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YOLANDA\INTERVENCION\CONTRATOS MENORES\CONTRATOS MENORES 2026\SEGUNDO TRIMESTRE\"/>
    </mc:Choice>
  </mc:AlternateContent>
  <xr:revisionPtr revIDLastSave="0" documentId="13_ncr:1_{6B324926-9BE8-4464-B9E3-96EE2F8DD257}" xr6:coauthVersionLast="47" xr6:coauthVersionMax="47" xr10:uidLastSave="{00000000-0000-0000-0000-000000000000}"/>
  <bookViews>
    <workbookView xWindow="-120" yWindow="-120" windowWidth="29040" windowHeight="15720" tabRatio="871" firstSheet="3" activeTab="3" xr2:uid="{00000000-000D-0000-FFFF-FFFF00000000}"/>
  </bookViews>
  <sheets>
    <sheet name="Hoja1" sheetId="7" state="hidden" r:id="rId1"/>
    <sheet name="% PROVINCIAS" sheetId="21" state="hidden" r:id="rId2"/>
    <sheet name="OPERACIONES SICALWIN" sheetId="3" state="hidden" r:id="rId3"/>
    <sheet name="PROCEDIMIENTO-AREA" sheetId="13" r:id="rId4"/>
    <sheet name="MENOR-AREA" sheetId="14" r:id="rId5"/>
    <sheet name="ACUM. MENOR SERVICIOS" sheetId="15" r:id="rId6"/>
    <sheet name="ACUM. MENOR SUMINISTROS" sheetId="19" r:id="rId7"/>
    <sheet name="ACUM. MENOR OBRAS" sheetId="20" r:id="rId8"/>
    <sheet name="ACUM. MENOR OTROS" sheetId="16" r:id="rId9"/>
    <sheet name="ACUM. MENOR MIXTO" sheetId="22" r:id="rId10"/>
  </sheets>
  <definedNames>
    <definedName name="_xlnm._FilterDatabase" localSheetId="0" hidden="1">Hoja1!$A$1:$B$254</definedName>
    <definedName name="_xlnm.Print_Titles" localSheetId="7">'ACUM. MENOR OBRAS'!$1:$1</definedName>
    <definedName name="_xlnm.Print_Titles" localSheetId="5">'ACUM. MENOR SERVICIOS'!$1:$1</definedName>
    <definedName name="_xlnm.Print_Titles" localSheetId="6">'ACUM. MENOR SUMINISTROS'!$1:$1</definedName>
    <definedName name="_xlnm.Print_Titles" localSheetId="4">'MENOR-AREA'!$6:$6</definedName>
  </definedNames>
  <calcPr calcId="191029"/>
  <pivotCaches>
    <pivotCache cacheId="8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3" i="19" l="1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M225" i="19"/>
  <c r="M226" i="19"/>
  <c r="M227" i="19"/>
  <c r="M228" i="19"/>
  <c r="M229" i="19"/>
  <c r="M230" i="19"/>
  <c r="M450" i="15"/>
  <c r="M302" i="15"/>
  <c r="M303" i="15"/>
  <c r="M304" i="15"/>
  <c r="M305" i="15"/>
  <c r="M306" i="15"/>
  <c r="M307" i="15"/>
  <c r="M308" i="15"/>
  <c r="M309" i="15"/>
  <c r="M310" i="15"/>
  <c r="M311" i="15"/>
  <c r="M312" i="15"/>
  <c r="M313" i="15"/>
  <c r="M314" i="15"/>
  <c r="M315" i="15"/>
  <c r="M316" i="15"/>
  <c r="M317" i="15"/>
  <c r="M318" i="15"/>
  <c r="M319" i="15"/>
  <c r="M320" i="15"/>
  <c r="M321" i="15"/>
  <c r="M322" i="15"/>
  <c r="M323" i="15"/>
  <c r="M324" i="15"/>
  <c r="M325" i="15"/>
  <c r="M326" i="15"/>
  <c r="M327" i="15"/>
  <c r="M328" i="15"/>
  <c r="M329" i="15"/>
  <c r="M330" i="15"/>
  <c r="M331" i="15"/>
  <c r="M332" i="15"/>
  <c r="M333" i="15"/>
  <c r="M334" i="15"/>
  <c r="M335" i="15"/>
  <c r="M336" i="15"/>
  <c r="M337" i="15"/>
  <c r="M338" i="15"/>
  <c r="M339" i="15"/>
  <c r="M340" i="15"/>
  <c r="M341" i="15"/>
  <c r="M342" i="15"/>
  <c r="M343" i="15"/>
  <c r="M344" i="15"/>
  <c r="M345" i="15"/>
  <c r="M346" i="15"/>
  <c r="M347" i="15"/>
  <c r="M348" i="15"/>
  <c r="M349" i="15"/>
  <c r="M350" i="15"/>
  <c r="M351" i="15"/>
  <c r="M352" i="15"/>
  <c r="M353" i="15"/>
  <c r="M354" i="15"/>
  <c r="M355" i="15"/>
  <c r="M356" i="15"/>
  <c r="M357" i="15"/>
  <c r="M358" i="15"/>
  <c r="M359" i="15"/>
  <c r="M360" i="15"/>
  <c r="M361" i="15"/>
  <c r="M362" i="15"/>
  <c r="M363" i="15"/>
  <c r="M364" i="15"/>
  <c r="M365" i="15"/>
  <c r="M366" i="15"/>
  <c r="M367" i="15"/>
  <c r="M368" i="15"/>
  <c r="M369" i="15"/>
  <c r="M370" i="15"/>
  <c r="M371" i="15"/>
  <c r="M372" i="15"/>
  <c r="M373" i="15"/>
  <c r="M374" i="15"/>
  <c r="M375" i="15"/>
  <c r="M376" i="15"/>
  <c r="M377" i="15"/>
  <c r="M378" i="15"/>
  <c r="M379" i="15"/>
  <c r="M380" i="15"/>
  <c r="M381" i="15"/>
  <c r="M382" i="15"/>
  <c r="M383" i="15"/>
  <c r="M384" i="15"/>
  <c r="M385" i="15"/>
  <c r="M386" i="15"/>
  <c r="M387" i="15"/>
  <c r="M388" i="15"/>
  <c r="M389" i="15"/>
  <c r="M390" i="15"/>
  <c r="M391" i="15"/>
  <c r="M392" i="15"/>
  <c r="M393" i="15"/>
  <c r="M394" i="15"/>
  <c r="M395" i="15"/>
  <c r="M396" i="15"/>
  <c r="M397" i="15"/>
  <c r="M398" i="15"/>
  <c r="M399" i="15"/>
  <c r="M400" i="15"/>
  <c r="M401" i="15"/>
  <c r="M402" i="15"/>
  <c r="M403" i="15"/>
  <c r="M404" i="15"/>
  <c r="M405" i="15"/>
  <c r="M406" i="15"/>
  <c r="M407" i="15"/>
  <c r="M408" i="15"/>
  <c r="M409" i="15"/>
  <c r="M410" i="15"/>
  <c r="M411" i="15"/>
  <c r="M412" i="15"/>
  <c r="M413" i="15"/>
  <c r="M414" i="15"/>
  <c r="M415" i="15"/>
  <c r="M416" i="15"/>
  <c r="M417" i="15"/>
  <c r="M418" i="15"/>
  <c r="M419" i="15"/>
  <c r="M420" i="15"/>
  <c r="M421" i="15"/>
  <c r="M422" i="15"/>
  <c r="M423" i="15"/>
  <c r="M424" i="15"/>
  <c r="M425" i="15"/>
  <c r="M426" i="15"/>
  <c r="M427" i="15"/>
  <c r="M428" i="15"/>
  <c r="M429" i="15"/>
  <c r="M430" i="15"/>
  <c r="M431" i="15"/>
  <c r="M432" i="15"/>
  <c r="M433" i="15"/>
  <c r="M434" i="15"/>
  <c r="M435" i="15"/>
  <c r="M436" i="15"/>
  <c r="M437" i="15"/>
  <c r="M438" i="15"/>
  <c r="M439" i="15"/>
  <c r="M440" i="15"/>
  <c r="M441" i="15"/>
  <c r="M442" i="15"/>
  <c r="M443" i="15"/>
  <c r="M444" i="15"/>
  <c r="M445" i="15"/>
  <c r="M446" i="15"/>
  <c r="M447" i="15"/>
  <c r="M448" i="15"/>
  <c r="M449" i="15"/>
  <c r="M14" i="16"/>
  <c r="M15" i="16"/>
  <c r="M16" i="16"/>
  <c r="M17" i="16"/>
  <c r="M18" i="16"/>
  <c r="M10" i="20"/>
  <c r="M11" i="20"/>
  <c r="M12" i="20"/>
  <c r="M13" i="20"/>
  <c r="M14" i="20"/>
  <c r="M15" i="20"/>
  <c r="M16" i="20"/>
  <c r="T2002" i="3"/>
  <c r="T2003" i="3"/>
  <c r="T2004" i="3"/>
  <c r="T2005" i="3"/>
  <c r="T2006" i="3"/>
  <c r="T2007" i="3"/>
  <c r="T2008" i="3"/>
  <c r="T2009" i="3"/>
  <c r="T2010" i="3"/>
  <c r="T2011" i="3"/>
  <c r="T2012" i="3"/>
  <c r="T2013" i="3"/>
  <c r="T2014" i="3"/>
  <c r="T2015" i="3"/>
  <c r="T2016" i="3"/>
  <c r="T2017" i="3"/>
  <c r="T2018" i="3"/>
  <c r="T2019" i="3"/>
  <c r="T2020" i="3"/>
  <c r="T2021" i="3"/>
  <c r="T2022" i="3"/>
  <c r="T2023" i="3"/>
  <c r="T2024" i="3"/>
  <c r="T2025" i="3"/>
  <c r="T2026" i="3"/>
  <c r="T2027" i="3"/>
  <c r="T2028" i="3"/>
  <c r="T2029" i="3"/>
  <c r="T2030" i="3"/>
  <c r="T2031" i="3"/>
  <c r="T2032" i="3"/>
  <c r="T2033" i="3"/>
  <c r="T2034" i="3"/>
  <c r="T2035" i="3"/>
  <c r="T2036" i="3"/>
  <c r="T2037" i="3"/>
  <c r="T2038" i="3"/>
  <c r="T2039" i="3"/>
  <c r="T2040" i="3"/>
  <c r="T2041" i="3"/>
  <c r="T2042" i="3"/>
  <c r="T2043" i="3"/>
  <c r="T2044" i="3"/>
  <c r="T2045" i="3"/>
  <c r="T2046" i="3"/>
  <c r="T2047" i="3"/>
  <c r="T2048" i="3"/>
  <c r="T2049" i="3"/>
  <c r="T2050" i="3"/>
  <c r="T2051" i="3"/>
  <c r="T2052" i="3"/>
  <c r="T2053" i="3"/>
  <c r="T2054" i="3"/>
  <c r="T2055" i="3"/>
  <c r="T2056" i="3"/>
  <c r="T2057" i="3"/>
  <c r="T2058" i="3"/>
  <c r="T2059" i="3"/>
  <c r="T2060" i="3"/>
  <c r="T2061" i="3"/>
  <c r="T2062" i="3"/>
  <c r="T2063" i="3"/>
  <c r="T2064" i="3"/>
  <c r="T2065" i="3"/>
  <c r="T2066" i="3"/>
  <c r="T2067" i="3"/>
  <c r="T2068" i="3"/>
  <c r="T2069" i="3"/>
  <c r="T2070" i="3"/>
  <c r="T2071" i="3"/>
  <c r="T2072" i="3"/>
  <c r="T2073" i="3"/>
  <c r="T2074" i="3"/>
  <c r="T2075" i="3"/>
  <c r="T2076" i="3"/>
  <c r="T2077" i="3"/>
  <c r="T2078" i="3"/>
  <c r="T2079" i="3"/>
  <c r="T2080" i="3"/>
  <c r="T2081" i="3"/>
  <c r="T2082" i="3"/>
  <c r="T2083" i="3"/>
  <c r="T2084" i="3"/>
  <c r="T2085" i="3"/>
  <c r="T2086" i="3"/>
  <c r="T2087" i="3"/>
  <c r="T2088" i="3"/>
  <c r="T2089" i="3"/>
  <c r="T2090" i="3"/>
  <c r="T2091" i="3"/>
  <c r="T2092" i="3"/>
  <c r="T2093" i="3"/>
  <c r="T2094" i="3"/>
  <c r="T2095" i="3"/>
  <c r="T2096" i="3"/>
  <c r="T2097" i="3"/>
  <c r="T2098" i="3"/>
  <c r="T2099" i="3"/>
  <c r="T2100" i="3"/>
  <c r="T2101" i="3"/>
  <c r="T2102" i="3"/>
  <c r="T2103" i="3"/>
  <c r="T2104" i="3"/>
  <c r="T2105" i="3"/>
  <c r="T2106" i="3"/>
  <c r="T2107" i="3"/>
  <c r="T2108" i="3"/>
  <c r="T2109" i="3"/>
  <c r="T2110" i="3"/>
  <c r="T2111" i="3"/>
  <c r="T2112" i="3"/>
  <c r="T2113" i="3"/>
  <c r="T2114" i="3"/>
  <c r="T2115" i="3"/>
  <c r="T2116" i="3"/>
  <c r="T2117" i="3"/>
  <c r="T2118" i="3"/>
  <c r="T2119" i="3"/>
  <c r="T2120" i="3"/>
  <c r="T2121" i="3"/>
  <c r="T2122" i="3"/>
  <c r="T2123" i="3"/>
  <c r="T2124" i="3"/>
  <c r="T2125" i="3"/>
  <c r="T2126" i="3"/>
  <c r="T2127" i="3"/>
  <c r="T2128" i="3"/>
  <c r="T2129" i="3"/>
  <c r="T2130" i="3"/>
  <c r="T2131" i="3"/>
  <c r="T2132" i="3"/>
  <c r="T2133" i="3"/>
  <c r="T2134" i="3"/>
  <c r="T2135" i="3"/>
  <c r="T2136" i="3"/>
  <c r="T2137" i="3"/>
  <c r="T2138" i="3"/>
  <c r="T2139" i="3"/>
  <c r="T2140" i="3"/>
  <c r="T2141" i="3"/>
  <c r="T2142" i="3"/>
  <c r="T2143" i="3"/>
  <c r="T2144" i="3"/>
  <c r="T2145" i="3"/>
  <c r="T2146" i="3"/>
  <c r="T2147" i="3"/>
  <c r="T2148" i="3"/>
  <c r="T2149" i="3"/>
  <c r="T2150" i="3"/>
  <c r="T2151" i="3"/>
  <c r="T2152" i="3"/>
  <c r="T2153" i="3"/>
  <c r="T2154" i="3"/>
  <c r="T2155" i="3"/>
  <c r="T2156" i="3"/>
  <c r="T2157" i="3"/>
  <c r="T2158" i="3"/>
  <c r="T2159" i="3"/>
  <c r="T2160" i="3"/>
  <c r="T2161" i="3"/>
  <c r="T2162" i="3"/>
  <c r="T2163" i="3"/>
  <c r="T2164" i="3"/>
  <c r="T2165" i="3"/>
  <c r="T2166" i="3"/>
  <c r="T2167" i="3"/>
  <c r="T2168" i="3"/>
  <c r="T2169" i="3"/>
  <c r="T2170" i="3"/>
  <c r="T2171" i="3"/>
  <c r="T2172" i="3"/>
  <c r="T2173" i="3"/>
  <c r="T2174" i="3"/>
  <c r="T2175" i="3"/>
  <c r="T2176" i="3"/>
  <c r="T2177" i="3"/>
  <c r="T2178" i="3"/>
  <c r="T2179" i="3"/>
  <c r="T2180" i="3"/>
  <c r="T2181" i="3"/>
  <c r="T2182" i="3"/>
  <c r="T2183" i="3"/>
  <c r="T2184" i="3"/>
  <c r="T2185" i="3"/>
  <c r="T2186" i="3"/>
  <c r="T2187" i="3"/>
  <c r="T2188" i="3"/>
  <c r="T2189" i="3"/>
  <c r="T2190" i="3"/>
  <c r="T2191" i="3"/>
  <c r="T2192" i="3"/>
  <c r="T2193" i="3"/>
  <c r="T2194" i="3"/>
  <c r="T2195" i="3"/>
  <c r="T2196" i="3"/>
  <c r="T2197" i="3"/>
  <c r="T2198" i="3"/>
  <c r="T2199" i="3"/>
  <c r="T2200" i="3"/>
  <c r="T2201" i="3"/>
  <c r="T2202" i="3"/>
  <c r="T2203" i="3"/>
  <c r="T2204" i="3"/>
  <c r="T2205" i="3"/>
  <c r="T2206" i="3"/>
  <c r="T2207" i="3"/>
  <c r="T2208" i="3"/>
  <c r="T2209" i="3"/>
  <c r="T2210" i="3"/>
  <c r="T2211" i="3"/>
  <c r="T2212" i="3"/>
  <c r="T2213" i="3"/>
  <c r="T2214" i="3"/>
  <c r="T2215" i="3"/>
  <c r="T2216" i="3"/>
  <c r="T2217" i="3"/>
  <c r="T2218" i="3"/>
  <c r="T2219" i="3"/>
  <c r="T2220" i="3"/>
  <c r="T2221" i="3"/>
  <c r="T2222" i="3"/>
  <c r="T2223" i="3"/>
  <c r="T2224" i="3"/>
  <c r="T2225" i="3"/>
  <c r="T2226" i="3"/>
  <c r="T2227" i="3"/>
  <c r="T2228" i="3"/>
  <c r="T2229" i="3"/>
  <c r="T2230" i="3"/>
  <c r="T2231" i="3"/>
  <c r="T2232" i="3"/>
  <c r="T2233" i="3"/>
  <c r="T2234" i="3"/>
  <c r="T2235" i="3"/>
  <c r="T2236" i="3"/>
  <c r="T2237" i="3"/>
  <c r="T2238" i="3"/>
  <c r="T2239" i="3"/>
  <c r="T2240" i="3"/>
  <c r="T2241" i="3"/>
  <c r="T2242" i="3"/>
  <c r="T2243" i="3"/>
  <c r="T2244" i="3"/>
  <c r="T2245" i="3"/>
  <c r="T2246" i="3"/>
  <c r="T2247" i="3"/>
  <c r="T2248" i="3"/>
  <c r="T2249" i="3"/>
  <c r="T2250" i="3"/>
  <c r="T2251" i="3"/>
  <c r="T2252" i="3"/>
  <c r="T2253" i="3"/>
  <c r="T2254" i="3"/>
  <c r="T2255" i="3"/>
  <c r="T2256" i="3"/>
  <c r="T2257" i="3"/>
  <c r="T2258" i="3"/>
  <c r="T2259" i="3"/>
  <c r="T2260" i="3"/>
  <c r="T2261" i="3"/>
  <c r="T2262" i="3"/>
  <c r="T2263" i="3"/>
  <c r="T2264" i="3"/>
  <c r="T2265" i="3"/>
  <c r="T2266" i="3"/>
  <c r="T2267" i="3"/>
  <c r="T2268" i="3"/>
  <c r="T2269" i="3"/>
  <c r="T2270" i="3"/>
  <c r="T2271" i="3"/>
  <c r="T2272" i="3"/>
  <c r="T2273" i="3"/>
  <c r="T2274" i="3"/>
  <c r="T2275" i="3"/>
  <c r="T2276" i="3"/>
  <c r="T2277" i="3"/>
  <c r="T2278" i="3"/>
  <c r="T2279" i="3"/>
  <c r="T2280" i="3"/>
  <c r="T2281" i="3"/>
  <c r="T2282" i="3"/>
  <c r="T2283" i="3"/>
  <c r="T2284" i="3"/>
  <c r="T2285" i="3"/>
  <c r="T2286" i="3"/>
  <c r="T2287" i="3"/>
  <c r="T2288" i="3"/>
  <c r="T2289" i="3"/>
  <c r="T2290" i="3"/>
  <c r="T2291" i="3"/>
  <c r="T2292" i="3"/>
  <c r="T2293" i="3"/>
  <c r="T2294" i="3"/>
  <c r="T2295" i="3"/>
  <c r="T2296" i="3"/>
  <c r="T2297" i="3"/>
  <c r="T2298" i="3"/>
  <c r="T2299" i="3"/>
  <c r="T2300" i="3"/>
  <c r="T2301" i="3"/>
  <c r="T2302" i="3"/>
  <c r="T2303" i="3"/>
  <c r="T2304" i="3"/>
  <c r="T2305" i="3"/>
  <c r="T2306" i="3"/>
  <c r="T2307" i="3"/>
  <c r="T2308" i="3"/>
  <c r="T2309" i="3"/>
  <c r="T2310" i="3"/>
  <c r="T2311" i="3"/>
  <c r="T2312" i="3"/>
  <c r="T2313" i="3"/>
  <c r="T2314" i="3"/>
  <c r="T2315" i="3"/>
  <c r="T2316" i="3"/>
  <c r="T2317" i="3"/>
  <c r="T2318" i="3"/>
  <c r="T2319" i="3"/>
  <c r="T2320" i="3"/>
  <c r="T2321" i="3"/>
  <c r="T2322" i="3"/>
  <c r="T2323" i="3"/>
  <c r="T2324" i="3"/>
  <c r="T2325" i="3"/>
  <c r="T2326" i="3"/>
  <c r="T2327" i="3"/>
  <c r="T2328" i="3"/>
  <c r="T2329" i="3"/>
  <c r="T2330" i="3"/>
  <c r="T2331" i="3"/>
  <c r="T2332" i="3"/>
  <c r="T2333" i="3"/>
  <c r="T2334" i="3"/>
  <c r="T2335" i="3"/>
  <c r="T2336" i="3"/>
  <c r="T2337" i="3"/>
  <c r="T2338" i="3"/>
  <c r="T2339" i="3"/>
  <c r="T2340" i="3"/>
  <c r="T2341" i="3"/>
  <c r="T2342" i="3"/>
  <c r="T2343" i="3"/>
  <c r="T2344" i="3"/>
  <c r="T2345" i="3"/>
  <c r="T2346" i="3"/>
  <c r="T2347" i="3"/>
  <c r="T2348" i="3"/>
  <c r="T2349" i="3"/>
  <c r="T2350" i="3"/>
  <c r="T2351" i="3"/>
  <c r="T2352" i="3"/>
  <c r="T2353" i="3"/>
  <c r="T2354" i="3"/>
  <c r="T2355" i="3"/>
  <c r="T2356" i="3"/>
  <c r="T2357" i="3"/>
  <c r="T2358" i="3"/>
  <c r="T2359" i="3"/>
  <c r="T2360" i="3"/>
  <c r="T2361" i="3"/>
  <c r="T2362" i="3"/>
  <c r="T2363" i="3"/>
  <c r="T2364" i="3"/>
  <c r="T2365" i="3"/>
  <c r="T2366" i="3"/>
  <c r="T2367" i="3"/>
  <c r="T2368" i="3"/>
  <c r="T2369" i="3"/>
  <c r="T2370" i="3"/>
  <c r="T2371" i="3"/>
  <c r="T2372" i="3"/>
  <c r="T2373" i="3"/>
  <c r="T2374" i="3"/>
  <c r="T2375" i="3"/>
  <c r="T2376" i="3"/>
  <c r="T2377" i="3"/>
  <c r="T2378" i="3"/>
  <c r="T2379" i="3"/>
  <c r="T2380" i="3"/>
  <c r="T2381" i="3"/>
  <c r="T2382" i="3"/>
  <c r="T2383" i="3"/>
  <c r="T2384" i="3"/>
  <c r="T2385" i="3"/>
  <c r="T2386" i="3"/>
  <c r="T2387" i="3"/>
  <c r="T2388" i="3"/>
  <c r="T2389" i="3"/>
  <c r="T2390" i="3"/>
  <c r="T2391" i="3"/>
  <c r="T2392" i="3"/>
  <c r="T2393" i="3"/>
  <c r="T2394" i="3"/>
  <c r="T2395" i="3"/>
  <c r="T2396" i="3"/>
  <c r="T2397" i="3"/>
  <c r="T2398" i="3"/>
  <c r="T2399" i="3"/>
  <c r="T2400" i="3"/>
  <c r="T2401" i="3"/>
  <c r="T2402" i="3"/>
  <c r="T2403" i="3"/>
  <c r="T2404" i="3"/>
  <c r="T2405" i="3"/>
  <c r="T2406" i="3"/>
  <c r="T2407" i="3"/>
  <c r="T2408" i="3"/>
  <c r="T2409" i="3"/>
  <c r="T2410" i="3"/>
  <c r="T2411" i="3"/>
  <c r="T2412" i="3"/>
  <c r="T2413" i="3"/>
  <c r="T2414" i="3"/>
  <c r="T2415" i="3"/>
  <c r="T2416" i="3"/>
  <c r="T2417" i="3"/>
  <c r="T2418" i="3"/>
  <c r="T2419" i="3"/>
  <c r="T2420" i="3"/>
  <c r="T2421" i="3"/>
  <c r="T2422" i="3"/>
  <c r="T2423" i="3"/>
  <c r="T2424" i="3"/>
  <c r="T2425" i="3"/>
  <c r="T2426" i="3"/>
  <c r="T2427" i="3"/>
  <c r="T2428" i="3"/>
  <c r="T2429" i="3"/>
  <c r="T2430" i="3"/>
  <c r="T2431" i="3"/>
  <c r="T2432" i="3"/>
  <c r="T2433" i="3"/>
  <c r="T2434" i="3"/>
  <c r="T2435" i="3"/>
  <c r="T2436" i="3"/>
  <c r="T2437" i="3"/>
  <c r="T2438" i="3"/>
  <c r="T2439" i="3"/>
  <c r="T2440" i="3"/>
  <c r="T2441" i="3"/>
  <c r="T2442" i="3"/>
  <c r="T2443" i="3"/>
  <c r="T2444" i="3"/>
  <c r="T2445" i="3"/>
  <c r="T2446" i="3"/>
  <c r="T2447" i="3"/>
  <c r="T2448" i="3"/>
  <c r="T2449" i="3"/>
  <c r="T2450" i="3"/>
  <c r="T2451" i="3"/>
  <c r="T2452" i="3"/>
  <c r="T2453" i="3"/>
  <c r="T2454" i="3"/>
  <c r="T2455" i="3"/>
  <c r="T2456" i="3"/>
  <c r="T2457" i="3"/>
  <c r="T2458" i="3"/>
  <c r="T2459" i="3"/>
  <c r="T2460" i="3"/>
  <c r="T2461" i="3"/>
  <c r="T2462" i="3"/>
  <c r="T2463" i="3"/>
  <c r="T2464" i="3"/>
  <c r="T2465" i="3"/>
  <c r="T2466" i="3"/>
  <c r="T2467" i="3"/>
  <c r="T2468" i="3"/>
  <c r="T2469" i="3"/>
  <c r="T2470" i="3"/>
  <c r="T2471" i="3"/>
  <c r="T2472" i="3"/>
  <c r="T2473" i="3"/>
  <c r="T2474" i="3"/>
  <c r="T2475" i="3"/>
  <c r="T2476" i="3"/>
  <c r="T2477" i="3"/>
  <c r="T2478" i="3"/>
  <c r="T2479" i="3"/>
  <c r="T2480" i="3"/>
  <c r="T2481" i="3"/>
  <c r="T2482" i="3"/>
  <c r="T2483" i="3"/>
  <c r="T2484" i="3"/>
  <c r="T2485" i="3"/>
  <c r="T2486" i="3"/>
  <c r="T2487" i="3"/>
  <c r="T2488" i="3"/>
  <c r="T2489" i="3"/>
  <c r="T2490" i="3"/>
  <c r="T2491" i="3"/>
  <c r="T2492" i="3"/>
  <c r="T2493" i="3"/>
  <c r="T2494" i="3"/>
  <c r="T2495" i="3"/>
  <c r="T2496" i="3"/>
  <c r="T2497" i="3"/>
  <c r="T2498" i="3"/>
  <c r="T2499" i="3"/>
  <c r="T2500" i="3"/>
  <c r="T2501" i="3"/>
  <c r="T2502" i="3"/>
  <c r="T2503" i="3"/>
  <c r="T2504" i="3"/>
  <c r="T2505" i="3"/>
  <c r="T2506" i="3"/>
  <c r="T2507" i="3"/>
  <c r="T2508" i="3"/>
  <c r="T2509" i="3"/>
  <c r="T2510" i="3"/>
  <c r="T2511" i="3"/>
  <c r="T2512" i="3"/>
  <c r="T2513" i="3"/>
  <c r="T2514" i="3"/>
  <c r="T2515" i="3"/>
  <c r="T2516" i="3"/>
  <c r="T2517" i="3"/>
  <c r="T2518" i="3"/>
  <c r="T2519" i="3"/>
  <c r="T2520" i="3"/>
  <c r="T2521" i="3"/>
  <c r="T2522" i="3"/>
  <c r="T2523" i="3"/>
  <c r="T2524" i="3"/>
  <c r="T2525" i="3"/>
  <c r="T2526" i="3"/>
  <c r="T2527" i="3"/>
  <c r="T2528" i="3"/>
  <c r="T2529" i="3"/>
  <c r="T2530" i="3"/>
  <c r="T2531" i="3"/>
  <c r="T2532" i="3"/>
  <c r="T2533" i="3"/>
  <c r="T2534" i="3"/>
  <c r="T2535" i="3"/>
  <c r="T2536" i="3"/>
  <c r="T2537" i="3"/>
  <c r="T2538" i="3"/>
  <c r="T2539" i="3"/>
  <c r="T2540" i="3"/>
  <c r="T2541" i="3"/>
  <c r="T2542" i="3"/>
  <c r="T2543" i="3"/>
  <c r="T2544" i="3"/>
  <c r="T2545" i="3"/>
  <c r="T2546" i="3"/>
  <c r="T2547" i="3"/>
  <c r="T2548" i="3"/>
  <c r="T2549" i="3"/>
  <c r="T2550" i="3"/>
  <c r="T2551" i="3"/>
  <c r="T2552" i="3"/>
  <c r="T2553" i="3"/>
  <c r="T2554" i="3"/>
  <c r="T2555" i="3"/>
  <c r="T2556" i="3"/>
  <c r="T2557" i="3"/>
  <c r="T2558" i="3"/>
  <c r="T2559" i="3"/>
  <c r="T2560" i="3"/>
  <c r="T2561" i="3"/>
  <c r="T2562" i="3"/>
  <c r="T2563" i="3"/>
  <c r="T2564" i="3"/>
  <c r="T2565" i="3"/>
  <c r="T2566" i="3"/>
  <c r="T2567" i="3"/>
  <c r="T2568" i="3"/>
  <c r="T2569" i="3"/>
  <c r="T2570" i="3"/>
  <c r="T2571" i="3"/>
  <c r="T2572" i="3"/>
  <c r="T2573" i="3"/>
  <c r="T2574" i="3"/>
  <c r="T2575" i="3"/>
  <c r="T2576" i="3"/>
  <c r="T2577" i="3"/>
  <c r="T2578" i="3"/>
  <c r="T2579" i="3"/>
  <c r="T2580" i="3"/>
  <c r="T2581" i="3"/>
  <c r="T2582" i="3"/>
  <c r="T2583" i="3"/>
  <c r="T2584" i="3"/>
  <c r="T2585" i="3"/>
  <c r="T2586" i="3"/>
  <c r="T2587" i="3"/>
  <c r="T2588" i="3"/>
  <c r="T2589" i="3"/>
  <c r="T2590" i="3"/>
  <c r="T2591" i="3"/>
  <c r="T2592" i="3"/>
  <c r="T2593" i="3"/>
  <c r="T2594" i="3"/>
  <c r="T2595" i="3"/>
  <c r="T2596" i="3"/>
  <c r="T2597" i="3"/>
  <c r="T2598" i="3"/>
  <c r="T2599" i="3"/>
  <c r="T2600" i="3"/>
  <c r="T2601" i="3"/>
  <c r="T2602" i="3"/>
  <c r="T2603" i="3"/>
  <c r="T2604" i="3"/>
  <c r="T2605" i="3"/>
  <c r="T2606" i="3"/>
  <c r="T2607" i="3"/>
  <c r="T2608" i="3"/>
  <c r="T2609" i="3"/>
  <c r="T2610" i="3"/>
  <c r="T2611" i="3"/>
  <c r="T2612" i="3"/>
  <c r="T2613" i="3"/>
  <c r="T2614" i="3"/>
  <c r="T2615" i="3"/>
  <c r="T2616" i="3"/>
  <c r="T2617" i="3"/>
  <c r="T2618" i="3"/>
  <c r="T2619" i="3"/>
  <c r="T2620" i="3"/>
  <c r="T2621" i="3"/>
  <c r="T2622" i="3"/>
  <c r="T2623" i="3"/>
  <c r="T2624" i="3"/>
  <c r="T2625" i="3"/>
  <c r="T2626" i="3"/>
  <c r="T2627" i="3"/>
  <c r="T2628" i="3"/>
  <c r="T2629" i="3"/>
  <c r="T2630" i="3"/>
  <c r="T2631" i="3"/>
  <c r="T2632" i="3"/>
  <c r="T2633" i="3"/>
  <c r="T2634" i="3"/>
  <c r="T2635" i="3"/>
  <c r="T2636" i="3"/>
  <c r="T2637" i="3"/>
  <c r="T2638" i="3"/>
  <c r="T2639" i="3"/>
  <c r="T2640" i="3"/>
  <c r="T2641" i="3"/>
  <c r="T2642" i="3"/>
  <c r="T2643" i="3"/>
  <c r="T2644" i="3"/>
  <c r="T2645" i="3"/>
  <c r="T2646" i="3"/>
  <c r="T2647" i="3"/>
  <c r="T2648" i="3"/>
  <c r="T2649" i="3"/>
  <c r="T2650" i="3"/>
  <c r="T2651" i="3"/>
  <c r="T2652" i="3"/>
  <c r="T2653" i="3"/>
  <c r="T2654" i="3"/>
  <c r="T2655" i="3"/>
  <c r="T2656" i="3"/>
  <c r="T2657" i="3"/>
  <c r="T2658" i="3"/>
  <c r="T2659" i="3"/>
  <c r="T2660" i="3"/>
  <c r="T2661" i="3"/>
  <c r="T2662" i="3"/>
  <c r="T2663" i="3"/>
  <c r="T2664" i="3"/>
  <c r="T2665" i="3"/>
  <c r="T2666" i="3"/>
  <c r="T2667" i="3"/>
  <c r="T2668" i="3"/>
  <c r="T2669" i="3"/>
  <c r="T2670" i="3"/>
  <c r="T2671" i="3"/>
  <c r="T2672" i="3"/>
  <c r="T2673" i="3"/>
  <c r="T2674" i="3"/>
  <c r="T2675" i="3"/>
  <c r="T2676" i="3"/>
  <c r="T2677" i="3"/>
  <c r="T2678" i="3"/>
  <c r="T2679" i="3"/>
  <c r="T2680" i="3"/>
  <c r="T2681" i="3"/>
  <c r="T2682" i="3"/>
  <c r="T2683" i="3"/>
  <c r="T2684" i="3"/>
  <c r="T2685" i="3"/>
  <c r="T2686" i="3"/>
  <c r="T2687" i="3"/>
  <c r="T2688" i="3"/>
  <c r="T2689" i="3"/>
  <c r="T2690" i="3"/>
  <c r="T2691" i="3"/>
  <c r="T2692" i="3"/>
  <c r="T2693" i="3"/>
  <c r="T2694" i="3"/>
  <c r="T2695" i="3"/>
  <c r="T2696" i="3"/>
  <c r="T2697" i="3"/>
  <c r="T2698" i="3"/>
  <c r="T2699" i="3"/>
  <c r="T2700" i="3"/>
  <c r="T2701" i="3"/>
  <c r="T2702" i="3"/>
  <c r="T2703" i="3"/>
  <c r="T2704" i="3"/>
  <c r="T2705" i="3"/>
  <c r="T2706" i="3"/>
  <c r="T2707" i="3"/>
  <c r="T2708" i="3"/>
  <c r="T2709" i="3"/>
  <c r="T2710" i="3"/>
  <c r="T2711" i="3"/>
  <c r="T2712" i="3"/>
  <c r="T2713" i="3"/>
  <c r="T2714" i="3"/>
  <c r="T2715" i="3"/>
  <c r="T2716" i="3"/>
  <c r="T2717" i="3"/>
  <c r="T2718" i="3"/>
  <c r="T2719" i="3"/>
  <c r="T2720" i="3"/>
  <c r="T2721" i="3"/>
  <c r="T2722" i="3"/>
  <c r="T2723" i="3"/>
  <c r="T2724" i="3"/>
  <c r="T2725" i="3"/>
  <c r="T2726" i="3"/>
  <c r="T2727" i="3"/>
  <c r="T2728" i="3"/>
  <c r="T2729" i="3"/>
  <c r="T2730" i="3"/>
  <c r="T2731" i="3"/>
  <c r="T2732" i="3"/>
  <c r="T2733" i="3"/>
  <c r="T2734" i="3"/>
  <c r="T2735" i="3"/>
  <c r="T2736" i="3"/>
  <c r="T2737" i="3"/>
  <c r="T2738" i="3"/>
  <c r="T2739" i="3"/>
  <c r="T2740" i="3"/>
  <c r="T2741" i="3"/>
  <c r="T2742" i="3"/>
  <c r="T2743" i="3"/>
  <c r="T2744" i="3"/>
  <c r="T2745" i="3"/>
  <c r="T2746" i="3"/>
  <c r="T2747" i="3"/>
  <c r="T2748" i="3"/>
  <c r="T2749" i="3"/>
  <c r="T2750" i="3"/>
  <c r="T2751" i="3"/>
  <c r="T2752" i="3"/>
  <c r="T2753" i="3"/>
  <c r="T2754" i="3"/>
  <c r="T2755" i="3"/>
  <c r="T2756" i="3"/>
  <c r="T2757" i="3"/>
  <c r="T2758" i="3"/>
  <c r="T2759" i="3"/>
  <c r="T2760" i="3"/>
  <c r="T2761" i="3"/>
  <c r="T2762" i="3"/>
  <c r="T2763" i="3"/>
  <c r="T2764" i="3"/>
  <c r="T2765" i="3"/>
  <c r="T2766" i="3"/>
  <c r="T2767" i="3"/>
  <c r="T2768" i="3"/>
  <c r="T2769" i="3"/>
  <c r="T2770" i="3"/>
  <c r="T2771" i="3"/>
  <c r="T2772" i="3"/>
  <c r="T2773" i="3"/>
  <c r="T2774" i="3"/>
  <c r="T2775" i="3"/>
  <c r="T2776" i="3"/>
  <c r="T2777" i="3"/>
  <c r="T2778" i="3"/>
  <c r="T2779" i="3"/>
  <c r="T2780" i="3"/>
  <c r="T2781" i="3"/>
  <c r="T2782" i="3"/>
  <c r="T2783" i="3"/>
  <c r="T2784" i="3"/>
  <c r="T2785" i="3"/>
  <c r="T2786" i="3"/>
  <c r="T2787" i="3"/>
  <c r="T2788" i="3"/>
  <c r="T2789" i="3"/>
  <c r="T2790" i="3"/>
  <c r="T2791" i="3"/>
  <c r="T2792" i="3"/>
  <c r="T2793" i="3"/>
  <c r="T2794" i="3"/>
  <c r="T2795" i="3"/>
  <c r="T2796" i="3"/>
  <c r="T2797" i="3"/>
  <c r="T2798" i="3"/>
  <c r="T2799" i="3"/>
  <c r="T2800" i="3"/>
  <c r="T2801" i="3"/>
  <c r="T2802" i="3"/>
  <c r="T2803" i="3"/>
  <c r="T2804" i="3"/>
  <c r="T2805" i="3"/>
  <c r="T2806" i="3"/>
  <c r="T2807" i="3"/>
  <c r="T2808" i="3"/>
  <c r="T2809" i="3"/>
  <c r="T2810" i="3"/>
  <c r="T2811" i="3"/>
  <c r="T2812" i="3"/>
  <c r="T2813" i="3"/>
  <c r="T2814" i="3"/>
  <c r="T2815" i="3"/>
  <c r="T2816" i="3"/>
  <c r="T2817" i="3"/>
  <c r="T2818" i="3"/>
  <c r="T2819" i="3"/>
  <c r="T2820" i="3"/>
  <c r="T2821" i="3"/>
  <c r="T2822" i="3"/>
  <c r="T2823" i="3"/>
  <c r="T2824" i="3"/>
  <c r="T2825" i="3"/>
  <c r="T2826" i="3"/>
  <c r="T2827" i="3"/>
  <c r="T2828" i="3"/>
  <c r="T2829" i="3"/>
  <c r="T2830" i="3"/>
  <c r="T2831" i="3"/>
  <c r="T2832" i="3"/>
  <c r="T2833" i="3"/>
  <c r="T2834" i="3"/>
  <c r="T2835" i="3"/>
  <c r="T2836" i="3"/>
  <c r="T2837" i="3"/>
  <c r="T2838" i="3"/>
  <c r="T2839" i="3"/>
  <c r="T2840" i="3"/>
  <c r="T2841" i="3"/>
  <c r="T2842" i="3"/>
  <c r="T2843" i="3"/>
  <c r="T2844" i="3"/>
  <c r="T2845" i="3"/>
  <c r="T2846" i="3"/>
  <c r="T2847" i="3"/>
  <c r="T2848" i="3"/>
  <c r="T2849" i="3"/>
  <c r="T2850" i="3"/>
  <c r="T2851" i="3"/>
  <c r="T2852" i="3"/>
  <c r="T2853" i="3"/>
  <c r="T2854" i="3"/>
  <c r="T2855" i="3"/>
  <c r="T2856" i="3"/>
  <c r="T2857" i="3"/>
  <c r="T2858" i="3"/>
  <c r="T2859" i="3"/>
  <c r="T2860" i="3"/>
  <c r="T2861" i="3"/>
  <c r="T2862" i="3"/>
  <c r="T2863" i="3"/>
  <c r="T2864" i="3"/>
  <c r="T2865" i="3"/>
  <c r="T2866" i="3"/>
  <c r="T2867" i="3"/>
  <c r="T2868" i="3"/>
  <c r="T2869" i="3"/>
  <c r="T2870" i="3"/>
  <c r="T2871" i="3"/>
  <c r="T2872" i="3"/>
  <c r="T2873" i="3"/>
  <c r="T2874" i="3"/>
  <c r="T2875" i="3"/>
  <c r="T2876" i="3"/>
  <c r="T2877" i="3"/>
  <c r="T2878" i="3"/>
  <c r="T2879" i="3"/>
  <c r="T2880" i="3"/>
  <c r="T2881" i="3"/>
  <c r="T2882" i="3"/>
  <c r="T2883" i="3"/>
  <c r="T2884" i="3"/>
  <c r="T2885" i="3"/>
  <c r="T2886" i="3"/>
  <c r="T2887" i="3"/>
  <c r="T2888" i="3"/>
  <c r="T2889" i="3"/>
  <c r="T2890" i="3"/>
  <c r="T2891" i="3"/>
  <c r="T2892" i="3"/>
  <c r="T2893" i="3"/>
  <c r="T2894" i="3"/>
  <c r="T2895" i="3"/>
  <c r="T2896" i="3"/>
  <c r="T2897" i="3"/>
  <c r="T2898" i="3"/>
  <c r="T2899" i="3"/>
  <c r="T2900" i="3"/>
  <c r="T2901" i="3"/>
  <c r="T2902" i="3"/>
  <c r="T2903" i="3"/>
  <c r="T2904" i="3"/>
  <c r="T2905" i="3"/>
  <c r="T2906" i="3"/>
  <c r="T2907" i="3"/>
  <c r="T2908" i="3"/>
  <c r="T2909" i="3"/>
  <c r="T2910" i="3"/>
  <c r="T2911" i="3"/>
  <c r="T2912" i="3"/>
  <c r="T2913" i="3"/>
  <c r="T2914" i="3"/>
  <c r="T2915" i="3"/>
  <c r="T2916" i="3"/>
  <c r="T2917" i="3"/>
  <c r="T2918" i="3"/>
  <c r="T2919" i="3"/>
  <c r="T2920" i="3"/>
  <c r="T2921" i="3"/>
  <c r="T2922" i="3"/>
  <c r="T2923" i="3"/>
  <c r="T2924" i="3"/>
  <c r="T2925" i="3"/>
  <c r="T2926" i="3"/>
  <c r="T2927" i="3"/>
  <c r="T2928" i="3"/>
  <c r="T2929" i="3"/>
  <c r="T2930" i="3"/>
  <c r="T2931" i="3"/>
  <c r="T2932" i="3"/>
  <c r="T2933" i="3"/>
  <c r="T2934" i="3"/>
  <c r="T2935" i="3"/>
  <c r="T2936" i="3"/>
  <c r="T2937" i="3"/>
  <c r="T2938" i="3"/>
  <c r="T2939" i="3"/>
  <c r="T2940" i="3"/>
  <c r="T2941" i="3"/>
  <c r="T2942" i="3"/>
  <c r="T2943" i="3"/>
  <c r="T2944" i="3"/>
  <c r="T2945" i="3"/>
  <c r="T2946" i="3"/>
  <c r="T2947" i="3"/>
  <c r="T2948" i="3"/>
  <c r="T2949" i="3"/>
  <c r="T2950" i="3"/>
  <c r="T2951" i="3"/>
  <c r="T2952" i="3"/>
  <c r="T2953" i="3"/>
  <c r="T2954" i="3"/>
  <c r="T2955" i="3"/>
  <c r="T2956" i="3"/>
  <c r="T2957" i="3"/>
  <c r="T2958" i="3"/>
  <c r="T2959" i="3"/>
  <c r="T2960" i="3"/>
  <c r="T2961" i="3"/>
  <c r="T2962" i="3"/>
  <c r="T2963" i="3"/>
  <c r="T2964" i="3"/>
  <c r="T2965" i="3"/>
  <c r="T2966" i="3"/>
  <c r="T2967" i="3"/>
  <c r="T2968" i="3"/>
  <c r="T2969" i="3"/>
  <c r="T2970" i="3"/>
  <c r="T2971" i="3"/>
  <c r="T2972" i="3"/>
  <c r="T2973" i="3"/>
  <c r="T2974" i="3"/>
  <c r="T2975" i="3"/>
  <c r="T2976" i="3"/>
  <c r="T2977" i="3"/>
  <c r="T2978" i="3"/>
  <c r="T2979" i="3"/>
  <c r="T2980" i="3"/>
  <c r="T2981" i="3"/>
  <c r="T2982" i="3"/>
  <c r="T2983" i="3"/>
  <c r="T2984" i="3"/>
  <c r="T2985" i="3"/>
  <c r="T2986" i="3"/>
  <c r="T2987" i="3"/>
  <c r="T2988" i="3"/>
  <c r="T2989" i="3"/>
  <c r="T2990" i="3"/>
  <c r="T2991" i="3"/>
  <c r="T2992" i="3"/>
  <c r="T2993" i="3"/>
  <c r="T2994" i="3"/>
  <c r="T2995" i="3"/>
  <c r="T2996" i="3"/>
  <c r="T2997" i="3"/>
  <c r="T2998" i="3"/>
  <c r="T2999" i="3"/>
  <c r="T3000" i="3"/>
  <c r="T3001" i="3"/>
  <c r="T3002" i="3"/>
  <c r="T3003" i="3"/>
  <c r="T3004" i="3"/>
  <c r="T3005" i="3"/>
  <c r="T3006" i="3"/>
  <c r="T3007" i="3"/>
  <c r="T3008" i="3"/>
  <c r="T3009" i="3"/>
  <c r="T3010" i="3"/>
  <c r="T3011" i="3"/>
  <c r="T3012" i="3"/>
  <c r="T3013" i="3"/>
  <c r="T3014" i="3"/>
  <c r="T3015" i="3"/>
  <c r="T3016" i="3"/>
  <c r="T3017" i="3"/>
  <c r="T3018" i="3"/>
  <c r="T3019" i="3"/>
  <c r="T3020" i="3"/>
  <c r="T3021" i="3"/>
  <c r="T3022" i="3"/>
  <c r="T3023" i="3"/>
  <c r="T3024" i="3"/>
  <c r="T3025" i="3"/>
  <c r="T3026" i="3"/>
  <c r="T3027" i="3"/>
  <c r="T3028" i="3"/>
  <c r="T3029" i="3"/>
  <c r="T3030" i="3"/>
  <c r="T3031" i="3"/>
  <c r="T3032" i="3"/>
  <c r="T3033" i="3"/>
  <c r="T3034" i="3"/>
  <c r="T3035" i="3"/>
  <c r="T3036" i="3"/>
  <c r="T3037" i="3"/>
  <c r="T3038" i="3"/>
  <c r="T3039" i="3"/>
  <c r="T3040" i="3"/>
  <c r="T3041" i="3"/>
  <c r="T3042" i="3"/>
  <c r="T3043" i="3"/>
  <c r="T3044" i="3"/>
  <c r="T3045" i="3"/>
  <c r="T3046" i="3"/>
  <c r="T3047" i="3"/>
  <c r="T3048" i="3"/>
  <c r="T3049" i="3"/>
  <c r="T3050" i="3"/>
  <c r="T3051" i="3"/>
  <c r="T3052" i="3"/>
  <c r="T3053" i="3"/>
  <c r="T3054" i="3"/>
  <c r="T3055" i="3"/>
  <c r="T3056" i="3"/>
  <c r="T3057" i="3"/>
  <c r="T3058" i="3"/>
  <c r="T3059" i="3"/>
  <c r="T3060" i="3"/>
  <c r="T3061" i="3"/>
  <c r="T3062" i="3"/>
  <c r="T3063" i="3"/>
  <c r="T3064" i="3"/>
  <c r="T3065" i="3"/>
  <c r="T3066" i="3"/>
  <c r="T3067" i="3"/>
  <c r="T3068" i="3"/>
  <c r="T3069" i="3"/>
  <c r="T3070" i="3"/>
  <c r="T3071" i="3"/>
  <c r="T3072" i="3"/>
  <c r="T3073" i="3"/>
  <c r="T3074" i="3"/>
  <c r="T3075" i="3"/>
  <c r="T3076" i="3"/>
  <c r="T3077" i="3"/>
  <c r="T3078" i="3"/>
  <c r="T3079" i="3"/>
  <c r="T3080" i="3"/>
  <c r="T3081" i="3"/>
  <c r="T3082" i="3"/>
  <c r="T3083" i="3"/>
  <c r="T3084" i="3"/>
  <c r="T3085" i="3"/>
  <c r="T3086" i="3"/>
  <c r="T3087" i="3"/>
  <c r="T3088" i="3"/>
  <c r="T3089" i="3"/>
  <c r="T3090" i="3"/>
  <c r="T3091" i="3"/>
  <c r="T3092" i="3"/>
  <c r="T3093" i="3"/>
  <c r="T3094" i="3"/>
  <c r="T3095" i="3"/>
  <c r="T3096" i="3"/>
  <c r="T3097" i="3"/>
  <c r="T3098" i="3"/>
  <c r="T3099" i="3"/>
  <c r="T3100" i="3"/>
  <c r="T3101" i="3"/>
  <c r="T3102" i="3"/>
  <c r="T3103" i="3"/>
  <c r="T3104" i="3"/>
  <c r="T3105" i="3"/>
  <c r="T3106" i="3"/>
  <c r="T3107" i="3"/>
  <c r="T3108" i="3"/>
  <c r="T3109" i="3"/>
  <c r="T3110" i="3"/>
  <c r="T3111" i="3"/>
  <c r="T3112" i="3"/>
  <c r="T3113" i="3"/>
  <c r="T3114" i="3"/>
  <c r="T3115" i="3"/>
  <c r="T3116" i="3"/>
  <c r="T3117" i="3"/>
  <c r="T3118" i="3"/>
  <c r="T3119" i="3"/>
  <c r="T3120" i="3"/>
  <c r="T3121" i="3"/>
  <c r="T3122" i="3"/>
  <c r="T3123" i="3"/>
  <c r="T3124" i="3"/>
  <c r="T3125" i="3"/>
  <c r="T3126" i="3"/>
  <c r="T3127" i="3"/>
  <c r="T3128" i="3"/>
  <c r="T3129" i="3"/>
  <c r="T3130" i="3"/>
  <c r="T3131" i="3"/>
  <c r="T3132" i="3"/>
  <c r="T3133" i="3"/>
  <c r="T3134" i="3"/>
  <c r="T3135" i="3"/>
  <c r="T3136" i="3"/>
  <c r="T3137" i="3"/>
  <c r="T3138" i="3"/>
  <c r="T3139" i="3"/>
  <c r="T3140" i="3"/>
  <c r="T3141" i="3"/>
  <c r="T3142" i="3"/>
  <c r="T3143" i="3"/>
  <c r="T3144" i="3"/>
  <c r="T3145" i="3"/>
  <c r="T3146" i="3"/>
  <c r="T3147" i="3"/>
  <c r="T3148" i="3"/>
  <c r="T3149" i="3"/>
  <c r="T3150" i="3"/>
  <c r="T3151" i="3"/>
  <c r="T3152" i="3"/>
  <c r="T3153" i="3"/>
  <c r="T3154" i="3"/>
  <c r="T3155" i="3"/>
  <c r="T3156" i="3"/>
  <c r="T3157" i="3"/>
  <c r="T3158" i="3"/>
  <c r="T3159" i="3"/>
  <c r="T3160" i="3"/>
  <c r="T3161" i="3"/>
  <c r="T3162" i="3"/>
  <c r="T3163" i="3"/>
  <c r="T3164" i="3"/>
  <c r="T3165" i="3"/>
  <c r="T3166" i="3"/>
  <c r="T3167" i="3"/>
  <c r="T3168" i="3"/>
  <c r="T3169" i="3"/>
  <c r="T3170" i="3"/>
  <c r="T3171" i="3"/>
  <c r="T3172" i="3"/>
  <c r="T3173" i="3"/>
  <c r="T3174" i="3"/>
  <c r="T3175" i="3"/>
  <c r="T3176" i="3"/>
  <c r="T3177" i="3"/>
  <c r="T3178" i="3"/>
  <c r="T3179" i="3"/>
  <c r="T3180" i="3"/>
  <c r="T3181" i="3"/>
  <c r="T3182" i="3"/>
  <c r="T3183" i="3"/>
  <c r="T3184" i="3"/>
  <c r="T3185" i="3"/>
  <c r="T3186" i="3"/>
  <c r="T3187" i="3"/>
  <c r="T3188" i="3"/>
  <c r="T3189" i="3"/>
  <c r="T3190" i="3"/>
  <c r="T3191" i="3"/>
  <c r="T3192" i="3"/>
  <c r="T3193" i="3"/>
  <c r="T3194" i="3"/>
  <c r="T3195" i="3"/>
  <c r="T3196" i="3"/>
  <c r="T3197" i="3"/>
  <c r="T3198" i="3"/>
  <c r="T3199" i="3"/>
  <c r="T3200" i="3"/>
  <c r="T3201" i="3"/>
  <c r="T3202" i="3"/>
  <c r="T3203" i="3"/>
  <c r="T3204" i="3"/>
  <c r="T3205" i="3"/>
  <c r="T3206" i="3"/>
  <c r="T3207" i="3"/>
  <c r="T3208" i="3"/>
  <c r="T3209" i="3"/>
  <c r="T3210" i="3"/>
  <c r="T3211" i="3"/>
  <c r="T3212" i="3"/>
  <c r="T3213" i="3"/>
  <c r="T3214" i="3"/>
  <c r="T3215" i="3"/>
  <c r="T3216" i="3"/>
  <c r="T3217" i="3"/>
  <c r="T3218" i="3"/>
  <c r="T3219" i="3"/>
  <c r="T3220" i="3"/>
  <c r="T3221" i="3"/>
  <c r="T3222" i="3"/>
  <c r="T3223" i="3"/>
  <c r="T3224" i="3"/>
  <c r="T3225" i="3"/>
  <c r="T3226" i="3"/>
  <c r="T3227" i="3"/>
  <c r="T3228" i="3"/>
  <c r="T3229" i="3"/>
  <c r="T3230" i="3"/>
  <c r="T3231" i="3"/>
  <c r="T3232" i="3"/>
  <c r="T3233" i="3"/>
  <c r="T3234" i="3"/>
  <c r="T3235" i="3"/>
  <c r="T3236" i="3"/>
  <c r="T3237" i="3"/>
  <c r="T3238" i="3"/>
  <c r="T3239" i="3"/>
  <c r="T3240" i="3"/>
  <c r="T3241" i="3"/>
  <c r="T3242" i="3"/>
  <c r="T3243" i="3"/>
  <c r="T3244" i="3"/>
  <c r="T3245" i="3"/>
  <c r="T3246" i="3"/>
  <c r="T3247" i="3"/>
  <c r="T3248" i="3"/>
  <c r="T3249" i="3"/>
  <c r="T3250" i="3"/>
  <c r="T3251" i="3"/>
  <c r="T3252" i="3"/>
  <c r="T3253" i="3"/>
  <c r="T3254" i="3"/>
  <c r="T3255" i="3"/>
  <c r="T3256" i="3"/>
  <c r="T3257" i="3"/>
  <c r="T3258" i="3"/>
  <c r="T3259" i="3"/>
  <c r="T3260" i="3"/>
  <c r="T3261" i="3"/>
  <c r="T3262" i="3"/>
  <c r="T3263" i="3"/>
  <c r="T3264" i="3"/>
  <c r="T3265" i="3"/>
  <c r="T3266" i="3"/>
  <c r="T3267" i="3"/>
  <c r="T3268" i="3"/>
  <c r="T3269" i="3"/>
  <c r="T3270" i="3"/>
  <c r="T3271" i="3"/>
  <c r="T3272" i="3"/>
  <c r="T3273" i="3"/>
  <c r="T3274" i="3"/>
  <c r="T3275" i="3"/>
  <c r="T3276" i="3"/>
  <c r="T3277" i="3"/>
  <c r="T3278" i="3"/>
  <c r="T3279" i="3"/>
  <c r="T3280" i="3"/>
  <c r="T3281" i="3"/>
  <c r="T3282" i="3"/>
  <c r="T3283" i="3"/>
  <c r="T3284" i="3"/>
  <c r="T3285" i="3"/>
  <c r="T3286" i="3"/>
  <c r="T3287" i="3"/>
  <c r="T3288" i="3"/>
  <c r="T3289" i="3"/>
  <c r="T3290" i="3"/>
  <c r="T3291" i="3"/>
  <c r="T3292" i="3"/>
  <c r="T3293" i="3"/>
  <c r="T3294" i="3"/>
  <c r="T3295" i="3"/>
  <c r="T3296" i="3"/>
  <c r="T3297" i="3"/>
  <c r="T3298" i="3"/>
  <c r="T3299" i="3"/>
  <c r="T3300" i="3"/>
  <c r="T3301" i="3"/>
  <c r="T3302" i="3"/>
  <c r="T3303" i="3"/>
  <c r="T3304" i="3"/>
  <c r="T3305" i="3"/>
  <c r="T3306" i="3"/>
  <c r="T3307" i="3"/>
  <c r="T3308" i="3"/>
  <c r="T3309" i="3"/>
  <c r="T3310" i="3"/>
  <c r="T3311" i="3"/>
  <c r="T3312" i="3"/>
  <c r="T3313" i="3"/>
  <c r="T3314" i="3"/>
  <c r="T3315" i="3"/>
  <c r="T3316" i="3"/>
  <c r="T3317" i="3"/>
  <c r="T3318" i="3"/>
  <c r="T3319" i="3"/>
  <c r="T3320" i="3"/>
  <c r="T3321" i="3"/>
  <c r="T3322" i="3"/>
  <c r="T3323" i="3"/>
  <c r="T3324" i="3"/>
  <c r="T3325" i="3"/>
  <c r="T3326" i="3"/>
  <c r="T3327" i="3"/>
  <c r="T3328" i="3"/>
  <c r="T3329" i="3"/>
  <c r="T3330" i="3"/>
  <c r="T3331" i="3"/>
  <c r="T3332" i="3"/>
  <c r="T3333" i="3"/>
  <c r="T3334" i="3"/>
  <c r="T3335" i="3"/>
  <c r="T3336" i="3"/>
  <c r="T3337" i="3"/>
  <c r="T3338" i="3"/>
  <c r="T3339" i="3"/>
  <c r="T3340" i="3"/>
  <c r="T3341" i="3"/>
  <c r="T3342" i="3"/>
  <c r="T3343" i="3"/>
  <c r="T3344" i="3"/>
  <c r="T3345" i="3"/>
  <c r="T3346" i="3"/>
  <c r="T3347" i="3"/>
  <c r="T3348" i="3"/>
  <c r="T3349" i="3"/>
  <c r="T3350" i="3"/>
  <c r="T3351" i="3"/>
  <c r="T3352" i="3"/>
  <c r="T3353" i="3"/>
  <c r="T3354" i="3"/>
  <c r="T3355" i="3"/>
  <c r="T3356" i="3"/>
  <c r="T3357" i="3"/>
  <c r="T3358" i="3"/>
  <c r="T3359" i="3"/>
  <c r="T3360" i="3"/>
  <c r="T3361" i="3"/>
  <c r="T3362" i="3"/>
  <c r="T3363" i="3"/>
  <c r="T3364" i="3"/>
  <c r="T3365" i="3"/>
  <c r="T3366" i="3"/>
  <c r="T3367" i="3"/>
  <c r="T3368" i="3"/>
  <c r="T3369" i="3"/>
  <c r="T3370" i="3"/>
  <c r="T3371" i="3"/>
  <c r="T3372" i="3"/>
  <c r="T3373" i="3"/>
  <c r="T3374" i="3"/>
  <c r="T3375" i="3"/>
  <c r="T3376" i="3"/>
  <c r="T3377" i="3"/>
  <c r="T3378" i="3"/>
  <c r="T3379" i="3"/>
  <c r="T3380" i="3"/>
  <c r="T3381" i="3"/>
  <c r="T3382" i="3"/>
  <c r="T3383" i="3"/>
  <c r="T3384" i="3"/>
  <c r="T3385" i="3"/>
  <c r="T3386" i="3"/>
  <c r="T3387" i="3"/>
  <c r="T3388" i="3"/>
  <c r="T3389" i="3"/>
  <c r="T3390" i="3"/>
  <c r="T3391" i="3"/>
  <c r="T3392" i="3"/>
  <c r="T3393" i="3"/>
  <c r="T3394" i="3"/>
  <c r="T3395" i="3"/>
  <c r="T3396" i="3"/>
  <c r="T3397" i="3"/>
  <c r="T3398" i="3"/>
  <c r="T3399" i="3"/>
  <c r="T3400" i="3"/>
  <c r="T3401" i="3"/>
  <c r="T3402" i="3"/>
  <c r="T3403" i="3"/>
  <c r="T3404" i="3"/>
  <c r="T3405" i="3"/>
  <c r="T3406" i="3"/>
  <c r="T3407" i="3"/>
  <c r="T3408" i="3"/>
  <c r="T3409" i="3"/>
  <c r="T3410" i="3"/>
  <c r="T3411" i="3"/>
  <c r="T3412" i="3"/>
  <c r="T3413" i="3"/>
  <c r="T3414" i="3"/>
  <c r="T3415" i="3"/>
  <c r="T3416" i="3"/>
  <c r="T3417" i="3"/>
  <c r="T3418" i="3"/>
  <c r="T3419" i="3"/>
  <c r="T3420" i="3"/>
  <c r="T3421" i="3"/>
  <c r="T3422" i="3"/>
  <c r="T3423" i="3"/>
  <c r="T3424" i="3"/>
  <c r="T3425" i="3"/>
  <c r="T3426" i="3"/>
  <c r="T3427" i="3"/>
  <c r="T3428" i="3"/>
  <c r="T3429" i="3"/>
  <c r="T3430" i="3"/>
  <c r="T3431" i="3"/>
  <c r="T3432" i="3"/>
  <c r="T3433" i="3"/>
  <c r="T3434" i="3"/>
  <c r="T3435" i="3"/>
  <c r="T3436" i="3"/>
  <c r="T3437" i="3"/>
  <c r="T3438" i="3"/>
  <c r="T3439" i="3"/>
  <c r="T3440" i="3"/>
  <c r="T3441" i="3"/>
  <c r="T3442" i="3"/>
  <c r="T3443" i="3"/>
  <c r="T3444" i="3"/>
  <c r="T3445" i="3"/>
  <c r="T3446" i="3"/>
  <c r="T3447" i="3"/>
  <c r="T3448" i="3"/>
  <c r="T3449" i="3"/>
  <c r="T3450" i="3"/>
  <c r="T3451" i="3"/>
  <c r="T3452" i="3"/>
  <c r="T3453" i="3"/>
  <c r="T3454" i="3"/>
  <c r="T3455" i="3"/>
  <c r="T3456" i="3"/>
  <c r="T3457" i="3"/>
  <c r="T3458" i="3"/>
  <c r="T3459" i="3"/>
  <c r="T3460" i="3"/>
  <c r="T3461" i="3"/>
  <c r="T3462" i="3"/>
  <c r="T3463" i="3"/>
  <c r="T3464" i="3"/>
  <c r="T3465" i="3"/>
  <c r="T3466" i="3"/>
  <c r="T3467" i="3"/>
  <c r="T3468" i="3"/>
  <c r="T3469" i="3"/>
  <c r="T3470" i="3"/>
  <c r="T3471" i="3"/>
  <c r="T3472" i="3"/>
  <c r="T3473" i="3"/>
  <c r="T3474" i="3"/>
  <c r="T3475" i="3"/>
  <c r="T3476" i="3"/>
  <c r="T3477" i="3"/>
  <c r="T3478" i="3"/>
  <c r="T3479" i="3"/>
  <c r="T3480" i="3"/>
  <c r="T3481" i="3"/>
  <c r="T3482" i="3"/>
  <c r="T3483" i="3"/>
  <c r="T3484" i="3"/>
  <c r="T3485" i="3"/>
  <c r="T3486" i="3"/>
  <c r="T3487" i="3"/>
  <c r="T3488" i="3"/>
  <c r="T3489" i="3"/>
  <c r="T3490" i="3"/>
  <c r="T3491" i="3"/>
  <c r="T3492" i="3"/>
  <c r="T3493" i="3"/>
  <c r="T3494" i="3"/>
  <c r="T3495" i="3"/>
  <c r="T3496" i="3"/>
  <c r="T3497" i="3"/>
  <c r="T3498" i="3"/>
  <c r="T3499" i="3"/>
  <c r="T3500" i="3"/>
  <c r="T3501" i="3"/>
  <c r="T3502" i="3"/>
  <c r="T3503" i="3"/>
  <c r="T3504" i="3"/>
  <c r="T3505" i="3"/>
  <c r="T3506" i="3"/>
  <c r="T3507" i="3"/>
  <c r="T3508" i="3"/>
  <c r="T3509" i="3"/>
  <c r="T3510" i="3"/>
  <c r="T3511" i="3"/>
  <c r="T3512" i="3"/>
  <c r="T3513" i="3"/>
  <c r="T3514" i="3"/>
  <c r="T3515" i="3"/>
  <c r="T3516" i="3"/>
  <c r="T3517" i="3"/>
  <c r="T3518" i="3"/>
  <c r="T3519" i="3"/>
  <c r="T3520" i="3"/>
  <c r="T3521" i="3"/>
  <c r="T3522" i="3"/>
  <c r="T3523" i="3"/>
  <c r="T3524" i="3"/>
  <c r="T3525" i="3"/>
  <c r="T3526" i="3"/>
  <c r="T3527" i="3"/>
  <c r="T3528" i="3"/>
  <c r="T3529" i="3"/>
  <c r="T3530" i="3"/>
  <c r="T3531" i="3"/>
  <c r="T3532" i="3"/>
  <c r="T3533" i="3"/>
  <c r="T3534" i="3"/>
  <c r="T3535" i="3"/>
  <c r="T3536" i="3"/>
  <c r="T3537" i="3"/>
  <c r="T3538" i="3"/>
  <c r="T3539" i="3"/>
  <c r="T3540" i="3"/>
  <c r="T3541" i="3"/>
  <c r="T3542" i="3"/>
  <c r="T3543" i="3"/>
  <c r="T3544" i="3"/>
  <c r="T3545" i="3"/>
  <c r="T3546" i="3"/>
  <c r="T3547" i="3"/>
  <c r="T3548" i="3"/>
  <c r="T3549" i="3"/>
  <c r="T3550" i="3"/>
  <c r="T3551" i="3"/>
  <c r="T3552" i="3"/>
  <c r="T3553" i="3"/>
  <c r="T3554" i="3"/>
  <c r="T3555" i="3"/>
  <c r="T3556" i="3"/>
  <c r="T3557" i="3"/>
  <c r="T3558" i="3"/>
  <c r="T3559" i="3"/>
  <c r="T3560" i="3"/>
  <c r="T3561" i="3"/>
  <c r="T3562" i="3"/>
  <c r="T3563" i="3"/>
  <c r="T3564" i="3"/>
  <c r="T3565" i="3"/>
  <c r="T3566" i="3"/>
  <c r="T3567" i="3"/>
  <c r="T3568" i="3"/>
  <c r="T3569" i="3"/>
  <c r="T3570" i="3"/>
  <c r="T3571" i="3"/>
  <c r="T3572" i="3"/>
  <c r="T3573" i="3"/>
  <c r="T3574" i="3"/>
  <c r="T3575" i="3"/>
  <c r="T3576" i="3"/>
  <c r="T3577" i="3"/>
  <c r="V2002" i="3"/>
  <c r="V2003" i="3"/>
  <c r="V2004" i="3"/>
  <c r="V2005" i="3"/>
  <c r="V2006" i="3"/>
  <c r="V2007" i="3"/>
  <c r="V2008" i="3"/>
  <c r="V2009" i="3"/>
  <c r="V2010" i="3"/>
  <c r="V2011" i="3"/>
  <c r="V2012" i="3"/>
  <c r="V2013" i="3"/>
  <c r="V2014" i="3"/>
  <c r="V2015" i="3"/>
  <c r="V2016" i="3"/>
  <c r="V2017" i="3"/>
  <c r="V2018" i="3"/>
  <c r="V2019" i="3"/>
  <c r="V2020" i="3"/>
  <c r="V2021" i="3"/>
  <c r="V2022" i="3"/>
  <c r="V2023" i="3"/>
  <c r="V2024" i="3"/>
  <c r="V2025" i="3"/>
  <c r="V2026" i="3"/>
  <c r="V2027" i="3"/>
  <c r="V2028" i="3"/>
  <c r="V2029" i="3"/>
  <c r="V2030" i="3"/>
  <c r="V2031" i="3"/>
  <c r="V2032" i="3"/>
  <c r="V2033" i="3"/>
  <c r="V2034" i="3"/>
  <c r="V2035" i="3"/>
  <c r="V2036" i="3"/>
  <c r="V2037" i="3"/>
  <c r="V2038" i="3"/>
  <c r="V2039" i="3"/>
  <c r="V2040" i="3"/>
  <c r="V2041" i="3"/>
  <c r="V2042" i="3"/>
  <c r="V2043" i="3"/>
  <c r="V2044" i="3"/>
  <c r="V2045" i="3"/>
  <c r="V2046" i="3"/>
  <c r="V2047" i="3"/>
  <c r="V2048" i="3"/>
  <c r="V2049" i="3"/>
  <c r="V2050" i="3"/>
  <c r="V2051" i="3"/>
  <c r="V2052" i="3"/>
  <c r="V2053" i="3"/>
  <c r="V2054" i="3"/>
  <c r="V2055" i="3"/>
  <c r="V2056" i="3"/>
  <c r="V2057" i="3"/>
  <c r="V2058" i="3"/>
  <c r="V2059" i="3"/>
  <c r="V2060" i="3"/>
  <c r="V2061" i="3"/>
  <c r="V2062" i="3"/>
  <c r="V2063" i="3"/>
  <c r="V2064" i="3"/>
  <c r="V2065" i="3"/>
  <c r="V2066" i="3"/>
  <c r="V2067" i="3"/>
  <c r="V2068" i="3"/>
  <c r="V2069" i="3"/>
  <c r="V2070" i="3"/>
  <c r="V2071" i="3"/>
  <c r="V2072" i="3"/>
  <c r="V2073" i="3"/>
  <c r="V2074" i="3"/>
  <c r="V2075" i="3"/>
  <c r="V2076" i="3"/>
  <c r="V2077" i="3"/>
  <c r="V2078" i="3"/>
  <c r="V2079" i="3"/>
  <c r="V2080" i="3"/>
  <c r="V2081" i="3"/>
  <c r="V2082" i="3"/>
  <c r="V2083" i="3"/>
  <c r="V2084" i="3"/>
  <c r="V2085" i="3"/>
  <c r="V2086" i="3"/>
  <c r="V2087" i="3"/>
  <c r="V2088" i="3"/>
  <c r="V2089" i="3"/>
  <c r="V2090" i="3"/>
  <c r="V2091" i="3"/>
  <c r="V2092" i="3"/>
  <c r="V2093" i="3"/>
  <c r="V2094" i="3"/>
  <c r="V2095" i="3"/>
  <c r="V2096" i="3"/>
  <c r="V2097" i="3"/>
  <c r="V2098" i="3"/>
  <c r="V2099" i="3"/>
  <c r="V2100" i="3"/>
  <c r="V2101" i="3"/>
  <c r="V2102" i="3"/>
  <c r="V2103" i="3"/>
  <c r="V2104" i="3"/>
  <c r="V2105" i="3"/>
  <c r="V2106" i="3"/>
  <c r="V2107" i="3"/>
  <c r="V2108" i="3"/>
  <c r="V2109" i="3"/>
  <c r="V2110" i="3"/>
  <c r="V2111" i="3"/>
  <c r="V2112" i="3"/>
  <c r="V2113" i="3"/>
  <c r="V2114" i="3"/>
  <c r="V2115" i="3"/>
  <c r="V2116" i="3"/>
  <c r="V2117" i="3"/>
  <c r="V2118" i="3"/>
  <c r="V2119" i="3"/>
  <c r="V2120" i="3"/>
  <c r="V2121" i="3"/>
  <c r="V2122" i="3"/>
  <c r="V2123" i="3"/>
  <c r="V2124" i="3"/>
  <c r="V2125" i="3"/>
  <c r="V2126" i="3"/>
  <c r="V2127" i="3"/>
  <c r="V2128" i="3"/>
  <c r="V2129" i="3"/>
  <c r="V2130" i="3"/>
  <c r="V2131" i="3"/>
  <c r="V2132" i="3"/>
  <c r="V2133" i="3"/>
  <c r="V2134" i="3"/>
  <c r="V2135" i="3"/>
  <c r="V2136" i="3"/>
  <c r="V2137" i="3"/>
  <c r="V2138" i="3"/>
  <c r="V2139" i="3"/>
  <c r="V2140" i="3"/>
  <c r="V2141" i="3"/>
  <c r="V2142" i="3"/>
  <c r="V2143" i="3"/>
  <c r="V2144" i="3"/>
  <c r="V2145" i="3"/>
  <c r="V2146" i="3"/>
  <c r="V2147" i="3"/>
  <c r="V2148" i="3"/>
  <c r="V2149" i="3"/>
  <c r="V2150" i="3"/>
  <c r="V2151" i="3"/>
  <c r="V2152" i="3"/>
  <c r="V2153" i="3"/>
  <c r="V2154" i="3"/>
  <c r="V2155" i="3"/>
  <c r="V2156" i="3"/>
  <c r="V2157" i="3"/>
  <c r="V2158" i="3"/>
  <c r="V2159" i="3"/>
  <c r="V2160" i="3"/>
  <c r="V2161" i="3"/>
  <c r="V2162" i="3"/>
  <c r="V2163" i="3"/>
  <c r="V2164" i="3"/>
  <c r="V2165" i="3"/>
  <c r="V2166" i="3"/>
  <c r="V2167" i="3"/>
  <c r="V2168" i="3"/>
  <c r="V2169" i="3"/>
  <c r="V2170" i="3"/>
  <c r="V2171" i="3"/>
  <c r="V2172" i="3"/>
  <c r="V2173" i="3"/>
  <c r="V2174" i="3"/>
  <c r="V2175" i="3"/>
  <c r="V2176" i="3"/>
  <c r="V2177" i="3"/>
  <c r="V2178" i="3"/>
  <c r="V2179" i="3"/>
  <c r="V2180" i="3"/>
  <c r="V2181" i="3"/>
  <c r="V2182" i="3"/>
  <c r="V2183" i="3"/>
  <c r="V2184" i="3"/>
  <c r="V2185" i="3"/>
  <c r="V2186" i="3"/>
  <c r="V2187" i="3"/>
  <c r="V2188" i="3"/>
  <c r="V2189" i="3"/>
  <c r="V2190" i="3"/>
  <c r="V2191" i="3"/>
  <c r="V2192" i="3"/>
  <c r="V2193" i="3"/>
  <c r="V2194" i="3"/>
  <c r="V2195" i="3"/>
  <c r="V2196" i="3"/>
  <c r="V2197" i="3"/>
  <c r="V2198" i="3"/>
  <c r="V2199" i="3"/>
  <c r="V2200" i="3"/>
  <c r="V2201" i="3"/>
  <c r="V2202" i="3"/>
  <c r="V2203" i="3"/>
  <c r="V2204" i="3"/>
  <c r="V2205" i="3"/>
  <c r="V2206" i="3"/>
  <c r="V2207" i="3"/>
  <c r="V2208" i="3"/>
  <c r="V2209" i="3"/>
  <c r="V2210" i="3"/>
  <c r="V2211" i="3"/>
  <c r="V2212" i="3"/>
  <c r="V2213" i="3"/>
  <c r="V2214" i="3"/>
  <c r="V2215" i="3"/>
  <c r="V2216" i="3"/>
  <c r="V2217" i="3"/>
  <c r="V2218" i="3"/>
  <c r="V2219" i="3"/>
  <c r="V2220" i="3"/>
  <c r="V2221" i="3"/>
  <c r="V2222" i="3"/>
  <c r="V2223" i="3"/>
  <c r="V2224" i="3"/>
  <c r="V2225" i="3"/>
  <c r="V2226" i="3"/>
  <c r="V2227" i="3"/>
  <c r="V2228" i="3"/>
  <c r="V2229" i="3"/>
  <c r="V2230" i="3"/>
  <c r="V2231" i="3"/>
  <c r="V2232" i="3"/>
  <c r="V2233" i="3"/>
  <c r="V2234" i="3"/>
  <c r="V2235" i="3"/>
  <c r="V2236" i="3"/>
  <c r="V2237" i="3"/>
  <c r="V2238" i="3"/>
  <c r="V2239" i="3"/>
  <c r="V2240" i="3"/>
  <c r="V2241" i="3"/>
  <c r="V2242" i="3"/>
  <c r="V2243" i="3"/>
  <c r="V2244" i="3"/>
  <c r="V2245" i="3"/>
  <c r="V2246" i="3"/>
  <c r="V2247" i="3"/>
  <c r="V2248" i="3"/>
  <c r="V2249" i="3"/>
  <c r="V2250" i="3"/>
  <c r="V2251" i="3"/>
  <c r="V2252" i="3"/>
  <c r="V2253" i="3"/>
  <c r="V2254" i="3"/>
  <c r="V2255" i="3"/>
  <c r="V2256" i="3"/>
  <c r="V2257" i="3"/>
  <c r="V2258" i="3"/>
  <c r="V2259" i="3"/>
  <c r="V2260" i="3"/>
  <c r="V2261" i="3"/>
  <c r="V2262" i="3"/>
  <c r="V2263" i="3"/>
  <c r="V2264" i="3"/>
  <c r="V2265" i="3"/>
  <c r="V2266" i="3"/>
  <c r="V2267" i="3"/>
  <c r="V2268" i="3"/>
  <c r="V2269" i="3"/>
  <c r="V2270" i="3"/>
  <c r="V2271" i="3"/>
  <c r="V2272" i="3"/>
  <c r="V2273" i="3"/>
  <c r="V2274" i="3"/>
  <c r="V2275" i="3"/>
  <c r="V2276" i="3"/>
  <c r="V2277" i="3"/>
  <c r="V2278" i="3"/>
  <c r="V2279" i="3"/>
  <c r="V2280" i="3"/>
  <c r="V2281" i="3"/>
  <c r="V2282" i="3"/>
  <c r="V2283" i="3"/>
  <c r="V2284" i="3"/>
  <c r="V2285" i="3"/>
  <c r="V2286" i="3"/>
  <c r="V2287" i="3"/>
  <c r="V2288" i="3"/>
  <c r="V2289" i="3"/>
  <c r="V2290" i="3"/>
  <c r="V2291" i="3"/>
  <c r="V2292" i="3"/>
  <c r="V2293" i="3"/>
  <c r="V2294" i="3"/>
  <c r="V2295" i="3"/>
  <c r="V2296" i="3"/>
  <c r="V2297" i="3"/>
  <c r="V2298" i="3"/>
  <c r="V2299" i="3"/>
  <c r="V2300" i="3"/>
  <c r="V2301" i="3"/>
  <c r="V2302" i="3"/>
  <c r="V2303" i="3"/>
  <c r="V2304" i="3"/>
  <c r="V2305" i="3"/>
  <c r="V2306" i="3"/>
  <c r="V2307" i="3"/>
  <c r="V2308" i="3"/>
  <c r="V2309" i="3"/>
  <c r="V2310" i="3"/>
  <c r="V2311" i="3"/>
  <c r="V2312" i="3"/>
  <c r="V2313" i="3"/>
  <c r="V2314" i="3"/>
  <c r="V2315" i="3"/>
  <c r="V2316" i="3"/>
  <c r="V2317" i="3"/>
  <c r="V2318" i="3"/>
  <c r="V2319" i="3"/>
  <c r="V2320" i="3"/>
  <c r="V2321" i="3"/>
  <c r="V2322" i="3"/>
  <c r="V2323" i="3"/>
  <c r="V2324" i="3"/>
  <c r="V2325" i="3"/>
  <c r="V2326" i="3"/>
  <c r="V2327" i="3"/>
  <c r="V2328" i="3"/>
  <c r="V2329" i="3"/>
  <c r="V2330" i="3"/>
  <c r="V2331" i="3"/>
  <c r="V2332" i="3"/>
  <c r="V2333" i="3"/>
  <c r="V2334" i="3"/>
  <c r="V2335" i="3"/>
  <c r="V2336" i="3"/>
  <c r="V2337" i="3"/>
  <c r="V2338" i="3"/>
  <c r="V2339" i="3"/>
  <c r="V2340" i="3"/>
  <c r="V2341" i="3"/>
  <c r="V2342" i="3"/>
  <c r="V2343" i="3"/>
  <c r="V2344" i="3"/>
  <c r="V2345" i="3"/>
  <c r="V2346" i="3"/>
  <c r="V2347" i="3"/>
  <c r="V2348" i="3"/>
  <c r="V2349" i="3"/>
  <c r="V2350" i="3"/>
  <c r="V2351" i="3"/>
  <c r="V2352" i="3"/>
  <c r="V2353" i="3"/>
  <c r="V2354" i="3"/>
  <c r="V2355" i="3"/>
  <c r="V2356" i="3"/>
  <c r="V2357" i="3"/>
  <c r="V2358" i="3"/>
  <c r="V2359" i="3"/>
  <c r="V2360" i="3"/>
  <c r="V2361" i="3"/>
  <c r="V2362" i="3"/>
  <c r="V2363" i="3"/>
  <c r="V2364" i="3"/>
  <c r="V2365" i="3"/>
  <c r="V2366" i="3"/>
  <c r="V2367" i="3"/>
  <c r="V2368" i="3"/>
  <c r="V2369" i="3"/>
  <c r="V2370" i="3"/>
  <c r="V2371" i="3"/>
  <c r="V2372" i="3"/>
  <c r="V2373" i="3"/>
  <c r="V2374" i="3"/>
  <c r="V2375" i="3"/>
  <c r="V2376" i="3"/>
  <c r="V2377" i="3"/>
  <c r="V2378" i="3"/>
  <c r="V2379" i="3"/>
  <c r="V2380" i="3"/>
  <c r="V2381" i="3"/>
  <c r="V2382" i="3"/>
  <c r="V2383" i="3"/>
  <c r="V2384" i="3"/>
  <c r="V2385" i="3"/>
  <c r="V2386" i="3"/>
  <c r="V2387" i="3"/>
  <c r="V2388" i="3"/>
  <c r="V2389" i="3"/>
  <c r="V2390" i="3"/>
  <c r="V2391" i="3"/>
  <c r="V2392" i="3"/>
  <c r="V2393" i="3"/>
  <c r="V2394" i="3"/>
  <c r="V2395" i="3"/>
  <c r="V2396" i="3"/>
  <c r="V2397" i="3"/>
  <c r="V2398" i="3"/>
  <c r="V2399" i="3"/>
  <c r="V2400" i="3"/>
  <c r="V2401" i="3"/>
  <c r="V2402" i="3"/>
  <c r="V2403" i="3"/>
  <c r="V2404" i="3"/>
  <c r="V2405" i="3"/>
  <c r="V2406" i="3"/>
  <c r="V2407" i="3"/>
  <c r="V2408" i="3"/>
  <c r="V2409" i="3"/>
  <c r="V2410" i="3"/>
  <c r="V2411" i="3"/>
  <c r="V2412" i="3"/>
  <c r="V2413" i="3"/>
  <c r="V2414" i="3"/>
  <c r="V2415" i="3"/>
  <c r="V2416" i="3"/>
  <c r="V2417" i="3"/>
  <c r="V2418" i="3"/>
  <c r="V2419" i="3"/>
  <c r="V2420" i="3"/>
  <c r="V2421" i="3"/>
  <c r="V2422" i="3"/>
  <c r="V2423" i="3"/>
  <c r="V2424" i="3"/>
  <c r="V2425" i="3"/>
  <c r="V2426" i="3"/>
  <c r="V2427" i="3"/>
  <c r="V2428" i="3"/>
  <c r="V2429" i="3"/>
  <c r="V2430" i="3"/>
  <c r="V2431" i="3"/>
  <c r="V2432" i="3"/>
  <c r="V2433" i="3"/>
  <c r="V2434" i="3"/>
  <c r="V2435" i="3"/>
  <c r="V2436" i="3"/>
  <c r="V2437" i="3"/>
  <c r="V2438" i="3"/>
  <c r="V2439" i="3"/>
  <c r="V2440" i="3"/>
  <c r="V2441" i="3"/>
  <c r="V2442" i="3"/>
  <c r="V2443" i="3"/>
  <c r="V2444" i="3"/>
  <c r="V2445" i="3"/>
  <c r="V2446" i="3"/>
  <c r="V2447" i="3"/>
  <c r="V2448" i="3"/>
  <c r="V2449" i="3"/>
  <c r="V2450" i="3"/>
  <c r="V2451" i="3"/>
  <c r="V2452" i="3"/>
  <c r="V2453" i="3"/>
  <c r="V2454" i="3"/>
  <c r="V2455" i="3"/>
  <c r="V2456" i="3"/>
  <c r="V2457" i="3"/>
  <c r="V2458" i="3"/>
  <c r="V2459" i="3"/>
  <c r="V2460" i="3"/>
  <c r="V2461" i="3"/>
  <c r="V2462" i="3"/>
  <c r="V2463" i="3"/>
  <c r="V2464" i="3"/>
  <c r="V2465" i="3"/>
  <c r="V2466" i="3"/>
  <c r="V2467" i="3"/>
  <c r="V2468" i="3"/>
  <c r="V2469" i="3"/>
  <c r="V2470" i="3"/>
  <c r="V2471" i="3"/>
  <c r="V2472" i="3"/>
  <c r="V2473" i="3"/>
  <c r="V2474" i="3"/>
  <c r="V2475" i="3"/>
  <c r="V2476" i="3"/>
  <c r="V2477" i="3"/>
  <c r="V2478" i="3"/>
  <c r="V2479" i="3"/>
  <c r="V2480" i="3"/>
  <c r="V2481" i="3"/>
  <c r="V2482" i="3"/>
  <c r="V2483" i="3"/>
  <c r="V2484" i="3"/>
  <c r="V2485" i="3"/>
  <c r="V2486" i="3"/>
  <c r="V2487" i="3"/>
  <c r="V2488" i="3"/>
  <c r="V2489" i="3"/>
  <c r="V2490" i="3"/>
  <c r="V2491" i="3"/>
  <c r="V2492" i="3"/>
  <c r="V2493" i="3"/>
  <c r="V2494" i="3"/>
  <c r="V2495" i="3"/>
  <c r="V2496" i="3"/>
  <c r="V2497" i="3"/>
  <c r="V2498" i="3"/>
  <c r="V2499" i="3"/>
  <c r="V2500" i="3"/>
  <c r="V2501" i="3"/>
  <c r="V2502" i="3"/>
  <c r="V2503" i="3"/>
  <c r="V2504" i="3"/>
  <c r="V2505" i="3"/>
  <c r="V2506" i="3"/>
  <c r="V2507" i="3"/>
  <c r="V2508" i="3"/>
  <c r="V2509" i="3"/>
  <c r="V2510" i="3"/>
  <c r="V2511" i="3"/>
  <c r="V2512" i="3"/>
  <c r="V2513" i="3"/>
  <c r="V2514" i="3"/>
  <c r="V2515" i="3"/>
  <c r="V2516" i="3"/>
  <c r="V2517" i="3"/>
  <c r="V2518" i="3"/>
  <c r="V2519" i="3"/>
  <c r="V2520" i="3"/>
  <c r="V2521" i="3"/>
  <c r="V2522" i="3"/>
  <c r="V2523" i="3"/>
  <c r="V2524" i="3"/>
  <c r="V2525" i="3"/>
  <c r="V2526" i="3"/>
  <c r="V2527" i="3"/>
  <c r="V2528" i="3"/>
  <c r="V2529" i="3"/>
  <c r="V2530" i="3"/>
  <c r="V2531" i="3"/>
  <c r="V2532" i="3"/>
  <c r="V2533" i="3"/>
  <c r="V2534" i="3"/>
  <c r="V2535" i="3"/>
  <c r="V2536" i="3"/>
  <c r="V2537" i="3"/>
  <c r="V2538" i="3"/>
  <c r="V2539" i="3"/>
  <c r="V2540" i="3"/>
  <c r="V2541" i="3"/>
  <c r="V2542" i="3"/>
  <c r="V2543" i="3"/>
  <c r="V2544" i="3"/>
  <c r="V2545" i="3"/>
  <c r="V2546" i="3"/>
  <c r="V2547" i="3"/>
  <c r="V2548" i="3"/>
  <c r="V2549" i="3"/>
  <c r="V2550" i="3"/>
  <c r="V2551" i="3"/>
  <c r="V2552" i="3"/>
  <c r="V2553" i="3"/>
  <c r="V2554" i="3"/>
  <c r="V2555" i="3"/>
  <c r="V2556" i="3"/>
  <c r="V2557" i="3"/>
  <c r="V2558" i="3"/>
  <c r="V2559" i="3"/>
  <c r="V2560" i="3"/>
  <c r="V2561" i="3"/>
  <c r="V2562" i="3"/>
  <c r="V2563" i="3"/>
  <c r="V2564" i="3"/>
  <c r="V2565" i="3"/>
  <c r="V2566" i="3"/>
  <c r="V2567" i="3"/>
  <c r="V2568" i="3"/>
  <c r="V2569" i="3"/>
  <c r="V2570" i="3"/>
  <c r="V2571" i="3"/>
  <c r="V2572" i="3"/>
  <c r="V2573" i="3"/>
  <c r="V2574" i="3"/>
  <c r="V2575" i="3"/>
  <c r="V2576" i="3"/>
  <c r="V2577" i="3"/>
  <c r="V2578" i="3"/>
  <c r="V2579" i="3"/>
  <c r="V2580" i="3"/>
  <c r="V2581" i="3"/>
  <c r="V2582" i="3"/>
  <c r="V2583" i="3"/>
  <c r="V2584" i="3"/>
  <c r="V2585" i="3"/>
  <c r="V2586" i="3"/>
  <c r="V2587" i="3"/>
  <c r="V2588" i="3"/>
  <c r="V2589" i="3"/>
  <c r="V2590" i="3"/>
  <c r="V2591" i="3"/>
  <c r="V2592" i="3"/>
  <c r="V2593" i="3"/>
  <c r="V2594" i="3"/>
  <c r="V2595" i="3"/>
  <c r="V2596" i="3"/>
  <c r="V2597" i="3"/>
  <c r="V2598" i="3"/>
  <c r="V2599" i="3"/>
  <c r="V2600" i="3"/>
  <c r="V2601" i="3"/>
  <c r="V2602" i="3"/>
  <c r="V2603" i="3"/>
  <c r="V2604" i="3"/>
  <c r="V2605" i="3"/>
  <c r="V2606" i="3"/>
  <c r="V2607" i="3"/>
  <c r="V2608" i="3"/>
  <c r="V2609" i="3"/>
  <c r="V2610" i="3"/>
  <c r="V2611" i="3"/>
  <c r="V2612" i="3"/>
  <c r="V2613" i="3"/>
  <c r="V2614" i="3"/>
  <c r="V2615" i="3"/>
  <c r="V2616" i="3"/>
  <c r="V2617" i="3"/>
  <c r="V2618" i="3"/>
  <c r="V2619" i="3"/>
  <c r="V2620" i="3"/>
  <c r="V2621" i="3"/>
  <c r="V2622" i="3"/>
  <c r="V2623" i="3"/>
  <c r="V2624" i="3"/>
  <c r="V2625" i="3"/>
  <c r="V2626" i="3"/>
  <c r="V2627" i="3"/>
  <c r="V2628" i="3"/>
  <c r="V2629" i="3"/>
  <c r="V2630" i="3"/>
  <c r="V2631" i="3"/>
  <c r="V2632" i="3"/>
  <c r="V2633" i="3"/>
  <c r="V2634" i="3"/>
  <c r="V2635" i="3"/>
  <c r="V2636" i="3"/>
  <c r="V2637" i="3"/>
  <c r="V2638" i="3"/>
  <c r="V2639" i="3"/>
  <c r="V2640" i="3"/>
  <c r="V2641" i="3"/>
  <c r="V2642" i="3"/>
  <c r="V2643" i="3"/>
  <c r="V2644" i="3"/>
  <c r="V2645" i="3"/>
  <c r="V2646" i="3"/>
  <c r="V2647" i="3"/>
  <c r="V2648" i="3"/>
  <c r="V2649" i="3"/>
  <c r="V2650" i="3"/>
  <c r="V2651" i="3"/>
  <c r="V2652" i="3"/>
  <c r="V2653" i="3"/>
  <c r="V2654" i="3"/>
  <c r="V2655" i="3"/>
  <c r="V2656" i="3"/>
  <c r="V2657" i="3"/>
  <c r="V2658" i="3"/>
  <c r="V2659" i="3"/>
  <c r="V2660" i="3"/>
  <c r="V2661" i="3"/>
  <c r="V2662" i="3"/>
  <c r="V2663" i="3"/>
  <c r="V2664" i="3"/>
  <c r="V2665" i="3"/>
  <c r="V2666" i="3"/>
  <c r="V2667" i="3"/>
  <c r="V2668" i="3"/>
  <c r="V2669" i="3"/>
  <c r="V2670" i="3"/>
  <c r="V2671" i="3"/>
  <c r="V2672" i="3"/>
  <c r="V2673" i="3"/>
  <c r="V2674" i="3"/>
  <c r="V2675" i="3"/>
  <c r="V2676" i="3"/>
  <c r="V2677" i="3"/>
  <c r="V2678" i="3"/>
  <c r="V2679" i="3"/>
  <c r="V2680" i="3"/>
  <c r="V2681" i="3"/>
  <c r="V2682" i="3"/>
  <c r="V2683" i="3"/>
  <c r="V2684" i="3"/>
  <c r="V2685" i="3"/>
  <c r="V2686" i="3"/>
  <c r="V2687" i="3"/>
  <c r="V2688" i="3"/>
  <c r="V2689" i="3"/>
  <c r="V2690" i="3"/>
  <c r="V2691" i="3"/>
  <c r="V2692" i="3"/>
  <c r="V2693" i="3"/>
  <c r="V2694" i="3"/>
  <c r="V2695" i="3"/>
  <c r="V2696" i="3"/>
  <c r="V2697" i="3"/>
  <c r="V2698" i="3"/>
  <c r="V2699" i="3"/>
  <c r="V2700" i="3"/>
  <c r="V2701" i="3"/>
  <c r="V2702" i="3"/>
  <c r="V2703" i="3"/>
  <c r="V2704" i="3"/>
  <c r="V2705" i="3"/>
  <c r="V2706" i="3"/>
  <c r="V2707" i="3"/>
  <c r="V2708" i="3"/>
  <c r="V2709" i="3"/>
  <c r="V2710" i="3"/>
  <c r="V2711" i="3"/>
  <c r="V2712" i="3"/>
  <c r="V2713" i="3"/>
  <c r="V2714" i="3"/>
  <c r="V2715" i="3"/>
  <c r="V2716" i="3"/>
  <c r="V2717" i="3"/>
  <c r="V2718" i="3"/>
  <c r="V2719" i="3"/>
  <c r="V2720" i="3"/>
  <c r="V2721" i="3"/>
  <c r="V2722" i="3"/>
  <c r="V2723" i="3"/>
  <c r="V2724" i="3"/>
  <c r="V2725" i="3"/>
  <c r="V2726" i="3"/>
  <c r="V2727" i="3"/>
  <c r="V2728" i="3"/>
  <c r="V2729" i="3"/>
  <c r="V2730" i="3"/>
  <c r="V2731" i="3"/>
  <c r="V2732" i="3"/>
  <c r="V2733" i="3"/>
  <c r="V2734" i="3"/>
  <c r="V2735" i="3"/>
  <c r="V2736" i="3"/>
  <c r="V2737" i="3"/>
  <c r="V2738" i="3"/>
  <c r="V2739" i="3"/>
  <c r="V2740" i="3"/>
  <c r="V2741" i="3"/>
  <c r="V2742" i="3"/>
  <c r="V2743" i="3"/>
  <c r="V2744" i="3"/>
  <c r="V2745" i="3"/>
  <c r="V2746" i="3"/>
  <c r="V2747" i="3"/>
  <c r="V2748" i="3"/>
  <c r="V2749" i="3"/>
  <c r="V2750" i="3"/>
  <c r="V2751" i="3"/>
  <c r="V2752" i="3"/>
  <c r="V2753" i="3"/>
  <c r="V2754" i="3"/>
  <c r="V2755" i="3"/>
  <c r="V2756" i="3"/>
  <c r="V2757" i="3"/>
  <c r="V2758" i="3"/>
  <c r="V2759" i="3"/>
  <c r="V2760" i="3"/>
  <c r="V2761" i="3"/>
  <c r="V2762" i="3"/>
  <c r="V2763" i="3"/>
  <c r="V2764" i="3"/>
  <c r="V2765" i="3"/>
  <c r="V2766" i="3"/>
  <c r="V2767" i="3"/>
  <c r="V2768" i="3"/>
  <c r="V2769" i="3"/>
  <c r="V2770" i="3"/>
  <c r="V2771" i="3"/>
  <c r="V2772" i="3"/>
  <c r="V2773" i="3"/>
  <c r="V2774" i="3"/>
  <c r="V2775" i="3"/>
  <c r="V2776" i="3"/>
  <c r="V2777" i="3"/>
  <c r="V2778" i="3"/>
  <c r="V2779" i="3"/>
  <c r="V2780" i="3"/>
  <c r="V2781" i="3"/>
  <c r="V2782" i="3"/>
  <c r="V2783" i="3"/>
  <c r="V2784" i="3"/>
  <c r="V2785" i="3"/>
  <c r="V2786" i="3"/>
  <c r="V2787" i="3"/>
  <c r="V2788" i="3"/>
  <c r="V2789" i="3"/>
  <c r="V2790" i="3"/>
  <c r="V2791" i="3"/>
  <c r="V2792" i="3"/>
  <c r="V2793" i="3"/>
  <c r="V2794" i="3"/>
  <c r="V2795" i="3"/>
  <c r="V2796" i="3"/>
  <c r="V2797" i="3"/>
  <c r="V2798" i="3"/>
  <c r="V2799" i="3"/>
  <c r="V2800" i="3"/>
  <c r="V2801" i="3"/>
  <c r="V2802" i="3"/>
  <c r="V2803" i="3"/>
  <c r="V2804" i="3"/>
  <c r="V2805" i="3"/>
  <c r="V2806" i="3"/>
  <c r="V2807" i="3"/>
  <c r="V2808" i="3"/>
  <c r="V2809" i="3"/>
  <c r="V2810" i="3"/>
  <c r="V2811" i="3"/>
  <c r="V2812" i="3"/>
  <c r="V2813" i="3"/>
  <c r="V2814" i="3"/>
  <c r="V2815" i="3"/>
  <c r="V2816" i="3"/>
  <c r="V2817" i="3"/>
  <c r="V2818" i="3"/>
  <c r="V2819" i="3"/>
  <c r="V2820" i="3"/>
  <c r="V2821" i="3"/>
  <c r="V2822" i="3"/>
  <c r="V2823" i="3"/>
  <c r="V2824" i="3"/>
  <c r="V2825" i="3"/>
  <c r="V2826" i="3"/>
  <c r="V2827" i="3"/>
  <c r="V2828" i="3"/>
  <c r="V2829" i="3"/>
  <c r="V2830" i="3"/>
  <c r="V2831" i="3"/>
  <c r="V2832" i="3"/>
  <c r="V2833" i="3"/>
  <c r="V2834" i="3"/>
  <c r="V2835" i="3"/>
  <c r="V2836" i="3"/>
  <c r="V2837" i="3"/>
  <c r="V2838" i="3"/>
  <c r="V2839" i="3"/>
  <c r="V2840" i="3"/>
  <c r="V2841" i="3"/>
  <c r="V2842" i="3"/>
  <c r="V2843" i="3"/>
  <c r="V2844" i="3"/>
  <c r="V2845" i="3"/>
  <c r="V2846" i="3"/>
  <c r="V2847" i="3"/>
  <c r="V2848" i="3"/>
  <c r="V2849" i="3"/>
  <c r="V2850" i="3"/>
  <c r="V2851" i="3"/>
  <c r="V2852" i="3"/>
  <c r="V2853" i="3"/>
  <c r="V2854" i="3"/>
  <c r="V2855" i="3"/>
  <c r="V2856" i="3"/>
  <c r="V2857" i="3"/>
  <c r="V2858" i="3"/>
  <c r="V2859" i="3"/>
  <c r="V2860" i="3"/>
  <c r="V2861" i="3"/>
  <c r="V2862" i="3"/>
  <c r="V2863" i="3"/>
  <c r="V2864" i="3"/>
  <c r="V2865" i="3"/>
  <c r="V2866" i="3"/>
  <c r="V2867" i="3"/>
  <c r="V2868" i="3"/>
  <c r="V2869" i="3"/>
  <c r="V2870" i="3"/>
  <c r="V2871" i="3"/>
  <c r="V2872" i="3"/>
  <c r="V2873" i="3"/>
  <c r="V2874" i="3"/>
  <c r="V2875" i="3"/>
  <c r="V2876" i="3"/>
  <c r="V2877" i="3"/>
  <c r="V2878" i="3"/>
  <c r="V2879" i="3"/>
  <c r="V2880" i="3"/>
  <c r="V2881" i="3"/>
  <c r="V2882" i="3"/>
  <c r="V2883" i="3"/>
  <c r="V2884" i="3"/>
  <c r="V2885" i="3"/>
  <c r="V2886" i="3"/>
  <c r="V2887" i="3"/>
  <c r="V2888" i="3"/>
  <c r="V2889" i="3"/>
  <c r="V2890" i="3"/>
  <c r="V2891" i="3"/>
  <c r="V2892" i="3"/>
  <c r="V2893" i="3"/>
  <c r="V2894" i="3"/>
  <c r="V2895" i="3"/>
  <c r="V2896" i="3"/>
  <c r="V2897" i="3"/>
  <c r="V2898" i="3"/>
  <c r="V2899" i="3"/>
  <c r="V2900" i="3"/>
  <c r="V2901" i="3"/>
  <c r="V2902" i="3"/>
  <c r="V2903" i="3"/>
  <c r="V2904" i="3"/>
  <c r="V2905" i="3"/>
  <c r="V2906" i="3"/>
  <c r="V2907" i="3"/>
  <c r="V2908" i="3"/>
  <c r="V2909" i="3"/>
  <c r="V2910" i="3"/>
  <c r="V2911" i="3"/>
  <c r="V2912" i="3"/>
  <c r="V2913" i="3"/>
  <c r="V2914" i="3"/>
  <c r="V2915" i="3"/>
  <c r="V2916" i="3"/>
  <c r="V2917" i="3"/>
  <c r="V2918" i="3"/>
  <c r="V2919" i="3"/>
  <c r="V2920" i="3"/>
  <c r="V2921" i="3"/>
  <c r="V2922" i="3"/>
  <c r="V2923" i="3"/>
  <c r="V2924" i="3"/>
  <c r="V2925" i="3"/>
  <c r="V2926" i="3"/>
  <c r="V2927" i="3"/>
  <c r="V2928" i="3"/>
  <c r="V2929" i="3"/>
  <c r="V2930" i="3"/>
  <c r="V2931" i="3"/>
  <c r="V2932" i="3"/>
  <c r="V2933" i="3"/>
  <c r="V2934" i="3"/>
  <c r="V2935" i="3"/>
  <c r="V2936" i="3"/>
  <c r="V2937" i="3"/>
  <c r="V2938" i="3"/>
  <c r="V2939" i="3"/>
  <c r="V2940" i="3"/>
  <c r="V2941" i="3"/>
  <c r="V2942" i="3"/>
  <c r="V2943" i="3"/>
  <c r="V2944" i="3"/>
  <c r="V2945" i="3"/>
  <c r="V2946" i="3"/>
  <c r="V2947" i="3"/>
  <c r="V2948" i="3"/>
  <c r="V2949" i="3"/>
  <c r="V2950" i="3"/>
  <c r="V2951" i="3"/>
  <c r="V2952" i="3"/>
  <c r="V2953" i="3"/>
  <c r="V2954" i="3"/>
  <c r="V2955" i="3"/>
  <c r="V2956" i="3"/>
  <c r="V2957" i="3"/>
  <c r="V2958" i="3"/>
  <c r="V2959" i="3"/>
  <c r="V2960" i="3"/>
  <c r="V2961" i="3"/>
  <c r="V2962" i="3"/>
  <c r="V2963" i="3"/>
  <c r="V2964" i="3"/>
  <c r="V2965" i="3"/>
  <c r="V2966" i="3"/>
  <c r="V2967" i="3"/>
  <c r="V2968" i="3"/>
  <c r="V2969" i="3"/>
  <c r="V2970" i="3"/>
  <c r="V2971" i="3"/>
  <c r="V2972" i="3"/>
  <c r="V2973" i="3"/>
  <c r="V2974" i="3"/>
  <c r="V2975" i="3"/>
  <c r="V2976" i="3"/>
  <c r="V2977" i="3"/>
  <c r="V2978" i="3"/>
  <c r="V2979" i="3"/>
  <c r="V2980" i="3"/>
  <c r="V2981" i="3"/>
  <c r="V2982" i="3"/>
  <c r="V2983" i="3"/>
  <c r="V2984" i="3"/>
  <c r="V2985" i="3"/>
  <c r="V2986" i="3"/>
  <c r="V2987" i="3"/>
  <c r="V2988" i="3"/>
  <c r="V2989" i="3"/>
  <c r="V2990" i="3"/>
  <c r="V2991" i="3"/>
  <c r="V2992" i="3"/>
  <c r="V2993" i="3"/>
  <c r="V2994" i="3"/>
  <c r="V2995" i="3"/>
  <c r="V2996" i="3"/>
  <c r="V2997" i="3"/>
  <c r="V2998" i="3"/>
  <c r="V2999" i="3"/>
  <c r="V3000" i="3"/>
  <c r="V3001" i="3"/>
  <c r="V3002" i="3"/>
  <c r="V3003" i="3"/>
  <c r="V3004" i="3"/>
  <c r="V3005" i="3"/>
  <c r="V3006" i="3"/>
  <c r="V3007" i="3"/>
  <c r="V3008" i="3"/>
  <c r="V3009" i="3"/>
  <c r="V3010" i="3"/>
  <c r="V3011" i="3"/>
  <c r="V3012" i="3"/>
  <c r="V3013" i="3"/>
  <c r="V3014" i="3"/>
  <c r="V3015" i="3"/>
  <c r="V3016" i="3"/>
  <c r="V3017" i="3"/>
  <c r="V3018" i="3"/>
  <c r="V3019" i="3"/>
  <c r="V3020" i="3"/>
  <c r="V3021" i="3"/>
  <c r="V3022" i="3"/>
  <c r="V3023" i="3"/>
  <c r="V3024" i="3"/>
  <c r="V3025" i="3"/>
  <c r="V3026" i="3"/>
  <c r="V3027" i="3"/>
  <c r="V3028" i="3"/>
  <c r="V3029" i="3"/>
  <c r="V3030" i="3"/>
  <c r="V3031" i="3"/>
  <c r="V3032" i="3"/>
  <c r="V3033" i="3"/>
  <c r="V3034" i="3"/>
  <c r="V3035" i="3"/>
  <c r="V3036" i="3"/>
  <c r="V3037" i="3"/>
  <c r="V3038" i="3"/>
  <c r="V3039" i="3"/>
  <c r="V3040" i="3"/>
  <c r="V3041" i="3"/>
  <c r="V3042" i="3"/>
  <c r="V3043" i="3"/>
  <c r="V3044" i="3"/>
  <c r="V3045" i="3"/>
  <c r="V3046" i="3"/>
  <c r="V3047" i="3"/>
  <c r="V3048" i="3"/>
  <c r="V3049" i="3"/>
  <c r="V3050" i="3"/>
  <c r="V3051" i="3"/>
  <c r="V3052" i="3"/>
  <c r="V3053" i="3"/>
  <c r="V3054" i="3"/>
  <c r="V3055" i="3"/>
  <c r="V3056" i="3"/>
  <c r="V3057" i="3"/>
  <c r="V3058" i="3"/>
  <c r="V3059" i="3"/>
  <c r="V3060" i="3"/>
  <c r="V3061" i="3"/>
  <c r="V3062" i="3"/>
  <c r="V3063" i="3"/>
  <c r="V3064" i="3"/>
  <c r="V3065" i="3"/>
  <c r="V3066" i="3"/>
  <c r="V3067" i="3"/>
  <c r="V3068" i="3"/>
  <c r="V3069" i="3"/>
  <c r="V3070" i="3"/>
  <c r="V3071" i="3"/>
  <c r="V3072" i="3"/>
  <c r="V3073" i="3"/>
  <c r="V3074" i="3"/>
  <c r="V3075" i="3"/>
  <c r="V3076" i="3"/>
  <c r="V3077" i="3"/>
  <c r="V3078" i="3"/>
  <c r="V3079" i="3"/>
  <c r="V3080" i="3"/>
  <c r="V3081" i="3"/>
  <c r="V3082" i="3"/>
  <c r="V3083" i="3"/>
  <c r="V3084" i="3"/>
  <c r="V3085" i="3"/>
  <c r="V3086" i="3"/>
  <c r="V3087" i="3"/>
  <c r="V3088" i="3"/>
  <c r="V3089" i="3"/>
  <c r="V3090" i="3"/>
  <c r="V3091" i="3"/>
  <c r="V3092" i="3"/>
  <c r="V3093" i="3"/>
  <c r="V3094" i="3"/>
  <c r="V3095" i="3"/>
  <c r="V3096" i="3"/>
  <c r="V3097" i="3"/>
  <c r="V3098" i="3"/>
  <c r="V3099" i="3"/>
  <c r="V3100" i="3"/>
  <c r="V3101" i="3"/>
  <c r="V3102" i="3"/>
  <c r="V3103" i="3"/>
  <c r="V3104" i="3"/>
  <c r="V3105" i="3"/>
  <c r="V3106" i="3"/>
  <c r="V3107" i="3"/>
  <c r="V3108" i="3"/>
  <c r="V3109" i="3"/>
  <c r="V3110" i="3"/>
  <c r="V3111" i="3"/>
  <c r="V3112" i="3"/>
  <c r="V3113" i="3"/>
  <c r="V3114" i="3"/>
  <c r="V3115" i="3"/>
  <c r="V3116" i="3"/>
  <c r="V3117" i="3"/>
  <c r="V3118" i="3"/>
  <c r="V3119" i="3"/>
  <c r="V3120" i="3"/>
  <c r="V3121" i="3"/>
  <c r="V3122" i="3"/>
  <c r="V3123" i="3"/>
  <c r="V3124" i="3"/>
  <c r="V3125" i="3"/>
  <c r="V3126" i="3"/>
  <c r="V3127" i="3"/>
  <c r="V3128" i="3"/>
  <c r="V3129" i="3"/>
  <c r="V3130" i="3"/>
  <c r="V3131" i="3"/>
  <c r="V3132" i="3"/>
  <c r="V3133" i="3"/>
  <c r="V3134" i="3"/>
  <c r="V3135" i="3"/>
  <c r="V3136" i="3"/>
  <c r="V3137" i="3"/>
  <c r="V3138" i="3"/>
  <c r="V3139" i="3"/>
  <c r="V3140" i="3"/>
  <c r="V3141" i="3"/>
  <c r="V3142" i="3"/>
  <c r="V3143" i="3"/>
  <c r="V3144" i="3"/>
  <c r="V3145" i="3"/>
  <c r="V3146" i="3"/>
  <c r="V3147" i="3"/>
  <c r="V3148" i="3"/>
  <c r="V3149" i="3"/>
  <c r="V3150" i="3"/>
  <c r="V3151" i="3"/>
  <c r="V3152" i="3"/>
  <c r="V3153" i="3"/>
  <c r="V3154" i="3"/>
  <c r="V3155" i="3"/>
  <c r="V3156" i="3"/>
  <c r="V3157" i="3"/>
  <c r="V3158" i="3"/>
  <c r="V3159" i="3"/>
  <c r="V3160" i="3"/>
  <c r="V3161" i="3"/>
  <c r="V3162" i="3"/>
  <c r="V3163" i="3"/>
  <c r="V3164" i="3"/>
  <c r="V3165" i="3"/>
  <c r="V3166" i="3"/>
  <c r="V3167" i="3"/>
  <c r="V3168" i="3"/>
  <c r="V3169" i="3"/>
  <c r="V3170" i="3"/>
  <c r="V3171" i="3"/>
  <c r="V3172" i="3"/>
  <c r="V3173" i="3"/>
  <c r="V3174" i="3"/>
  <c r="V3175" i="3"/>
  <c r="V3176" i="3"/>
  <c r="V3177" i="3"/>
  <c r="V3178" i="3"/>
  <c r="V3179" i="3"/>
  <c r="V3180" i="3"/>
  <c r="V3181" i="3"/>
  <c r="V3182" i="3"/>
  <c r="V3183" i="3"/>
  <c r="V3184" i="3"/>
  <c r="V3185" i="3"/>
  <c r="V3186" i="3"/>
  <c r="V3187" i="3"/>
  <c r="V3188" i="3"/>
  <c r="V3189" i="3"/>
  <c r="V3190" i="3"/>
  <c r="V3191" i="3"/>
  <c r="V3192" i="3"/>
  <c r="V3193" i="3"/>
  <c r="V3194" i="3"/>
  <c r="V3195" i="3"/>
  <c r="V3196" i="3"/>
  <c r="V3197" i="3"/>
  <c r="V3198" i="3"/>
  <c r="V3199" i="3"/>
  <c r="V3200" i="3"/>
  <c r="V3201" i="3"/>
  <c r="V3202" i="3"/>
  <c r="V3203" i="3"/>
  <c r="V3204" i="3"/>
  <c r="V3205" i="3"/>
  <c r="V3206" i="3"/>
  <c r="V3207" i="3"/>
  <c r="V3208" i="3"/>
  <c r="V3209" i="3"/>
  <c r="V3210" i="3"/>
  <c r="V3211" i="3"/>
  <c r="V3212" i="3"/>
  <c r="V3213" i="3"/>
  <c r="V3214" i="3"/>
  <c r="V3215" i="3"/>
  <c r="V3216" i="3"/>
  <c r="V3217" i="3"/>
  <c r="V3218" i="3"/>
  <c r="V3219" i="3"/>
  <c r="V3220" i="3"/>
  <c r="V3221" i="3"/>
  <c r="V3222" i="3"/>
  <c r="V3223" i="3"/>
  <c r="V3224" i="3"/>
  <c r="V3225" i="3"/>
  <c r="V3226" i="3"/>
  <c r="V3227" i="3"/>
  <c r="V3228" i="3"/>
  <c r="V3229" i="3"/>
  <c r="V3230" i="3"/>
  <c r="V3231" i="3"/>
  <c r="V3232" i="3"/>
  <c r="V3233" i="3"/>
  <c r="V3234" i="3"/>
  <c r="V3235" i="3"/>
  <c r="V3236" i="3"/>
  <c r="V3237" i="3"/>
  <c r="V3238" i="3"/>
  <c r="V3239" i="3"/>
  <c r="V3240" i="3"/>
  <c r="V3241" i="3"/>
  <c r="V3242" i="3"/>
  <c r="V3243" i="3"/>
  <c r="V3244" i="3"/>
  <c r="V3245" i="3"/>
  <c r="V3246" i="3"/>
  <c r="V3247" i="3"/>
  <c r="V3248" i="3"/>
  <c r="V3249" i="3"/>
  <c r="V3250" i="3"/>
  <c r="V3251" i="3"/>
  <c r="V3252" i="3"/>
  <c r="V3253" i="3"/>
  <c r="V3254" i="3"/>
  <c r="V3255" i="3"/>
  <c r="V3256" i="3"/>
  <c r="V3257" i="3"/>
  <c r="V3258" i="3"/>
  <c r="V3259" i="3"/>
  <c r="V3260" i="3"/>
  <c r="V3261" i="3"/>
  <c r="V3262" i="3"/>
  <c r="V3263" i="3"/>
  <c r="V3264" i="3"/>
  <c r="V3265" i="3"/>
  <c r="V3266" i="3"/>
  <c r="V3267" i="3"/>
  <c r="V3268" i="3"/>
  <c r="V3269" i="3"/>
  <c r="V3270" i="3"/>
  <c r="V3271" i="3"/>
  <c r="V3272" i="3"/>
  <c r="V3273" i="3"/>
  <c r="V3274" i="3"/>
  <c r="V3275" i="3"/>
  <c r="V3276" i="3"/>
  <c r="V3277" i="3"/>
  <c r="V3278" i="3"/>
  <c r="V3279" i="3"/>
  <c r="V3280" i="3"/>
  <c r="V3281" i="3"/>
  <c r="V3282" i="3"/>
  <c r="V3283" i="3"/>
  <c r="V3284" i="3"/>
  <c r="V3285" i="3"/>
  <c r="V3286" i="3"/>
  <c r="V3287" i="3"/>
  <c r="V3288" i="3"/>
  <c r="V3289" i="3"/>
  <c r="V3290" i="3"/>
  <c r="V3291" i="3"/>
  <c r="V3292" i="3"/>
  <c r="V3293" i="3"/>
  <c r="V3294" i="3"/>
  <c r="V3295" i="3"/>
  <c r="V3296" i="3"/>
  <c r="V3297" i="3"/>
  <c r="V3298" i="3"/>
  <c r="V3299" i="3"/>
  <c r="V3300" i="3"/>
  <c r="V3301" i="3"/>
  <c r="V3302" i="3"/>
  <c r="V3303" i="3"/>
  <c r="V3304" i="3"/>
  <c r="V3305" i="3"/>
  <c r="V3306" i="3"/>
  <c r="V3307" i="3"/>
  <c r="V3308" i="3"/>
  <c r="V3309" i="3"/>
  <c r="V3310" i="3"/>
  <c r="V3311" i="3"/>
  <c r="V3312" i="3"/>
  <c r="V3313" i="3"/>
  <c r="V3314" i="3"/>
  <c r="V3315" i="3"/>
  <c r="V3316" i="3"/>
  <c r="V3317" i="3"/>
  <c r="V3318" i="3"/>
  <c r="V3319" i="3"/>
  <c r="V3320" i="3"/>
  <c r="V3321" i="3"/>
  <c r="V3322" i="3"/>
  <c r="V3323" i="3"/>
  <c r="V3324" i="3"/>
  <c r="V3325" i="3"/>
  <c r="V3326" i="3"/>
  <c r="V3327" i="3"/>
  <c r="V3328" i="3"/>
  <c r="V3329" i="3"/>
  <c r="V3330" i="3"/>
  <c r="V3331" i="3"/>
  <c r="V3332" i="3"/>
  <c r="V3333" i="3"/>
  <c r="V3334" i="3"/>
  <c r="V3335" i="3"/>
  <c r="V3336" i="3"/>
  <c r="V3337" i="3"/>
  <c r="V3338" i="3"/>
  <c r="V3339" i="3"/>
  <c r="V3340" i="3"/>
  <c r="V3341" i="3"/>
  <c r="V3342" i="3"/>
  <c r="V3343" i="3"/>
  <c r="V3344" i="3"/>
  <c r="V3345" i="3"/>
  <c r="V3346" i="3"/>
  <c r="V3347" i="3"/>
  <c r="V3348" i="3"/>
  <c r="V3349" i="3"/>
  <c r="V3350" i="3"/>
  <c r="V3351" i="3"/>
  <c r="V3352" i="3"/>
  <c r="V3353" i="3"/>
  <c r="V3354" i="3"/>
  <c r="V3355" i="3"/>
  <c r="V3356" i="3"/>
  <c r="V3357" i="3"/>
  <c r="V3358" i="3"/>
  <c r="V3359" i="3"/>
  <c r="V3360" i="3"/>
  <c r="V3361" i="3"/>
  <c r="V3362" i="3"/>
  <c r="V3363" i="3"/>
  <c r="V3364" i="3"/>
  <c r="V3365" i="3"/>
  <c r="V3366" i="3"/>
  <c r="V3367" i="3"/>
  <c r="V3368" i="3"/>
  <c r="V3369" i="3"/>
  <c r="V3370" i="3"/>
  <c r="V3371" i="3"/>
  <c r="V3372" i="3"/>
  <c r="V3373" i="3"/>
  <c r="V3374" i="3"/>
  <c r="V3375" i="3"/>
  <c r="V3376" i="3"/>
  <c r="V3377" i="3"/>
  <c r="V3378" i="3"/>
  <c r="V3379" i="3"/>
  <c r="V3380" i="3"/>
  <c r="V3381" i="3"/>
  <c r="V3382" i="3"/>
  <c r="V3383" i="3"/>
  <c r="V3384" i="3"/>
  <c r="V3385" i="3"/>
  <c r="V3386" i="3"/>
  <c r="V3387" i="3"/>
  <c r="V3388" i="3"/>
  <c r="V3389" i="3"/>
  <c r="V3390" i="3"/>
  <c r="V3391" i="3"/>
  <c r="V3392" i="3"/>
  <c r="V3393" i="3"/>
  <c r="V3394" i="3"/>
  <c r="V3395" i="3"/>
  <c r="V3396" i="3"/>
  <c r="V3397" i="3"/>
  <c r="V3398" i="3"/>
  <c r="V3399" i="3"/>
  <c r="V3400" i="3"/>
  <c r="V3401" i="3"/>
  <c r="V3402" i="3"/>
  <c r="V3403" i="3"/>
  <c r="V3404" i="3"/>
  <c r="V3405" i="3"/>
  <c r="V3406" i="3"/>
  <c r="V3407" i="3"/>
  <c r="V3408" i="3"/>
  <c r="V3409" i="3"/>
  <c r="V3410" i="3"/>
  <c r="V3411" i="3"/>
  <c r="V3412" i="3"/>
  <c r="V3413" i="3"/>
  <c r="V3414" i="3"/>
  <c r="V3415" i="3"/>
  <c r="V3416" i="3"/>
  <c r="V3417" i="3"/>
  <c r="V3418" i="3"/>
  <c r="V3419" i="3"/>
  <c r="V3420" i="3"/>
  <c r="V3421" i="3"/>
  <c r="V3422" i="3"/>
  <c r="V3423" i="3"/>
  <c r="V3424" i="3"/>
  <c r="V3425" i="3"/>
  <c r="V3426" i="3"/>
  <c r="V3427" i="3"/>
  <c r="V3428" i="3"/>
  <c r="V3429" i="3"/>
  <c r="V3430" i="3"/>
  <c r="V3431" i="3"/>
  <c r="V3432" i="3"/>
  <c r="V3433" i="3"/>
  <c r="V3434" i="3"/>
  <c r="V3435" i="3"/>
  <c r="V3436" i="3"/>
  <c r="V3437" i="3"/>
  <c r="V3438" i="3"/>
  <c r="V3439" i="3"/>
  <c r="V3440" i="3"/>
  <c r="V3441" i="3"/>
  <c r="V3442" i="3"/>
  <c r="V3443" i="3"/>
  <c r="V3444" i="3"/>
  <c r="V3445" i="3"/>
  <c r="V3446" i="3"/>
  <c r="V3447" i="3"/>
  <c r="V3448" i="3"/>
  <c r="V3449" i="3"/>
  <c r="V3450" i="3"/>
  <c r="V3451" i="3"/>
  <c r="V3452" i="3"/>
  <c r="V3453" i="3"/>
  <c r="V3454" i="3"/>
  <c r="V3455" i="3"/>
  <c r="V3456" i="3"/>
  <c r="V3457" i="3"/>
  <c r="V3458" i="3"/>
  <c r="V3459" i="3"/>
  <c r="V3460" i="3"/>
  <c r="V3461" i="3"/>
  <c r="V3462" i="3"/>
  <c r="V3463" i="3"/>
  <c r="V3464" i="3"/>
  <c r="V3465" i="3"/>
  <c r="V3466" i="3"/>
  <c r="V3467" i="3"/>
  <c r="V3468" i="3"/>
  <c r="V3469" i="3"/>
  <c r="V3470" i="3"/>
  <c r="V3471" i="3"/>
  <c r="V3472" i="3"/>
  <c r="V3473" i="3"/>
  <c r="V3474" i="3"/>
  <c r="V3475" i="3"/>
  <c r="V3476" i="3"/>
  <c r="V3477" i="3"/>
  <c r="V3478" i="3"/>
  <c r="V3479" i="3"/>
  <c r="V3480" i="3"/>
  <c r="V3481" i="3"/>
  <c r="V3482" i="3"/>
  <c r="V3483" i="3"/>
  <c r="V3484" i="3"/>
  <c r="V3485" i="3"/>
  <c r="V3486" i="3"/>
  <c r="V3487" i="3"/>
  <c r="V3488" i="3"/>
  <c r="V3489" i="3"/>
  <c r="V3490" i="3"/>
  <c r="V3491" i="3"/>
  <c r="V3492" i="3"/>
  <c r="V3493" i="3"/>
  <c r="V3494" i="3"/>
  <c r="V3495" i="3"/>
  <c r="V3496" i="3"/>
  <c r="V3497" i="3"/>
  <c r="V3498" i="3"/>
  <c r="V3499" i="3"/>
  <c r="V3500" i="3"/>
  <c r="V3501" i="3"/>
  <c r="V3502" i="3"/>
  <c r="V3503" i="3"/>
  <c r="V3504" i="3"/>
  <c r="V3505" i="3"/>
  <c r="V3506" i="3"/>
  <c r="V3507" i="3"/>
  <c r="V3508" i="3"/>
  <c r="V3509" i="3"/>
  <c r="V3510" i="3"/>
  <c r="V3511" i="3"/>
  <c r="V3512" i="3"/>
  <c r="V3513" i="3"/>
  <c r="V3514" i="3"/>
  <c r="V3515" i="3"/>
  <c r="V3516" i="3"/>
  <c r="V3517" i="3"/>
  <c r="V3518" i="3"/>
  <c r="V3519" i="3"/>
  <c r="V3520" i="3"/>
  <c r="V3521" i="3"/>
  <c r="V3522" i="3"/>
  <c r="V3523" i="3"/>
  <c r="V3524" i="3"/>
  <c r="V3525" i="3"/>
  <c r="V3526" i="3"/>
  <c r="V3527" i="3"/>
  <c r="V3528" i="3"/>
  <c r="V3529" i="3"/>
  <c r="V3530" i="3"/>
  <c r="V3531" i="3"/>
  <c r="V3532" i="3"/>
  <c r="V3533" i="3"/>
  <c r="V3534" i="3"/>
  <c r="V3535" i="3"/>
  <c r="V3536" i="3"/>
  <c r="V3537" i="3"/>
  <c r="V3538" i="3"/>
  <c r="V3539" i="3"/>
  <c r="V3540" i="3"/>
  <c r="V3541" i="3"/>
  <c r="V3542" i="3"/>
  <c r="V3543" i="3"/>
  <c r="V3544" i="3"/>
  <c r="V3545" i="3"/>
  <c r="V3546" i="3"/>
  <c r="V3547" i="3"/>
  <c r="V3548" i="3"/>
  <c r="V3549" i="3"/>
  <c r="V3550" i="3"/>
  <c r="V3551" i="3"/>
  <c r="V3552" i="3"/>
  <c r="V3553" i="3"/>
  <c r="V3554" i="3"/>
  <c r="V3555" i="3"/>
  <c r="V3556" i="3"/>
  <c r="V3557" i="3"/>
  <c r="V3558" i="3"/>
  <c r="V3559" i="3"/>
  <c r="V3560" i="3"/>
  <c r="V3561" i="3"/>
  <c r="V3562" i="3"/>
  <c r="V3563" i="3"/>
  <c r="V3564" i="3"/>
  <c r="V3565" i="3"/>
  <c r="V3566" i="3"/>
  <c r="V3567" i="3"/>
  <c r="V3568" i="3"/>
  <c r="V3569" i="3"/>
  <c r="V3570" i="3"/>
  <c r="V3571" i="3"/>
  <c r="V3572" i="3"/>
  <c r="V3573" i="3"/>
  <c r="V3574" i="3"/>
  <c r="V3575" i="3"/>
  <c r="V3576" i="3"/>
  <c r="V3577" i="3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301" i="15"/>
  <c r="M230" i="15"/>
  <c r="M231" i="15"/>
  <c r="M232" i="15"/>
  <c r="M233" i="15"/>
  <c r="M234" i="15"/>
  <c r="M235" i="15"/>
  <c r="M236" i="15"/>
  <c r="M237" i="15"/>
  <c r="M238" i="15"/>
  <c r="M239" i="15"/>
  <c r="M240" i="15"/>
  <c r="M241" i="15"/>
  <c r="M242" i="15"/>
  <c r="M243" i="15"/>
  <c r="M244" i="15"/>
  <c r="M245" i="15"/>
  <c r="M246" i="15"/>
  <c r="M247" i="15"/>
  <c r="M248" i="15"/>
  <c r="M249" i="15"/>
  <c r="M250" i="15"/>
  <c r="M251" i="15"/>
  <c r="M252" i="15"/>
  <c r="M253" i="15"/>
  <c r="M254" i="15"/>
  <c r="M255" i="15"/>
  <c r="M256" i="15"/>
  <c r="M257" i="15"/>
  <c r="M258" i="15"/>
  <c r="M259" i="15"/>
  <c r="M260" i="15"/>
  <c r="M261" i="15"/>
  <c r="M262" i="15"/>
  <c r="M263" i="15"/>
  <c r="M264" i="15"/>
  <c r="M265" i="15"/>
  <c r="M266" i="15"/>
  <c r="M267" i="15"/>
  <c r="M268" i="15"/>
  <c r="M269" i="15"/>
  <c r="M270" i="15"/>
  <c r="M271" i="15"/>
  <c r="M272" i="15"/>
  <c r="M273" i="15"/>
  <c r="M274" i="15"/>
  <c r="M275" i="15"/>
  <c r="M276" i="15"/>
  <c r="M277" i="15"/>
  <c r="M278" i="15"/>
  <c r="M279" i="15"/>
  <c r="M280" i="15"/>
  <c r="M281" i="15"/>
  <c r="M282" i="15"/>
  <c r="M283" i="15"/>
  <c r="M284" i="15"/>
  <c r="M285" i="15"/>
  <c r="M286" i="15"/>
  <c r="M287" i="15"/>
  <c r="M288" i="15"/>
  <c r="M289" i="15"/>
  <c r="M290" i="15"/>
  <c r="M291" i="15"/>
  <c r="M292" i="15"/>
  <c r="M293" i="15"/>
  <c r="M294" i="15"/>
  <c r="M295" i="15"/>
  <c r="M296" i="15"/>
  <c r="M297" i="15"/>
  <c r="M298" i="15"/>
  <c r="M299" i="15"/>
  <c r="M300" i="15"/>
  <c r="M7" i="16"/>
  <c r="M8" i="16"/>
  <c r="M9" i="16"/>
  <c r="M10" i="16"/>
  <c r="M11" i="16"/>
  <c r="M12" i="16"/>
  <c r="M13" i="16"/>
  <c r="M5" i="20"/>
  <c r="M6" i="20"/>
  <c r="M7" i="20"/>
  <c r="M8" i="20"/>
  <c r="M9" i="20"/>
  <c r="V2001" i="3" l="1"/>
  <c r="V2000" i="3"/>
  <c r="V1999" i="3"/>
  <c r="V1998" i="3"/>
  <c r="V1997" i="3"/>
  <c r="V1996" i="3"/>
  <c r="V1995" i="3"/>
  <c r="V1994" i="3"/>
  <c r="V1993" i="3"/>
  <c r="V1992" i="3"/>
  <c r="V1991" i="3"/>
  <c r="V1990" i="3"/>
  <c r="V1989" i="3"/>
  <c r="V1988" i="3"/>
  <c r="V1987" i="3"/>
  <c r="V1986" i="3"/>
  <c r="V1985" i="3"/>
  <c r="V1984" i="3"/>
  <c r="V1983" i="3"/>
  <c r="V1982" i="3"/>
  <c r="V1981" i="3"/>
  <c r="V1980" i="3"/>
  <c r="V1979" i="3"/>
  <c r="V1978" i="3"/>
  <c r="V1977" i="3"/>
  <c r="V1976" i="3"/>
  <c r="V1975" i="3"/>
  <c r="V1974" i="3"/>
  <c r="V1973" i="3"/>
  <c r="V1972" i="3"/>
  <c r="V1971" i="3"/>
  <c r="V1970" i="3"/>
  <c r="V1969" i="3"/>
  <c r="V1968" i="3"/>
  <c r="V1967" i="3"/>
  <c r="V1966" i="3"/>
  <c r="V1965" i="3"/>
  <c r="V1964" i="3"/>
  <c r="V1963" i="3"/>
  <c r="V1962" i="3"/>
  <c r="V1961" i="3"/>
  <c r="V1960" i="3"/>
  <c r="V1959" i="3"/>
  <c r="V1958" i="3"/>
  <c r="V1957" i="3"/>
  <c r="V1956" i="3"/>
  <c r="V1955" i="3"/>
  <c r="V1954" i="3"/>
  <c r="V1953" i="3"/>
  <c r="V1952" i="3"/>
  <c r="V1951" i="3"/>
  <c r="V1950" i="3"/>
  <c r="V1949" i="3"/>
  <c r="V1948" i="3"/>
  <c r="V1947" i="3"/>
  <c r="V1946" i="3"/>
  <c r="V1945" i="3"/>
  <c r="V1944" i="3"/>
  <c r="V1943" i="3"/>
  <c r="V1942" i="3"/>
  <c r="V1941" i="3"/>
  <c r="V1940" i="3"/>
  <c r="V1939" i="3"/>
  <c r="V1938" i="3"/>
  <c r="V1937" i="3"/>
  <c r="V1936" i="3"/>
  <c r="V1935" i="3"/>
  <c r="V1934" i="3"/>
  <c r="V1933" i="3"/>
  <c r="V1932" i="3"/>
  <c r="V1931" i="3"/>
  <c r="V1930" i="3"/>
  <c r="V1929" i="3"/>
  <c r="V1928" i="3"/>
  <c r="V1927" i="3"/>
  <c r="V1926" i="3"/>
  <c r="V1925" i="3"/>
  <c r="V1924" i="3"/>
  <c r="V1923" i="3"/>
  <c r="V1922" i="3"/>
  <c r="V1921" i="3"/>
  <c r="V1920" i="3"/>
  <c r="V1919" i="3"/>
  <c r="V1918" i="3"/>
  <c r="V1917" i="3"/>
  <c r="V1916" i="3"/>
  <c r="V1915" i="3"/>
  <c r="V1914" i="3"/>
  <c r="V1913" i="3"/>
  <c r="V1912" i="3"/>
  <c r="V1911" i="3"/>
  <c r="V1910" i="3"/>
  <c r="V1909" i="3"/>
  <c r="V1908" i="3"/>
  <c r="V1907" i="3"/>
  <c r="V1906" i="3"/>
  <c r="V1905" i="3"/>
  <c r="V1904" i="3"/>
  <c r="V1903" i="3"/>
  <c r="V1902" i="3"/>
  <c r="V1901" i="3"/>
  <c r="V1900" i="3"/>
  <c r="V1899" i="3"/>
  <c r="V1898" i="3"/>
  <c r="V1897" i="3"/>
  <c r="V1896" i="3"/>
  <c r="V1895" i="3"/>
  <c r="V1894" i="3"/>
  <c r="V1893" i="3"/>
  <c r="V1892" i="3"/>
  <c r="V1891" i="3"/>
  <c r="V1890" i="3"/>
  <c r="V1889" i="3"/>
  <c r="V1888" i="3"/>
  <c r="V1887" i="3"/>
  <c r="V1886" i="3"/>
  <c r="V1885" i="3"/>
  <c r="V1884" i="3"/>
  <c r="V1883" i="3"/>
  <c r="V1882" i="3"/>
  <c r="V1881" i="3"/>
  <c r="V1880" i="3"/>
  <c r="V1879" i="3"/>
  <c r="V1878" i="3"/>
  <c r="V1877" i="3"/>
  <c r="V1876" i="3"/>
  <c r="V1875" i="3"/>
  <c r="V1874" i="3"/>
  <c r="V1873" i="3"/>
  <c r="V1872" i="3"/>
  <c r="V1871" i="3"/>
  <c r="V1870" i="3"/>
  <c r="V1869" i="3"/>
  <c r="V1868" i="3"/>
  <c r="V1867" i="3"/>
  <c r="V1866" i="3"/>
  <c r="V1865" i="3"/>
  <c r="V1864" i="3"/>
  <c r="V1863" i="3"/>
  <c r="V1862" i="3"/>
  <c r="V1861" i="3"/>
  <c r="V1860" i="3"/>
  <c r="V1859" i="3"/>
  <c r="V1858" i="3"/>
  <c r="V1857" i="3"/>
  <c r="V1856" i="3"/>
  <c r="V1855" i="3"/>
  <c r="V1854" i="3"/>
  <c r="V1853" i="3"/>
  <c r="V1852" i="3"/>
  <c r="V1851" i="3"/>
  <c r="V1850" i="3"/>
  <c r="V1849" i="3"/>
  <c r="V1848" i="3"/>
  <c r="V1847" i="3"/>
  <c r="V1846" i="3"/>
  <c r="V1845" i="3"/>
  <c r="V1844" i="3"/>
  <c r="V1843" i="3"/>
  <c r="V1842" i="3"/>
  <c r="V1841" i="3"/>
  <c r="V1840" i="3"/>
  <c r="V1839" i="3"/>
  <c r="V1838" i="3"/>
  <c r="V1837" i="3"/>
  <c r="V1836" i="3"/>
  <c r="V1835" i="3"/>
  <c r="V1834" i="3"/>
  <c r="V1833" i="3"/>
  <c r="V1832" i="3"/>
  <c r="V1831" i="3"/>
  <c r="V1830" i="3"/>
  <c r="V1829" i="3"/>
  <c r="V1828" i="3"/>
  <c r="V1827" i="3"/>
  <c r="V1826" i="3"/>
  <c r="V1825" i="3"/>
  <c r="V1824" i="3"/>
  <c r="V1823" i="3"/>
  <c r="V1822" i="3"/>
  <c r="V1821" i="3"/>
  <c r="V1820" i="3"/>
  <c r="V1819" i="3"/>
  <c r="V1818" i="3"/>
  <c r="V1817" i="3"/>
  <c r="V1816" i="3"/>
  <c r="V1815" i="3"/>
  <c r="V1814" i="3"/>
  <c r="V1813" i="3"/>
  <c r="V1812" i="3"/>
  <c r="V1811" i="3"/>
  <c r="V1810" i="3"/>
  <c r="V1809" i="3"/>
  <c r="V1808" i="3"/>
  <c r="V1807" i="3"/>
  <c r="V1806" i="3"/>
  <c r="V1805" i="3"/>
  <c r="V1804" i="3"/>
  <c r="V1803" i="3"/>
  <c r="V1802" i="3"/>
  <c r="V1801" i="3"/>
  <c r="V1800" i="3"/>
  <c r="V1799" i="3"/>
  <c r="V1798" i="3"/>
  <c r="V1797" i="3"/>
  <c r="V1796" i="3"/>
  <c r="V1795" i="3"/>
  <c r="V1794" i="3"/>
  <c r="V1793" i="3"/>
  <c r="V1792" i="3"/>
  <c r="V1791" i="3"/>
  <c r="V1790" i="3"/>
  <c r="V1789" i="3"/>
  <c r="V1788" i="3"/>
  <c r="V1787" i="3"/>
  <c r="V1786" i="3"/>
  <c r="V1785" i="3"/>
  <c r="V1784" i="3"/>
  <c r="V1783" i="3"/>
  <c r="V1782" i="3"/>
  <c r="V1781" i="3"/>
  <c r="V1780" i="3"/>
  <c r="V1779" i="3"/>
  <c r="V1778" i="3"/>
  <c r="V1777" i="3"/>
  <c r="V1776" i="3"/>
  <c r="V1775" i="3"/>
  <c r="V1774" i="3"/>
  <c r="V1773" i="3"/>
  <c r="V1772" i="3"/>
  <c r="V1771" i="3"/>
  <c r="V1770" i="3"/>
  <c r="V1769" i="3"/>
  <c r="V1768" i="3"/>
  <c r="V1767" i="3"/>
  <c r="V1766" i="3"/>
  <c r="V1765" i="3"/>
  <c r="V1764" i="3"/>
  <c r="V1763" i="3"/>
  <c r="V1762" i="3"/>
  <c r="V1761" i="3"/>
  <c r="V1760" i="3"/>
  <c r="V1759" i="3"/>
  <c r="V1758" i="3"/>
  <c r="V1757" i="3"/>
  <c r="V1756" i="3"/>
  <c r="V1755" i="3"/>
  <c r="V1754" i="3"/>
  <c r="V1753" i="3"/>
  <c r="V1752" i="3"/>
  <c r="V1751" i="3"/>
  <c r="V1750" i="3"/>
  <c r="V1749" i="3"/>
  <c r="V1748" i="3"/>
  <c r="V1747" i="3"/>
  <c r="V1746" i="3"/>
  <c r="V1745" i="3"/>
  <c r="V1744" i="3"/>
  <c r="V1743" i="3"/>
  <c r="V1742" i="3"/>
  <c r="V1741" i="3"/>
  <c r="V1740" i="3"/>
  <c r="V1739" i="3"/>
  <c r="V1738" i="3"/>
  <c r="V1737" i="3"/>
  <c r="V1736" i="3"/>
  <c r="V1735" i="3"/>
  <c r="V1734" i="3"/>
  <c r="V1733" i="3"/>
  <c r="V1732" i="3"/>
  <c r="V1731" i="3"/>
  <c r="V1730" i="3"/>
  <c r="V1729" i="3"/>
  <c r="V1728" i="3"/>
  <c r="V1727" i="3"/>
  <c r="V1726" i="3"/>
  <c r="V1725" i="3"/>
  <c r="V1724" i="3"/>
  <c r="V1723" i="3"/>
  <c r="V1722" i="3"/>
  <c r="V1721" i="3"/>
  <c r="V1720" i="3"/>
  <c r="V1719" i="3"/>
  <c r="V1718" i="3"/>
  <c r="V1717" i="3"/>
  <c r="V1716" i="3"/>
  <c r="V1715" i="3"/>
  <c r="V1714" i="3"/>
  <c r="V1713" i="3"/>
  <c r="V1712" i="3"/>
  <c r="V1711" i="3"/>
  <c r="V1710" i="3"/>
  <c r="V1709" i="3"/>
  <c r="V1708" i="3"/>
  <c r="V1707" i="3"/>
  <c r="V1706" i="3"/>
  <c r="V1705" i="3"/>
  <c r="V1704" i="3"/>
  <c r="V1703" i="3"/>
  <c r="V1702" i="3"/>
  <c r="V1701" i="3"/>
  <c r="V1700" i="3"/>
  <c r="V1699" i="3"/>
  <c r="V1698" i="3"/>
  <c r="V1697" i="3"/>
  <c r="V1696" i="3"/>
  <c r="V1695" i="3"/>
  <c r="V1694" i="3"/>
  <c r="V1693" i="3"/>
  <c r="V1692" i="3"/>
  <c r="V1691" i="3"/>
  <c r="V1690" i="3"/>
  <c r="V1689" i="3"/>
  <c r="V1688" i="3"/>
  <c r="V1687" i="3"/>
  <c r="V1686" i="3"/>
  <c r="V1685" i="3"/>
  <c r="V1684" i="3"/>
  <c r="V1683" i="3"/>
  <c r="V1682" i="3"/>
  <c r="V1681" i="3"/>
  <c r="V1680" i="3"/>
  <c r="V1679" i="3"/>
  <c r="V1678" i="3"/>
  <c r="V1677" i="3"/>
  <c r="V1676" i="3"/>
  <c r="V1675" i="3"/>
  <c r="V1674" i="3"/>
  <c r="V1673" i="3"/>
  <c r="V1672" i="3"/>
  <c r="V1671" i="3"/>
  <c r="V1670" i="3"/>
  <c r="V1669" i="3"/>
  <c r="V1668" i="3"/>
  <c r="V1667" i="3"/>
  <c r="V1666" i="3"/>
  <c r="V1665" i="3"/>
  <c r="V1664" i="3"/>
  <c r="V1663" i="3"/>
  <c r="V1662" i="3"/>
  <c r="V1661" i="3"/>
  <c r="V1660" i="3"/>
  <c r="V1659" i="3"/>
  <c r="V1658" i="3"/>
  <c r="V1657" i="3"/>
  <c r="V1656" i="3"/>
  <c r="V1655" i="3"/>
  <c r="V1654" i="3"/>
  <c r="V1653" i="3"/>
  <c r="V1652" i="3"/>
  <c r="V1651" i="3"/>
  <c r="V1650" i="3"/>
  <c r="V1649" i="3"/>
  <c r="V1648" i="3"/>
  <c r="V1647" i="3"/>
  <c r="V1646" i="3"/>
  <c r="V1645" i="3"/>
  <c r="V1644" i="3"/>
  <c r="V1643" i="3"/>
  <c r="V1642" i="3"/>
  <c r="V1641" i="3"/>
  <c r="V1640" i="3"/>
  <c r="V1639" i="3"/>
  <c r="V1638" i="3"/>
  <c r="V1637" i="3"/>
  <c r="V1636" i="3"/>
  <c r="V1635" i="3"/>
  <c r="V1634" i="3"/>
  <c r="V1633" i="3"/>
  <c r="V1632" i="3"/>
  <c r="V1631" i="3"/>
  <c r="V1630" i="3"/>
  <c r="V1629" i="3"/>
  <c r="V1628" i="3"/>
  <c r="V1627" i="3"/>
  <c r="V1626" i="3"/>
  <c r="V1625" i="3"/>
  <c r="V1624" i="3"/>
  <c r="V1623" i="3"/>
  <c r="V1622" i="3"/>
  <c r="V1621" i="3"/>
  <c r="V1620" i="3"/>
  <c r="V1619" i="3"/>
  <c r="V1618" i="3"/>
  <c r="V1617" i="3"/>
  <c r="V1616" i="3"/>
  <c r="V1615" i="3"/>
  <c r="V1614" i="3"/>
  <c r="V1613" i="3"/>
  <c r="V1612" i="3"/>
  <c r="V1611" i="3"/>
  <c r="T2001" i="3"/>
  <c r="T2000" i="3"/>
  <c r="T1999" i="3"/>
  <c r="T1998" i="3"/>
  <c r="T1997" i="3"/>
  <c r="T1996" i="3"/>
  <c r="T1995" i="3"/>
  <c r="T1994" i="3"/>
  <c r="T1993" i="3"/>
  <c r="T1992" i="3"/>
  <c r="T1991" i="3"/>
  <c r="T1990" i="3"/>
  <c r="T1989" i="3"/>
  <c r="T1988" i="3"/>
  <c r="T1987" i="3"/>
  <c r="T1986" i="3"/>
  <c r="T1985" i="3"/>
  <c r="T1984" i="3"/>
  <c r="T1983" i="3"/>
  <c r="T1982" i="3"/>
  <c r="T1981" i="3"/>
  <c r="T1980" i="3"/>
  <c r="T1979" i="3"/>
  <c r="T1978" i="3"/>
  <c r="T1977" i="3"/>
  <c r="T1976" i="3"/>
  <c r="T1975" i="3"/>
  <c r="T1974" i="3"/>
  <c r="T1973" i="3"/>
  <c r="T1972" i="3"/>
  <c r="T1971" i="3"/>
  <c r="T1970" i="3"/>
  <c r="T1969" i="3"/>
  <c r="T1968" i="3"/>
  <c r="T1967" i="3"/>
  <c r="T1966" i="3"/>
  <c r="T1965" i="3"/>
  <c r="T1964" i="3"/>
  <c r="T1963" i="3"/>
  <c r="T1962" i="3"/>
  <c r="T1961" i="3"/>
  <c r="T1960" i="3"/>
  <c r="T1959" i="3"/>
  <c r="T1958" i="3"/>
  <c r="T1957" i="3"/>
  <c r="T1956" i="3"/>
  <c r="T1955" i="3"/>
  <c r="T1954" i="3"/>
  <c r="T1953" i="3"/>
  <c r="T1952" i="3"/>
  <c r="T1951" i="3"/>
  <c r="T1950" i="3"/>
  <c r="T1949" i="3"/>
  <c r="T1948" i="3"/>
  <c r="T1947" i="3"/>
  <c r="T1946" i="3"/>
  <c r="T1945" i="3"/>
  <c r="T1944" i="3"/>
  <c r="T1943" i="3"/>
  <c r="T1942" i="3"/>
  <c r="T1941" i="3"/>
  <c r="T1940" i="3"/>
  <c r="T1939" i="3"/>
  <c r="T1938" i="3"/>
  <c r="T1937" i="3"/>
  <c r="T1936" i="3"/>
  <c r="T1935" i="3"/>
  <c r="T1934" i="3"/>
  <c r="T1933" i="3"/>
  <c r="T1932" i="3"/>
  <c r="T1931" i="3"/>
  <c r="T1930" i="3"/>
  <c r="T1929" i="3"/>
  <c r="T1928" i="3"/>
  <c r="T1927" i="3"/>
  <c r="T1926" i="3"/>
  <c r="T1925" i="3"/>
  <c r="T1924" i="3"/>
  <c r="T1923" i="3"/>
  <c r="T1922" i="3"/>
  <c r="T1921" i="3"/>
  <c r="T1920" i="3"/>
  <c r="T1919" i="3"/>
  <c r="T1918" i="3"/>
  <c r="T1917" i="3"/>
  <c r="T1916" i="3"/>
  <c r="T1915" i="3"/>
  <c r="T1914" i="3"/>
  <c r="T1913" i="3"/>
  <c r="T1912" i="3"/>
  <c r="T1911" i="3"/>
  <c r="T1910" i="3"/>
  <c r="T1909" i="3"/>
  <c r="T1908" i="3"/>
  <c r="T1907" i="3"/>
  <c r="T1906" i="3"/>
  <c r="T1905" i="3"/>
  <c r="T1904" i="3"/>
  <c r="T1903" i="3"/>
  <c r="T1902" i="3"/>
  <c r="T1901" i="3"/>
  <c r="T1900" i="3"/>
  <c r="T1899" i="3"/>
  <c r="T1898" i="3"/>
  <c r="T1897" i="3"/>
  <c r="T1896" i="3"/>
  <c r="T1895" i="3"/>
  <c r="T1894" i="3"/>
  <c r="T1893" i="3"/>
  <c r="T1892" i="3"/>
  <c r="T1891" i="3"/>
  <c r="T1890" i="3"/>
  <c r="T1889" i="3"/>
  <c r="T1888" i="3"/>
  <c r="T1887" i="3"/>
  <c r="T1886" i="3"/>
  <c r="T1885" i="3"/>
  <c r="T1884" i="3"/>
  <c r="T1883" i="3"/>
  <c r="T1882" i="3"/>
  <c r="T1881" i="3"/>
  <c r="T1880" i="3"/>
  <c r="T1879" i="3"/>
  <c r="T1878" i="3"/>
  <c r="T1877" i="3"/>
  <c r="T1876" i="3"/>
  <c r="T1875" i="3"/>
  <c r="T1874" i="3"/>
  <c r="T1873" i="3"/>
  <c r="T1872" i="3"/>
  <c r="T1871" i="3"/>
  <c r="T1870" i="3"/>
  <c r="T1869" i="3"/>
  <c r="T1868" i="3"/>
  <c r="T1867" i="3"/>
  <c r="T1866" i="3"/>
  <c r="T1865" i="3"/>
  <c r="T1864" i="3"/>
  <c r="T1863" i="3"/>
  <c r="T1862" i="3"/>
  <c r="T1861" i="3"/>
  <c r="T1860" i="3"/>
  <c r="T1859" i="3"/>
  <c r="T1858" i="3"/>
  <c r="T1857" i="3"/>
  <c r="T1856" i="3"/>
  <c r="T1855" i="3"/>
  <c r="T1854" i="3"/>
  <c r="T1853" i="3"/>
  <c r="T1852" i="3"/>
  <c r="T1851" i="3"/>
  <c r="T1850" i="3"/>
  <c r="T1849" i="3"/>
  <c r="T1848" i="3"/>
  <c r="T1847" i="3"/>
  <c r="T1846" i="3"/>
  <c r="T1845" i="3"/>
  <c r="T1844" i="3"/>
  <c r="T1843" i="3"/>
  <c r="T1842" i="3"/>
  <c r="T1841" i="3"/>
  <c r="T1840" i="3"/>
  <c r="T1839" i="3"/>
  <c r="T1838" i="3"/>
  <c r="T1837" i="3"/>
  <c r="T1836" i="3"/>
  <c r="T1835" i="3"/>
  <c r="T1834" i="3"/>
  <c r="T1833" i="3"/>
  <c r="T1832" i="3"/>
  <c r="T1831" i="3"/>
  <c r="T1830" i="3"/>
  <c r="T1829" i="3"/>
  <c r="T1828" i="3"/>
  <c r="T1827" i="3"/>
  <c r="T1826" i="3"/>
  <c r="T1825" i="3"/>
  <c r="T1824" i="3"/>
  <c r="T1823" i="3"/>
  <c r="T1822" i="3"/>
  <c r="T1821" i="3"/>
  <c r="T1820" i="3"/>
  <c r="T1819" i="3"/>
  <c r="T1818" i="3"/>
  <c r="T1817" i="3"/>
  <c r="T1816" i="3"/>
  <c r="T1815" i="3"/>
  <c r="T1814" i="3"/>
  <c r="T1813" i="3"/>
  <c r="T1812" i="3"/>
  <c r="T1811" i="3"/>
  <c r="T1810" i="3"/>
  <c r="T1809" i="3"/>
  <c r="T1808" i="3"/>
  <c r="T1807" i="3"/>
  <c r="T1806" i="3"/>
  <c r="T1805" i="3"/>
  <c r="T1804" i="3"/>
  <c r="T1803" i="3"/>
  <c r="T1802" i="3"/>
  <c r="T1801" i="3"/>
  <c r="T1800" i="3"/>
  <c r="T1799" i="3"/>
  <c r="T1798" i="3"/>
  <c r="T1797" i="3"/>
  <c r="T1796" i="3"/>
  <c r="T1795" i="3"/>
  <c r="T1794" i="3"/>
  <c r="T1793" i="3"/>
  <c r="T1792" i="3"/>
  <c r="T1791" i="3"/>
  <c r="T1790" i="3"/>
  <c r="T1789" i="3"/>
  <c r="T1788" i="3"/>
  <c r="T1787" i="3"/>
  <c r="T1786" i="3"/>
  <c r="T1785" i="3"/>
  <c r="T1784" i="3"/>
  <c r="T1783" i="3"/>
  <c r="T1782" i="3"/>
  <c r="T1781" i="3"/>
  <c r="T1780" i="3"/>
  <c r="T1779" i="3"/>
  <c r="T1778" i="3"/>
  <c r="T1777" i="3"/>
  <c r="T1776" i="3"/>
  <c r="T1775" i="3"/>
  <c r="T1774" i="3"/>
  <c r="T1773" i="3"/>
  <c r="T1772" i="3"/>
  <c r="T1771" i="3"/>
  <c r="T1770" i="3"/>
  <c r="T1769" i="3"/>
  <c r="T1768" i="3"/>
  <c r="T1767" i="3"/>
  <c r="T1766" i="3"/>
  <c r="T1765" i="3"/>
  <c r="T1764" i="3"/>
  <c r="T1763" i="3"/>
  <c r="T1762" i="3"/>
  <c r="T1761" i="3"/>
  <c r="T1760" i="3"/>
  <c r="T1759" i="3"/>
  <c r="T1758" i="3"/>
  <c r="T1757" i="3"/>
  <c r="T1756" i="3"/>
  <c r="T1755" i="3"/>
  <c r="T1754" i="3"/>
  <c r="T1753" i="3"/>
  <c r="T1752" i="3"/>
  <c r="T1751" i="3"/>
  <c r="T1750" i="3"/>
  <c r="T1749" i="3"/>
  <c r="T1748" i="3"/>
  <c r="T1747" i="3"/>
  <c r="T1746" i="3"/>
  <c r="T1745" i="3"/>
  <c r="T1744" i="3"/>
  <c r="T1743" i="3"/>
  <c r="T1742" i="3"/>
  <c r="T1741" i="3"/>
  <c r="T1740" i="3"/>
  <c r="T1739" i="3"/>
  <c r="T1738" i="3"/>
  <c r="T1737" i="3"/>
  <c r="T1736" i="3"/>
  <c r="T1735" i="3"/>
  <c r="T1734" i="3"/>
  <c r="T1733" i="3"/>
  <c r="T1732" i="3"/>
  <c r="T1731" i="3"/>
  <c r="T1730" i="3"/>
  <c r="T1729" i="3"/>
  <c r="T1728" i="3"/>
  <c r="T1727" i="3"/>
  <c r="T1726" i="3"/>
  <c r="T1725" i="3"/>
  <c r="T1724" i="3"/>
  <c r="T1723" i="3"/>
  <c r="T1722" i="3"/>
  <c r="T1721" i="3"/>
  <c r="T1720" i="3"/>
  <c r="T1719" i="3"/>
  <c r="T1718" i="3"/>
  <c r="T1717" i="3"/>
  <c r="T1716" i="3"/>
  <c r="T1715" i="3"/>
  <c r="T1714" i="3"/>
  <c r="T1713" i="3"/>
  <c r="T1712" i="3"/>
  <c r="T1711" i="3"/>
  <c r="T1710" i="3"/>
  <c r="T1709" i="3"/>
  <c r="T1708" i="3"/>
  <c r="T1707" i="3"/>
  <c r="T1706" i="3"/>
  <c r="T1705" i="3"/>
  <c r="T1704" i="3"/>
  <c r="T1703" i="3"/>
  <c r="T1702" i="3"/>
  <c r="T1701" i="3"/>
  <c r="T1700" i="3"/>
  <c r="T1699" i="3"/>
  <c r="T1698" i="3"/>
  <c r="T1697" i="3"/>
  <c r="T1696" i="3"/>
  <c r="T1695" i="3"/>
  <c r="T1694" i="3"/>
  <c r="T1693" i="3"/>
  <c r="T1692" i="3"/>
  <c r="T1691" i="3"/>
  <c r="T1690" i="3"/>
  <c r="T1689" i="3"/>
  <c r="T1688" i="3"/>
  <c r="T1687" i="3"/>
  <c r="T1686" i="3"/>
  <c r="T1685" i="3"/>
  <c r="T1684" i="3"/>
  <c r="T1683" i="3"/>
  <c r="T1682" i="3"/>
  <c r="T1681" i="3"/>
  <c r="T1680" i="3"/>
  <c r="T1679" i="3"/>
  <c r="T1678" i="3"/>
  <c r="T1677" i="3"/>
  <c r="T1676" i="3"/>
  <c r="T1675" i="3"/>
  <c r="T1674" i="3"/>
  <c r="T1673" i="3"/>
  <c r="T1672" i="3"/>
  <c r="T1671" i="3"/>
  <c r="T1670" i="3"/>
  <c r="T1669" i="3"/>
  <c r="T1668" i="3"/>
  <c r="T1667" i="3"/>
  <c r="T1666" i="3"/>
  <c r="T1665" i="3"/>
  <c r="T1664" i="3"/>
  <c r="T1663" i="3"/>
  <c r="T1662" i="3"/>
  <c r="T1661" i="3"/>
  <c r="T1660" i="3"/>
  <c r="T1659" i="3"/>
  <c r="T1658" i="3"/>
  <c r="T1657" i="3"/>
  <c r="T1656" i="3"/>
  <c r="T1655" i="3"/>
  <c r="T1654" i="3"/>
  <c r="T1653" i="3"/>
  <c r="T1652" i="3"/>
  <c r="T1651" i="3"/>
  <c r="T1650" i="3"/>
  <c r="T1649" i="3"/>
  <c r="T1648" i="3"/>
  <c r="T1647" i="3"/>
  <c r="T1646" i="3"/>
  <c r="T1645" i="3"/>
  <c r="T1644" i="3"/>
  <c r="T1643" i="3"/>
  <c r="T1642" i="3"/>
  <c r="T1641" i="3"/>
  <c r="T1640" i="3"/>
  <c r="T1639" i="3"/>
  <c r="T1638" i="3"/>
  <c r="T1637" i="3"/>
  <c r="T1636" i="3"/>
  <c r="T1635" i="3"/>
  <c r="T1634" i="3"/>
  <c r="T1633" i="3"/>
  <c r="T1632" i="3"/>
  <c r="T1631" i="3"/>
  <c r="T1630" i="3"/>
  <c r="T1629" i="3"/>
  <c r="T1628" i="3"/>
  <c r="T1627" i="3"/>
  <c r="T1626" i="3"/>
  <c r="T1625" i="3"/>
  <c r="T1624" i="3"/>
  <c r="T1623" i="3"/>
  <c r="T1622" i="3"/>
  <c r="T1621" i="3"/>
  <c r="T1620" i="3"/>
  <c r="T1619" i="3"/>
  <c r="T1618" i="3"/>
  <c r="T1617" i="3"/>
  <c r="T1616" i="3"/>
  <c r="T1615" i="3"/>
  <c r="T1614" i="3"/>
  <c r="T1613" i="3"/>
  <c r="T1612" i="3"/>
  <c r="T1611" i="3"/>
  <c r="V936" i="3" l="1"/>
  <c r="V924" i="3"/>
  <c r="V912" i="3"/>
  <c r="V900" i="3"/>
  <c r="V888" i="3"/>
  <c r="V876" i="3"/>
  <c r="V864" i="3"/>
  <c r="V852" i="3"/>
  <c r="V840" i="3"/>
  <c r="V828" i="3"/>
  <c r="V816" i="3"/>
  <c r="V804" i="3"/>
  <c r="V792" i="3"/>
  <c r="V780" i="3"/>
  <c r="V768" i="3"/>
  <c r="V756" i="3"/>
  <c r="V744" i="3"/>
  <c r="V732" i="3"/>
  <c r="V720" i="3"/>
  <c r="V288" i="3"/>
  <c r="V141" i="3"/>
  <c r="V129" i="3"/>
  <c r="V117" i="3"/>
  <c r="V105" i="3"/>
  <c r="V93" i="3"/>
  <c r="V81" i="3"/>
  <c r="V69" i="3"/>
  <c r="V57" i="3"/>
  <c r="V45" i="3"/>
  <c r="V33" i="3"/>
  <c r="V21" i="3"/>
  <c r="V9" i="3"/>
  <c r="T1607" i="3"/>
  <c r="T1595" i="3"/>
  <c r="T1583" i="3"/>
  <c r="T1571" i="3"/>
  <c r="T1559" i="3"/>
  <c r="T1547" i="3"/>
  <c r="T1535" i="3"/>
  <c r="T1523" i="3"/>
  <c r="T1511" i="3"/>
  <c r="T1499" i="3"/>
  <c r="T1487" i="3"/>
  <c r="T1475" i="3"/>
  <c r="T1463" i="3"/>
  <c r="T1451" i="3"/>
  <c r="T1439" i="3"/>
  <c r="T1427" i="3"/>
  <c r="T1415" i="3"/>
  <c r="T1403" i="3"/>
  <c r="T1391" i="3"/>
  <c r="T1379" i="3"/>
  <c r="T1367" i="3"/>
  <c r="T1355" i="3"/>
  <c r="T1343" i="3"/>
  <c r="T1331" i="3"/>
  <c r="T1319" i="3"/>
  <c r="T1307" i="3"/>
  <c r="T1295" i="3"/>
  <c r="T1283" i="3"/>
  <c r="T1271" i="3"/>
  <c r="T1259" i="3"/>
  <c r="T1247" i="3"/>
  <c r="T1235" i="3"/>
  <c r="T1223" i="3"/>
  <c r="T1211" i="3"/>
  <c r="T1199" i="3"/>
  <c r="T1187" i="3"/>
  <c r="T1175" i="3"/>
  <c r="T1163" i="3"/>
  <c r="T1151" i="3"/>
  <c r="T1139" i="3"/>
  <c r="T1127" i="3"/>
  <c r="T1115" i="3"/>
  <c r="T1103" i="3"/>
  <c r="T1091" i="3"/>
  <c r="T1079" i="3"/>
  <c r="T1067" i="3"/>
  <c r="T1055" i="3"/>
  <c r="T1043" i="3"/>
  <c r="T1031" i="3"/>
  <c r="T1019" i="3"/>
  <c r="T1007" i="3"/>
  <c r="T995" i="3"/>
  <c r="T983" i="3"/>
  <c r="T971" i="3"/>
  <c r="T959" i="3"/>
  <c r="T947" i="3"/>
  <c r="T935" i="3"/>
  <c r="T923" i="3"/>
  <c r="T911" i="3"/>
  <c r="T899" i="3"/>
  <c r="T887" i="3"/>
  <c r="T875" i="3"/>
  <c r="T863" i="3"/>
  <c r="T851" i="3"/>
  <c r="T839" i="3"/>
  <c r="T827" i="3"/>
  <c r="T815" i="3"/>
  <c r="T803" i="3"/>
  <c r="T791" i="3"/>
  <c r="T779" i="3"/>
  <c r="T767" i="3"/>
  <c r="T755" i="3"/>
  <c r="T743" i="3"/>
  <c r="T731" i="3"/>
  <c r="T719" i="3"/>
  <c r="T707" i="3"/>
  <c r="T695" i="3"/>
  <c r="T683" i="3"/>
  <c r="T671" i="3"/>
  <c r="T659" i="3"/>
  <c r="T647" i="3"/>
  <c r="T635" i="3"/>
  <c r="T623" i="3"/>
  <c r="T611" i="3"/>
  <c r="T599" i="3"/>
  <c r="T587" i="3"/>
  <c r="T575" i="3"/>
  <c r="T563" i="3"/>
  <c r="T551" i="3"/>
  <c r="T539" i="3"/>
  <c r="T527" i="3"/>
  <c r="T515" i="3"/>
  <c r="T503" i="3"/>
  <c r="T491" i="3"/>
  <c r="T479" i="3"/>
  <c r="T467" i="3"/>
  <c r="T455" i="3"/>
  <c r="T443" i="3"/>
  <c r="T431" i="3"/>
  <c r="T419" i="3"/>
  <c r="T407" i="3"/>
  <c r="T395" i="3"/>
  <c r="T383" i="3"/>
  <c r="T371" i="3"/>
  <c r="T359" i="3"/>
  <c r="T347" i="3"/>
  <c r="T335" i="3"/>
  <c r="T323" i="3"/>
  <c r="T311" i="3"/>
  <c r="T299" i="3"/>
  <c r="T287" i="3"/>
  <c r="T275" i="3"/>
  <c r="T263" i="3"/>
  <c r="T251" i="3"/>
  <c r="T239" i="3"/>
  <c r="T227" i="3"/>
  <c r="T215" i="3"/>
  <c r="T203" i="3"/>
  <c r="T191" i="3"/>
  <c r="T179" i="3"/>
  <c r="T167" i="3"/>
  <c r="T155" i="3"/>
  <c r="T143" i="3"/>
  <c r="T131" i="3"/>
  <c r="T119" i="3"/>
  <c r="T107" i="3"/>
  <c r="T95" i="3"/>
  <c r="T83" i="3"/>
  <c r="T71" i="3"/>
  <c r="T59" i="3"/>
  <c r="T47" i="3"/>
  <c r="T35" i="3"/>
  <c r="T23" i="3"/>
  <c r="T11" i="3"/>
  <c r="V2" i="3"/>
  <c r="V3" i="3"/>
  <c r="V4" i="3"/>
  <c r="V5" i="3"/>
  <c r="V6" i="3"/>
  <c r="V7" i="3"/>
  <c r="V8" i="3"/>
  <c r="V10" i="3"/>
  <c r="V11" i="3"/>
  <c r="V12" i="3"/>
  <c r="V13" i="3"/>
  <c r="V14" i="3"/>
  <c r="V15" i="3"/>
  <c r="V16" i="3"/>
  <c r="V17" i="3"/>
  <c r="V18" i="3"/>
  <c r="V19" i="3"/>
  <c r="V20" i="3"/>
  <c r="V22" i="3"/>
  <c r="V23" i="3"/>
  <c r="V24" i="3"/>
  <c r="V25" i="3"/>
  <c r="V26" i="3"/>
  <c r="V27" i="3"/>
  <c r="V28" i="3"/>
  <c r="V29" i="3"/>
  <c r="V30" i="3"/>
  <c r="V31" i="3"/>
  <c r="V32" i="3"/>
  <c r="V34" i="3"/>
  <c r="V35" i="3"/>
  <c r="V36" i="3"/>
  <c r="V37" i="3"/>
  <c r="V38" i="3"/>
  <c r="V39" i="3"/>
  <c r="V40" i="3"/>
  <c r="V41" i="3"/>
  <c r="V42" i="3"/>
  <c r="V43" i="3"/>
  <c r="V44" i="3"/>
  <c r="V46" i="3"/>
  <c r="V47" i="3"/>
  <c r="V48" i="3"/>
  <c r="V49" i="3"/>
  <c r="V50" i="3"/>
  <c r="V51" i="3"/>
  <c r="V52" i="3"/>
  <c r="V53" i="3"/>
  <c r="V54" i="3"/>
  <c r="V55" i="3"/>
  <c r="V56" i="3"/>
  <c r="V58" i="3"/>
  <c r="V59" i="3"/>
  <c r="V60" i="3"/>
  <c r="V61" i="3"/>
  <c r="V62" i="3"/>
  <c r="V63" i="3"/>
  <c r="V64" i="3"/>
  <c r="V65" i="3"/>
  <c r="V66" i="3"/>
  <c r="V67" i="3"/>
  <c r="V68" i="3"/>
  <c r="V70" i="3"/>
  <c r="V71" i="3"/>
  <c r="V72" i="3"/>
  <c r="V73" i="3"/>
  <c r="V74" i="3"/>
  <c r="V75" i="3"/>
  <c r="V76" i="3"/>
  <c r="V77" i="3"/>
  <c r="V78" i="3"/>
  <c r="V79" i="3"/>
  <c r="V80" i="3"/>
  <c r="V82" i="3"/>
  <c r="V83" i="3"/>
  <c r="V84" i="3"/>
  <c r="V85" i="3"/>
  <c r="V86" i="3"/>
  <c r="V87" i="3"/>
  <c r="V88" i="3"/>
  <c r="V89" i="3"/>
  <c r="V90" i="3"/>
  <c r="V91" i="3"/>
  <c r="V92" i="3"/>
  <c r="V94" i="3"/>
  <c r="V95" i="3"/>
  <c r="V96" i="3"/>
  <c r="V97" i="3"/>
  <c r="V98" i="3"/>
  <c r="V99" i="3"/>
  <c r="V100" i="3"/>
  <c r="V101" i="3"/>
  <c r="V102" i="3"/>
  <c r="V103" i="3"/>
  <c r="V104" i="3"/>
  <c r="V106" i="3"/>
  <c r="V107" i="3"/>
  <c r="V108" i="3"/>
  <c r="V109" i="3"/>
  <c r="V110" i="3"/>
  <c r="V111" i="3"/>
  <c r="V112" i="3"/>
  <c r="V113" i="3"/>
  <c r="V114" i="3"/>
  <c r="V115" i="3"/>
  <c r="V116" i="3"/>
  <c r="V118" i="3"/>
  <c r="V119" i="3"/>
  <c r="V120" i="3"/>
  <c r="V121" i="3"/>
  <c r="V122" i="3"/>
  <c r="V123" i="3"/>
  <c r="V124" i="3"/>
  <c r="V125" i="3"/>
  <c r="V126" i="3"/>
  <c r="V127" i="3"/>
  <c r="V128" i="3"/>
  <c r="V130" i="3"/>
  <c r="V131" i="3"/>
  <c r="V132" i="3"/>
  <c r="V133" i="3"/>
  <c r="V134" i="3"/>
  <c r="V135" i="3"/>
  <c r="V136" i="3"/>
  <c r="V137" i="3"/>
  <c r="V138" i="3"/>
  <c r="V139" i="3"/>
  <c r="V140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323" i="3"/>
  <c r="V324" i="3"/>
  <c r="V325" i="3"/>
  <c r="V326" i="3"/>
  <c r="V327" i="3"/>
  <c r="V328" i="3"/>
  <c r="V329" i="3"/>
  <c r="V330" i="3"/>
  <c r="V331" i="3"/>
  <c r="V332" i="3"/>
  <c r="V333" i="3"/>
  <c r="V334" i="3"/>
  <c r="V335" i="3"/>
  <c r="V336" i="3"/>
  <c r="V337" i="3"/>
  <c r="V338" i="3"/>
  <c r="V339" i="3"/>
  <c r="V340" i="3"/>
  <c r="V341" i="3"/>
  <c r="V342" i="3"/>
  <c r="V343" i="3"/>
  <c r="V344" i="3"/>
  <c r="V345" i="3"/>
  <c r="V346" i="3"/>
  <c r="V347" i="3"/>
  <c r="V348" i="3"/>
  <c r="V349" i="3"/>
  <c r="V350" i="3"/>
  <c r="V351" i="3"/>
  <c r="V352" i="3"/>
  <c r="V353" i="3"/>
  <c r="V354" i="3"/>
  <c r="V355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V396" i="3"/>
  <c r="V397" i="3"/>
  <c r="V398" i="3"/>
  <c r="V399" i="3"/>
  <c r="V400" i="3"/>
  <c r="V401" i="3"/>
  <c r="V402" i="3"/>
  <c r="V403" i="3"/>
  <c r="V404" i="3"/>
  <c r="V405" i="3"/>
  <c r="V406" i="3"/>
  <c r="V407" i="3"/>
  <c r="V408" i="3"/>
  <c r="V409" i="3"/>
  <c r="V410" i="3"/>
  <c r="V411" i="3"/>
  <c r="V412" i="3"/>
  <c r="V413" i="3"/>
  <c r="V414" i="3"/>
  <c r="V415" i="3"/>
  <c r="V416" i="3"/>
  <c r="V417" i="3"/>
  <c r="V418" i="3"/>
  <c r="V419" i="3"/>
  <c r="V420" i="3"/>
  <c r="V421" i="3"/>
  <c r="V422" i="3"/>
  <c r="V423" i="3"/>
  <c r="V424" i="3"/>
  <c r="V425" i="3"/>
  <c r="V426" i="3"/>
  <c r="V427" i="3"/>
  <c r="V428" i="3"/>
  <c r="V429" i="3"/>
  <c r="V430" i="3"/>
  <c r="V431" i="3"/>
  <c r="V432" i="3"/>
  <c r="V433" i="3"/>
  <c r="V434" i="3"/>
  <c r="V435" i="3"/>
  <c r="V436" i="3"/>
  <c r="V437" i="3"/>
  <c r="V438" i="3"/>
  <c r="V439" i="3"/>
  <c r="V440" i="3"/>
  <c r="V441" i="3"/>
  <c r="V442" i="3"/>
  <c r="V443" i="3"/>
  <c r="V444" i="3"/>
  <c r="V445" i="3"/>
  <c r="V446" i="3"/>
  <c r="V447" i="3"/>
  <c r="V448" i="3"/>
  <c r="V449" i="3"/>
  <c r="V450" i="3"/>
  <c r="V451" i="3"/>
  <c r="V452" i="3"/>
  <c r="V453" i="3"/>
  <c r="V454" i="3"/>
  <c r="V455" i="3"/>
  <c r="V456" i="3"/>
  <c r="V457" i="3"/>
  <c r="V458" i="3"/>
  <c r="V459" i="3"/>
  <c r="V460" i="3"/>
  <c r="V461" i="3"/>
  <c r="V462" i="3"/>
  <c r="V463" i="3"/>
  <c r="V464" i="3"/>
  <c r="V465" i="3"/>
  <c r="V466" i="3"/>
  <c r="V467" i="3"/>
  <c r="V468" i="3"/>
  <c r="V469" i="3"/>
  <c r="V470" i="3"/>
  <c r="V471" i="3"/>
  <c r="V472" i="3"/>
  <c r="V473" i="3"/>
  <c r="V474" i="3"/>
  <c r="V475" i="3"/>
  <c r="V476" i="3"/>
  <c r="V477" i="3"/>
  <c r="V478" i="3"/>
  <c r="V479" i="3"/>
  <c r="V480" i="3"/>
  <c r="V481" i="3"/>
  <c r="V482" i="3"/>
  <c r="V483" i="3"/>
  <c r="V484" i="3"/>
  <c r="V485" i="3"/>
  <c r="V486" i="3"/>
  <c r="V487" i="3"/>
  <c r="V488" i="3"/>
  <c r="V489" i="3"/>
  <c r="V490" i="3"/>
  <c r="V491" i="3"/>
  <c r="V492" i="3"/>
  <c r="V493" i="3"/>
  <c r="V494" i="3"/>
  <c r="V495" i="3"/>
  <c r="V496" i="3"/>
  <c r="V497" i="3"/>
  <c r="V498" i="3"/>
  <c r="V499" i="3"/>
  <c r="V500" i="3"/>
  <c r="V501" i="3"/>
  <c r="V502" i="3"/>
  <c r="V503" i="3"/>
  <c r="V504" i="3"/>
  <c r="V505" i="3"/>
  <c r="V506" i="3"/>
  <c r="V507" i="3"/>
  <c r="V508" i="3"/>
  <c r="V509" i="3"/>
  <c r="V510" i="3"/>
  <c r="V511" i="3"/>
  <c r="V512" i="3"/>
  <c r="V513" i="3"/>
  <c r="V514" i="3"/>
  <c r="V515" i="3"/>
  <c r="V516" i="3"/>
  <c r="V517" i="3"/>
  <c r="V518" i="3"/>
  <c r="V519" i="3"/>
  <c r="V520" i="3"/>
  <c r="V521" i="3"/>
  <c r="V522" i="3"/>
  <c r="V523" i="3"/>
  <c r="V524" i="3"/>
  <c r="V525" i="3"/>
  <c r="V526" i="3"/>
  <c r="V527" i="3"/>
  <c r="V528" i="3"/>
  <c r="V529" i="3"/>
  <c r="V530" i="3"/>
  <c r="V531" i="3"/>
  <c r="V532" i="3"/>
  <c r="V533" i="3"/>
  <c r="V534" i="3"/>
  <c r="V535" i="3"/>
  <c r="V536" i="3"/>
  <c r="V537" i="3"/>
  <c r="V538" i="3"/>
  <c r="V539" i="3"/>
  <c r="V540" i="3"/>
  <c r="V541" i="3"/>
  <c r="V542" i="3"/>
  <c r="V543" i="3"/>
  <c r="V544" i="3"/>
  <c r="V545" i="3"/>
  <c r="V546" i="3"/>
  <c r="V547" i="3"/>
  <c r="V548" i="3"/>
  <c r="V549" i="3"/>
  <c r="V550" i="3"/>
  <c r="V551" i="3"/>
  <c r="V552" i="3"/>
  <c r="V553" i="3"/>
  <c r="V554" i="3"/>
  <c r="V555" i="3"/>
  <c r="V556" i="3"/>
  <c r="V557" i="3"/>
  <c r="V558" i="3"/>
  <c r="V559" i="3"/>
  <c r="V560" i="3"/>
  <c r="V561" i="3"/>
  <c r="V562" i="3"/>
  <c r="V563" i="3"/>
  <c r="V564" i="3"/>
  <c r="V565" i="3"/>
  <c r="V566" i="3"/>
  <c r="V567" i="3"/>
  <c r="V568" i="3"/>
  <c r="V569" i="3"/>
  <c r="V570" i="3"/>
  <c r="V571" i="3"/>
  <c r="V572" i="3"/>
  <c r="V573" i="3"/>
  <c r="V574" i="3"/>
  <c r="V575" i="3"/>
  <c r="V576" i="3"/>
  <c r="V577" i="3"/>
  <c r="V578" i="3"/>
  <c r="V579" i="3"/>
  <c r="V580" i="3"/>
  <c r="V581" i="3"/>
  <c r="V582" i="3"/>
  <c r="V583" i="3"/>
  <c r="V584" i="3"/>
  <c r="V585" i="3"/>
  <c r="V586" i="3"/>
  <c r="V587" i="3"/>
  <c r="V588" i="3"/>
  <c r="V589" i="3"/>
  <c r="V590" i="3"/>
  <c r="V591" i="3"/>
  <c r="V592" i="3"/>
  <c r="V593" i="3"/>
  <c r="V594" i="3"/>
  <c r="V595" i="3"/>
  <c r="V596" i="3"/>
  <c r="V597" i="3"/>
  <c r="V598" i="3"/>
  <c r="V599" i="3"/>
  <c r="V600" i="3"/>
  <c r="V601" i="3"/>
  <c r="V602" i="3"/>
  <c r="V603" i="3"/>
  <c r="V604" i="3"/>
  <c r="V605" i="3"/>
  <c r="V606" i="3"/>
  <c r="V607" i="3"/>
  <c r="V608" i="3"/>
  <c r="V609" i="3"/>
  <c r="V610" i="3"/>
  <c r="V611" i="3"/>
  <c r="V612" i="3"/>
  <c r="V613" i="3"/>
  <c r="V614" i="3"/>
  <c r="V615" i="3"/>
  <c r="V616" i="3"/>
  <c r="V617" i="3"/>
  <c r="V618" i="3"/>
  <c r="V619" i="3"/>
  <c r="V620" i="3"/>
  <c r="V621" i="3"/>
  <c r="V622" i="3"/>
  <c r="V623" i="3"/>
  <c r="V624" i="3"/>
  <c r="V625" i="3"/>
  <c r="V626" i="3"/>
  <c r="V627" i="3"/>
  <c r="V628" i="3"/>
  <c r="V629" i="3"/>
  <c r="V630" i="3"/>
  <c r="V631" i="3"/>
  <c r="V632" i="3"/>
  <c r="V633" i="3"/>
  <c r="V634" i="3"/>
  <c r="V635" i="3"/>
  <c r="V636" i="3"/>
  <c r="V637" i="3"/>
  <c r="V638" i="3"/>
  <c r="V639" i="3"/>
  <c r="V640" i="3"/>
  <c r="V641" i="3"/>
  <c r="V642" i="3"/>
  <c r="V643" i="3"/>
  <c r="V644" i="3"/>
  <c r="V645" i="3"/>
  <c r="V646" i="3"/>
  <c r="V647" i="3"/>
  <c r="V648" i="3"/>
  <c r="V649" i="3"/>
  <c r="V650" i="3"/>
  <c r="V651" i="3"/>
  <c r="V652" i="3"/>
  <c r="V653" i="3"/>
  <c r="V654" i="3"/>
  <c r="V655" i="3"/>
  <c r="V656" i="3"/>
  <c r="V657" i="3"/>
  <c r="V658" i="3"/>
  <c r="V659" i="3"/>
  <c r="V660" i="3"/>
  <c r="V661" i="3"/>
  <c r="V662" i="3"/>
  <c r="V663" i="3"/>
  <c r="V664" i="3"/>
  <c r="V665" i="3"/>
  <c r="V666" i="3"/>
  <c r="V667" i="3"/>
  <c r="V668" i="3"/>
  <c r="V669" i="3"/>
  <c r="V670" i="3"/>
  <c r="V671" i="3"/>
  <c r="V672" i="3"/>
  <c r="V673" i="3"/>
  <c r="V674" i="3"/>
  <c r="V675" i="3"/>
  <c r="V676" i="3"/>
  <c r="V677" i="3"/>
  <c r="V678" i="3"/>
  <c r="V679" i="3"/>
  <c r="V680" i="3"/>
  <c r="V681" i="3"/>
  <c r="V682" i="3"/>
  <c r="V683" i="3"/>
  <c r="V684" i="3"/>
  <c r="V685" i="3"/>
  <c r="V686" i="3"/>
  <c r="V687" i="3"/>
  <c r="V688" i="3"/>
  <c r="V689" i="3"/>
  <c r="V690" i="3"/>
  <c r="V691" i="3"/>
  <c r="V692" i="3"/>
  <c r="V693" i="3"/>
  <c r="V694" i="3"/>
  <c r="V695" i="3"/>
  <c r="V696" i="3"/>
  <c r="V697" i="3"/>
  <c r="V698" i="3"/>
  <c r="V699" i="3"/>
  <c r="V700" i="3"/>
  <c r="V701" i="3"/>
  <c r="V702" i="3"/>
  <c r="V703" i="3"/>
  <c r="V704" i="3"/>
  <c r="V705" i="3"/>
  <c r="V706" i="3"/>
  <c r="V707" i="3"/>
  <c r="V708" i="3"/>
  <c r="V709" i="3"/>
  <c r="V710" i="3"/>
  <c r="V711" i="3"/>
  <c r="V712" i="3"/>
  <c r="V713" i="3"/>
  <c r="V714" i="3"/>
  <c r="V715" i="3"/>
  <c r="V716" i="3"/>
  <c r="V717" i="3"/>
  <c r="V718" i="3"/>
  <c r="V719" i="3"/>
  <c r="V721" i="3"/>
  <c r="V722" i="3"/>
  <c r="V723" i="3"/>
  <c r="V724" i="3"/>
  <c r="V725" i="3"/>
  <c r="V726" i="3"/>
  <c r="V727" i="3"/>
  <c r="V728" i="3"/>
  <c r="V729" i="3"/>
  <c r="V730" i="3"/>
  <c r="V731" i="3"/>
  <c r="V733" i="3"/>
  <c r="V734" i="3"/>
  <c r="V735" i="3"/>
  <c r="V736" i="3"/>
  <c r="V737" i="3"/>
  <c r="V738" i="3"/>
  <c r="V739" i="3"/>
  <c r="V740" i="3"/>
  <c r="V741" i="3"/>
  <c r="V742" i="3"/>
  <c r="V743" i="3"/>
  <c r="V745" i="3"/>
  <c r="V746" i="3"/>
  <c r="V747" i="3"/>
  <c r="V748" i="3"/>
  <c r="V749" i="3"/>
  <c r="V750" i="3"/>
  <c r="V751" i="3"/>
  <c r="V752" i="3"/>
  <c r="V753" i="3"/>
  <c r="V754" i="3"/>
  <c r="V755" i="3"/>
  <c r="V757" i="3"/>
  <c r="V758" i="3"/>
  <c r="V759" i="3"/>
  <c r="V760" i="3"/>
  <c r="V761" i="3"/>
  <c r="V762" i="3"/>
  <c r="V763" i="3"/>
  <c r="V764" i="3"/>
  <c r="V765" i="3"/>
  <c r="V766" i="3"/>
  <c r="V767" i="3"/>
  <c r="V769" i="3"/>
  <c r="V770" i="3"/>
  <c r="V771" i="3"/>
  <c r="V772" i="3"/>
  <c r="V773" i="3"/>
  <c r="V774" i="3"/>
  <c r="V775" i="3"/>
  <c r="V776" i="3"/>
  <c r="V777" i="3"/>
  <c r="V778" i="3"/>
  <c r="V779" i="3"/>
  <c r="V781" i="3"/>
  <c r="V782" i="3"/>
  <c r="V783" i="3"/>
  <c r="V784" i="3"/>
  <c r="V785" i="3"/>
  <c r="V786" i="3"/>
  <c r="V787" i="3"/>
  <c r="V788" i="3"/>
  <c r="V789" i="3"/>
  <c r="V790" i="3"/>
  <c r="V791" i="3"/>
  <c r="V793" i="3"/>
  <c r="V794" i="3"/>
  <c r="V795" i="3"/>
  <c r="V796" i="3"/>
  <c r="V797" i="3"/>
  <c r="V798" i="3"/>
  <c r="V799" i="3"/>
  <c r="V800" i="3"/>
  <c r="V801" i="3"/>
  <c r="V802" i="3"/>
  <c r="V803" i="3"/>
  <c r="V805" i="3"/>
  <c r="V806" i="3"/>
  <c r="V807" i="3"/>
  <c r="V808" i="3"/>
  <c r="V809" i="3"/>
  <c r="V810" i="3"/>
  <c r="V811" i="3"/>
  <c r="V812" i="3"/>
  <c r="V813" i="3"/>
  <c r="V814" i="3"/>
  <c r="V815" i="3"/>
  <c r="V817" i="3"/>
  <c r="V818" i="3"/>
  <c r="V819" i="3"/>
  <c r="V820" i="3"/>
  <c r="V821" i="3"/>
  <c r="V822" i="3"/>
  <c r="V823" i="3"/>
  <c r="V824" i="3"/>
  <c r="V825" i="3"/>
  <c r="V826" i="3"/>
  <c r="V827" i="3"/>
  <c r="V829" i="3"/>
  <c r="V830" i="3"/>
  <c r="V831" i="3"/>
  <c r="V832" i="3"/>
  <c r="V833" i="3"/>
  <c r="V834" i="3"/>
  <c r="V835" i="3"/>
  <c r="V836" i="3"/>
  <c r="V837" i="3"/>
  <c r="V838" i="3"/>
  <c r="V839" i="3"/>
  <c r="V841" i="3"/>
  <c r="V842" i="3"/>
  <c r="V843" i="3"/>
  <c r="V844" i="3"/>
  <c r="V845" i="3"/>
  <c r="V846" i="3"/>
  <c r="V847" i="3"/>
  <c r="V848" i="3"/>
  <c r="V849" i="3"/>
  <c r="V850" i="3"/>
  <c r="V851" i="3"/>
  <c r="V853" i="3"/>
  <c r="V854" i="3"/>
  <c r="V855" i="3"/>
  <c r="V856" i="3"/>
  <c r="V857" i="3"/>
  <c r="V858" i="3"/>
  <c r="V859" i="3"/>
  <c r="V860" i="3"/>
  <c r="V861" i="3"/>
  <c r="V862" i="3"/>
  <c r="V863" i="3"/>
  <c r="V865" i="3"/>
  <c r="V866" i="3"/>
  <c r="V867" i="3"/>
  <c r="V868" i="3"/>
  <c r="V869" i="3"/>
  <c r="V870" i="3"/>
  <c r="V871" i="3"/>
  <c r="V872" i="3"/>
  <c r="V873" i="3"/>
  <c r="V874" i="3"/>
  <c r="V875" i="3"/>
  <c r="V877" i="3"/>
  <c r="V878" i="3"/>
  <c r="V879" i="3"/>
  <c r="V880" i="3"/>
  <c r="V881" i="3"/>
  <c r="V882" i="3"/>
  <c r="V883" i="3"/>
  <c r="V884" i="3"/>
  <c r="V885" i="3"/>
  <c r="V886" i="3"/>
  <c r="V887" i="3"/>
  <c r="V889" i="3"/>
  <c r="V890" i="3"/>
  <c r="V891" i="3"/>
  <c r="V892" i="3"/>
  <c r="V893" i="3"/>
  <c r="V894" i="3"/>
  <c r="V895" i="3"/>
  <c r="V896" i="3"/>
  <c r="V897" i="3"/>
  <c r="V898" i="3"/>
  <c r="V899" i="3"/>
  <c r="V901" i="3"/>
  <c r="V902" i="3"/>
  <c r="V903" i="3"/>
  <c r="V904" i="3"/>
  <c r="V905" i="3"/>
  <c r="V906" i="3"/>
  <c r="V907" i="3"/>
  <c r="V908" i="3"/>
  <c r="V909" i="3"/>
  <c r="V910" i="3"/>
  <c r="V911" i="3"/>
  <c r="V913" i="3"/>
  <c r="V914" i="3"/>
  <c r="V915" i="3"/>
  <c r="V916" i="3"/>
  <c r="V917" i="3"/>
  <c r="V918" i="3"/>
  <c r="V919" i="3"/>
  <c r="V920" i="3"/>
  <c r="V921" i="3"/>
  <c r="V922" i="3"/>
  <c r="V923" i="3"/>
  <c r="V925" i="3"/>
  <c r="V926" i="3"/>
  <c r="V927" i="3"/>
  <c r="V928" i="3"/>
  <c r="V929" i="3"/>
  <c r="V930" i="3"/>
  <c r="V931" i="3"/>
  <c r="V932" i="3"/>
  <c r="V933" i="3"/>
  <c r="V934" i="3"/>
  <c r="V935" i="3"/>
  <c r="V937" i="3"/>
  <c r="V938" i="3"/>
  <c r="V939" i="3"/>
  <c r="V940" i="3"/>
  <c r="V941" i="3"/>
  <c r="V942" i="3"/>
  <c r="V943" i="3"/>
  <c r="V944" i="3"/>
  <c r="V945" i="3"/>
  <c r="V946" i="3"/>
  <c r="V947" i="3"/>
  <c r="V948" i="3"/>
  <c r="V949" i="3"/>
  <c r="V950" i="3"/>
  <c r="V951" i="3"/>
  <c r="V952" i="3"/>
  <c r="V953" i="3"/>
  <c r="V954" i="3"/>
  <c r="V955" i="3"/>
  <c r="V956" i="3"/>
  <c r="V957" i="3"/>
  <c r="V958" i="3"/>
  <c r="V959" i="3"/>
  <c r="V960" i="3"/>
  <c r="V961" i="3"/>
  <c r="V962" i="3"/>
  <c r="V963" i="3"/>
  <c r="V964" i="3"/>
  <c r="V965" i="3"/>
  <c r="V966" i="3"/>
  <c r="V967" i="3"/>
  <c r="V968" i="3"/>
  <c r="V969" i="3"/>
  <c r="V970" i="3"/>
  <c r="V971" i="3"/>
  <c r="V972" i="3"/>
  <c r="V973" i="3"/>
  <c r="V974" i="3"/>
  <c r="V975" i="3"/>
  <c r="V976" i="3"/>
  <c r="V977" i="3"/>
  <c r="V978" i="3"/>
  <c r="V979" i="3"/>
  <c r="V980" i="3"/>
  <c r="V981" i="3"/>
  <c r="V982" i="3"/>
  <c r="V983" i="3"/>
  <c r="V984" i="3"/>
  <c r="V985" i="3"/>
  <c r="V986" i="3"/>
  <c r="V987" i="3"/>
  <c r="V988" i="3"/>
  <c r="V989" i="3"/>
  <c r="V990" i="3"/>
  <c r="V991" i="3"/>
  <c r="V992" i="3"/>
  <c r="V993" i="3"/>
  <c r="V994" i="3"/>
  <c r="V995" i="3"/>
  <c r="V996" i="3"/>
  <c r="V997" i="3"/>
  <c r="V998" i="3"/>
  <c r="V999" i="3"/>
  <c r="V1000" i="3"/>
  <c r="V1001" i="3"/>
  <c r="V1002" i="3"/>
  <c r="V1003" i="3"/>
  <c r="V1004" i="3"/>
  <c r="V1005" i="3"/>
  <c r="V1006" i="3"/>
  <c r="V1007" i="3"/>
  <c r="V1008" i="3"/>
  <c r="V1009" i="3"/>
  <c r="V1010" i="3"/>
  <c r="V1011" i="3"/>
  <c r="V1012" i="3"/>
  <c r="V1013" i="3"/>
  <c r="V1014" i="3"/>
  <c r="V1015" i="3"/>
  <c r="V1016" i="3"/>
  <c r="V1017" i="3"/>
  <c r="V1018" i="3"/>
  <c r="V1019" i="3"/>
  <c r="V1020" i="3"/>
  <c r="V1021" i="3"/>
  <c r="V1022" i="3"/>
  <c r="V1023" i="3"/>
  <c r="V1024" i="3"/>
  <c r="V1025" i="3"/>
  <c r="V1026" i="3"/>
  <c r="V1027" i="3"/>
  <c r="V1028" i="3"/>
  <c r="V1029" i="3"/>
  <c r="V1030" i="3"/>
  <c r="V1031" i="3"/>
  <c r="V1032" i="3"/>
  <c r="V1033" i="3"/>
  <c r="V1034" i="3"/>
  <c r="V1035" i="3"/>
  <c r="V1036" i="3"/>
  <c r="V1037" i="3"/>
  <c r="V1038" i="3"/>
  <c r="V1039" i="3"/>
  <c r="V1040" i="3"/>
  <c r="V1041" i="3"/>
  <c r="V1042" i="3"/>
  <c r="V1043" i="3"/>
  <c r="V1044" i="3"/>
  <c r="V1045" i="3"/>
  <c r="V1046" i="3"/>
  <c r="V1047" i="3"/>
  <c r="V1048" i="3"/>
  <c r="V1049" i="3"/>
  <c r="V1050" i="3"/>
  <c r="V1051" i="3"/>
  <c r="V1052" i="3"/>
  <c r="V1053" i="3"/>
  <c r="V1054" i="3"/>
  <c r="V1055" i="3"/>
  <c r="V1056" i="3"/>
  <c r="V1057" i="3"/>
  <c r="V1058" i="3"/>
  <c r="V1059" i="3"/>
  <c r="V1060" i="3"/>
  <c r="V1061" i="3"/>
  <c r="V1062" i="3"/>
  <c r="V1063" i="3"/>
  <c r="V1064" i="3"/>
  <c r="V1065" i="3"/>
  <c r="V1066" i="3"/>
  <c r="V1067" i="3"/>
  <c r="V1068" i="3"/>
  <c r="V1069" i="3"/>
  <c r="V1070" i="3"/>
  <c r="V1071" i="3"/>
  <c r="V1072" i="3"/>
  <c r="V1073" i="3"/>
  <c r="V1074" i="3"/>
  <c r="V1075" i="3"/>
  <c r="V1076" i="3"/>
  <c r="V1077" i="3"/>
  <c r="V1078" i="3"/>
  <c r="V1079" i="3"/>
  <c r="V1080" i="3"/>
  <c r="V1081" i="3"/>
  <c r="V1082" i="3"/>
  <c r="V1083" i="3"/>
  <c r="V1084" i="3"/>
  <c r="V1085" i="3"/>
  <c r="V1086" i="3"/>
  <c r="V1087" i="3"/>
  <c r="V1088" i="3"/>
  <c r="V1089" i="3"/>
  <c r="V1090" i="3"/>
  <c r="V1091" i="3"/>
  <c r="V1092" i="3"/>
  <c r="V1093" i="3"/>
  <c r="V1094" i="3"/>
  <c r="V1095" i="3"/>
  <c r="V1096" i="3"/>
  <c r="V1097" i="3"/>
  <c r="V1098" i="3"/>
  <c r="V1099" i="3"/>
  <c r="V1100" i="3"/>
  <c r="V1101" i="3"/>
  <c r="V1102" i="3"/>
  <c r="V1103" i="3"/>
  <c r="V1104" i="3"/>
  <c r="V1105" i="3"/>
  <c r="V1106" i="3"/>
  <c r="V1107" i="3"/>
  <c r="V1108" i="3"/>
  <c r="V1109" i="3"/>
  <c r="V1110" i="3"/>
  <c r="V1111" i="3"/>
  <c r="V1112" i="3"/>
  <c r="V1113" i="3"/>
  <c r="V1114" i="3"/>
  <c r="V1115" i="3"/>
  <c r="V1116" i="3"/>
  <c r="V1117" i="3"/>
  <c r="V1118" i="3"/>
  <c r="V1119" i="3"/>
  <c r="V1120" i="3"/>
  <c r="V1121" i="3"/>
  <c r="V1122" i="3"/>
  <c r="V1123" i="3"/>
  <c r="V1124" i="3"/>
  <c r="V1125" i="3"/>
  <c r="V1126" i="3"/>
  <c r="V1127" i="3"/>
  <c r="V1128" i="3"/>
  <c r="V1129" i="3"/>
  <c r="V1130" i="3"/>
  <c r="V1131" i="3"/>
  <c r="V1132" i="3"/>
  <c r="V1133" i="3"/>
  <c r="V1134" i="3"/>
  <c r="V1135" i="3"/>
  <c r="V1136" i="3"/>
  <c r="V1137" i="3"/>
  <c r="V1138" i="3"/>
  <c r="V1139" i="3"/>
  <c r="V1140" i="3"/>
  <c r="V1141" i="3"/>
  <c r="V1142" i="3"/>
  <c r="V1143" i="3"/>
  <c r="V1144" i="3"/>
  <c r="V1145" i="3"/>
  <c r="V1146" i="3"/>
  <c r="V1147" i="3"/>
  <c r="V1148" i="3"/>
  <c r="V1149" i="3"/>
  <c r="V1150" i="3"/>
  <c r="V1151" i="3"/>
  <c r="V1152" i="3"/>
  <c r="V1153" i="3"/>
  <c r="V1154" i="3"/>
  <c r="V1155" i="3"/>
  <c r="V1156" i="3"/>
  <c r="V1157" i="3"/>
  <c r="V1158" i="3"/>
  <c r="V1159" i="3"/>
  <c r="V1160" i="3"/>
  <c r="V1161" i="3"/>
  <c r="V1162" i="3"/>
  <c r="V1163" i="3"/>
  <c r="V1164" i="3"/>
  <c r="V1165" i="3"/>
  <c r="V1166" i="3"/>
  <c r="V1167" i="3"/>
  <c r="V1168" i="3"/>
  <c r="V1169" i="3"/>
  <c r="V1170" i="3"/>
  <c r="V1171" i="3"/>
  <c r="V1172" i="3"/>
  <c r="V1173" i="3"/>
  <c r="V1174" i="3"/>
  <c r="V1175" i="3"/>
  <c r="V1176" i="3"/>
  <c r="V1177" i="3"/>
  <c r="V1178" i="3"/>
  <c r="V1179" i="3"/>
  <c r="V1180" i="3"/>
  <c r="V1181" i="3"/>
  <c r="V1182" i="3"/>
  <c r="V1183" i="3"/>
  <c r="V1184" i="3"/>
  <c r="V1185" i="3"/>
  <c r="V1186" i="3"/>
  <c r="V1187" i="3"/>
  <c r="V1188" i="3"/>
  <c r="V1189" i="3"/>
  <c r="V1190" i="3"/>
  <c r="V1191" i="3"/>
  <c r="V1192" i="3"/>
  <c r="V1193" i="3"/>
  <c r="V1194" i="3"/>
  <c r="V1195" i="3"/>
  <c r="V1196" i="3"/>
  <c r="V1197" i="3"/>
  <c r="V1198" i="3"/>
  <c r="V1199" i="3"/>
  <c r="V1200" i="3"/>
  <c r="V1201" i="3"/>
  <c r="V1202" i="3"/>
  <c r="V1203" i="3"/>
  <c r="V1204" i="3"/>
  <c r="V1205" i="3"/>
  <c r="V1206" i="3"/>
  <c r="V1207" i="3"/>
  <c r="V1208" i="3"/>
  <c r="V1209" i="3"/>
  <c r="V1210" i="3"/>
  <c r="V1211" i="3"/>
  <c r="V1212" i="3"/>
  <c r="V1213" i="3"/>
  <c r="V1214" i="3"/>
  <c r="V1215" i="3"/>
  <c r="V1216" i="3"/>
  <c r="V1217" i="3"/>
  <c r="V1218" i="3"/>
  <c r="V1219" i="3"/>
  <c r="V1220" i="3"/>
  <c r="V1221" i="3"/>
  <c r="V1222" i="3"/>
  <c r="V1223" i="3"/>
  <c r="V1224" i="3"/>
  <c r="V1225" i="3"/>
  <c r="V1226" i="3"/>
  <c r="V1227" i="3"/>
  <c r="V1228" i="3"/>
  <c r="V1229" i="3"/>
  <c r="V1230" i="3"/>
  <c r="V1231" i="3"/>
  <c r="V1232" i="3"/>
  <c r="V1233" i="3"/>
  <c r="V1234" i="3"/>
  <c r="V1235" i="3"/>
  <c r="V1236" i="3"/>
  <c r="V1237" i="3"/>
  <c r="V1238" i="3"/>
  <c r="V1239" i="3"/>
  <c r="V1240" i="3"/>
  <c r="V1241" i="3"/>
  <c r="V1242" i="3"/>
  <c r="V1243" i="3"/>
  <c r="V1244" i="3"/>
  <c r="V1245" i="3"/>
  <c r="V1246" i="3"/>
  <c r="V1247" i="3"/>
  <c r="V1248" i="3"/>
  <c r="V1249" i="3"/>
  <c r="V1250" i="3"/>
  <c r="V1251" i="3"/>
  <c r="V1252" i="3"/>
  <c r="V1253" i="3"/>
  <c r="V1254" i="3"/>
  <c r="V1255" i="3"/>
  <c r="V1256" i="3"/>
  <c r="V1257" i="3"/>
  <c r="V1258" i="3"/>
  <c r="V1259" i="3"/>
  <c r="V1260" i="3"/>
  <c r="V1261" i="3"/>
  <c r="V1262" i="3"/>
  <c r="V1263" i="3"/>
  <c r="V1264" i="3"/>
  <c r="V1265" i="3"/>
  <c r="V1266" i="3"/>
  <c r="V1267" i="3"/>
  <c r="V1268" i="3"/>
  <c r="V1269" i="3"/>
  <c r="V1270" i="3"/>
  <c r="V1271" i="3"/>
  <c r="V1272" i="3"/>
  <c r="V1273" i="3"/>
  <c r="V1274" i="3"/>
  <c r="V1275" i="3"/>
  <c r="V1276" i="3"/>
  <c r="V1277" i="3"/>
  <c r="V1278" i="3"/>
  <c r="V1279" i="3"/>
  <c r="V1280" i="3"/>
  <c r="V1281" i="3"/>
  <c r="V1282" i="3"/>
  <c r="V1283" i="3"/>
  <c r="V1284" i="3"/>
  <c r="V1285" i="3"/>
  <c r="V1286" i="3"/>
  <c r="V1287" i="3"/>
  <c r="V1288" i="3"/>
  <c r="V1289" i="3"/>
  <c r="V1290" i="3"/>
  <c r="V1291" i="3"/>
  <c r="V1292" i="3"/>
  <c r="V1293" i="3"/>
  <c r="V1294" i="3"/>
  <c r="V1295" i="3"/>
  <c r="V1296" i="3"/>
  <c r="V1297" i="3"/>
  <c r="V1298" i="3"/>
  <c r="V1299" i="3"/>
  <c r="V1300" i="3"/>
  <c r="V1301" i="3"/>
  <c r="V1302" i="3"/>
  <c r="V1303" i="3"/>
  <c r="V1304" i="3"/>
  <c r="V1305" i="3"/>
  <c r="V1306" i="3"/>
  <c r="V1307" i="3"/>
  <c r="V1308" i="3"/>
  <c r="V1309" i="3"/>
  <c r="V1310" i="3"/>
  <c r="V1311" i="3"/>
  <c r="V1312" i="3"/>
  <c r="V1313" i="3"/>
  <c r="V1314" i="3"/>
  <c r="V1315" i="3"/>
  <c r="V1316" i="3"/>
  <c r="V1317" i="3"/>
  <c r="V1318" i="3"/>
  <c r="V1319" i="3"/>
  <c r="V1320" i="3"/>
  <c r="V1321" i="3"/>
  <c r="V1322" i="3"/>
  <c r="V1323" i="3"/>
  <c r="V1324" i="3"/>
  <c r="V1325" i="3"/>
  <c r="V1326" i="3"/>
  <c r="V1327" i="3"/>
  <c r="V1328" i="3"/>
  <c r="V1329" i="3"/>
  <c r="V1330" i="3"/>
  <c r="V1331" i="3"/>
  <c r="V1332" i="3"/>
  <c r="V1333" i="3"/>
  <c r="V1334" i="3"/>
  <c r="V1335" i="3"/>
  <c r="V1336" i="3"/>
  <c r="V1337" i="3"/>
  <c r="V1338" i="3"/>
  <c r="V1339" i="3"/>
  <c r="V1340" i="3"/>
  <c r="V1341" i="3"/>
  <c r="V1342" i="3"/>
  <c r="V1343" i="3"/>
  <c r="V1344" i="3"/>
  <c r="V1345" i="3"/>
  <c r="V1346" i="3"/>
  <c r="V1347" i="3"/>
  <c r="V1348" i="3"/>
  <c r="V1349" i="3"/>
  <c r="V1350" i="3"/>
  <c r="V1351" i="3"/>
  <c r="V1352" i="3"/>
  <c r="V1353" i="3"/>
  <c r="V1354" i="3"/>
  <c r="V1355" i="3"/>
  <c r="V1356" i="3"/>
  <c r="V1357" i="3"/>
  <c r="V1358" i="3"/>
  <c r="V1359" i="3"/>
  <c r="V1360" i="3"/>
  <c r="V1361" i="3"/>
  <c r="V1362" i="3"/>
  <c r="V1363" i="3"/>
  <c r="V1364" i="3"/>
  <c r="V1365" i="3"/>
  <c r="V1366" i="3"/>
  <c r="V1367" i="3"/>
  <c r="V1368" i="3"/>
  <c r="V1369" i="3"/>
  <c r="V1370" i="3"/>
  <c r="V1371" i="3"/>
  <c r="V1372" i="3"/>
  <c r="V1373" i="3"/>
  <c r="V1374" i="3"/>
  <c r="V1375" i="3"/>
  <c r="V1376" i="3"/>
  <c r="V1377" i="3"/>
  <c r="V1378" i="3"/>
  <c r="V1379" i="3"/>
  <c r="V1380" i="3"/>
  <c r="V1381" i="3"/>
  <c r="V1382" i="3"/>
  <c r="V1383" i="3"/>
  <c r="V1384" i="3"/>
  <c r="V1385" i="3"/>
  <c r="V1386" i="3"/>
  <c r="V1387" i="3"/>
  <c r="V1388" i="3"/>
  <c r="V1389" i="3"/>
  <c r="V1390" i="3"/>
  <c r="V1391" i="3"/>
  <c r="V1392" i="3"/>
  <c r="V1393" i="3"/>
  <c r="V1394" i="3"/>
  <c r="V1395" i="3"/>
  <c r="V1396" i="3"/>
  <c r="V1397" i="3"/>
  <c r="V1398" i="3"/>
  <c r="V1399" i="3"/>
  <c r="V1400" i="3"/>
  <c r="V1401" i="3"/>
  <c r="V1402" i="3"/>
  <c r="V1403" i="3"/>
  <c r="V1404" i="3"/>
  <c r="V1405" i="3"/>
  <c r="V1406" i="3"/>
  <c r="V1407" i="3"/>
  <c r="V1408" i="3"/>
  <c r="V1409" i="3"/>
  <c r="V1410" i="3"/>
  <c r="V1411" i="3"/>
  <c r="V1412" i="3"/>
  <c r="V1413" i="3"/>
  <c r="V1414" i="3"/>
  <c r="V1415" i="3"/>
  <c r="V1416" i="3"/>
  <c r="V1417" i="3"/>
  <c r="V1418" i="3"/>
  <c r="V1419" i="3"/>
  <c r="V1420" i="3"/>
  <c r="V1421" i="3"/>
  <c r="V1422" i="3"/>
  <c r="V1423" i="3"/>
  <c r="V1424" i="3"/>
  <c r="V1425" i="3"/>
  <c r="V1426" i="3"/>
  <c r="V1427" i="3"/>
  <c r="V1428" i="3"/>
  <c r="V1429" i="3"/>
  <c r="V1430" i="3"/>
  <c r="V1431" i="3"/>
  <c r="V1432" i="3"/>
  <c r="V1433" i="3"/>
  <c r="V1434" i="3"/>
  <c r="V1435" i="3"/>
  <c r="V1436" i="3"/>
  <c r="V1437" i="3"/>
  <c r="V1438" i="3"/>
  <c r="V1439" i="3"/>
  <c r="V1440" i="3"/>
  <c r="V1441" i="3"/>
  <c r="V1442" i="3"/>
  <c r="V1443" i="3"/>
  <c r="V1444" i="3"/>
  <c r="V1445" i="3"/>
  <c r="V1446" i="3"/>
  <c r="V1447" i="3"/>
  <c r="V1448" i="3"/>
  <c r="V1449" i="3"/>
  <c r="V1450" i="3"/>
  <c r="V1451" i="3"/>
  <c r="V1452" i="3"/>
  <c r="V1453" i="3"/>
  <c r="V1454" i="3"/>
  <c r="V1455" i="3"/>
  <c r="V1456" i="3"/>
  <c r="V1457" i="3"/>
  <c r="V1458" i="3"/>
  <c r="V1459" i="3"/>
  <c r="V1460" i="3"/>
  <c r="V1461" i="3"/>
  <c r="V1462" i="3"/>
  <c r="V1463" i="3"/>
  <c r="V1464" i="3"/>
  <c r="V1465" i="3"/>
  <c r="V1466" i="3"/>
  <c r="V1467" i="3"/>
  <c r="V1468" i="3"/>
  <c r="V1469" i="3"/>
  <c r="V1470" i="3"/>
  <c r="V1471" i="3"/>
  <c r="V1472" i="3"/>
  <c r="V1473" i="3"/>
  <c r="V1474" i="3"/>
  <c r="V1475" i="3"/>
  <c r="V1476" i="3"/>
  <c r="V1477" i="3"/>
  <c r="V1478" i="3"/>
  <c r="V1479" i="3"/>
  <c r="V1480" i="3"/>
  <c r="V1481" i="3"/>
  <c r="V1482" i="3"/>
  <c r="V1483" i="3"/>
  <c r="V1484" i="3"/>
  <c r="V1485" i="3"/>
  <c r="V1486" i="3"/>
  <c r="V1487" i="3"/>
  <c r="V1488" i="3"/>
  <c r="V1489" i="3"/>
  <c r="V1490" i="3"/>
  <c r="V1491" i="3"/>
  <c r="V1492" i="3"/>
  <c r="V1493" i="3"/>
  <c r="V1494" i="3"/>
  <c r="V1495" i="3"/>
  <c r="V1496" i="3"/>
  <c r="V1497" i="3"/>
  <c r="V1498" i="3"/>
  <c r="V1499" i="3"/>
  <c r="V1500" i="3"/>
  <c r="V1501" i="3"/>
  <c r="V1502" i="3"/>
  <c r="V1503" i="3"/>
  <c r="V1504" i="3"/>
  <c r="V1505" i="3"/>
  <c r="V1506" i="3"/>
  <c r="V1507" i="3"/>
  <c r="V1508" i="3"/>
  <c r="V1509" i="3"/>
  <c r="V1510" i="3"/>
  <c r="V1511" i="3"/>
  <c r="V1512" i="3"/>
  <c r="V1513" i="3"/>
  <c r="V1514" i="3"/>
  <c r="V1515" i="3"/>
  <c r="V1516" i="3"/>
  <c r="V1517" i="3"/>
  <c r="V1518" i="3"/>
  <c r="V1519" i="3"/>
  <c r="V1520" i="3"/>
  <c r="V1521" i="3"/>
  <c r="V1522" i="3"/>
  <c r="V1523" i="3"/>
  <c r="V1524" i="3"/>
  <c r="V1525" i="3"/>
  <c r="V1526" i="3"/>
  <c r="V1527" i="3"/>
  <c r="V1528" i="3"/>
  <c r="V1529" i="3"/>
  <c r="V1530" i="3"/>
  <c r="V1531" i="3"/>
  <c r="V1532" i="3"/>
  <c r="V1533" i="3"/>
  <c r="V1534" i="3"/>
  <c r="V1535" i="3"/>
  <c r="V1536" i="3"/>
  <c r="V1537" i="3"/>
  <c r="V1538" i="3"/>
  <c r="V1539" i="3"/>
  <c r="V1540" i="3"/>
  <c r="V1541" i="3"/>
  <c r="V1542" i="3"/>
  <c r="V1543" i="3"/>
  <c r="V1544" i="3"/>
  <c r="V1545" i="3"/>
  <c r="V1546" i="3"/>
  <c r="V1547" i="3"/>
  <c r="V1548" i="3"/>
  <c r="V1549" i="3"/>
  <c r="V1550" i="3"/>
  <c r="V1551" i="3"/>
  <c r="V1552" i="3"/>
  <c r="V1553" i="3"/>
  <c r="V1554" i="3"/>
  <c r="V1555" i="3"/>
  <c r="V1556" i="3"/>
  <c r="V1557" i="3"/>
  <c r="V1558" i="3"/>
  <c r="V1559" i="3"/>
  <c r="V1560" i="3"/>
  <c r="V1561" i="3"/>
  <c r="V1562" i="3"/>
  <c r="V1563" i="3"/>
  <c r="V1564" i="3"/>
  <c r="V1565" i="3"/>
  <c r="V1566" i="3"/>
  <c r="V1567" i="3"/>
  <c r="V1568" i="3"/>
  <c r="V1569" i="3"/>
  <c r="V1570" i="3"/>
  <c r="V1571" i="3"/>
  <c r="V1572" i="3"/>
  <c r="V1573" i="3"/>
  <c r="V1574" i="3"/>
  <c r="V1575" i="3"/>
  <c r="V1576" i="3"/>
  <c r="V1577" i="3"/>
  <c r="V1578" i="3"/>
  <c r="V1579" i="3"/>
  <c r="V1580" i="3"/>
  <c r="V1581" i="3"/>
  <c r="V1582" i="3"/>
  <c r="V1583" i="3"/>
  <c r="V1584" i="3"/>
  <c r="V1585" i="3"/>
  <c r="V1586" i="3"/>
  <c r="V1587" i="3"/>
  <c r="V1588" i="3"/>
  <c r="V1589" i="3"/>
  <c r="V1590" i="3"/>
  <c r="V1591" i="3"/>
  <c r="V1592" i="3"/>
  <c r="V1593" i="3"/>
  <c r="V1594" i="3"/>
  <c r="V1595" i="3"/>
  <c r="V1596" i="3"/>
  <c r="V1597" i="3"/>
  <c r="V1598" i="3"/>
  <c r="V1599" i="3"/>
  <c r="V1600" i="3"/>
  <c r="V1601" i="3"/>
  <c r="V1602" i="3"/>
  <c r="V1603" i="3"/>
  <c r="V1604" i="3"/>
  <c r="V1605" i="3"/>
  <c r="V1606" i="3"/>
  <c r="V1607" i="3"/>
  <c r="V1608" i="3"/>
  <c r="V1609" i="3"/>
  <c r="V1610" i="3"/>
  <c r="T2" i="3"/>
  <c r="T3" i="3"/>
  <c r="T4" i="3"/>
  <c r="T5" i="3"/>
  <c r="T6" i="3"/>
  <c r="T7" i="3"/>
  <c r="T8" i="3"/>
  <c r="T9" i="3"/>
  <c r="T10" i="3"/>
  <c r="T12" i="3"/>
  <c r="T13" i="3"/>
  <c r="T14" i="3"/>
  <c r="T15" i="3"/>
  <c r="T16" i="3"/>
  <c r="T17" i="3"/>
  <c r="T18" i="3"/>
  <c r="T19" i="3"/>
  <c r="T20" i="3"/>
  <c r="T21" i="3"/>
  <c r="T22" i="3"/>
  <c r="T24" i="3"/>
  <c r="T25" i="3"/>
  <c r="T26" i="3"/>
  <c r="T27" i="3"/>
  <c r="T28" i="3"/>
  <c r="T29" i="3"/>
  <c r="T30" i="3"/>
  <c r="T31" i="3"/>
  <c r="T32" i="3"/>
  <c r="T33" i="3"/>
  <c r="T34" i="3"/>
  <c r="T36" i="3"/>
  <c r="T37" i="3"/>
  <c r="T38" i="3"/>
  <c r="T39" i="3"/>
  <c r="T40" i="3"/>
  <c r="T41" i="3"/>
  <c r="T42" i="3"/>
  <c r="T43" i="3"/>
  <c r="T44" i="3"/>
  <c r="T45" i="3"/>
  <c r="T46" i="3"/>
  <c r="T48" i="3"/>
  <c r="T49" i="3"/>
  <c r="T50" i="3"/>
  <c r="T51" i="3"/>
  <c r="T52" i="3"/>
  <c r="T53" i="3"/>
  <c r="T54" i="3"/>
  <c r="T55" i="3"/>
  <c r="T56" i="3"/>
  <c r="T57" i="3"/>
  <c r="T58" i="3"/>
  <c r="T60" i="3"/>
  <c r="T61" i="3"/>
  <c r="T62" i="3"/>
  <c r="T63" i="3"/>
  <c r="T64" i="3"/>
  <c r="T65" i="3"/>
  <c r="T66" i="3"/>
  <c r="T67" i="3"/>
  <c r="T68" i="3"/>
  <c r="T69" i="3"/>
  <c r="T70" i="3"/>
  <c r="T72" i="3"/>
  <c r="T73" i="3"/>
  <c r="T74" i="3"/>
  <c r="T75" i="3"/>
  <c r="T76" i="3"/>
  <c r="T77" i="3"/>
  <c r="T78" i="3"/>
  <c r="T79" i="3"/>
  <c r="T80" i="3"/>
  <c r="T81" i="3"/>
  <c r="T82" i="3"/>
  <c r="T84" i="3"/>
  <c r="T85" i="3"/>
  <c r="T86" i="3"/>
  <c r="T87" i="3"/>
  <c r="T88" i="3"/>
  <c r="T89" i="3"/>
  <c r="T90" i="3"/>
  <c r="T91" i="3"/>
  <c r="T92" i="3"/>
  <c r="T93" i="3"/>
  <c r="T94" i="3"/>
  <c r="T96" i="3"/>
  <c r="T97" i="3"/>
  <c r="T98" i="3"/>
  <c r="T99" i="3"/>
  <c r="T100" i="3"/>
  <c r="T101" i="3"/>
  <c r="T102" i="3"/>
  <c r="T103" i="3"/>
  <c r="T104" i="3"/>
  <c r="T105" i="3"/>
  <c r="T106" i="3"/>
  <c r="T108" i="3"/>
  <c r="T109" i="3"/>
  <c r="T110" i="3"/>
  <c r="T111" i="3"/>
  <c r="T112" i="3"/>
  <c r="T113" i="3"/>
  <c r="T114" i="3"/>
  <c r="T115" i="3"/>
  <c r="T116" i="3"/>
  <c r="T117" i="3"/>
  <c r="T118" i="3"/>
  <c r="T120" i="3"/>
  <c r="T121" i="3"/>
  <c r="T122" i="3"/>
  <c r="T123" i="3"/>
  <c r="T124" i="3"/>
  <c r="T125" i="3"/>
  <c r="T126" i="3"/>
  <c r="T127" i="3"/>
  <c r="T128" i="3"/>
  <c r="T129" i="3"/>
  <c r="T130" i="3"/>
  <c r="T132" i="3"/>
  <c r="T133" i="3"/>
  <c r="T134" i="3"/>
  <c r="T135" i="3"/>
  <c r="T136" i="3"/>
  <c r="T137" i="3"/>
  <c r="T138" i="3"/>
  <c r="T139" i="3"/>
  <c r="T140" i="3"/>
  <c r="T141" i="3"/>
  <c r="T142" i="3"/>
  <c r="T144" i="3"/>
  <c r="T145" i="3"/>
  <c r="T146" i="3"/>
  <c r="T147" i="3"/>
  <c r="T148" i="3"/>
  <c r="T149" i="3"/>
  <c r="T150" i="3"/>
  <c r="T151" i="3"/>
  <c r="T152" i="3"/>
  <c r="T153" i="3"/>
  <c r="T154" i="3"/>
  <c r="T156" i="3"/>
  <c r="T157" i="3"/>
  <c r="T158" i="3"/>
  <c r="T159" i="3"/>
  <c r="T160" i="3"/>
  <c r="T161" i="3"/>
  <c r="T162" i="3"/>
  <c r="T163" i="3"/>
  <c r="T164" i="3"/>
  <c r="T165" i="3"/>
  <c r="T166" i="3"/>
  <c r="T168" i="3"/>
  <c r="T169" i="3"/>
  <c r="T170" i="3"/>
  <c r="T171" i="3"/>
  <c r="T172" i="3"/>
  <c r="T173" i="3"/>
  <c r="T174" i="3"/>
  <c r="T175" i="3"/>
  <c r="T176" i="3"/>
  <c r="T177" i="3"/>
  <c r="T178" i="3"/>
  <c r="T180" i="3"/>
  <c r="T181" i="3"/>
  <c r="T182" i="3"/>
  <c r="T183" i="3"/>
  <c r="T184" i="3"/>
  <c r="T185" i="3"/>
  <c r="T186" i="3"/>
  <c r="T187" i="3"/>
  <c r="T188" i="3"/>
  <c r="T189" i="3"/>
  <c r="T190" i="3"/>
  <c r="T192" i="3"/>
  <c r="T193" i="3"/>
  <c r="T194" i="3"/>
  <c r="T195" i="3"/>
  <c r="T196" i="3"/>
  <c r="T197" i="3"/>
  <c r="T198" i="3"/>
  <c r="T199" i="3"/>
  <c r="T200" i="3"/>
  <c r="T201" i="3"/>
  <c r="T202" i="3"/>
  <c r="T204" i="3"/>
  <c r="T205" i="3"/>
  <c r="T206" i="3"/>
  <c r="T207" i="3"/>
  <c r="T208" i="3"/>
  <c r="T209" i="3"/>
  <c r="T210" i="3"/>
  <c r="T211" i="3"/>
  <c r="T212" i="3"/>
  <c r="T213" i="3"/>
  <c r="T214" i="3"/>
  <c r="T216" i="3"/>
  <c r="T217" i="3"/>
  <c r="T218" i="3"/>
  <c r="T219" i="3"/>
  <c r="T220" i="3"/>
  <c r="T221" i="3"/>
  <c r="T222" i="3"/>
  <c r="T223" i="3"/>
  <c r="T224" i="3"/>
  <c r="T225" i="3"/>
  <c r="T226" i="3"/>
  <c r="T228" i="3"/>
  <c r="T229" i="3"/>
  <c r="T230" i="3"/>
  <c r="T231" i="3"/>
  <c r="T232" i="3"/>
  <c r="T233" i="3"/>
  <c r="T234" i="3"/>
  <c r="T235" i="3"/>
  <c r="T236" i="3"/>
  <c r="T237" i="3"/>
  <c r="T238" i="3"/>
  <c r="T240" i="3"/>
  <c r="T241" i="3"/>
  <c r="T242" i="3"/>
  <c r="T243" i="3"/>
  <c r="T244" i="3"/>
  <c r="T245" i="3"/>
  <c r="T246" i="3"/>
  <c r="T247" i="3"/>
  <c r="T248" i="3"/>
  <c r="T249" i="3"/>
  <c r="T250" i="3"/>
  <c r="T252" i="3"/>
  <c r="T253" i="3"/>
  <c r="T254" i="3"/>
  <c r="T255" i="3"/>
  <c r="T256" i="3"/>
  <c r="T257" i="3"/>
  <c r="T258" i="3"/>
  <c r="T259" i="3"/>
  <c r="T260" i="3"/>
  <c r="T261" i="3"/>
  <c r="T262" i="3"/>
  <c r="T264" i="3"/>
  <c r="T265" i="3"/>
  <c r="T266" i="3"/>
  <c r="T267" i="3"/>
  <c r="T268" i="3"/>
  <c r="T269" i="3"/>
  <c r="T270" i="3"/>
  <c r="T271" i="3"/>
  <c r="T272" i="3"/>
  <c r="T273" i="3"/>
  <c r="T274" i="3"/>
  <c r="T276" i="3"/>
  <c r="T277" i="3"/>
  <c r="T278" i="3"/>
  <c r="T279" i="3"/>
  <c r="T280" i="3"/>
  <c r="T281" i="3"/>
  <c r="T282" i="3"/>
  <c r="T283" i="3"/>
  <c r="T284" i="3"/>
  <c r="T285" i="3"/>
  <c r="T286" i="3"/>
  <c r="T288" i="3"/>
  <c r="T289" i="3"/>
  <c r="T290" i="3"/>
  <c r="T291" i="3"/>
  <c r="T292" i="3"/>
  <c r="T293" i="3"/>
  <c r="T294" i="3"/>
  <c r="T295" i="3"/>
  <c r="T296" i="3"/>
  <c r="T297" i="3"/>
  <c r="T298" i="3"/>
  <c r="T300" i="3"/>
  <c r="T301" i="3"/>
  <c r="T302" i="3"/>
  <c r="T303" i="3"/>
  <c r="T304" i="3"/>
  <c r="T305" i="3"/>
  <c r="T306" i="3"/>
  <c r="T307" i="3"/>
  <c r="T308" i="3"/>
  <c r="T309" i="3"/>
  <c r="T310" i="3"/>
  <c r="T312" i="3"/>
  <c r="T313" i="3"/>
  <c r="T314" i="3"/>
  <c r="T315" i="3"/>
  <c r="T316" i="3"/>
  <c r="T317" i="3"/>
  <c r="T318" i="3"/>
  <c r="T319" i="3"/>
  <c r="T320" i="3"/>
  <c r="T321" i="3"/>
  <c r="T322" i="3"/>
  <c r="T324" i="3"/>
  <c r="T325" i="3"/>
  <c r="T326" i="3"/>
  <c r="T327" i="3"/>
  <c r="T328" i="3"/>
  <c r="T329" i="3"/>
  <c r="T330" i="3"/>
  <c r="T331" i="3"/>
  <c r="T332" i="3"/>
  <c r="T333" i="3"/>
  <c r="T334" i="3"/>
  <c r="T336" i="3"/>
  <c r="T337" i="3"/>
  <c r="T338" i="3"/>
  <c r="T339" i="3"/>
  <c r="T340" i="3"/>
  <c r="T341" i="3"/>
  <c r="T342" i="3"/>
  <c r="T343" i="3"/>
  <c r="T344" i="3"/>
  <c r="T345" i="3"/>
  <c r="T346" i="3"/>
  <c r="T348" i="3"/>
  <c r="T349" i="3"/>
  <c r="T350" i="3"/>
  <c r="T351" i="3"/>
  <c r="T352" i="3"/>
  <c r="T353" i="3"/>
  <c r="T354" i="3"/>
  <c r="T355" i="3"/>
  <c r="T356" i="3"/>
  <c r="T357" i="3"/>
  <c r="T358" i="3"/>
  <c r="T360" i="3"/>
  <c r="T361" i="3"/>
  <c r="T362" i="3"/>
  <c r="T363" i="3"/>
  <c r="T364" i="3"/>
  <c r="T365" i="3"/>
  <c r="T366" i="3"/>
  <c r="T367" i="3"/>
  <c r="T368" i="3"/>
  <c r="T369" i="3"/>
  <c r="T370" i="3"/>
  <c r="T372" i="3"/>
  <c r="T373" i="3"/>
  <c r="T374" i="3"/>
  <c r="T375" i="3"/>
  <c r="T376" i="3"/>
  <c r="T377" i="3"/>
  <c r="T378" i="3"/>
  <c r="T379" i="3"/>
  <c r="T380" i="3"/>
  <c r="T381" i="3"/>
  <c r="T382" i="3"/>
  <c r="T384" i="3"/>
  <c r="T385" i="3"/>
  <c r="T386" i="3"/>
  <c r="T387" i="3"/>
  <c r="T388" i="3"/>
  <c r="T389" i="3"/>
  <c r="T390" i="3"/>
  <c r="T391" i="3"/>
  <c r="T392" i="3"/>
  <c r="T393" i="3"/>
  <c r="T394" i="3"/>
  <c r="T396" i="3"/>
  <c r="T397" i="3"/>
  <c r="T398" i="3"/>
  <c r="T399" i="3"/>
  <c r="T400" i="3"/>
  <c r="T401" i="3"/>
  <c r="T402" i="3"/>
  <c r="T403" i="3"/>
  <c r="T404" i="3"/>
  <c r="T405" i="3"/>
  <c r="T406" i="3"/>
  <c r="T408" i="3"/>
  <c r="T409" i="3"/>
  <c r="T410" i="3"/>
  <c r="T411" i="3"/>
  <c r="T412" i="3"/>
  <c r="T413" i="3"/>
  <c r="T414" i="3"/>
  <c r="T415" i="3"/>
  <c r="T416" i="3"/>
  <c r="T417" i="3"/>
  <c r="T418" i="3"/>
  <c r="T420" i="3"/>
  <c r="T421" i="3"/>
  <c r="T422" i="3"/>
  <c r="T423" i="3"/>
  <c r="T424" i="3"/>
  <c r="T425" i="3"/>
  <c r="T426" i="3"/>
  <c r="T427" i="3"/>
  <c r="T428" i="3"/>
  <c r="T429" i="3"/>
  <c r="T430" i="3"/>
  <c r="T432" i="3"/>
  <c r="T433" i="3"/>
  <c r="T434" i="3"/>
  <c r="T435" i="3"/>
  <c r="T436" i="3"/>
  <c r="T437" i="3"/>
  <c r="T438" i="3"/>
  <c r="T439" i="3"/>
  <c r="T440" i="3"/>
  <c r="T441" i="3"/>
  <c r="T442" i="3"/>
  <c r="T444" i="3"/>
  <c r="T445" i="3"/>
  <c r="T446" i="3"/>
  <c r="T447" i="3"/>
  <c r="T448" i="3"/>
  <c r="T449" i="3"/>
  <c r="T450" i="3"/>
  <c r="T451" i="3"/>
  <c r="T452" i="3"/>
  <c r="T453" i="3"/>
  <c r="T454" i="3"/>
  <c r="T456" i="3"/>
  <c r="T457" i="3"/>
  <c r="T458" i="3"/>
  <c r="T459" i="3"/>
  <c r="T460" i="3"/>
  <c r="T461" i="3"/>
  <c r="T462" i="3"/>
  <c r="T463" i="3"/>
  <c r="T464" i="3"/>
  <c r="T465" i="3"/>
  <c r="T466" i="3"/>
  <c r="T468" i="3"/>
  <c r="T469" i="3"/>
  <c r="T470" i="3"/>
  <c r="T471" i="3"/>
  <c r="T472" i="3"/>
  <c r="T473" i="3"/>
  <c r="T474" i="3"/>
  <c r="T475" i="3"/>
  <c r="T476" i="3"/>
  <c r="T477" i="3"/>
  <c r="T478" i="3"/>
  <c r="T480" i="3"/>
  <c r="T481" i="3"/>
  <c r="T482" i="3"/>
  <c r="T483" i="3"/>
  <c r="T484" i="3"/>
  <c r="T485" i="3"/>
  <c r="T486" i="3"/>
  <c r="T487" i="3"/>
  <c r="T488" i="3"/>
  <c r="T489" i="3"/>
  <c r="T490" i="3"/>
  <c r="T492" i="3"/>
  <c r="T493" i="3"/>
  <c r="T494" i="3"/>
  <c r="T495" i="3"/>
  <c r="T496" i="3"/>
  <c r="T497" i="3"/>
  <c r="T498" i="3"/>
  <c r="T499" i="3"/>
  <c r="T500" i="3"/>
  <c r="T501" i="3"/>
  <c r="T502" i="3"/>
  <c r="T504" i="3"/>
  <c r="T505" i="3"/>
  <c r="T506" i="3"/>
  <c r="T507" i="3"/>
  <c r="T508" i="3"/>
  <c r="T509" i="3"/>
  <c r="T510" i="3"/>
  <c r="T511" i="3"/>
  <c r="T512" i="3"/>
  <c r="T513" i="3"/>
  <c r="T514" i="3"/>
  <c r="T516" i="3"/>
  <c r="T517" i="3"/>
  <c r="T518" i="3"/>
  <c r="T519" i="3"/>
  <c r="T520" i="3"/>
  <c r="T521" i="3"/>
  <c r="T522" i="3"/>
  <c r="T523" i="3"/>
  <c r="T524" i="3"/>
  <c r="T525" i="3"/>
  <c r="T526" i="3"/>
  <c r="T528" i="3"/>
  <c r="T529" i="3"/>
  <c r="T530" i="3"/>
  <c r="T531" i="3"/>
  <c r="T532" i="3"/>
  <c r="T533" i="3"/>
  <c r="T534" i="3"/>
  <c r="T535" i="3"/>
  <c r="T536" i="3"/>
  <c r="T537" i="3"/>
  <c r="T538" i="3"/>
  <c r="T540" i="3"/>
  <c r="T541" i="3"/>
  <c r="T542" i="3"/>
  <c r="T543" i="3"/>
  <c r="T544" i="3"/>
  <c r="T545" i="3"/>
  <c r="T546" i="3"/>
  <c r="T547" i="3"/>
  <c r="T548" i="3"/>
  <c r="T549" i="3"/>
  <c r="T550" i="3"/>
  <c r="T552" i="3"/>
  <c r="T553" i="3"/>
  <c r="T554" i="3"/>
  <c r="T555" i="3"/>
  <c r="T556" i="3"/>
  <c r="T557" i="3"/>
  <c r="T558" i="3"/>
  <c r="T559" i="3"/>
  <c r="T560" i="3"/>
  <c r="T561" i="3"/>
  <c r="T562" i="3"/>
  <c r="T564" i="3"/>
  <c r="T565" i="3"/>
  <c r="T566" i="3"/>
  <c r="T567" i="3"/>
  <c r="T568" i="3"/>
  <c r="T569" i="3"/>
  <c r="T570" i="3"/>
  <c r="T571" i="3"/>
  <c r="T572" i="3"/>
  <c r="T573" i="3"/>
  <c r="T574" i="3"/>
  <c r="T576" i="3"/>
  <c r="T577" i="3"/>
  <c r="T578" i="3"/>
  <c r="T579" i="3"/>
  <c r="T580" i="3"/>
  <c r="T581" i="3"/>
  <c r="T582" i="3"/>
  <c r="T583" i="3"/>
  <c r="T584" i="3"/>
  <c r="T585" i="3"/>
  <c r="T586" i="3"/>
  <c r="T588" i="3"/>
  <c r="T589" i="3"/>
  <c r="T590" i="3"/>
  <c r="T591" i="3"/>
  <c r="T592" i="3"/>
  <c r="T593" i="3"/>
  <c r="T594" i="3"/>
  <c r="T595" i="3"/>
  <c r="T596" i="3"/>
  <c r="T597" i="3"/>
  <c r="T598" i="3"/>
  <c r="T600" i="3"/>
  <c r="T601" i="3"/>
  <c r="T602" i="3"/>
  <c r="T603" i="3"/>
  <c r="T604" i="3"/>
  <c r="T605" i="3"/>
  <c r="T606" i="3"/>
  <c r="T607" i="3"/>
  <c r="T608" i="3"/>
  <c r="T609" i="3"/>
  <c r="T610" i="3"/>
  <c r="T612" i="3"/>
  <c r="T613" i="3"/>
  <c r="T614" i="3"/>
  <c r="T615" i="3"/>
  <c r="T616" i="3"/>
  <c r="T617" i="3"/>
  <c r="T618" i="3"/>
  <c r="T619" i="3"/>
  <c r="T620" i="3"/>
  <c r="T621" i="3"/>
  <c r="T622" i="3"/>
  <c r="T624" i="3"/>
  <c r="T625" i="3"/>
  <c r="T626" i="3"/>
  <c r="T627" i="3"/>
  <c r="T628" i="3"/>
  <c r="T629" i="3"/>
  <c r="T630" i="3"/>
  <c r="T631" i="3"/>
  <c r="T632" i="3"/>
  <c r="T633" i="3"/>
  <c r="T634" i="3"/>
  <c r="T636" i="3"/>
  <c r="T637" i="3"/>
  <c r="T638" i="3"/>
  <c r="T639" i="3"/>
  <c r="T640" i="3"/>
  <c r="T641" i="3"/>
  <c r="T642" i="3"/>
  <c r="T643" i="3"/>
  <c r="T644" i="3"/>
  <c r="T645" i="3"/>
  <c r="T646" i="3"/>
  <c r="T648" i="3"/>
  <c r="T649" i="3"/>
  <c r="T650" i="3"/>
  <c r="T651" i="3"/>
  <c r="T652" i="3"/>
  <c r="T653" i="3"/>
  <c r="T654" i="3"/>
  <c r="T655" i="3"/>
  <c r="T656" i="3"/>
  <c r="T657" i="3"/>
  <c r="T658" i="3"/>
  <c r="T660" i="3"/>
  <c r="T661" i="3"/>
  <c r="T662" i="3"/>
  <c r="T663" i="3"/>
  <c r="T664" i="3"/>
  <c r="T665" i="3"/>
  <c r="T666" i="3"/>
  <c r="T667" i="3"/>
  <c r="T668" i="3"/>
  <c r="T669" i="3"/>
  <c r="T670" i="3"/>
  <c r="T672" i="3"/>
  <c r="T673" i="3"/>
  <c r="T674" i="3"/>
  <c r="T675" i="3"/>
  <c r="T676" i="3"/>
  <c r="T677" i="3"/>
  <c r="T678" i="3"/>
  <c r="T679" i="3"/>
  <c r="T680" i="3"/>
  <c r="T681" i="3"/>
  <c r="T682" i="3"/>
  <c r="T684" i="3"/>
  <c r="T685" i="3"/>
  <c r="T686" i="3"/>
  <c r="T687" i="3"/>
  <c r="T688" i="3"/>
  <c r="T689" i="3"/>
  <c r="T690" i="3"/>
  <c r="T691" i="3"/>
  <c r="T692" i="3"/>
  <c r="T693" i="3"/>
  <c r="T694" i="3"/>
  <c r="T696" i="3"/>
  <c r="T697" i="3"/>
  <c r="T698" i="3"/>
  <c r="T699" i="3"/>
  <c r="T700" i="3"/>
  <c r="T701" i="3"/>
  <c r="T702" i="3"/>
  <c r="T703" i="3"/>
  <c r="T704" i="3"/>
  <c r="T705" i="3"/>
  <c r="T706" i="3"/>
  <c r="T708" i="3"/>
  <c r="T709" i="3"/>
  <c r="T710" i="3"/>
  <c r="T711" i="3"/>
  <c r="T712" i="3"/>
  <c r="T713" i="3"/>
  <c r="T714" i="3"/>
  <c r="T715" i="3"/>
  <c r="T716" i="3"/>
  <c r="T717" i="3"/>
  <c r="T718" i="3"/>
  <c r="T720" i="3"/>
  <c r="T721" i="3"/>
  <c r="T722" i="3"/>
  <c r="T723" i="3"/>
  <c r="T724" i="3"/>
  <c r="T725" i="3"/>
  <c r="T726" i="3"/>
  <c r="T727" i="3"/>
  <c r="T728" i="3"/>
  <c r="T729" i="3"/>
  <c r="T730" i="3"/>
  <c r="T732" i="3"/>
  <c r="T733" i="3"/>
  <c r="T734" i="3"/>
  <c r="T735" i="3"/>
  <c r="T736" i="3"/>
  <c r="T737" i="3"/>
  <c r="T738" i="3"/>
  <c r="T739" i="3"/>
  <c r="T740" i="3"/>
  <c r="T741" i="3"/>
  <c r="T742" i="3"/>
  <c r="T744" i="3"/>
  <c r="T745" i="3"/>
  <c r="T746" i="3"/>
  <c r="T747" i="3"/>
  <c r="T748" i="3"/>
  <c r="T749" i="3"/>
  <c r="T750" i="3"/>
  <c r="T751" i="3"/>
  <c r="T752" i="3"/>
  <c r="T753" i="3"/>
  <c r="T754" i="3"/>
  <c r="T756" i="3"/>
  <c r="T757" i="3"/>
  <c r="T758" i="3"/>
  <c r="T759" i="3"/>
  <c r="T760" i="3"/>
  <c r="T761" i="3"/>
  <c r="T762" i="3"/>
  <c r="T763" i="3"/>
  <c r="T764" i="3"/>
  <c r="T765" i="3"/>
  <c r="T766" i="3"/>
  <c r="T768" i="3"/>
  <c r="T769" i="3"/>
  <c r="T770" i="3"/>
  <c r="T771" i="3"/>
  <c r="T772" i="3"/>
  <c r="T773" i="3"/>
  <c r="T774" i="3"/>
  <c r="T775" i="3"/>
  <c r="T776" i="3"/>
  <c r="T777" i="3"/>
  <c r="T778" i="3"/>
  <c r="T780" i="3"/>
  <c r="T781" i="3"/>
  <c r="T782" i="3"/>
  <c r="T783" i="3"/>
  <c r="T784" i="3"/>
  <c r="T785" i="3"/>
  <c r="T786" i="3"/>
  <c r="T787" i="3"/>
  <c r="T788" i="3"/>
  <c r="T789" i="3"/>
  <c r="T790" i="3"/>
  <c r="T792" i="3"/>
  <c r="T793" i="3"/>
  <c r="T794" i="3"/>
  <c r="T795" i="3"/>
  <c r="T796" i="3"/>
  <c r="T797" i="3"/>
  <c r="T798" i="3"/>
  <c r="T799" i="3"/>
  <c r="T800" i="3"/>
  <c r="T801" i="3"/>
  <c r="T802" i="3"/>
  <c r="T804" i="3"/>
  <c r="T805" i="3"/>
  <c r="T806" i="3"/>
  <c r="T807" i="3"/>
  <c r="T808" i="3"/>
  <c r="T809" i="3"/>
  <c r="T810" i="3"/>
  <c r="T811" i="3"/>
  <c r="T812" i="3"/>
  <c r="T813" i="3"/>
  <c r="T814" i="3"/>
  <c r="T816" i="3"/>
  <c r="T817" i="3"/>
  <c r="T818" i="3"/>
  <c r="T819" i="3"/>
  <c r="T820" i="3"/>
  <c r="T821" i="3"/>
  <c r="T822" i="3"/>
  <c r="T823" i="3"/>
  <c r="T824" i="3"/>
  <c r="T825" i="3"/>
  <c r="T826" i="3"/>
  <c r="T828" i="3"/>
  <c r="T829" i="3"/>
  <c r="T830" i="3"/>
  <c r="T831" i="3"/>
  <c r="T832" i="3"/>
  <c r="T833" i="3"/>
  <c r="T834" i="3"/>
  <c r="T835" i="3"/>
  <c r="T836" i="3"/>
  <c r="T837" i="3"/>
  <c r="T838" i="3"/>
  <c r="T840" i="3"/>
  <c r="T841" i="3"/>
  <c r="T842" i="3"/>
  <c r="T843" i="3"/>
  <c r="T844" i="3"/>
  <c r="T845" i="3"/>
  <c r="T846" i="3"/>
  <c r="T847" i="3"/>
  <c r="T848" i="3"/>
  <c r="T849" i="3"/>
  <c r="T850" i="3"/>
  <c r="T852" i="3"/>
  <c r="T853" i="3"/>
  <c r="T854" i="3"/>
  <c r="T855" i="3"/>
  <c r="T856" i="3"/>
  <c r="T857" i="3"/>
  <c r="T858" i="3"/>
  <c r="T859" i="3"/>
  <c r="T860" i="3"/>
  <c r="T861" i="3"/>
  <c r="T862" i="3"/>
  <c r="T864" i="3"/>
  <c r="T865" i="3"/>
  <c r="T866" i="3"/>
  <c r="T867" i="3"/>
  <c r="T868" i="3"/>
  <c r="T869" i="3"/>
  <c r="T870" i="3"/>
  <c r="T871" i="3"/>
  <c r="T872" i="3"/>
  <c r="T873" i="3"/>
  <c r="T874" i="3"/>
  <c r="T876" i="3"/>
  <c r="T877" i="3"/>
  <c r="T878" i="3"/>
  <c r="T879" i="3"/>
  <c r="T880" i="3"/>
  <c r="T881" i="3"/>
  <c r="T882" i="3"/>
  <c r="T883" i="3"/>
  <c r="T884" i="3"/>
  <c r="T885" i="3"/>
  <c r="T886" i="3"/>
  <c r="T888" i="3"/>
  <c r="T889" i="3"/>
  <c r="T890" i="3"/>
  <c r="T891" i="3"/>
  <c r="T892" i="3"/>
  <c r="T893" i="3"/>
  <c r="T894" i="3"/>
  <c r="T895" i="3"/>
  <c r="T896" i="3"/>
  <c r="T897" i="3"/>
  <c r="T898" i="3"/>
  <c r="T900" i="3"/>
  <c r="T901" i="3"/>
  <c r="T902" i="3"/>
  <c r="T903" i="3"/>
  <c r="T904" i="3"/>
  <c r="T905" i="3"/>
  <c r="T906" i="3"/>
  <c r="T907" i="3"/>
  <c r="T908" i="3"/>
  <c r="T909" i="3"/>
  <c r="T910" i="3"/>
  <c r="T912" i="3"/>
  <c r="T913" i="3"/>
  <c r="T914" i="3"/>
  <c r="T915" i="3"/>
  <c r="T916" i="3"/>
  <c r="T917" i="3"/>
  <c r="T918" i="3"/>
  <c r="T919" i="3"/>
  <c r="T920" i="3"/>
  <c r="T921" i="3"/>
  <c r="T922" i="3"/>
  <c r="T924" i="3"/>
  <c r="T925" i="3"/>
  <c r="T926" i="3"/>
  <c r="T927" i="3"/>
  <c r="T928" i="3"/>
  <c r="T929" i="3"/>
  <c r="T930" i="3"/>
  <c r="T931" i="3"/>
  <c r="T932" i="3"/>
  <c r="T933" i="3"/>
  <c r="T934" i="3"/>
  <c r="T936" i="3"/>
  <c r="T937" i="3"/>
  <c r="T938" i="3"/>
  <c r="T939" i="3"/>
  <c r="T940" i="3"/>
  <c r="T941" i="3"/>
  <c r="T942" i="3"/>
  <c r="T943" i="3"/>
  <c r="T944" i="3"/>
  <c r="T945" i="3"/>
  <c r="T946" i="3"/>
  <c r="T948" i="3"/>
  <c r="T949" i="3"/>
  <c r="T950" i="3"/>
  <c r="T951" i="3"/>
  <c r="T952" i="3"/>
  <c r="T953" i="3"/>
  <c r="T954" i="3"/>
  <c r="T955" i="3"/>
  <c r="T956" i="3"/>
  <c r="T957" i="3"/>
  <c r="T958" i="3"/>
  <c r="T960" i="3"/>
  <c r="T961" i="3"/>
  <c r="T962" i="3"/>
  <c r="T963" i="3"/>
  <c r="T964" i="3"/>
  <c r="T965" i="3"/>
  <c r="T966" i="3"/>
  <c r="T967" i="3"/>
  <c r="T968" i="3"/>
  <c r="T969" i="3"/>
  <c r="T970" i="3"/>
  <c r="T972" i="3"/>
  <c r="T973" i="3"/>
  <c r="T974" i="3"/>
  <c r="T975" i="3"/>
  <c r="T976" i="3"/>
  <c r="T977" i="3"/>
  <c r="T978" i="3"/>
  <c r="T979" i="3"/>
  <c r="T980" i="3"/>
  <c r="T981" i="3"/>
  <c r="T982" i="3"/>
  <c r="T984" i="3"/>
  <c r="T985" i="3"/>
  <c r="T986" i="3"/>
  <c r="T987" i="3"/>
  <c r="T988" i="3"/>
  <c r="T989" i="3"/>
  <c r="T990" i="3"/>
  <c r="T991" i="3"/>
  <c r="T992" i="3"/>
  <c r="T993" i="3"/>
  <c r="T994" i="3"/>
  <c r="T996" i="3"/>
  <c r="T997" i="3"/>
  <c r="T998" i="3"/>
  <c r="T999" i="3"/>
  <c r="T1000" i="3"/>
  <c r="T1001" i="3"/>
  <c r="T1002" i="3"/>
  <c r="T1003" i="3"/>
  <c r="T1004" i="3"/>
  <c r="T1005" i="3"/>
  <c r="T1006" i="3"/>
  <c r="T1008" i="3"/>
  <c r="T1009" i="3"/>
  <c r="T1010" i="3"/>
  <c r="T1011" i="3"/>
  <c r="T1012" i="3"/>
  <c r="T1013" i="3"/>
  <c r="T1014" i="3"/>
  <c r="T1015" i="3"/>
  <c r="T1016" i="3"/>
  <c r="T1017" i="3"/>
  <c r="T1018" i="3"/>
  <c r="T1020" i="3"/>
  <c r="T1021" i="3"/>
  <c r="T1022" i="3"/>
  <c r="T1023" i="3"/>
  <c r="T1024" i="3"/>
  <c r="T1025" i="3"/>
  <c r="T1026" i="3"/>
  <c r="T1027" i="3"/>
  <c r="T1028" i="3"/>
  <c r="T1029" i="3"/>
  <c r="T1030" i="3"/>
  <c r="T1032" i="3"/>
  <c r="T1033" i="3"/>
  <c r="T1034" i="3"/>
  <c r="T1035" i="3"/>
  <c r="T1036" i="3"/>
  <c r="T1037" i="3"/>
  <c r="T1038" i="3"/>
  <c r="T1039" i="3"/>
  <c r="T1040" i="3"/>
  <c r="T1041" i="3"/>
  <c r="T1042" i="3"/>
  <c r="T1044" i="3"/>
  <c r="T1045" i="3"/>
  <c r="T1046" i="3"/>
  <c r="T1047" i="3"/>
  <c r="T1048" i="3"/>
  <c r="T1049" i="3"/>
  <c r="T1050" i="3"/>
  <c r="T1051" i="3"/>
  <c r="T1052" i="3"/>
  <c r="T1053" i="3"/>
  <c r="T1054" i="3"/>
  <c r="T1056" i="3"/>
  <c r="T1057" i="3"/>
  <c r="T1058" i="3"/>
  <c r="T1059" i="3"/>
  <c r="T1060" i="3"/>
  <c r="T1061" i="3"/>
  <c r="T1062" i="3"/>
  <c r="T1063" i="3"/>
  <c r="T1064" i="3"/>
  <c r="T1065" i="3"/>
  <c r="T1066" i="3"/>
  <c r="T1068" i="3"/>
  <c r="T1069" i="3"/>
  <c r="T1070" i="3"/>
  <c r="T1071" i="3"/>
  <c r="T1072" i="3"/>
  <c r="T1073" i="3"/>
  <c r="T1074" i="3"/>
  <c r="T1075" i="3"/>
  <c r="T1076" i="3"/>
  <c r="T1077" i="3"/>
  <c r="T1078" i="3"/>
  <c r="T1080" i="3"/>
  <c r="T1081" i="3"/>
  <c r="T1082" i="3"/>
  <c r="T1083" i="3"/>
  <c r="T1084" i="3"/>
  <c r="T1085" i="3"/>
  <c r="T1086" i="3"/>
  <c r="T1087" i="3"/>
  <c r="T1088" i="3"/>
  <c r="T1089" i="3"/>
  <c r="T1090" i="3"/>
  <c r="T1092" i="3"/>
  <c r="T1093" i="3"/>
  <c r="T1094" i="3"/>
  <c r="T1095" i="3"/>
  <c r="T1096" i="3"/>
  <c r="T1097" i="3"/>
  <c r="T1098" i="3"/>
  <c r="T1099" i="3"/>
  <c r="T1100" i="3"/>
  <c r="T1101" i="3"/>
  <c r="T1102" i="3"/>
  <c r="T1104" i="3"/>
  <c r="T1105" i="3"/>
  <c r="T1106" i="3"/>
  <c r="T1107" i="3"/>
  <c r="T1108" i="3"/>
  <c r="T1109" i="3"/>
  <c r="T1110" i="3"/>
  <c r="T1111" i="3"/>
  <c r="T1112" i="3"/>
  <c r="T1113" i="3"/>
  <c r="T1114" i="3"/>
  <c r="T1116" i="3"/>
  <c r="T1117" i="3"/>
  <c r="T1118" i="3"/>
  <c r="T1119" i="3"/>
  <c r="T1120" i="3"/>
  <c r="T1121" i="3"/>
  <c r="T1122" i="3"/>
  <c r="T1123" i="3"/>
  <c r="T1124" i="3"/>
  <c r="T1125" i="3"/>
  <c r="T1126" i="3"/>
  <c r="T1128" i="3"/>
  <c r="T1129" i="3"/>
  <c r="T1130" i="3"/>
  <c r="T1131" i="3"/>
  <c r="T1132" i="3"/>
  <c r="T1133" i="3"/>
  <c r="T1134" i="3"/>
  <c r="T1135" i="3"/>
  <c r="T1136" i="3"/>
  <c r="T1137" i="3"/>
  <c r="T1138" i="3"/>
  <c r="T1140" i="3"/>
  <c r="T1141" i="3"/>
  <c r="T1142" i="3"/>
  <c r="T1143" i="3"/>
  <c r="T1144" i="3"/>
  <c r="T1145" i="3"/>
  <c r="T1146" i="3"/>
  <c r="T1147" i="3"/>
  <c r="T1148" i="3"/>
  <c r="T1149" i="3"/>
  <c r="T1150" i="3"/>
  <c r="T1152" i="3"/>
  <c r="T1153" i="3"/>
  <c r="T1154" i="3"/>
  <c r="T1155" i="3"/>
  <c r="T1156" i="3"/>
  <c r="T1157" i="3"/>
  <c r="T1158" i="3"/>
  <c r="T1159" i="3"/>
  <c r="T1160" i="3"/>
  <c r="T1161" i="3"/>
  <c r="T1162" i="3"/>
  <c r="T1164" i="3"/>
  <c r="T1165" i="3"/>
  <c r="T1166" i="3"/>
  <c r="T1167" i="3"/>
  <c r="T1168" i="3"/>
  <c r="T1169" i="3"/>
  <c r="T1170" i="3"/>
  <c r="T1171" i="3"/>
  <c r="T1172" i="3"/>
  <c r="T1173" i="3"/>
  <c r="T1174" i="3"/>
  <c r="T1176" i="3"/>
  <c r="T1177" i="3"/>
  <c r="T1178" i="3"/>
  <c r="T1179" i="3"/>
  <c r="T1180" i="3"/>
  <c r="T1181" i="3"/>
  <c r="T1182" i="3"/>
  <c r="T1183" i="3"/>
  <c r="T1184" i="3"/>
  <c r="T1185" i="3"/>
  <c r="T1186" i="3"/>
  <c r="T1188" i="3"/>
  <c r="T1189" i="3"/>
  <c r="T1190" i="3"/>
  <c r="T1191" i="3"/>
  <c r="T1192" i="3"/>
  <c r="T1193" i="3"/>
  <c r="T1194" i="3"/>
  <c r="T1195" i="3"/>
  <c r="T1196" i="3"/>
  <c r="T1197" i="3"/>
  <c r="T1198" i="3"/>
  <c r="T1200" i="3"/>
  <c r="T1201" i="3"/>
  <c r="T1202" i="3"/>
  <c r="T1203" i="3"/>
  <c r="T1204" i="3"/>
  <c r="T1205" i="3"/>
  <c r="T1206" i="3"/>
  <c r="T1207" i="3"/>
  <c r="T1208" i="3"/>
  <c r="T1209" i="3"/>
  <c r="T1210" i="3"/>
  <c r="T1212" i="3"/>
  <c r="T1213" i="3"/>
  <c r="T1214" i="3"/>
  <c r="T1215" i="3"/>
  <c r="T1216" i="3"/>
  <c r="T1217" i="3"/>
  <c r="T1218" i="3"/>
  <c r="T1219" i="3"/>
  <c r="T1220" i="3"/>
  <c r="T1221" i="3"/>
  <c r="T1222" i="3"/>
  <c r="T1224" i="3"/>
  <c r="T1225" i="3"/>
  <c r="T1226" i="3"/>
  <c r="T1227" i="3"/>
  <c r="T1228" i="3"/>
  <c r="T1229" i="3"/>
  <c r="T1230" i="3"/>
  <c r="T1231" i="3"/>
  <c r="T1232" i="3"/>
  <c r="T1233" i="3"/>
  <c r="T1234" i="3"/>
  <c r="T1236" i="3"/>
  <c r="T1237" i="3"/>
  <c r="T1238" i="3"/>
  <c r="T1239" i="3"/>
  <c r="T1240" i="3"/>
  <c r="T1241" i="3"/>
  <c r="T1242" i="3"/>
  <c r="T1243" i="3"/>
  <c r="T1244" i="3"/>
  <c r="T1245" i="3"/>
  <c r="T1246" i="3"/>
  <c r="T1248" i="3"/>
  <c r="T1249" i="3"/>
  <c r="T1250" i="3"/>
  <c r="T1251" i="3"/>
  <c r="T1252" i="3"/>
  <c r="T1253" i="3"/>
  <c r="T1254" i="3"/>
  <c r="T1255" i="3"/>
  <c r="T1256" i="3"/>
  <c r="T1257" i="3"/>
  <c r="T1258" i="3"/>
  <c r="T1260" i="3"/>
  <c r="T1261" i="3"/>
  <c r="T1262" i="3"/>
  <c r="T1263" i="3"/>
  <c r="T1264" i="3"/>
  <c r="T1265" i="3"/>
  <c r="T1266" i="3"/>
  <c r="T1267" i="3"/>
  <c r="T1268" i="3"/>
  <c r="T1269" i="3"/>
  <c r="T1270" i="3"/>
  <c r="T1272" i="3"/>
  <c r="T1273" i="3"/>
  <c r="T1274" i="3"/>
  <c r="T1275" i="3"/>
  <c r="T1276" i="3"/>
  <c r="T1277" i="3"/>
  <c r="T1278" i="3"/>
  <c r="T1279" i="3"/>
  <c r="T1280" i="3"/>
  <c r="T1281" i="3"/>
  <c r="T1282" i="3"/>
  <c r="T1284" i="3"/>
  <c r="T1285" i="3"/>
  <c r="T1286" i="3"/>
  <c r="T1287" i="3"/>
  <c r="T1288" i="3"/>
  <c r="T1289" i="3"/>
  <c r="T1290" i="3"/>
  <c r="T1291" i="3"/>
  <c r="T1292" i="3"/>
  <c r="T1293" i="3"/>
  <c r="T1294" i="3"/>
  <c r="T1296" i="3"/>
  <c r="T1297" i="3"/>
  <c r="T1298" i="3"/>
  <c r="T1299" i="3"/>
  <c r="T1300" i="3"/>
  <c r="T1301" i="3"/>
  <c r="T1302" i="3"/>
  <c r="T1303" i="3"/>
  <c r="T1304" i="3"/>
  <c r="T1305" i="3"/>
  <c r="T1306" i="3"/>
  <c r="T1308" i="3"/>
  <c r="T1309" i="3"/>
  <c r="T1310" i="3"/>
  <c r="T1311" i="3"/>
  <c r="T1312" i="3"/>
  <c r="T1313" i="3"/>
  <c r="T1314" i="3"/>
  <c r="T1315" i="3"/>
  <c r="T1316" i="3"/>
  <c r="T1317" i="3"/>
  <c r="T1318" i="3"/>
  <c r="T1320" i="3"/>
  <c r="T1321" i="3"/>
  <c r="T1322" i="3"/>
  <c r="T1323" i="3"/>
  <c r="T1324" i="3"/>
  <c r="T1325" i="3"/>
  <c r="T1326" i="3"/>
  <c r="T1327" i="3"/>
  <c r="T1328" i="3"/>
  <c r="T1329" i="3"/>
  <c r="T1330" i="3"/>
  <c r="T1332" i="3"/>
  <c r="T1333" i="3"/>
  <c r="T1334" i="3"/>
  <c r="T1335" i="3"/>
  <c r="T1336" i="3"/>
  <c r="T1337" i="3"/>
  <c r="T1338" i="3"/>
  <c r="T1339" i="3"/>
  <c r="T1340" i="3"/>
  <c r="T1341" i="3"/>
  <c r="T1342" i="3"/>
  <c r="T1344" i="3"/>
  <c r="T1345" i="3"/>
  <c r="T1346" i="3"/>
  <c r="T1347" i="3"/>
  <c r="T1348" i="3"/>
  <c r="T1349" i="3"/>
  <c r="T1350" i="3"/>
  <c r="T1351" i="3"/>
  <c r="T1352" i="3"/>
  <c r="T1353" i="3"/>
  <c r="T1354" i="3"/>
  <c r="T1356" i="3"/>
  <c r="T1357" i="3"/>
  <c r="T1358" i="3"/>
  <c r="T1359" i="3"/>
  <c r="T1360" i="3"/>
  <c r="T1361" i="3"/>
  <c r="T1362" i="3"/>
  <c r="T1363" i="3"/>
  <c r="T1364" i="3"/>
  <c r="T1365" i="3"/>
  <c r="T1366" i="3"/>
  <c r="T1368" i="3"/>
  <c r="T1369" i="3"/>
  <c r="T1370" i="3"/>
  <c r="T1371" i="3"/>
  <c r="T1372" i="3"/>
  <c r="T1373" i="3"/>
  <c r="T1374" i="3"/>
  <c r="T1375" i="3"/>
  <c r="T1376" i="3"/>
  <c r="T1377" i="3"/>
  <c r="T1378" i="3"/>
  <c r="T1380" i="3"/>
  <c r="T1381" i="3"/>
  <c r="T1382" i="3"/>
  <c r="T1383" i="3"/>
  <c r="T1384" i="3"/>
  <c r="T1385" i="3"/>
  <c r="T1386" i="3"/>
  <c r="T1387" i="3"/>
  <c r="T1388" i="3"/>
  <c r="T1389" i="3"/>
  <c r="T1390" i="3"/>
  <c r="T1392" i="3"/>
  <c r="T1393" i="3"/>
  <c r="T1394" i="3"/>
  <c r="T1395" i="3"/>
  <c r="T1396" i="3"/>
  <c r="T1397" i="3"/>
  <c r="T1398" i="3"/>
  <c r="T1399" i="3"/>
  <c r="T1400" i="3"/>
  <c r="T1401" i="3"/>
  <c r="T1402" i="3"/>
  <c r="T1404" i="3"/>
  <c r="T1405" i="3"/>
  <c r="T1406" i="3"/>
  <c r="T1407" i="3"/>
  <c r="T1408" i="3"/>
  <c r="T1409" i="3"/>
  <c r="T1410" i="3"/>
  <c r="T1411" i="3"/>
  <c r="T1412" i="3"/>
  <c r="T1413" i="3"/>
  <c r="T1414" i="3"/>
  <c r="T1416" i="3"/>
  <c r="T1417" i="3"/>
  <c r="T1418" i="3"/>
  <c r="T1419" i="3"/>
  <c r="T1420" i="3"/>
  <c r="T1421" i="3"/>
  <c r="T1422" i="3"/>
  <c r="T1423" i="3"/>
  <c r="T1424" i="3"/>
  <c r="T1425" i="3"/>
  <c r="T1426" i="3"/>
  <c r="T1428" i="3"/>
  <c r="T1429" i="3"/>
  <c r="T1430" i="3"/>
  <c r="T1431" i="3"/>
  <c r="T1432" i="3"/>
  <c r="T1433" i="3"/>
  <c r="T1434" i="3"/>
  <c r="T1435" i="3"/>
  <c r="T1436" i="3"/>
  <c r="T1437" i="3"/>
  <c r="T1438" i="3"/>
  <c r="T1440" i="3"/>
  <c r="T1441" i="3"/>
  <c r="T1442" i="3"/>
  <c r="T1443" i="3"/>
  <c r="T1444" i="3"/>
  <c r="T1445" i="3"/>
  <c r="T1446" i="3"/>
  <c r="T1447" i="3"/>
  <c r="T1448" i="3"/>
  <c r="T1449" i="3"/>
  <c r="T1450" i="3"/>
  <c r="T1452" i="3"/>
  <c r="T1453" i="3"/>
  <c r="T1454" i="3"/>
  <c r="T1455" i="3"/>
  <c r="T1456" i="3"/>
  <c r="T1457" i="3"/>
  <c r="T1458" i="3"/>
  <c r="T1459" i="3"/>
  <c r="T1460" i="3"/>
  <c r="T1461" i="3"/>
  <c r="T1462" i="3"/>
  <c r="T1464" i="3"/>
  <c r="T1465" i="3"/>
  <c r="T1466" i="3"/>
  <c r="T1467" i="3"/>
  <c r="T1468" i="3"/>
  <c r="T1469" i="3"/>
  <c r="T1470" i="3"/>
  <c r="T1471" i="3"/>
  <c r="T1472" i="3"/>
  <c r="T1473" i="3"/>
  <c r="T1474" i="3"/>
  <c r="T1476" i="3"/>
  <c r="T1477" i="3"/>
  <c r="T1478" i="3"/>
  <c r="T1479" i="3"/>
  <c r="T1480" i="3"/>
  <c r="T1481" i="3"/>
  <c r="T1482" i="3"/>
  <c r="T1483" i="3"/>
  <c r="T1484" i="3"/>
  <c r="T1485" i="3"/>
  <c r="T1486" i="3"/>
  <c r="T1488" i="3"/>
  <c r="T1489" i="3"/>
  <c r="T1490" i="3"/>
  <c r="T1491" i="3"/>
  <c r="T1492" i="3"/>
  <c r="T1493" i="3"/>
  <c r="T1494" i="3"/>
  <c r="T1495" i="3"/>
  <c r="T1496" i="3"/>
  <c r="T1497" i="3"/>
  <c r="T1498" i="3"/>
  <c r="T1500" i="3"/>
  <c r="T1501" i="3"/>
  <c r="T1502" i="3"/>
  <c r="T1503" i="3"/>
  <c r="T1504" i="3"/>
  <c r="T1505" i="3"/>
  <c r="T1506" i="3"/>
  <c r="T1507" i="3"/>
  <c r="T1508" i="3"/>
  <c r="T1509" i="3"/>
  <c r="T1510" i="3"/>
  <c r="T1512" i="3"/>
  <c r="T1513" i="3"/>
  <c r="T1514" i="3"/>
  <c r="T1515" i="3"/>
  <c r="T1516" i="3"/>
  <c r="T1517" i="3"/>
  <c r="T1518" i="3"/>
  <c r="T1519" i="3"/>
  <c r="T1520" i="3"/>
  <c r="T1521" i="3"/>
  <c r="T1522" i="3"/>
  <c r="T1524" i="3"/>
  <c r="T1525" i="3"/>
  <c r="T1526" i="3"/>
  <c r="T1527" i="3"/>
  <c r="T1528" i="3"/>
  <c r="T1529" i="3"/>
  <c r="T1530" i="3"/>
  <c r="T1531" i="3"/>
  <c r="T1532" i="3"/>
  <c r="T1533" i="3"/>
  <c r="T1534" i="3"/>
  <c r="T1536" i="3"/>
  <c r="T1537" i="3"/>
  <c r="T1538" i="3"/>
  <c r="T1539" i="3"/>
  <c r="T1540" i="3"/>
  <c r="T1541" i="3"/>
  <c r="T1542" i="3"/>
  <c r="T1543" i="3"/>
  <c r="T1544" i="3"/>
  <c r="T1545" i="3"/>
  <c r="T1546" i="3"/>
  <c r="T1548" i="3"/>
  <c r="T1549" i="3"/>
  <c r="T1550" i="3"/>
  <c r="T1551" i="3"/>
  <c r="T1552" i="3"/>
  <c r="T1553" i="3"/>
  <c r="T1554" i="3"/>
  <c r="T1555" i="3"/>
  <c r="T1556" i="3"/>
  <c r="T1557" i="3"/>
  <c r="T1558" i="3"/>
  <c r="T1560" i="3"/>
  <c r="T1561" i="3"/>
  <c r="T1562" i="3"/>
  <c r="T1563" i="3"/>
  <c r="T1564" i="3"/>
  <c r="T1565" i="3"/>
  <c r="T1566" i="3"/>
  <c r="T1567" i="3"/>
  <c r="T1568" i="3"/>
  <c r="T1569" i="3"/>
  <c r="T1570" i="3"/>
  <c r="T1572" i="3"/>
  <c r="T1573" i="3"/>
  <c r="T1574" i="3"/>
  <c r="T1575" i="3"/>
  <c r="T1576" i="3"/>
  <c r="T1577" i="3"/>
  <c r="T1578" i="3"/>
  <c r="T1579" i="3"/>
  <c r="T1580" i="3"/>
  <c r="T1581" i="3"/>
  <c r="T1582" i="3"/>
  <c r="T1584" i="3"/>
  <c r="T1585" i="3"/>
  <c r="T1586" i="3"/>
  <c r="T1587" i="3"/>
  <c r="T1588" i="3"/>
  <c r="T1589" i="3"/>
  <c r="T1590" i="3"/>
  <c r="T1591" i="3"/>
  <c r="T1592" i="3"/>
  <c r="T1593" i="3"/>
  <c r="T1594" i="3"/>
  <c r="T1596" i="3"/>
  <c r="T1597" i="3"/>
  <c r="T1598" i="3"/>
  <c r="T1599" i="3"/>
  <c r="T1600" i="3"/>
  <c r="T1601" i="3"/>
  <c r="T1602" i="3"/>
  <c r="T1603" i="3"/>
  <c r="T1604" i="3"/>
  <c r="T1605" i="3"/>
  <c r="T1606" i="3"/>
  <c r="T1608" i="3"/>
  <c r="T1609" i="3"/>
  <c r="T1610" i="3"/>
  <c r="M4" i="20" l="1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7" i="15"/>
  <c r="M68" i="15"/>
  <c r="M69" i="15"/>
  <c r="M70" i="15"/>
  <c r="M71" i="15"/>
  <c r="M72" i="15"/>
  <c r="M73" i="15"/>
  <c r="M74" i="15"/>
  <c r="M75" i="15"/>
  <c r="M76" i="15"/>
  <c r="M77" i="15"/>
  <c r="M78" i="15"/>
  <c r="M79" i="15"/>
  <c r="M80" i="15"/>
  <c r="M81" i="15"/>
  <c r="M82" i="15"/>
  <c r="M83" i="15"/>
  <c r="M84" i="15"/>
  <c r="M85" i="15"/>
  <c r="M86" i="15"/>
  <c r="M87" i="15"/>
  <c r="M88" i="15"/>
  <c r="M89" i="15"/>
  <c r="M90" i="15"/>
  <c r="M91" i="15"/>
  <c r="M92" i="15"/>
  <c r="M93" i="15"/>
  <c r="M94" i="15"/>
  <c r="M95" i="15"/>
  <c r="M96" i="15"/>
  <c r="M97" i="15"/>
  <c r="M98" i="15"/>
  <c r="M99" i="15"/>
  <c r="M100" i="15"/>
  <c r="M101" i="15"/>
  <c r="M102" i="15"/>
  <c r="M103" i="15"/>
  <c r="M104" i="15"/>
  <c r="M105" i="15"/>
  <c r="M106" i="15"/>
  <c r="M107" i="15"/>
  <c r="M108" i="15"/>
  <c r="M109" i="15"/>
  <c r="M110" i="15"/>
  <c r="M111" i="15"/>
  <c r="M112" i="15"/>
  <c r="M113" i="15"/>
  <c r="M114" i="15"/>
  <c r="M115" i="15"/>
  <c r="M116" i="15"/>
  <c r="M117" i="15"/>
  <c r="M118" i="15"/>
  <c r="M119" i="15"/>
  <c r="M120" i="15"/>
  <c r="M121" i="15"/>
  <c r="M122" i="15"/>
  <c r="M123" i="15"/>
  <c r="M124" i="15"/>
  <c r="M125" i="15"/>
  <c r="M126" i="15"/>
  <c r="M127" i="15"/>
  <c r="M128" i="15"/>
  <c r="M129" i="15"/>
  <c r="M130" i="15"/>
  <c r="M131" i="15"/>
  <c r="M132" i="15"/>
  <c r="M133" i="15"/>
  <c r="M134" i="15"/>
  <c r="M135" i="15"/>
  <c r="M136" i="15"/>
  <c r="M137" i="15"/>
  <c r="M138" i="15"/>
  <c r="M139" i="15"/>
  <c r="M140" i="15"/>
  <c r="M141" i="15"/>
  <c r="M142" i="15"/>
  <c r="M143" i="15"/>
  <c r="M144" i="15"/>
  <c r="M145" i="15"/>
  <c r="M146" i="15"/>
  <c r="M147" i="15"/>
  <c r="M148" i="15"/>
  <c r="M149" i="15"/>
  <c r="M150" i="15"/>
  <c r="M151" i="15"/>
  <c r="M152" i="15"/>
  <c r="M153" i="15"/>
  <c r="M154" i="15"/>
  <c r="M155" i="15"/>
  <c r="M156" i="15"/>
  <c r="M157" i="15"/>
  <c r="M158" i="15"/>
  <c r="M159" i="15"/>
  <c r="M160" i="15"/>
  <c r="M161" i="15"/>
  <c r="M162" i="15"/>
  <c r="M163" i="15"/>
  <c r="M164" i="15"/>
  <c r="M165" i="15"/>
  <c r="M166" i="15"/>
  <c r="M167" i="15"/>
  <c r="M168" i="15"/>
  <c r="M169" i="15"/>
  <c r="M170" i="15"/>
  <c r="M171" i="15"/>
  <c r="M172" i="15"/>
  <c r="M173" i="15"/>
  <c r="M174" i="15"/>
  <c r="M175" i="15"/>
  <c r="M176" i="15"/>
  <c r="M177" i="15"/>
  <c r="M178" i="15"/>
  <c r="M179" i="15"/>
  <c r="M180" i="15"/>
  <c r="M181" i="15"/>
  <c r="M182" i="15"/>
  <c r="M183" i="15"/>
  <c r="M184" i="15"/>
  <c r="M185" i="15"/>
  <c r="M186" i="15"/>
  <c r="M187" i="15"/>
  <c r="M188" i="15"/>
  <c r="M189" i="15"/>
  <c r="M190" i="15"/>
  <c r="M191" i="15"/>
  <c r="M192" i="15"/>
  <c r="M193" i="15"/>
  <c r="M194" i="15"/>
  <c r="M195" i="15"/>
  <c r="M196" i="15"/>
  <c r="M197" i="15"/>
  <c r="M198" i="15"/>
  <c r="M199" i="15"/>
  <c r="M200" i="15"/>
  <c r="M201" i="15"/>
  <c r="M202" i="15"/>
  <c r="M203" i="15"/>
  <c r="M204" i="15"/>
  <c r="M205" i="15"/>
  <c r="M206" i="15"/>
  <c r="M207" i="15"/>
  <c r="M208" i="15"/>
  <c r="M209" i="15"/>
  <c r="M210" i="15"/>
  <c r="M211" i="15"/>
  <c r="M212" i="15"/>
  <c r="M213" i="15"/>
  <c r="M214" i="15"/>
  <c r="M215" i="15"/>
  <c r="M216" i="15"/>
  <c r="M217" i="15"/>
  <c r="M218" i="15"/>
  <c r="M219" i="15"/>
  <c r="M220" i="15"/>
  <c r="M221" i="15"/>
  <c r="M222" i="15"/>
  <c r="M223" i="15"/>
  <c r="M224" i="15"/>
  <c r="M225" i="15"/>
  <c r="M226" i="15"/>
  <c r="M227" i="15"/>
  <c r="M228" i="15"/>
  <c r="M229" i="15"/>
  <c r="C30" i="13" l="1"/>
  <c r="C29" i="13"/>
  <c r="C28" i="13"/>
  <c r="C27" i="13"/>
  <c r="C26" i="13"/>
  <c r="M7" i="19" l="1"/>
  <c r="M8" i="19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2" i="15"/>
  <c r="M3" i="15"/>
  <c r="M4" i="15"/>
  <c r="M5" i="15"/>
  <c r="M6" i="15"/>
  <c r="M7" i="15"/>
  <c r="M2" i="16"/>
  <c r="M3" i="16"/>
  <c r="M4" i="16"/>
  <c r="M5" i="16"/>
  <c r="M6" i="16"/>
  <c r="M2" i="20"/>
  <c r="M3" i="20"/>
  <c r="M5" i="19" l="1"/>
  <c r="M6" i="19"/>
  <c r="M2" i="22" l="1"/>
  <c r="M4" i="19" l="1"/>
  <c r="M3" i="19" l="1"/>
  <c r="M2" i="19" l="1"/>
  <c r="C19" i="16"/>
  <c r="D19" i="16"/>
  <c r="E19" i="16"/>
  <c r="F19" i="16"/>
  <c r="G19" i="16"/>
  <c r="H19" i="16"/>
  <c r="I19" i="16"/>
  <c r="J19" i="16"/>
  <c r="K19" i="16"/>
  <c r="L19" i="16"/>
  <c r="C17" i="20"/>
  <c r="D17" i="20"/>
  <c r="E17" i="20"/>
  <c r="F17" i="20"/>
  <c r="G17" i="20"/>
  <c r="H17" i="20"/>
  <c r="I17" i="20"/>
  <c r="J17" i="20"/>
  <c r="K17" i="20"/>
  <c r="L17" i="20"/>
  <c r="M17" i="20" l="1"/>
  <c r="L3" i="22" l="1"/>
  <c r="K3" i="22"/>
  <c r="J3" i="22"/>
  <c r="I3" i="22"/>
  <c r="H3" i="22"/>
  <c r="G3" i="22"/>
  <c r="F3" i="22"/>
  <c r="E3" i="22"/>
  <c r="D3" i="22"/>
  <c r="C3" i="22"/>
  <c r="B3" i="22"/>
  <c r="M3" i="22" l="1"/>
  <c r="B19" i="16" l="1"/>
  <c r="M19" i="16"/>
  <c r="B17" i="20"/>
  <c r="M231" i="19" l="1"/>
  <c r="L231" i="19"/>
  <c r="K231" i="19"/>
  <c r="J231" i="19"/>
  <c r="I231" i="19"/>
  <c r="H231" i="19"/>
  <c r="G231" i="19"/>
  <c r="F231" i="19"/>
  <c r="E231" i="19"/>
  <c r="D231" i="19"/>
  <c r="C231" i="19"/>
  <c r="B231" i="19"/>
  <c r="M451" i="15" l="1"/>
  <c r="L451" i="15"/>
  <c r="K451" i="15"/>
  <c r="J451" i="15"/>
  <c r="I451" i="15"/>
  <c r="H451" i="15"/>
  <c r="G451" i="15"/>
  <c r="F451" i="15"/>
  <c r="E451" i="15"/>
  <c r="D451" i="15"/>
  <c r="C451" i="15"/>
  <c r="B451" i="15"/>
</calcChain>
</file>

<file path=xl/sharedStrings.xml><?xml version="1.0" encoding="utf-8"?>
<sst xmlns="http://schemas.openxmlformats.org/spreadsheetml/2006/main" count="55880" uniqueCount="4977">
  <si>
    <t>Nº Operación</t>
  </si>
  <si>
    <t>Fase</t>
  </si>
  <si>
    <t>Fecha</t>
  </si>
  <si>
    <t>Aplicación</t>
  </si>
  <si>
    <t>Importe</t>
  </si>
  <si>
    <t>Texto Libre</t>
  </si>
  <si>
    <t>Tipo Contrato</t>
  </si>
  <si>
    <t>Procedim. Contrato</t>
  </si>
  <si>
    <t>Criterio Contrato</t>
  </si>
  <si>
    <t>CONCEPTO</t>
  </si>
  <si>
    <t>Referencia</t>
  </si>
  <si>
    <t>Nombre Ter.</t>
  </si>
  <si>
    <t>SOLRED S.A.</t>
  </si>
  <si>
    <t>ASCENSORES ZENER GRUPO ARMONIZA, S.L.U.</t>
  </si>
  <si>
    <t>GAS NATURAL COMERCIALIZADORA, S.A.</t>
  </si>
  <si>
    <t>CRESPO COMERCIAL ESPAÑOLA DE PROTECCION, S.L.</t>
  </si>
  <si>
    <t>DEREOJO PRODUCCIONES, S.L.</t>
  </si>
  <si>
    <t>INVESTIGACION &amp; CONSULTING S.A.</t>
  </si>
  <si>
    <t>TECNICAS DE AHORRO ENERGETICO, S.L.</t>
  </si>
  <si>
    <t>DIGITAL CARDIG, S.L.L.</t>
  </si>
  <si>
    <t>AGENCIA EFE, S.A</t>
  </si>
  <si>
    <t>AGENCIA DE NOTICIAS ICAL, S.L</t>
  </si>
  <si>
    <t>EL NORTE DE CASTILLA, S.A.</t>
  </si>
  <si>
    <t>INSTALACIONES ELECTRICAS 2023 SERVILUX, S.L.</t>
  </si>
  <si>
    <t>ANGÉLICA GAGO  BENITO</t>
  </si>
  <si>
    <t>ORONA S. COOP.</t>
  </si>
  <si>
    <t>RUBEN HERRANZ  VILLACE</t>
  </si>
  <si>
    <t>DISCOMTES ENERGÍA, S.L.</t>
  </si>
  <si>
    <t>SAFETY-KLEEN ESPAÑA, S.A.U.</t>
  </si>
  <si>
    <t>ASCENSORES ENOR S.L.</t>
  </si>
  <si>
    <t>RUDELGRAF, S.L.</t>
  </si>
  <si>
    <t>EVANGELINA VALDESPINO  HERRERO</t>
  </si>
  <si>
    <t>COLEGIO OFICIAL VETERINARIOS VALLADOLID</t>
  </si>
  <si>
    <t>ALTIA CONSULTORES, S.A.</t>
  </si>
  <si>
    <t>GRUPO LINCE ASPRONA S.L.</t>
  </si>
  <si>
    <t>ISABEL BENITO GARCIA</t>
  </si>
  <si>
    <t>OXILID S.L.</t>
  </si>
  <si>
    <t>EULEN S.A.</t>
  </si>
  <si>
    <t>Oper.</t>
  </si>
  <si>
    <t>COMERCIAL ULSA S.A.</t>
  </si>
  <si>
    <t>SCAFO EVENTOS, S.L.</t>
  </si>
  <si>
    <t>EIFFAGE ENERGIA S.L.U.</t>
  </si>
  <si>
    <t>CASA AMBROSIO RODRIGUEZ, S.L.</t>
  </si>
  <si>
    <t>MIGUEL  SANABRIA MURCIEGO</t>
  </si>
  <si>
    <t>ELECTRICIDAD PASCUAL DE DIEGO, S.L.</t>
  </si>
  <si>
    <t>PROCEDIMIENTO</t>
  </si>
  <si>
    <t>ZINET MEDIA GLOBAL S.L.</t>
  </si>
  <si>
    <t>EDITORIAL TORRE DE PAPEL, S.L.</t>
  </si>
  <si>
    <t>TRANSVAPA, S.L.</t>
  </si>
  <si>
    <t>SDAD. ESPAÑOLA CARBUROS METALICOS, S.A.</t>
  </si>
  <si>
    <t>DIGITAL VALLADOLID S.L.</t>
  </si>
  <si>
    <t>MIGUEL ANGEL JURADO  NARANJO</t>
  </si>
  <si>
    <t>FICHERO DE CARGOS ESTIRADO, S.A.</t>
  </si>
  <si>
    <t>AMAQ ELEVACION, S.L.</t>
  </si>
  <si>
    <t>EL MUNDO-UNIDAD EDITORIAL S.A.</t>
  </si>
  <si>
    <t>VALLAPAPEL, S.L.</t>
  </si>
  <si>
    <t>CARRETILLAS MAYOR, S.A.</t>
  </si>
  <si>
    <t>ALCASA SATURNO S.L.</t>
  </si>
  <si>
    <t>ANTALIS IBERIA</t>
  </si>
  <si>
    <t>ZEPHYR MENSAJEROS, S.L.</t>
  </si>
  <si>
    <t>MATA DIGITAL, S.L.</t>
  </si>
  <si>
    <t>CONTENEDORES LA FLECHA, S.L</t>
  </si>
  <si>
    <t>ALONSO VENDING 1995, S.L.</t>
  </si>
  <si>
    <t>BETTINA ALEXANDRA GERTRUD GEISSELMANN</t>
  </si>
  <si>
    <t>BENADOOR, S.L.</t>
  </si>
  <si>
    <t>AREA</t>
  </si>
  <si>
    <t>01</t>
  </si>
  <si>
    <t>01. Alcaldía</t>
  </si>
  <si>
    <t>02</t>
  </si>
  <si>
    <t>03</t>
  </si>
  <si>
    <t>04</t>
  </si>
  <si>
    <t>06</t>
  </si>
  <si>
    <t>07</t>
  </si>
  <si>
    <t>08</t>
  </si>
  <si>
    <t>09</t>
  </si>
  <si>
    <t>10</t>
  </si>
  <si>
    <t>1511. Planficación y gestión del urbanismo</t>
  </si>
  <si>
    <t>1512. Conservación y ampliación del P.M.S.</t>
  </si>
  <si>
    <t>1532. Pavimentación vias públicas y otros servicios urbanísticos</t>
  </si>
  <si>
    <t>1651. Alumbrado público</t>
  </si>
  <si>
    <t>2314. Centro de programas juveniles</t>
  </si>
  <si>
    <t>2411. Agencia de innovación y desarrollo económico</t>
  </si>
  <si>
    <t>3121. Prevención y salud laboral</t>
  </si>
  <si>
    <t>3411. Promoción y fomento del deporte</t>
  </si>
  <si>
    <t>4911. Sociedad de la información</t>
  </si>
  <si>
    <t>9121. Organos de Gobierno</t>
  </si>
  <si>
    <t>9201. Secretaría General</t>
  </si>
  <si>
    <t>9202. Gestión de recursos humanos</t>
  </si>
  <si>
    <t>9203. Unidad de régimen interior</t>
  </si>
  <si>
    <t>9204. Tecnologías de la información y comunicación</t>
  </si>
  <si>
    <t>9205. Imprenta municipal</t>
  </si>
  <si>
    <t>9206. Archivo municipal</t>
  </si>
  <si>
    <t>9207. Gobierno y relaciones</t>
  </si>
  <si>
    <t>9231. Información, registro y gestión del padrón</t>
  </si>
  <si>
    <t>9241. Participación ciudadana</t>
  </si>
  <si>
    <t>9291. Imprevistos y contingencias de ejecución</t>
  </si>
  <si>
    <t>9311. Planificación económico financiera</t>
  </si>
  <si>
    <t>9312. Intervención general</t>
  </si>
  <si>
    <t>9321. Gestión de ingresos e inspección</t>
  </si>
  <si>
    <t>9331. Gestión del patrimonio</t>
  </si>
  <si>
    <t>9332. Mantenimiento de edificios e instalaciones municipales</t>
  </si>
  <si>
    <t>9333. Patrimonio I.F.S. Area 03</t>
  </si>
  <si>
    <t>9341. Tesorería y recaudación</t>
  </si>
  <si>
    <t>0111</t>
  </si>
  <si>
    <t>0111. Deuda pública</t>
  </si>
  <si>
    <t>1301</t>
  </si>
  <si>
    <t>1321</t>
  </si>
  <si>
    <t>1321. Policía municipal</t>
  </si>
  <si>
    <t>1341</t>
  </si>
  <si>
    <t>1341. Movilidad</t>
  </si>
  <si>
    <t>1351</t>
  </si>
  <si>
    <t>1351. Protección civil</t>
  </si>
  <si>
    <t>1361</t>
  </si>
  <si>
    <t>1361. Prevención y extinción de incencios</t>
  </si>
  <si>
    <t>1501</t>
  </si>
  <si>
    <t>1511</t>
  </si>
  <si>
    <t>1512</t>
  </si>
  <si>
    <t>1532</t>
  </si>
  <si>
    <t>1621</t>
  </si>
  <si>
    <t>1623</t>
  </si>
  <si>
    <t>1623. Tratamiento de residuos</t>
  </si>
  <si>
    <t>1631</t>
  </si>
  <si>
    <t>1631. Limpieza viaria</t>
  </si>
  <si>
    <t>1651</t>
  </si>
  <si>
    <t>1701</t>
  </si>
  <si>
    <t>1701. Dirección del área de medio ambiente</t>
  </si>
  <si>
    <t>1711</t>
  </si>
  <si>
    <t>1711. Parques y jardines</t>
  </si>
  <si>
    <t>1721</t>
  </si>
  <si>
    <t>1721. Protección del medio ambiente</t>
  </si>
  <si>
    <t>2311</t>
  </si>
  <si>
    <t>2311. Intervención social</t>
  </si>
  <si>
    <t>2312</t>
  </si>
  <si>
    <t>2312. Iniciativas sociales</t>
  </si>
  <si>
    <t>2313</t>
  </si>
  <si>
    <t>2314</t>
  </si>
  <si>
    <t>2315</t>
  </si>
  <si>
    <t>2315. Políticas de Igualdad e infancia</t>
  </si>
  <si>
    <t>2411</t>
  </si>
  <si>
    <t>2412</t>
  </si>
  <si>
    <t>2412. Formación para el empleo</t>
  </si>
  <si>
    <t>3111</t>
  </si>
  <si>
    <t>3111. Protección de la salubridad pública</t>
  </si>
  <si>
    <t>3121</t>
  </si>
  <si>
    <t>3202</t>
  </si>
  <si>
    <t>3231</t>
  </si>
  <si>
    <t>3231. Escuelas infantiles</t>
  </si>
  <si>
    <t>3232</t>
  </si>
  <si>
    <t>3232. Conservación y mantenimiento centros educación infantil y primaria</t>
  </si>
  <si>
    <t>3261</t>
  </si>
  <si>
    <t>3261. Servicios complementarios de educación</t>
  </si>
  <si>
    <t>3301</t>
  </si>
  <si>
    <t>3301. Dirección del área de cultura</t>
  </si>
  <si>
    <t>3321</t>
  </si>
  <si>
    <t>3321. Bibliotecas públicas</t>
  </si>
  <si>
    <t>3331</t>
  </si>
  <si>
    <t>3331. Museos y ártes plásticas</t>
  </si>
  <si>
    <t>3341</t>
  </si>
  <si>
    <t>3341. Coordinación de políticas culturales</t>
  </si>
  <si>
    <t>3342</t>
  </si>
  <si>
    <t>3342. Promoción cultural y artes escénicas</t>
  </si>
  <si>
    <t>3381</t>
  </si>
  <si>
    <t>3381. Fiestas populares y festejos</t>
  </si>
  <si>
    <t>3401</t>
  </si>
  <si>
    <t>3401. Administración general de deportes</t>
  </si>
  <si>
    <t>3411</t>
  </si>
  <si>
    <t>3412</t>
  </si>
  <si>
    <t>3412. Eventos y asociacionismo deportivo</t>
  </si>
  <si>
    <t>3413</t>
  </si>
  <si>
    <t>3413. Actividades deportivas</t>
  </si>
  <si>
    <t>3421</t>
  </si>
  <si>
    <t>3421. Gestión de instalaciones deportivas</t>
  </si>
  <si>
    <t>3422</t>
  </si>
  <si>
    <t>3422. Mantenimiento e infraestructuras</t>
  </si>
  <si>
    <t>4312</t>
  </si>
  <si>
    <t>4314</t>
  </si>
  <si>
    <t>4321</t>
  </si>
  <si>
    <t>4321. Turismo</t>
  </si>
  <si>
    <t>4411</t>
  </si>
  <si>
    <t>4411. Transporte colectivo urbano de viajeros</t>
  </si>
  <si>
    <t>4911</t>
  </si>
  <si>
    <t>9121</t>
  </si>
  <si>
    <t>9200</t>
  </si>
  <si>
    <t>9201</t>
  </si>
  <si>
    <t>9202</t>
  </si>
  <si>
    <t>9203</t>
  </si>
  <si>
    <t>9204</t>
  </si>
  <si>
    <t>9205</t>
  </si>
  <si>
    <t>9206</t>
  </si>
  <si>
    <t>9207</t>
  </si>
  <si>
    <t>9209</t>
  </si>
  <si>
    <t>9231</t>
  </si>
  <si>
    <t>9241</t>
  </si>
  <si>
    <t>9291</t>
  </si>
  <si>
    <t>9311</t>
  </si>
  <si>
    <t>9321</t>
  </si>
  <si>
    <t>9331</t>
  </si>
  <si>
    <t>9332</t>
  </si>
  <si>
    <t>9333</t>
  </si>
  <si>
    <t>9334</t>
  </si>
  <si>
    <t>9334. Patrimonio I.F.S. Area 06</t>
  </si>
  <si>
    <t>9335</t>
  </si>
  <si>
    <t>9335. Patrimonio I.F.S. área 07</t>
  </si>
  <si>
    <t>9336</t>
  </si>
  <si>
    <t>9336. Patrimonio I.F.S. área 08</t>
  </si>
  <si>
    <t>9337</t>
  </si>
  <si>
    <t>9337. Patrimonio I.F.S. área 09</t>
  </si>
  <si>
    <t>9338</t>
  </si>
  <si>
    <t>9338. Patrimonio I.F.S. área 10</t>
  </si>
  <si>
    <t>9341</t>
  </si>
  <si>
    <t>1331. Ordenación del tráfico y del estacionamiento</t>
  </si>
  <si>
    <t>20</t>
  </si>
  <si>
    <t>Artículo 20. Arrendamientos y cánones</t>
  </si>
  <si>
    <t>21</t>
  </si>
  <si>
    <t>Artículo 21. Reparaciones, mantenimiento y conservación</t>
  </si>
  <si>
    <t>22</t>
  </si>
  <si>
    <t>Artículo 22. Material, suministros y otros</t>
  </si>
  <si>
    <t>23</t>
  </si>
  <si>
    <t>Artículo 23. Indemnizaciones por razón del servicio</t>
  </si>
  <si>
    <t>60</t>
  </si>
  <si>
    <t>Artículo 60. Inversión nueva en infraestructuras y bienes destinados al uso general</t>
  </si>
  <si>
    <t>61</t>
  </si>
  <si>
    <t>Artículo 61. Inversiones de reposición de infraestructuras y bienes destinados al uso general</t>
  </si>
  <si>
    <t>62</t>
  </si>
  <si>
    <t>Artículo 62. Inversión nueva asociada al funcionamiento operativo de los servicios</t>
  </si>
  <si>
    <t>63</t>
  </si>
  <si>
    <t>Artículo 63. Inversión de reposición asociada al funcionamiento operativo de los servicios</t>
  </si>
  <si>
    <t>64</t>
  </si>
  <si>
    <t>Artículo 64. Gastos en inversiones de carácter inmaterial</t>
  </si>
  <si>
    <t>83</t>
  </si>
  <si>
    <t>Artículo 83. Concesión de préstamos fuera del sector público</t>
  </si>
  <si>
    <t>2. Gastos corrientes en bienes y servicios</t>
  </si>
  <si>
    <t>6. Inversiones reales</t>
  </si>
  <si>
    <t>8. Activos financieros</t>
  </si>
  <si>
    <t>AREA EN TEXTO</t>
  </si>
  <si>
    <t>PROGRAMA</t>
  </si>
  <si>
    <t>PROGRAMA EN TEXTO</t>
  </si>
  <si>
    <t>CAPITULO</t>
  </si>
  <si>
    <t>CAPITULO EN TEXTO</t>
  </si>
  <si>
    <t>1. Gastos de personal</t>
  </si>
  <si>
    <t>ARTICULO</t>
  </si>
  <si>
    <t>TRIMESTRE</t>
  </si>
  <si>
    <t>Primero</t>
  </si>
  <si>
    <t>Etiquetas de fila</t>
  </si>
  <si>
    <t>Total general</t>
  </si>
  <si>
    <t>Etiquetas de columna</t>
  </si>
  <si>
    <t>Suma de Importe</t>
  </si>
  <si>
    <t>ELECTRO-INDUX, S.L.</t>
  </si>
  <si>
    <t>SUMINISTROS GRAFICOS POLGRAF, S.L.</t>
  </si>
  <si>
    <t>Total General Servicios</t>
  </si>
  <si>
    <t>Total General Obras</t>
  </si>
  <si>
    <t>RECICLADOS PUCELANOS, S.L.U.</t>
  </si>
  <si>
    <t>OSCAR MANUEL DEL AMO  DE ANDRES</t>
  </si>
  <si>
    <t>Porcentaje</t>
  </si>
  <si>
    <t>Total General Suministros</t>
  </si>
  <si>
    <t>Total General Otros</t>
  </si>
  <si>
    <t>SERVICIOS DE PRENSA COMUNICAPLUS, S.A.</t>
  </si>
  <si>
    <t>ALTERNATIVAS ECONÓMICAS, S.C.C.L.</t>
  </si>
  <si>
    <t>SKYNET INFORMATICA SL</t>
  </si>
  <si>
    <t>Localidad</t>
  </si>
  <si>
    <t>11. Salud pública y seguridad ciudadana</t>
  </si>
  <si>
    <t>05</t>
  </si>
  <si>
    <t>11</t>
  </si>
  <si>
    <t>9312</t>
  </si>
  <si>
    <t>4331. Desarrollo empresarial</t>
  </si>
  <si>
    <t>4331</t>
  </si>
  <si>
    <t>1513. Licencias urbanísticas</t>
  </si>
  <si>
    <t>1513</t>
  </si>
  <si>
    <t>2316. Mediación comunitaria</t>
  </si>
  <si>
    <t>2316</t>
  </si>
  <si>
    <t>4301</t>
  </si>
  <si>
    <t>4315. Actuaciones en materia de consumo</t>
  </si>
  <si>
    <t>4315</t>
  </si>
  <si>
    <t>9339</t>
  </si>
  <si>
    <t>9339. Patrimonio I.F.S. área 05</t>
  </si>
  <si>
    <t>9333. Patrimonio I.F.S. área 03</t>
  </si>
  <si>
    <t>Procedimiento abierto</t>
  </si>
  <si>
    <t>Provincia</t>
  </si>
  <si>
    <t>Procedimiento negociado sin publicidad</t>
  </si>
  <si>
    <t>03. Participación ciudadana y deportes</t>
  </si>
  <si>
    <t>Acuerdo marco</t>
  </si>
  <si>
    <t>Contratación menor</t>
  </si>
  <si>
    <t>CAREN SAU</t>
  </si>
  <si>
    <t>COLEGIO NACIONAL SECRETARIOS, INTERVENTORES Y TESOREROS ADMON. LOCAL</t>
  </si>
  <si>
    <t>DISTRIBUCION DE PAPEL CASTILLA Y LEON, S.A.</t>
  </si>
  <si>
    <t>DS SMITH RECYCLING SPAIN S.A.</t>
  </si>
  <si>
    <t>TITANIA COMPAÑIA EDITORIAL, S.L.</t>
  </si>
  <si>
    <t>IPROGES CONSULTING, S.L.</t>
  </si>
  <si>
    <t>REVISTA DE DERECHO URBANISTICO</t>
  </si>
  <si>
    <t>UNIVERSIDAD DE VALLADOLID</t>
  </si>
  <si>
    <t>MARIA PILAR  CARBAJO RODRIGUEZ</t>
  </si>
  <si>
    <t>COM-PACTO SOLUCIONES Y PROYECTOS, S.L.</t>
  </si>
  <si>
    <t>MARÍA VANESA CALZADA RODRIGUEZ</t>
  </si>
  <si>
    <t>CALEFACCION AUTOMATICA S.L.</t>
  </si>
  <si>
    <t>PROTEC SOLANA,S.L.</t>
  </si>
  <si>
    <t>RBA REVISTAS, S.L.</t>
  </si>
  <si>
    <t>PLACAS Y ROTULOS INDUSTRIALES, SOCIEDAD LIMITADA</t>
  </si>
  <si>
    <t>EMMA GOMEZ  GOMEZ</t>
  </si>
  <si>
    <t>MARIA FELISA ALONSO ACUÑA</t>
  </si>
  <si>
    <t>ESTUDIOS Y CONTROLES BIOLOGICOS, S.L. (BIECON)</t>
  </si>
  <si>
    <t>NURIA MONTERO MARCOS</t>
  </si>
  <si>
    <t>ALMACENES GONZALEZ BOMBIN, SOCIEDAD LIMITADA</t>
  </si>
  <si>
    <t>ASOCIACION PARA ORGANIZACION DE FERIAS Y CERTAMENES DISCOGRAFIC0S</t>
  </si>
  <si>
    <t>FARAHDIVA, S.L.</t>
  </si>
  <si>
    <t>ELECNOR SERVICIOS Y PROYECTOS,S.A.U</t>
  </si>
  <si>
    <t>OBRAS HERGON, S.A.</t>
  </si>
  <si>
    <t>MARIA JOSE LARENA  GOROSTIAGA</t>
  </si>
  <si>
    <t>ALJOBAR S.L.</t>
  </si>
  <si>
    <t>ARIDOS GONZAL SL</t>
  </si>
  <si>
    <t>UNIFORMES Y VESTUARIO LABORAL, S.L.</t>
  </si>
  <si>
    <t>MARTA MARÍA HERRARTE SANZ</t>
  </si>
  <si>
    <t>MANUEL CARDEÑAS BELTRAN</t>
  </si>
  <si>
    <t>MORALES Y ABELLA, S.A.</t>
  </si>
  <si>
    <t>VIGILANTES ASOCIADOS AL SERVICIO DE BANCA Y EMPRESAS VASBE SL</t>
  </si>
  <si>
    <t>IBERDROLA CLIENTES S.A.U</t>
  </si>
  <si>
    <t>HISPAPOST S.A</t>
  </si>
  <si>
    <t>NOVAELEC SISTEMAS, S.L.</t>
  </si>
  <si>
    <t>AUDIOVISUAL EXPERIENCE S.L.</t>
  </si>
  <si>
    <t>IN PULSO MUSICAL SOCIEDAD COOPERATIVA</t>
  </si>
  <si>
    <t>BAND SWEET, S.L.</t>
  </si>
  <si>
    <t>CASTILLA ASESORIA DE TURISMO SL</t>
  </si>
  <si>
    <t>DISTRIBUIDORA DE GASES OLMAR, S.L.</t>
  </si>
  <si>
    <t>DROSOPHILA EDICIONES S.L</t>
  </si>
  <si>
    <t>EL ACCESORIO HERRANZ Y VELASCO S.L.</t>
  </si>
  <si>
    <t>ELENA TORIBIO  RODRIGUEZ</t>
  </si>
  <si>
    <t>EQUILIBRIO GOGAR, S.L.</t>
  </si>
  <si>
    <t>GRUPO ELECTRO STOCKS, S.L.</t>
  </si>
  <si>
    <t>FIRMAPROFESIONAL,S.A.</t>
  </si>
  <si>
    <t>FRIHER, S.L.</t>
  </si>
  <si>
    <t>FUNDACION SIGLO PARA EL TURISMO Y LAS ARTES DE CASTILLA Y LEON</t>
  </si>
  <si>
    <t>ACOVALL ACOMETIDAS Y SANEAMIENTOS DE VALLADOLID S.L.</t>
  </si>
  <si>
    <t>GRUPO LIMPIATIN S.L.L.</t>
  </si>
  <si>
    <t>GRUPO SIFU CASTILLA Y LEON SL</t>
  </si>
  <si>
    <t>GRUPO V, S.L.</t>
  </si>
  <si>
    <t>IDATEL NETWORKS, S.L.</t>
  </si>
  <si>
    <t>TECNICA VALLISOLETANA DEL CLIMA, S.L.</t>
  </si>
  <si>
    <t>JADE MUSICAL,S.L.</t>
  </si>
  <si>
    <t>ANA BELEN DIEZ DE LA CALLE</t>
  </si>
  <si>
    <t>MANUEL RAMOS MUÑIZ</t>
  </si>
  <si>
    <t>MAPFRE ESPAÑA, COMPAÑIA DE SEGUROS Y REASEGUROS, S.A.</t>
  </si>
  <si>
    <t>MARIA ISABEL SAN MIGUEL MUÑOZ</t>
  </si>
  <si>
    <t>NAMEN COLOR, S.L.</t>
  </si>
  <si>
    <t>RUBICIN S.L.</t>
  </si>
  <si>
    <t>SERVIOLID 2001, S.L.</t>
  </si>
  <si>
    <t>DISAUTO S.A.</t>
  </si>
  <si>
    <t>SOLUCIONES PGV VALLADOLID SL</t>
  </si>
  <si>
    <t>SULO IBÉRICA ,S.A.</t>
  </si>
  <si>
    <t>TRADESEGUR, S.A.</t>
  </si>
  <si>
    <t>X-TRAÑAS PRODUCCIONES S.L.</t>
  </si>
  <si>
    <t>CAMARA OFICIAL DE COMERCIO, INDUSTRIA Y SERVICIOS DE VALLADOLID</t>
  </si>
  <si>
    <t>DIVACEL,S.L.</t>
  </si>
  <si>
    <t>EDICIONES EL PAIS, S.L.</t>
  </si>
  <si>
    <t>HARDTRONIC, S.L.</t>
  </si>
  <si>
    <t>MANOVEL,S.A.</t>
  </si>
  <si>
    <t>PROTEXVALL SOCIEDAD COOPERATIVA</t>
  </si>
  <si>
    <t>BRONCE 7 ARGALES, S.L.</t>
  </si>
  <si>
    <t>EVA MARIA MARTIN CANCIO</t>
  </si>
  <si>
    <t>PAPELERIA DE LA OFICINA, S.L.</t>
  </si>
  <si>
    <t>ALIADOS POR LA INTEGRACION CASTILLA Y LEON CEE S.L.U.</t>
  </si>
  <si>
    <t>CASELLA ESPAÑA S.A.</t>
  </si>
  <si>
    <t>DIARIO AS, S.L.</t>
  </si>
  <si>
    <t>RIEGO VERDE, S.A.</t>
  </si>
  <si>
    <t>FUNDACIÓN EMPRESA-UNIVERSIDAD GALLEGA (FEUGA)</t>
  </si>
  <si>
    <t>MARIA ROSARIO GONZALEZ MUÑOZ</t>
  </si>
  <si>
    <t>QUIMICOS LOPEZ ESCUDERO,S.L</t>
  </si>
  <si>
    <t>MARIA CRISTINA REDONDO ALONSO</t>
  </si>
  <si>
    <t>MUSTRAMIT SL</t>
  </si>
  <si>
    <t>CULLIGAN WATER SPAIN, S.L.U.</t>
  </si>
  <si>
    <t>BELGRAVIA PRODUCCIONES SL</t>
  </si>
  <si>
    <t>SOLITIUM S.L.</t>
  </si>
  <si>
    <t>MARIA JOSE ENRIQUEZ VEGAS</t>
  </si>
  <si>
    <t>ASOCIACION DE LA PRENSA DEPORTIVA DE VALLADOLID</t>
  </si>
  <si>
    <t>ADTIVA COMUNICACION CREATIVA SL</t>
  </si>
  <si>
    <t>PROMETEO INNOVATIONS S.L.N.E.</t>
  </si>
  <si>
    <t>02. Urbanismo y vivienda</t>
  </si>
  <si>
    <t>04. Hacienda, personal y modernización administrativa</t>
  </si>
  <si>
    <t>05. Comercio, mercados y consumo</t>
  </si>
  <si>
    <t>06. Educación y cultura</t>
  </si>
  <si>
    <t>07. Medio ambiente</t>
  </si>
  <si>
    <t>08. Tráfico y movilidad</t>
  </si>
  <si>
    <t>09. Turismo, eventos y marca ciudad</t>
  </si>
  <si>
    <t>10. Personas mayores, familia y servicios sociales</t>
  </si>
  <si>
    <t>1501. Dirección del área de urbanismo y vivienda</t>
  </si>
  <si>
    <t>9200. Dirección del area de participación ciudadana y deportes</t>
  </si>
  <si>
    <t>9209. Dirección del area de hacienda, personal y modernización administrativa</t>
  </si>
  <si>
    <t>4301. Dirección del área de comercio, mercados y consumo</t>
  </si>
  <si>
    <t>4312. Mercados</t>
  </si>
  <si>
    <t>4314. Actuaciones en materia de comercio minorista</t>
  </si>
  <si>
    <t>3202. Dirección del área de educación y cultura</t>
  </si>
  <si>
    <t>1301. Dirección del área de tráfico y movilidad</t>
  </si>
  <si>
    <t>4332. Dirección del área de turismo, eventos y marca ciudad</t>
  </si>
  <si>
    <t>2313. Dirección del área de personas mayores, familia y servicios sociales</t>
  </si>
  <si>
    <t>1302. Dirección del área de salud pública y seguridad ciudadana</t>
  </si>
  <si>
    <t>1621. Recogida de residuos</t>
  </si>
  <si>
    <t>4322</t>
  </si>
  <si>
    <t>(Todas)</t>
  </si>
  <si>
    <t>2</t>
  </si>
  <si>
    <t>6</t>
  </si>
  <si>
    <t>FRAGUA INNOVACION S.L.</t>
  </si>
  <si>
    <t>ELMON ELECTRICIDAD Y COMUNICACIONES, S.L.</t>
  </si>
  <si>
    <t>MYLVA,S.A.</t>
  </si>
  <si>
    <t>TECNO VALLADOLID,S.L.</t>
  </si>
  <si>
    <t>EVA MARIA GUTIERREZ GARCIA</t>
  </si>
  <si>
    <t>1</t>
  </si>
  <si>
    <t>TDMED POWER SYSTEMS, S.L.</t>
  </si>
  <si>
    <t>AURUM REGALOS PUBLICITARIOS,S.L.</t>
  </si>
  <si>
    <t>TINLOHI, S.L.</t>
  </si>
  <si>
    <t>MIL TRESCIENTOS GRAMOS, S.L.</t>
  </si>
  <si>
    <t>TOTAL SAFETY CLEAN, S.L.U.</t>
  </si>
  <si>
    <t>KOINOS COMUNICACION S.L.</t>
  </si>
  <si>
    <t>MARIA TERESA GARROTE VAZQUEZ</t>
  </si>
  <si>
    <t>HEARST MAGAZINES, S.L.</t>
  </si>
  <si>
    <t>PINTURAS Y SUMINISTROS PINMAHER S.L.L.</t>
  </si>
  <si>
    <t>DIARIO ABC, S.L.</t>
  </si>
  <si>
    <t>ESTUDIO DE DISEÑO Y ARQUITECTURA WORLD DESIGN, S.L.</t>
  </si>
  <si>
    <t>HIJOS DE AMBROSIO PELAZ, S.A.</t>
  </si>
  <si>
    <t>MARIA DEL ROSARIO JAULAR MARTÍN</t>
  </si>
  <si>
    <t>LOCK SISTEMAS, S.L.L.</t>
  </si>
  <si>
    <t>ALICIA SANZ RODRIGUEZ</t>
  </si>
  <si>
    <t>SGS INSPECCIONES REGLAMENTARIAS, S.A</t>
  </si>
  <si>
    <t>SANZ ROTULOS S.L.</t>
  </si>
  <si>
    <t>BERTA MONCLUS  ARRABAL</t>
  </si>
  <si>
    <t>INSIGNA UNIFORMES, S.L.</t>
  </si>
  <si>
    <t>UNIPREX,S.A.U.</t>
  </si>
  <si>
    <t>ARANZAZU MATEO BURGOS</t>
  </si>
  <si>
    <t>BECEDAS EQUIPAMENTOS INTEGRALES, S.L.</t>
  </si>
  <si>
    <t>Contratación directa</t>
  </si>
  <si>
    <t>CHIQUIOCIO CULTURAL, S L</t>
  </si>
  <si>
    <t>EDICIONES CONDE NAST, S.L</t>
  </si>
  <si>
    <t>RENTOKIL INITIAL ESPAÑA, S.A.</t>
  </si>
  <si>
    <t>ENRIQUETA MOREJON  JIMENEZ</t>
  </si>
  <si>
    <t>NATALIA DIEZ WIRTON</t>
  </si>
  <si>
    <t>NATALIA PUENTE FERNANDEZ</t>
  </si>
  <si>
    <t>NURIA MARTIN  SANZ</t>
  </si>
  <si>
    <t>OSCAR BARAJAS  SÁNCHEZ</t>
  </si>
  <si>
    <t>TYPUS GRAFICAS Y PUBLICIDAD, S.L.U.</t>
  </si>
  <si>
    <t>MONKEYFIT SL</t>
  </si>
  <si>
    <t>MERCK LIFE SCIENCE SLU</t>
  </si>
  <si>
    <t>FRANCISCO JAVIER  FERRIN PEREZ</t>
  </si>
  <si>
    <t>AGENCIA EUROPA PRESS, S.A.</t>
  </si>
  <si>
    <t>HIBERUS IT DEVELOPMENT SERVICES SL</t>
  </si>
  <si>
    <t>CULTURA &amp; COMUNICACION SERVICIOS ESPECIALIZADOS DE COMUNICACION, S.L.</t>
  </si>
  <si>
    <t>FFS EQUIPOS URBANOS, S.A</t>
  </si>
  <si>
    <t>CENTRO DE FORMACION SOPORTE VITAL CASTILLA Y LEON SL.</t>
  </si>
  <si>
    <t>ALFONSO CORRAL  BERMEJO</t>
  </si>
  <si>
    <t>ASOCIACIÓN CULTURAL LA LUZ DE LAS DELICIAS</t>
  </si>
  <si>
    <t>EDITORIAL CULTURA ACTIVA S.L.</t>
  </si>
  <si>
    <t>IRENE ALVARO MANCHADO</t>
  </si>
  <si>
    <t>HYUPERSA CENTRO S.L. HYUNDAI</t>
  </si>
  <si>
    <t>EDICIONES REUNIDAS</t>
  </si>
  <si>
    <t>MARJORIE FLORENCE VEYS</t>
  </si>
  <si>
    <t>AD</t>
  </si>
  <si>
    <t>2026 06 3341 22609</t>
  </si>
  <si>
    <t>47 SEGUNDOS PRODUCCIONES, S.L.</t>
  </si>
  <si>
    <t>SE-EC 26/2025 - CTTO. SUMINISTRO INFRAESTRUCTURAS Y SERV. COMPLEMENTARIOS FERIA DEL LIBRO. LOTE 3. 2026-2027.</t>
  </si>
  <si>
    <t>VALLADOLID</t>
  </si>
  <si>
    <t>Servicios - De servicios</t>
  </si>
  <si>
    <t>PrAbier - Procedimiento Abierto</t>
  </si>
  <si>
    <t>MultiC - MultiCriterio</t>
  </si>
  <si>
    <t>A. SAORIN MONTAJE DE STAND, S.L.</t>
  </si>
  <si>
    <t>SE-EC 53/2025 - CTO. SUMINISTRO INFRAESTRUCTURAS Y SERV. COMPLEMENTARIOS FERIA DEL LIBRO VALLADOLID - 2026/2027. LOTE 1</t>
  </si>
  <si>
    <t>LORQUI</t>
  </si>
  <si>
    <t>MURCIA</t>
  </si>
  <si>
    <t>Mixto - Mixto</t>
  </si>
  <si>
    <t>2026 10 2312 22799</t>
  </si>
  <si>
    <t>A.C.JOVEN ORQUESTA SINFO. PUNTA DEL ESTE</t>
  </si>
  <si>
    <t>CONCIERTO DE PRIMAVERA PARA LOS CVA- INICIATIVAS SCIALES</t>
  </si>
  <si>
    <t>AdDirec - Adjudicación Directa</t>
  </si>
  <si>
    <t>SinC - Sin Criterio</t>
  </si>
  <si>
    <t>2026 04 9204 641</t>
  </si>
  <si>
    <t>A.T. MEDTRA, S.L.</t>
  </si>
  <si>
    <t>SOFTWARE PARA EL CONTROLD DE SALUD LABORAL Y LA SEGURIDAD E HIGIENTE WinMestra/WinSehtra, LOTE 8, 2025/AAR/25</t>
  </si>
  <si>
    <t>SANTANDER</t>
  </si>
  <si>
    <t>Suministro - De suministro</t>
  </si>
  <si>
    <t>UniC - Único Criterio</t>
  </si>
  <si>
    <t>2026 04 9204 626</t>
  </si>
  <si>
    <t>ABAST SYSTEMS &amp; SOLUTIONS SL</t>
  </si>
  <si>
    <t>ACONDICIONAMIENTO CPD RESPALDO, LOTE 2   (59/2021)</t>
  </si>
  <si>
    <t>BARCELONA</t>
  </si>
  <si>
    <t>LICENCIAS VINCULADAS CON LAS BASES DE DATOS DE LOS SISTEMAS DE INFORMACIÓN, GRUPO A, LOTE 1 (2025/AAR/16)</t>
  </si>
  <si>
    <t>2026 07 1721 203</t>
  </si>
  <si>
    <t>ALPA COPIADORAS, S.L.</t>
  </si>
  <si>
    <t>CONTRATO 2ª PRORROGA PR-SE 40/2021 SUMINISTRO IMPRESORAS SERVICIO DE MEDIO AMBIENTE Nº FC011373 Y FC011374</t>
  </si>
  <si>
    <t>2026 01 9203 203</t>
  </si>
  <si>
    <t>SEGUNDA PRORROGA ALQUILER MAQ. FOTOCOP. KYOCERA 4053 R.I., 08/02/2025/ - 31/12/2025; 01/01/2026 - 07/02/2026</t>
  </si>
  <si>
    <t>D</t>
  </si>
  <si>
    <t>2026 07 1711 22199</t>
  </si>
  <si>
    <t>ABONOS EMUPA, S.L.</t>
  </si>
  <si>
    <t>SACO PP7 70L</t>
  </si>
  <si>
    <t>SANTIAGO DEL ARROYO</t>
  </si>
  <si>
    <t>2026 07 1711 610</t>
  </si>
  <si>
    <t>ACCIONA MEDIO AMBIENTE, S.A.</t>
  </si>
  <si>
    <t>1ª PRORROGA CONTRATO CONSERVACION Y MEJORA INFRAESTRUCTURAS VERDES _ZONAS SUR Y ESTE. LOTE 1_V. 18/2023_EJERCICIO 2026</t>
  </si>
  <si>
    <t>ALCOBENDAS</t>
  </si>
  <si>
    <t>MADRID</t>
  </si>
  <si>
    <t>2026 07 1711 22799</t>
  </si>
  <si>
    <t>2026 10 2314 22799</t>
  </si>
  <si>
    <t>ACLAD ATENCIÓN INTEGRAL A COLECTIVOS EN RIESGO</t>
  </si>
  <si>
    <t>PRORROGA LOTE 5-PROG.PREV.YOUNG ZONA.PREV.CONSUMO ALCOHOL, TABACO Y CANNABIS-DE 1/1 A 31/8/2026</t>
  </si>
  <si>
    <t>PLAN MUNICIPAL SOBRE DORGAS: PROGRAMAS DE REDUCCION DE RIESGOS CON COLECTIVOS VULNERABLES// ENERO-SEP 2026</t>
  </si>
  <si>
    <t>2026 11 1621 213</t>
  </si>
  <si>
    <t>ACM TOOLS S.L.</t>
  </si>
  <si>
    <t>REVISIÓN ANUAL OBLIGATORIA DE EQUIPOS DE ELVACIÓN DE VEHÍCULOS INDUSTRIALES. /// SERVICIO DE LIMPIEZA.</t>
  </si>
  <si>
    <t>TERRASSA</t>
  </si>
  <si>
    <t>2026 09 4321 213</t>
  </si>
  <si>
    <t>DESATASCO POZOS DECANTADORES Y ACOMETIDAS DE AGUA AL INTERIOR DE LA CUPULA DEL MILENIO</t>
  </si>
  <si>
    <t>Otros - Otros</t>
  </si>
  <si>
    <t>2026 06 3232 212</t>
  </si>
  <si>
    <t>CTO. SERVICIO - REPARACIÓN DE ATASCOS EN REDES DE SANEAMIENTO DE LOS COLEGIOS PÚBLICOS. AÑO 2026</t>
  </si>
  <si>
    <t>2026 10 2312 212</t>
  </si>
  <si>
    <t>SERVICIO DE DESATASCOS DE TUBERIAS Y ARQUETAS PARA LOS CVA EN 2026- INICIATIVAS SOCIALES</t>
  </si>
  <si>
    <t>2026 11 1321 22799</t>
  </si>
  <si>
    <t>LIMPIEZA DE TUBERÍAS DE DESAGÜE DE VESTUARIOS EN DISTRITO IV POLICÍA MUNICIPAL</t>
  </si>
  <si>
    <t>2026 11 3111 203</t>
  </si>
  <si>
    <t>SEGUNDA PRORROGA CONTRATO ALQUILER/COPIAS IMPRESION Sº SALUD PUBLICA Y DIREC. AREA S.P. Y S.C. DEL 8-2-2025 AL 7-2-2026</t>
  </si>
  <si>
    <t>ACTUA SERVICIOS Y MEDIO AMBIENTE, S.L.</t>
  </si>
  <si>
    <t>1ª PRORROGA CONTRATO CONSERVACION Y MEJORA INFRAESTR VERDES _ZONAS CENTRO Y NORTE.  LOTE 1_ZONA CENTRO_V. 34/2022_2026</t>
  </si>
  <si>
    <t>2026 06 3321 22001</t>
  </si>
  <si>
    <t>ADMINISTRA AGRO 21 S.L.</t>
  </si>
  <si>
    <t>SUSCRIPCIÓN REVISTA ""MÁS CASTILLA Y LEÓN"" PARA BIBLIOTECAS MUNICIPALES DE VALLADOLID. AÑO 2026</t>
  </si>
  <si>
    <t>2026 01 9207 22699</t>
  </si>
  <si>
    <t>ADRIAN PASCUAL ROMERO</t>
  </si>
  <si>
    <t>ADJUDICA GRABACIÓN EN VÍDEO CONCEJOS ABIERTOS EQUIPO DE GOBIERNO EN 2026</t>
  </si>
  <si>
    <t>LA CISTERNIGA</t>
  </si>
  <si>
    <t>ADJUDICA CREACIÓN EN VÍDEO DE CONTENIDOS DE LOS BARRIOS PARA CONCEJOS</t>
  </si>
  <si>
    <t>2026 09 4321 22799</t>
  </si>
  <si>
    <t>SERVICIO DE MANTENIMIENTO DE LAS PANTALLAS DE GRAN FORMATO DE TURISMO</t>
  </si>
  <si>
    <t>BILBAO</t>
  </si>
  <si>
    <t>SERVICIO PROGRAMACION Y GESTION CONTENIDOS AUDIOVISUALES DE PANTALLAS GRAN FORMATO TURISMO Y LICENCIA SOFTWARE 6 MESES</t>
  </si>
  <si>
    <t>2026 01 9207 22001</t>
  </si>
  <si>
    <t>ADJUDICA ACCESO POR WEB A FOTOGRAFÍAS Y NOTICIAS DE LA AGENCIA ICAL EN 2026</t>
  </si>
  <si>
    <t>BURGOS</t>
  </si>
  <si>
    <t>ADJUDICA ACCESO WEB AL SERVICIO DE NOTICIAS EFE CASTILLA Y LEÓN y ESPAÑA - AÑO 2026 - MEDIOS DE COMUNICACIÓN</t>
  </si>
  <si>
    <t>ADJUDICA ACCESO DIARIO AL SERVICIO CONJUNTO DE NOTICIAS DE LA AGENCIA AÑO 2026</t>
  </si>
  <si>
    <t>CTO. SUMINISTRO MATERIAL PARA BAÑOS Y COCINAS DE LOS COLEGIOS PÚBLICOS. AÑO 2026.</t>
  </si>
  <si>
    <t>2026 03 9241 212</t>
  </si>
  <si>
    <t>SUMINISTRO DE MATERIALES PARA TRABAJOS DE MANTENIMIENTO DE ASEOS DE CENTROS CÍVICOS</t>
  </si>
  <si>
    <t>2026 11 1361 22199</t>
  </si>
  <si>
    <t>CARTUCHOS ANTICLORO PARA FUENTES DE AGUA FRÍA NOFER (2 ud.) DE LOS PARQUES CENTRAL Y CANTERAC/SEISPC</t>
  </si>
  <si>
    <t>SUMINISTRO DE MATERIAL DE FONTANERIA QUE EL SERV. DE MANTENIMIENTO NO PUEDE COMPRAR EN LAS EMPRESAS DE ACUERDO MARCO-</t>
  </si>
  <si>
    <t>2026 10 2311 212</t>
  </si>
  <si>
    <t>SUMINISTRO DE MATERIAL PARA REPARACIONES EN CENTROS DEL SERVICIO Y VVDAS ALOJ PROVISIONALES EN 2026</t>
  </si>
  <si>
    <t>2026 03 9241 22609</t>
  </si>
  <si>
    <t>CARNAVAL: REPRESENTACIÓN DE ESPECTÁCULO ""THE THREE IRISMEN"" EN CIC NATIVIDAD ÁLVAREZ CHACÓN EL 19 DE FEBRERO</t>
  </si>
  <si>
    <t>2026 04 9204 22701</t>
  </si>
  <si>
    <t>SERVICIOS DE CELADURÍA CDIT  (33/2024)</t>
  </si>
  <si>
    <t>2026 03 9241 22701</t>
  </si>
  <si>
    <t>CELADURÍA DE CENTROS CÍVICOS Y MUNICIPALES 2026. 1 PRÓRROGA EXP. 10SS-11-23 (1A)</t>
  </si>
  <si>
    <t>2026 10 2412 22799</t>
  </si>
  <si>
    <t>PRORROGA CONTRATO CELADURIA LOTE 2 CENTRO DE FORMACION PARA EL EMPLEO 01/01 A 31/07/2026</t>
  </si>
  <si>
    <t>2026 10 2311 22799</t>
  </si>
  <si>
    <t>PRORROGA CONTRATO CELADURIA-LOTE 2 COMEDOR SOCIAL-INTERVENCION SOC- DE 1/1/26 A 31/7/26</t>
  </si>
  <si>
    <t>PRORROGA CONTRATO.CELADURIA -LOTE 2 CENTROS DE ACCION SOCIAL - INTERV.SOC- DE 1/1/26 A 31/7/26</t>
  </si>
  <si>
    <t>2026 05 4312 22799</t>
  </si>
  <si>
    <t>SERVICIO CELADURIA MERCADOS.</t>
  </si>
  <si>
    <t>ALICIA GARCÍA MARTÍNEZ</t>
  </si>
  <si>
    <t>MENUDO FIN DE SEMANA 1: REPRESENTACIÓN ""LA TRAVIESA JUGLARESA"" EN C.C. CANAL DE CASTILLA, 15 DE MARZO</t>
  </si>
  <si>
    <t>AGUILAR DE CAMPOO</t>
  </si>
  <si>
    <t>PALENCIA</t>
  </si>
  <si>
    <t>2026 10 2315 22799</t>
  </si>
  <si>
    <t>TALLER INFANTIL DE BIENESTAR EMOCIONAL EN EL CENTRO MUNICIPAL DE IGUALDAD // ENERO 2026</t>
  </si>
  <si>
    <t>ALLENDE ACTIVIDADES DE OCIO Y TIEMPO LIBRE,  S.L.</t>
  </si>
  <si>
    <t>PRORROGA CONTRATO GESTION VALLANOCHE - VALLATARDE DE 22 DE ENERO 2025 A 21 DE ENERO 2026</t>
  </si>
  <si>
    <t>PROGRAMAS VALLATARDE Y VALLANOCHE DEL 22-01-2026 AL 31-12-2028</t>
  </si>
  <si>
    <t>SUMINISTRO DE DOS PERSIANAS VENECIANAS PARA DESPACHO DE C.C. JOSÉ LUIS MOSQUERA</t>
  </si>
  <si>
    <t>2026 03 9241 22199</t>
  </si>
  <si>
    <t>SUMINISTRO DE CINCO MANDOS A DISTANCIA PARA PERSIANAS DEL C.C. DELICIAS</t>
  </si>
  <si>
    <t>2026 08 1532 22199</t>
  </si>
  <si>
    <t>Adquisición de agua mineral en garrafas para el Parque de Vías Públicas, durante el ejercicio 2026.-</t>
  </si>
  <si>
    <t>2026 10 2311 213</t>
  </si>
  <si>
    <t>2DA PRORROGA. ALQUILER Y COPIAS EQUIPOS IMPRES. SERV.CENTRALES Y CEAS - DEL 8/2/25 AL 7/2/26</t>
  </si>
  <si>
    <t>2DA PRORROGA. ALQUILER Y COPIAS EQUIPOS MULTIF. COMEDOR SOCIAL - DEL 8/2/25 AL 7/2/26</t>
  </si>
  <si>
    <t>2DA PRORROGA. ALQUILER Y COPIAS EQUIPOS MULTIFUNCION DEL CAI - DEL 8/2/25 AL 7/2/26</t>
  </si>
  <si>
    <t>2026 04 9204 213</t>
  </si>
  <si>
    <t>SUMINISTRO DE IMPRESIÓN CORPORATIVA, CDIT, SEGUNDA PRÓRROGA (30/2024)</t>
  </si>
  <si>
    <t>2026 06 3321 213</t>
  </si>
  <si>
    <t>PR-SE 40/2021 PS 5. SEGUNDA PRORROGA CONTRATO SUMINISTRO IMPRESION CORPORATIVA. BIB. PUBLICAS. 08/02/2025 A 07/02/2026</t>
  </si>
  <si>
    <t>2026 01 9203 213</t>
  </si>
  <si>
    <t>SEGUNDA PRORROGA COPIAS CONTRATO MAQ. FOTOCOP. KYOCERA 4053 R.I. 08/02/2025 -31/12/2025; 01/01/2026 -07/02/2026</t>
  </si>
  <si>
    <t>2026 10 2313 213</t>
  </si>
  <si>
    <t>2ª PRORROGA. SUM. IMPRESION CONCEJALIA,DIRECCION Y SECRET. EJECUTIVA. AREA SERVICIOS SOCIALES.DE 8 FEB 2025 AL 7 FEB 26</t>
  </si>
  <si>
    <t>2026 11 1361 213</t>
  </si>
  <si>
    <t>2º PRORROGA IMPRESION CORPORATIVA DEL 01/01/2026 AL 07/02/2026///SERVICIO DE EXTINCION DE INCENDIOS</t>
  </si>
  <si>
    <t>SEGUNDA PRORROGA EXP. PR-SE 40/2021 SUMINISTRO IMPRESIÓN CORPORATIVA DEL EXCMO. AYTO VALLADOLID. SERVICIO DE LIMPIEZA.</t>
  </si>
  <si>
    <t>2026 04 9341 213</t>
  </si>
  <si>
    <t>PREVISIÓN EQUIPOS IMPRESIÓN TESORERÍA Y RECAUDACIÓN</t>
  </si>
  <si>
    <t>2026 09 4322 213</t>
  </si>
  <si>
    <t>SEGUNDA PRORROGA CONTRATO CENTRALIZADO DE SUMINISTRO DE LA GESTION DE IMPRESION CORPORATIVA AREA TURISMO</t>
  </si>
  <si>
    <t>2026 10 2315 213</t>
  </si>
  <si>
    <t>PR-SE 40/2021 PS5 2º PRORROGA SUMINISTRO DE IMPRESION CORPORATIVA. SERVICIO DE IGUALDAD. 08/02/2025 a 07/02/2026.</t>
  </si>
  <si>
    <t>2026 11 1321 213</t>
  </si>
  <si>
    <t>2ª PRÓRROGA CONTRATO SUMINISTRO IMPRESIÓN CORPORTIVA DEL SERVICIO DE POLICÍA MUNICIPAL DEL 8-2-2025 AL 7-2-2026</t>
  </si>
  <si>
    <t>2026 02 9331 213</t>
  </si>
  <si>
    <t>2ª PRÓRROGA ESTIMACIÓN COPIAS FOTOCOPIADORA DPTO. PATRIMONIO. 08/02/2025 AL 31/12/2025 -  01/01/26 AL 07/02/2026 (1 AÑO)</t>
  </si>
  <si>
    <t>2026 01 9205 213</t>
  </si>
  <si>
    <t>EXP HPMA-SE 30/2024 SEGUNDA PRÓRROGA copias impresión corporativa máquina imprenta - De 08/07/2025 a 07/02/2026</t>
  </si>
  <si>
    <t>2026 01 9206 213</t>
  </si>
  <si>
    <t>SEGUNDA PRÓRROGA COPIAS COLOR Y B/N ARCHIVO MUNICIPAL, DEL 1 DE ENERO AL 7 DE FEBRERO DE 2026</t>
  </si>
  <si>
    <t>2026 04 9231 213</t>
  </si>
  <si>
    <t>2ª PRÓRROGA CONTRATO SUMINISTRO IMPRESIÓN CORPORATIVA  EXCMO AYTO DE VALLADOLID- SERV. INFORMACIÓN</t>
  </si>
  <si>
    <t>2026 01 9312 213</t>
  </si>
  <si>
    <t>PRORROGA CONTRATO CENTRALIZADO FOTOCOPIADORAS. DEPARTAMENTO DE CONTABILIDAD 08/02/2025 A 07/02/2026</t>
  </si>
  <si>
    <t>PRORROGA CONTRATO CENTRALIZADO FOTOCOPIADORAS. INTERVENCION 08/02/2025 A 07/02/2026</t>
  </si>
  <si>
    <t>2026 08 1301 213</t>
  </si>
  <si>
    <t>Consumos fotoc. Área Tráfico y Movilidad (SETM-CONCEJ pta. 38, LIC pta.19, SCIE pta. 18 bis, INF. URB. pta 9</t>
  </si>
  <si>
    <t>2026 04 9311 203</t>
  </si>
  <si>
    <t>ALQUILER FOTOCOPIADORA MODELO MC3 DEL 8 DE FEBRERO DE 2026 AL 7 DE FEBRERO DE 2029. OFICINA PRESUPUESTARIA</t>
  </si>
  <si>
    <t>2026 08 1341 213</t>
  </si>
  <si>
    <t>2ª PRORROGA - COPIAS FOTOCOPIADORA CENTRO MOVILIDAD URBANA (8 febrero a 31 diciembre 2025/1 enero a 7 febrero 2026)</t>
  </si>
  <si>
    <t>COPIAS FOTOCOPIADORA MC3 DEL 8 DE FEBRERO DE 2026 AL 7 DE FEBRERO DE 2029. OFICINA PRESUPUESTARIA</t>
  </si>
  <si>
    <t>2ª PRÓRROGA - COPIAS FOTOCOPIADORA OCUPACIÓN VÍA PÚBLICA (8 febrero a 31 diciembre 2025/1 enero a 7 febrero 2026)</t>
  </si>
  <si>
    <t>2026 08 1532 213</t>
  </si>
  <si>
    <t>Contrato de COPIAS para FOTOCOPIADORAS del SEPI entre 8/02 a 31/12 de 2025 y 1/01 a 7/02 de 2026.</t>
  </si>
  <si>
    <t>2026 04 3121 213</t>
  </si>
  <si>
    <t>SEGUNDA PRORROGA CONTRATO ALQUILER Y COPIAS FOTOCOPIADORA 08-02-2025 HASTA 07-02-2026.DEPARTAMENTO DE PREVENCION Y SALUD</t>
  </si>
  <si>
    <t>2026 06 3232 213</t>
  </si>
  <si>
    <t>PR-SE 40/2021 PS 5. SEGUNDA PRORROGA CONTRATO SUMINISTRO IMPRESION CORPORATIVA. SERV. EDUCACION. 08/02/2025 A 07/02/2026</t>
  </si>
  <si>
    <t>2026 10 2312 213</t>
  </si>
  <si>
    <t>SUMINISTROS DE IMPRESION DE LOS CENTROS DE VIDA ACTIVA TRANSFERIDOS DEL 8/2/25 AL 7/2/2026</t>
  </si>
  <si>
    <t>SUMINISTROS DE IMPRESION DE LOS CENTROS DE VIDA ACTIVA NO TRANSF. Y S. CENTRALES DEL 8/2/25 AL 7/2/2026</t>
  </si>
  <si>
    <t>2026 10 2412 213</t>
  </si>
  <si>
    <t>SUMINISTROS DE IMPRESION DEL CENTRO DE FORMACION PARA EL  EMPLEO  DEL 8/2/25 AL 7/2/2026</t>
  </si>
  <si>
    <t>2026 11 1321 204</t>
  </si>
  <si>
    <t>ALPHABET ESPAÑA FLEET MANAGEMENT, S.A.</t>
  </si>
  <si>
    <t>CONTRATO RENTING VEHÍCULOS POLICÍA   DEL 1 DE ENERO DE 2023 AL 15 DE AGOSTO DE 2027. LOTE Nº 2. EXPTE. SPSC 06/2022.</t>
  </si>
  <si>
    <t>LAS ROZAS</t>
  </si>
  <si>
    <t>2026 11 1631 22104</t>
  </si>
  <si>
    <t>ALSINA I LLORCA S.L.</t>
  </si>
  <si>
    <t>PRÓRROGA EXP SPSC-SE 27/2022 LOTES 4 Y 7. SERVICIO DE LIMPIEZA VIARIA.</t>
  </si>
  <si>
    <t>BADALONA</t>
  </si>
  <si>
    <t>2026 11 1621 22104</t>
  </si>
  <si>
    <t>PRÓRROGA EXP SPSC-SE 27/2022 LOTES 4 Y 7. SERVICIO DE LIMPIEZA.</t>
  </si>
  <si>
    <t>ALTEN SOLUCIONES,PRODUCTOS,AUDITORIA E INGENIERIA S.A.U</t>
  </si>
  <si>
    <t>SERVICIO INTEGRAL DE SOPORTE AL DESARROLLO DE SISTEMAS DE INFORMACIÓN, LOTE 1 (61/2024)</t>
  </si>
  <si>
    <t>SUSCRIPCIÓN REVISTA ""ALTERNATIVAS ECONÓMICAS"" PARA BIBLIOTECAS MUNICIPALES VALLADOLID. AÑO 2026</t>
  </si>
  <si>
    <t>SUMINISTRO DE LICENCIAS Y SOPORTE TÉCNICO DEL GESTOR DOCUMENTAL ALFRESCO (10/2024)</t>
  </si>
  <si>
    <t>LA CORUÑA</t>
  </si>
  <si>
    <t>2026 02 9332 213</t>
  </si>
  <si>
    <t>AL-TOP TOPOGRAFIA, S.A.</t>
  </si>
  <si>
    <t>REPARACIONES Y PUESTA A PUNTO ESTACIÓN ROBOTIZADA PARA TOPOGRAFOS DEL SERVICIO DE CARTOGRAFÍA</t>
  </si>
  <si>
    <t>2026 08 1532 619</t>
  </si>
  <si>
    <t>ALVAC S.A.</t>
  </si>
  <si>
    <t>Contrato de obras de construcción de aparcamiento de vehículos pesados en la calle Topacio.EXPTE 18-2025</t>
  </si>
  <si>
    <t>SEGOVIA</t>
  </si>
  <si>
    <t>Obras - De Obras</t>
  </si>
  <si>
    <t>2026 06 3261 22799</t>
  </si>
  <si>
    <t>ALVALOP SERVICIOS XXI SL</t>
  </si>
  <si>
    <t>SE 2-22 PS1 PRORROGA CTTO SERVICIOS PROGRAMA ABSENTISMO ESCOLAR CURSOS 24-25 Y 25-26</t>
  </si>
  <si>
    <t>LALIN</t>
  </si>
  <si>
    <t>PONTEVEDRA</t>
  </si>
  <si>
    <t>2026 10 2312 632</t>
  </si>
  <si>
    <t>ALVAREZ Y MATEO ARQUITECTOS, SL</t>
  </si>
  <si>
    <t>REAJUSTE PRESUPUESTARIO-DIRECCION OBRA SUSTITUCION CUBIERTA CVA ZONA ESTE-ENERO 26---</t>
  </si>
  <si>
    <t>REAJUSTE PRESUPUESTARIO DIRECCION OBRA SUSTITUCION CUBIERTA CVA ZONA ESTE-FEBRERO 2026</t>
  </si>
  <si>
    <t>AMALIA TORRES  SALGADO</t>
  </si>
  <si>
    <t>CARNAVAL: REPRESENTACIÓN DE OBRA ""CANCIONES ANIMADAS"" EN C.C. JOSÉ MARÍA LUELMO EL 14 DE FEBRERO (JAIME LA FUENTE)</t>
  </si>
  <si>
    <t>2026 08 1532 203</t>
  </si>
  <si>
    <t>Alquiler maquinaria sin conductor (rodillos compactadores de distintos tamaños, carretillas elevadoras, mini-retros...)</t>
  </si>
  <si>
    <t>2026 04 9204 636</t>
  </si>
  <si>
    <t>AMBAR TELECOMUNICACIONES, S.L.</t>
  </si>
  <si>
    <t>GESTIÓN Y MANTENIMIENTO ÁREAS WIF, PRIMERA PRÓRROGA, 2025/CTA/22</t>
  </si>
  <si>
    <t>2026 07 1721 213</t>
  </si>
  <si>
    <t>AMBICONTROL SERVICIO DE ATENCION TECNICA  AMBIENTAL SL</t>
  </si>
  <si>
    <t>EXP. VS 1/24 SERVICIOS DE MANTENIMIENTO Y CALIBRACIÓN DE EQUIPOS DEL LABORARORIO DE LA RED DE CALIDAD DE VALLADOLID</t>
  </si>
  <si>
    <t>PARLA</t>
  </si>
  <si>
    <t>2026 01 4331 22799</t>
  </si>
  <si>
    <t>CONTRATO DE SERVICIOS ACTIVIDADES PARA LA DISEMINACIÓN Y SENSIBILIZACIÓN CIUDADANA EN ADAPTACIÓN AL CAMBIO CLIMÁTICO</t>
  </si>
  <si>
    <t>MENUDO FIN DE SEMANA 1 Y CARNAVAL: REPRESENTACIONES EN C.C. CANAL DE CASTILLA Y C.C. DELICIAS (MARGARITO Y CIA)</t>
  </si>
  <si>
    <t>MENUDO FIN DE SEMANA 1 Y CARNAVAL: REPRESENTACIÓN DE OBRA INFANTIL EN LA PRESENTACIÓN DE SENDOS PROGRAMAS EN AYTO.</t>
  </si>
  <si>
    <t>ANSU ESTRUCTURAS Y EVENTOS SL</t>
  </si>
  <si>
    <t>BAZAR NAVIDEÑO 2025-2026 INSTALACIÓN CASETAS CAMPAÑA DE NAVIDAD 2025-2026. PAGO DOS PLAZOS 50%.</t>
  </si>
  <si>
    <t>VILLANUBLA</t>
  </si>
  <si>
    <t>2026 03 9241 22700</t>
  </si>
  <si>
    <t>ANTICIMEX 3D SANIDAD AMBIENTAL, S.A.U.</t>
  </si>
  <si>
    <t>SE-PC 04/2025 (LOTE 2): CONTROL DE PLAGAS DE CENTROS SPC (2A // 2026-2027)</t>
  </si>
  <si>
    <t>SANT CUGAT DEL VALLÈS</t>
  </si>
  <si>
    <t>2026 05 4314 22606</t>
  </si>
  <si>
    <t>ANTONIO JESUS CASTRO LOSADA</t>
  </si>
  <si>
    <t>COSTES HONORARIOS A ARBITROS PROPUESTOS POR ASOCIACIONES DE CONSUMIDORES Y EMPRESARIOS ASITENCIA A AUDIENCIAS 2026.</t>
  </si>
  <si>
    <t>2026 08 1341 619</t>
  </si>
  <si>
    <t>API MOVILIDAD, S.A</t>
  </si>
  <si>
    <t>Contrato de señalización vial, lote 2 (expediente 31/2023 SETM)</t>
  </si>
  <si>
    <t>2026 11 1631 22700</t>
  </si>
  <si>
    <t>AQLARA INFRAESTRUCTURAS SAU</t>
  </si>
  <si>
    <t>LICITACIÓN 2026 Y 2027.VACIADO FOSAS SÉPTICAS PLAYA MORERAS Y LAVADERO EXP. 33/2025. SERVICIO DE LIMPIEZA VIARIA.</t>
  </si>
  <si>
    <t>TALLERES LITERARIOS CON PERSPECTIVA DE GENERO// CENTRO MUNICIPAL DE IGUALDAD// DE ENERO A JUNIO</t>
  </si>
  <si>
    <t>2026 06 3231 22799</t>
  </si>
  <si>
    <t>ARASTI BARCA M.A., S.L.</t>
  </si>
  <si>
    <t>SE-EC06-2024 CONTRATO SERVICIOS GESTION EIM CURSO 24-25 Y 25-26. DEL 1-1-24 AL 31-8-26 LOTE 8 PLATERO</t>
  </si>
  <si>
    <t>SE-EC06-2024 CONTRATO SERVICIOS GESTION EIM CURSO 24-25 Y 25-26. DEL 1-1-24 AL 31-8-26 LOTE 9 EL GLOBO</t>
  </si>
  <si>
    <t>2026 01 9206 22706</t>
  </si>
  <si>
    <t>ARCAL GESTION DOCUMENTAL, SL</t>
  </si>
  <si>
    <t>CONTRATO DE SERVICIO DE APOYO A LA GESTIÓN DEL ARCHIVO MUNICIPAL. 2026-2027. EXPTE. 2025/CTA_01/000082</t>
  </si>
  <si>
    <t>2026 11 3111 22106</t>
  </si>
  <si>
    <t>ARCOVET PRODUCTOS VETERINARIOS SL</t>
  </si>
  <si>
    <t>PRIMERA PRORROGA CONRATO SUMINISTRO MEDICAMENTOS Y MATERIAL FUNGIBLE PARA CMPA. (LOTE2)</t>
  </si>
  <si>
    <t>2026 06 3232 203</t>
  </si>
  <si>
    <t>CTO. SERVICIO - ALQUILER MAQUINARIA POR OBRAS EN COLEGIOS PÚBLICOS DE VALLADOLID. AÑO 2026</t>
  </si>
  <si>
    <t>VALDESTILLAS</t>
  </si>
  <si>
    <t>ARMAISMA, S.L.</t>
  </si>
  <si>
    <t>SE-EC06-2024 CONTRATO SERVICIOS GESTION EIM CURSO 24-25 Y 25-26. DEL 1-1-24 AL 31-8-26 LOTE 1 CAMPANILLA</t>
  </si>
  <si>
    <t>SE-EC06-2024 CONTRATO SERVICIOS GESTION EIM CURSO 24-25 Y 25-26. DEL 1-1-24 AL 31-8-26 LOTE 3 PRINCIPITO</t>
  </si>
  <si>
    <t>2026 11 1321 629</t>
  </si>
  <si>
    <t>ARMERIA DEL CARMEN S.L</t>
  </si>
  <si>
    <t>PLAN DE RENOVACIÓN DE ARMAMENTO PARA POLICÍAS MUNICIPAL. EXPTE SPSC 039/21.</t>
  </si>
  <si>
    <t>CARTAGENA</t>
  </si>
  <si>
    <t>2026 09 4321 22609</t>
  </si>
  <si>
    <t>ARRIATE STUDIO SL</t>
  </si>
  <si>
    <t>SERVICIOS DE ORGANIZACION DE LA JORNADA FEMALE LANDSCAPE EN EL ESPACIO SEMINCI</t>
  </si>
  <si>
    <t>CHICLANA DE LA FRONTERA</t>
  </si>
  <si>
    <t>CADIZ</t>
  </si>
  <si>
    <t>2026 06 3341 215</t>
  </si>
  <si>
    <t>ARTE CONSERVACIÓN Y RESTAURACIÓN DE BIENES MUEBLES SL</t>
  </si>
  <si>
    <t>CTO. SERVICIO PROTECCIÓN URGENTE Y CONSOLIDACIÓN DEL MURAL DE LA PLAZA ZORRILLA POR DESPRENDIMIENTOS SUCESIVOS. 25-26</t>
  </si>
  <si>
    <t>ARVID DISEÑO Y DECORACIÓN</t>
  </si>
  <si>
    <t>SUMINISTRO E INSTALACIÓN DE ESPEJOS EN SALA DE ACTIVIDADES DE LOCAL MUNICIPAL ""LA OVERUELA""</t>
  </si>
  <si>
    <t>ALDEAMAYOR DE SAN MARTÍN</t>
  </si>
  <si>
    <t>2026 11 1621 22799</t>
  </si>
  <si>
    <t>ASCAN SERVICIOS URBANOS SL</t>
  </si>
  <si>
    <t>EXP. SPSC-SE 015/2024 CONTRATACIÓN PUNTOS LIMPIOS AYUNTAMIENTO DE VALLADOLID 2025 y 2026. SERVICIO DE LIMPIEZA.</t>
  </si>
  <si>
    <t>IGOLLO DE CAMARGO</t>
  </si>
  <si>
    <t>CANTABRIA</t>
  </si>
  <si>
    <t>2026 06 3261 213</t>
  </si>
  <si>
    <t>SE 40-24 CTTO MANTENIMIENTO ASCENSORES LOTE 1 ESCUELA MUNICIPAL DE MUSICA. 2025 Y 2026</t>
  </si>
  <si>
    <t>VIGO</t>
  </si>
  <si>
    <t>SE 40/24 CTTO MANTENIMIENTO ASCENSORES LOTE 1 COLEGIOS PUBLICOS 2025 Y 2026</t>
  </si>
  <si>
    <t>2026 03 9241 213</t>
  </si>
  <si>
    <t>CONTRATO CENTRALIZADO MANTENIMIENTO APARATOS ELEVADORES DE CENTROS MUNICIPALES (LOTE 5, SPC, DE 4/05/25 A 31/12/26)</t>
  </si>
  <si>
    <t>CTO. SUMINISTRO Y SUSTITUCIÓN DE PIEZAS DE LOS ASCENSORES DE LOS COLEGIOS PÚBLICOS. AÑO 2026</t>
  </si>
  <si>
    <t>ADO</t>
  </si>
  <si>
    <t>EXPTE. SE 40/24 LOTE 1 // MANTENIMIENTO ASCENSORES // COLEGIOS PÚBLICOS // DICIEMBRE 2025</t>
  </si>
  <si>
    <t>2026 07 1701 213</t>
  </si>
  <si>
    <t>Mantenimiento del ascensor en el edificio anexo al de Casa del Barco. año 2026</t>
  </si>
  <si>
    <t>CONTRATO CENTRALIZADO MANTENIMIENTO ASCENSOR. SERVICIO DE LIMPIEZA.</t>
  </si>
  <si>
    <t>ADJ. EXPTE.Contrato mantenimiento aparatos elevadores edificios dependientes Área Urbanismo y Vivienda. Lote 3</t>
  </si>
  <si>
    <t>2026 10 2314 213</t>
  </si>
  <si>
    <t>MANTENIMIENTO DE LOS APARATOS ELEVADORES LOTE 4 ESPACIOS JOVENES. 1/2/2025 A 31/12/2026</t>
  </si>
  <si>
    <t>L4-contrato mant.elevadores CVAS TRANSF de 1/2/2025 a 31/12/2026</t>
  </si>
  <si>
    <t>MANTENIMIENTO DE LOS APARATOS ELEVADORES LOTE 4 DE LOS  CVA SIN TRANSFERIR.DEL 01/02/25 AL 31/12/2026</t>
  </si>
  <si>
    <t>L4 - CONTRATO MANTENIMIENTO ELEVADORES CENTRO INTEGRADO. DE 1/2/ 2025 A 31/12/2026</t>
  </si>
  <si>
    <t>MANTENIMIENTO DE LOS APARATOS ELEVADORES LOTE 4 CENTRO DE FORMACION JACINTO BENAVENTE. DEL 01/02// 2025  AL 31/12/ 2026</t>
  </si>
  <si>
    <t>L4 - CONTRATO MANTENIMIENTO ELEVADORES COMEDOR SOCIAL DE  1/2/2025 A 31/12/2026</t>
  </si>
  <si>
    <t>2026 01 4331 213</t>
  </si>
  <si>
    <t>CONTRATACIÓN DEL MANTENIMIENTO DE APARATOS ELEVADORES EN LOS EDIFICIOS DEPENDIENTES DE LA AGENCIA DE INNOVACIÓN.LOTE 3.</t>
  </si>
  <si>
    <t>MANTENIMIENTO DE ASCENSORES PREVENTIVO, TÉCNICO-LEGAL Y CORRECTIVO DEPENDENCIAS POLICÍA MUNICIPAL LOTE Nº3 2025-2026</t>
  </si>
  <si>
    <t>2026 10 2315 22620</t>
  </si>
  <si>
    <t>ASE-PSIKE, S.L.</t>
  </si>
  <si>
    <t>1º PRORROGA L2-SERV.DESARROLLO DEL PLAN INSERCIÓN LABORAL/ 1 ENE 2025 A 22 SEPT 2026 / HERRAM.TEC.BUSQUEDA EMPLEO-ASE-PS</t>
  </si>
  <si>
    <t>ASOC CULTURAL ATHENEA TEATRO JOVEN</t>
  </si>
  <si>
    <t>MENUDO FIN DE SEMANA 1 Y CARNAVAL: TRES REPRESENTACIONES DEL GRUPO DE TEATRO EN C.C. DELICIAS, ESGUEVA Y RONDILLA</t>
  </si>
  <si>
    <t>ASOC PARA LA PROMOCION Y GESTION DE SERVICIOS SOCIALES GENERALES Y ESPECIALIZADOS</t>
  </si>
  <si>
    <t>1º PRORROGA L3-SERV.DESARROLLO DEL PLAN INSERCIÓN LABORAL/ 1 ENE 2025 A 22 SEPT-2026 / ITINERARIO INDIVIDUAL DE INSERC.</t>
  </si>
  <si>
    <t>ASOCIACIÓN CULTURAL CONDE PEDRO ANSÚREZ</t>
  </si>
  <si>
    <t>CTO. MENOR SERVICIOS EXPOSICIÓN LA BODA DE LOS REYES CATÓLICOS -GUÍA EDUCATIVA 2025/2026- AÑO 2026</t>
  </si>
  <si>
    <t>CTO. MENOR PASACALLES DE LA ACTIVIDAD ""CARNAVAL DE LOS COLES"" -1 DÍA-</t>
  </si>
  <si>
    <t>COLABORACIÓN CON EXPOSICIÓN DE FOTOGRAFÍA ""MOMENTOS DEPORTIVOS ICÓNICOS EN VALLADOLID (1)""</t>
  </si>
  <si>
    <t>2026 04 9231 22799</t>
  </si>
  <si>
    <t>ATECH BUSINESS OPERATION SL</t>
  </si>
  <si>
    <t>MODIFICACIÓN CONTRATO DE SERVICIOS DE ""ATENCIÓN CIUDADANA 010, CENTRALITA Y ATENC. PRESENCIAL AYTO VA"" - CAMBIO TERCERO</t>
  </si>
  <si>
    <t>DONOSTIA-SAN SEBASTIAN</t>
  </si>
  <si>
    <t>GUIPUZCOA</t>
  </si>
  <si>
    <t>1ª PRÓRROGA CONTRATO DE SERVICIOS DE ""ATENCIÓN CIUDADANA 010, CENTRALITA Y ATENC PRESENCIAL PARA AYTO VA- CAMBIO TERCERO</t>
  </si>
  <si>
    <t>2ª PRÓRROGA CONTRATO DE SERVICIOS DE ""ATENCIÓN CIUDADANA 010, CENTRALITA Y ATENCIÓN PRESENCIAL PARA EL AYTO VALLADOLID.</t>
  </si>
  <si>
    <t>2026 11 3111 22799</t>
  </si>
  <si>
    <t>ATHISA MEDIO AMBIENTE,  S.A.U.</t>
  </si>
  <si>
    <t>PRIMERA PRORROGA CONTRATO RECOGIDA DE PALOMAS DEL 15-10-2025 AL 14-10-2026. ANUALIDAD 2026</t>
  </si>
  <si>
    <t>PELIGROS</t>
  </si>
  <si>
    <t>GRANADA</t>
  </si>
  <si>
    <t>ATOS HOLDING IBERIA, S.L.</t>
  </si>
  <si>
    <t>MTO. Y REPARACIÓN DE LOS EQUIPOS DE TRAT. DE LA INFORMAC. (S. INFORM.  CRÍTICOS) 2ª PRÓRROGA, LOTE 2 , (2025CTA/045)</t>
  </si>
  <si>
    <t>MTO. Y REPARACIÓN DE LOS EQUIPOS DE TRAT. DE LA INFORMAC. (S. INFORM. NO CRÍTICOS) 2ª PRÓRROGA, LOTE 1 , (2025CTA/045)</t>
  </si>
  <si>
    <t>2026 03 9241 22799</t>
  </si>
  <si>
    <t>SE PC 81/2024 Sº ASISTENCIA TÉCNICA A ESPECTÁCULOS Y MTO. DE MAQUINARIA Y EQUIPAMIENTO AUDIOVISUAL CENTROS SPC (2A)</t>
  </si>
  <si>
    <t>SE PC 81/2024 Sº ASISTENCIA TÉCNICA A ESPECTÁCULOS Y MTO. DE MAQUINARIA Y EQUIPAMIENTO AUDIOVISUAL - REAJUSTE CRÉDITOS</t>
  </si>
  <si>
    <t>2026 0950 4321 609</t>
  </si>
  <si>
    <t>I G M, INGENIERIA Y GESTION MEDIOAMBIENTAL, S.L.</t>
  </si>
  <si>
    <t>OBRA MENOR PARA EL DESBROCE DE MATORRAL Y PODA ARBOLES ENTORNO DEPOSITO LOCOMOTORAS INSTALACIONES RENFE. PRTR</t>
  </si>
  <si>
    <t>AUTOS IGLESIAS SL</t>
  </si>
  <si>
    <t>CONTRATO RENTING  VEHÍCULOS POLICÍA. DEL 1 DE ENERO DE 2023 AL 15 DE AGOSTO DE 2027. LOTE Nº 3. EXPTE SPSC 06/2022.</t>
  </si>
  <si>
    <t>LUGO</t>
  </si>
  <si>
    <t>CONTRATO  RENTING VEHÍCULOS CAMUF.  POLICÍA MUNICIPAL DE 1 DE ENERO DE 2024 A 31 DE MAYO DE 2028. EXPTE. SPSC SE-03/2023</t>
  </si>
  <si>
    <t>AYESA ADVANCED TECHNOLOGIES, SA</t>
  </si>
  <si>
    <t>SERVICIO ADMINISTRACIÓN ESPECIALIZADA Y SOPORTE A USUARIOS AVANTE (26/2023)</t>
  </si>
  <si>
    <t>SEVILLA</t>
  </si>
  <si>
    <t>SERVICIO ADMINISTRACIÓN ESPECIALIZADA Y SOPORTE A USUARIOS AVANTE (26/2023) (REAJUSTE DE ANUALIDADES)</t>
  </si>
  <si>
    <t>AYESA IBERMÁTICA S.A.U.</t>
  </si>
  <si>
    <t>SERVICIOS LÍNEA BASE OFICINA TÉCNICA DE SEGURIDAD, LOTE 1   (59/2021)</t>
  </si>
  <si>
    <t>2026 04 9204 216</t>
  </si>
  <si>
    <t>OPERACIÓN DEL  CENTRO DE OPERACIONES DE CIBERSEGURIDAD (SOC), LOTE 1   (59/2021)</t>
  </si>
  <si>
    <t>SERVICIOS BAJO DEMANDA OFICINA TÉCNICA DE SEGURIDAD, LOTE 1   (59/2021)</t>
  </si>
  <si>
    <t>SOLUCIÓN DE PROTECCIÓN DE ENDPOINT (EDR), LOTE 1   (59/2021)</t>
  </si>
  <si>
    <t>2026 01 4331 203</t>
  </si>
  <si>
    <t>SEGUNDA PRÓRROGA SUMINISTRO IMPRESIÓN CORPORATIVA 08 DE FEBRERO 2025 A 7 FEBRERO 2026</t>
  </si>
  <si>
    <t>2026 05 4312 203</t>
  </si>
  <si>
    <t>PRORROGA DE CONTRATO DE SUMINISTRO DE IMPRESION CORPORATIVA. SERVICIO CYM.</t>
  </si>
  <si>
    <t>SOLUCIÓN DE PROTECCIÓN DE LA NAVEGACIÓN DEL USUARIO, LOTE 1   (59/2021)</t>
  </si>
  <si>
    <t>SOLUCIÓN DE AUTENTICACIÓN CON DOBLE FACTOR (2FA), LOTE 1   (59/2021)</t>
  </si>
  <si>
    <t>SOLUCIÓN DE PROTECCIÓN DEL DOMINIO, LOTE 1   (59/2021)</t>
  </si>
  <si>
    <t>AYTOS SOLUCIONES INFORMATICAS, S.L.U.</t>
  </si>
  <si>
    <t>MTO Y ASIST. TÉCNICA DEL SISTEMA DE INFORMACIÓN PRESUPUESTARIA, CONTABLE Y FINANCIERA, 2ª PRÓRROGA, 2025/CTA/23</t>
  </si>
  <si>
    <t>ECIJA</t>
  </si>
  <si>
    <t>PrNegSP - Procedimiento Negociado Sin Publicidad</t>
  </si>
  <si>
    <t>2026 02 9331 203</t>
  </si>
  <si>
    <t>2ª PRÓRROGA ALQUILER FOTOCOPIADORA DPTO. PATRIMONIO.PERIODO: 08/02/2025 AL 31/12/2025 - 01/01/26 AL  07/02/2026 (1 AÑO)</t>
  </si>
  <si>
    <t>MTO Y ASIST. TÉCNICA DEL PADRÓN MUNICIPAL DE HABITANTES DEL AYTO DE VALLADOLID, 1ª PRÓRROGA, (2025/SAN/030)</t>
  </si>
  <si>
    <t>BABEL SISTEMAS DE INFORMACION, S.L.</t>
  </si>
  <si>
    <t>SISTEMA DE INFORMACIÓN AL CIUDADANO, BASADO EN EL SISTEMA DE GESTIÓN DOCUMENTAL DOGMA, LOTE 14, 2025/AAR/25</t>
  </si>
  <si>
    <t>LAS ROZAS DE MADRID</t>
  </si>
  <si>
    <t>2026 11 1631 214</t>
  </si>
  <si>
    <t>BALLESTAS HERNANDEZ VALLADOLID, S.L</t>
  </si>
  <si>
    <t>REPARACIÓN DE VEHÍCULOS Y MAQUINARIA. SERVICIO DE LIMPIEZA VIARIA.</t>
  </si>
  <si>
    <t>ESPECTÁCULO DE ANIMACIÓN Y DISCOMOVIDA EN CIC EL EMPECINADO PARA CARNAVAL (CONSEJO SOCIAL HUERTA DEL REY)</t>
  </si>
  <si>
    <t>ZARATAN</t>
  </si>
  <si>
    <t>2026 10 2312 22699</t>
  </si>
  <si>
    <t>ACTUACION MUSICAL "" GALA ENAMORADOS""  EL 13 DE FEBRERO  PARA LAS PAREJAS QUE CELEBRAN SUS BODASDE ORO- INICIATIVAS SOC.</t>
  </si>
  <si>
    <t>SERVICIO DE AZAFATAS PARA LA ACTUACION MUSICAL POR LAS BODAS DE ORO DE LOS USUARIOS DE LOS CVA- INICIATIVAS SOCIALES</t>
  </si>
  <si>
    <t>BARATZ SERVICIOS DE TELEDOCUMENTACION, S.A.</t>
  </si>
  <si>
    <t>GESTIÓN DE BIBLIOTECAS DEL ARCHIVO MUNICIPAL, LOTE 1 2025/AAR/25</t>
  </si>
  <si>
    <t>2026 01 9207 203</t>
  </si>
  <si>
    <t>2ª PRÓRROGA EXP HPMA-SE 30/2024 ALQUILER IMPRESIÓN CORPORATIVA 5 MÁQUINAS GOBIERNO Y RELACIÓN 08/02/2025 a 07/02/2026</t>
  </si>
  <si>
    <t>SUMINISTRO DE 1000 BOLSAS PARA PARAGÜEROS DEL C.C. BAILARÍN VICENTE ESCUDERO</t>
  </si>
  <si>
    <t>2026 02 1501 203</t>
  </si>
  <si>
    <t>2ª PRÓR. CONT. ""SUMINISTRO DE IMPRESIÓN CORPOR. EX.AYUNT. VALLAD.EXP.HPMA-SE 30/24  DE 8.2 A31.12.25-1.1A7.2 26(1AÑO)</t>
  </si>
  <si>
    <t>SUMINISTRO DE 2.500 BOLSAS PARA PARAGUEROS DEL C.C. RONDILLA</t>
  </si>
  <si>
    <t>SUMINISTRO DE 2500 BOLSAS (2 TAMAÑOS) PARA PARAGUEROS DE C.C. CANAL DE CASTILLA</t>
  </si>
  <si>
    <t>CTO. MENOR CONTRATACIÓN DE ANIMACIÓN Y MAESTRO DE CEREMONIAS PARA LA ACTIVIDAD ""CARNAVAL DE LOS COLES"" -1 DÍA-</t>
  </si>
  <si>
    <t>MANTENIMIENTO PUERTAS AUTOMATICAS PARA 2026 DEL CVA TRANSFERIDO S.JUAN-ROND-VICT-PUENTE Y DELICIAS-INICIATIVAS SOCIALES</t>
  </si>
  <si>
    <t>2026 01 9205 203</t>
  </si>
  <si>
    <t>EXP HPMA-SE 30/2024 SEGUNDA PRÓRROGA alquiler impresión corporativa máquina Imprenta - De 08/02/2025 a 07/02/2026</t>
  </si>
  <si>
    <t>MANTENIMIENTO DE LAS PUERTAS AUTOMATICAS PARA 2026 DE LOS CVA NO TRANSFERIDOS RIO ESG-PARQ  Y Z. SUR- INICIATIVAS SOC</t>
  </si>
  <si>
    <t>2026 05 4301 203</t>
  </si>
  <si>
    <t>2º Prrorroga Contrato Suministro de Impresión Corporativa del Ayto .(Area de Comercio, M y C ) del 1/2/2025 al 31/1/2026</t>
  </si>
  <si>
    <t>2026 01 9206 203</t>
  </si>
  <si>
    <t>SEGUNDA PRÓRROGA ALQUILER 2 FOTOCOPIADORAS COLOR Y B/N ARCHIVO MUNICIPAL, DEL 1 DE ENERO AL 7 DE FEBRERO DE 2026</t>
  </si>
  <si>
    <t>REPARACION DE PUERTA AUTOMATICA DELCVA SAN JUAN- INICIATIVAS SOCIALES</t>
  </si>
  <si>
    <t>REPARACIÓN DE PUERTAS MANUALES Y AUTOMÁTICAS DEPENDENCIAS DE POLICÍA MUNICIPAL</t>
  </si>
  <si>
    <t>2026 03 9241 203</t>
  </si>
  <si>
    <t>EXP. PR-SE 40/2021 PS 5: 2ª PRÓRROGA CONTRATO SUMINISTRO DE IMPRESIÓN CORPORATIVA AYTO. VALLADOLID.</t>
  </si>
  <si>
    <t>MANTENIMIENTO CORRECCIÓN Y REVISIÓN DE PUERTAS MANUALES Y AUTOMÁTICAS DE LAS DEPENDENCIAS DE POLICIA MUNICIPAL 2026</t>
  </si>
  <si>
    <t>2026 04 9202 203</t>
  </si>
  <si>
    <t>Prórroga contrato alquiler máquinas fotocopiadoras Personal y Formación 8-2-2025 al 7-2-2026. (can)</t>
  </si>
  <si>
    <t>COPIAS FOTOCOPIADORA TIPO MC 3 PARA 2ª PRORROGA CONTRATO SUMINISTRO DE IMPRESION CORPORATIVA (08-02-2025 A 07-02-2026)</t>
  </si>
  <si>
    <t>ALQUILER FOTOCOPIADORA TIPO MC 3 PARA 2ª PRORROGA CONTRATO SUMINISTRO DE IMPRESION CORPORATIVA (08-02-2025 A 07-02-2026)</t>
  </si>
  <si>
    <t>TEATRO DE IMPROVISACIÓN EN CLAVE DE IGUALDAD// CENTRO MUNICIPAL DE LA IGUALDAD // ENERO A JUNIO 2026</t>
  </si>
  <si>
    <t>2026 01 9312 203</t>
  </si>
  <si>
    <t>PRORROGA CONTRATO CENTRALIZADO MANTENIMIENTO FOTOCOPIADORAS. DEPARTAMENTO CONTABILIDAD 08/02/2025 A 07/02/2026</t>
  </si>
  <si>
    <t>PRORROGA CONTRATO CENTRALIZADO MANTENIMIENTO FOTOCOPIADORAS. INTERVENCION 08/02/2025 A 07/02/2026</t>
  </si>
  <si>
    <t>2026 08 1532 210</t>
  </si>
  <si>
    <t>BETON CATALAN, S.A.</t>
  </si>
  <si>
    <t>Suministro hormigones y morteros, tanto en obra como retirada en planta con vehículos municipales.-</t>
  </si>
  <si>
    <t>2026 04 9209 203</t>
  </si>
  <si>
    <t>SEGUNDA PRÓRROGA SUMINISTRO IMPRESIÓN CORPORATIVA 08/02/25 A 07/02/26. CONCEJALÍA,   DIRECCIÓN Y SECR. EJECUTIVA HACIEND</t>
  </si>
  <si>
    <t>2026 08 1301 203</t>
  </si>
  <si>
    <t>Alquiler fotocopiadoras Área Tráfico y Movilidad (SETM-CONCEJ pta 38, LIC pta 19, SCIE pta 18 bis, INF URB pta 9)</t>
  </si>
  <si>
    <t>DISEÑO Y MAQUETACION DE CARTELERIA// CENTRO MUNICIPAL DE IGUALDAD// DURANTE EL 2026</t>
  </si>
  <si>
    <t>2026 08 1341 203</t>
  </si>
  <si>
    <t>2ª PRORROGA -ALQUILER FOTOCOPIADORA_CENTRO MOVILIDAD URBANA (8 febrero a 31 diciembre 2025/1 enero a 7 febrero 2026)</t>
  </si>
  <si>
    <t>2ª PRÓRROGA - ALQUILER FOTOCOPIADORA OCUPACIÓN VÍA PÚBLICA (8 febrero a 31 diciembre 2025/1 enero a 7 febrero 2026)</t>
  </si>
  <si>
    <t>2026 04 9321 203</t>
  </si>
  <si>
    <t>Equipos FC011304-FC011305-FC011306-FC011372 Servicios de Gestión de Ingresos e Inspección (1/1/26 - 7/2/26)</t>
  </si>
  <si>
    <t>Contrato de ALQUILER DE FOTOCOPIADORAS DEL SEPI entre 8/02 a 31/12 de 2025 y del 1/01 a 7/02 de 2026.</t>
  </si>
  <si>
    <t>2026 10 2312 215</t>
  </si>
  <si>
    <t>BILLARES RUFES,S.L.</t>
  </si>
  <si>
    <t>TELA PRA REPARAR EL BILLAR DEL CVA PTE. COLGANTE- INICIATIVAS SOCIALES</t>
  </si>
  <si>
    <t>VALENCIA</t>
  </si>
  <si>
    <t>BLAPE, S.L.</t>
  </si>
  <si>
    <t>Suministro de 4.000 ml de ""banderola"" (cinta señalizadora de obra) personalizada para el Ayuntamiento de Valladolid.-</t>
  </si>
  <si>
    <t>2026 01 9201 203</t>
  </si>
  <si>
    <t>2ª Prórroga contrato de suministro de impresión corporativa del Excmo Ayuntamiento de Valladolid  (Secretaría General)</t>
  </si>
  <si>
    <t>AMPLIACIÓN CONTRATO SUMINISTRO IMPRESIÓN CORPORATIVA: C.M. LAS FLORES (ENERO 2026)</t>
  </si>
  <si>
    <t>2026 11 3111 22199</t>
  </si>
  <si>
    <t>ADQUISICIÓN DE PRODUCTOS DE DESINFECCIÓN PARA EL C.M.P.A. PARA EL AÑO 2026</t>
  </si>
  <si>
    <t>BUREAU VERITAS SOLUTIOSNS IBERIA, S.L. UNIPERSONAL</t>
  </si>
  <si>
    <t>ENSAYOS CONTROL DECALIDAD DE MATERIALES, LOTE 1, OBRA SUSTITUCION CUBIERTA CVA ZONA ESTE(enero y febrero 2026)</t>
  </si>
  <si>
    <t>2026 03 9241 632</t>
  </si>
  <si>
    <t>CONTRATO AUXILIAR DE CONTROL DE CALIDAD EN LA OBRA DE RENOVACIÓN DE LAS CUBIERTAS DEL C.C. ZONA ESTE (SPC 13/2025)</t>
  </si>
  <si>
    <t>2026 08 1341 22799</t>
  </si>
  <si>
    <t>DORNIER S.A.</t>
  </si>
  <si>
    <t>AJUSTE ANUALIDADES CONTRATO GESTIÓN SERVICIO PÚBLICO REGULACIÓN ESTACIONAMIENTO VEHÍCULOS VÍA PÚBLICA EN VALLADOLID</t>
  </si>
  <si>
    <t>ServPubl - De gestión de servicios públicos</t>
  </si>
  <si>
    <t>2026 02 1511 609</t>
  </si>
  <si>
    <t>CABERO EDIFICACIONES, S.A.</t>
  </si>
  <si>
    <t>Adj.contrato  obras de desmo., traslado y recolocación de la arquería histórica del Convento de la Merced Calzada</t>
  </si>
  <si>
    <t>2026 07 1701 22102</t>
  </si>
  <si>
    <t>VEOLIA SERVICIOS LECAM,S.A.U.</t>
  </si>
  <si>
    <t>CONSUMO BIOMASA 2018 A 2026.-</t>
  </si>
  <si>
    <t>AMPLIACIÓN ÁREA REGULADA ORA 2020 - 2026</t>
  </si>
  <si>
    <t>ENERGINOBA BATERIAS Y MANTENIMIENTOS, S.L.</t>
  </si>
  <si>
    <t>MTO. Y REPARACIÓN DE LOS SISTEMAS ELÉCTRICOS Y DE ALIMENTACIÓN ININTERRUMPIDA, LOTE 2 , (73/2021)</t>
  </si>
  <si>
    <t>MAINTENANCE DEVELOPMENT ,S.A -MDTEL TELECOMUNICACIONES</t>
  </si>
  <si>
    <t>MANTENIMIENTO DE LA PLATAFORMA DE TELEFONÍA, LOTE 1 (73/2021)</t>
  </si>
  <si>
    <t>HERMENEUS WORLD SL</t>
  </si>
  <si>
    <t>CONTRATO SERVICIO PARA LA OPERATIVA DE UNA PLATAFORMA DE VENTA ON-LINE (MARKETPLACE) PARA EL COMERCIO DE VALLADOLID</t>
  </si>
  <si>
    <t>BASAURI</t>
  </si>
  <si>
    <t>BIZKAIA</t>
  </si>
  <si>
    <t>EULEN SERVICIOS SOCIOSANITARIOS, S.A.</t>
  </si>
  <si>
    <t>Contrato gestión Centro Ocupacional de 15/2/23 a 14/2/26- años 24,25 y de 1 de enero a 14 febrero 2026.</t>
  </si>
  <si>
    <t>MODIFICACIÓN CONTRATO GESTIÓN ORA</t>
  </si>
  <si>
    <t>2026 04 9321 641</t>
  </si>
  <si>
    <t>T-SYSTEMS ITC IBERIA S.A.</t>
  </si>
  <si>
    <t>SUMINISTRO E IMPLANTACIÓN DEL SISTEMA DE GESTIÓN DE INGRESOS Y RECAUDACIÓN 2026-LOTE 1</t>
  </si>
  <si>
    <t>CGB INFORMÁTICA S.L.</t>
  </si>
  <si>
    <t>SUMINISTRO E IMPLANTACIÓN DEL SISTEMA DE GESTIÓN DE INGRESOS Y RECAUDACIÓN 2026-LOTE 2.</t>
  </si>
  <si>
    <t>ALDEATEJADA</t>
  </si>
  <si>
    <t>SALAMANCA</t>
  </si>
  <si>
    <t>2026 11 1361 626</t>
  </si>
  <si>
    <t>TELTRONIC SA UNIPERSONAL</t>
  </si>
  <si>
    <t>ACTUALIZ INTEGRAL SIST COMUNIC EMERG; LOTE1: SERV OPER ACTUALIZ INFRAESTR RED;SEISYPC.</t>
  </si>
  <si>
    <t>ZARAGOZA</t>
  </si>
  <si>
    <t>2026 05 4312 22199</t>
  </si>
  <si>
    <t>CADIELSA GRUPO, S.L.U.</t>
  </si>
  <si>
    <t>CONTRATO MENOR DE 27 FUSIBLES PARA EL MERCADO MUNICIPAL DE RONDILLA</t>
  </si>
  <si>
    <t>TRADIA TELECOM S.A.</t>
  </si>
  <si>
    <t>ACTUALIZ INTEGRAL SIST COMUNIC EMERG; LOTE 2:SERV ACTUALIZ TERMINALES;SEISYPC.</t>
  </si>
  <si>
    <t>2026 07 1721 633</t>
  </si>
  <si>
    <t>ENVIRA SOSTENIBLE, S.A.</t>
  </si>
  <si>
    <t>CONTRATO VS 15/23 MANTENIMIENTO INTEGRAL DE LA RED DE CONTROL ATMOSFERICO (RCCAVA)</t>
  </si>
  <si>
    <t>LLANERA</t>
  </si>
  <si>
    <t>ASTURIAS</t>
  </si>
  <si>
    <t>TELEFONICA SOLUCIONES DE INFORMATICA Y COMUNICACIONES DE ESPAÑA S.A.U</t>
  </si>
  <si>
    <t>SERVICIOS DE MIGRACIÓN, MANTENIMIENTO Y ADMINISTRACIÓN DEL SISTEMA ITSM BMC REMEDY (70/2022)</t>
  </si>
  <si>
    <t>SERVICIOS DE MIGRACIÓN, MANTENIMIENTO Y ADMINISTRACIÓN DEL SISTEMA ITSM BMC REMEDY   (70/2022) (REAJUSTE DE ANUALIDADES)</t>
  </si>
  <si>
    <t>SOLUTIA INNOVAWORLD TECHNOLOGIES S.L.</t>
  </si>
  <si>
    <t>RENOVACIÓN SISTEMA DE ALMACENAMIENTO PARA EL AYTO DE VALLADOLID, LO TE 1, (25/2023)</t>
  </si>
  <si>
    <t>VISEVER S.L.</t>
  </si>
  <si>
    <t>Contrato de señalización vial, lote 1 (expediente 31/2023 SETM)</t>
  </si>
  <si>
    <t>VILLARROBLEDO</t>
  </si>
  <si>
    <t>ALBACETE</t>
  </si>
  <si>
    <t>Coordinación de seguridad y salud, contrato de señalización vial lote 1 (exp. 31/2023 SETM)</t>
  </si>
  <si>
    <t>Coordinación de seguridad y salud del contrato de señalización vial,  lote 2 (exp. 31/2023 SETM)</t>
  </si>
  <si>
    <t>2026 05 4312 22104</t>
  </si>
  <si>
    <t>UNIFORMES GARY¿S S.L.U.</t>
  </si>
  <si>
    <t>CONTRATO CENTRALIZADO LOTE 2 VESTUARIO Y CALZADO DEL PERSONAL DE MERCADOS MUNICIPALES.</t>
  </si>
  <si>
    <t>VELEZ-RUBIO</t>
  </si>
  <si>
    <t>ALMERIA</t>
  </si>
  <si>
    <t>2026 03 9241 22104</t>
  </si>
  <si>
    <t>PRSE 82/2022 LOTE 2// VESTUARIO ÁREA 03 PARTICIPACIÓN CIUDADANA AÑO 2026</t>
  </si>
  <si>
    <t>2026 10 2312 22104</t>
  </si>
  <si>
    <t>VESTUARIO DE LOS CENTROS DE VIDA ACTIVA  SIN TRANSFERIR PARA 2026</t>
  </si>
  <si>
    <t>CALIDAD DE AMBIENTE VALLADOLID, S.L.</t>
  </si>
  <si>
    <t>MANTENIMIENTO DE LA CALEFACCION DE ENERO, FEBRERO Y MARZO DE 2026 DEL CENTRO DE FORMACION PARA EL EMPLEO- JACINTO BENAVE</t>
  </si>
  <si>
    <t>MANTENIMIENTO DE LA CALEFACCION DEL C. DE F. PARA EL EMPLEO JACINTO BENAVENTE DE 1 DE ABRIL AL 31 DE DICIEMBRE DE 2026</t>
  </si>
  <si>
    <t>2026 07 1721 22112</t>
  </si>
  <si>
    <t>REPARACION ELEMENTEOS DE LAS INSTALACIONES FOTOVOLTAICAS</t>
  </si>
  <si>
    <t>CALLE UNDERGROUND SL</t>
  </si>
  <si>
    <t>PRESENTACIÓN DEL EVENTO FINAL DEL PROYECTO ADAPT2CYL ADAPTACIÓN Y RESILENCIA AL CAMBIO CLIMÁTICO EN CASTILLA Y LEÓN</t>
  </si>
  <si>
    <t>VESTUARIO PARA LOS CENTROS DE VIDA ACTIVA TRASNFERIDOS PARA 2026</t>
  </si>
  <si>
    <t>2026 06 3232 22104</t>
  </si>
  <si>
    <t>SE-PC 10/23 CTTACIÓN SUMINISTRO VESTUARIO SERVICIO EDUCACIÓN. 2026</t>
  </si>
  <si>
    <t>2026 10 2311 22104</t>
  </si>
  <si>
    <t>CONTRATO DE SUMINISTRO DE VESTUARIO Y CALZADO SE-PC-10-2023 (PR-SE82/2022) - 2026</t>
  </si>
  <si>
    <t>2026 10 2312 216</t>
  </si>
  <si>
    <t>KEYCOES COMUNICACION S.L.</t>
  </si>
  <si>
    <t>mant.y reparac.equipos informáticos d CVA ARCA R, Z.ESTE,HTA,VIC, FRAY L.L.Y PARQ.DE 1/1/25 A 28/2/27</t>
  </si>
  <si>
    <t>CTO. MENOR TALLERES ESCUELA INTERNACIONAL DE COCINA: ALIMENTACIÓN Y COCINA SALUDABLE. CURSO 25/26 -ENERO A MAYO 2026-</t>
  </si>
  <si>
    <t>COSTES HONORARIOS A ARBITROS PROPUESTOS POR ASOCIACIONES DE CONSUMIDORES Y  EMPRESARIOS ASITENCIA A AUDIENCIAS, 2026</t>
  </si>
  <si>
    <t>2026 07 1721 22799</t>
  </si>
  <si>
    <t>EXP. VS 54/23 CALIBRACIONES DE LA RED</t>
  </si>
  <si>
    <t>2026 11 1621 22700</t>
  </si>
  <si>
    <t>CONTENUR ESPAÑA, S.L.</t>
  </si>
  <si>
    <t>REAJUS ANUALI 920239001090 CONT. MANT. PLATAF. SOTERRADOS Y CONTROL CALIDAD 01/01/26 A 31/03/26, SERVICIO DE LIMPIEZA</t>
  </si>
  <si>
    <t>GETAFE</t>
  </si>
  <si>
    <t>2026 01 9203 22000</t>
  </si>
  <si>
    <t>CARLIBUR S.L.</t>
  </si>
  <si>
    <t>CONTRATO MATERIAL DE OFICINA LOTE 1, DEL 01/ENERO/2026 HASTA 31/ENERO/2026</t>
  </si>
  <si>
    <t>CONTRATO MATERIAL DE OFICINA LOTE 6, DEL 01/ENERO/2026 HASTA 31/ENERO/2026</t>
  </si>
  <si>
    <t>PRORROGA CONTRATO MATERIAL DE OFICINA LOTE 1 DE 26/02/2026 A 31/12/2026</t>
  </si>
  <si>
    <t>PRORROGA CONTRATO MATERIAL DE OFICINA LOTE 6 DE 26/02/2026 A 31/12/2026</t>
  </si>
  <si>
    <t>2026 11 1321 22699</t>
  </si>
  <si>
    <t>ALQUILER DE PLATAFORMA TIJERA ELÉCTRICA PARA ARREGLOS EN EL DEPÓSITO DE ""EL PERAL""</t>
  </si>
  <si>
    <t>CABEZON DE PISUERGA</t>
  </si>
  <si>
    <t>2026 11 1621 214</t>
  </si>
  <si>
    <t>CARROCERIAS MARIANO APARICIO SL</t>
  </si>
  <si>
    <t>REPARACIONES DE CHAPA EN CARROCERÍAS Y EQUIPOS DE COMPACTACIÓN. SERVICIO DE LIMPIEZA.</t>
  </si>
  <si>
    <t>SANTOVENIA DE PISUERGA</t>
  </si>
  <si>
    <t>CARROCERIAS Y GRUAS M. TORRE S.L.</t>
  </si>
  <si>
    <t>REPARACIÓN DE CARROCERÍAS Y GRÚAS. /// SERVICIO DE LIMPIEZA.</t>
  </si>
  <si>
    <t>2026 01 9205 22199</t>
  </si>
  <si>
    <t>ADJUDICA SUMINISTRAR A IMPRENTA EN 2026 TÓNER IMPRESORAS Y OTRO MATERIAL COMPLEMENTARIO</t>
  </si>
  <si>
    <t>.AQUISICION SELLOS DIVERSOS DEPARTAMENTOS R.I.</t>
  </si>
  <si>
    <t>TARJETONES IMPRESOS PERSONALIZADOS ALCALDIA, R.I.</t>
  </si>
  <si>
    <t>INCIDEC INGENIERÍA Y ARQUITECTURA, S.L.</t>
  </si>
  <si>
    <t>CTO. MENOR 90 TALLERES CONOCE TU CIUDAD DE 3º A 6º PRIMARIA. GUÍA EDUCATIVA 2025-2026. DE ENERO A MAYO 2026</t>
  </si>
  <si>
    <t>2026 01 9207 22602</t>
  </si>
  <si>
    <t>CASTILLA Y LEON RADIO, S.A.</t>
  </si>
  <si>
    <t>ADJUDICA CAMPAÑA PUBLICITARIA CON CUÑAS RADIOFÓNICAS POR DÍA MUNDIAL DE LA RADIO 2026</t>
  </si>
  <si>
    <t>MAILING ANDALUCIA S.A</t>
  </si>
  <si>
    <t>CONTRATACION SERVICIOS DE IMPRESIÓN , PLEGADO Y ENSOBRADO DE LOS ENVIOS POSTALES DEL AYUNTAMIENTO DE VALLADOLID</t>
  </si>
  <si>
    <t>ALCALÁ DE GUADAIRA</t>
  </si>
  <si>
    <t>GASTO COMPLEM. REVISIÓN DE PRECIOS CONTRATO MANT. INTEGRAL GESTIÓN ENERGÉTICA BIOMASA. CASA DEL BARCO Y ANEXO. 2025-2026</t>
  </si>
  <si>
    <t>ESRI ESPAÑA SOLUCIONES GEOESPACIALES, S.L.</t>
  </si>
  <si>
    <t>SUMINISTRO LICENCIAS Y SOPORTE TÉCNICO ArcGIS (65/2023)</t>
  </si>
  <si>
    <t>2026 11 1631 22199</t>
  </si>
  <si>
    <t>CEFETRA DIGITAL SERVICES S.L.U.</t>
  </si>
  <si>
    <t>SUMINISTRO UREA LÍQUIDA GRANULADA AL 46%. PARA TRATAMIENTO DE HELADAS. /// SERVICIO DE LIMPIEZA VIARIA.</t>
  </si>
  <si>
    <t>POZUELO DE ALARCÓN</t>
  </si>
  <si>
    <t>SUMINISTRO DE LICENCIAS Y SOPORTE TÉCNICO DE LOS PRODUCTOS ArcGIS,(65/2023), (REAJUSTE DE ANUALIDADES)</t>
  </si>
  <si>
    <t>SE 10-22 PS1 PRORROGA CTTO PRESTACIÓN ACTIVIDADES ESCUELA MUNICIPAL MUSICA ""MARIANO DE LAS HERAS"" CURSOS 24-25 Y 25-26</t>
  </si>
  <si>
    <t>CENTRO DE ESTUDIOS DE MATERIALES Y CONTROL DE OBRAS, S.A. (CEMOSA)</t>
  </si>
  <si>
    <t>ADJ.LOTE 1 CONTROL MATERIALES AL CONTROL CALIDAD OBRA URB.CARRIL BICI EN CRTA.FUENSALDAÑA(FASE 1 ENT.AV GIJON (A-62)</t>
  </si>
  <si>
    <t>MALAGA</t>
  </si>
  <si>
    <t>RESTAURACION AMBIENTAL RESERVA BIOLOGICA URBANA SUMINISTRO-INSTALACION CARTELERIA RUTA BOTANICA PRTR NEXT GENERATION EU</t>
  </si>
  <si>
    <t>MANTENIMIENTO DE LOS DESFIBRILADORES DE LOS CVA TRANSFERIDOS PARA 2026- INICIATIVAS SOCIALES</t>
  </si>
  <si>
    <t>BOECILLO</t>
  </si>
  <si>
    <t>MANTENIMIENTO DE LOS DESFIBRILADORES DE LOS CVA NO TRANSF , C. OCUPACIONAL E INEA PARA 2026- INICIATIVAS SOCIALES</t>
  </si>
  <si>
    <t>CURSO  PARA EL MANEJO DE LOS DESFIBRILADORES DE LOS CVA TRANSFERIDOS EN  2026- INICIATIVAS SOCIALES</t>
  </si>
  <si>
    <t>CURSO PARA EL MANEJO DE LOS DESFIBRILADORES DE LOS CVA NO TRANSFERIDOS, C. OCUPACIONAL E INEA EN 2026-INICIATIVAS SOCIAL</t>
  </si>
  <si>
    <t>2026 03 9241 22706</t>
  </si>
  <si>
    <t>SOLYVEN INGENIERIA, S.L.</t>
  </si>
  <si>
    <t>SE-PC 20/2024 ASISTENCIA TÉCNICA EN CONTROL DE EJECUCIÓN DE LOS SERVICIOS DE  MANTENIMIENTO DE LOS EDIFICIOS SPC (2A)</t>
  </si>
  <si>
    <t>UTE ALBERGUE MUNICIPAL ARALIA SERVICIOS SOCIOSANITARIOS SA Y FUNDACION INTRAS</t>
  </si>
  <si>
    <t>GESTIÓN DEL ALBERGUE MPAL. EN EL CENTRO INTEGRADO - ATENCION DE PERS.SIN HOGAR - ENERO 2025 A ABRIL 2027</t>
  </si>
  <si>
    <t>SERVICIOS COMIDAS Y ACTIVIDADES SOCIALES, S.L.</t>
  </si>
  <si>
    <t>LOTE 2 CONTRATO SERVICIO COMIDAS A DOMICILIO (MODALIDAD SAD) DE ENERO 2025 A ENERO DE 2027-SCASS</t>
  </si>
  <si>
    <t>VILLAMURIEL DE CERRATO</t>
  </si>
  <si>
    <t>UTE SAD AVANZADO VALLADOLID SENIOR SERVICIOS INTEGRALES SA Y ONET IBERIA SAU</t>
  </si>
  <si>
    <t>LOTE 1 CONTRATO SERVICIO DE AYUDA A DOMICILIO DE ENERO DE 2025 A ENERO DE 2027</t>
  </si>
  <si>
    <t>SENIOR SERVICIOS INTEGRALES SA - ASOC PAJARILLOS EDUCA UTE</t>
  </si>
  <si>
    <t>CONTRATO IMPLEM. PROY. LUCHA CONTRA LA EXCLUSION EN BARRIOS VULNERABLES Z. ESTE - DE 1-1-25 A 31-5-26</t>
  </si>
  <si>
    <t>2026 11 1321 22199</t>
  </si>
  <si>
    <t>CENTRO MATERIAL SANITARIO, S.A.</t>
  </si>
  <si>
    <t>SUMINISTRO 30 UNIDADES ELECTRODOS ADULTO PARA DESFIBRILADORES POLICIA MUNICIPAL. ENTREGA: ENERO 2026</t>
  </si>
  <si>
    <t>2026 11 1321 22706</t>
  </si>
  <si>
    <t>CERTIFICACIÓN Y CONFIANZA CÁMARA, S.L.</t>
  </si>
  <si>
    <t>AUDITORIA DE SEGUIMIENTO DE CERTIFICACIÓN ISO 9001 SERVICIO DE POLICÍA MUNICIPAL</t>
  </si>
  <si>
    <t>TEMA INGENIERIA, S.L.</t>
  </si>
  <si>
    <t>CONTRATO PARA LA ELABORACION DEL PLAN DE SEÑALIZACION TURISTICA INTELIGENTE DE VALLADOLID. PRTR NEXT GENERATION EU</t>
  </si>
  <si>
    <t>CONTRATO MTO. ZONAS VERDES Y ARBOLADO LOTE 3 - CENTRO ATENCION INMIGRANTE/COMEDOR SOCIAL. 23/09/2024 - 22/09/2026.</t>
  </si>
  <si>
    <t>2026 03 9241 22602</t>
  </si>
  <si>
    <t>ANUNCIO EN REVISTA Y WEB DE LA PROGRAMACIÓN DE OCIO DE MENUDO FIN DE SEMANA Y CARNAVAL DEL PRIMER CUATRIMESTRE</t>
  </si>
  <si>
    <t>2026 04 9204 22799</t>
  </si>
  <si>
    <t>CIENCIA E INGENIERIA ECONOMICA Y SOCIAL, S.L.</t>
  </si>
  <si>
    <t>CONSULTORÍA AUDITORÍA EXTERNA CERTIFICACIÓN ESQUEMA NACIONAL DE SEGURIDAD</t>
  </si>
  <si>
    <t>CIRCULO DE RECREO DE VALLADOLID</t>
  </si>
  <si>
    <t>DISPOSICION SALON DEL CIRCULO DE RECREO PARA CONFERENCIAS PROGRAMACION CONMEMORACION DE LA CONTROVERSIA VALLADOLID 2026</t>
  </si>
  <si>
    <t>SE 14/2024 LOTE 3. CTTO SERVICIOS CONSERV. Y MTO ZONAS VERDES, ARBOLADO CENTRO MUNIC. IGUALDAD / 23/09/2024 - 22/09/2026</t>
  </si>
  <si>
    <t>2026 06 3232 22799</t>
  </si>
  <si>
    <t>SE 14-2024 CTTO MANTENIMIENTO ZONAS VERDES EDIF EDUCACIÓN Y SERV SOCIALES. LOTE 1 COLEGIOS PUBLICOS 23-9-24 AL 22-9-26</t>
  </si>
  <si>
    <t>SE 14-2024 CTTO MANTENIMIENTO ZONAS VERDES EDIFICIOS EDUCACIÓN Y S.SOCIALES: L2 ESCUELAS INFANTILES. 23-9-24 AL 22-9-26</t>
  </si>
  <si>
    <t>2026 04 3121 22799</t>
  </si>
  <si>
    <t>CMD SALUD CALIDAD INTEGRAL S.L.</t>
  </si>
  <si>
    <t>EXAMENES GINECOLOGICOS TRABAJADORAS DEL AYUNTAMIENTO. SERVICIO DE PREVENCIÓN Y SALUD LABORAL.</t>
  </si>
  <si>
    <t>2026 01 9206 22001</t>
  </si>
  <si>
    <t>SUSCRIPCIÓN ANUAL A CUNAL Y COSITALNETWORK. 2026</t>
  </si>
  <si>
    <t>ADQUISICION MICROCHIPS, CERTIFICADOS, CARTILLAS Y DOCUMENTACIÓN OFICIAL PARA LOS ANIMALES DEL CMPA DURANTE EL AÑO 2026</t>
  </si>
  <si>
    <t>2026 06 3321 22799</t>
  </si>
  <si>
    <t>SE 14-2024 CTTO MANTENIM ZONAS VERDES EDIF EDUCACIÓN Y SERV SOCIALES. LOTE 2: BIBLIO PARQUESOL 23-9-24 AL 22-9-26</t>
  </si>
  <si>
    <t>2026 06 3341 22799</t>
  </si>
  <si>
    <t>SE 14-24 CTTO MANTENIM ZONAS VERDES EDIFIC EDUCACIÓN Y S.SOCIALES.LOTE 2 ANTIGUO COLEGIO ROSA CHACEL. 23-9-24 AL 22-9-26</t>
  </si>
  <si>
    <t>SE 14/2024 Contrato mto. zonas verdes y arbolado Lote 3 - CVA DELICIAS Y RONDILLA / 23/09/2024 - 22/09/2026</t>
  </si>
  <si>
    <t>2026 10 2313 22799</t>
  </si>
  <si>
    <t>CONNECTIS ICT SERVICES, S.A.</t>
  </si>
  <si>
    <t>MANT.APLICACIONES INFORMATICAS-L2 PRESTAVA NG -DE 1/1/25 A 30/6/27.</t>
  </si>
  <si>
    <t>CENTRO DE OBSERVACION Y TELEDETECCION ESPACIAL, S.A.U.</t>
  </si>
  <si>
    <t>mantenimiento aplicacion informatica SENIORVA-de 1/1/25 a 30/6/27</t>
  </si>
  <si>
    <t>2026 0950 4321 619</t>
  </si>
  <si>
    <t>RESTAURACION AMBIENTAL RESERVA BIOLOGICA URBANA: OBRAS DE REPARACION EN EL CAMPO GRANDE. PRTR NEXT GENERATION EU</t>
  </si>
  <si>
    <t>ESIMPLA, S.L.</t>
  </si>
  <si>
    <t>SE-EC06-2024 CONTRATO SERVICIOS GESTION EIM CURSO 24-25 Y 25-26. DEL 1-1-24 AL 31-8-26 LOTE 2 CASCANUECES</t>
  </si>
  <si>
    <t>SE-EC06-2024 CONTRATO SERVICIOS GESTION EIM CURSO 24-25 Y 25-26. DEL 1-1-24 AL 31-8-26 LOTE 4 FANTASÍA</t>
  </si>
  <si>
    <t>EDEBEI INFANTIL S.L.</t>
  </si>
  <si>
    <t>SE-EC06-2024 CONTRATO SERVICIOS GESTION EIM CURSO 24-25 Y 25-26. DEL 1-1-24 AL 31-8-26 LOTE 5 LA COMETA</t>
  </si>
  <si>
    <t>SCIVOLO-ROSSO,S.L.</t>
  </si>
  <si>
    <t>SE-EC06-2024 CONTRATO SERVICIOS GESTION EIM CURSO 24-25 Y 25-26. DEL 1-1-24 AL 31-8-26 LOTE 6 TOBOGAN</t>
  </si>
  <si>
    <t>COMERCIAL CUATRO, S.L.</t>
  </si>
  <si>
    <t>CONTRATO DE FOTOCOPIADORAS PARA EL SERVICIO DE ESPACIO PÚBLICO E INFRAESTRUCTURAS.-</t>
  </si>
  <si>
    <t>SE-EC06-2024 CONTRATO SERVICIOS GESTION EIM CURSO 24-25 Y 25-26. DEL 1-1-24 AL 31-8-26 LOTE 10 CABALLITO BLANCO</t>
  </si>
  <si>
    <t>SE-EC06-2024 CONTRATO SERVICIOS GESTION EIM CURSO 24-25 Y 25-26. DEL 1-1-24 AL 31-8-26 LOTE 11 CASCABEL</t>
  </si>
  <si>
    <t>2026 0950 4321 623</t>
  </si>
  <si>
    <t>FUGOROBA INSTALACIONES Y SERVICIOS, S.L.</t>
  </si>
  <si>
    <t>CONTR. PLACAS FOLTOVOLTAICAS PAR PINGÚINOS ARENA. FONDOS EU NEXT GENERATION PLAN RECUPERACION TRANSFORMACION RESILIENCIA</t>
  </si>
  <si>
    <t>KOALA SOLUCIONES EDUCATIVAS, S.A.</t>
  </si>
  <si>
    <t>SE-EC06-2024 CONTRATO SERVICIOS GESTION EIM CURSO 24-25 Y 25-26. DEL 1-1-24 AL 31-8-26 LOTE7 MAFALDA Y GUILLE</t>
  </si>
  <si>
    <t>UTE INETUM ESPAÑA-VIRTUAL DESK VASSOCIALES- EXPT. 10SS-118-23</t>
  </si>
  <si>
    <t>MANT.APLICACIONES INFORMATICAS- L3 VASSOCIALES (45-45 Y 22,5)-DE 1 de enero de 2025 A 30 de junio de 2027</t>
  </si>
  <si>
    <t>ENCLAVE FORMACIÓN, S.L.U.</t>
  </si>
  <si>
    <t>1º PRORROGA L1-SERV.DES. DEL PLAN INSERCIÓN LABORAL/ 1 ENE 2025 A 22 SEPT-2026 ENCLAVE-ACCIONES FORM.INSERC.SOC. LAB.</t>
  </si>
  <si>
    <t>RECICLADOS SOSTENIBLES, S.L.</t>
  </si>
  <si>
    <t>EXP. SPSC-SE 12/2024 TRANSPORTE DE CONTENEDORES A LA PTR 2025 Y 2026 DEL SERVICIO DE LIMPIEZA VIARIA.</t>
  </si>
  <si>
    <t>2026 0250 9332 632</t>
  </si>
  <si>
    <t>ADJ.CONTROL CALIDAD(LOTE 1) ENSAYOS OBRA DE REHABILITACIÓN DEL TEATRO LOPE DE VEGA EN VALLADOLID</t>
  </si>
  <si>
    <t>ADJ.CONTROL CALIDAD (LOTE 2) OBRAS DE REHABILITACIÓN DEL TEATRO LOPE DE VEGA EN VALLADOLID.</t>
  </si>
  <si>
    <t>CONSENUR SANITARIOS, S.L.U.</t>
  </si>
  <si>
    <t>VS 1/24 SERVICIOS DE MANTENIMIENTO Y CALIBRACIÓN DE EQUIPOS DEL LABORATORIO DE LA RED  DE CALIDAD DE VALLADOLID</t>
  </si>
  <si>
    <t>ARGANDA DEL REY</t>
  </si>
  <si>
    <t>NUEVO CONTRATO SUMINISTRO  MAQUINA FOTOCOP. ALQUILER 08/02/2026-31/12/2026; AÑO 2027; AÑO 2028; 01/01/2029 - 07/02/2029,</t>
  </si>
  <si>
    <t>NUEVO CONTRATO MAQUINA FOTOCOP COPIAS 08/02/2026-31/12/2026; AÑO 2027; AÑO 2028; 01/01/2029-07/02/2029-</t>
  </si>
  <si>
    <t>CONTRATO FOTOCOPIADORAS CENTRO MOVILIDAD URBANA</t>
  </si>
  <si>
    <t>VS 1/24 SERVICIOS DE MANTENIMIENTO Y CALIBRACIÓN DE EQUIPOS DEL LABORATORIO DE LA RED DE CALIDAD DE VALLADOLID_ LOTE 5</t>
  </si>
  <si>
    <t>2026 07 1701 22706</t>
  </si>
  <si>
    <t>SM SISTEMAS MEDIOAMBIENTALES S.L.</t>
  </si>
  <si>
    <t>CONTRATO DE EDUCACION AMBIENTAL EN HUERTOS URBANOS_LOTE 1_V.8/2024</t>
  </si>
  <si>
    <t>2026 07 1701 22799</t>
  </si>
  <si>
    <t>DYNAMYCA SOSTENIBLE SL</t>
  </si>
  <si>
    <t>CONTRATO DE EDUCACION AMBIENTAL EN HUERTOS ESCOLARES_LOTE 2_V.8/2024</t>
  </si>
  <si>
    <t>PRORROGA CTO SERVICIO MANTENIMIENTO Y CONSERVACION PREVENTIVO-CORRECTIVO CUPULA DEL MILENIO LOTE 2. 15-11-24 AL 14-11-26</t>
  </si>
  <si>
    <t>PRORROGA CTO SERVICIO MANTENIMIENTO Y CONSERVACION PREVENTIVO-CORRECTIVO ANT. HIPICA MILITA LOTE 3. 15-11-24 AL 14-11-26</t>
  </si>
  <si>
    <t>2026 08 1532 22103</t>
  </si>
  <si>
    <t>Suministro de gasóleo de automoción para los vehículos del SEPI</t>
  </si>
  <si>
    <t>2026 07 1721 22706</t>
  </si>
  <si>
    <t>CENTRO DE ESTUDIO Y CONTROL DE RUIDO S.L.</t>
  </si>
  <si>
    <t>EXP. 3/24 SERVICIOS DE MANTENIMIENTO Y CALIBRACIÓN DE MONITORES DE RUIDO AMBIENTAL EN CONTINUO. LOTE 2</t>
  </si>
  <si>
    <t>EQUIPOS DE SERVICIOS DE GESTIÓN DE INGRESOS E INSPECCIÓN TRIBUTARIA: DE 8/2 A 31/12/2026, 2027, 2028 Y DE 1/1 A 7/2/2029</t>
  </si>
  <si>
    <t>2026 07 1721 22199</t>
  </si>
  <si>
    <t>SCHARLAB, S.L.</t>
  </si>
  <si>
    <t>VS 2/24 SUMINISTRO FUNGIBLES PARA LABORATORIO DE RED DE CONTROL DE CONTAMINACIÓN ATMOSFÉRICA - LOTE 1</t>
  </si>
  <si>
    <t>SENTMENAT</t>
  </si>
  <si>
    <t>2026 10 2312 22199</t>
  </si>
  <si>
    <t>BOLSAS EMBOLSADORAS DE PARAGUAS PARA TODOS LOS CVA EN 2026- INICIATIVASSOCIALES</t>
  </si>
  <si>
    <t>2026 04 9321 22799</t>
  </si>
  <si>
    <t>SUMINISTRO DE PLACAS DE VADO (PERMANENTE Y HORARIO) PARA LA RENOVACIÓN-SUSTITUCIÓN POR DETERIORO-EJERCICIO 2026</t>
  </si>
  <si>
    <t>2026 10 2412 22104</t>
  </si>
  <si>
    <t>VESTUARIO PARQA LOS ALUMNOS DEL  PROGRAMA MIXTO DE PARQUES Y JARDINES V EN 2026 DEL C. DE F. PARA EL EMPLEO J. BENAVENTE</t>
  </si>
  <si>
    <t>VS 2/24 SUMINISTRO FUNGIBLES PARA LABORATORIO DE RED DE CONTROL DE CONTAMINACIÓN ATMOSFÉRICA - LOTE 2</t>
  </si>
  <si>
    <t>VS 2/24 SUMINISTRO FUNGIBLES PARA LABORATORIO DE RED DE CONTROL DE CONTAMINACIÓN ATMOSFÉRICA - LOTE 3</t>
  </si>
  <si>
    <t>VS 2/24 SUMINISTRO FUNGIBLES PARA LABORATORIO DE RED DE CONTROL DE CONTAMINACIÓN ATMOSFÉRICA - LOTE 4</t>
  </si>
  <si>
    <t>2026 11 3111 22103</t>
  </si>
  <si>
    <t>RED ESPAÑOLA DE SERVICIOS, S.A.U.</t>
  </si>
  <si>
    <t>CONTRATO GASOLEO DE AUTOMOCION PARA VEHÍCULOS SALUD PÚBLICA 0521-BBH Y 4531-GGS PARA EL AÑO 2025 Y 2026</t>
  </si>
  <si>
    <t>2026 02 9332 22103</t>
  </si>
  <si>
    <t>ADJ.CONTRATO GASÓLEO DE AUTOMOCIÓN VEHÍCULOS ÁREA DE URBANISMO Y VIVIENDA (CMEI) AYUNTAMIENTO DE VALLADOLID</t>
  </si>
  <si>
    <t>2026 01 9203 22103</t>
  </si>
  <si>
    <t>CONTRATO SUMINISTRO GASOLEO REGIMEN INTERIOR ANUALIDADES 2025  Y 2026</t>
  </si>
  <si>
    <t>SUSCRIPCIÓN ANUAL A BASE DE DATOS PRYECTO CSP. 2026.</t>
  </si>
  <si>
    <t>2026 06 3261 22103</t>
  </si>
  <si>
    <t>CTTO SUMINISTRO GASOLEO DE AUTOMOCIÓN PARA VEHICULOS SERVICIO EDUCACIÓN. LOTE 4. AÑOS 2025 Y 2026</t>
  </si>
  <si>
    <t>2026 10 2412 22103</t>
  </si>
  <si>
    <t>Suministro de gasoleo para vehículos años 2025 y 2026. Centro de Formación para el empleo</t>
  </si>
  <si>
    <t>2026 04 3121 22199</t>
  </si>
  <si>
    <t>Suministro de contenedores para el tratamiento de residuos biológicos (agujas y jeringas). Este suministro para 2026</t>
  </si>
  <si>
    <t>GESTION DE RESIDUOS SANITARIOS: BIOCONTAMINADOS Y MEDICAMENTOS CADUCADOS DEL CMPA AÑO 2026</t>
  </si>
  <si>
    <t>2026 11 1321 22103</t>
  </si>
  <si>
    <t>NUEVO CONTRATO CENTRALIZADO DE SUMINISTRO DE GASÓLEO PARA POLICÍA MUNICIPAL</t>
  </si>
  <si>
    <t>2026 05 4314 213</t>
  </si>
  <si>
    <t>R3 RECYMED, S.L.</t>
  </si>
  <si>
    <t>MANTENIMIENTO MOBILIARIO URBANO COMO PUNTO DE INFORMACION (MUPI). LOTE 1.</t>
  </si>
  <si>
    <t>ONTINYENT</t>
  </si>
  <si>
    <t>ALQUILER Y RETIRADA DE CONTENEDORES DE OBRA, A DEMANDA Y SEGÚN NECESIDADES.-</t>
  </si>
  <si>
    <t>LA FLECHA</t>
  </si>
  <si>
    <t>CTO. SUMINISTRO DE CONTENEDORES, ÁRIDOS Y RETIRADA DE ESCOMBROS POR OBRAS EN COLEGIOS PÚBLICOS. AÑO 2026</t>
  </si>
  <si>
    <t>RETIRADA DE CONTENEDOR DEPOSITADO PARA RETIRADA DE ESCOMBROS DE OBRA EN LOCAL MUNICIPAL EN C/ TREPADOR</t>
  </si>
  <si>
    <t>SUMINISTRO Y RETIRADA DE CONTENEDOR PARA OBRA EN C.C. PARQUESOL</t>
  </si>
  <si>
    <t>PROSEÑAL S.L.U</t>
  </si>
  <si>
    <t>MANTENIMIENTO MOBILIARIO URBANO COMO PUNTO DE INFORMACION (MUPI). LOTE 2.</t>
  </si>
  <si>
    <t>MANTENIMIENTO MOBILIARIO URBANO COMO PUNTO DE INFORMACION (MUPI). LOTE 3.</t>
  </si>
  <si>
    <t>2026 11 1361 22103</t>
  </si>
  <si>
    <t>SUMINISTRO GASOLEO AUTOMOCION PARA VEHICULOS DEL SERVICIO DE EXTINCION DE INCENDIOS, SALVAMENTO Y PROTECCION CIVIL</t>
  </si>
  <si>
    <t>MANTENIMIENTO DE EXTINTORES Y PROTECCION CONTRA INCENDIOS// ESPACIO JOVEN NORTE Y SUR// AÑO 2026</t>
  </si>
  <si>
    <t>REVISION Y MANTENIMIENTO DE EXTINTORES// CENTRO MUNICIPAL DE IGUALDAD// AÑO 2026</t>
  </si>
  <si>
    <t>CONTRATO CENTRALIZADO DE SERVICIO DE LIMPIEZA 2025/2026:  LOTE 3, SERVICIO DE PARTICIPACIÓN CIUDADANA (2A)</t>
  </si>
  <si>
    <t>MANTENIMIENTO  DE SISTEMAS PROTECCION CONTRA INCENDIOS DEL C. DE F. PARA EL EMPLEO- JACINTO BENAVENTE EN 2026</t>
  </si>
  <si>
    <t>MANTENIMIENTO SISTEMAS PROTECCION CONTRA INCENDIOS DE LOS CVA TRANSFERIDOS PARA 2026</t>
  </si>
  <si>
    <t>MANTENIMIENTO SISTEMAS PROTECCION CONTRA INCENDIOS DE LOS CVA   NO  TRANSFERIDOS PARA 2026</t>
  </si>
  <si>
    <t>REPARACIONES DEL SISTEMA DE PROTECCION CONTRA INCENDIOS DE LOS CVA TRANSF500,00 Y SIN TRANFERIR500,00- INICIATIVA SOCIAL</t>
  </si>
  <si>
    <t>CTO. SERVICIO - MANTENIMIENTO PREVENTIVO Y RETIMBRADO DE LOS EXTINTORES DE LOS COLEGIOS PÚBLICOS. AÑO 2026</t>
  </si>
  <si>
    <t>2026 10 2314 212</t>
  </si>
  <si>
    <t>BATERIAS Y SENSOR PARA EL GRUPO CONTRA INCENDIOS// ESPACIO JOVEN SUR// FEBRERO 2026</t>
  </si>
  <si>
    <t>2026 06 3231 213</t>
  </si>
  <si>
    <t>MANTENIMIENTO DE LAS INSTALACIONES DE LOS SIST. DE PROTECCIÓN DE INCENDIOS EN LAS ESCUELAS INFANTILES MUNICIPALES. 2026</t>
  </si>
  <si>
    <t>CTO. SERVICIOS - REVISIÓN EXTINTORES, DETECTORES, CENTRALITAS Y CUALQUIER OTRO SIST. CONTRA INCENDIOS BIBLIOTECAS MPALES</t>
  </si>
  <si>
    <t>MANTENIMIENTO PREVENTIVO Y CORRECTIVO DE LAS INSTALACIONES DE PROTECCION CONTRA INCENDIOS DE LA AGENCIA Y EL TECH LAB</t>
  </si>
  <si>
    <t>ALQUILER Y MANTENIMIENTO FUENTE DE AGUA EN AGENCIA DE INNOVACIÓN 2026</t>
  </si>
  <si>
    <t>TOMARES</t>
  </si>
  <si>
    <t>MANTENIMIENTO FUETES DE AGUA. SERVICIO DE LIMPIEZA.</t>
  </si>
  <si>
    <t>ASISTENCIA TÉCNICA PARA LA RETRANSMISIÓN EN STREAMING DE LAS DOS SESIONES DEL FORO DE LA CULTURA 2026</t>
  </si>
  <si>
    <t>2026 06 3232 22700</t>
  </si>
  <si>
    <t>SAMYL FACILITY SERVICES, S.L.</t>
  </si>
  <si>
    <t>CTTO LIMPIEZA EDIFICIOS DEPENDIENTES DEL SERVICIO DE EDUCACION: LOTE 1 COLEGIOS PUBLICOS. 2025 Y 2026</t>
  </si>
  <si>
    <t>2026 11 1361 22700</t>
  </si>
  <si>
    <t>SAMGA S. L. SERVICIOS AUXILIARES DE MANTENIMIENTO GENERAL</t>
  </si>
  <si>
    <t>CONTRATO SERVICIO DE LIMPIEZA DE LOS PARQUES DE BOMBEROS-LOTE 13/AÑOS 2025 Y   2026//SEISPC</t>
  </si>
  <si>
    <t>2026 10 2312 22700</t>
  </si>
  <si>
    <t>CONTRATO DE LIMPIEZA DE LOS CENTROS DE VIDA ACTIVA TRANSFERIDOS 2025 Y 2026, LOTE 10</t>
  </si>
  <si>
    <t>CYLSTAT, GESTION EMPRESARIAL ASESORAMIENTO ESTADISTICO, ECONOM. INFORMATICO, S.L.</t>
  </si>
  <si>
    <t>MANTENIMIENTO DE LOS INDICADORES DE LA AUVA2030</t>
  </si>
  <si>
    <t>CONTRATO LIMPIEZA DE LIMPIEZA DE LOS CVA SIN TRANSFERIR Y APRENDIZALE A LO LARGO DE LA VIDA2025 Y2026-LOTE 10</t>
  </si>
  <si>
    <t>2026 10 2412 22700</t>
  </si>
  <si>
    <t>CONTRATO LIMPIEZA DEL  CENTRO DE FORMACION PARA EL EMPLEO- JACINTO BENAVENTE 2025 Y 2026- LOTE 10</t>
  </si>
  <si>
    <t>2026 01 4331 22700</t>
  </si>
  <si>
    <t>SERVICIOS OSGA, S.L.</t>
  </si>
  <si>
    <t>CONTRATO CENTRALIZADO DE LIMPIEZA EN DEPENDENCIAS MUNICIPALES 2025-2026. EDIFICIO AGENCIA DE INNOVACION (LOTE 5) 2 AÑOS</t>
  </si>
  <si>
    <t>LOGROÑO</t>
  </si>
  <si>
    <t>LA RIOJA</t>
  </si>
  <si>
    <t>CONTRATO CENTRALIZADO DE LIMPIEZA EN DEPENDENCIAS MUNICIPALES 2025-2026. EDIFICIO HUB DE INNOVACION (LOTE 18) 2 AÑOS</t>
  </si>
  <si>
    <t>2026 11 1321 22700</t>
  </si>
  <si>
    <t>CONTRATO DE LIMPIEZA DE LAS DEPENDENCIAS DE POLICÍA MUNICIPAL LOTE 12 ANUALIDADES 2025-2026</t>
  </si>
  <si>
    <t>2026 06 3231 22700</t>
  </si>
  <si>
    <t>CLN SERVICIOS INTEGRALES SL</t>
  </si>
  <si>
    <t>CTTO DE LIMPIEZA EDIFICIOS DEPENDIENTES DEL SERVICIO DE EDUCACIÓN. LOTE 2: ESCUELAS INFANTILES MUNICIPALES. 2025-2026</t>
  </si>
  <si>
    <t>GIJÓN</t>
  </si>
  <si>
    <t>2026 06 3321 22700</t>
  </si>
  <si>
    <t>CTTO LIMPIEZA EDIFICIOS DEPENDIENTES S.EDUCACIÓN. LOTE 2: BIBLIOTECAS MUNICIPALES. 2025-2026</t>
  </si>
  <si>
    <t>DANIEL CEJUDO FERNANDEZ</t>
  </si>
  <si>
    <t>CARNAVAL: REPRESENTACIÓN DE ESPECTÁCULO ""EL PAYASO CIRCO MUDO A TODO COLOR"" EN C.C. BAILARÍN VICENTE ESCUDERO EL 16/02</t>
  </si>
  <si>
    <t>ARANDA DE DUERO</t>
  </si>
  <si>
    <t>2026 06 3261 22700</t>
  </si>
  <si>
    <t>CTTO LIMPIEZA EDIFICIOS DEPENDIENTES SERVICIO EDUCACIÓN. LOTE 2: ESCUELA MUNICIPAL DE MUSICA MARIANO DE LAS HERAS. 25-26</t>
  </si>
  <si>
    <t>2026 04 9204 22700</t>
  </si>
  <si>
    <t>SERVICIOS DE LIMPIEZA DEL CENTRO DE DIFUSIÓN TECNOLÓGICA (CDIT), LOTE 4 15/2024</t>
  </si>
  <si>
    <t>2026 02 9332 212</t>
  </si>
  <si>
    <t>DECORACION Y PINTURAS JOSE HERRADOR S.L.U.</t>
  </si>
  <si>
    <t>MAGNUM BLANCO 4L ( SANTA ANA ID0049720 ) / MTN SPRAY PRO GOTELE 400ML ( SANTA ANA ID0049720 )</t>
  </si>
  <si>
    <t>2026 02 9332 22700</t>
  </si>
  <si>
    <t>ADJ.EXPTE.CONTRATO LIMPIEZA EDIFICIOS MUNICIPALES CORRESPONDIENTES AL LOTE 2 PARA LOS AÑO 2025 Y 2026.</t>
  </si>
  <si>
    <t>ADJ.EXPTE.LIMPIEZA DEPENDENCIAS MUNICIPALES C.CONSIST. SAN BENITO, EDIF.STA.ANA PARQUE ERAS,ARCH.MUNIC EDIF.SALUD Y CM</t>
  </si>
  <si>
    <t>2026 08 1301 22706</t>
  </si>
  <si>
    <t>Contrato menor de apoyo a la comunicación institucional del Ayto. en actividades que impliquen ocupación de vía pública</t>
  </si>
  <si>
    <t>D'FACTORY GARMEN, S.L.</t>
  </si>
  <si>
    <t>SUMINISTRO DE AD BLUE PARA VEHÍCULOS DEL SERVICIO DE EXTINCIÓN DE INCENDIOS, SALVAMENTO Y PROTECCIÓN CIVIL</t>
  </si>
  <si>
    <t>SUMINISTRO PRENSA DIARIO AS PARA LA BIBLIOTECA PARQUESOL. AÑO 2026</t>
  </si>
  <si>
    <t>DISEÑO DE MAQUETAS DIGITALES DE CARTELES Y TARJETAS PARA EXPOSICIONES DE CENTROS CÍVICOS 2026 (SPC 19/2025)</t>
  </si>
  <si>
    <t>2026 01 4331 22699</t>
  </si>
  <si>
    <t>RENOVACIÓN DOMINIO AGENCIA DE INNOVACIÓN: INNVID.ES</t>
  </si>
  <si>
    <t>2026 08 1651 214</t>
  </si>
  <si>
    <t>Revisión anual vehículos eléctricos Peugeot eRifer matrícula: 1196MDS y  matrícula 1197MDS q pertenecen a Alumbrado Públ</t>
  </si>
  <si>
    <t>2026 08 1532 22700</t>
  </si>
  <si>
    <t>CONTRATO DE SERVICIO DE LIMPIEZA DEPENDENCIAS DEL PARQUE VÍAS PÚBLICAS- SEPI.-</t>
  </si>
  <si>
    <t>2026 08 1651 22700</t>
  </si>
  <si>
    <t>CONTRATO DE SERVICIO DE LIMPIEZA DEPENDENCIAS DEL CENTRO DE ALUMBRADO PÚBLICO. SEPI.-</t>
  </si>
  <si>
    <t>OESIA NETWORKS S.L.</t>
  </si>
  <si>
    <t>OFICINA DE CALIDAD DEL SOFTWARE Y MEJORA DE PROCESOS, LOTE 2 (61/2024)</t>
  </si>
  <si>
    <t>2026 05 4314 22799</t>
  </si>
  <si>
    <t>MOCA AGENCIA DIGITAL, S.L.</t>
  </si>
  <si>
    <t>DISEÑO, PUESTA EN MARCHA Y OPERACION DE RUTAS COMERCIALES.</t>
  </si>
  <si>
    <t>2026 03 9241 22103</t>
  </si>
  <si>
    <t>SUMINISTRO DE 416 LITROS DE GASÓLEO PARA CALDERA DE LOCAL MUNICIPAL SITO EN C/ CONDE ARTECHE</t>
  </si>
  <si>
    <t>ADQUISICION DE PELLET DE MADERA PARA CALDERA DE BIOMASA DEL CENTRO MUNICIPAL DE PROTECCIÓN ANIMAL AÑO 2026.</t>
  </si>
  <si>
    <t>Suministro de 3.000 litros de Gasóleo C para la caldera del Parque Conservación Vías Públicas, en C/ Títulos 51.</t>
  </si>
  <si>
    <t>SUMINISTRO DE PAPEL PARA LA IMPRESIÓN DE CARTELES Y TARJETAS DE PUBLICIDAD DE LAS EXPOSICIONES EN C.C. EN 2026</t>
  </si>
  <si>
    <t>SUMINISTRO DE PAPEL PARA LA IMPRESIÓN DE CARTELES Y DÍPTICOS DE LA PROGRAMACIÓN DE MENUDO FIN DE SEMANA Y CARNAVALES</t>
  </si>
  <si>
    <t>ADJUDICA SUMINISTRO PAPELES ESTUCADO Y CARTULINAS GRÁFICAS OFFSET PARA MÁQUINA DIGITAL IMPRENTA</t>
  </si>
  <si>
    <t>SERVICIO DE IMPRESION DE FOLLETOS, CARTELES, ETC..  DE LOS CVA   A LA IMPRENTA MUNICIPAL- INICIATIVAS SOCIALES</t>
  </si>
  <si>
    <t>2026 10 2314 22613</t>
  </si>
  <si>
    <t>IMPRESIÓN DE SOPORTES  PUBLICITARIOS DE ACTIVIDADES PROGRAMADAS// SERVICIO DE IGUALDAD Y JUVENTUD// 2026</t>
  </si>
  <si>
    <t>DISTRIBUCIONES AMO, S.A.</t>
  </si>
  <si>
    <t>REPARACIONES VEHÍCULOS SCANIA. /// SERVICIO DE LIMPIEZA.</t>
  </si>
  <si>
    <t>FUENSALDAÑA</t>
  </si>
  <si>
    <t>SUMINISTRO DE GAS PROPANO PARA FORMACIÓN/////SERVICIO DE EXTINCIÓN DE INCENDIOS</t>
  </si>
  <si>
    <t>MUGA DE SAYAGO</t>
  </si>
  <si>
    <t>ZAMORA</t>
  </si>
  <si>
    <t>DIVERSITAS GROUP S.L</t>
  </si>
  <si>
    <t>ELABORACION DEL VII PLAN DE IGUALDAD DE OPORTUNIDADES Y CONTRA LA VIOLENCIA DE GENERO // ENERO A ABRIL 2026</t>
  </si>
  <si>
    <t>DIVISA IT S.A.U.</t>
  </si>
  <si>
    <t>SOPORTE Y MTO. DEL PORTAL Y SEDE ELECTRÓNICA DEL AYTO DE VALLADOLID, 2ª PRÓRROGA (01/NGA/2025)</t>
  </si>
  <si>
    <t>2026 04 9204 22002</t>
  </si>
  <si>
    <t>RECICLAJE DE CONSUMIBLES OFIMÁTICOS IBAIZABAL, S. L.</t>
  </si>
  <si>
    <t>SUMINISTRO DE FUNGIBLES PARA LAS IMPRESORAS DEL AYTO. DE VALLADOLID (34/2024)</t>
  </si>
  <si>
    <t>SERVICIO DE COMIDAS EN COMEDOR SOCIAL DE 1/1/2025 A 31/12/2027-SCASS</t>
  </si>
  <si>
    <t>2026 11 1621 22103</t>
  </si>
  <si>
    <t>HPMA-S.E. 22/2024 COMBUSTIBLE GASOIL AÑOS 2025 Y 2026 PARA LOS VEHÍCULOS DEL SERVICIO DE LIMPIEZA.</t>
  </si>
  <si>
    <t>2026 11 1631 22103</t>
  </si>
  <si>
    <t>HPMA-S.E. 22/2024 COMBUSTIBLE GASOIL AÑOS 2025 Y 2026 PARA LOS VEHÍCULOS DEL SERVICIO DE LIMPIEZA VIARIA.</t>
  </si>
  <si>
    <t>2026 11 3111 22700</t>
  </si>
  <si>
    <t>CEEIS INTERPOLA, S.L.</t>
  </si>
  <si>
    <t>CONTRATO LIMPIEZA DEPENDENCIAS LOTE 19 - CENTRO MUNICIPAL DE PROTECCIÓN ANIMAL Y  CONSULTORIO PINAR DE ANTEQUERA 25-26</t>
  </si>
  <si>
    <t>2026 05 4312 22700</t>
  </si>
  <si>
    <t>CONTRATO LIMPIEZA DEPENDENCIAS MUNICIPALES DEL SERVICIO DE COMERCIO Y MERCADOS EN C/ HOSTIEROS, 1</t>
  </si>
  <si>
    <t>2026 11 1361 623</t>
  </si>
  <si>
    <t>DRAGER HISPANIA S.A.U.</t>
  </si>
  <si>
    <t>SUMINISTRO E. PROTECCIÓN INDIVIDUAL (EPIs) CRANEAL LIGERO RESCATE TÉCNICO, ALTURA E INCENDIOS FORESTALES-LOTE 3/SEISPC</t>
  </si>
  <si>
    <t>CONFIGURACIÓN DE 93 NUEVAS ALARMAS PERSONALES//SEISPC</t>
  </si>
  <si>
    <t>RECOGIDA Y DESTRUCCIÓN DE DOCUMENTACIÓN AFECTADA POR LA LEY DE PROTECCIÓN DE DATOS 2026</t>
  </si>
  <si>
    <t>2026 07 1701 22700</t>
  </si>
  <si>
    <t>CONTRATO CENTRALIZADO DE LIMPIEZA EDIFICIOS CASA DEL BARCO y EDIFICIO ANEXO Y OMIC. DURACIÓN 2 AÑOS ( y 2  prórrogas).</t>
  </si>
  <si>
    <t>INGENIERIA DE GESTION INDUSTRIAL, S.L.</t>
  </si>
  <si>
    <t>SE 40-2024 CTTO MANTENIMIENTO ASCENSORES. LOTE 6 INSPECCIONES PERIODICAS ASCENSORES COLEGIOS PUBLICOS. 2025 Y 2026</t>
  </si>
  <si>
    <t>SUSCRIPCIÓN ANUAL AL DIARIO EL PAÍS // BIBLIOTECAS MUNICIPALES - AÑO 2026</t>
  </si>
  <si>
    <t>2026 10 2412 22001</t>
  </si>
  <si>
    <t>EDICIONES PARANINFO S.A.</t>
  </si>
  <si>
    <t>LIBROS PARA EL CENTRO JACINTO BENAVENTE PARA EL PROGRAMA MIXTO DE FORMACION Y EMPLEO AUXILIAR DE CENTRO III DUPLO</t>
  </si>
  <si>
    <t>SAN FERNANDO DE HENARES</t>
  </si>
  <si>
    <t>CTO. SUMINISTRO SUSCRIPCIÓN REVISTA ""VIAJAR"" PARA BIBLIOTECAS MUNICIPALES DE VALLADOLID. AÑO 2026</t>
  </si>
  <si>
    <t>2026 02 1511 22602</t>
  </si>
  <si>
    <t>EDITORIAL CASTELLANA DE IMPRESIONES S.L.</t>
  </si>
  <si>
    <t>INFORMACIÓN PÚBLICA APROBACIÓN INICIAL MODIFICACIÓN DEL PGOU EN EL AMBITO SE(0) 32-01 AZUCARERA STA.VICTORIAL</t>
  </si>
  <si>
    <t>2026 04 9231 22705</t>
  </si>
  <si>
    <t>ANUNCIO EXPOSICIÓN CENSO ELECTORAL LOS DÍAS 25 Y 26 DE ENERO -  ELECCIONES AUTONÓMICAS CYL - DIARIO EL MUNDO.</t>
  </si>
  <si>
    <t>2026 04 9321 22602</t>
  </si>
  <si>
    <t>CONTRATO BASADO EN EL ACUERDO MARCO PARA LA PUBLICIDAD EJERCICIO 2026</t>
  </si>
  <si>
    <t>SUSCRIPCIÓN REVISTAS MI JARDÍN Y BRICO PARA BIBLIOTECAS MUNICIPALES. AÑO 2026</t>
  </si>
  <si>
    <t>MAJADAHONDA</t>
  </si>
  <si>
    <t>SUMINISTRO DE LA REVISTA CLIJ (CUADERNOS DE LITERATURA INFANTIL Y JUVENIL) PARA BIBLIOTECAS MUNICIPALES. AÑO 2026</t>
  </si>
  <si>
    <t>MATARÓ</t>
  </si>
  <si>
    <t>SE 40-24 CTTO MANTENIMIENTO ASCENSORES. LOTE 2 ESCUELA INFANTIL MUNICIPAL LA COMETA. 2025 Y 2026</t>
  </si>
  <si>
    <t>LOTE 6 - INSPECCION ELEVADORES OCAS - CENTRO DE PROGRAMAS JUVENILES - CONTRATOS AÑOS 2025 Y 2026</t>
  </si>
  <si>
    <t>LOTE 6-INSPECCION ELEVADORES OCAS-CVAS TRANSF-AÑOS 2025 Y 2026</t>
  </si>
  <si>
    <t>EL CORTE INGLES, S.A.</t>
  </si>
  <si>
    <t>SUMINISTRO DE DISCOS SSD PARA DEPENDENCIAS DE JEFATURA MUNICIPAL</t>
  </si>
  <si>
    <t>2026 01 4331 22001</t>
  </si>
  <si>
    <t>SUMINISTRO DE PERIÓDICOS DEL DIARIO EL MUNDO PARA LA AGENCIA DE INNOVACIÓN. AÑO 2026</t>
  </si>
  <si>
    <t>ADJUDICA RENOVACIÓN SUSCRIPCIONES ANUALES A DIARIO VA EL MUNDO (3) Y PLATAFORMA DIGITAL ORBYT (3) - PRENSA - ALCALDÍA</t>
  </si>
  <si>
    <t>2026 10 2312 22001</t>
  </si>
  <si>
    <t>SUSCRIPCIONES A EL NORTE DE CASTILLA DEL 01 DE ENERO AL 31 DE OCTUBRE DE 2026 DE LOS CVA TRANSFERIDOS- INICIATIVAS SOCIA</t>
  </si>
  <si>
    <t>SUSCRIPCIONES A EL NORTE DE CASTILLA DEL 01 DE ENERO AL 31 DE OCTUBRE DE 2026 LOS CVA NO TRANSFERIDOS- INICIATIVAS SOC.</t>
  </si>
  <si>
    <t>ANUNCIO EXPOSICIÓN CENSO ELECTORAL LOS DÍAS 25 Y 26 DE ENERO -ELECCIONES AUTONÓMICAS CYL,-DIARIO EL NORTE DE CASTILLA.</t>
  </si>
  <si>
    <t>SUMINISTRO DE PERIÓDICOS DE EL NORTE DE CASTILLA PARA LA AGENCIA DE INNOVACIÓN. AÑO 2026</t>
  </si>
  <si>
    <t>16 SUSCRIPCIONES ANUALES A EL NORTE DE CASTILLA, PAPEL Y DIGITAL. 2026.</t>
  </si>
  <si>
    <t>ADJUDICA RENOVACIÓN 2 SUSCRIPCIONES ANUALES PERIÓDICO EL NORTE DE CASTILLA - AÑO 2026 - MEDIOS DE COMUNICACIÓN</t>
  </si>
  <si>
    <t>CONTRATO SUMINISTRO PRENSA EL NORTE DE CASTILLA PARA BIBLIOTECAS PÚBLICAS MUNICIPALES. AÑO 2026</t>
  </si>
  <si>
    <t>SE-PC 11/2023 (LOTE 2): MANTENIMIENTO DE GRUPOS ELECTRÓGENOS CENTROS SPC 2026 (1A)</t>
  </si>
  <si>
    <t>Contrato de Mantenimiento del Albergue de Peregrinos. LOTE 1: Mantenimiento instalaciones</t>
  </si>
  <si>
    <t>LOTE 6-INSPECCION ELEVADORES OCAS-CVAS NO TRANSF-CONTRATO AÑOS 2025 Y 2026</t>
  </si>
  <si>
    <t>LOTE 6- INSPECCION ELEVADORES OCAS - CENTRO INTEGRADO. AÑOS 2025 Y 2026</t>
  </si>
  <si>
    <t>SERVICIO ILUMINACION CUPULA DEL MILENIO CON DISTINTOS COLORES, CON MOTIVO DE LA CELEBRACION DE EVENTOS Y CONMEMORACIONES</t>
  </si>
  <si>
    <t>INSTALACION DE CABLEADO DE LA RED DE ALUMBRADO PUBLICO EN LA CALLE MIESES.</t>
  </si>
  <si>
    <t>REPARACIÓN DE BOMBA DE ACHIQUE DE AGUA EN EL C.C. CANAL DE CASTILLA</t>
  </si>
  <si>
    <t>SE PC 87/2022 (LOTE 1): PRÓRROGA CONTRATO SUMINISTRO EN RÉGIMEN DE ALQUILER DE INFRAESTRUCTURAS (1A)</t>
  </si>
  <si>
    <t>8 TALLERES DE BIENESTAR PERSONAL, AUTOCUIDADO Y BIENESTAR EMOCIONAL// CMI // MARZO A JUNIO 2026</t>
  </si>
  <si>
    <t>ELIA GARCÍA GARCÍA</t>
  </si>
  <si>
    <t>MENUDO FIN DE SEMANA 1: REPRESENTACIONES DE ELIA TRALARÁ, OBRA ""UN VECINDARIO EXTRAORDINARIO"" EN CAMPILLO Y RONDILLA</t>
  </si>
  <si>
    <t>COBOS DE SEGOVIA</t>
  </si>
  <si>
    <t>REPARACIÓN Y MANTENIMIENTO DE APARATOS Y SISTEMAS ELÉCTRICOS. SERVICIO DE LIMPIEZA.</t>
  </si>
  <si>
    <t>EMILIO ROJAS  DE LUIS</t>
  </si>
  <si>
    <t>TALLERES VOCES HABITADAS CON PERSPECTIVA DE GENERO EN EL CENTRO MUNICIPAL DE IGUALDAD // ENERO A JUNIO 2026</t>
  </si>
  <si>
    <t>2026 10 2412 22699</t>
  </si>
  <si>
    <t>EMPRESA CABRERO, S.A.</t>
  </si>
  <si>
    <t>SALIDA FORMATIVA DE LOS ALUMNOS DEL  CURSO DE AUX. DE CENTRO AL ARCHIVO DE SIMANCAS EL C. DE F. PARA EL EMPLEO- J. BENA</t>
  </si>
  <si>
    <t>CONTRATACIÓN PARA SERVICIOS DE AUTOBÚS PARA UNA JORNADA TÉCNICA RELACIONADA CON EL PROYECTO URBANEW-EMC3</t>
  </si>
  <si>
    <t>2026 06 3261 22614</t>
  </si>
  <si>
    <t>CTO. MENOR SERVICIOS TRASLADO EN AUTOCAR DE MENORES PARA ACTIVIDADES DEL PLAN DE INFANCIA 25/26. AÑO 2026.</t>
  </si>
  <si>
    <t>SE-PC 87/2022 (LOTE 2): PRÓRROGA CONTRATO DE SUMINISTRO EN RÉGIMEN DE ALQUILER DE INSTALACIONES TÉCNICAS TEMPORALES</t>
  </si>
  <si>
    <t>SE 40/24 CTTO MANTENIMIENTO ASCENSORES LOTE 2 COLEGIOS PUBLICOS 2025 Y 2026</t>
  </si>
  <si>
    <t>2026 09 4321 22700</t>
  </si>
  <si>
    <t>CONTRATO CENTRALIZADO DE LIMPIEZA. LOTE 15: LIMPIEZA DE LA CUPULA DEL MILENIO</t>
  </si>
  <si>
    <t>2026 11 1361 22104</t>
  </si>
  <si>
    <t>SUMINISTRO DE 50 FORROS POLARES CONTRA EL FRÍO//SEISPC</t>
  </si>
  <si>
    <t>TALLERES CREACION Y DANZA CON PERSPECTIVA DE GENERO // CENTRO MUNICIPAL DE IGUALDAD // ENERO A JUNIO 2026-proy.JCYL 26</t>
  </si>
  <si>
    <t>ENSUMA EMPLEO SOCIAL, S.L.</t>
  </si>
  <si>
    <t>SERVICIOS DE CATERING DE CAFÉ Y ALMUERZO PARA UNA JORNADA-EVENTO QUE TENDRÁ LUGAR EN EL MES DE FEBRERO</t>
  </si>
  <si>
    <t>CORESES</t>
  </si>
  <si>
    <t>SEDENA SL</t>
  </si>
  <si>
    <t>ACTIVIDADES ESPACIOS JÓVENES NORTE Y SUR - ENERO 2025 A DICIEMBRE 2027</t>
  </si>
  <si>
    <t>PAMPLONA</t>
  </si>
  <si>
    <t>NAVARRA</t>
  </si>
  <si>
    <t>FCC MEDIO AMBIENTE SA</t>
  </si>
  <si>
    <t>PRÓRROGA CONTRATO RECOGIDA DE ENVASES LIGEROS DE PÁSTICO EN EL MUNICIPIO DE VALLADOLID. SERVICIO DE LIMPIEZA.</t>
  </si>
  <si>
    <t>GASTOS DE COMIDA AUDITORÍA DE CALIDAD POLICÍA MUNICIPAL</t>
  </si>
  <si>
    <t>PROCESO DIGITAL DE AUDIO, S.L.</t>
  </si>
  <si>
    <t>EXP. 3/24 SERVICIOS DE MANTENIMIENTO Y CALIBRACIÓN DE MONITORES DE RUIDO AMBIENTAL EN CONTINUO_LOTE 1</t>
  </si>
  <si>
    <t>2026 04 9202 641</t>
  </si>
  <si>
    <t>SHS  CONSULTORES S L</t>
  </si>
  <si>
    <t>Contrato migración e implantación del sistema de gestión integral de recursos humanos, basado en PEOPELNET. (can)</t>
  </si>
  <si>
    <t>2026 11 1621 633</t>
  </si>
  <si>
    <t>INCIDEC INGENIERÍA Y ARQUITECTURA EXP. 28/2024 RENOVACIÓN PLATAFORMAS SOTERRADAS DEL SERVICIO DE LIMPIEZA.</t>
  </si>
  <si>
    <t>2026 11 1621 634</t>
  </si>
  <si>
    <t>HERRERO Y NUÑEZ MOTOR, S.L.</t>
  </si>
  <si>
    <t>EXP. 25/2024 ADQUISICIÓN UN CAMIÓN RECOLECTOR DE CARGA SUPERIOR. SERVICIO DE LIMPIEZA.</t>
  </si>
  <si>
    <t>INGENIERIA Y DESARROLLO SOSTENIBLE DEL SIGLO XXI, S.L.</t>
  </si>
  <si>
    <t>REDACCION PROYECTO, DIRECCION FACULTATIVA Y ASISTENCIA-OBRAS REHABILIT.ENERG,REFOR..ACTUALIZ C/LEOPOLDO CANO,20- CVA CEN</t>
  </si>
  <si>
    <t>ARROYO DE LA ENCOMIENDA</t>
  </si>
  <si>
    <t>INSERTA INNOVACION SOCIAL, S.L.</t>
  </si>
  <si>
    <t>CONTRATO CENTRALIZADO DE LIMPIEZA DE INSTALACIONES 15/2024. SERVICIO DE LIMPIEZA.</t>
  </si>
  <si>
    <t>CONTRATO CENTRALIZADO DE LIMPIEZA DE INSTALACIONES 15/2024. SERVICIO DE LIMPIEZA VIARIA.</t>
  </si>
  <si>
    <t>EQUIPOS Y SERVICIOS DEL NORDESTE,S.L.</t>
  </si>
  <si>
    <t>EQUIPOS Y SERVICIOS DEL NORDESTE. EXP. 28/2024 RENOVACIÓN PLATAFORMAS SOTERRADAS DEL SERVICIO DE LIMPIEZA.</t>
  </si>
  <si>
    <t>CABRILS</t>
  </si>
  <si>
    <t>ESTRELLA RESCO LOPEZ</t>
  </si>
  <si>
    <t>MENUDO FIN DE SEMANA 1 Y CARNAVAL: 2 OBRAS DE ESTRELLA R. ARTES ESCÉNICAS (C.C. JOSÉ LUIS MOSQUERA Y CANAL DE CASTILLA)</t>
  </si>
  <si>
    <t>ESPINOSA DE LOS MONTEROS</t>
  </si>
  <si>
    <t>AD/</t>
  </si>
  <si>
    <t>MENUDO FIN DE SEMANA 1: 2 OBRA DE ESTRELLA R. ARTES ESCÉNICAS (CANAL DE CASTILLA)</t>
  </si>
  <si>
    <t>SIMON MORETON AUDITORES SL</t>
  </si>
  <si>
    <t>CONTRATACIÓN DE SERVICIOS DE AUDITORÍA Y CONTROL EXTERNO DE LOS PROYECTOS EUROPEOS ADAPT CLIMA_CENCYL.</t>
  </si>
  <si>
    <t>CONTRATACIÓN DE SERVICIOS DE AUDITORÍA Y CONTROL EXTERNO DE LOS PROYECTOS EUROPEOS CIRCULAR_ECOSYSTEM.</t>
  </si>
  <si>
    <t>2026 11 1631 623</t>
  </si>
  <si>
    <t>TRANSTEL SA</t>
  </si>
  <si>
    <t>LEASING 3 BARREDORAS FUTUROS CAP 6</t>
  </si>
  <si>
    <t>RIBA ROJA DE TURIA (POLIG. INDUSTRIAL EL OLIVERAL)</t>
  </si>
  <si>
    <t>CALORVENT S.L.</t>
  </si>
  <si>
    <t>2a PRORROGA MANTENIMIENTO Y CONSERVACION INSTALACIONES TERMICAS/PRESTACIONES BASICAS DEL 01/01/2026 AL 04/04/2026/SEISPC</t>
  </si>
  <si>
    <t>2026 01 9206 22799</t>
  </si>
  <si>
    <t>TRATAMIENTO CONJUNTO DE DESINSECTACIÓN Y DESRATIZACIÓN ARCHIVO MUNICIPAL Y RECINTO.</t>
  </si>
  <si>
    <t>MANT.INSTAL. C.igualdad: ELEC, CALEF, TELF, AGUA CALIENTE, CARPINT de 1/1 a 31/12/26</t>
  </si>
  <si>
    <t>2a PRORROGA MANTENIM. Y CONSERV INSTALACIONES TERMICAS/PRESTACIONES COMPLEMENTARIAS DEL 01/01/2026 AL 04/04/2026/SEISPC</t>
  </si>
  <si>
    <t>CONTRATO PRET SERV MANT CONS MAQU, EQU, HERRAM Y MATER 7; LOTE 1: MANT PREV EQU RESP AUTÓNOMA//SEISPC//010126 A 030426</t>
  </si>
  <si>
    <t>MANTEN.INSTALACION ELECT.CALEF.TELF.AGUA CALIENTE,CARPINT.CENTRO ALV DE 1/1/2026 A 31/12/2026</t>
  </si>
  <si>
    <t>CONTRATO PRET SERV MANT CONS MAQU, EQU, HERRAM Y MATER 7; LOTE 1: MANT CORREC EQU RESP AUTÓNOMA//SEISPC//010126 A 030426</t>
  </si>
  <si>
    <t>IBEREXT, S.A.</t>
  </si>
  <si>
    <t>CONTRATO PRET SERV MANT CONS MAQU, EQU, HERRAM Y MATER 7; LOTE 2: MANT PREV BOT AIRE COMPRIMIDO//SEISPC//010126 A 030426</t>
  </si>
  <si>
    <t>CONTRATO PRET SERV MANT CONS MAQU, EQU, HERRAM Y MATER 7; LOTE 2: MANT CORRECT BOT AIRE COMPRIM//SEISPC//010126 A 030426</t>
  </si>
  <si>
    <t>CONTRATO PRET SERV MANT CONS MAQU, EQU, HERRAM Y MATER 7; LOTE 3: MANT PREV PUERTAS SECC Y CORR//SEISPC//010126 A 030426</t>
  </si>
  <si>
    <t>CONTRATO PRET SERV MANT CONS MAQU, EQU, HERRAM Y MATER 7; LOTE 3: MANT CORR PUERTAS SECC Y CORR//SEISPC//010126 A 030426</t>
  </si>
  <si>
    <t>ARREGLO DE TELÓN DE ESCENARIO DEL TEATRO DEL C.C. PARQUESOL</t>
  </si>
  <si>
    <t>MENUDO FIN DE SEMANA 1: DOS REPRESENTACIONES ""LOS CUENTOS DE LANA"" (LÍBERA TEATRO) EN C.C. CAMPILLO Y PILARICA</t>
  </si>
  <si>
    <t>SIMANCAS</t>
  </si>
  <si>
    <t>INCIPRESA, S.A.</t>
  </si>
  <si>
    <t>CONTRATO PRET SERV MANT CONS MAQU, EQU, HERRAM Y MATER 7; LOTE 5: MANT PREV EQ HERR EXCARCELACI//SEISPC//010126 A 030426</t>
  </si>
  <si>
    <t>MOS</t>
  </si>
  <si>
    <t>EVENTO ORGANIZACION SERVICIOS PLENOS, S.L</t>
  </si>
  <si>
    <t>SERVICIO DE ASISTENCIA TECNICA PARA EL CICLO DE CONFERENCIAS Y MUSICA DE LA CONTROVERSIA DE VALLADOLID 2026</t>
  </si>
  <si>
    <t>2026 10 2311 22699</t>
  </si>
  <si>
    <t>EVENTOS CONGRESOS Y COMUNICACION S.L.</t>
  </si>
  <si>
    <t>CUPULA DEL MILENIO Y SONIDO PARA EVENTO 21-2-26 - FIESTA DE LAS FAMILIAS</t>
  </si>
  <si>
    <t>EVENTS BRANCH, S.L.</t>
  </si>
  <si>
    <t>MENUDO FIN DE SEMANA 1: OBRA ""APROBADO EN RECREO"" EN C.M. PINAR DE ANTEQUERA (EL INCREIBLE GUILLERMINO)</t>
  </si>
  <si>
    <t>EVOLK DIGITAL S.L.</t>
  </si>
  <si>
    <t>CONTRATO MAQ. FOTOCOP.  NUEVA TASFALKA 835 ALQUILER 08/02/2026 A31/12/2026; AÑO 2027, AÑO 2028,; 01/01/2029 A 07/02/2029</t>
  </si>
  <si>
    <t>CONTRATO PRET SERV MANT CONS MAQU, EQU, HERRAM Y MATER 7; LOTE 5: MANT CORR EQ HERR EXCARCELACI//SEISPC//010126 A 030426</t>
  </si>
  <si>
    <t>CONTRATO MAQ. FOTOCOP. NUEVA TASFALKA 835 COPIAS 08/02/2026 A 31/12/2026; AÑO 2027; AÑO 2028; 01/01/2029 A 07/02/2029</t>
  </si>
  <si>
    <t>FITNESS PROJET CENTER S.L.</t>
  </si>
  <si>
    <t>CONTRATO PRET SERV MANT CONS MAQU, EQU, HERRAM Y MATER 7; LOTE 6: MANT PREV GIMNASIO//SEISPC//010126 A 030426</t>
  </si>
  <si>
    <t>CONTRATO PRET SERV MANT CONS MAQU, EQU, HERRAM Y MATER 7; LOTE 6: MANT CORRECTIVO GIMNASIO//SEISPC//010126 A 030426</t>
  </si>
  <si>
    <t>CONTRATO PRET SERV MANT CONS MAQU, EQU, HERRAM Y MATER 7; LOTE 7: MANT PREV EXTINTOR PORTATILES//SEISPC//010126 A 030426</t>
  </si>
  <si>
    <t>EXCLUSIVAS MAOR, S.L.</t>
  </si>
  <si>
    <t>EHL BISAGRA MUELLE ALUM.DA180 2 UDAS. PLATA REF.1865D4</t>
  </si>
  <si>
    <t>CONTRATO PRET SERV MANT CONS MAQU, EQU, HERRAM Y MATER 7; LOTE 7: MANT CORR EXTINTOR PORTATILES//SEISPC//010126 A 030426</t>
  </si>
  <si>
    <t>2º PRÓR. CONTR. MANT. Y CONSERV. INST.TÉRMICAS POLICÍA MUNICIPAL, PREST. BÁSICAS DE 01.01.2026 A 04.04.2026(EXP.35/2021)</t>
  </si>
  <si>
    <t>ID: 0048962 / BOMBILLO TESA 5030 40-40 R15 NIQUEL LL/ 35776F / ID. 47558 / ELECTRODO RUTILO KANGAROO KSE5905 E6013 2.5 (</t>
  </si>
  <si>
    <t>2º PRÓR. CONTR. MANT. Y CONSERV. INST. TÉRMICAS POLICÍA MUNI., PREST. ADICIONALES DEL 1.1.2026 A 4.4.2026 (EXP.35/2021)</t>
  </si>
  <si>
    <t>JOSE MANUEL SASTRE TOQUERO</t>
  </si>
  <si>
    <t>1ª PRORROGA CONTRATO RECOGIDA DE ANIMALES DOMESTICOS ABANDONADOS LOTE 1. EXPTE. SPSC - SE/39/2023 DEL1-1 AL 20-3-2026</t>
  </si>
  <si>
    <t>TUDELA DE DUERO</t>
  </si>
  <si>
    <t>1ª PRÓRROGA DEL CONTRATO PARA LA PRESTACIÓN DE LOS SERVICIOS DE LA INFORMACIÓN DEL OBSERVATORIO URBANO DE VALLADOLID</t>
  </si>
  <si>
    <t>CORRECCIÓN ERROR MATERIAL EXP.SE 40/2024 CTTO MANTENIMIENTO ASCENSORES COLEGIOS PUBLICOS LOTE 6 -AÑO 2026-</t>
  </si>
  <si>
    <t>CORRECCIÓN ERROR MATERIAL EXP.SE 40/2024 CTTO MANTENIMIENTO ASCENSOR EMMVA LOTE 6 -AÑO 2026-</t>
  </si>
  <si>
    <t>AD COMPLEMENTARIO PARA LAS INSPECCIONES OBLIGATORIAS DE LOS ACCENSOES DE LOS CVA TRANSFERIDOS EN 2026</t>
  </si>
  <si>
    <t>COMPLEMENTARIO -  INSPECCIONES OBLIGATORIAS DE LOS CVA NO TRANSFERIDOS EN 2026</t>
  </si>
  <si>
    <t>CONTRATO CENTRALIZADO MANTENIMIENTO APARATOS ELEVADORES DE CENTROS MUNICIPALES (LOTE 6, INSPECCIONES PERIÓDICAS // 2A)</t>
  </si>
  <si>
    <t>CORREC.ERROR MATERIAL LOTE 6 INSPECCION ELEVADORES DE L.4 AREA 10-SERVICIO DE INTERVENCION SOCIAL</t>
  </si>
  <si>
    <t>FONCAD DIGITAL, SL</t>
  </si>
  <si>
    <t>SE-PC 6/2025 PRESTACIONES DE LA ESCUELA DE PARTICIPACIÓN CIUDADANA 2026 (2A)</t>
  </si>
  <si>
    <t>2026 11 3111 22706</t>
  </si>
  <si>
    <t>CONTRATO DE SERVICIO DE CONTROL BIOLOGICO DE MOSQUITOS Y DETERMINADAS ESPECIES DE MOSCAS EN EL TERMINO MPAL. VALLADOLID</t>
  </si>
  <si>
    <t>2026 11 3111 22113</t>
  </si>
  <si>
    <t>CASA PEPE VIGO SL</t>
  </si>
  <si>
    <t>1ª PRORROGA CONTRATO SUMINISTRO PRODUCTOS ALIMENTICIOS Y ARENA ABSORBE OLORES PARA ANIMALES CMPA DEL 1-1 AL 10-6-2026</t>
  </si>
  <si>
    <t>FAL CALZADOS DE SEGURIDAD S.A.</t>
  </si>
  <si>
    <t>SUMINISTRO DE DOS BOTAS DE INTERVENCIÓN DE INCENDIOS//SEISPC</t>
  </si>
  <si>
    <t>ARNEDO</t>
  </si>
  <si>
    <t>2026 10 2315 22611</t>
  </si>
  <si>
    <t>ESPECTACULO ""INFINITAS"" POR EL DIA INTERNACIONAL DE LA MUJER 8M // CENTRO CIVICO JOSE MARIA LUELMO// 14 MARZO 2026</t>
  </si>
  <si>
    <t>2026 02 1501 22799</t>
  </si>
  <si>
    <t>FASEDOS IMAGEN SL</t>
  </si>
  <si>
    <t>SERVICIO DE COBERTURA FOTOGRÁFICA PARA DOCUMENTAR LAS ACTUACIONES DE LA CONCEJALÍA DE URBANISMO Y VIVIENDA</t>
  </si>
  <si>
    <t>2026 08 1651 619</t>
  </si>
  <si>
    <t>Lote 1 contrato conservación, reparación de instalaciones de alumbrado en Vallladolid (3ª prórroga exp.   8/2021 PS 3)</t>
  </si>
  <si>
    <t>Lote 2 contrato conservación, reparación de instalaciones de alumbrado en Vallladolid (3ª prórroga exp.   8/2021 PS 3)</t>
  </si>
  <si>
    <t>IMESAPI, S.A.</t>
  </si>
  <si>
    <t>Lote 3 contrato conservación, reparación de instalaciones de alumbrado en Vallladolid (3ª prórroga exp. 8/2021 PS 3)</t>
  </si>
  <si>
    <t>Seguridad y salud del lote 1 contrato conservación, reparación alumbrado en Vallladolid (3ª prórroga exp. 8/2021 PS 3)</t>
  </si>
  <si>
    <t>FERNANDO  ARRANZ BLAS</t>
  </si>
  <si>
    <t>CARNAVAL: ACTUACIÓN DE MAGO NANO ARRANZ EN C.C. ZONA SUR</t>
  </si>
  <si>
    <t>ZARATAN- VALLADOLID</t>
  </si>
  <si>
    <t>Seguridad y salud del lote 2 contrato conservación, reparación alumbrado en Vallladolid (3ª prórroga exp. 8/2021 PS 3)</t>
  </si>
  <si>
    <t>ADQUISICIÓN DE MATERIAL DE REPUESTO DE LAS MARCAS FARID Y GEESINK. SERVICIO DE LIMPIEZA.</t>
  </si>
  <si>
    <t>GAVA</t>
  </si>
  <si>
    <t>ADJUDICA RENOVACIÓN SUSCRIPCIÓN ANUAL AL FICHERO DE CARGOS - GOBIERNO Y RELACIONES</t>
  </si>
  <si>
    <t>CERTIFICADOS SSL OV WILDCARD CORRESPONDIENTES A LOS PORTEALES WEB DE TURISMO</t>
  </si>
  <si>
    <t>RENOVACIÓN CERTIFICADOS AGENCIA DE INNOVACIÓN</t>
  </si>
  <si>
    <t>Seguridad y salud del lote 3 contrato conservación, reparación alumbrado en Vallladolid (3ª prórroga exp.8/2021 PS 3)</t>
  </si>
  <si>
    <t>JASKAL, PERROS DE AYUDA SOCIAL</t>
  </si>
  <si>
    <t>CONTRATO DE SERVICIO DE EDUCADOR CANINO PARA EL CENTRO MUNICIPAL DE PROTECCION ANIMAL DEL 1-1-2026 AL 30-6-2027</t>
  </si>
  <si>
    <t>AMPLIACION G.ESP. JOVENES NORTE Y SUR // APERTURA HORARIO ESTUDIO NOCTURNO // 01-01-26 AL 31-12-2027</t>
  </si>
  <si>
    <t>ESTACIONAMIENTOS Y SERVICIOS S.A.</t>
  </si>
  <si>
    <t>Contrato servicios mantenimiento para control de accesos y gestión de la zona de bajas emisiones (exp. 43/2024 SETM)</t>
  </si>
  <si>
    <t>FORMACAL S.L.</t>
  </si>
  <si>
    <t>PRORROGA L3  FORM. CONVIV. INTERCUL.Y TALL. PREV.INTOLERANCIA Y  ODIO --DE 1/1/26  A 31/8/26</t>
  </si>
  <si>
    <t>FLUME S.L.</t>
  </si>
  <si>
    <t>ALB: 26-200758 PED: 26-000794-1003 S/PED: GE0011750 / RETIRA DANIEL CANTO PEREZ 75814501S / LATIGUILLO SUPER H-H 3/4-3/4</t>
  </si>
  <si>
    <t>ALB: 26-200759 PED: 26-000898-1003 S/PED: GE0011750 / VASO DE EXPANSION A.FRIA10KG VERTICAL  11/4""  150 L</t>
  </si>
  <si>
    <t>ALB: 26-200957 PED: 26-001844-1003 S/PED: RECINTO FERIAL / BARRA 0,96 ML. POLIBUTILENO DN 22 / BOLSA 5 UDS. PB CASQUILLO</t>
  </si>
  <si>
    <t>LOTE 1 TALLER DIVERSIDAD COMO FORTALEZA, SENSIB.ACCESIBILIDAD DE 1/01/26  A 31/08/26</t>
  </si>
  <si>
    <t>LOTE 2 TALLER COMERCIO JUSTO PLAN COOPERACION DE 1 DE ENERO A 31 DE AGOSTO DE 2026</t>
  </si>
  <si>
    <t>FUNDACION ALDABA</t>
  </si>
  <si>
    <t>PRORROGA LOTE 4-TALL.PREV.USO INADECUADO TIC Y PROG.COMP.FAMILIAR PCF-AFECT 12-16-DE 1/1 A 31/8/2026</t>
  </si>
  <si>
    <t>LICUAS S.A.</t>
  </si>
  <si>
    <t>1ª PRORROGA CONTRATO CONSERVACION Y MEJORA INFRAESTR VERDES _ZONAS CENTRO Y NORTE.  LOTE 2_ZONA NORTE_V. 34/2022_2026</t>
  </si>
  <si>
    <t>INFOREST MEDIO AMBIENTE, S.L.</t>
  </si>
  <si>
    <t>1ª PRORROGA CONTRATO CONSERVACION Y MEJORA INFRAESTR VERDES _ZONAS CENTRO Y NORTE.  LOTE 3_OBRA CIVIL_V. 34/2022_2026</t>
  </si>
  <si>
    <t>ZENIT INGENIERIA Y CONSULTORIA SLP</t>
  </si>
  <si>
    <t>1ª PRORROGA CTO CONSERVACION Y MEJORA INFRAESTR VERDES ZONAS CENTRO Y NORTE_LOTE 4_C. CALIDAD LOTES 1 Y 2_V.34/2022_2026</t>
  </si>
  <si>
    <t>SERVICIOS INTEGRALES BERZOSAS XXI S.L.</t>
  </si>
  <si>
    <t>10SS-11-23 CONTRATO DE CELADURÍA (LOTE 4, CENTROS SANTIAGO LÓPEZ Y SEGUNDO MONTES). 1 PRÓRROGA (1A) - 2026</t>
  </si>
  <si>
    <t>EL PINAR DE ANTEQUERA</t>
  </si>
  <si>
    <t>PRORROGA CONTRATO DE CELADURIA LOTE 1 CENTROS DE VIDA ACTIVA TRANSFERIDOS DE 01/01/2026 A 31/07/2026</t>
  </si>
  <si>
    <t>PRORROGA CONTRATO DECELADURIA LOTE 1 CENTROS DE VIDA ACTIVA NO TRANSFERIDOS DE 01/01/2026 A 31/07/2026</t>
  </si>
  <si>
    <t>10SS/11/23 PRÓRROGA LOTE 5 - CTTO. SERVICIO CELADURÍA PARA COLEGIOS PÚBLICOS // AGOSTO-DIC 2025 Y ENERO-JULIO 2026.</t>
  </si>
  <si>
    <t>PRÓRROGA CONTRATACION SERVICIOS CELADURIA AGENCIA DE INNOVACION Y DESARROLLO ECONOMICO ENERO A JULIO 2026</t>
  </si>
  <si>
    <t>MONCOBRA, S.A.</t>
  </si>
  <si>
    <t>SE-PC 11/2023 (LOTE 1): MANTENIMIENTO SISTEMAS DE CALEFACCIÓN Y CLIMATIZACIÓN CENTROS SPC. 1 PRÓRROGA ENE/AGO 2026 (1A)</t>
  </si>
  <si>
    <t>TRANS-ASISTENCIA DE LA CHICA SL</t>
  </si>
  <si>
    <t>2ª PRÓR.CONTRAT. SERV. RETIRADA VEHÍCULOS V/PÚBLICA Y OTROS SERV. ESPECIALES DEL 1-1-2026 A 24-9-2026. EXP. SPSC 13/2022</t>
  </si>
  <si>
    <t>MENGIBAR</t>
  </si>
  <si>
    <t>JAEN</t>
  </si>
  <si>
    <t>2026 04 9341 22699</t>
  </si>
  <si>
    <t>CAIXABANK S.A.</t>
  </si>
  <si>
    <t>Servicios bancarios para instalación y manto de 40 TPV en depend.AYTO y un terminal virtual, EXP.2025/CTA_01/000040</t>
  </si>
  <si>
    <t>SUMINISTRO EQUIPAMIENTO Y LICENCIAS VINCULADAS, (CORE) 2025/AAR/10</t>
  </si>
  <si>
    <t>SERVICIOS DE MIGRACIÓN E IMPLANTACIÓN, (CORE) 2025/AAR/10</t>
  </si>
  <si>
    <t>AMPLIACIÓN DE LA SOLUCIÓN, (CORE)  2025/AAR/10</t>
  </si>
  <si>
    <t>GESTION DEL BANCO DEL TIEMPO  DE ENERO DE 2026  A  FEBRERO DE 2028- INICIATIVAS SOCIALES</t>
  </si>
  <si>
    <t>SERVICIOS DE GESTIÓN Y MANTENIMIENTO, SERVICIOS ESPECIALIZADOS IMPLANTACIÓN (CORE) 2025/AAR/10</t>
  </si>
  <si>
    <t>REPOSICIÓN EQUIPOS OBSOLETOS, (CORE) 2025/AAR/10</t>
  </si>
  <si>
    <t>INDRA SOLUCIONES TECNOLOGICAS DE LA INFOMACION S.L.U.</t>
  </si>
  <si>
    <t>SOFTWARE DE INTERCAMIBIO DE FICHEROS CON ENTIDADES BANCARIAS, LOTE 2, 2025/AAR/25</t>
  </si>
  <si>
    <t>SISTEMA DE GESTIÓN DE INVENTARIO Y DE CARTOGRAFÍA (INVEN Y e-MAP), LOTE 3, 2025/AAR/25</t>
  </si>
  <si>
    <t>ITS SW EU S.L.U.</t>
  </si>
  <si>
    <t>SOFTWARE DE CONTROL DE ACCESOS A INTERNET DESDE LAS BILIOTECAS MUNICIPALES- MyPC, LOTE 5, 2025/AAR/25</t>
  </si>
  <si>
    <t>LEGANES</t>
  </si>
  <si>
    <t>FORTUNATO GUTIERREZ CEA</t>
  </si>
  <si>
    <t>CARNAVAL: REPRESENTACIÓN DE MAGO FORTU ""ILUSIONANDO"" EN C.M. PINAR DE ANTEQUERA EL 14 DE FEBRERO</t>
  </si>
  <si>
    <t>MANTENIMIENTO DE LOS EQUIPOS DE CLIMATIZACIÓN EN EDIFICIO ANEXO AL DE CASA DEL BARCO DURANTE EL AÑO 2026</t>
  </si>
  <si>
    <t>MANTENIMIENTO FILTROS LABORATORIO Y SERVIDOR</t>
  </si>
  <si>
    <t>INSTITUTO CONSTRUCCION DE CASTILLA-LEON</t>
  </si>
  <si>
    <t>SIST.  INFORMACIÓN PARA LA RECOGIDA Y GESTIÓN DE LAS  I.T.E Y DE LOS INF EVAL  EDIFICIOS - RECITE, LOTE 7, 2025/AAR/25</t>
  </si>
  <si>
    <t>LIBNOVA, S.L.</t>
  </si>
  <si>
    <t>SOFTWARE DE ESCÁNERES PARA PROYECTOS DE DIGITALIZACIÓN DE ALTA PRODUCCIÓN, LOTE 10, 2025/AAR/25</t>
  </si>
  <si>
    <t>CUMULUS CITY, S.L.</t>
  </si>
  <si>
    <t>SERVICIO DE ACCESIBILIDAD WEB AUMENTADA, INCLUSITE, LOTE 12, 2025/AAR/25</t>
  </si>
  <si>
    <t>VILA-REAL</t>
  </si>
  <si>
    <t>CASTELLON</t>
  </si>
  <si>
    <t>MTO Y ASISTENCIA TÉCNICA DEL SISTEMA DE PERSONAL Y NÓMINA, BASADO EN META4 E-MIND, SEGUNDA PRÓRROGA (2025/CTA/041)</t>
  </si>
  <si>
    <t>2026 10 2314 22700</t>
  </si>
  <si>
    <t>LIMPIEZA ESPACIOS JOVENES NORTE Y SUR - SERV IGUALDAD Y JUVENTUD AÑO 2026 Y ENE - FEB 2027</t>
  </si>
  <si>
    <t>2026 08 1532 22706</t>
  </si>
  <si>
    <t>Contrato servicios elaboración de  plan de ordenación de la instalación de terrazas de hostelería en VA (exp. 39/2024)</t>
  </si>
  <si>
    <t>IMPORTE ANÁLISIS DE DROGAS</t>
  </si>
  <si>
    <t>SANTIAGO DE COMPOSTELA</t>
  </si>
  <si>
    <t>2026 10 2312 22606</t>
  </si>
  <si>
    <t>FUNDACION EUSEBIO SACRISTAN</t>
  </si>
  <si>
    <t>COLABORACION  CON LA UNION DE JUBILADOS Y PENSIONISTAS DE UGT CASTILLA Y LEON- INICIATIVAS SOCIALES</t>
  </si>
  <si>
    <t>Contrato servicios de elaboración de plan de ordenación de la instalación de terrazas de hostelería en VA (exp. 39/2024)</t>
  </si>
  <si>
    <t>DISPOS DE ESPACIOS, MEDIOS TÉCN.Y PRESTACIONES DE SERVIC. EN C. C. MIGUEL DELIBES PARA EL CONCIERTO DE PRIMAV CVA TRANSF</t>
  </si>
  <si>
    <t>DISPOSIC. DE ESPACIOS, MEDIOS TÉCN Y PREST. DE SERVIC. EN C. C. MIGUEL DELIBES PARA EL CONCIERTO DE PRIMV- CVA NO TRANSF</t>
  </si>
  <si>
    <t>2026 11 1621 22706</t>
  </si>
  <si>
    <t>GAM NOROESTE,S.L.U.</t>
  </si>
  <si>
    <t>REVISIÓN ANUAL Y MANTENIMIENTO PREVENTIVO PLATAFORMA ELEVADORA ELÉCTRICA.</t>
  </si>
  <si>
    <t>GARDEN CENTER CAMPO GRANDE</t>
  </si>
  <si>
    <t>ADQUISICION DE PLANTA DE INTERIOR PARA EL SERVICIO DE PARQUES Y JARDINES.</t>
  </si>
  <si>
    <t>CONT.PMDROGAS-LOTE 1 MONEO DEDALO-LOTE 2 PREV.ESCOLAR Y COMUNITARIA- AÑO 2026 Y DE 1 DE ENERO AL 31 AGOSTO 2027</t>
  </si>
  <si>
    <t>SEIDOR TECH, S.A.U.</t>
  </si>
  <si>
    <t>SOFTWARE DE PRESUPUESTOS, MEDIDIONES Y CONTROL DE COSTES PARA EDIFICACIÓN Y OBRA CIVIL -PRESTO, LOTE 6, 2025/AAR/25</t>
  </si>
  <si>
    <t>OVIEDO</t>
  </si>
  <si>
    <t>MICRONET, S.A.</t>
  </si>
  <si>
    <t>GESTOR DE BASES DE DATOS DOCUMENTALES DEL ARCHIVO MUNICIPAL -KNOSYS, LOTE 9, 2025/AAR/25</t>
  </si>
  <si>
    <t>SAN SEBASTIAN DE LOS REYES</t>
  </si>
  <si>
    <t>MP Software  Técnico, S.L. (ZWSPAIN)</t>
  </si>
  <si>
    <t>SUMINISTRO DE SUSCRIPCIONES A PRODUCTOS CAD DE LA SUITE ZwCad , LOTE 16, 2025/AAR/25</t>
  </si>
  <si>
    <t>EL MOLAR</t>
  </si>
  <si>
    <t>MOOSE SOFTWARE, SL</t>
  </si>
  <si>
    <t>SERVICIO DE FIRMA BIOMÉTRICA, LOTE 18, 2025/AAR/25</t>
  </si>
  <si>
    <t>BAIONA</t>
  </si>
  <si>
    <t>2026 11 1621 22102</t>
  </si>
  <si>
    <t>1ª prórroga del contrato de suministro de gas natural. Periodo entre 01/01/2026 y 30/09/2026</t>
  </si>
  <si>
    <t>CTO. SERVICIOS DE PINTURA DE LAS EEII DEPENDIENTES DEL Sº DE EDUCACIÓN (2025/CTA_01/000028)  LOTE 2 AÑOS 2026 Y 2027</t>
  </si>
  <si>
    <t>2026 01 4331 22706</t>
  </si>
  <si>
    <t>TEIRLOG INGENIERIA SL</t>
  </si>
  <si>
    <t>CONTRATO DE SERVICIOS DE ASISTENCIA TÉCNICA PARA EL DESARROLLO DE HUB LOGÍSTICO Y AGROALIMENTARIO DE VALLADOLID.</t>
  </si>
  <si>
    <t>CTO. SERVICIOS DE PINTURA DECOLEGIOS PÚBLICOS DEPENDIENTES DEL Sº EDUCACIÓN (2025/CTA_01/000028) LOTE 1 AÑOS 2026 Y 2027</t>
  </si>
  <si>
    <t>2026 02 9332 22102</t>
  </si>
  <si>
    <t>1ERA PRÓRROGA CONTRATO SUMINISTRO GAS NATURAL PARA LAS INSTALACIONES DEL EXCMO. AYUNTAMIENTO DEL 1.1 A 30.9.26.</t>
  </si>
  <si>
    <t>2026 09 4322 22799</t>
  </si>
  <si>
    <t>SERVICIO INGENIERIA ASISTENCIA TECNICA EN MATERIA DE SEGURIDAD CIUDADANA EN CELEBRACION DE ESPECTACULOS PUBLICOS 2026-27</t>
  </si>
  <si>
    <t>2026 10 2315 22102</t>
  </si>
  <si>
    <t>PRORROGA SUMINISTRO DE GAS PARA EL CENTRO MUNICIPAL DE IGUALDAD DESDE 01-01-2026 HASTA 30-09-2026</t>
  </si>
  <si>
    <t>CONTRATO DE LAVADO DE ROPA DE TRABAJO DEL CMPA DEL 1-1 AL 30-6-2026</t>
  </si>
  <si>
    <t>2026 09 4322 22706</t>
  </si>
  <si>
    <t>TEMIÑO LAQUESIS GESTIÓN S.L.</t>
  </si>
  <si>
    <t>ADJUDICACION CONTRATO DEL SERVICIO DE MANTENIMIENTO DEL OBSERVATORIO TURISTICO DE VALLADOLID. 01-09-25 AL 31-08-27</t>
  </si>
  <si>
    <t>2026 10 2315 22700</t>
  </si>
  <si>
    <t>LIMPIEZA CENTRO DE IGUALDAD - SERV IGUALDAD Y JUVENTUD - AÑO 2026 Y ENE - FEB 2027</t>
  </si>
  <si>
    <t>CONSERV.MANT.INSTAL.ESPACIOS JOVENES: ELEC, CALEF, TELF, AGUA CALIENTE, CARPINT DE 1/1 A 31/12/26</t>
  </si>
  <si>
    <t>AD COMPLEMENTARIO CONTRATO SERVICIO PARA LA OPERATIVA DE UNA PLATAFORMA DE VENTAON-LINE (MARKETPLACE) PARA EL COMERCIO</t>
  </si>
  <si>
    <t>GASES Y SOLDADURA DE CASTILLA, S.L.</t>
  </si>
  <si>
    <t>SUMINISTRO DE BOMBONAS DE GAS ARCAL PARA LOS EQUIPOS DE SOLDADURA UTILIZADOS EN COLEGIOS PÚBLICOS POR MANTEN. AÑO 2026</t>
  </si>
  <si>
    <t>2026 02 1513 22703</t>
  </si>
  <si>
    <t>DAVID ANDRÉS MORO</t>
  </si>
  <si>
    <t>Red.Proy.Contrato de actuaciones obligatorias de carácter subsidiario por encargo Ayto. Exp. 2024_(lote 1)</t>
  </si>
  <si>
    <t>Contrato de actuaciones obligatorias de carácter subsidiario por encargo Ayto. Exp. 2024_(LOTE 2)</t>
  </si>
  <si>
    <t>2026 04 3121 22106</t>
  </si>
  <si>
    <t>GLAXOSMITHKLINE, S.A.</t>
  </si>
  <si>
    <t>Adquisición de vacunas GSK de Hepatitis B, Hepatitis A y tétanos: BOOSTRIX, ENGERIX, HAVRIX.</t>
  </si>
  <si>
    <t>TRES CANTOS</t>
  </si>
  <si>
    <t>GLOBAL PROJECTS &amp; SUPPLIES, S.L.</t>
  </si>
  <si>
    <t>VÁLVULA DE REGULACIÓN MKII CON CONEXIÓN INTERNA Y LATIGUILLO RECTO EN TRAJE NRBQ NIVEL III ANTIGAS///SEISPC</t>
  </si>
  <si>
    <t>PUENTIA COMUNICACION S.L.</t>
  </si>
  <si>
    <t>prorroga cont.ERV.PLANIFICACION, DINAMIZACION Y GESTION DE INFORMACION MASIVA de 1/1 A 23/9/2026.-PUENTIA COMUNICACION</t>
  </si>
  <si>
    <t>GRAÑEDA, S.A.</t>
  </si>
  <si>
    <t>CTO. MENOR SUMINISTRO DETALLES PARA MENORES QUE PARTICIPAN EN ACTIVIDADES ORGANIZADAS POR EL CPE -AÑO 2025-</t>
  </si>
  <si>
    <t>CEYS MONTACK CINTA BLISTER</t>
  </si>
  <si>
    <t>2026 05 4312 202</t>
  </si>
  <si>
    <t>MARIA PILAR GARRAN SAGARRA</t>
  </si>
  <si>
    <t>Contrato privado arrendamiento local para guarda de mostradores mercado La Marquesina. Expte: 2025/AIF_01/000007</t>
  </si>
  <si>
    <t>Patrim - Patrimoniales</t>
  </si>
  <si>
    <t>Limpieza de batas, toallas, sabanillas, etc. del Departamento de Prevención y Salud Laboral. LIMPIATIN 2026</t>
  </si>
  <si>
    <t>CENTRO DE INNOVACION DE SERVICIOS GESTIONADOS AVANZADOS, S.L.</t>
  </si>
  <si>
    <t>CENTRO DE ATENCIÓN A USUARIOS (CAU) LOTE 1, PRIMERA PRÓRROGA , (68/2024)</t>
  </si>
  <si>
    <t>ASISTENCIA TÉCNICA, OPERACIÓN Y MTO. DEL SOFTWARE DE BASE, PRIMERA PRÓRROGA  (68/2024) LOTE 2 , LÍNEA BASE</t>
  </si>
  <si>
    <t>ASISTENCIA TÉCNICA, OPERACIÓN Y MTO. DEL SOFTWARE DE BASE, PRIMERA PRÓRROGA,  (68/2024) LOTE 2 , SERV. BAJO DEMANDA</t>
  </si>
  <si>
    <t>GUADALTEL, S.A.</t>
  </si>
  <si>
    <t>IMPLANT, EVOL Y MTO.  PLATAFORMA  ADMÓN ELECTRÓNICA  BASADA EN MOAD, LOTE 1, PRIMERA  PRÓRROGA, 025/CTA_01/000010</t>
  </si>
  <si>
    <t>GLOBAL ROSETTA S.L.U.</t>
  </si>
  <si>
    <t>OFICINA  PROYECTO PARA LA PRESTACIÓN  SERV  COORDINACIÓN.... DEL LOTE 1, LOTE 2, PRIMERA PRÓRROGA, 2025/CTA_01/000010</t>
  </si>
  <si>
    <t>2026 10 2311 22700</t>
  </si>
  <si>
    <t>CONTRATO LIMPIEZA CEAS Y OTROS SERVICIO DE INTERVENCION SOCIAL -AÑO 2026 Y EN-FEB 2027</t>
  </si>
  <si>
    <t>CONTRATO LIMPIEZA COMEDOR SOCIAL SERVICIO DE INTERVENCION SOCIAL -AÑO 2026 Y EN-FEB 2027</t>
  </si>
  <si>
    <t>CONTRATO LIMPIEZA CAI - SERVICIO DE INTERVENCION SOCIAL -AÑO 2026 Y EN-FEB 2027</t>
  </si>
  <si>
    <t>2a PRORROGA EXP 35/21 MANT. CLIMA 01/01/26-05/04/26</t>
  </si>
  <si>
    <t>SE-EC 26/2024 CTTO MANTENIMIENTO EDIFICIOS. LOTE 1. COLEGIOS PUBLICOS. 2025-2026</t>
  </si>
  <si>
    <t>SE-EC 26/2024 CTTO MANTENIMIENTO EDIFICIOS. LOTE 1. ESCUELA MUNICIPAL DE MÚSICA. 2025-2026</t>
  </si>
  <si>
    <t>SE-EC 26/2024 CTTO MANTENIMIENTO EDIFICIOS. LOTE 1. BIBLIOTECAS MUNICIPALES. 2025-2026</t>
  </si>
  <si>
    <t>SE-EC 26/2024 CTTO MANTENIMIENTO EDIFICIOS. LOTE 2 ESCUELAS INFANTILES MUNICIPALES 2025-2026</t>
  </si>
  <si>
    <t>2026 01 9201 22799</t>
  </si>
  <si>
    <t>VIRTUAL REALITY SOLUTIONS</t>
  </si>
  <si>
    <t>Contrato servicio realziación, emisión, grabación sesiones Pleno y otros eventos por internet y sistema video-actas.</t>
  </si>
  <si>
    <t>REAJUSTE DE ANUALIDADES</t>
  </si>
  <si>
    <t>2a PRORROGA EXP35/21 MANTENIMIENTO CLIMA 01/01/26 -05/04/26</t>
  </si>
  <si>
    <t>2026 09 4321 22701</t>
  </si>
  <si>
    <t>CONTRATO SERVICIO MANTENIMIENTO DEL CIRCUITO CERRADO DE TELEVISION EN LAS INSTALACIONES PINGÜINOS ARENA (ACUERDO MARCO)</t>
  </si>
  <si>
    <t>PRORROGA CONTRATO CENTRALIZADO PUBLICACION DATOS TURISMO EN EL OBSERVATORIO URBANO (ENERO - MARZO 2026)</t>
  </si>
  <si>
    <t>SUMINISTRO E IMPLANTACIÓN DE SISTEMA DE GESTIÓN DE INGRESOS Y RECAUDACIÓN 2026-27/LOTE 2</t>
  </si>
  <si>
    <t>SUMINISTRO DE MATERIAL DE JARDINERÍA PARA C.C. PARQUESOL (SUSTRATO, MARMOLINA, TUTORES, HIDROJARDINERA)</t>
  </si>
  <si>
    <t>2026 07 1701 22699</t>
  </si>
  <si>
    <t>CONTRATACIÓN DEL RECICLADO DE PAPEL EN LOS EDIFICIOS CASA DEL BARCO Y ANEXO. AÑO 2026</t>
  </si>
  <si>
    <t>Recogida y destrucción de papel procedente del Depatamento de Prevención y Salud Laboral - 2026</t>
  </si>
  <si>
    <t>SUMINISTRO DE DOS SACOS DE SUSTRATO DE 70 LITROS PARA C.C. BAILARÍN VICENTE ESCUDERO</t>
  </si>
  <si>
    <t>SERVICIO DE DESTRUCCIONES PERIÓDICAS DE DOCUMENTACIÓN EN EL ARCHIVO MUNICIPAL. 2026.</t>
  </si>
  <si>
    <t>2026 11 1631 22799</t>
  </si>
  <si>
    <t>GRUPO MANTENIMIENTO E INSTALACIONES GRUMAN, S.L.</t>
  </si>
  <si>
    <t>REVISIONES ANUALES Y REPARACIONES DE PUERTAS AUTOMÁTICAS Y MANUALES. /// SERVICIO DE LIMPIEZA VIARIA.</t>
  </si>
  <si>
    <t>MEJORADA DEL CAMPO</t>
  </si>
  <si>
    <t>FEDERACION DE COLECTIVOS EDUCACION DE ADULTOS</t>
  </si>
  <si>
    <t>Prórroga contrato prog.aprendizaje a lo largo de la vida-de 1/9/25 a 31/7/27</t>
  </si>
  <si>
    <t>2026 06 3232 22102</t>
  </si>
  <si>
    <t>AMPLIACIÓN IMPORTE PRÓRROGA CTO. SUMINISTRO GAS NATURAL EN COLEGIOS PÚBLICOS 1/01/2026 AL 30/09/2026 -9 MESES-</t>
  </si>
  <si>
    <t>2026 06 3231 22102</t>
  </si>
  <si>
    <t>AMPLIACIÓN IMPORTE PRÓRROGA CTO. SUMINISTRO GAS NATURAL EN EIM 1/01/2026 AL 30/09/2026 -9 MESES-</t>
  </si>
  <si>
    <t>SUSCRIPCIÓN A LA REVISTA GADGET Y COCHES 2000 PARA BIBLIOTECAS MUNICIPALES. AÑO 2026</t>
  </si>
  <si>
    <t>SPSC-SE 18/2025. Servicio de retirada de fibrocemento. Servicio de Limpieza Viaria.</t>
  </si>
  <si>
    <t>2026 10 2412 22199</t>
  </si>
  <si>
    <t>GUERRO PAPELERIAS, S.L.</t>
  </si>
  <si>
    <t>MATERIAL DE OFICINA PARA EL  CENTRO DE FORMACION PARA EL EMPLEO- JACINTO BENAVENTE-</t>
  </si>
  <si>
    <t>2026 0250 1511 609</t>
  </si>
  <si>
    <t>HARAL 12 SERVICIOS Y OBRAS, S.L.</t>
  </si>
  <si>
    <t>ADJ.EXP. REHABIL.Y URBANIZ.L I FASE I DEL ERRP ""29 DE OCTUBRE""PLAN RECUP.,TRANSFORMAC.Y RESILENCIA-FINAC.U. E NEXTGENE</t>
  </si>
  <si>
    <t>MEDINA DEL CAMPO</t>
  </si>
  <si>
    <t>2026 11 1621 204</t>
  </si>
  <si>
    <t>WASTERENT S.L.</t>
  </si>
  <si>
    <t>PRIMERA PRORROGA ALQUILER DE CAMIÓN CARGA SUPERIOR LOTE 1, DEL 01/01/2026 AL 23/08/2026. SERVICIO DE LIMPIEZA.</t>
  </si>
  <si>
    <t>RIBA-ROJA DE TURIA</t>
  </si>
  <si>
    <t>Prorroga cto.promocion envejecimiento activo y animacion sociocultural CVA TRANSFERIDOS 10/10/25 a 09/10/2025</t>
  </si>
  <si>
    <t>Prorroga cto.promocion envejecimiento activo y animacion sociocultural CVA NO TRANSFERIDOS 10/10/25 a 09/10/26</t>
  </si>
  <si>
    <t>2026 03 9241 22102</t>
  </si>
  <si>
    <t>CONTRATO SUMINISTRO DE GAS (DE 1/01/2026 A 30/09/2026). 1 PRÓRROGA. 2025/AAR_01/000036 (PS 2  Expte. PR-SE-99/2022) (1A)</t>
  </si>
  <si>
    <t>SUSCRIPCIÓN REVISTAS HARPER¿S BAZAR, ELLE Y FOTOGRAMAS PARA BIBLIOTECAS PÚBLICAS MUNICIPALES. AÑO 2026</t>
  </si>
  <si>
    <t>HENNEO MAGAZINES S.A.</t>
  </si>
  <si>
    <t>SUSCRIPCIÓN VARIAS REVISTAS DE HENNEO MAGAZINES S.A. PARA BIBLIOTECAS PÚBLICAS MUNICIPALES. AÑO 2026</t>
  </si>
  <si>
    <t>2026 11 1321 22102</t>
  </si>
  <si>
    <t>1ª PRÓRROGA SUMINISTRO GAS PARA POLICÍA MUNICIPAL DE 1 ENERO 2026 A 30 SEPTIEMBRE 2026 EXP. PR-SE 99/2022</t>
  </si>
  <si>
    <t>2026 05 4312 22102</t>
  </si>
  <si>
    <t>CONTRATO SUMINISTRO GAS NATURAL PARA LA OFICINA VENTA AMBULANTE HASTA SEPT 2026</t>
  </si>
  <si>
    <t>2026 10 2412 22102</t>
  </si>
  <si>
    <t>cto suministro gas natural Centro de Formacion para el Empleo 01/01/2026 a 30/09/2026</t>
  </si>
  <si>
    <t>2026 10 2312 22102</t>
  </si>
  <si>
    <t>SUMINISTRO GAS NATURAL CENTROS DE VIDA ACTIVA NO TRANSFERIDOS DE 01/01/2026 A3 0/09/2026</t>
  </si>
  <si>
    <t>HH.JOSEFINAS DE LA SANTISIMA TRINIDAD</t>
  </si>
  <si>
    <t>CTO. MENOR 6 TALLERES ""CONSTRUYENDO PUENTES FUTUROS. INFANCIA Y ADOLESCENCIA MIGRANTE"". GUÍA EDUCATIVA 25/26 -AÑO 2026-</t>
  </si>
  <si>
    <t>2026 09 4321 641</t>
  </si>
  <si>
    <t>SERVICIOS MANTENIMIENTO EVOLUTIVO DE LOS DIVERSOS PORTALES INSTITUCIONALES DE TURISMO DE VALLADOLID</t>
  </si>
  <si>
    <t>SERVICIOS DE MANTENIMIENTO EVOLUTIVO DE LA PLATAFORMA DE GESTION DEL OBSERVATORIO TURISTICO</t>
  </si>
  <si>
    <t>CONTRATO DE GFESTION DE CADAVERES DE ANIMALES PROCEDENTES DEL CMPA DEL 1-7-2025 AL 30-6-2026 - ANUALIDAD 2026</t>
  </si>
  <si>
    <t>suministro gas natural de 01/01/2026 a 30/09/206 CENTROS DE VIDA ACTIVA TRANSFERIDOS</t>
  </si>
  <si>
    <t>2026 11 1361 22102</t>
  </si>
  <si>
    <t>PRIMERA PRÓRROGA CONTRATO SUMINISTRO GAS NATURAL DEL 1 DE ENERO AL 30 DE SEPTIEMBRE DE 2026; SEISPC</t>
  </si>
  <si>
    <t>CTTO. SUMINISTRO GAS NATURAL // 1RA. PRÓRROGA OCT2025-SEPT2026 // 1 DE ENERO AL 30 SEPTIEMBRE 2026 // COLEGIOS PÚBLICOS</t>
  </si>
  <si>
    <t>2026 06 3321 22102</t>
  </si>
  <si>
    <t>CTTO. SUMINISTRO GAS NATURAL // 1RA. PRÓRROGA OCT2025-SEP2026 // 1 ENERO AL 30 SEPTIEMBRE 2026 / BIBLIOTECAS MUNICIPALES</t>
  </si>
  <si>
    <t>TORUS 23, S.L.U</t>
  </si>
  <si>
    <t>REDACCION PROYECTO BASICO Y EJECUTIVO AMPLIACION ILUMINACION MERCADO DEL VAL, RUTA RIOS DE LUZ. PRTR NEXT GENERATION EU</t>
  </si>
  <si>
    <t>PLASENCIA</t>
  </si>
  <si>
    <t>CACERES</t>
  </si>
  <si>
    <t>CTTO. SUMINISTRO GAS NATURAL // 1RA. PRÓRROGA OCT2025-SEPT2026 // 1 ENERO AL 30 SEPTIEMBRE 2026 // ESCUELAS INFANTILES</t>
  </si>
  <si>
    <t>2026 10 2311 22102</t>
  </si>
  <si>
    <t>PRORROGA SUMINISTRO GAS - INTERVENCION SOCIAL - CEAS Y CENTRO INTEGRADO - DEL 1/10/25 A 30-9-26</t>
  </si>
  <si>
    <t>PRORROGA SUMINISTRO GAS - INTERVENCION SOCIAL - COMEDOR SOCIAL (PROYECTO) - DEL 1/10/25 A 30-9-26</t>
  </si>
  <si>
    <t>1ª PRORROGA CONTRATO CONSERVACION Y MEJORA INFRAESTRUCTURAS VERDES _ZONAS SUR Y ESTE. LOTE 2_V. 18/2023_EJERCICIO 2026</t>
  </si>
  <si>
    <t>1ª PRORROGA CONTRATO CONSERVACION Y MEJORA INFRAESTRUCTURAS VERDES_ ZONAS SUR Y  ESTE. LOTE 3_CONTROL CALIDAD_V. 18/2023</t>
  </si>
  <si>
    <t>MANTENIMIENTO DE LA RED DE VOZ Y DATOS DEL AYTO. DE VALLADOLID 2025/CTA/24</t>
  </si>
  <si>
    <t>ALDEAMAYOR DE SAN MARTIN</t>
  </si>
  <si>
    <t>UTE CUPULA GRUPO INVERSOR GARCIA MONTANER SL</t>
  </si>
  <si>
    <t>AJUDICACION CONTRATO SERVICIO ATENCION Y COORDINACION DE SERVICIOS AUXILIARES EN LA CUPULA DEL MILENIO 2026-2027</t>
  </si>
  <si>
    <t>2026 11 1321 626</t>
  </si>
  <si>
    <t>ACTUALIZACIÓN INTEGRAL SIST.COMUNIC.EMERGENCIAS PM Y SEIS. LOTE 2 EXP. SPSC-SE 32/2022 DE 1 ENE 2026 A 17 OCT 2026</t>
  </si>
  <si>
    <t>ACTUALIZACIÓN INTEGRAL SIST.COMUNIC.EMERGENCIAS PM Y SEIS LOTE 2 EXP SPSC-SE 32/2022 DE 1 ENE 2026 A 17 OCT 2026</t>
  </si>
  <si>
    <t>2026 05 4312 632</t>
  </si>
  <si>
    <t>REDACCIÓN DEL PROYECTO, EJECUCIÓN Y DIRECCIÓN FACULTATIVA DE LAS OBRAS DE REPARACIÓN  Y SUBSANACIÓN DEL MERCADO CAMPILLO</t>
  </si>
  <si>
    <t>2026 11 1321 641</t>
  </si>
  <si>
    <t>SUITABLE SOFTWARE VINFOVAL S.L.</t>
  </si>
  <si>
    <t>1ª PRÓRROGA APLICACIÓN INFORMÁTICA DE POLICÍA MUNICIPAL SIGIP. LOTE 1. EXPTE. 41/2021 2026</t>
  </si>
  <si>
    <t>CARLET</t>
  </si>
  <si>
    <t>2026 11 1631 22110</t>
  </si>
  <si>
    <t>IBERICA DE SALES S.A.</t>
  </si>
  <si>
    <t>EXP 04/2025 CONTRATO FUNDENTES PARA VIALIDAD INVERNAL LOTES 1 Y 2. SERVICIO DE LIMPIEZA VIARIA.</t>
  </si>
  <si>
    <t>REMOLINOS</t>
  </si>
  <si>
    <t>VODAFONE ESPAÑA, S.A.U.</t>
  </si>
  <si>
    <t>LICENCIAS VINCULADAS CON LA SOLUCIÓN DE ANTIVIRUS Y LAS HERRAMIENTAS DE PUESTO DE USUARIO. GRUPO A, LOTE 3, (2025/AAR/16</t>
  </si>
  <si>
    <t>LICENCIAS VINCULADAS CON LA SOLUCIÓN DE ANTIVIRUS Y LAS HERRAMIENTAS DE PUESTO DE USUARIO. GRUPO B, LOTE 3, (2025/AAR/16</t>
  </si>
  <si>
    <t>SENIOR SERVICIOS INTEGRALES S.A</t>
  </si>
  <si>
    <t>CONTRATO GESTION SERV.MEDIACION Y CONVIVENCIA Y ACTIV.PLAN-DE 1/1/26 A 30/9/27</t>
  </si>
  <si>
    <t>OBRASCON HUARTE LAIN,SA-CABERO EDIFICACIONES,SA ""UTE TEATRO LOPE DE VEGA""</t>
  </si>
  <si>
    <t>REAJUSTE ANUALIDADES CONTRATO OBRAS TEATRO LOPE DE VEGA</t>
  </si>
  <si>
    <t>2026 07 1701 22100</t>
  </si>
  <si>
    <t>CONSUMO ENERGÍA ELÉCTRICA AÑOS 2026 y 2027.  EDIFICIO CASA DEL BARCO Y ANEXO y 25 AÑOS DE PAZ.</t>
  </si>
  <si>
    <t>VIZCAYA</t>
  </si>
  <si>
    <t>Complementa 920249001026 // Equipos y Servicios del Nordeste Exp 28/2024 Renovación Plataformas Soter. Servicio Limpieza</t>
  </si>
  <si>
    <t>2026 05 4314 22100</t>
  </si>
  <si>
    <t>CONTRATO SUMINISTRO DE ENERGIA ELECTRICA PARA LAS DEPENDENCIAS DEL  AYTO DE VALLADOLID.</t>
  </si>
  <si>
    <t>OBRA AMPLIACION CVA ARCA REAL-ENSAYOS CONTROL DE CALIDAD MATERIALES (LOTE 1)-ENERO A ABRIL 2026</t>
  </si>
  <si>
    <t>OBRA AMPLIACION CVA ARCA REAL-ASISTENCIA TECNICA CONTROL DE CALIDAD (LOTE 2) ENERO A ABRIL 2026</t>
  </si>
  <si>
    <t>CONTRATO SERVICIO DE LA CENTRAL RECEPTORA DE ALARMAS DE LA CUPULA DEL MILENIO E INSTALACIONES PINGUINOS ARENA (A.M.)</t>
  </si>
  <si>
    <t>FTC OBRAS Y ENERGIA, S.A.</t>
  </si>
  <si>
    <t>ADJ.OBRA URB. ACERA Y CARRIL BICI EN CRTA. FUENSALDAÑA(FASE I ENTRE AVDA. GIJON Y ENLACE CON LA A-62) EXPTE. 1/25</t>
  </si>
  <si>
    <t>ADJ.COORD.S.SALUD. ACERA Y CARRIL BICI EN CRTA. FUENSALDAÑA(FASE I ENTRE AVDA. GIJON Y ENLACE CON LA A-62) EXPTE. 1/25</t>
  </si>
  <si>
    <t>WSP SPAIN-APIA SA</t>
  </si>
  <si>
    <t>SERVICIO COORDINACION SEGURIDAD Y SALUD CON GESTION DOCUMENTAL DE LAS OBRAS DE TRES AULAS DEL CVA ARCA REAL</t>
  </si>
  <si>
    <t>CONTROL DE CALIDAD LOTE 2 DE OBRA SUSTITUCION CUBIERTA CVA ZONA ESTE-(enero y febrero de 2026)</t>
  </si>
  <si>
    <t>MARIA VICTORIA VARONA GARROSA</t>
  </si>
  <si>
    <t>VAMOS AL MERCADO 25-26, DIRIGIDA A ALUMNOS DE 3 Y 4 EDUCACION DE PRIMARIA. EL 80% A LA FINALIZACION DEL SERVICIO.</t>
  </si>
  <si>
    <t>2026 04 9202 16205</t>
  </si>
  <si>
    <t>LIBERTY MUTUAL INSURANCE EUROPE SUCURSAL EN ESPAÑA</t>
  </si>
  <si>
    <t>SEGURO DE RESPONSABILIDAD CIVIL DE AUTORIDADES Y PERSONAL DEL 01/04/2026 AL 30/09/2026</t>
  </si>
  <si>
    <t>DATAINFO CONSULTORES Y ASESORES SL</t>
  </si>
  <si>
    <t>L1 TALLER SENSIB IGUALDAD Y PREV. V.G 58,00  2h sin IVA (21%)  Y EXPO VIDA TERESA 180 sin IVA / 1-1-26 AL 31-8-27</t>
  </si>
  <si>
    <t>MARIA SONIA SEVILLANO  TEJERA</t>
  </si>
  <si>
    <t>L2 ACTIVIDADES INFANTILES EN EPOCAS DE VACACIONES ESCOLARES 19,36/h sin IVA // DE 1-1-26 AL 31-08-27</t>
  </si>
  <si>
    <t>FUNDACION PARA EL FOMENTO DE LA INNOVACION INDUSTRIAL</t>
  </si>
  <si>
    <t>CONTRATO DE CALIBRACIONES DE SONOMETROS VS7_25</t>
  </si>
  <si>
    <t>2026 04 9209 625</t>
  </si>
  <si>
    <t>VALMMA SOLUCIONES, S.L</t>
  </si>
  <si>
    <t>Expte. 2025/AAR_01/000059. LOTE 2 CONTRATO SUMINISTRO MOBILIARIO DEPENDENCIAS MUNICIPALES.</t>
  </si>
  <si>
    <t>ADJUDICACION OBRA AMPLIACION CON TRES AULAS DE CENTRO DE VIDA ACTIVA ARCA REAL MESES DE ENERO A ABRIL</t>
  </si>
  <si>
    <t>SUSTITUCION CUBIERTA CVA ZONA ESTE-OBRA ENERO 2026</t>
  </si>
  <si>
    <t>I-CATALIST, S.L.</t>
  </si>
  <si>
    <t>CONTRATO DE SERVICIOS KIT DE COMUNICACIÓN EN ADAPTACIÓN: DESARROLLO DE CONTENIDOS Y FORMATOS PROYECTO ADAPT2CYL</t>
  </si>
  <si>
    <t>ROZAS DE MADRID (LAS)</t>
  </si>
  <si>
    <t>IDEOTUR, S.L.L.</t>
  </si>
  <si>
    <t>MENUDO FIN DE SEMANA 1: REPRESENTACIÓN DE OBRA ""VAYA PAR DE ANGELITOS"" EN C.C. ZONA SUR EL 26 DE ABRIL</t>
  </si>
  <si>
    <t>2026 10 2311 22706</t>
  </si>
  <si>
    <t>ILUSTRE COLEGIO DE ABOGADOS VALLADOLID</t>
  </si>
  <si>
    <t>SERV.ASESORAM. JURIDICO A PERS. USUARIAS Y TEC.CEAS Y MEC.2ª OPORTUNIDAD.1-1-25/30-6-27</t>
  </si>
  <si>
    <t>REAJUSTE PRESUPUESTARIO SUSTITUCION CUBIERTA CVA ZONA ESTE -obra febrero 2026</t>
  </si>
  <si>
    <t>SURTRUCK, S.L.U.</t>
  </si>
  <si>
    <t>SUMINISTRO FURGONETAS Y CAMIONES 2025: LOTES 1. EXPTE 19/2025. SERVICIO DE LIMPIEZA VIARIA.</t>
  </si>
  <si>
    <t>FRUEHAUF RECAMBIOS, S.L.</t>
  </si>
  <si>
    <t>SUMINISTRO FURGONETAS Y CAMIONES 2025: LOTE 2. EXPTE 19/2025. SERVICIO DE LIMPIEZA.</t>
  </si>
  <si>
    <t>SUMINISTRO FURGONETAS Y CAMIONES 2025: LOTE 3. EXPTE 19/2025. SERVICIO DE LIMPIEZA.</t>
  </si>
  <si>
    <t>SUMINISTRO FURGONETAS Y CAMIONES 2025: LOTE 4. EXPTE 19/2025</t>
  </si>
  <si>
    <t>MOTOR BARNA, SA</t>
  </si>
  <si>
    <t>SPSC-SE 23/2025 Arrend de camión carga superior para la recogida de los contenedores de pap y car// SERVICIO DE LIMPIEZA</t>
  </si>
  <si>
    <t>SANTA EULALIA DE RONÇANA</t>
  </si>
  <si>
    <t>2026 11 1321 22701</t>
  </si>
  <si>
    <t>2ª PRÓRR.CONT. SERV. VIGILANCIA, CONTROL Y PROTECCIÓN DIVERSAS DEPENDENCIAS DEL AYTO.VA. 2026-2027.EXP.SPSC SE-034/2022</t>
  </si>
  <si>
    <t>SERVEO SOCIAL S.L.</t>
  </si>
  <si>
    <t>PRORROGA GEST.ESTANCIAS DIURNAS LOTE 1-7 UC-año 2026-PL:10.946,15-UCsin IVA- Z.SUR-H.REY-UC2 RON-D-ARCA-Z.ES-2 UCS PARQ.</t>
  </si>
  <si>
    <t>Prorroga gestion ESTANCIAS DIURNAS lote 1: UC1 RONDILLA (16 PL) -PL:10.946,15/MES iva sin IVA-Año 2026..</t>
  </si>
  <si>
    <t>PRORROGA LOTE 2 RESTAURACION ESTANCIAS DIURNAS-ENERO A NOVIEMBRE-16 UC1 RONDILLA-PROYECTO TRANSF.5 CVAS</t>
  </si>
  <si>
    <t>PRORROGA LOTE 2-RESTAURACION ESTANCIAS DIURNAS-ENERO-NOV-20 Z.SUR,20 HR,16 UC2 ROND,20 ARCA,20 Z.ESTE,32 PARQ. .</t>
  </si>
  <si>
    <t>COORDINACION SEGURIDAD Y SALUD DE LA OBRA DE SUMINISTRO E INSTALACION DE PLACAS FOTOVOLTAICAS EN PINGÜINOS ARENA. PRTR</t>
  </si>
  <si>
    <t>2026 0950 4321 627</t>
  </si>
  <si>
    <t>ESTUDIO GONZALEZ ARQUITECTOS S.L.P.</t>
  </si>
  <si>
    <t>ADJUDICACION DIRECCION PROYECTO MUSEOGRAFICO CENTRO DE LA CULTURA DEL VINO. FINANCIADO FONDOS NEXT GENERATION EU. PRTR</t>
  </si>
  <si>
    <t>2026 11 1621 212</t>
  </si>
  <si>
    <t>ESTUDIO PATOLOGÍAS Y PROPUESTA DE ACTUACIÓN, FACHADA PRINCIPAL DEL EDIFICIO SITO C/ TOPACIO 63. SERVICIO DE LIMPIEZA.</t>
  </si>
  <si>
    <t>INTERVENTO 2 S.L.</t>
  </si>
  <si>
    <t>ADJUDICACION SUMINISTRO E INSTALACION ELEMENTOS PROYECTO MUSEOGRAFICO CENTRO CULTURA DEL VINO. PRTR NEXT GENERATION EU</t>
  </si>
  <si>
    <t>2026 0950 4321 632</t>
  </si>
  <si>
    <t>MODIFICADO Nº 1 CONTRATO OBRA REHABILITACION MONASTERIO SANTA CATALINA CENTRO DE LA CULTURA DEL VINO. PRTR</t>
  </si>
  <si>
    <t>LUCE INNOVATIVE TECHNOLOGIES, S.L.</t>
  </si>
  <si>
    <t>ACTUALIZACIÓN Y MANTENIMIENTO DEL ASISTENTE CONVERSACIONAL (CHATBOT) DEL  AYTO DE VALLADOLID, LOTE 1 (2025/CTA/26)</t>
  </si>
  <si>
    <t>ACTUALIZACIÓN Y MANTENIMIENTO DE LA INTRANET DEL AYTO. DE VALLADOLID, LOTE 2, (2025/CTA/26)</t>
  </si>
  <si>
    <t>ACTUALIZACIÓN Y MTO. DEL SISTEMA DE INCIDENCIAS, QUEJAS Y SUGERENCIAS (IQS) DEL AYTO DE VALLADOLID, LOTE 3 (2025/CTA/26)</t>
  </si>
  <si>
    <t>LICENCIAS VINCULADAS CON LOS SISTEMAS DE CPD Y CAU,  GRUPO B, LOTE 2  (2025/AAR/64)</t>
  </si>
  <si>
    <t>LICENCIAS VINCULADAS CON LOS SISTEMAS DE CPD Y CAU,  GRUPO A, LOTE 2, (2025/AAR/64)</t>
  </si>
  <si>
    <t>SISTEMAS Y VEHICULOS DE ALTA TECNOLOGIA, S.A.</t>
  </si>
  <si>
    <t>SUMINISTRO 3 BARREDORAS (LOTE 1)   PARA EL SERVICIO DE LIMPIEZA</t>
  </si>
  <si>
    <t>REAJUSTE PRESUPUESTARIO-DIRECCION FACULTATIVA-REHAB.ENERG Y REFORMA EDIF.C/LEOPOLDO CANO, 20- CVA.- AÑO 2026 (9 MESES)--</t>
  </si>
  <si>
    <t>SE-PC 118/2023. GESTIÓN DE OCUPACIÓN DE ACTIVIDADES DE TIEMPO LIBRE (YOGA). 1 PRÓRROGA (1A)</t>
  </si>
  <si>
    <t>DIRECCION FACULTATIVA MODIFICADO Nº 1 OBRA REHABILITACION MONASTERIO SANTA CATALINA CENTRO CULTURA DEL VINO. PRTR</t>
  </si>
  <si>
    <t>MANTENIMIENTO EVOLUTIVO DE LA PLATAFORMA INTELIGENTE VALLADOLID VIBES. LOTE 2</t>
  </si>
  <si>
    <t>SE-PC 04/2025 (LOTE 1) MANTENIMIENTO DE ESPACIOS VERDES (2A // 2026-2027)</t>
  </si>
  <si>
    <t>segunda prorroga suministro gasolina 95º para vehiculos municipales y otra maquinaria menor  (centro Jacinto Benavente)</t>
  </si>
  <si>
    <t>2ª PRÓRROGA CONTRATO SUMINISTRO GASOLINA 95º PARA VEHÍCULOS DE POLICÍA MUNICIPAL 2026. EXP. PR-SE 15/2022</t>
  </si>
  <si>
    <t>SEGUNDA PRÓRROGA CONTRATO GASOLINA 95 PARA VEHÍCULOS Y OTRA MAQUINARIA MENOR // PERIODO 01/01/26 AL 31/12/26//SEISPC</t>
  </si>
  <si>
    <t>2ª PRORROGA CONTRATO SUMINISTRO GASOLINA 95º PARA VEHICULOS DEL SERVICIO DE SALUD PUBLICA AÑO 2026</t>
  </si>
  <si>
    <t>2026 07 1711 22103</t>
  </si>
  <si>
    <t>SUMINISTRO DE GASOLINA 95 PARA EL SERVICIO DE PARQUES Y JARDINES 2026.</t>
  </si>
  <si>
    <t>CONTRATO SUMINISTRO GASOLINA 95º PR-SE 15/2022 SEGUNDA PRORROGA, DEL 01/01/26 AL 31/12/26. SERVICIO DE LIMPIEZA VIARIA.</t>
  </si>
  <si>
    <t>INGEOLID PROYECTOS S.L.</t>
  </si>
  <si>
    <t>CONTRATO MEDIDAS PREVENTIVAS LEVANTAMIENTO FOTOGRAMETRICO Y DESBROCE DEPOSITO DE LOCOMOTORAS.</t>
  </si>
  <si>
    <t>INNOVATIVE SOLUTIONS IN CHEMISTRY, S.L.</t>
  </si>
  <si>
    <t>AUDITORIA DE SEGUIMIENTO DE LA RED DE CONTROL DE LA CONTAMINACIÓN</t>
  </si>
  <si>
    <t>2026 07 1721 22103</t>
  </si>
  <si>
    <t>PRORROGA CONTRATO SUMINISTRO GASOLINA SERVICIO DE MEDIO AMBIENTE</t>
  </si>
  <si>
    <t>2026 04 9204 22200</t>
  </si>
  <si>
    <t>SERVICIOS DE TELECOMUNICACIONES, (2025/CTA/0042), LOTE 1  , PRIMERA PRÓRROGA</t>
  </si>
  <si>
    <t>MARSDIGITAL, S.L.</t>
  </si>
  <si>
    <t>prorroga LOTE 1 cursos de formacion ocupacional : atencion sociosanitaria a personas dependientes en instituc.sociales--</t>
  </si>
  <si>
    <t>INSTALAC.CLIMATIZAC.TECNICAS DEL AIRE SL</t>
  </si>
  <si>
    <t>Mantenimiento climatizacion de las instalaciones del CVA Pasaje de la Marquesina de enero/agosto 2026</t>
  </si>
  <si>
    <t>MANTENIMIENTO DE LA CALEFACCION DE ENERO A AGOSTO INCLUIDO DEL ESPACIO ACTIVO LAS FLORES- INICIATIVAS SOCIALES</t>
  </si>
  <si>
    <t>REPARACION DE LA CALDERA DE LA PLANTA BAJA DEL ESPACIO ACTIVO LAS FLORES- INICIATIVAS SOCIALES</t>
  </si>
  <si>
    <t>INST. DE CHIMENEA EN  LA CALEFACCION DE LA PRIMERA PLANTA DEL ESPACIO ACTIVO LAS FLORES- INICIATIVAS SOCIALES</t>
  </si>
  <si>
    <t>HH. DE LA INSTRUCCION CRISTIANA</t>
  </si>
  <si>
    <t>prorroga- LOTE 2  cursos de formacion ocupacional : Operaciones auxiliares de fabricacion mecanica--</t>
  </si>
  <si>
    <t>TRAFFIC VIAL AUTOESCUELA, S.L.</t>
  </si>
  <si>
    <t>prorroga-LOTE 3 cursos de formacion ocupacional:competen.clave nivel 2 ,comunic.en lengua castell. competenc.matematica-</t>
  </si>
  <si>
    <t>ADJUDICA COLABORACIÓN INSTITUCIONAL EN CARRERA POLICÍA NACIONAL</t>
  </si>
  <si>
    <t>SUMINISTRO DE EE POR CAMBIO DE UBICACION DE LA ESTACION LDR DE CONTROL DE LA CONTAMINACION</t>
  </si>
  <si>
    <t>TOMAS DE TIERRA EN LAS CABINAS DE LA RED DE CONTROL ATMOSFERICO</t>
  </si>
  <si>
    <t>INSTALACION ELECTRICA TEMPORAL EN LA PLAZA MAYOR PARA LA MANIFESTACION DEL DIA INTENACIONAL DE LA MUJER EL 8M</t>
  </si>
  <si>
    <t>INSTITUCION FERIAL CASTILLA-LEON</t>
  </si>
  <si>
    <t>REALIZACIÓN III CONGRESO INTERNACIONAL DE VENTAS ""SI HOY NO VENDES, HOY NO COMES""  16 Y 17 ENERO 2026</t>
  </si>
  <si>
    <t>AD complementario a operación nº 920260000040. REALIZACIÓN III CONGRESO INTERNACIONAL DE VENTAS</t>
  </si>
  <si>
    <t>Control de seguridad y salud en obras de construcción de aparcamiento de vehículos pesados en C/ Topacio.EXPTE 18-2025</t>
  </si>
  <si>
    <t>2026 02 1501 22706</t>
  </si>
  <si>
    <t>ACTUALIZACIÓN INFORME DE RESULTADOS DEL IMPACTO DE LA REHAB.ENERGÉTICA EN LA CIUDAD DE VALLAD. AÑOS 25 Y 26</t>
  </si>
  <si>
    <t>CTO. BASADO MANTENIM. ALARMAS BIBLIOTECAS LÓPEZ G MARTIN ABRIL Y CAMPO GRANDE (LOTE 2) -AÑO 2026- (2025/CMS_01/000030)</t>
  </si>
  <si>
    <t>VS 2_25 CONTRATO  DE MANTENIMIENTO PREVENTIVO Y CORRECTIVO DE LAS INSTALACIONES FOTOVOLTAICAS MUNICIPALES</t>
  </si>
  <si>
    <t>PRÓRROGA CONTRATO GESTION PORY.SOCIOED.Y DES.COMUNITARIO EN CEAS-1/1 A 14/12/2026</t>
  </si>
  <si>
    <t>PRORROGA CONSTRUYENDO MI FUTURO-GEST.SOCIOED.Y DES.COMU.CEAS-1/1 A 14/12/26</t>
  </si>
  <si>
    <t>SERRAL ORGANIZACION Y GESTION DE ARCHIVOS Y BIBLIOTECAS, SL</t>
  </si>
  <si>
    <t>2025/CTA_01/000083 CTO. APOYO A LA GESTIÓN DE LAS BIBLIOTECAS MUNICIPALES Y ARCHIVO Y ANIMACIÓN LECTORA LOTE 1 26/27</t>
  </si>
  <si>
    <t>LAS PALMAS</t>
  </si>
  <si>
    <t>2025/CTA_01/000083 CTO. APOYO A LA GESTIÓN DE LAS BIBLIOTECAS MUNICIPALES Y ARCHIVO Y ANIMACIÓN LECTORA LOTE 2 26/27</t>
  </si>
  <si>
    <t>SAN MIGUEL DEL PINO</t>
  </si>
  <si>
    <t>2025/CTA_01/000083 CTO. APOYO A LA GESTIÓN DE LAS BIBLIOTECAS MUNICIPALES Y ARCHIVO Y ANIMACIÓN LECTORA LOTE 3 26/27</t>
  </si>
  <si>
    <t>MIGUEL JEREZ LOPEZ</t>
  </si>
  <si>
    <t>2025/CTA_01/000083 CTO. APOYO A LA GESTIÓN DE LAS BIBLIOTECAS MUNICIPALES Y ARCHIVO Y ANIMACIÓN LECTORA LOTE 4 26/27</t>
  </si>
  <si>
    <t>SALZILLO SERVICIOS INTEGRALES, S.L.</t>
  </si>
  <si>
    <t>SERVICIO DE APOYO A LA GESTIÓN DE LA BIBLIOTECA DEL ARCHIVO MUNICIPAL. LOTE 5. 2026 Y 2027. EXPTE. 2025/CTA_01/000083</t>
  </si>
  <si>
    <t>ALCANTARILLA</t>
  </si>
  <si>
    <t>2026 02 1501 619</t>
  </si>
  <si>
    <t>ADJ.EXPTE.CONTR. SERVIC. DE ASISTENC.TÉCNICA EN MATERIA DE SEGUR. SALUD EN OBRAS Y PROYEC. AYUNT. VALLAD. (LOTE 1)</t>
  </si>
  <si>
    <t>2026/CMS_01/000001 CTO. BASADO MTTO SISTEMAS ANTIINTRUSIÓN LOTE 2 (ESCUELAS INFANTILES -AÑO 2026-</t>
  </si>
  <si>
    <t>KAPSCH TRAFFICOM TRANSPORTATION SA</t>
  </si>
  <si>
    <t>2ª PRÓRROGA CONTRATO GESTIÓN INTEGRAL SISTEMA CENTRALIZADO CONTROL DE TRÁFICO EN VALLADOLID (01/01/26 a 30/11/26)</t>
  </si>
  <si>
    <t>2ª PRORROGA SEGURIDAD Y SALUD CONTRATO GESTIÓN INTREGRAL SCCT EN VALLADOLID (01/01/26 a 30/11/26)</t>
  </si>
  <si>
    <t>Adquisición de fregadora mediante procedimiento negociado, tras desierto lote 2 EXPTE: SPSC-SE 5/2025. Servicio Limpieza</t>
  </si>
  <si>
    <t>2026 01 9312 22706</t>
  </si>
  <si>
    <t>SISTEMAS DE INFORMACION INTELIGENTES PARA LA GESTION, S.L.</t>
  </si>
  <si>
    <t>SEGUNDA PRORROGA CONTRATO ANALITICA EJERCICIO 2025</t>
  </si>
  <si>
    <t>MANTENIMIENTO SISTEMAS ANTI INTRUSION EN LOS CENTROS DEL SERVICIO DE INTERVENCION SOCIAL EN 2026 - LOTE 2</t>
  </si>
  <si>
    <t>REMICA SA</t>
  </si>
  <si>
    <t>MANTENIMIENTO DE LOS SISTEMAS DE CLIMATIZACIÓN, LOTE 1, (2025/SAN/0047)</t>
  </si>
  <si>
    <t>MANTENIMIENTO DE LOS SISTEMAS DE FONTANERÍA, SANEMIENTO Y PANEL SOLAR, LOTE 2  (2025/SAN/0047)</t>
  </si>
  <si>
    <t>MANTENIMIENTO DEL ASCENSOR Y PLATAFORMA ELEVADORA INDUSTRIAL, LOTE 3, (2025/SAN/0047)</t>
  </si>
  <si>
    <t>MANTENIMIENTO DEL SISTEMA DE DETECCIÓN Y EXTINCIÓN DE INCENDIOS, LOTE 4, (2025/SAN/0047)</t>
  </si>
  <si>
    <t>Servicio mantenimiento integral sistemas seguridad anti-intrusión en  edificios Casa del Barco y Anexo_Lote 2_Año 2026</t>
  </si>
  <si>
    <t>ZARZUELA S.A. - EMPRESA CONSTRUCTORA</t>
  </si>
  <si>
    <t>LOTE 1 PRESUPUESTO ORDINARIO CONTRATO DE CONSERVACIÓN ( 16/2022). 1º Prórroga.</t>
  </si>
  <si>
    <t>CONSTRUCCIONES Y OBRAS LLORENTE, S.A.</t>
  </si>
  <si>
    <t>LOTE 2 CONTRATO CONSERVACIÓN (16/2022). 1ª PRÓRROGA.</t>
  </si>
  <si>
    <t>LOTE 2 SEGURIDAD Y SALUD DEL CONTRATO DE CONSERVACIÓN. 1ª PRÓRROGA.</t>
  </si>
  <si>
    <t>LOTE 3 CONTRATO DE CONSERVACIÓN (16/2022) 1ª PRÓRROGA.</t>
  </si>
  <si>
    <t>LOTE 3 SEGURIDAD Y SALUD DEL CONTRATO DE CONSERVACIÓN.1ª PRÓRROGA.</t>
  </si>
  <si>
    <t>Coordinación S.Salud obras de desmo., traslado y recolocación de la arquería histórica del Convento de la Merced Calzada</t>
  </si>
  <si>
    <t>LOTE 1 PRESUPUESTOS PARTICIPATIVOS CONTRATO DE CONSERVACIÓN. 1ª PRÓRROGA.</t>
  </si>
  <si>
    <t>SUMINISTRO DE IMPRESIÓN CORPORATIVA SPC FEB. 2026 - FEB. 2029 (3A) - EXPDTE. 2025/AAR_01/000039</t>
  </si>
  <si>
    <t>Contrato Seguridad y Salud anualidad 2026</t>
  </si>
  <si>
    <t>2026 11 1621 203</t>
  </si>
  <si>
    <t>CONTRATO CENTRALIZADO PLURIANUAL DE IMPRESION CORPORATIVA. SERVICIO DE LIMPIEZA.</t>
  </si>
  <si>
    <t>RC CONTRATO SUMINISTRO DE IMPRESION CORPORATIVA DEL 8 FEBRERO 2026 AL 7 DE FEBRERO 2029</t>
  </si>
  <si>
    <t>2026 10 2312 203</t>
  </si>
  <si>
    <t>2025/AAR_01/000039 sum. impresion corp.-CVA TRANSF. 5 MC3-de 8/2/26 a 7/2/29</t>
  </si>
  <si>
    <t>2025/AAR_01/000039 sum. impresion corp.-CVA NO TRANSF. Y CEN. 8 MC3 Y 1 MN3-de 8/2/26 a 7/2/29</t>
  </si>
  <si>
    <t>2026 04 9231 203</t>
  </si>
  <si>
    <t>CONTRATO SUMINISTRO IMPRESIÓN CORPORATIVA PARA LAS DEPENDENCIAS AYTO VALLADOLID</t>
  </si>
  <si>
    <t>2026 10 2315 203</t>
  </si>
  <si>
    <t>SUMINISTRO DE IMPRESION CORPORATIVA DEL SERVICIO IGUALDAD Y JUVENTUD// MANT Y COPIAS // DEL  08/02/2026 AL 07/02/2029</t>
  </si>
  <si>
    <t>SUMINISTRO DE IMPRESIÓN CORPORATIVA CONCEJALÍA, DIRECCIÓN Y SECRETARÍA EJECUTIVA ÁREA HACIENDA (2 FOTOCOPIADORAS).</t>
  </si>
  <si>
    <t>LIMPIEZAS ESPECIALES QUE NO ENTRAN EN EL CONTRATO DE LIMPIEZA DE LOS CVA DURANTE 2026- INICIATIVAS SOCIALES</t>
  </si>
  <si>
    <t>ISAAC POSAC HERNANDEZ</t>
  </si>
  <si>
    <t>CARNAVAL: CELEBRACIÓN DE PASACALLES EN C.C. CASA CUNA (LUZ DE DELICIAS)</t>
  </si>
  <si>
    <t>SUMINISTRO DE IMPRESIÓN CORPORATIVA PARA SECCIONES SINDICALES (UNA FOTOCOPIADORA).</t>
  </si>
  <si>
    <t>CTO. SERVICIO - VISITAS ESCOLARES A LA FERIA DEL LIBRO DE VALLADOLID 2026.</t>
  </si>
  <si>
    <t>ISON MEDIA S. COOP. AND</t>
  </si>
  <si>
    <t>MENUDO FIN DE SEMANA 1: DOS ESPECTÁCULOS DE SALTINBANKIDS EN CC. JOSÉ LUIS MOSQUERA Y RONDILLA</t>
  </si>
  <si>
    <t>ADJ.EXPTE..NUEVO CONTRATO DE IMPRESIÓN CORPORATIVA PERIODO 8 DE FEBRERO 2026 A 7 DE FEBRERO 2029.</t>
  </si>
  <si>
    <t>IVAN ROMON JUAN</t>
  </si>
  <si>
    <t>TALLER LENGUAJE AUDIOVISUAL// CENTRO MUNICIPAL DE IGUALDAD// DE ENERO A JUNIO 2026</t>
  </si>
  <si>
    <t>LAGUNA DE DUERO</t>
  </si>
  <si>
    <t>ACTUACION MUSICAL EL 12 DE MAYO PARA LOS USUARIOS DE LOS CVA POR SAN PEDRO REGALADO EN LA PERGOLA DEL CAMPO GRANDE- INIC</t>
  </si>
  <si>
    <t>EVOLK INNOVATION SL</t>
  </si>
  <si>
    <t>ADJ. EXPTE.Alquiler ploter  nuevo contrato impresión corporativa. Del 8 e febrero de 2025 a 7 de febrero de 2029</t>
  </si>
  <si>
    <t>AD COMPLEMENTARIO DISEÑO, PUESTA EN MARCHA Y OPERACION DE RUTAS COMERCIALES</t>
  </si>
  <si>
    <t>JEROEN FRANCISCUS HESEN</t>
  </si>
  <si>
    <t>CONTRATO DE SERVICIOS DE CAPTACIÓN DE INVERSIÓN EN PAÍSES BAJOS Y ALEMANIA PARA VALLADOLID RELATIVO A VALLADOLID NOW</t>
  </si>
  <si>
    <t>JESUS MARIA GONZALEZ  RUIZ</t>
  </si>
  <si>
    <t>CTO. MENOR SERVICIOS TALLERES-CONCIERTO SOBRE HISTORIA MUSICA ROCK. -ENERO A JUNIO DE 2026-</t>
  </si>
  <si>
    <t>MENUDO FIN DE SEMANA 1: 3 OBRAS DE SUSO GONZÁLEZ EN C.C. BAILARÍN VICENTE ESCUDERO, JOSÉ MARÍA LUELMO Y PILARICA</t>
  </si>
  <si>
    <t>JOSE FELICIANO BORREGO NORIEGA</t>
  </si>
  <si>
    <t>CTO. MENOR SERVICIOS TALLER: ""CONVIVIR MEJOR:EMOCIONES, RESPETO Y BUEN TRATO"" GUÍA EDUCATIVA 25/26</t>
  </si>
  <si>
    <t>JOSE LUIS PICADO DELGADO</t>
  </si>
  <si>
    <t>JOSE MANUEL CIMAS  ORDUÑA</t>
  </si>
  <si>
    <t>SUMINISTRO DE AZULEJOS Y LOSETAS DE CERÁMICA Y COLOCACIÓN DE SUELOS PARA REPARACIONES Y MANTEN. DE LOS CEIPs. AÑO 2026</t>
  </si>
  <si>
    <t>Lote 1 Seguridad y Salud del contrato de conservación ( 16/2022). 1º Prórroga.</t>
  </si>
  <si>
    <t>JUAN PAULO IDOATE CARRIZO</t>
  </si>
  <si>
    <t>CARNAVAL: REPRESENTACIÓN DE ESPECTÁCULO ""LA MAGIA DE KRESTON"" EN C.M. PUENTE DUERO EL 17 DE FEBRERO</t>
  </si>
  <si>
    <t>VILLANUEVA DE LA VERA</t>
  </si>
  <si>
    <t>CAMBIO DE CUBIERTA DEL CC ZONA ESTE. ANUALIDAD 2026. EXPEDIENTE: 2025/OAN_01/000056</t>
  </si>
  <si>
    <t>KEEP TALKS, SL</t>
  </si>
  <si>
    <t>CONTRATACIÓN DE UNA JORNADA TÉCNICA DE CAPACITACIÓN CON ALMUERZO NETWORKING EN EL MARCO DEL PROYECTO URBANEW- EMC3</t>
  </si>
  <si>
    <t>LOTE 1 - MANTEMIENTO ALARMA COMEDOR SOCIAL 2026.</t>
  </si>
  <si>
    <t>SECURITAS SEGURIDAD ESPAÑA S.A.</t>
  </si>
  <si>
    <t>MANTENIMIENTO CAMARAS VIGILANCIA ALBERGUE MUNICIPAL-CENTRO INTEGRADO PSH  2026</t>
  </si>
  <si>
    <t>LOTE 3 CCTV. MANTENIMIENTO 2026 CAMARAS DE VIDEOVIGILANCIA DEL COMEDOR SOCIAL.</t>
  </si>
  <si>
    <t>KNOW HOW MILLENIUN SL</t>
  </si>
  <si>
    <t>CONTRATACIÓN DE UN SISTEMA DE ANONIMIZACIÓN DOCUMENTAL PARA EL  AYUNTAMIENTO DE VALLADOLID (SERVICIO DE IMPLANTACIÓN)</t>
  </si>
  <si>
    <t>2026 11 1361 203</t>
  </si>
  <si>
    <t>CONTRATO SUMINISTRO IMPRESIÓN CORPORATIVA/DEL 080226 AL 311226 ,AÑO 2027,AÑO 2028,DEL 010129 AL 07022029//SEISPC</t>
  </si>
  <si>
    <t>ADJUDICA CREATIVIDAD Y CONTENIDOS CAMPAÑA POR DÍA MUNDIAL DE LA RADIO 2026</t>
  </si>
  <si>
    <t>MUCIENTES</t>
  </si>
  <si>
    <t>ADJUDICA DISEÑO Y MAQUETACIÓN DEL BOLETÍN DE LOS BARRIOS 'VALLADOLID INFORMA'</t>
  </si>
  <si>
    <t>CONTRATO IMPRESION CORPORATIVA Sº DE SALUD PÚBLICA Y DIRECC. AREA SALUD PUBLICA Y SEG. CIUDADANA DEL 8-2-2026 A 7-2-2029</t>
  </si>
  <si>
    <t>ALQUILER 2 FOTOCOPIADORAS (B/N Y COLOR) Y COPIAS ARCHIVO MUNICIPAL. 08/02/2026 A 07/02/2029. EXPTE 2025/AAR_01/000039</t>
  </si>
  <si>
    <t>KULTURA IDEAS Y ESTRATEGIAS PARA EL PATRIMONIO, S.L.</t>
  </si>
  <si>
    <t>SERVICIO ASISTENCIA TECNICA PARA PREPARACION DE DOCUMENTACION A LA SOLICITUD DE SUBVENCION EN CONVOCATORIA 2% CULTURAL</t>
  </si>
  <si>
    <t>LA NIEBLA RECORDS,SOCIEDAD LIMITADA</t>
  </si>
  <si>
    <t>PATROCINIO DE LA GIRA MUSICIAL DE  SILOÉ PARA PROMOCIONAR LA CIUDAD DE VALLADOLID Y VALLADOLID NOW EN LATINOAMÉRICA</t>
  </si>
  <si>
    <t>2026 10 2311 203</t>
  </si>
  <si>
    <t>2025/AAR_01/000039 SUMINIS.IMPRESION CORP.- INTERVENCION SOCIAL - DEL 8/2/26 AL 7/2/29</t>
  </si>
  <si>
    <t>LAS CHAMANAS</t>
  </si>
  <si>
    <t>MENUDO FIN DE SEMANA 1: REPRESENTACIÓN DE LA OBRA TROTACUENTOS DEL GRUPO LAS CHAMANAS EN C.C. ESGUEVA</t>
  </si>
  <si>
    <t>LAURA RUBIO GALLETERO</t>
  </si>
  <si>
    <t>1 TALLER DEL MAPA DE LOS RECUERDOS EN EL CENTRO MUNICIPAL DE IGUALDAD // ABRIL 2026</t>
  </si>
  <si>
    <t>LETICIA MANRIQUE  SANDIN</t>
  </si>
  <si>
    <t>CONTRACIÓN PARA SERVICIOS DE CAFÉ PARA 2 JORNADAS TÉCNICAS RELACIONADAS CON EL PROYECTO URBANEW- EMC3</t>
  </si>
  <si>
    <t>2025/AAR_01/000039 SUMINIS.IMPRESION CORP.- COMEDOR SOCIAL - DEL 8/2/26 AL 7/2/29</t>
  </si>
  <si>
    <t>2026 11 1321 203</t>
  </si>
  <si>
    <t>CONTRATO CENTRALIZADO SUMINISTRO IMPRESIÓN CORPORATIVA POLICÍA MUNICIPAL DEL 8-2-2026 A 7-2-2029.EXP. 2025/AAR_1/000039</t>
  </si>
  <si>
    <t>LIBROS DEL PARAMO</t>
  </si>
  <si>
    <t>SUMINISTRO DE MATERIAL BIBLIOGRÁFICO PARA LA BIBLIOTECA DEL ARCHIVO MUNICIPAL</t>
  </si>
  <si>
    <t>VALORIA LA BUENA</t>
  </si>
  <si>
    <t>TEMARIO Y TEST CONDUCTOR DEL AYUNTAMIENTO DE VALLADOLID</t>
  </si>
  <si>
    <t>2026 10 2313 203</t>
  </si>
  <si>
    <t>2025/AAR_01/000039 sum.impresion corp.-direcc. y secr.eje.area -1 MC3 Y 1MC4 - de 8/2/26 a 7/2/29</t>
  </si>
  <si>
    <t>2026 10 2412 203</t>
  </si>
  <si>
    <t>2025/AAR_01/000039 sum. impresion corp.-CFE JACINTO BENAVEENTE-1 MC3-de 8/2/26 a 7/2/29</t>
  </si>
  <si>
    <t>CONTROL DE ACCESOS EN EL RESTAURANTE DEL M.  VAL CON EL FIN DE GESTIONAR SU SEGURIDAD Y AMPLIAR CONTROL DE ACCESOS</t>
  </si>
  <si>
    <t>CONTRATO DE IMPRESION CORPORATIVA LOTE AREA DE MEDIO AMBIENTE</t>
  </si>
  <si>
    <t>LUCIA FERNANDEZ SAMPEDRO</t>
  </si>
  <si>
    <t>LUIS GONZALO SANCHEZ ROBLEDO</t>
  </si>
  <si>
    <t>MENUDO FIN DE SEMANA 1 Y CARNAVAL: REPRESENTACIÓN DE 3 OBRAS EN C.M. LA OVERUELA, C.C. PILARICA Y C.C. JOSÉ MARÍA LUELMO</t>
  </si>
  <si>
    <t>LUIS MIGUEL OLMEDO RODRIGUEZ</t>
  </si>
  <si>
    <t>REPEARACIÓN CONTENEDORES PAPEL Y CARTÓN METÁLICOS Y OTROS ELEMENTOS DE LIMPIEZA. SERVICIO DE LIMPIEZA.</t>
  </si>
  <si>
    <t>ADJUDICA ALQUILER+COPIAS MAQ. DIGITAL IMPRENTA Exped 2025/AAR_01/039 impresión corpora. LOTE 3 (08/02/2026 a 07/02/2029)</t>
  </si>
  <si>
    <t>ADJUDICA ALQUILER+COPIAS 5 MAQ GOBIERNO y RELACIONES Exp 2025/AAR_01/039 nuevo contrato impresión (08/02/26 a 07/02/29)</t>
  </si>
  <si>
    <t>2025/AAR_01/000039 - CONTRATO SUMINISTRO DE IMPRESIÓN CORPORATIVA - SERVICIO DE EDUCACIÓN LOTE 1 -DEL 8/2/26 AL 7/2/29-</t>
  </si>
  <si>
    <t>CONTRATO SUMINISTRO DE CRISTALERÍA PARA COLEGIOS PÚBLICOS. AÑO 2026</t>
  </si>
  <si>
    <t>2026 06 3231 212</t>
  </si>
  <si>
    <t>SUMINISTRO DE CRISTALERÍA PARA ESCUELAS INFANTILES. AÑO 2026</t>
  </si>
  <si>
    <t>SUMINISTRO DE CRISTAL PARA REPOSICIÓN EN C.I.C. SEGUNDO MONTES</t>
  </si>
  <si>
    <t>ADQUISICIÓN DE UN CRISTAL PARA FORMACIÓN EN INCENDIOS//SEISPC</t>
  </si>
  <si>
    <t>COLOCACIÓN DE DOS VIDRIOS DE CAMARA POR ROTURA EN DEPENDENCIAS DE JEFATURA DE POLICÍA MUNICIPAL</t>
  </si>
  <si>
    <t>ADQUISICION VIDRIO ARMADO PARA VENTANA DE CASETA VESTUARIO EN PARQUESOL (PARCELA 62)</t>
  </si>
  <si>
    <t>Un desfibrilador para el Departamento de Prevención y Salud Laboral.</t>
  </si>
  <si>
    <t>Calibración de equipos médicos, para el Departamento de Prevención y Salud Laboral - 2026</t>
  </si>
  <si>
    <t>ALQUILER+COPIAS EQUIPO MN 4 IMPRENTA Exp. 2025/AAR_01/039 nuevo contrato impresión corporativa (08/02/2026 a07/02/2029)</t>
  </si>
  <si>
    <t>2026 06 3321 203</t>
  </si>
  <si>
    <t>2025/AAR_01/000039 - CONTRATO SUMINISTRO DE IMPRESIÓN CORPORATIVA LOTE 1 - BIBLIOTECAS PÚBLICAS -DEL 8/2/26 AL 7/2/29-</t>
  </si>
  <si>
    <t>CONTRATO CENTRALIZADO IMPRESION CORPORATIVA. COPIAS FOTOCOPIADORAS CONTABILIDAD E INTERVENCIÓN GENERAL</t>
  </si>
  <si>
    <t>2026 07 1711 224</t>
  </si>
  <si>
    <t>MAPFRE VIDA S.A. DE SEGUROS Y REASEGUROS SOBRE LA VIDA HUMANA</t>
  </si>
  <si>
    <t>SEGURO ACCIDENTES COLECTIVOS PARA ALUMNOS ""GERMINAVA: ESCUELA MUNICIPAL DE JARDINERIA, MEDIO AMB Y RENATURALIZACION URB""</t>
  </si>
  <si>
    <t>CONTRATO CENTRALIZADO IMPRESION CORPORATIVA. ALQUILER FOTOCOPIADORAS CONTABILIDAD E INTERVENCIÓN GENERAL</t>
  </si>
  <si>
    <t>MARCOS  MOZO GARCIA</t>
  </si>
  <si>
    <t>SERVICIO DE LOCALIZACION DE FUGA DE AGUA  DEL CVA RIO ESGUEVA- INICIATIVAS SOCIALES</t>
  </si>
  <si>
    <t>MARCOS IGLESIAS MUÑOZ</t>
  </si>
  <si>
    <t>CONTRATACIÓN DE UN SERVICIO DE FONTANERÍA EN EL PUESTO Nº4 CAFETERIA MERCADO MUNICIPAL DE LA RONDILLA</t>
  </si>
  <si>
    <t>MARIA ANGELES DE LOZAR ARROYO</t>
  </si>
  <si>
    <t>SUMINISTRO REVISTA EL CULTURAL PARA BIBLIOTECAS PÚBLICAS MUNICIPALES - VALLADOLID. AÑO 2026</t>
  </si>
  <si>
    <t>MARIA CARMEN GARCIA IZQUIERDA</t>
  </si>
  <si>
    <t>MENUDO FIN SE SEMANA: OBRA ""DULCE, LA ABEJA AVENTURERA"" EN C.C. JOSÉ LUIS MOSQUERA (SALTINBANKIDS)</t>
  </si>
  <si>
    <t>MENUDO FIN SE SEMANA: OBRA ""DULCE, LA ABEJA AVENTURERA"" EN C.C. JOSÉ LUIS MOSQUERA (SALTINBANKIDS)- cambio tercero</t>
  </si>
  <si>
    <t>CTO. MENOR TALLERES BALLET Y FLAMENCO OFERTADOS EN LA GUÍA EDUCATIVA PARA EL CURSO ESCOLAR 25/26. ENERO A JUNIO 2026</t>
  </si>
  <si>
    <t>MARIA DEL ROCIO MATILLA GARCIA</t>
  </si>
  <si>
    <t>MENUDO FIN DE SEMANA 1 Y CARNAVALES: 3 REPRESENTACIONES DE OBRAS INFANTILES DE CHARO JAULAR (PARQUESOL, ESGUEVA, S.M)</t>
  </si>
  <si>
    <t>MARIA ENCARNACION BERNAL SANCHEZ</t>
  </si>
  <si>
    <t>MENUDO FIN DE SEMANA 1: DOS REPRESENTACIONES EN C.C. ZONA SUR Y C.I.C. EL EMPECINADO (HABICHUELA CUENTACUENTOS)</t>
  </si>
  <si>
    <t>TALLERES DE PINTURA: ENREDADO DE COLORES CON ENFOQUE DE GENERO // CENTRO MUNICIPAL DE IGUALDAD// ENERO A JUNIO 2026</t>
  </si>
  <si>
    <t>6 TALLERES DE ""MUSICA PARA LA PRIMERA INFANCIA"" EN EL CENTRO MUNICIPAL DE IGUALDAD // FEBRERO A JUNIO 2026</t>
  </si>
  <si>
    <t>DISPOSICIÓN PARA CONTRATO CENTRALIZADO DE IMPRESIÓN CORPORATIVA DEL 08/02/2026 AL  07/02/2029</t>
  </si>
  <si>
    <t>MENUDO FIN DE SEMANA 1: OBRA ""EL CIRCO DE LOS MONSTRUOS, DE POPY VEGAS, EN C.C. BAILARÍN VICENTE E. Y C.M. PUENTE DUERO</t>
  </si>
  <si>
    <t>CIUDAD RODRIGO</t>
  </si>
  <si>
    <t>ACTIVIDADES DE LECTURA Y ESCRITURA CREATIVA// CENTRO MUNICIPAL DE IGUALDAD// ENERO A JUNIO 2026</t>
  </si>
  <si>
    <t>REPARACIONES DE PRENDAS Y MATERIALES DEL SERVICIO DE EXTINCION DE INCENDIOS, SALVAMENTO Y PROTECCION CIVIL</t>
  </si>
  <si>
    <t>DISPOSICIÓN PARA CONTRATO DEL SUMINISTRO DE IMPRESION CORPORATIVA PARA LAS DEPENDENCIAS DEL EXCMO AYTO. DE VALLADOLID.</t>
  </si>
  <si>
    <t>MENUDO FIN DE SEMANA 1: DOS REPRESENTACIONES DE ESPECTÁCULO ""HOCUS POCUS"" EN C.C. PARQUESOL Y ZONA ESTE</t>
  </si>
  <si>
    <t>ALDEA DE SAN MIGUEL</t>
  </si>
  <si>
    <t>MARIA ROSARIO MANERO MURO</t>
  </si>
  <si>
    <t>AZAGRA</t>
  </si>
  <si>
    <t>SUMINISTRO DE IMPRESION CORPORATIVA (Secretaría General/Asesoria Jca y Gobierno y actas ) Expte.2025/AAR_01/000039</t>
  </si>
  <si>
    <t>ASISTENCIA TÉCNICA PRESUPUESTOS PARTICIPATIVOS AYTO. VALLADOLID 2027-2028 (1A). EXPTE. DAPCyD 6/2025</t>
  </si>
  <si>
    <t>SERVICIOS DE DINAMIZACIÓN DE PRESUPUESTOS PARTICIPATIVOS 2027/2028</t>
  </si>
  <si>
    <t>TALLERES INFANTILES: JUGUETES DE LA NATURALEZA Y TARJETAS ESTAMPADAS // CENTRO MUNICIPAL DE IGUALDAD // ENERO 2026</t>
  </si>
  <si>
    <t>TALLERES DE FOTOS CREATIVAS CON DIFERENTES TEMATICAS // CENTRO MUNICIPAL DE IGUALDAD // ENERO A JUNIO 2026</t>
  </si>
  <si>
    <t>CTO. DE SERVICIOS - 12 TALLERES ""CIENTÍFICAS EN LA BIBLIOTECA"" DÍA INTERNAC. MUJER Y ÑIÑA EN LA CIENCIA. FEBR-MARZO 2026</t>
  </si>
  <si>
    <t>2026 03 9241 22100</t>
  </si>
  <si>
    <t>CONTRATO CENTRALIZADO DE SUMINISTRO DE ENERGÍA ELÉCTRICA PARA CENTROS DEPENDIENTES SPC (2A) (EXP. 2025 AAR_01000012)</t>
  </si>
  <si>
    <t>2026 10 2311 22100</t>
  </si>
  <si>
    <t>contrato suministro energia electrica Comedor Social año 2026-2027</t>
  </si>
  <si>
    <t>MARINO DE LA FUENTE, S.A.</t>
  </si>
  <si>
    <t>Albarán: VA26/87 Fecha: 13/01/26 / * CASA CONSISTORIAL* / CANTO PVC 1/35</t>
  </si>
  <si>
    <t>contrato suministro energia electrica CEAS,CENTRO INTEGRADO 2026-2027 (intervencion social)</t>
  </si>
  <si>
    <t>2026 01 9205 22100</t>
  </si>
  <si>
    <t>ADJUDICACIÓN Exped 2025 AAR_01000012 NUEVO CONTRATO SUMINISTRO ENERGÍA ELÉCTRICA A LA IMPRENTA - AÑOS 2026 Y 2027</t>
  </si>
  <si>
    <t>2026 11 1321 22100</t>
  </si>
  <si>
    <t>CONTRATO DE SUMINISTRO DE ENERGÍA ELÉCTRICA 2026-2027</t>
  </si>
  <si>
    <t>2026 01 4331 22100</t>
  </si>
  <si>
    <t>CONTRATO SUMINISTRO ENERGÍA ELÉCTRICA PARA EDIFICIOS DEPENDIENTES DE LA AGENCIA DE INNOVACIÓN Y DESARROLLO ECONOMICO</t>
  </si>
  <si>
    <t>CTO. MENOR TALLERES HISTORIA Y PATRIMONIO PARA INFANTIL, PRIMARIA Y ESO. CURSO 2025-2026. DESDE ENERO A JUNIO DE 2026.</t>
  </si>
  <si>
    <t>TALLER MUJERES PROTAGONISTAS EN EL ARCHIVO REAL CHANCILLERIA// CENTRO MUNICIPAL DE IGUALDAD// ENERO A JUNIO 2026</t>
  </si>
  <si>
    <t>DISEÑO E IMPRESIÓN DIPLOMAS PREMIOS TFG Y TFM</t>
  </si>
  <si>
    <t>SUMINISTRO DE DIVERSOS MATERIALES DE SENSIBILIZACION Y DIVULGACION // SERVICIO DE IGUALDAD Y JUVENTUD // AÑO 2026</t>
  </si>
  <si>
    <t>EMISIÓN DISTINTIVOS DE VEHÍCULO ELÉCTRICO CATEGORÍA VELID AÑO 2026</t>
  </si>
  <si>
    <t>MEDIASONIC S.L.</t>
  </si>
  <si>
    <t>REPARACIÓN DE CAÑÓN PROYECTOR PARA C.C. PARQUESOL</t>
  </si>
  <si>
    <t>CUELLAR</t>
  </si>
  <si>
    <t>2026 04 9204 22100</t>
  </si>
  <si>
    <t>SUMINISTRO ENERGÍA ELÉCTRICA, EDIFICIO ENRIQUE IV, 2025/AAR/012</t>
  </si>
  <si>
    <t>METTLER-TOLEDO, S.A.E.</t>
  </si>
  <si>
    <t>MANTENIMIENTO Y CALIBRACIÓN BALANZA LABORATORIO</t>
  </si>
  <si>
    <t>HOSPITALET DE LLOBREGAT</t>
  </si>
  <si>
    <t>2026 08 1341 22100</t>
  </si>
  <si>
    <t>SUMINISTRO ENERGÍA ELÉCTRICA PARA EL CENTRO DE MOVILIDAD URBANA</t>
  </si>
  <si>
    <t>2026 11 1631 22106</t>
  </si>
  <si>
    <t>CREMAS SOLARES PARA EL PERSONAL DE CALLE DEL SERVICIO DE LIMPIEZA VIARIA.</t>
  </si>
  <si>
    <t>ADJUDICA SUMINISTRO TINTAS OFFSET Y OTROS MATERIALES PARA TRABAJOS IMPRENTA - AÑO 2026</t>
  </si>
  <si>
    <t>2026 09 4321 22100</t>
  </si>
  <si>
    <t>SUMINISTRO ENERGIA ELECTRICA EDIFICIOS DEPENDIENTES DEL AREA DE TURISMO, EVENTOS Y MARCA CIUDAD. 2026 Y 2027</t>
  </si>
  <si>
    <t>MENUDO FIN DE SEMANA 1: REPRESENTACIÓN DE LA OBRA ""AUTOSTOP"" EN C.C. CANAL DE CASTILLA (EL SILO)</t>
  </si>
  <si>
    <t>MENUDO FIN DE SEMANA 1: REPRESENTACIÓN OBRA DONDE DUERMEN LOS CUENTOS (EL SILO) EN C.C. PARQUESOL</t>
  </si>
  <si>
    <t>ADAPTACIÓN DE UNA SERIE DE CREATIVIDADES VINCULADAS A LA CAMPAÑA ""COMERCIO PRÓXIMO, TU PRÓXIMO DESTINO"".</t>
  </si>
  <si>
    <t>2026 11 1361 22100</t>
  </si>
  <si>
    <t>EXPTE 2025 SCN_01_000001  CONTRATO SUMINISTRO DE ENERGIA ELECTRICA</t>
  </si>
  <si>
    <t>2026 11 3111 22100</t>
  </si>
  <si>
    <t>CONTRATO SUMINISTRO ENERGÍA ELECTRICA PARA EL CENTRO MUNICIPAL DE PROTECCION ANIMAL AÑOS 2026 Y 2027</t>
  </si>
  <si>
    <t>MONASTERIO STA ISABEL</t>
  </si>
  <si>
    <t>CTO MENOR: VISITAS GUIADAS IGLESIA Y CLAUSTRO STA. ISABEL DE HUNGRÍA OFERTADAS DENTRO DE LA GUÍA EDUCATIVA 2025-2026</t>
  </si>
  <si>
    <t>2026 02 9332 22100</t>
  </si>
  <si>
    <t>ADJ.EXPTE. SUMINISTRO ENERGÍA ELÉCTRICA(LOTES 1 Y 2) EDIFICIOS MUNICIPALES EXPTE.2025 AAR_01000012</t>
  </si>
  <si>
    <t>SUMINISTRO E INSTALACIÓN CLIMATIZACIÓN EN DESPACHO DE CENTRO CÍVICO CASA CUNA</t>
  </si>
  <si>
    <t>SUMINISTRO DE CRONOTERMOSTATOS PARA CENTROS DE INICIATIVAS CIUDADANAS SEGUNDO MONTES Y SANTIAGO LÓPEZ</t>
  </si>
  <si>
    <t>2026 11 3111 22110</t>
  </si>
  <si>
    <t>MONTEVITAL SL</t>
  </si>
  <si>
    <t>PRODUCTOS DE LIMPIEZA Y ASEO PARA USO DEL PERSONAL EN BAÑOS EN EL CMPA DURANTE EL AÑO 2026</t>
  </si>
  <si>
    <t>2026 10 2412 22100</t>
  </si>
  <si>
    <t>contrato suministro energia electrica Centro de Formacion para el Empleo Jacinto Benavente 2026-2027</t>
  </si>
  <si>
    <t>2026 10 2312 22100</t>
  </si>
  <si>
    <t>contrato suministro energia electrica CENTROS DE VIDA ACTIVA TRANSFERIDOS  2026-2027</t>
  </si>
  <si>
    <t>MOTORPRESS IBERICA, S.A. SOC.UNIPERSONAL</t>
  </si>
  <si>
    <t>CTO. SUMINISTRO SUSCRIPCIÓN REVISTAS ""SPORT LIFE"" Y ""MOTOCICLISMO"" PARA BIBLIOTECAS MUNICIPALES DE VALLADOLID. AÑO 2026</t>
  </si>
  <si>
    <t>contrato suministro energia electrica CENTROS DE VIDA ACTIVA NO TRANSFERIDOS 2026-2027</t>
  </si>
  <si>
    <t>MUDANZAS PMB, SL UNIPERSONAL</t>
  </si>
  <si>
    <t>SERVIC.. TRANSPORTE,  DE MATERIAL ELECTORAL (URNAS Y CABINAS) A LOS LOCALES ELECTORALES- ELECCIONES AUTONOMICAS CYL-2026</t>
  </si>
  <si>
    <t>SERV.  TRANSPORTE, COLOCACIÓN Y POSTERIOR RETIRADA, PANELES PARA  PROPAGANDA ELECTORAL - ELECCIONES AUTONÓMICAS CYL 2026</t>
  </si>
  <si>
    <t>MULTICARTEL, C.B.</t>
  </si>
  <si>
    <t>ELABORACION DE SOPORTES DIVULGATIVOS PARA LA UNIVERSIDAD DE VALLADOLID 2026</t>
  </si>
  <si>
    <t>MUNDO INDUSTRIA, S.L.</t>
  </si>
  <si>
    <t>VARILLA ROSCADA ZN M- 6 / CINTA PERFORADA GALVA 17x0,8x10M / TACO SX PLUS 6X30</t>
  </si>
  <si>
    <t>MENUDO FIN DE SEMANA 1: REPRESENTACIÓN DE DOS OBRAS DEL GRUPO ABRAPALABRA EN C.C. JOSÉ MARÍA LUELMO Y C.M. LAS FLORES</t>
  </si>
  <si>
    <t>RIUDELLOTS DE LA SELVA</t>
  </si>
  <si>
    <t>GIRONA</t>
  </si>
  <si>
    <t>MENUDO FIN DE SEMANA 1 Y CARNAVAL: 2 OBRAS DE FERRIS EL MAGO (""CHIKITIDISCO"") EN C.M. LAS FLORES Y C.I.C. CONDE ANSÚREZ</t>
  </si>
  <si>
    <t>ACTUACIÓN DE CUENTACUENTOS ABRAPALABRA CON MOTIVO DE LA CELEBRACIÓN DEL 8 DE MARZO (DIA DE LA MUJER) EN C.C. ZONA ESTE</t>
  </si>
  <si>
    <t>SUNMINISTRO DE PRODUCTO RODENTICIDA PARA CONTROL ROEDORES CON INCIDENCIA EN LA SALUD PUBLICA EN LA CIUDAD DE VALLADOLID</t>
  </si>
  <si>
    <t>2026 01 9207 213</t>
  </si>
  <si>
    <t>ADJUDICA REPARACIÓN Y MANTENIMIENTO DE EQUIPOS FOTOGRÁFICOS Y ACCESORIOS - MEDIOS DE COMUNICACIÓN</t>
  </si>
  <si>
    <t>MENUDO FIN DE SEMANA 1 Y CARNAVAL: REPRESENTACIÓN DE LA OBRA NATA CLOWN EN C.C. ZONA SUR Y C.C. RONDILLA</t>
  </si>
  <si>
    <t>MENUDO FIN DE SEMANA 1 Y CARNAVAL: REPRESENTACIÓN DE LA OBRA NATA CLOWN EN C.C. ZONA SUR Y C.C. RONDILLA - no pueden</t>
  </si>
  <si>
    <t>MENUDO FIN DE SEMANA 1: REPRESENTACIÓN EN C.C. CASA CUNA Y C.I.C. NATIVIDAD ÁLVAREZ CHACÓN (LUCIÉRNAGAS TEATRO)</t>
  </si>
  <si>
    <t>NAVARRA VENTAS Y DISTRIBUCION S.L.</t>
  </si>
  <si>
    <t>SUMINISTRO DE VITRINA PARA COLOCACIÓN DE DESFIBRILADOR EN C.M. LAS FLORES</t>
  </si>
  <si>
    <t>ESQUIROZ</t>
  </si>
  <si>
    <t>contrato suministro energia electrica Aprendizaje a lo largo de la vida c/Pelicano 15</t>
  </si>
  <si>
    <t>2026 05 4312 22100</t>
  </si>
  <si>
    <t>CONTRO SUMINISTRO DE ENERGIA ELECTRICA PARA LAS DEPENDENCIAS DEL AYTO  VALLADOLID.</t>
  </si>
  <si>
    <t>NIPPON GASES ESPAÑA S.L.U.</t>
  </si>
  <si>
    <t>SUMINISTRO DE BOTELLAS DE GASES PARA EL LABORATORIO</t>
  </si>
  <si>
    <t>NODOS, INNOVACION CULTURAL SL</t>
  </si>
  <si>
    <t>ASISTENCIA TÉCNICA PROPUESTAS DE PROMOCIÓN Y DIFUCIÓN EN FORMATO DIGITAL Y DIVULGATIVO DE PROYECTOS Y ACCIONES IDEVA</t>
  </si>
  <si>
    <t>NOELIA LEON ALCALDE</t>
  </si>
  <si>
    <t>TALLERES DE CUENTACUENTOS CON PERSPECTIVA DE GENERO // CENTRO MUNICIPAL DE LA IGUALDAD // ENERO A JUNIO 2026</t>
  </si>
  <si>
    <t>CISTERNIGA</t>
  </si>
  <si>
    <t>2026 07 1721 22100</t>
  </si>
  <si>
    <t>SUMINISTRO DE ENERGIA ELECTRICA PARA LAS INSTALACIONES DEL SERVICIO DE MEDIO AMBIENTE</t>
  </si>
  <si>
    <t>NUEVA TERRAIN, S.L.</t>
  </si>
  <si>
    <t>SUMINISTRO MATERIAL PARA BAÑOS Y COCINAS DE LOS COLEGIOS PÚBLICOS. AÑO 2026</t>
  </si>
  <si>
    <t>VITORIA</t>
  </si>
  <si>
    <t>MENUDO FIN DE SEMANA 1 Y CARNAVAL: TRES OBRAS EN C.C. CAMPILLO, CASA CUNA Y ZONA ESTE (ZOLOPOTROKO TEATRO)</t>
  </si>
  <si>
    <t>TALLERES DE YOGA INFANTIL // CENTRO MUNICIPAL DE IGUALDAD // ENERO A JUNIO 2026</t>
  </si>
  <si>
    <t>2026 08 1651 22100</t>
  </si>
  <si>
    <t>SUMINISTRO ENERGÍA ELÉCTRICA PARA ALUMBRADO PÚBLICO DURANTE 2026 Y 2027.-</t>
  </si>
  <si>
    <t>Suministro áridos (arena lavada, arena de mina, piñón, gravas...) y retirada con vehículos municipales.</t>
  </si>
  <si>
    <t>VALLADOLID (POLIGONO SAN CRISTOBAL)</t>
  </si>
  <si>
    <t>2026 10 2314 22100</t>
  </si>
  <si>
    <t>CONTRATO DE SUMINISTRO DE ENERGIA ELECTRICA// CENTRO DE PROGRAMAS JUVENILES ESPACIOS NORTE Y SUR// AÑOS 2026-2027</t>
  </si>
  <si>
    <t>2026 02 9331 224</t>
  </si>
  <si>
    <t>OCCIDENT GCO SOCIEDAD ANONIMA DE SEGUROS Y REASEGUROS</t>
  </si>
  <si>
    <t>Prórroga contrato seguro de daños materiales. Lote 2. Periodo: Del 05/02/2026 al 05/02/2027. Exp 2025/CMS_01/000084.</t>
  </si>
  <si>
    <t>Prórroga contrato seguro flota vehículos. Lote 6. Periodo: 05/02/2026 al 05/02/2027. Exp 2025/CMS_01/000085.</t>
  </si>
  <si>
    <t>2026 10 2315 22100</t>
  </si>
  <si>
    <t>CONTRATO DE SUMINISTRO DE ENERGIA ELECTRICA// CENTRO MUNICIPAL DE IGUALDAD// AÑOS 2026-2027</t>
  </si>
  <si>
    <t>2026 11 1621 22100</t>
  </si>
  <si>
    <t>Suministro de energía electrica para el servicio de Recogida de Residuos para los años 2026 y 2027. SERVICIO DE LIMPIEZA</t>
  </si>
  <si>
    <t>2026 11 1631 22100</t>
  </si>
  <si>
    <t>Sumninistro energía eléctrica para el servicio de limpieza viaria para los años 2026 y 2027. SERVICIO DE LIMPIEZA VIARIA</t>
  </si>
  <si>
    <t>2026 06 3321 22100</t>
  </si>
  <si>
    <t>SUMINISTRO DE ENERGÍA ELÉCTRICA - BIBLIOTECAS PÚBLICAS.</t>
  </si>
  <si>
    <t>2026 06 3232 22100</t>
  </si>
  <si>
    <t>SUMINISTRO DE ENERGÍA ELÉCTRICA -  COLEGIOS PÚBLICOS.</t>
  </si>
  <si>
    <t>OF SERVICE BTP S.L.</t>
  </si>
  <si>
    <t>IMPRESIÓN Y ENSOBRADO MIEMBROS MESAS ELECTORALES  - ELECCIONES AUTONÓMICAS CASTILLA Y LEÓN 15 DE MARZO 2026</t>
  </si>
  <si>
    <t>GIJON</t>
  </si>
  <si>
    <t>OFIPAPEL CENTER SL</t>
  </si>
  <si>
    <t>CONTRATO MATERIAL DE OFICINA LOTE 2, DEL 01/ENERO/2026 HASTA 31/ENERO/2026</t>
  </si>
  <si>
    <t>CONTRATO MATERIAL DE OFICINA LOTE 3. DEL 01/ENERO/2026 HASTA 31/ENERO/2026</t>
  </si>
  <si>
    <t>CONTRATO MATERIAL DE OFICINA LOTE 4, DEL 01/ENERO/2026 HASTA 31/ENERO/2026</t>
  </si>
  <si>
    <t>PRORROGA CONTRATO MATERIAL DE OFICINA LOTE 2 DE 26/02/2026 A 31/12/2026</t>
  </si>
  <si>
    <t>PRORROGA CONTRATO MATERIAL DE OFICINA LOTE 3 DE 26/02/2026 A 31/12/2026</t>
  </si>
  <si>
    <t>PRORROGA CONTRATO MATERIAL DE OFICINA LOTE 4 DE 26/02/2026 A 31/12/2026</t>
  </si>
  <si>
    <t>2026 06 3321 212</t>
  </si>
  <si>
    <t>OFI-SUTEMAN, S.L.</t>
  </si>
  <si>
    <t>CERRAMIENTO DE HUECO EN ZONA DE ACCESO A LA SALA DE ESTUDIO DE LA BIBLIOTECA PÚBLICA MUNICIPAL DE PAJARILLOS. 2026</t>
  </si>
  <si>
    <t>OLIBHER PLAZA MAYOR S.L</t>
  </si>
  <si>
    <t>CÁTERING JORNADA-REUNIÓN DE TRABAJO COINCIDIENDO CON LA VISITA DE REPRESENTANTES EUROPEOS DE NETZEROCITIES Y CITIES2030</t>
  </si>
  <si>
    <t>2026 06 3231 22100</t>
  </si>
  <si>
    <t>SUMINISTRO DE ENERGÍA ELÉCTRICA - ESCUELAS INFANTILES.</t>
  </si>
  <si>
    <t>2026 08 1532 22100</t>
  </si>
  <si>
    <t>SUMINISTRO DE ENERGÍA ELÉCTRICA PARA EL PARQUE DE VÍAS PÚBLICAS, DURANTE 2026 Y 2027.-</t>
  </si>
  <si>
    <t>2026 07 1711 22100</t>
  </si>
  <si>
    <t>ENERGIA ELECTRICA - PARQUES Y JARDINES</t>
  </si>
  <si>
    <t>2026 06 3341 22100</t>
  </si>
  <si>
    <t>SUMINISTRO ENERGÍA ELÉCTRICA - ROSA CHACEL</t>
  </si>
  <si>
    <t>MODIFICADO Nº 1 CONTRATO SERVICIO COORDINACION SEGURIDAD Y SALUD OBRA CONVENTO STA. CATALINA, CENTRO CULTURA VINO. PRTR</t>
  </si>
  <si>
    <t>CONTRATO OBRA REHABILITACION MONASTERIO SANTA CATALINA CENTRO DE LA CULTURA DEL VINO. PRTR</t>
  </si>
  <si>
    <t>ON ASSISTENCIA</t>
  </si>
  <si>
    <t>REPARACIÓN DEL SUELO E INSTALACIÓN DE TARIMA EN LA BIBLIOTECA PÚBLICA HUERTA DEL REY ""FRANCISCO PINO"". AÑO 2026</t>
  </si>
  <si>
    <t>SE-PC 73/2025 CONTRATO DE MANTENIMIENTO DE PANTALLAS DE CARTELERIA DIGITAL DE LOS CENTROS S.P.C. (2A) - 2026/27</t>
  </si>
  <si>
    <t>1ª PRORROGA GESTION ACTIV.SERV.CENTRO OCUPACIONAL DEL 15-02-2026 AL 14-02-2027</t>
  </si>
  <si>
    <t>SE-PC 87/2022 SUMINISTRO DE INFRAESTRUCTURAS E INSTALACIONES ELÉCTRICAS TEMPORALES (LOTE 1: INFRAESTRUCTURAS)</t>
  </si>
  <si>
    <t>SE-PC 87/2022 SUMINISTRO DE INFRAESTRUCTURAS E INSTALACIONES ELÉCTRICAS TEMPORALES (LOTE 2: INSTALACIONES EL.) - 2 PRÓR.</t>
  </si>
  <si>
    <t>CONTRATO ENVASES AÑOS 2026, 2027 Y 2028. SERVICIO DE LIMPIEZA.</t>
  </si>
  <si>
    <t>CTO. SUMINISTRO Y SUSTITUCIÓN DE PIEZAS DE ASCENSORES EN LOS COLEGIOS PÚBLICOS. AÑO 2026</t>
  </si>
  <si>
    <t>MANTENIMIENTO ASCENSOR C/ TOPACIO 63. SERVICIO DE LIMPIEZA.</t>
  </si>
  <si>
    <t>MENUDO FIN DE SEMANA 1 Y CARNAVAL: REPRESENTACIÓN OBRA ""ESTOY COMO UNA CABRA"" EN CICI EMPECINADO Y CM SANTIAGO LÓPEZ</t>
  </si>
  <si>
    <t>OTARI INGENIERIA DEL AGUA S.L.</t>
  </si>
  <si>
    <t>REALIZACION DE ACCIONES NECESARIAS PARA PREVENCION Y CONTROL LEGIONELOSIS EN ESTANCIAS DIURNAS RONDILLA (CVA TRANSFERIDO</t>
  </si>
  <si>
    <t>IRUN</t>
  </si>
  <si>
    <t>realizacion acciones para prevencion/control legionelosis en centro ocupacional y en estancias diurnas de CVA no transfe</t>
  </si>
  <si>
    <t>SUMINISTRO MATERIAL FÉRRICO PARA LA REPARACIÓN DE VEHÍCULOS. SERVICIO DE LIMPIEZA.</t>
  </si>
  <si>
    <t>PABLO ANDRES GERBOLES  SANCHEZ</t>
  </si>
  <si>
    <t>SUMINISTRO DESTRUCTORA DE PAPEL PARA DEPENDENCIAS DE POLICIA MUNICIPAL</t>
  </si>
  <si>
    <t>SUMINISTRO DESTRUCTORA DE PAPEL DEPENDENCIAS POLICÍA MUNICIPAL</t>
  </si>
  <si>
    <t>PATIO DE LUCES PRODUCCIONES, S.C</t>
  </si>
  <si>
    <t>GESTION  DE LA PROYECION DEL CORTO ""PANORAMA"" POR EL DIA INTERNACIONAL DE LA MUJER 8M EN LA CASA REVILLA</t>
  </si>
  <si>
    <t>PEDRO REDONDO GALVÁN</t>
  </si>
  <si>
    <t>SUMINISTRO DE MEDICAMENTOS Y OTROS PRODUCTOS FARMACÉUTICOS PARA CENTRO MUNICIPAL DE PROTECCION ANIMAL AÑO 2026</t>
  </si>
  <si>
    <t>2026 10 2312 22618</t>
  </si>
  <si>
    <t>PENCIL ILUSTRADORES, S.L.</t>
  </si>
  <si>
    <t>ADAPTACION DE LA CAMPAÑA PLAN CONTIGO EN LAS PANTALLAS DE LOS AUTOBUSES- INICIATIVAS SOCIALES</t>
  </si>
  <si>
    <t>PILAR DIAZ PARDO</t>
  </si>
  <si>
    <t>RIBERA DEL FRESNO</t>
  </si>
  <si>
    <t>BADAJOZ</t>
  </si>
  <si>
    <t>PINTURAS ALVAREZ FERRERAS ,S.L</t>
  </si>
  <si>
    <t>TRATAMIENTO EN EXTERIOR Y PINTURA EN EL INTERIOR Y EXTERIOR DEL TECH LAB Y MANTENIMIENTO ESCALERA DE ENTRADA DE IDEVA</t>
  </si>
  <si>
    <t>ASISTENCIA TÉCNICA AL CONTROL DE CALIDAD (LOTE 2) OBRAS CARRIL BICI EN CRTA. FUENSALDAÑA</t>
  </si>
  <si>
    <t>MARIA JOSE ANDRES  CONDE</t>
  </si>
  <si>
    <t>PRIMERA PRORROGA CONTRATO DE SERVICIO DE ASESORAMIENTO FISCAL DEL AYUNTAMIENTO DE VALLADOLID Y ENTIDADES DEPENDIENTES.</t>
  </si>
  <si>
    <t>PLATAFORMAS BER, S.L.</t>
  </si>
  <si>
    <t>CTO. ALQUILER CARRETILLAS, PLATAFORMAS ELEVADORAS CON ACCESORIOS PARA REPARACIONES DE COLEGIOS PÚBLICOS. 2026</t>
  </si>
  <si>
    <t>2026 07 1711 203</t>
  </si>
  <si>
    <t>ALQUILER PLATAFORMA ELEVADORA SOBRE CAMIÓN PARA ELIMINACION DE BOLSONES DE PROCESIONARIAS</t>
  </si>
  <si>
    <t>MAQUINARIA PARA REPARACIÓN CANALÓN DISTRITO IV POLICÍA MUNICIPAL</t>
  </si>
  <si>
    <t>REPARACION PLATAFORMA ELEVADORA ALQUILADA.</t>
  </si>
  <si>
    <t>POLO DIGITAL MULTIMEDIA SL</t>
  </si>
  <si>
    <t>CTO. SUMINISTRO SUSCRIPCIÓN REVISTA ""RITMO"" PARA BIBLIOTECAS MUNICIPALES DE VALLADOLID. AÑO 2026</t>
  </si>
  <si>
    <t>POVEDA PLANTAS,S.L.</t>
  </si>
  <si>
    <t>SUMINISTRO DE CLAVELES PARA EL HOMENAJE ESPECIAL A LAS PAREJAS QUE CELBRAN SUS BODAS DE ORO - INICIATIVAS SOCIALES- CVA</t>
  </si>
  <si>
    <t>VIAJES EL CORTE INGLES</t>
  </si>
  <si>
    <t>SE-EC 26/2025 - CTTO. SUMINISTRO INFRAESTRUCTURAS Y SERV. COMPLEMENTARIOS FERIA DEL LIBRO. LOTE 6. 2026 - 2027</t>
  </si>
  <si>
    <t>OPEN ENERGY 2012 SL</t>
  </si>
  <si>
    <t>PRÓRROGA CONTRATO VS 4_22 DE HERRAMIENTA DE GESTIÓN ENERGÉTICA</t>
  </si>
  <si>
    <t>SUMINISTRO DE EQUIPOS DE PROTECCIÓN INDIVIDUAL (EPIs) EN RESCATE TECNICO, ALTURA, E INCENDIOS FORESTALES- LOTE 2/ SEISPC</t>
  </si>
  <si>
    <t>2026 10 2412 22110</t>
  </si>
  <si>
    <t>PRODUCTOS CALTER,  S.L.</t>
  </si>
  <si>
    <t>SUMINISTRO MATERIALES DE LIMPIEZA PARA EL CENTRO JACINTO BENAVENTE Y LOS PROGRAMAS MIXTOS DE PARQUES Y AUXILIAR DE CENTR</t>
  </si>
  <si>
    <t>SUMINISTRO DE EQUIPOS DE PROTECCIÓN INDIVIDUAL (EPIs) PARA INTERVENCIONES EN INCENDIOS ESTRUCTURALES -LOTE 1// SEISPC</t>
  </si>
  <si>
    <t>2026 11 1321 632</t>
  </si>
  <si>
    <t>COORDINACIÓN DE SEGURIDAD Y SALUD EN FASE DE EJECUCIÓN OBRAS CAMPA MUNICIPAL EL DEPÓSITO DE VEHÍCULOS AYTO VA 2026</t>
  </si>
  <si>
    <t>ASISTENCIA TÉCNICA EN EL CONTROL DE CALIDAD OBRAS ACONDICIONAMIENTO CAMPA DEPÓSITO MUNICIPAL VEHÍCULOS AYTO VA 2026</t>
  </si>
  <si>
    <t>LABORATORIO DE CALIDAD DE MATERIALES, S.L.L.</t>
  </si>
  <si>
    <t>ENSAYOS DEL CONTROL DE CALIDAD DE LAS OBRAS DE ACONDICIONAMIENTO DE LA CAMPA DEPÓSITO DE VEHÍCULOS AYTO VA 2026</t>
  </si>
  <si>
    <t>CASTELLANOS DE MORISCOS</t>
  </si>
  <si>
    <t>CONTRATO DE OBRAS ADAPTACIÓN DE CAMPA DE ESTACIONAMIENTO DEL DEPÓSITO MUNICIPAL DE VEHÍCULOS ""EL PERAL""</t>
  </si>
  <si>
    <t>CENTRO DE ATENCIÓN A USUARIOS (CAU) LOTE 1, SEGUNDA PRÓRROGA , (2025/CTA/91)</t>
  </si>
  <si>
    <t>MANTENIMIENTO Y ACCIONES CORRECTIVAS EXTINTORES COMEDOR SOCIAL - 2026</t>
  </si>
  <si>
    <t>MANTENIMIENTO Y ACCIONES CORRECTIVAS EXTINTORES Y BIES CEAS Y CENTRO INTEGRADO PSH - 2026</t>
  </si>
  <si>
    <t>2026 11 1631 213</t>
  </si>
  <si>
    <t>REVISIÓN ANUAL DE LOS SISTEMAS DE PROTECCIÓN CONTRA INCENDIOS EN TOPACIO Y VESTUARIOS. SERVICIO DE LIMIPIEZA VIARIA.</t>
  </si>
  <si>
    <t>ASISTENCIA TÉCNICA, OPERACIÓN Y MTO. DEL SOFTWARE DE BASE, PRIMERA PRÓRROGA  (2025/CTA/91) LOTE 2 , LÍNEA BASE</t>
  </si>
  <si>
    <t>QUIMICA DE MUNGUIA, S.A.</t>
  </si>
  <si>
    <t>ADQUISICION PRODUCTOS INSECTICIDAS Y DESINFECTANTES PARA EL TRATAMIENTO DE CONTROL DE PLAGAS PARA EL AÑO 2026.</t>
  </si>
  <si>
    <t>MUNGUIA</t>
  </si>
  <si>
    <t>SUMINISTRO DE BOBINAS DE PAPEL Y AMBIENTADOR PARA LOS TALLERES DE LOS CVA DURANTE 2026</t>
  </si>
  <si>
    <t>ASISTENCIA TÉCNICA, OPERACIÓN  MTO. DEL SOFTWARE DE BASE, SEGUNDA PRÓRROGA,  (2025/CTA/91) LOTE 2 , SERV. BAJO DEMANDA</t>
  </si>
  <si>
    <t>TORCONSA OBRAS Y SERVICIOS SL</t>
  </si>
  <si>
    <t>Contratación de las obras de carril bici de conexión con Zaratán (exp. 10/2025)</t>
  </si>
  <si>
    <t>TORDESILLAS</t>
  </si>
  <si>
    <t>Gastos de seguridad y salud de las obras de carril bici de conexión con  Zaratán (exp. 10/2025 SETM)</t>
  </si>
  <si>
    <t>RADIADORES VALLADOLID, S.L.</t>
  </si>
  <si>
    <t>FABRICACIÓN Y REPARACIONES DE RADIADORES. SERVICIO DE LIMPIEZA.</t>
  </si>
  <si>
    <t>RADIO POPULAR S.A.-COPE</t>
  </si>
  <si>
    <t>ADJUDICA CAMPAÑA PUBLICIDAD CUÑAS RADIOFÓNICAS POR DÍA MUNDIAL DE LA RADIO 2026</t>
  </si>
  <si>
    <t>RAQUEL GORRIZ MARTÍN</t>
  </si>
  <si>
    <t>DIREC.FACULTATIVA OBRAS DESMONTAJE,TRASLADO Y RECOLOCACIÓN ARQUERÍA CONV.DE LA MERCED CALZADA DE VALLADOLID</t>
  </si>
  <si>
    <t>Gastos de seguridad y salud de las obras de carril bici de conexión con Zaratán (exp. 10/2025 SETM)</t>
  </si>
  <si>
    <t>2026 04 9231 22201</t>
  </si>
  <si>
    <t>2ª PRÓRROGA CONTRATO ""SERVICIOS POSTALES, TELEGRÁFICOS Y NOTIFICACIONES PARA AYTO VALLADOLID"" - LOTE 2</t>
  </si>
  <si>
    <t>TORREJON DE ARDOZ</t>
  </si>
  <si>
    <t>RECEPCION Y CONTROL, S.A.</t>
  </si>
  <si>
    <t>CTO. BASADO MTTO CONEXIÓN A CRA BIBLIOTECAS LÓPEZ G MARTIN ABRIL Y CAMPO GRANDE (LOTE 1) -AÑO 2026- (2025/CMS_01/000031)</t>
  </si>
  <si>
    <t>GESTIÓN DE ESCOMBROS PROCEDENTES DE LA LIMPIEZA DE LA VÍA PÚBLICA. SERVICIO DE LIMPIEZA VIARIA.</t>
  </si>
  <si>
    <t>Suministro de áridos reciclados, zahorras y recepción escombros a granel, con retirada y entrega por medios municipales.</t>
  </si>
  <si>
    <t>CENTRAL RECEPTORA DE ALARMAS POLICÍA MUNICIPAL. AM SPSC-SE 20/2023 LOTE Nº 1. 2026</t>
  </si>
  <si>
    <t>SERVICIO REVISIÓN FUNCIONAMIENTO ANTI-INTRUSIÓN DISPOSITIVOS POLICÍA MUNICIPAL. AM SPSC-SE 24/2024. LOTE Nº 2. 2026</t>
  </si>
  <si>
    <t>URBASER SA</t>
  </si>
  <si>
    <t>2ª PRÓRROGA CONTR. SERV. LAVADO E HIGIENI. CONTENEDORES Y CTRL EXT. CALIDAD LOTE 1 AÑO 2026. SERVICIO DE LIMPIEZA.</t>
  </si>
  <si>
    <t>MADRID.-  persona de contacto Javier Diosdado</t>
  </si>
  <si>
    <t>RECOLETAS LABORATORIOS CLINICOS SLU</t>
  </si>
  <si>
    <t>LABORATORIO DE ANÁLISIS CLÍNICOS PARA EL DEPARTAMENTO DE PREVENCIÓN Y SALUD LABORAL</t>
  </si>
  <si>
    <t>2026 04 9202 22607</t>
  </si>
  <si>
    <t>REALIZACION DE PRUEBAS DE DROGAS EN ORINA CONVOCATORIA 13 PLAZAS DE AGENTES DE PM 2025</t>
  </si>
  <si>
    <t>TECNICAS DE CONTROL, PREVENCION Y GESTION AMBIENTAL, S.L (GEPRECON, S.L.)</t>
  </si>
  <si>
    <t>2ª PRORROGA CONTR. SERV. LAVADO E HIGIENI. CONTENEDORES Y CTRL EXT. CALIDAD LOTE 2 AÑO 2026. SERVICIO DE LIMPIEZA.</t>
  </si>
  <si>
    <t>CONTRATO CENTRALIZADO SUMINISTRO GASÓLEO 2026. PARQUES Y JARDINES.</t>
  </si>
  <si>
    <t>1ª PRÓRR. CONT. VIGILANCIA DIVERSAS DEPENDENCIAS DEL AYTO. VA. 1/1/2026 A 17/1/2026. EXP. SPSC SE-34/22</t>
  </si>
  <si>
    <t>ORANGE ESPAGNE SA</t>
  </si>
  <si>
    <t>SERVICIOS DE RESPALDO DEL ACCESO A INTERNET CORPORATIVO, LOTE 2, (2025/CTA/0042), PRIMERA PRÓRROGA</t>
  </si>
  <si>
    <t>POZUELO DE ALARCON</t>
  </si>
  <si>
    <t>PROIN-PINILLA S.L.</t>
  </si>
  <si>
    <t>PRÓRROGA EXP SPSC-SE 27/2022 LOTE 1. SERVICIO DE LIMPIEZA VIARIA.</t>
  </si>
  <si>
    <t>PRÓRROGA EXP SPSC-SE 27/2022 LOTE 1. SERVICIO DE LIMPIEZA.</t>
  </si>
  <si>
    <t>2026 01 4331 214</t>
  </si>
  <si>
    <t>VEHICULOS CALLEJA, S.L.</t>
  </si>
  <si>
    <t>REPARACIÓN VEHÍCUO DE LA AGENCIA RENAULT ZOE 6048JPN POR AVERIA ELÉCTRICA</t>
  </si>
  <si>
    <t>CONTRATO ""SERVICIOS POSTALES ORDINARIOS PARA LAS DEPENDENCIAS DEL AYUNTAMIENTO Y OTRAS DEPENDENCIAS DEL S.P. LOCAL""</t>
  </si>
  <si>
    <t>EXTRACCIÓN DE GRABACIONES CCTV SOLICITADAS. AM SPSC-SE 20/2023. LOTE Nº 3. 2026</t>
  </si>
  <si>
    <t>SUMINISTRO DE GASOLINA 95º,  TIPO ""A"", PARA VEHÍCULOS Y MAQUINARIA MENOR DEL S.E.P.I. para 2026.-</t>
  </si>
  <si>
    <t>2º PRORROGA CONTRATO SUMINISTRO GASOLINAVEHICULOS R.I. DE 01/01/2026 A 31/12/2026</t>
  </si>
  <si>
    <t>SE-EC 53/2025: CTO. SUMINISTRO INFRAESTRUCTURAS Y SERV. COMPLEMENTARIOS FERIA DEL LIBRO VALLADOLID 2026/2027. LOTE 3</t>
  </si>
  <si>
    <t>2026 03 9200 22699</t>
  </si>
  <si>
    <t>BUZONEO CONVOCATORIAS CONCEJOS ABIERTOS BARRIOS DE VALLADOLID EN 2026</t>
  </si>
  <si>
    <t>ADJUD CONTRATOS BASADOS AM SISTEMAS DE SEGURIDAD EXP. SPSC-SE 20/2023 y SPSC-SE 24/2024//LOTE 2 INTRUSIÓN//SEISPC</t>
  </si>
  <si>
    <t>UTE INVESCON-AVA - UNION TEMPORAL DE EMPRESAS</t>
  </si>
  <si>
    <t>ADJUDICACIÓN CONTRATOS BASADOS AM SIST SEG EXP. SPSC-SE 20/2023 y SPSC-SE 24/2024//LOTE 1 CRA//SEISPC</t>
  </si>
  <si>
    <t>2DA.PRÓRROGA CONTRATO SUMINISTRO GASOLIN A VEHÍCULOS SERVICIO MANTENIMIENTO AÑO 2026.</t>
  </si>
  <si>
    <t>PRODUCCIONES MIC, S.L.</t>
  </si>
  <si>
    <t>DISEÑO, MAQUETACIÓN Y CONFECCIÓN DE LA GUÍA DEL CONTRIBUYENTE-EJERCICIO 2026</t>
  </si>
  <si>
    <t>LEON</t>
  </si>
  <si>
    <t>ID: 0048042 / BOMBILLO MCM MEAN: 30-40B E24331 / ID: 47596 / CRC GALVA MATE 400ML / TOR.CELO TIC INVIOLABLE  7x 70 ZINC.</t>
  </si>
  <si>
    <t>MATERIAL ELECTRICIDAD PARA C.C. LUELMO, ZONA ESTE Y PARQUESOL</t>
  </si>
  <si>
    <t>MANTENIMIENTO UNIDADES HIGIÉNICAS FEMENINAS PARA CASA DEL BARCO Y EDIFICIO CONCEJALIA OCT. 2025-SEPT. 2026. AÑO 2026</t>
  </si>
  <si>
    <t>REUQAV INGENIEROS S.L.</t>
  </si>
  <si>
    <t>DIRECCION DE OBRA PARA LAS INSTALACIONES-AMPLIACION CVA ARCA REAL-ENERO A ABRIL 2026</t>
  </si>
  <si>
    <t>SUSCRIPCIÓN ANUAL A REVISTA DERECHO URBANÍSTICO Y MEDIO AMBIENTE. 2026.</t>
  </si>
  <si>
    <t>Albarán: VA26/154 Fecha: 16/01/26 / * CENTRO CIVICO DELICIAS , JUAN CARLOS I * / CERRADURA HAFELE</t>
  </si>
  <si>
    <t>RICARDO ALONSO MUÑOZ</t>
  </si>
  <si>
    <t>ROLLO ESPARTO GRANDE / SACO DE ESCAYOLA</t>
  </si>
  <si>
    <t>C.C. JOSÉ MARÍA LUELMO  048941 - DETECTOR PIR 360º EMPOTRAR LEGRAND</t>
  </si>
  <si>
    <t>RICOH ESPAÑA S.L.U</t>
  </si>
  <si>
    <t>SISTEMA DE VIDEO GRABACIÓN PARA LA SALA DE COMISIONES DEL AYUNTAMIENTO DE VALLADOLID (SERVICIOS DE IMPLANTACIÓN)</t>
  </si>
  <si>
    <t>S. CUGAT VALL (BARCELONA)</t>
  </si>
  <si>
    <t>SISTEMA DE TELEGESTIÓN DE RIEGO PARA LA OBRA DE LOS TOLDOS DE LA C/ SANTA MARÍA PARA OPTIMIZAR SU FUNCIONAMIENTO</t>
  </si>
  <si>
    <t>MARBELLA</t>
  </si>
  <si>
    <t>ROBERTO  GUTIERREZ  HERGUEDAS</t>
  </si>
  <si>
    <t>EQUIPACION SONIDO Y TECNICO PARA MANIFESTACION EN EL DIA INTERNACIONAL DE LA MUJER 8M // PLAZA MAYOR // 8 DE MARZO</t>
  </si>
  <si>
    <t>ROCIO GOMEZ MAGAÑA</t>
  </si>
  <si>
    <t>ROCIO TORIO GONZALEZ</t>
  </si>
  <si>
    <t>AMENIZACION ACTO DEL DIA INTERNACIONAL DE LA MUJER 8M// SALA RECEPCIONES AYTO// 6 MARZO 2026</t>
  </si>
  <si>
    <t>RQR IMAGEN DE EMPRESA, S.L.</t>
  </si>
  <si>
    <t>IMPRESION LIBRO""VITAMINAS PARA EL ALMA"" ES UNA GUIA  PARA MEJORAR DIFERENTES ASPECTOS DE LA VIDA DE LOS MAYORES- INICIAT</t>
  </si>
  <si>
    <t>ADJUDICA SUMINISTRO DIARIO DE PRENSA AÑO 2026 - UNIDAD DE MEDIOS DE COMUNICACIÓN</t>
  </si>
  <si>
    <t>RUBEN ORTEGA SANCHEZ</t>
  </si>
  <si>
    <t>VIDEO-ANIMACION PARA DIFUSION NUEVO LOGO JUVA EN REDES// VALLADOLID// ENERO 2026</t>
  </si>
  <si>
    <t>RUBEN PEREZ DELGADO</t>
  </si>
  <si>
    <t>MENUDO FIN DE SEMANA 1 Y CARNAVAL: REPRESENTACIÓN DE OBRA CYRANO Y SUS PEQUEÑOS MOSQUETEROS (LOS PERSAS)</t>
  </si>
  <si>
    <t>RUBEN SANTOS  PEREZ</t>
  </si>
  <si>
    <t>PLATAFORMA DE SOPORTE PARA UNA CABINA DE LA RED DE CONTROL ATMOSFERICO</t>
  </si>
  <si>
    <t>ADJUDICA SUMINISTRO MATERIAL CARTONAJE Y REALIZAR TRABAJOS MANIPULACIÓN, TROQUELADO ARTES GRÁFICAS - IMPRENTA 2026</t>
  </si>
  <si>
    <t>ELABORACIÓN HENDIDOS EN CARTONCILLOS PARA BOLETINES DE DENUNCIAS</t>
  </si>
  <si>
    <t>GRAPADO Y ENCUADERNACIÓN DE MATERIALES PUBLICITARIOS// SERVICIO DE IGUALDAD Y JUVENTUD// 2026</t>
  </si>
  <si>
    <t>MANTENIMIENTO MÁQUINA LIMPIEZA PIEZAS TALLER PARA LAS REPARACIONES. SERVICIO DE LIMPIEZA.</t>
  </si>
  <si>
    <t>COSLADA</t>
  </si>
  <si>
    <t>JAHOSVA, S.L.</t>
  </si>
  <si>
    <t>SERVICIO DE RESTAURACION EN ESTANCIAS DIURNAS DEL CENTRO DE VIDA ACTIVA HUERTA DEL REY EN EL AÑO 2026</t>
  </si>
  <si>
    <t>2026 08 1651 213</t>
  </si>
  <si>
    <t>Suministro de material fungible para instalaciones de alumbrado público (exp. 16/2025)</t>
  </si>
  <si>
    <t>MANTENIMIENTO ALARMAS Y SISTEMAS ANTIINTRUSION SEGUN A.M. LOTE 2 INTRUSION CENTRO DE FORMACION JACINTO BENAVENTE</t>
  </si>
  <si>
    <t>MANTENIMIENTO ALARMAS Y SIST.ANTIINTRUSION SEGUN A.M. LOTE 3 CCTV EN CENTRO DE FORMACION JACINTO BENAVENTE</t>
  </si>
  <si>
    <t>MANTENIMIENTO ALARMAS Y SISTEMAS ANTIINTRUSION SEGUN A.M.LOTE 1 CRA CENTRO DE FORMACION PARA EL EMPLEO JACINTO BENAVENTE</t>
  </si>
  <si>
    <t>SARA COLMENAR VEGA</t>
  </si>
  <si>
    <t>DISEÑO CAMPAÑA DÍA INTERNACIONAL DE LA MUJER 8M</t>
  </si>
  <si>
    <t>2026 11 1321 22601</t>
  </si>
  <si>
    <t>SARAH JANE MC LAUGHLIN</t>
  </si>
  <si>
    <t>SUMINISTRO DE METACRILATO Y PEANAS PARA CELEBRACIÓN 200 ANIVERSARIO POLICÍA MUNICIPAL VALLADOLID</t>
  </si>
  <si>
    <t>SAT LAB GX S.L.</t>
  </si>
  <si>
    <t>MANTENIMIENTO Y FUNGIBLE DEL EQUIPO DE MUESTRAS DEL LABORATORIO</t>
  </si>
  <si>
    <t>MOLLET DEL VALLES</t>
  </si>
  <si>
    <t>SAÚL BLANCO BARREDO</t>
  </si>
  <si>
    <t>SERVICIO DE MANTENIM, MEJORA, LIMPIEZA DE LAS INSTALAC,  JARDINERÍA DE LAS CUBIERTAS VEGETALES M. CAMPILLO Y RONDILLA</t>
  </si>
  <si>
    <t>DH CLAVIJA ACODADA 16A BL 36.025/B / BRIDA NYLON 4,8x 300 NEGRA COFIL / BOBINA MECHA LAMINADA (6 UNIDADES) OFERTA / PAPE</t>
  </si>
  <si>
    <t>MANTENIMIENTO ALARMAS Y SISTEMAS DE SEGURIDAD SEGUN A.M. LOTE 2 INTRUSION ESPACIOS JOVENES DURANTE EL AÑO 2026</t>
  </si>
  <si>
    <t>CTO. MENOR MONTAJE Y TRANSPORTE ESCENARIO, EQUIPO SONIDO Y VALLAS EVENTOS ORGANIZADOS POR EL CPE. -AÑO 2026-</t>
  </si>
  <si>
    <t>MANTENIMIENTO ALARMAS Y SISTEMAS SEGURIDAD SEGUN AC.MARCO LOTE 3 CCTV ESPACIOS JOVENES AÑO 2026</t>
  </si>
  <si>
    <t>2026 11 3111 213</t>
  </si>
  <si>
    <t>CONTRATO BASADO EN ACUERDO MARCO 24/2024 DE ALARMAS. LOTE 2 . MANTTO. INTEGRAL SISTEMA SEGURIDAD ANTI-INTRUSION AÑO 2026</t>
  </si>
  <si>
    <t>CONTRATO BASADO EN ACUERDO MARCO 20/2023 DE ALARMAS. LOTE 3 . MANTENIMIENTO CCTV. CÁMARAS VIGILANCIA. CMPA AÑO 2026</t>
  </si>
  <si>
    <t>Reajuste presup.mant.y reparac.equipos informáticos CVA arca real,z.este,huerta,marquesina y parquesol  1/1/25 a 28/2/27</t>
  </si>
  <si>
    <t>COPIA LLAVE NORMAL / BOMBILLO TESA 5030 30x30 LT</t>
  </si>
  <si>
    <t>SUMINISTRO DE 13 BOTELLAS DE OXIGENO MEDICINAL, DE 4 BOTELLAS DE O Y PROPANO PARA OXICORTE Y 1 DE ARGON/SEISPC</t>
  </si>
  <si>
    <t>BOMBONA GAS PARA PISTOLAS DE LA GALERÍA DE TIRO VIRTUAL DE LA POLICÍA MUNICIPAL</t>
  </si>
  <si>
    <t>CONTRATO BASADO MANTENIMIENTO ALARMA BIBLIOTECA DE PARQUESOL -AÑO 2026- (2025/CMS_01/000024)</t>
  </si>
  <si>
    <t>Reajuste presupuestario año 2026 mantenimiento aplicacion informatica SENIORVA-de 1/1/25 a 30/6/27</t>
  </si>
  <si>
    <t>ELECTROSON CASTILLA S.A.</t>
  </si>
  <si>
    <t>CCUSB2BAMCM1MBW CCUSB2BAMCM1MBW CONEX. USB-C MACHO/USB-A 1MT...</t>
  </si>
  <si>
    <t>CTO. BASADO MTTO CTTV BIBLIOTECA PAJARILLOS (LOTE 3) AÑOS 2026 Y 2027. A.M. SPSC-SE 020/2023</t>
  </si>
  <si>
    <t>MANTENIMIENTO SISTEMAS SEGURIDAD Y ALARMA ANTIINTRUSION AÑO 2026 CVA PARQUESOL</t>
  </si>
  <si>
    <t>ALB: 26-200565 PED: 26-001089-1003 S/PED: 2475 / FILTRO DE MALLA 130 MICRAS RB 11/2"" / COLLARIN TOMA PE DN 50X1"" / ENLAC</t>
  </si>
  <si>
    <t>SUMINISTRO MATERIAL DE FONTANERÍA // CEIP GARCÍA QUINTANA</t>
  </si>
  <si>
    <t>SEDICAL S.A.</t>
  </si>
  <si>
    <t>MODIFICACIÓN Y AMPLIACIÓN DEL SISTEMA DE CONTROL DE CLIMATIZACIÓN DE LA CASA CONSISTORIAL</t>
  </si>
  <si>
    <t>SONDIKA</t>
  </si>
  <si>
    <t>GRIFO DE RIEGO LATÓN 1"" // VÁLVULA BOLA PALOMILLA // CEIP NTRA. SRA. DEL DUERO</t>
  </si>
  <si>
    <t>SUMINISTRO MATERIAL DE FONTANERÍA // CEIP PONCE DE LEÓN</t>
  </si>
  <si>
    <t>SEGOPI S.L.</t>
  </si>
  <si>
    <t>TKROM M-60 FORTUNA OCEANIC MATE RAL-9010 15LT                               ( MANTENIMIENTO DE EDIFICIOS E INSTALACIONES</t>
  </si>
  <si>
    <t>REC.SEGOPI LACAR/ESMALTAR TEFLON 11CM (2UND) PAK                            ( MANTENIMIENTO DE EDIFICIOS E INSTALACIONES</t>
  </si>
  <si>
    <t>REC.SEGOPI LACAR/ESMALTAR TEFLON 6CM (2UND) PAK                             ( MANTENIMIENTO DE EDIFICIOS E INSTALACIONES</t>
  </si>
  <si>
    <t>SEGOCRYL COLOR PLUS BASE BL 12LT                                            ( MANTENIMIENTO DE EDIFICIOS E INSTALACIONES</t>
  </si>
  <si>
    <t>TKROM MATE FORTUNA M-60 OCEANIC 15LT                                        ( MANTENIMIENTO DE EDIFICIOS E INSTALACIONES</t>
  </si>
  <si>
    <t>COLORANTE                                                                   ( MANTENIMIENTO DE EDIFICIOS E INSTALACIONES</t>
  </si>
  <si>
    <t>TKROM ESMALTE CON PU ALUMINIO 128 BRILLO 0.75LT                             ( MANTENIMIENTO DE EDIFICIOS E INSTALACIONES</t>
  </si>
  <si>
    <t>SACO PEGAMENTO G100 SUPER GRIS / BOLSA MORCEMCOLOR PLUS 5 KG STD / M² BADLOSA GRES CUERO 33X33 // COLEGIOS PÚBLICOS</t>
  </si>
  <si>
    <t>SUMINISTRO DE CAJAS DE PILAS PARA PETACAS Y DESFIBRILADORES DE CENTROS CÍVICOS</t>
  </si>
  <si>
    <t>MANTENIMIENTO ALARMA CENTRO DE ACUSTICA LOTE 1 ACUERDO MARCO DE SEGURIDAD</t>
  </si>
  <si>
    <t>MANTENIMIENTO ALARMA CENTRO DE ACUSTICA LOTE 2 ACUERDO MARCO DE SEGURIDAD</t>
  </si>
  <si>
    <t>MONTAJE EQUIPOS AIRE ACONDICIONADO EN LA CABINAS DE LA RED DE CONTROL ATMOSFERICO</t>
  </si>
  <si>
    <t>MANTENIMIENTO ALARMAS Y SISTEMAS ANTI-INTRUSION SEGUN A.M. LOTE 2 INTRUSION AÑO 2026 CENTRO MUNICIPAL DE IGUALDAD</t>
  </si>
  <si>
    <t>SERGIO GRANERO GONZALEZ</t>
  </si>
  <si>
    <t>MANTENIMIENTO SISTEMA DE GESTIÓN DE ESPERA DE PZ SANTA ANA, 6 BJ/SERVICIOS DE GESTIÓN DE INGRESOS -GESTIÓN RECAUDATORIA</t>
  </si>
  <si>
    <t>ARROYOMOLINOS</t>
  </si>
  <si>
    <t>MANTENIMIENTO ALARMAS Y SISTEMAS SEGURIDAD AÑO 2026 LOTE 3 CCTV CENTRO MUNICIPAL DE IGUALDAD</t>
  </si>
  <si>
    <t>DOBLE PULSADOR ROCA DAMA SENSO AH0001700R // CEIP PABLO PICASSO</t>
  </si>
  <si>
    <t>SUMINISTRO MATERIAL PARA SANITARIOS - BAÑOS // COLEGIOS PÚBLICOS</t>
  </si>
  <si>
    <t>TKROM BASE UNI ESM.STCO CON PU BRILLO TR 0,75LT // CEIP GARCÍA QUINTANA</t>
  </si>
  <si>
    <t>GALVANIZADOR EN FRÍO // SPRAY SEGOPI-TECH GRIS  // COLEGIOS PÚBLICOS</t>
  </si>
  <si>
    <t>CINTA TAPAGRIETAS SEGOPI 5X20M // CINTA TAPAGRIETAS SEGOPI 15X23M // COLEGIOS PÚBLICOS</t>
  </si>
  <si>
    <t>ALB: 26-200479 PED: 26-000915-1003 S/PED: 2474 / BOLSA 100 UD. SETA PROTECTORA VARILLAS ENCOFRADO / ELECTROVALVULA 11/2""</t>
  </si>
  <si>
    <t>SUMINISTRO LICENCIAS SOPORTE TÉCNICO ARC GIS, PRIMERA PRÓRROGA</t>
  </si>
  <si>
    <t>SERVICIOS DE CONTROL E INSPECCION S.A</t>
  </si>
  <si>
    <t>INSPECCIÓN QUINQUENAL DE LA INSTALACIÓN DE BAJA TENSIÓN DEL EDIFICIO CDIT</t>
  </si>
  <si>
    <t>IMPRESIÓN DE 140 EJEMPLARES DEL LIBRO DE LAS ORDENANZAS FISCALES EJERCICIO 2026</t>
  </si>
  <si>
    <t>SERVEIS DE SUPORT A LA GESTIÓ, S.L.</t>
  </si>
  <si>
    <t>REALIZACIÓN DE ESTUDIO DE PROPUESTAS DE REVISIÓN DE LA OF REGULADORA DE LA TASA DE RESIDUOS</t>
  </si>
  <si>
    <t>VILANOVA I LA GELTRÚ</t>
  </si>
  <si>
    <t>ALB: 26-200390 PED: 26-000753-1003 S/PED: 2472 / ELECTROVALVULA 2"" 200 PGA SOLENOIDE 9V / BOTE HILO TEFLON UNILOCK 160M</t>
  </si>
  <si>
    <t>ALB: 26-200687 PED: 26-000795-1003 S/PED: 2477 / BOCA RIEGO VALLADOLID 3/4 / SACO TRAPOS 5KG PUNTO COLOR LAVADO</t>
  </si>
  <si>
    <t>ALB: 26-200793 PED: 26-001508-1003 S/PED: 2478 / ARQUETA POLYPRO NEGRA RECTANGULAR GRANDE 63X48XH30 / ARQUETA POLYPRO NE</t>
  </si>
  <si>
    <t>ALBARAN: AV26/00655 F: 30/01/2026 / CAJA BOLSAS DE BASURA 2000 85*105 G.180 / No VALE: 2486 / ALBARAN: AV26/00491 F: 23/</t>
  </si>
  <si>
    <t>PRORROGA CONTRATO CELADURIA PARA EL CENTRO MUNICIPAL DE IGUALDAD DESDE 01-01-2026 HASTA 31-07-2026.</t>
  </si>
  <si>
    <t>Contrato de Mantenimiento del Albergue de Peregrinos. LOTE 2: Mantenimiento del jardín</t>
  </si>
  <si>
    <t>SERVISECUR VIGILANCIA PRIVADA SL</t>
  </si>
  <si>
    <t>CTO. MENOR SERVICIOS VIGILANCIA SEGURIDAD CARNAVAL DE LOS COLES. GUÍA EDUCATIVA 2025/2026  -1DÍA-</t>
  </si>
  <si>
    <t>REVISIÓN ANUAL DE LA INSTALACIÓN DE SUMINISTRO DE COMBUSTIBLE DIESEL. SERVICIO DE LIMPIEZA.</t>
  </si>
  <si>
    <t>ID: 0047975 / BOMBILLO MCM EAN: 30-60 F-41152 // EIM MAFALDA Y GUILLE</t>
  </si>
  <si>
    <t>CONJUNTO DE MANETA PRESTO 1200 / PISTON INTERCAMBIABLE PRESTO 9847 / ENCHUFE GOMA WC PARA MODELO VICTORIA //ESCUELAS INF</t>
  </si>
  <si>
    <t>SIMASEC SERVICIOS INDUSTRIALES SLU</t>
  </si>
  <si>
    <t>REVISIÓN DE LÍNEAS DE VIDA Y ESCALERAS DE LAS INSTALACIONES EN C/ TOPACIO 63. SERVICIO DE LIMPIEZA.</t>
  </si>
  <si>
    <t>DOWN.EMP IRELUZ IRD-2405 BL RED. 25W 4000K / TASA ECORAEE // BIBLIOTECAS MUNICIPALES</t>
  </si>
  <si>
    <t>CARATULA NIESSEN // MARCO 2E NIESSEN // CONECTOR MACHO RJ45 // BIBLIOTECA PUENTE DUERO</t>
  </si>
  <si>
    <t>SUMINISTRO MATERIAL FERRETERÍA (ID: 0049734 / ID: 0049852)</t>
  </si>
  <si>
    <t>MATERIAL DE FONTANERÍA PARA C.C. LUELMO, ZONA ESTE, RONDILLA Y LOCAL A.V. 24 DE DICIEMBRE</t>
  </si>
  <si>
    <t>MATERIAL DE ELECTRICIDAD PARA CENTROS CÍVICOS: CASA CUNA, JOSÉ MARÍA LUELMO, DELICIAS, ZONA ESTE</t>
  </si>
  <si>
    <t>SERV. INFORMA PARA PROVI.DE CONTENIDOS EN SIST.DE PANTALLAS INFORMATICAS(PICC) DE LOS CVA TRANSF. DE 01/01 AL31/07/2026</t>
  </si>
  <si>
    <t>SERV. INFORM. PARA PROV.DE CONTENIDOS EN SIST.DE PANTALLAS INFORMATICAS(PICC) DE LOS CVA NO TRANSF. DE 01/01 AL31/07/26</t>
  </si>
  <si>
    <t>MANTENIMIENTO PAGINA WEB DEL CENTRO MUNICIPAL DE IGUALDAD DURANTE 2026</t>
  </si>
  <si>
    <t>MATERIAL DE FONTANERÍA PARA CC CANAL DE CASTILLA (ID 50002)</t>
  </si>
  <si>
    <t>MATERIAL DE FERRETERÍA PARA C.C. PILARICA (ID 49898)</t>
  </si>
  <si>
    <t>MATERIAL PARA OBA EN LOCAL ASOCIACIÓN DE VECINOS SAN ISIDRO</t>
  </si>
  <si>
    <t>SOCIEDAD ESPAÑOLA DE RADIODIFUSION,S.L.</t>
  </si>
  <si>
    <t>SOCIEDAD ESTATAL CORREOS Y TELEGRAFOS, S.A</t>
  </si>
  <si>
    <t>NOTIFICACIONES ADMINISTRATIVAS CON PRESUNCIÓN DE VERACIDAD Y FEHACIENCIA. LOTE 1</t>
  </si>
  <si>
    <t>SUMINISTRO DE MATERIAL PARA CENTRO CIVICO DELICIAS (ID 50093)</t>
  </si>
  <si>
    <t>ADJUDICA ALQUILER, MANTENIMIENTO Y COPIAS EQUIPO DIGITAL BIZHUB PRO C-6500 del 01/01/2026 a 28/02/2026 - IMPRENTA</t>
  </si>
  <si>
    <t>SOLUCIONES DE ESTRATEGIAS Y OPERACIONES S.L.</t>
  </si>
  <si>
    <t>ESTUDIO EVENTO V CENTENARIO DEL NACIMIENTO DE FELIPE II</t>
  </si>
  <si>
    <t>2026 10 2412 22706</t>
  </si>
  <si>
    <t>SOLUCIONES EMPRESARIALES Y AUDITORIA, S.L.</t>
  </si>
  <si>
    <t>REALIZACION INFORME DE AUDITORIA SUBVENCIONES ECYL PROGRAMAS MIXTOS -PM AUXILIAR DE CENTRO II QUE FINALIZA EN MARZO 2026</t>
  </si>
  <si>
    <t>REALIZACION DE LOS INFORMES DE LA AUDITORIA DE LA SUBVENCION CONCEDIDA PARA EL PROGRAMA  MIXTO DE PARQUES Y JARDINES VII</t>
  </si>
  <si>
    <t>GESTION MONITOR-CUIDADOR// CENTRO MUNICIPAL DE IGUALDAD// DURANTE EL 2026</t>
  </si>
  <si>
    <t>TAQUILLA GRIS BD 300 2P. / ID: 0047443 / TACO FISCHER DUOPOWER 10x 50  535456 UD. / TOR.CELO TIC INVIOLABLE  7x 85 NEGRO</t>
  </si>
  <si>
    <t>PORTALAMP. LEGRAND 60152 / LAMPARA PH LED HPL ND 21W 4000K E27 CL 230V / TASA ECORAEE   (R.DECRETO 208/2005)</t>
  </si>
  <si>
    <t>TERMO ELEC.SIMAT SIM 80 R EU      80LITROS</t>
  </si>
  <si>
    <t>ALB: 26-201360 PED: 26-002508-1003 S/PED: 2484 / BELLOTA MANGO MADERA M-5604-L PARA PALA/PALOTE L-985 / MACHON REDUCIDO</t>
  </si>
  <si>
    <t>FERROINDUSTRIAS YUSTOS S.L</t>
  </si>
  <si>
    <t>PARQUES Y JARDINES / TUBO RECTANGULAR  30x20x1,5 GALVA / TUBO RECTANGULAR 40x20x1,5 GALVA / TUBO CUADRADO 50x50x2 GALVA</t>
  </si>
  <si>
    <t>EHL HILO POLIPROP.BUTANO 1,7MMX100M EHS / TRAMPA TRITON ADHESIVA RATONES 24.5x18.5 (2UD) / Linea ajuste redondeo</t>
  </si>
  <si>
    <t>LOGO UVI DTF JARDINES BEBEDEROS AVES (                       )</t>
  </si>
  <si>
    <t>STRATEGIA INFINITA, S.L.</t>
  </si>
  <si>
    <t>TALLER TECNOLOGICO PARA PERSONAS ADULTAS// CENTRO MUNICIPAL DE IGUALDAD// DE ENERO A MARZO 2026</t>
  </si>
  <si>
    <t>1 TALLER DE AUTONOMIA DIGITAL PARA PERSONAS ADULTAS EN CENTRO MUNICIPAL DE IGUALDAD // FEBRERO 2026</t>
  </si>
  <si>
    <t>GUANTE NINJA ICE NEGRO T-7 (                       ) / GUANTE NINJA ICE NEGRO T-8 (                       ) / GUANTE NIN</t>
  </si>
  <si>
    <t>REPUESTOS PARA CONTENEDORES Y PAPELERAS DE SULO IBÉRICA. SERVICIO DE LIMPIEZA VIARIA.</t>
  </si>
  <si>
    <t>RIBARROJA DEL TURIA</t>
  </si>
  <si>
    <t>ADJUDICA SUMINISTRO A IMPRENTA DE TÓNER, TINTAS Y OTROS MATERIALES TÉCNICOS PARA TRABAJOS IMPRESIÓN - AÑO 2026</t>
  </si>
  <si>
    <t>ALB: 26-201721 PED: 26-003105-1003 S/PED: 2489 / HAWLE ABRAZADERA REP.L-  150 58 - 64   / KIT DUCHA IO (DUCHA IO+FLEXO 9</t>
  </si>
  <si>
    <t>2026 05 4314 22706</t>
  </si>
  <si>
    <t>SYMBIOSIS STRATEGY MANAGEMENT CONSULTING S.L.L.</t>
  </si>
  <si>
    <t>CONT. DE SERVICIOS REVISIÓN Y ACTUALIZACIÓN PLAN INTEGRAL DE APOYO AL COMERCIO DE PROX IMIDAD.DE VALLADOLID 2026-2028.</t>
  </si>
  <si>
    <t>ALB: 26-201778 PED: 26-003211-1003 S/PED: 2491 / RETIRA  PEDRO GONZALEZ / TAPON PVC DURA 1"" HEMBRA / VALVULA BOLA PALANC</t>
  </si>
  <si>
    <t>ALB: 26-201647 PED: 26-002973-1003 S/PED: 2488 / MANGUITO PE HEMBRA-HEMBRA 3/4 / MACHON PE 3/4 / BOLSA 100 UDS. BRIDA NY</t>
  </si>
  <si>
    <t>TALLERES F. FERNANDEZ, SOCIEDAD LIMITADA</t>
  </si>
  <si>
    <t>REVISIONES PERIÓDICAS Y REPARACIONES EN TACÓGRAFOS Y AIRES ACONDICIONADOS DE VEHÍCULOS. SERVICIO DE LIMPIEZA.</t>
  </si>
  <si>
    <t>TALLERES GOCA,C.B.</t>
  </si>
  <si>
    <t>FABRICACIÓN Y REPARACIÓN DE PIEZAS MEDIANTE MECANIZADO PARA LOS VEHÍCULOS. SERVICIO DE LIMPIEZA.</t>
  </si>
  <si>
    <t>TAUROEMOCION SLU</t>
  </si>
  <si>
    <t>SE-EC 17/2024 PS2: PRÓRROGA CONTRATO PATROCINIO PUBLICITARIO ATENEO CULTURAL VALLADOLID CIUDAD TAURINA. 2025-2026</t>
  </si>
  <si>
    <t>ADQUISICIÓN DE REPUESTOS PARA REPARACIONES DE CAJAS DE CAMBIO AUTOMÁTICAS ALLISON. SERVICIO DE LIMPIEZA.</t>
  </si>
  <si>
    <t>Albarán: VA26/472 Fecha: 09/02/26 / TABLERO CONTR.PINO II/III 2500*1250*15MM</t>
  </si>
  <si>
    <t>MANTENIMIENTO 2026 ALARMAS Y SISTEMAS DE SEGURIDAD SEGUN A.M.LOTE 3 CCTV EN CENTROS DE VIDA ACTIVA</t>
  </si>
  <si>
    <t>MANTENIMIENTO AÑO 2026  ALARMAS Y SISTEMAS DE SEGURIDAD SEGUN AM LOTE 2 INTRUSION EN CENTROS DE VIDA ACTIVA Y ALV</t>
  </si>
  <si>
    <t>ALB: 26-202202 PED: 26-003959-1003 S/PED: 1501 / VALVULA RETENCION MUELLE 1""</t>
  </si>
  <si>
    <t>MANTENIMIENTO 2026 ALARMAS Y SISTEMAS DE SEGURIDAD SEGUN A.M. EN CENTROS DE VIDA ACTIVA  Y CENTRO ALV LOTE 1 CRA</t>
  </si>
  <si>
    <t>ALB: 26-202134 PED: 26-003841-1003 S/PED: 2499 / BOLSA 25 UDS ESTACA PARA TUBERIA 16 MM (RB) / MANGUITO PE HEMBRA-HEMBRA</t>
  </si>
  <si>
    <t>MANTENIMIENTO 8 MESES CALEFACCION, CLIMATIZACION Y ACS COMEDOR SOCIAL AÑO 2026-enero a agosto</t>
  </si>
  <si>
    <t>MANTENIMIENTO 8 MESES CALEFACCION, CLIMATIZACION Y ACS EN CEAS Y CENTRO INTEGRADO PSH - AÑO 2026- enero-agosto</t>
  </si>
  <si>
    <t>Mantenimiento sistemas de calefaccion y climatizacion de los CVA no transferidos año 2026, de enero a agosto.</t>
  </si>
  <si>
    <t>Mantenimiento sistemas de calefaccion y climatizacion CVA TRANSFERIDOS año2026, de enero a agosto</t>
  </si>
  <si>
    <t>ALB: 26-201955 PED: 26-003526-1003 S/PED: 2495 / CODO 90º ROSCA HEMBRA PE 20-1/2"" / CODO 90º ROSCA MACHO PE 20-1/2"" / EN</t>
  </si>
  <si>
    <t>F - 583 - TRATAMIENTO DE CHOQUE PARA LA LEGIONELA EN EL CENTRO INTEGRADO PSH - TAHE</t>
  </si>
  <si>
    <t>ID: 0049592 / PERNIO SOLDAR 20x140 GOTA C/RODAMIENTO / PODADERA BAHCO 1M P  1-23 PROF. / STIHL FUNDA CUERO TIJERA 0000 8</t>
  </si>
  <si>
    <t>REPARACION DE LA CALDERA MARCA ROCA DE LA VVDA DE ALOJAMIENTOS PROVISIONALES DE CALLE SALUD 15 2 DCHA</t>
  </si>
  <si>
    <t>STIHL RG DESMALEZADORA 41807405101 / STIHL PANTALON  FUNCTION ERGO S VERDE 883421003</t>
  </si>
  <si>
    <t>STIHL LIMA PLANA 200X9X6 8142523001 / STIHL LIMA REDONDA 5,2X200 56057735206 / STIHL LIMA REDONDA 4,0X200 56057734006 /</t>
  </si>
  <si>
    <t>TELECYL, S.A.</t>
  </si>
  <si>
    <t>ELABORACIÓN DE UN PLAN INTEGRAL DE LUCHA CONTRA PLAGAS PARA LA CIUDAD DE VALLADOLID</t>
  </si>
  <si>
    <t>CONTROL DE CALIDAD OBRA REHABILITACIÓN CATALINAS. CENTRO DE LA CULTURA DEL VINO. LOTE 1. PRTR</t>
  </si>
  <si>
    <t>MANTENIMIENTO ALARMAS Y SISTEMAS SEGURIDAD SEGUN A.M. LOTE 1 CRA CENTRO MUNICIPAL DE IGUALDAD AÑO 2026</t>
  </si>
  <si>
    <t>2026 08 1532 206</t>
  </si>
  <si>
    <t>TRANSOFT SOLUTIONS S.L.</t>
  </si>
  <si>
    <t>AutoTURN Pro USL - BASE LICENCE - 3 YEAR ( Pedido AD n° 23129 Licencia 89924 - Expiry: 20/12/2027 ) / AutoTURN Pro USL -</t>
  </si>
  <si>
    <t>Madrid</t>
  </si>
  <si>
    <t>AJUSTE PRESUPUESTARIO MANTENIMIENTO EQUIPOS INFORMATICOS CVA VICTORIA AÑO 2026</t>
  </si>
  <si>
    <t>2026 07 1711 214</t>
  </si>
  <si>
    <t>DAITONA MOTOS, S.L.</t>
  </si>
  <si>
    <t>FILTRO DE GASOLINA / FILTRO DE VARIADOR / BUJÍA CR8E / PEQUEÑO MATERIAL / GLOBAL 10W40 SMART / ENVASE GLOBAL SMART 10W40</t>
  </si>
  <si>
    <t>GLOBAL MOTOR 10W40 SMART / GLOBAL ENVASE 10W40 SMART / FILTRO DE GASOLINA INYECCIÓN / FILTRO DE AIRE / FILTRO DE VARIADO</t>
  </si>
  <si>
    <t>FILTRO DE GASOLINA / FILTRO DE AIRE / FILTRO DE VARIADOR / BUJÍA CR7HSA / PEQUEÑO MATERIAL / GLOBAL 10W40 SMART / ENVASE</t>
  </si>
  <si>
    <t>TALLERES C VILLAMEDIANA SL</t>
  </si>
  <si>
    <t>MANO DE OBRA EN MECANICA / Filtro aceite / Filtro aire / Filtro polen / ACEITE 5W40 REPSOL ELITE EVOLUTION C3 / APORTACI</t>
  </si>
  <si>
    <t>GLOBAL MOTOR 10W40 SMART / GLOBAL ENVASE 10W40 SMART / FILTRO DE GASOLINA / FILTRO DE AIRE / FILTRO DE VARIADOR / BUJÍA</t>
  </si>
  <si>
    <t>THYSSENKRUPP ELEVADORES, S.L.U.</t>
  </si>
  <si>
    <t>CTTO. SERVICIO POR MANTENIMIENTO DE ASCENSOR DEL CEIP LEÓN FELIPE. NOVIEMBRE 2025-OCTUBRE 2026</t>
  </si>
  <si>
    <t>SERVICIO DE GRÚA PARA TRASLADO DE VEHÍCULOS. /// SERVICIO DE LIMPIEZA.</t>
  </si>
  <si>
    <t>ADJUDICA RENOVACIÓN SUSCRIPCIÓN ANUAL (2026) PERIÓDICO DIGITAL ELCONFIDENCIAL.COM - MEDIOS DE COMUNICACIÓN</t>
  </si>
  <si>
    <t>TOMAS GESTOSO MATEY</t>
  </si>
  <si>
    <t>10 TALLERES DE FISICA  CON ENFOQUE FEMENINO // CENTRO MUNICIPAL DE IGUALDAD// FEBRERO A JUNIO 2026</t>
  </si>
  <si>
    <t>GLOBAL  MOTOR 10W40 SMART / ENVASE GLOBAL 10W40 SMART ( MORERAS ) / FILTRO DE GASOLINA / FILTRO DE AIRE / FILTRO DE VARI</t>
  </si>
  <si>
    <t>REPARACIÓN DE 2 CHAQUETONES Y 6 CUBREPANTALONES DE TRAJES DE INTERVENCION EN INCENDIOS ESTRUCTURALES BRISTOL/SEISPC</t>
  </si>
  <si>
    <t>RUBÍ</t>
  </si>
  <si>
    <t>SUMINISTRO DE TEST DE DROGAS Y TUBOS DE ENSAYO PARA EL EQUIPO DE ATESTADOS DE POLICÍA MUNICIPAL</t>
  </si>
  <si>
    <t>VOLQUETES ESCALANTE, S.L</t>
  </si>
  <si>
    <t>GANCHO PRECINTO TIR NARIZ ( MATRICULA 6747KLN  ) / TABLA TERMINACION 215 A 1960 MM / MANO DE OBRA / CAMARA TRASERA CON P</t>
  </si>
  <si>
    <t>GLOBAL MOTOR 10W40 SMART / ENVASE GLOBAL 10W40 SMART ( MORERAS ) / BATERIA ESTX7A-BS / FILTRO DE AIRE / FILTRO DE VARIAD</t>
  </si>
  <si>
    <t>OMNIA CASTILLA S.L.</t>
  </si>
  <si>
    <t>TAO26 138 REPARACION 5833-BZK KMS 239085 CAMBIAR ELEVALUNAS IZQ / 000299718600 ELEV. CRISTAL IZ / 000299718700 HORQUILLA</t>
  </si>
  <si>
    <t>2026 04 9202 16200</t>
  </si>
  <si>
    <t>CURSO DE CAP PARA CONDUCTORES LIMPIEZA  ( MODALIDAD: PRESENCIAL 35 HORAS INICIO: 19/01/2026 FIN: 26/01/2026 )</t>
  </si>
  <si>
    <t>2026 07 1711 213</t>
  </si>
  <si>
    <t>ALB: 25-226807 PED: 25-042392-1017 S/PED: 515446461 P-8 VALE1569 / REPARACION DE: DESBROZADORA   MARCA: STIHL  MODELO: F</t>
  </si>
  <si>
    <t>MANO DE OBRA / STIHL CARBURADOR 41801200619 / STIHL ACOPLAMIENTO 41801602250 / MANO DE OBRA / STIHL CARBURADOR 428212006</t>
  </si>
  <si>
    <t>TRANSPORTES OLID Y CIA, S.L.</t>
  </si>
  <si>
    <t>ALQUILER DE MOTONIVELADORA CON CONDUCTOR.-</t>
  </si>
  <si>
    <t>2026 08 1532 204</t>
  </si>
  <si>
    <t>ALQUILER DE CAMIÓN - BAÑERA CON CONDUCTOR.-</t>
  </si>
  <si>
    <t>Albarán OT/ 150850 de 12/01/2026 ( REVISIÓN DE MANTENIMIENTO EN TALLER, DE MOTOCULTOR HONDA FR 750 REF: VIVERO VALE Nº:</t>
  </si>
  <si>
    <t>Albarán OT/ 150893 de 14/01/2026 ( REVISIÓN DE MANTENIMIENTO EN TALLER, DE CORTACÉSPED HONDA HRH 536 REF: CAMPO GRANDE N</t>
  </si>
  <si>
    <t>2026 07 1721 223</t>
  </si>
  <si>
    <t>TRANSPORTE DE MATERIAL DEL SERVICIO DE MEDIO AMBIENTE</t>
  </si>
  <si>
    <t>TRIBUNA CONTENIDOS DIGITALES, S.L.</t>
  </si>
  <si>
    <t>PRESENTACIÓN Y CONFERENCIA DEL LIBRO ¿CÓMO SOMOS REALMENTE? DEL DOCTOR JAVIER URRA - 11 MARZO 2026 - PATIO HERRERIANO</t>
  </si>
  <si>
    <t>Albarán OT/ 150903 de 22/01/2026 ( REPARACIÓN EN TALLER DE CORTACÉSPED HONDA HRH 6HXE Nº 2 REF: HUERTA DEL REY FASE 1 VA</t>
  </si>
  <si>
    <t>Albarán OT/ 150970 de 19 y 20/01/2026 ( REVISIÓN DE MANTENIMIENTO  EN TALLER DE CARRETILLA PULVERIZADORA GAYSA REF: RIBE</t>
  </si>
  <si>
    <t>TTESG5VA24 SL</t>
  </si>
  <si>
    <t>REPARTO DOCUMENTACION ENTRE SERVICIOS CENTRALES, CEAS Y CVA - DE 1-ABR-25 A 31-3-26</t>
  </si>
  <si>
    <t>FILTRO RETORNO R122T60B / ACEITE HIDRAULICO HM 46 ISO 9001 / APORTACION RECICLAJE / MANO DE OBRA HIDRAULICA / SETA STOP</t>
  </si>
  <si>
    <t>UNAVESTS CORP SLU</t>
  </si>
  <si>
    <t>CONTRATO CON CLINICA VETERINARIA PARA REALIZACION DE PRUEBAS Y ACTUACIONES DIAGNOSTICAS PARA ANIMALES DEL CMPA AÑO 2026</t>
  </si>
  <si>
    <t>2026 01 9203 22104</t>
  </si>
  <si>
    <t>CONTRATO SUMINISTRO VESTUARIO-CALZADO PERSONAL REGIMEN INTERIOR (16/06/2023 A 31/12/2023), CON CARGO AL 2026</t>
  </si>
  <si>
    <t>MANO DE OBRA / KAWASAKI FILTRO ACEITE REF. 490657010/490650724 / TORO CORREA DE CUCHILLA REF. 110-1790 / TORO BUJE REF.</t>
  </si>
  <si>
    <t>AJUSTE PRESUPUESTARIO AÑO 2026 MANTENIMIENTO APLICACION INFORMATICA SENIORVA EN CVA TRANSFERIDOS</t>
  </si>
  <si>
    <t>MANTENIMIENTO ALARMAS Y SISTEMAS DE SEGURIDAD SEGUN A.M. LOTE 1 CRA ESPACIOS JOVENES AÑO 2026</t>
  </si>
  <si>
    <t>2026 08 1301 22602</t>
  </si>
  <si>
    <t>PPT MARKETING &amp; TIC S.L</t>
  </si>
  <si>
    <t>Diseño, producción, gestión y difusión de un evento de comunicación y sensibilización en materia de movilidad.</t>
  </si>
  <si>
    <t>CONTRATO BASADO EN ACUERDO MARCO 20/2023 DE ALARMAS. LOTE 1. MANTENIMIENTO DE LA CENTRAL RECEPTORA DE ALARMA (CRA) 2026</t>
  </si>
  <si>
    <t>ARENA MACHACADA 0/6 ( ARENA MACHACADA 0/6 ) / ARENA MACHACADA 0/6 ( ARENA MACHACADA 0/6 ) / ARENA MACHACADA 0/6 ( ARENA</t>
  </si>
  <si>
    <t>FILTRO AIRE HONDA GXV270,340,390 GX340,390 UD                               ( PAVIMENTACIÓN OBRAS PÚBLICAS -   ) / CARBU</t>
  </si>
  <si>
    <t>ADJUDICA CAMPAÑA PUBLICIDAD 2026 CUÑAS RADIOFÓNICAS POR DÍA MUNDIAL DE LA RADIO</t>
  </si>
  <si>
    <t>S.S.DE LOS REYES</t>
  </si>
  <si>
    <t>CALIBRACIONES TERMOMETROS DEL LABORATORIO DE LA RED DE CONTROL ATMOSFERICO</t>
  </si>
  <si>
    <t>MANO DE OBRA                                                                ( PAVIMENTACIÓN OBRAS PÚBLICAS -   ) / CONDE</t>
  </si>
  <si>
    <t>REPUESTO SAT                                                                ( PAVIMENTACIÓN OBRAS PÚBLICAS -  ACEITE MOT</t>
  </si>
  <si>
    <t>PROYECTOR LDV FLOODLIGHT 100-83W 4000K NG IP65 / TASA ECORAEE   (R.DECRETO 208/2005)</t>
  </si>
  <si>
    <t>RECAMBIOS POMAUTO, S L</t>
  </si>
  <si>
    <t>BOSCH/0242235663 - BUJIA DE ENCENDIDO / 0/0 - FILTRO  AIRE SA1200 / ADPRO/60440 - GRASA 450GR.</t>
  </si>
  <si>
    <t>2026 08 1532 214</t>
  </si>
  <si>
    <t>TAO26 9 REPARACION VA-7568-AK KMS 118771 D-M ACCESORIOS PAR CAMBIAR TAMBORES Y ZAPATAS RELLENAR DE VALVULINA Y PURGAR HA</t>
  </si>
  <si>
    <t>TAO26 75 REPARACION 4746-FZF KMS 155280 METER EASY PARA VER AVERIAS ADBLUE / REV. RETORNO ADBLUE ATASCADO D-M INYECTOR D</t>
  </si>
  <si>
    <t>TAO26 131 REPARACION VA-7568-AK KMS 118825 METER ENFRENOMETRO REGULAR VARILLA SENSORA DE CARGA</t>
  </si>
  <si>
    <t>RADIADORES PALACIOS S.A.</t>
  </si>
  <si>
    <t>GARRAFA ADBLUE 10LT. C/FLEX 23 / 3 ICE OFF SPRAYBOTTLE 500 ML</t>
  </si>
  <si>
    <t>2026/CMS_01/000002 CTO. BASADO MANTENIMIENTO CONEXIÓN CRA EN ESCUELAS INFANTILES DEL 01/01/2026 AL 31/12/2026 - 1 AÑO-</t>
  </si>
  <si>
    <t>MANO DE OBRA  / JUEGO DE ESCOBILLAS DELANTERAS</t>
  </si>
  <si>
    <t>MANTENIMIENTO SISTEMAS CRA EN LOS CENTROS DEL SERVICIO DE INTERVENCION SOCIAL EN 2026 - LOTE 1</t>
  </si>
  <si>
    <t>CIERRE DE 535 HIERRO IZQ / CIERRE DE 535 HIERRO DCHA / PORTES MATERIAL</t>
  </si>
  <si>
    <t>Albarán OT/ 150904 de 15,20 y 28/01/2026 ( REPARACIÓN EN TALLER DE MOTOCULTOR HONDA FF500, SEGÚN PRESUPUESTO Nº 26032T 2</t>
  </si>
  <si>
    <t>UTE REHABILITACION ANTIGUA ESCUELA DE ARTE</t>
  </si>
  <si>
    <t>Obras Reforma edificio C/ Leopoldo Cano (antigua escuela de arte) para CVA y CEAS-anualidad 2026 (fase 1) y 2027(fase 2)</t>
  </si>
  <si>
    <t>2026 07 1711 22104</t>
  </si>
  <si>
    <t>PANTALON ACOLCHADO MARINO T60 (                       ) / PANTALON MONZA 1141TOP MARINO 60/62 (                       )</t>
  </si>
  <si>
    <t>2026 01 4331 204</t>
  </si>
  <si>
    <t>VALLADOLID AUTOMOVIL S.A.</t>
  </si>
  <si>
    <t>ALQUILER BATERÍA VEHÍCULO ELÉCTRICO RENAULT TWIZY, MATRÍCULA 2499HKJ, PROPIEDAD DEL AYUNTAMIENTO DE VALLADOLID PARA 2026</t>
  </si>
  <si>
    <t>POLO ESTRELLA M.L. MARINO T-4XL (                       ) / LOGOS PECHO AYUNTAMIENTO DE VALLADOLID PARQUES Y JARDINES (</t>
  </si>
  <si>
    <t>ADJUDICA SUMINISTRO PAPELY SOBRES DIVERSOS TIPOS Y FORMATOS - IMPRENTA - AÑO 2026</t>
  </si>
  <si>
    <t>SUMINISTRO DE PAPEL PARA LA ELABORACIÓN DE IMPRESOS PARA POLICÍA MUNICIPAL POR PARTE DE LA IMPRENTA MUNICIPAL</t>
  </si>
  <si>
    <t>2026 10 2311 22199</t>
  </si>
  <si>
    <t>MATERIAL PARA CUBRIR TRABAJOS DE IMPRESIÓN REALIZADOS POR LA IMPRENTA MUNICIPAL A PERTICIÓN DEL SERVICIO</t>
  </si>
  <si>
    <t>SERVICIO DE IMPRESION DE FOLLETOS, ACTIVIDADES VARIAS, CARTELES ETCC DE LOS CVA  SOLICITADOS A LA IMPRENTA  MUNICIPAL</t>
  </si>
  <si>
    <t>1 287815304R - PORTA-ESCOBILLA</t>
  </si>
  <si>
    <t>2026 08 1651 22199</t>
  </si>
  <si>
    <t>ADPRO/15504 - ANTICONGELANTE AD-PLUX 5L 50% / ADPRO/15502 - ANTICONG. ROSA 50% 5L / BOSCH/1987302201 - LAMPARA DE INCAND</t>
  </si>
  <si>
    <t>CERRADURA STF PRESION VISE ACTION E3-15-15 NEGRO // BIBLIOTECAS MUNICIPALES</t>
  </si>
  <si>
    <t>Mantenimiento y conservación de las calderas de las naves del SEPI en calle Títulos 51.</t>
  </si>
  <si>
    <t>2026 11 1351 224</t>
  </si>
  <si>
    <t>EMBARCACIONES DEPORTIVAS||""PÓLIZA"":0631770003062||""RECIBO"":8750559709||""MATRICULA/BASTIDOR"":CHD - 9219||""RIESGO""</t>
  </si>
  <si>
    <t>EMBARCACIONES DEPORTIVAS||""PÓLIZA"":0631770004865||""RECIBO"":8750559722||""MATRICULA/BASTIDOR"":En trámite||""RIESGO""</t>
  </si>
  <si>
    <t>VICENTE MARTIN PEREZ</t>
  </si>
  <si>
    <t>CTO. MENOR TALLERES HABILIDADES SOCIALES, PENSAMIENTOS ADAPTATIVOS Y DETECCION PENSAMIENTOS NEGATIVOS. AÑO 2026.</t>
  </si>
  <si>
    <t>VICUÑA HERRAMIENTAS TECNICAS, S.L.U.</t>
  </si>
  <si>
    <t>MATERIAL DE CERRAJERÍA PARA LA FORMACIÓN DE LA DIVISIÓN OPERATIVA DE INTERVENCIÓN DEL SERV. DE EXTINCIÓN DE INCENDIOS</t>
  </si>
  <si>
    <t>VIDRA FOC SA</t>
  </si>
  <si>
    <t>MATERIAL FUNGIBLE PARA EL LABORATORIO DE LA RED DE CONTROL ATMOSFERICO</t>
  </si>
  <si>
    <t>MANO DE OBRA ( MATRICULA 4416KJX )</t>
  </si>
  <si>
    <t>EMBARCACIONES DEPORTIVAS||""PÓLIZA"":0631770012557||""RECIBO"":8737124259||""MATRICULA/BASTIDOR"":chd2388||""RIESGO"":</t>
  </si>
  <si>
    <t>Albarán OT/ 151154 de 3/02/2026 ( REPARACIÓN EN TALLER DE CORTACÉSPED HONDA IZY53 PREMIUM REF.: VIVERO VALE Nº: 1613 RET</t>
  </si>
  <si>
    <t>NEUMATICOS ESGUEVA, S.L.</t>
  </si>
  <si>
    <t>REPARAR RUEDA FURGONETA / EQUILIBRAR RUEDA FURGONETA / VALVULA TR412 / REPARAR RUEDA KUBOTA / PARCHE</t>
  </si>
  <si>
    <t>TAO26 232 REPARACION 5833-BZK KMS 239611  REV. Y CAMBIAR SENSOR LEVANTAMIENTO CABINA / 580126877400 INTERRUMPTOR / 55592</t>
  </si>
  <si>
    <t>TAO26 195 REPARACION 3856-DDD KMS 513521 REV. FALLO FRENOS, CAMBIAR PASTILLAS DELANT / 10181F SENSOR DE FRENO / 29088095</t>
  </si>
  <si>
    <t>TAO26 196 REPARACION 5729-KJK KMS 36031 CAMBIAR ACEITE MOTOR, FILTRO DE ACEITE, RESPIRADERO. REV. NIVELES, LUCES, FRENOS</t>
  </si>
  <si>
    <t>ACCIDENTES COLECTIVOS||""PÓLIZA"":0551780088803||""RECIBO"":8717157907||""RIESGO"": 001SUMAS GRUPOS</t>
  </si>
  <si>
    <t>REPARTO Y BUZONEO DE LA ""GUÍA DEL CONTRIBUYENTE-EJERCICIO 2026""</t>
  </si>
  <si>
    <t>SUMINISTRO DE PINTURA PARA CENTRO CIVICO DELICIAS (ID0050088 )</t>
  </si>
  <si>
    <t>ID: 0049852 / BURLETE NEOPRENO EPDM NEGRO CC PARQUESOL</t>
  </si>
  <si>
    <t>SUMINISTRO MATERIAL C.C. PARQUESOL (HEMBRILLA ABIERTA 18. 50 LTDO. 300)</t>
  </si>
  <si>
    <t>MATERIAL FONTANERÍA PARA C.C. JOSÉ LUIS MOSQUERA (ASIENTO+TAPA ROCA A801B6000B VICTORIA BL INOX)</t>
  </si>
  <si>
    <t>MANO DE OBRA EN MECANICA / Sonda aceite / Filtro aceite / Filtro aire / Filtro polen / Pastillas freno dl  / Pastillas f</t>
  </si>
  <si>
    <t>W.R.BERKLEY EUROPE AG, SUCURSAL EN ESPAÑA</t>
  </si>
  <si>
    <t>PRORROGA CONTRATO SEGURO RC PROFESIONAL TÉCNICOS DEL AYTO. PERIODO: 01/05/2026 al 30/04/2027.Exp 2026/CMS_01/0000007.</t>
  </si>
  <si>
    <t>9.5R17.5 SAVA / NFU N3 / MONTAJE RUEDA CAMION / SACAR Y COLOCAR CAMION / ALINEADO DE CAMION</t>
  </si>
  <si>
    <t>COORDINACION DE SEGURIDAD Y SALUD DE OBRA SUSTITUCION CUBIERTA CVA ZONA ESTE (enero y febrero 2026)</t>
  </si>
  <si>
    <t>VESTUARIO PARA LOS PARTICIPANTES DEL PROGRAMA MIXTO AUXILIAR DE CENTRO III,  DEL C. DE F. PARA EL EMPLEO</t>
  </si>
  <si>
    <t>CONTRATO AUXILIAR DE SEGURIDAD Y SALUD EN LA OBRA DE RENOVACIÓN DE LAS CUBIERTAS DEL C.C. ZONA ESTE (SPC 11/2025)</t>
  </si>
  <si>
    <t>Coordinacion seguridad y salud con gestion documental 1ª fase rehabilitacion escuela arte Leopoldo Cano (enero-sept.26)</t>
  </si>
  <si>
    <t>ADJUDICACION DIRECCION FACULTATIVA OBRA CENTRO DE LA CULTURA DEL VINO. FINANCIADO CON FONDOS NEXT GENERATION EU. PRTR</t>
  </si>
  <si>
    <t>FUNDACIÓN CARTIF</t>
  </si>
  <si>
    <t>ASISTENCIA TECNICA PARA LA ELABORACION DE UNA MEMORIA PARA LA VENTA DE CAES</t>
  </si>
  <si>
    <t>S.SALUD CONTRATO OBRAS REHAB.ENERGÉTICA,CONSOLID.ESTRUCT. Y REHABILITAC.TEATRO LOPE DE VEGA VALLAD.</t>
  </si>
  <si>
    <t>PROYECCIÓN Y CREACCIÓN DE VIDEOMAPPING CONMEMORACIÓN 200 ANIVERSARIO POLICÍA MUNICIPAL</t>
  </si>
  <si>
    <t>REALIZACION DE ESTUDIO DE PATOLOGIAS EN EDIFICIO CENTRO DE VIDA ACTIVA PASAJE LA MARQUESINA-iniciativas sociales</t>
  </si>
  <si>
    <t>CHALECO REFLEC. ROLY AMARILLO T-M/L (                       ) / LOGOS PECHO AYUNTAMIENTO DE VALLADOLID PARQUES Y JARDINE</t>
  </si>
  <si>
    <t>2026 10 2312 22617</t>
  </si>
  <si>
    <t>PROYECTO PILOTO DE ENVEJECIMIENTO ACTIVO DIRIGIDO A PERSONAS CON DISCAPACIDAD INTELECTUAL- ACCESIBILIDAD- INICIATIVAS</t>
  </si>
  <si>
    <t>REPARACIÓN RENAULT ZOE 6046JPN SEGÚN PRESUPUESTO</t>
  </si>
  <si>
    <t>2026 06 3321 223</t>
  </si>
  <si>
    <t>CTO. DE SERVICIOS DE ENVÍO Y REPARTO DE LIBROS A LAS BIBLIOTECAS MUNICIPALES VALLADOLID. AÑO 2026</t>
  </si>
  <si>
    <t>SUSCRIPCIÓN REVISTAS MARIE CLAIRE, MUY INTERESANTE Y MUY HISTORIA EN BIBLIOTECAS MUNICIPALES VALLADOLID - AÑO 2026.</t>
  </si>
  <si>
    <t>ZTRAINING INNOVACION CASTILLA Y LEON S.L.</t>
  </si>
  <si>
    <t>TALLERES DE ROBOTICA EN FEMENINO// CENTRO MUNICIPAL DE IGUALDAD// DE ENERO A JUNIO</t>
  </si>
  <si>
    <t>1 TALLER DE ROBOTICA EN FEMENINO //  CENTRO MUNICIPAL DE LA IGUALDAD // FEBRERO 2026</t>
  </si>
  <si>
    <t>ZURICH INSURANCE PLC SUCURSAL EN ESPAÑA</t>
  </si>
  <si>
    <t>EXPTE.2025/CMS_01/000046. SEGURO RESP.CIVIL. Del 01/02/2026 al 31/07/2026. ACUERDO MARCO FEMP. AYUNTAMIENTO VALLADOLID.</t>
  </si>
  <si>
    <t>2026 0650 3341 632</t>
  </si>
  <si>
    <t>FUNDACION UNIVERSIDAD DE VALLADOLID</t>
  </si>
  <si>
    <t>SE-EC 2/2024 PS2. CONTRATO DIRECCION FACULTATIVA OBRAS DE REHABILITACIÓN INTEGRAL DE LA NAVE DEL LAVA 3ª FASE. AÑO 2024</t>
  </si>
  <si>
    <t>ACOMETIDAS Y SANEAMIENTO CON VIDEO CÁMARA DEL SANEAMIENTO DEL VESTUARIO DE JARDÍN BOTÁNICO. SERVICIO DE LIMPIEZA VIARIA.</t>
  </si>
  <si>
    <t>SACA SUBSTRATO UNIVERSAL 1,5M3 ( VIVERO DE RENEDO )</t>
  </si>
  <si>
    <t>2026 0750 1711 610</t>
  </si>
  <si>
    <t>PROYECTO CAMINOS DE BIODIVERSIDAD (A.M. V.18/2022)_SUM CARTELERIA</t>
  </si>
  <si>
    <t>SACA VACIA 1M3 ( RECOGIDAS EN PLANTA )</t>
  </si>
  <si>
    <t>ACTIVA PARQUES Y JARDINES S.L.</t>
  </si>
  <si>
    <t>LIQUIDACION_Mejora de las condiciones microclimáticas en el CEIP Ignacio Martín Baró_ACTUACION B.3.2_Cº BIODIVERSIDAD</t>
  </si>
  <si>
    <t>AIR CASTILLA, S.L.</t>
  </si>
  <si>
    <t>REPARACIÓN VEHÍCULO.../// SERVICIO DE LIMPIEZA VIARIA.</t>
  </si>
  <si>
    <t>REPARACIÓN VEHÍCULO.../// SERVICIO DE LIMPIEZA.</t>
  </si>
  <si>
    <t>SUMINISTRO PIEZAS TALLER.../// SERVICIO DE LIMPIEZA VIARIA.</t>
  </si>
  <si>
    <t>2026 11 1321 214</t>
  </si>
  <si>
    <t>ELEVADOR CASCOS 2 COLUMN C3..5 Nº 4444 AÑO 1998 / SEGUROS BRAZOS ELEVADOR (CONJUNTO) / REVISION ANUAL ELEVADOR / ELEVADO</t>
  </si>
  <si>
    <t>ALKI-OLID S.L.</t>
  </si>
  <si>
    <t>ALMACEN DE RECAMBIOS PAHER, S.A.</t>
  </si>
  <si>
    <t>SUMINISTRO PIEZAS TALLER.../// SERVICIO DE LIMPIEZA.</t>
  </si>
  <si>
    <t>SUMINISTRO PIEZAS TALLER...///SERVICIO DE LIMPIEZA.</t>
  </si>
  <si>
    <t>CONTROL DE CALIDAD CONTRATO OBRA REHABILITACION MONASTERIO SANTA CATALINA CENTRO CULTURA DEL VINO. LOTE 2. PRTR</t>
  </si>
  <si>
    <t>2026 05 4312 22699</t>
  </si>
  <si>
    <t>ALBERTO NEVADO FERNANDEZ</t>
  </si>
  <si>
    <t>CONTRATACIÓN DE 3 MAMPARAS DESTINADAS AL MERCADO AL AIRE LIBRE DE LA MARQUESINA (PLAZA ESPAÑA)</t>
  </si>
  <si>
    <t>ESCOBILLA HELLA V I. 650MM</t>
  </si>
  <si>
    <t>SUMINISTRO PIEZAS TALLER.../// AM EXP 18/2022 // SERVICIO DE LIMPIEZA.</t>
  </si>
  <si>
    <t>F.ROTAT.KL700 AZUL 24V.  HALOGENO//SERVICIO DE EXTINCION DE INCENDIOS</t>
  </si>
  <si>
    <t>ALVIBESA MOTOR, S.L.</t>
  </si>
  <si>
    <t>Rect. 2026000008Emit- 70 / SENSOR PRESION DIFERENCIAL / ACEITE MOTOR 5W30 / TASA / FILTRO DE ACEITE / TAPON / REGENERACI</t>
  </si>
  <si>
    <t>D Y MONTAR ASIENTO / TAPIZADO DE ASIENTO</t>
  </si>
  <si>
    <t>Rect. Emit- 73 / AJUSTAR MARCOS DE PUERTAS  / EMBELLECEDOR / EMBELLECEDOR 2 / EMBELLECEDOR 3 / P. MATERIAL</t>
  </si>
  <si>
    <t>SUSTITUIR CORREA DE DISTRIBUCION / SUSTITUIR CAJA DE TERMOSTATO / KIT DE DISTRIBUCION / CORREA AUXILIAR / ANTICONGELANTE</t>
  </si>
  <si>
    <t>SUSTITUIR KIT DE EMBRAGUE COMPLETO / SUSTITUIR CAJA DE TERMOSTATO / SUSTITUIR CORREAS DE DISTRIBUCION / VOLANTE BIMASA /</t>
  </si>
  <si>
    <t>TAPIZAR ASIENTO DELANTERO IZQUIERDO / DESMONTAR Y MONTAR ASIENTO DELANTERO IZQUIERDO</t>
  </si>
  <si>
    <t>CONTRATO CONTROL CALIDAD OBRA REHABILITACIÓN CATALINAS CENTRO DE LA CULTURA DEL VINO. LOTE 2. PRTR</t>
  </si>
  <si>
    <t>RENATURA24 S.L.</t>
  </si>
  <si>
    <t>RESTAURACION AMBIENTAL RESERVA BIOLOGICA URBANA: OBRA REPARACION Y ADECUACION DE LA FAISANERA. PRTR NEXT GENERATION EU</t>
  </si>
  <si>
    <t>PEÑAUSENDE</t>
  </si>
  <si>
    <t>ADQUISICIÓN DE MATERIAL DE FONTNERÍA POR EL SERVICIO DE MANTENIMIENTO PARA REPARACIONES EN EL SERVICIO DE LIMPIEZA.</t>
  </si>
  <si>
    <t>AUTO INYECCION VICENTE, S.A.</t>
  </si>
  <si>
    <t>REPARACIÓN DE VEHÍCULO.../// AM 8/2025 // SERVICIO DE LIMPIEZA.</t>
  </si>
  <si>
    <t>REPARACIÓN DE VEHÍCULO.../// AM EXP 08/2025 // SERVICIO DE LIMPIEZA.</t>
  </si>
  <si>
    <t>PUERTA AUTOMATICA PARA EL CVA ZONA ESTE- INICIAIVAS SOCIALES</t>
  </si>
  <si>
    <t>SAJA CONSTRUCCIÓN Y DESARROLLO DE SERVICIOS, S.L.</t>
  </si>
  <si>
    <t>OBRA REHABILITACION ECOSOSTENIBLE DE LA CUBIERTA DE LA OFICINA DE TURISMO EN ACERA RECOLETOS VA PRTR. NEXT GENERATION EU</t>
  </si>
  <si>
    <t>AVILA</t>
  </si>
  <si>
    <t>LAVADO EXTERIOR DE VEHÍCULOS POLICÍA MUNICIPAL 2026</t>
  </si>
  <si>
    <t>ARAPILES</t>
  </si>
  <si>
    <t>SUMINISTRO DE ESTORES PARA C.C. ESGUEVA Y ANILLAS DE CORTINAS PARA C.I.C. NATIVIDAD ÁLVAREZ CHACÓN</t>
  </si>
  <si>
    <t>SUMINISTRO DE PERSIANAS TIPO VENECIANA O SIMILAR PARA VENTANAS EDIF SANTA ANA y SAN BENITO.</t>
  </si>
  <si>
    <t>SUMINISTRO DE DOS PERSIANAS VENECIANAS EN C.C. JOSÉ LUIS MOSQUERA</t>
  </si>
  <si>
    <t>MANTENIMIENTO PROGRAMA INFORMÁTICO DE CONTROL DE CALIDAD DE POLICÍA MUNICIPAL 2026</t>
  </si>
  <si>
    <t>2026 02 1511 22699</t>
  </si>
  <si>
    <t>ADQUISICIÓN DE ANTENAS PARA EQUIPO DE TOPOGRAFÍA DEL CENTRO DE CARTOGRAFÍA</t>
  </si>
  <si>
    <t>ANGEL JAVIER LINARES ARRANZ</t>
  </si>
  <si>
    <t>REPARACIÓN DE LAS LUCES PERIMETRALES AZULES DE AEA 9//SEISPC</t>
  </si>
  <si>
    <t>ADJUDICA SUMINISTRO DE RESMAS DE PAPELES ESTUCADOS, GRAMAJES Y TIPOS - IMPRENTA</t>
  </si>
  <si>
    <t>VELILLA DE SAN ANTONI</t>
  </si>
  <si>
    <t>ANTONIO GONZALEZ ITURBE</t>
  </si>
  <si>
    <t>SUMINISTRO REVISTA LIBRÚJULA PARA BIBLIOTECAS MUNICIPALES - AÑO 2026</t>
  </si>
  <si>
    <t>VILASSAR DE MAR</t>
  </si>
  <si>
    <t>ANTONIO RODRIGUEZ ILUMINACIÓN Y SONIDO, S.L.</t>
  </si>
  <si>
    <t>ADJUDICA ALQUILER EQUIPOS DE SONIDO Y ASISTENCIA CELEBRACIÓN DÍA MUNDIAL DE LA RADIO EN SALÓN DE RECEPCIONES</t>
  </si>
  <si>
    <t>ALQUILER EQUIPAMIENTO DE SONIDO SIMULACRO SINIESTRO VIAL PLAZA MAYOR</t>
  </si>
  <si>
    <t>ARROYO, S.A.</t>
  </si>
  <si>
    <t>REVISION Y MANTENIMIENTO DE 2 VEHICULOS ELECTRICOS TWIZY DE PARQUES Y JARDINES FUERA A.M._2026</t>
  </si>
  <si>
    <t>REPARACION DEL MARCO DISPLAY DEL ASCENSOR DEL ESPACIO ACTIVO LAS FLORES- INICIATIVAS SOCIALES</t>
  </si>
  <si>
    <t>REPARACION DEL ACUMULADOR DE EMERGENCIA DEL  ASCENSOR DEL CVA PASAJE  DE LA MARQUESINA- INICIATIVAS SOCIALES</t>
  </si>
  <si>
    <t>ADECUACIÓN DE UNO DE LOS ASCENSORES DEL EDIFICIO DE SAN BENITO A LAS EXIGENCIAS DE ACCESIBILIDAD.</t>
  </si>
  <si>
    <t>2026 09 4321 22602</t>
  </si>
  <si>
    <t>ASOC. CULTURAL CINEMATOGRAFICA""LA FILA""</t>
  </si>
  <si>
    <t>PATROCINIO DEL 30 FESTIVAL LA FILA DE CORTOMETRAJES, A CELEBRAR DEL 6 AL 11 DE ABRIL DE 2026</t>
  </si>
  <si>
    <t>V VALLADOLID</t>
  </si>
  <si>
    <t>PATROCINIO INSTITUCIONAL DE LA 20 EDICIÓN DEL SALÓN DEL COMIC Y MANGA DE CASTILLA Y LEÓN</t>
  </si>
  <si>
    <t>COLBORACION XX SALON COMIC MANGA// FERIA DE MUESTRAS DE VALLADOLID// 7 Y 8 DE MARZO DE 2026</t>
  </si>
  <si>
    <t>SUMINISTRO PEGATINAS Y METACRILATOS CON MOTIVO DE LA CONMEMORACIÓN 200 AÑOS POLICÍA MUNICIPAL</t>
  </si>
  <si>
    <t>DIFERENCIA IVA ADJUDIC. OBRA REHABIL. DE LA CUBIERTA DE OFICINA TURISMO EN ACERA RECOLETOS VA.  PRTR. NEXT GENERATION EU</t>
  </si>
  <si>
    <t>COORDINACIÓN SEGURIDAD Y SALUD OBRA REHABILITACIÓN ECOSOSTENIBLE OFICINA TURISMO. PRTR. NEXT GENERATION EU</t>
  </si>
  <si>
    <t>ACTIVIDAD MUSICAL EL 30 DE ABRIL POR LA CELEBRACION DE LA FERIA DE ABRIL DE LOS CVA EN 2026- INICIATIVAS SOCIALES</t>
  </si>
  <si>
    <t>Actuacion musical con Dj.para la celebracion el dia 30 de abril de la Feria de abril en el exterior del CVA Zona Este</t>
  </si>
  <si>
    <t>CALENDARIOS DE MESA, 150 UNIDADES CON IMAGENES DE LOS CVA- INICIAIVAS SOCIALES</t>
  </si>
  <si>
    <t>BRUMA S.A.</t>
  </si>
  <si>
    <t>IMPERMEABILIZACION DEL TEJADO// ESPACIO JOVEN NORTE// MARZO 2026</t>
  </si>
  <si>
    <t>DESATASCADOR COLLAK 1 LT DESA-TOT / VALV LAVADORA GENEBRE 3090 04 1/2X3/4 / MECANISMO ROCA A822502200 DESCARGA SIMPLE</t>
  </si>
  <si>
    <t>MANTENIMIENTO, MATERIAL PARA REPARACION DEL CVA SAN JUAN, INICIATIVAS SOCIALES</t>
  </si>
  <si>
    <t>MANTENIMIENTO, MATERIAL PARA REPARACION, GRIFO SIMEX 09006  RELLENA VASOS, DEL CVA PUENTE COLGANTE- AM- INICIATIVAS SOC.</t>
  </si>
  <si>
    <t>ASIENTO+TAPA ROCA A801B6000B VICTORIA BL INOX</t>
  </si>
  <si>
    <t>MT CANAL UNEX 74030-45 SUELO 18X75 ANTRAC. / LATIGUILLO GAE CAT.6 U/UTP LSZH GRIS 10MT  CL016N1.100 / ABONO CORRESP. A L</t>
  </si>
  <si>
    <t>ARMARIO IDE METAL  600X500X250 IP66 PLACA  GN605025 / PUERTA INTERIOR ACERO LAMINADO PARA ARMARIO MURAL 600X500 MM / CAJ</t>
  </si>
  <si>
    <t>MANT. SUMINISTRO MATERIAL ELECTRICO PARA REPARACIONES DEL CVA ZONA SUR Y ROND.- AM- INICIATIVAS SOCIALES</t>
  </si>
  <si>
    <t>MANT. SUMINISTRO DE MATERIALES  DE FONTANERIA PARA REPARCIONES DEL CVA Z. SUR Y PASAJE DE LA MARQUESINA- AM- INICIATIVAS</t>
  </si>
  <si>
    <t>BASE 2PT LEG 069733L SUP. GRIS PLEXO</t>
  </si>
  <si>
    <t>EMERG LEG URA21PLUS 350LM 1H PNP 661607PL</t>
  </si>
  <si>
    <t>FLOTADOR FOMINAYA INFERIOR  0144360320 / M.DESCARGA ROCA D8D A822505500 DOBL.DESC. 2PULSAD.</t>
  </si>
  <si>
    <t>OTROS SUMINISTROS.../// SERVICIO DE LIMPIEZA.</t>
  </si>
  <si>
    <t>LUMINARIA SIMON 729.50 60X60 LOW GLARE 4000K MODULAR / TASA ECORAEE   (R.DECRETO 208/2005)</t>
  </si>
  <si>
    <t>VALVULA LAVABO JIMTEN 10048 S-35 1-1/2"" / PEGAMENTO PVC-75 COLLAK 125 ML 230125 / TE 45º PVC F.PLAST HH  32MM  205333</t>
  </si>
  <si>
    <t>CEBADOR  PH STR S-10 (4-65W)   69769128 / CONMUTADOR LEG MONOBL.10A SUP.GRIS  PLEXO     069711L / LAMPARA PL-L 36W 840 4</t>
  </si>
  <si>
    <t>MATERIAL DE ELECTRICIDAD PARA C.C. JOSÉ LUIS MOSQUERA, CASA CUNA, DELICIAS Y BAILARÍN VICENTE ESCUDERO</t>
  </si>
  <si>
    <t>TUBO LED LDV T8 DIRECTO RED 6.6W 600MM 840 EM / TASA ECORAEE   (R.DECRETO 208/2005) / LATIGUILLO GAE CAT.6 U/UTP LSZH GR</t>
  </si>
  <si>
    <t>VALV ESFERA GENEBRE 3035 03 HH 3/8 MAR//SEISPC</t>
  </si>
  <si>
    <t>LATIGUILLO GTLAN 50U62GRL UTP6 2MT LZSH</t>
  </si>
  <si>
    <t>REPARACION PLACAS EN INSTALACION FOTOVOLTAICA CP PABLO PICASSO</t>
  </si>
  <si>
    <t>SUMINISTRO PUNTUAL PIEZAS ESPECÍFICAS SISTEMA CLIMATIZACIÓN. SERVICIO DE LIMPIEZA VIARIA.</t>
  </si>
  <si>
    <t>2026 10 2312 22612</t>
  </si>
  <si>
    <t>CARLOS ARRIBAS PEREZ</t>
  </si>
  <si>
    <t>Maquetacion e impresion paneles de la Exposicion Comercio Justo para colocacion en espacios publicos -inciativas sociale</t>
  </si>
  <si>
    <t>CARLOS BURGOS  DIEZ</t>
  </si>
  <si>
    <t>CTO. MENOR SERVICIOS DE DESARROLLO CONCURSO DE DIBUJO RED HUGH O`DONELL CON ESCOLARES DE VALLADOLID -1DÍA-</t>
  </si>
  <si>
    <t>REVISIÓN ANUAL DE 2 DETECTORES DE GASES PORTÁTILES Y 2 CARGADORES VENTIS//SEISPC</t>
  </si>
  <si>
    <t>2026 11 1621 22199</t>
  </si>
  <si>
    <t>OTROS SUMINISTROS.../// AM EXP 18/2022 // SERVICIO DE LIMPIEZA.</t>
  </si>
  <si>
    <t>ENLACE MIXTO JIMTEN 22242 A-49 TOMA LAVAD. / ENLACE JIMTEN 22248 A-14 1-1/2 TUBO LISO / TAPON PVC F.PLAST CIEGO    40MM</t>
  </si>
  <si>
    <t>SUMINISTRO MATERIAL ELECTRICIDAD PARA C.C. PILARICA, DELICIAS, JOSÉ LUIS MOSQUERA Y C.I.C. CONDE ANSÚREZ</t>
  </si>
  <si>
    <t>2026 10 2412 212</t>
  </si>
  <si>
    <t>MANTENIMIENTO, SUMINISTRO MATERIAL PARA REPARACION EN EL JACINTO BENAVENTE- AM</t>
  </si>
  <si>
    <t>2026 01 4331 212</t>
  </si>
  <si>
    <t>M.DESCARGA ROCA D2D AH0003400R DOBL.PULSAD. / DOBLE PULSADOR ROCA DAMA SENSO AH0001700R / SILICONA GRIFFON POLIMERO BLAN</t>
  </si>
  <si>
    <t>LATIGUILLO GTLAN 50U605GRL UTP6 0.50MT LZSH / LATIGUILLO GTLAN 50U61GRL UTP6 1MT LZSH / CODO GEWISS DX40320 RKE M20 GR P</t>
  </si>
  <si>
    <t>LATIGUILLO GAE CAT.6 U/UTP LSZH GRIS 10MT  CL016N1.100 / LATIGUILLO GAE CAT.6A S/FTP LSZH GRIS  5MT  CL126A1.50</t>
  </si>
  <si>
    <t>2026 01 9206 22199</t>
  </si>
  <si>
    <t>MONOMANDO FREGADERO PARED ECO-TRES CROMO (BAÑO PLANTA BAJA. ID 0049257)</t>
  </si>
  <si>
    <t>SUMINISTRO MATERIAL DE FERRETERÍA // BIBLIOTECAS MUNICIPALES</t>
  </si>
  <si>
    <t>TUBO PVC F.PLAST 160MM  3MT ""B"" 227016</t>
  </si>
  <si>
    <t>CONMUTADOR NIESSEN 8102 MECANISMO / TECLA I  NIESSEN 8201-BA</t>
  </si>
  <si>
    <t>MT TIRA LED LDV DRIVER LS PAC 1300/865 50MT IP66 / TASA ECORAEE   (R.DECRETO 208/2005): LDV000018291 / MT PERFIL TECSOLE</t>
  </si>
  <si>
    <t>CAMIONES DEL PISUERGA, S.A.</t>
  </si>
  <si>
    <t>TOTAL TRABAJOS MATRICULA 8671JXF / TOTAL PIEZAS / ANEXO DETALLE FTP000025927</t>
  </si>
  <si>
    <t>TOTAL TRABAJOS MATRICULA 8831JXF / TOTAL PIEZAS / ANEXO DETALLE FTM000010320</t>
  </si>
  <si>
    <t>2 PRÓRROGA CONTRATO PREST SERV MANT CONS MAQUINAS, EQ, HERRAM Y MATER 7; LOTE3: MANT PREV PUER SECC CORRED;040426A311226</t>
  </si>
  <si>
    <t>SEG PRÓRR CONT PREST SERV MANT CONS MAQU, EQ, HERRAM Y MATER 7; LOTE 3: MANT CORREC PUERTAS SECC CORRED 040426A311226</t>
  </si>
  <si>
    <t>SE-EC 2/2024 PS 5 LOTE 1 ENSAYOS DE CONTROL DE CALIDAD OBRAS DE REHABILITACIÓN LAVA 3 FASE FACTORIA DE CREACIÓN 2025</t>
  </si>
  <si>
    <t>COORDINACION SEGURIDAD Y SALUD CONTRATO OBRA REHABILITACION MONASTRIO SANTA CATALINA CENTRO CULTURA DEL VINO. PRTR</t>
  </si>
  <si>
    <t>CEPILLOS GUILLEM, S.L.</t>
  </si>
  <si>
    <t>Rect.  666 / RAVO LATERAL NYLON-ACERO SILENCIOSO / CEPILLO/// AM EXP 18/2022 // SERVICIO DE LIMPIEZA.</t>
  </si>
  <si>
    <t>CÉSAR JIMÉNEZ CERRADA</t>
  </si>
  <si>
    <t>Proyecto Básico y de Ejecución de la Revitalización y Remodelación de la Plaza de Sta. Brígida / Retención en precio gar</t>
  </si>
  <si>
    <t>COMERCIAL AGRICOLA CASTELLANA,S.L</t>
  </si>
  <si>
    <t>335/04115 PALANCA / 831/00117 CASQUILLO / 1420/0008Z ARANDELA / 913/00026 CLIP CIERRE / Mano de obra</t>
  </si>
  <si>
    <t>CONJUNTO DE LATIGUILLOS HIDRAULICOS / Mano de obra</t>
  </si>
  <si>
    <t>LIMPIADOR DESENGRASANTE / LIMPIADOR DESENGRASANTE / ANTICONGELANTE ROSA G12 / JUNTA TORICA VITON / JUNTA ENFRIADOR ACEIT</t>
  </si>
  <si>
    <t>GUANTE NITRILO SIN POLVO AZUL TALLA M 3,5GRS (                       ) / GUANTE NITRILO SIN POLVO AZUL TALLA L 3,5GRS (</t>
  </si>
  <si>
    <t>ZAPATO RICK S3 SRC CI ESD T-44 (                       )</t>
  </si>
  <si>
    <t>DESINFECTANTE DESCOL HIDROALCOHOLICO HA 750 ML (                       )</t>
  </si>
  <si>
    <t>BOTA SINEX UROLA S3 44 SRC WR METAL FREE MEMBRANA 44 (                       )</t>
  </si>
  <si>
    <t>ZAPATO RICK S3 SRC CI ESD T-41 (                       )</t>
  </si>
  <si>
    <t>CABLE DE ACERO GALVANIZADO ALM 04 (                       ) / CLAVIJA GOMA MACHO (                       )</t>
  </si>
  <si>
    <t>BOTA PU PRADO VERDE S5 -20º Nº42 (                       ) / GUANTE ECO-NIT NEGRO T-7 (                       )</t>
  </si>
  <si>
    <t>CONJUN TAPA COMPLET + AMORTIGUADORES. REPUESTOS PARA CONT. CARGA LAT. MOD. C-2400-D CONTENUR. SERVICIO DE LIMPIEZA.</t>
  </si>
  <si>
    <t>2 PRÓRROGA CONTRATO PREST SERV MANT CONS MAQUINAS, EQ, HERRAM Y MATER 7; LOTE 7: MANT PREV EXTINT PORT; 040426 A 311226</t>
  </si>
  <si>
    <t>2 PRÓRROGA CONTRATO PREST SERV MANT CONS MAQUINAS, EQ, HERRAM Y MATER 7; LOTE 7: MANT CORRECT EXTINT PORT 040426A311226</t>
  </si>
  <si>
    <t>CRISTAL AUTO VALLADOLID S.L.</t>
  </si>
  <si>
    <t>CONEXIÓN TERMOSTATO V-STROM 650 / TAPA TERMOSTATO V-STROM 650 / TERMOSTATO / PORTE PEDIR / TERMOSTATO HONDA CB-500-XA /</t>
  </si>
  <si>
    <t>TERMOSTATO PEUGEOT SATELIS MOTOR PIAGGIO / TAPA TERMOSTATO COMPLETO / PORTE PEDIR / JUEGO MALETAS GIVI E22N / SERIGRAFIA</t>
  </si>
  <si>
    <t>TAPA TERMOSTATO MOTOR PIAGGIO 250 / TERMOSTATO MOTOR PIAGGIO 250 / TÓRICA TAPA TERMOSTATO PEQUEÑA 297027 / TORICA TETRMO</t>
  </si>
  <si>
    <t>JUEGO DE AMORTIGUADORES YSS TE302-350T-04AL-38 GAS ADAPTABLE A PEUGEOT SATELIS 250 / JUEGO DE ESCOBILLAS TOURMAX MOTOR A</t>
  </si>
  <si>
    <t>REVISAR MANETA DE FRENO TRASERO SE HUNDE MUCHO. PURGAR, AJUSTAR TOPE MANETA. PRUEB DINÁMICA ( 1962-KTF PARQUESOL ) / LÍQ</t>
  </si>
  <si>
    <t>FILTRO DE ACEITE HF204RC / FILTRO DE ACEITE HF138RC / FILTRO DE ACEITE HF303RC</t>
  </si>
  <si>
    <t>CABLE DE EMBRAGUE KAWASAKI VERSYS / CASQUILLO MANETA / CORREA DE VARIADOR MITSUBOSHI MI086 MOTOR PIAGGIO 250</t>
  </si>
  <si>
    <t>MANTENIMIENTO, SUMINISTRO DE MAGNUM BLANCO 4L PARA REPARACION EN EL CVA ZONA ESTE- INICIATIVAS SOCIALES- AM</t>
  </si>
  <si>
    <t>FIJAMONT ACQUA 4L ( PREVENCION EXTINCION INCENDIOS ) / PAVIKRIL VERDE12L ( PREVENCION EXTINCION INCENDIOS ) / RUALAIX  (</t>
  </si>
  <si>
    <t>TEFLÓN PARED Y TECH 11 // CEIP ANTONIO MACHADO</t>
  </si>
  <si>
    <t>MAGNUM+ BLANCO 15L ( CENTRO CIVICO DELICIAS ID0050265 )</t>
  </si>
  <si>
    <t>MAGNUM BLANCO 4L ( DESARROLLO EMPRESARIAL ID0049449 )</t>
  </si>
  <si>
    <t>OVALDINE 50 BASE TR 750ML ( ARCHIVO MUNICIPAL ID0049549 ) / RUALAIX  ( LECTORES ZONA DEPÓSITOS)</t>
  </si>
  <si>
    <t>MAGNUM + BLANCO 15L ( CENTRO CIVICO DELICIAS ID0050271 )</t>
  </si>
  <si>
    <t>MONTOKRIL LISO BASE TR 750ML / DANPIN RODILLO HILO AMARILLO 22CM D50 MP / PAVIKRIL VERDE///serv. extincion incendios</t>
  </si>
  <si>
    <t>PAVIKRIL VERDE 4L / COVER AZUL / RP H76507 TACO ANGULAR OBLICUO MEDIO///SERV. EXTINCION DE INCENDIOS</t>
  </si>
  <si>
    <t>SUMINISTRO MATERIAL DE PINTURA // COLEGIOS PÚBLICOS</t>
  </si>
  <si>
    <t>NEVADA FACHADAS LISO BLANCO DE 15L ( CIC CONDE ANSUREZ ID0044428 )</t>
  </si>
  <si>
    <t>MAGNUM BLANCO 4L / MONTOSPRAY ANTIMANCHAS BLANCO 400ML  // CEIP FRANCISCO DE QUEVEDO</t>
  </si>
  <si>
    <t>COVERPLUS ANTISILICONAS 750ML ( PARTICIPACION CIUDADANA )</t>
  </si>
  <si>
    <t>COORDINACION SEGURIDAD Y SALUD CONTRATO OBRA REHABILITACION MONASTERIO SANTA CATALINA CENTRO CULTURA DEL VINO. PRTR</t>
  </si>
  <si>
    <t>2026 0950 4321 640</t>
  </si>
  <si>
    <t>AUREN CONSULTORES SP SLU</t>
  </si>
  <si>
    <t>CONTRATO PARA EL ASESORAMIENTO TECNICO Y FORMACION PARA LAS EMPRESAS TURISTICA. PRTR NEXT GENERATION EU. LOTE 2</t>
  </si>
  <si>
    <t>2A PRÓRROGA CONTRATO PREST SERV MANT CONS MAQUINAS, EQ, HERRAM Y MATER 7; LOTE1: MANT PREV EQ RESP AUTONOMA;040426A31126</t>
  </si>
  <si>
    <t>2 PRÓRROGA CONTRATO PREST SERV MANT CONS MAQUINAS, EQ, HERRAM Y MATER 7; LOTE1:MANT CORREC EQ RESP AUTON;040426A311226</t>
  </si>
  <si>
    <t>ALBARAN: AV26/00565 F: 27/01/2026 / CHAQUETA SHERMAN GRIS/NEGRO T-L / CHAQUETA SHERMAN GRIS/NEGRO T-XL / Incluir serigra</t>
  </si>
  <si>
    <t>SUMINISTRO VESTUARIO.../// AM EXP 18/2022 // SERVICIO DE LIMPIEZA VIARIA.</t>
  </si>
  <si>
    <t>ALBARAN: AV26/00974 F: 12/02/2026 / BOTA GTR600 JULIO T-43 / CAJA BOLSAS DE BASURA 2000 85*105 G.180 / No VALE: 1502 / A</t>
  </si>
  <si>
    <t>ALBARAN: AV26/00264 F: 16/01/2026 / BROCA AC.COBALTO 2,00MM HSS / BROCA AC.COBALTO 3,00MM HSS / BROCA AC.COBALTO 4,00MM</t>
  </si>
  <si>
    <t>ALBARAN: AV26/01037 F: 13/02/2026 / PANTALON HOLSTER EV442 CLASS1 T-DE48 FR40 / PANTALON HOLSTER PW303 HI-VIS T-DE50 FR4</t>
  </si>
  <si>
    <t>ALBARAN: AV26/00467 F: 22/01/2026 / DOSSIER CARPETA CLIP IT PACK 10 unds / KGS.HILO SOLDAR FLUXOFIL M8 1.2MM / ALICATE C</t>
  </si>
  <si>
    <t>VESTUARIO.../// AM EXP 18/2022 // SERVICIO DE LIMPIEZA VIARIA.</t>
  </si>
  <si>
    <t>PLR22 - Pila alcalina Panasonic bronce LR22 9V blister 1 u / T - GE0003954</t>
  </si>
  <si>
    <t>BPEBD3550 - Bolsa PEBD 35x50cm.  / T - GE0003954 PREVENCION EXTINCION DE INCENDIOS</t>
  </si>
  <si>
    <t>TN135 - Luminaria lineal túneles IKONE 30W 4000K  / PC905 - Suplemento IK10 IKONE 30W (  GE0003940 )</t>
  </si>
  <si>
    <t>PPCR123ABULK - Pila litio Duracell CR123A 3V  CR17345 BUL (   ) / T - GE0003954 ///SEISPC</t>
  </si>
  <si>
    <t>PVL828 - Pila alcalina 12V L828-27A- Camelion  ø8x28,5    P / T - SERVICIO DE EXTINCION DE INCENDIOS</t>
  </si>
  <si>
    <t>SEGURO COLECTIVO DE RESPONSABILIDAD CIVIL A AUTORIDADES Y PERSONAL 01/10/2025 AL 31/03/2026</t>
  </si>
  <si>
    <t>D¿ALEPH INICIATIVAS Y ORGANIZACION, SA</t>
  </si>
  <si>
    <t>CONTRATO GESTION, SEGUIMIENTO Y EVALUACION PLAN SOSTENIBILIDAD TURISTICA EN DESTINO VALLADOLID 2026. PRTR</t>
  </si>
  <si>
    <t>CONTRATO GESTION COMUNICACION TURISTICA ONLINE DE VALLADOLID (PRTR)</t>
  </si>
  <si>
    <t>ADJUDICACION ASISTENCIA TECNICA GESTION PLAN NACIONAL TURISMO ENOGASTRONOMICO VALLADOLID CENTRO CULTURA DEL VINO. PRTR</t>
  </si>
  <si>
    <t>PLANTACIÓN DE BOSQUE ISLA EN POLÍGONO INDUSTRIAL SAN CRISTÓBAL_ACTUACION B.3.2_CºBIODIVERSIDAD_EXP 2025_COB_01_000004</t>
  </si>
  <si>
    <t>RENATURALIZACIÓN DE LA CALLE MIESES_ACTUACION B.3.2_CºBIODIVERSIDAD_EXP 2025_COB_01_000002</t>
  </si>
  <si>
    <t>***PARQUESOL 62**BR700** / STIHL BUJÍA NGK CMR6H 4007011 / STIHL LIMA REDONDA 4,0X200 56057734006 / STIHL ACEITE HP SUPE</t>
  </si>
  <si>
    <t>MANILLA SOAL 515 CHAPARRO M9005 NEGRA  (2 UNDS ) // EIM MAFALDA Y GUILLE</t>
  </si>
  <si>
    <t>F - 441 - CERRADURA Y COPIA LLAVE SEGURIDAD PARA VVDA ALOJ PROV CALLE SOTO 59 1ºA - MAOR</t>
  </si>
  <si>
    <t>mantenimiento, material para reparaciones del CVA ARCA REAL, PASAJE Y PARQUESOL- AM- INICIATIVAS</t>
  </si>
  <si>
    <t>MANT. SUMINISTRO DE MATERIAL PARA REPARACIONES EN EL CVA DELICIAS Y HUERTA DEL REY- AM- INICIATIVAS SOCIALES</t>
  </si>
  <si>
    <t>MANTENIMIENTO, SUMINISTRO DE MATERIALES PARA REPARACIONES DEL CVA PARQUESOL- AM. INICIATIVAS SOCIALES</t>
  </si>
  <si>
    <t>SUMINISTRO DE CINTA  D/CARA 3M 9191 50x25MT. PRA EL CURSO DE P.M.AUXILIAR DE CENTRO MIXTO/24/VA/0005 - JACINTO BENAVENTE</t>
  </si>
  <si>
    <t>MANTENIMIENTO, SUMINISTRO DE  MANILLA ALMA MANUBRIO REF. 6085 PRA REPARACION DEL JACINTO BENAVENTE- AM</t>
  </si>
  <si>
    <t>COPIA LLAVE NORMAL / COPIA LLAVE SPECIAL GAS</t>
  </si>
  <si>
    <t>EHL BL.1 PILA LITIO VARTA CR2032 3V / RIEGO CONECTOR CLABER 3/4"" 8609 / TACO FISCHER DUOPOWER  6x 30  535453 UD. / BOLSA</t>
  </si>
  <si>
    <t>EHL MUELLE CIERRAPUERTAS BRAZO. PLATEADO.   2931D3 / --CINTA MIARC ANTIDES LUMIN 25MM X 5MT / CERRADURA TAQUILLA JIS COD</t>
  </si>
  <si>
    <t>CONO REFL. 500 C/BASE PVC BLANDO 1636 AZUL</t>
  </si>
  <si>
    <t>2026 04 3121 22706</t>
  </si>
  <si>
    <t>A- 2026 - PRESTACIÓN DE SERVICIOS DE RECONOCIMIENTOS GINECOLÓGICOS PREVENTIVOS, DEL AYUNTAMIENTO DE VALLADOLID.</t>
  </si>
  <si>
    <t>SUMINISTRO DE PLACAS DE VADO (PERMANENTE Y HORARIO) PARA NUEVAS AUTORIZACIONES</t>
  </si>
  <si>
    <t>GEOCYL CONSULTORIA S.L.</t>
  </si>
  <si>
    <t>PLAN TRANSICION VERDE SOSTENIBLE SECTOR TURISTICO VALLADOLID, LOTE 1 ADAPTACION CAMBIO CLIMATICO PRTR NEXT GENERATION EU</t>
  </si>
  <si>
    <t>FUNDACIÓN UNIVERSITARIA SAN PABLO-CEU</t>
  </si>
  <si>
    <t>REALIZACIÓN DE UN PROGRAMA DE HABILIDADES DE LIDERAZGO E INFLUENCIA PARA EMPRENDEDORES</t>
  </si>
  <si>
    <t>PRODUCCIONES ACCIDENTALES SRL</t>
  </si>
  <si>
    <t>CONTRATO DE SERVICIOS DE VIDEOMAPPING CON IMAGINERÍA DE SEMANA SANTA</t>
  </si>
  <si>
    <t>SELECCION DIGITAL 3.0 SL</t>
  </si>
  <si>
    <t>DESARROLLO, IMPLEMENTACIÓN Y GESTIÓN INTEGRAL DEL ECOSISTEMA DIGITAL ""EMPLEO VALLADOLID"" BASADO EN PLATAFORMA ATS</t>
  </si>
  <si>
    <t>MONTO ESMALTE EFECTO MADERA EMBERO 500ML / CARGA SPRAY</t>
  </si>
  <si>
    <t>CONTRATO ELABORACIÓN Y DESARROLLO DE PROYECTO COMUNICACIÓN CAMPAÑA COMERCIO JÓVENES 2026.</t>
  </si>
  <si>
    <t>Lote 2 del control de calidad de las obras de construcción de aparcamiento en c/ topacio. expte 18/2025.</t>
  </si>
  <si>
    <t>MEA CAJA TACO APOLO NYLON NEXUS 10     50PZS / TOR. C/EXA. DIN 571 - 6.8  M-08x060</t>
  </si>
  <si>
    <t>PEGA Y SELLA BLANCO 290 ML SOUDAL / ADHESIVO MONTAJE SOUDAL T-REX 290ML BLANCO *PE* / ADHESIVO MONTAJE SOUDAL T-REX 290M</t>
  </si>
  <si>
    <t>COMBUSTIBLE STIHL MOTOMIX  5LT. *PE*</t>
  </si>
  <si>
    <t>BROCA HSS RECT. COBALTO 05,50</t>
  </si>
  <si>
    <t>LLAVES MECANIZADAS ACERO / TRINQUETE  250 25MM  3,00MT ARCOIRIS BLIS.2 / BOSCH BROCA DIAMANTE P/CERAMICA 10mmx66 EXPERT</t>
  </si>
  <si>
    <t>STIHL ACEITE ADHESIVO P. CADENA FORESTPLUS 1 L 7815166001 / MANO DE OBRA / STIHL  CABEZAL DE ASPIRACIÓN 3503518 / STIHL</t>
  </si>
  <si>
    <t>SUMINISTRO MATERIAL FERRETERÍA - ELÉCTRICO // EDUCACIÓN</t>
  </si>
  <si>
    <t>SUMINISTRO MATERIAL DE FERRETERÍA // EDUCACIÓN</t>
  </si>
  <si>
    <t>EHL PARED 30 CM. 555Y164 / EHL RELOJ PARED 30 CM. SURTIDOS   555Y164 / Linea ajuste redondeo</t>
  </si>
  <si>
    <t>ID: 49126-ID 0049189/ CERRADURA AMIG CORTAFUEGOS 6572 ACERO INOX / MANILLA AMIG 230x40 29 (3PB72) B.72 INOX 18/8</t>
  </si>
  <si>
    <t>CADENA STIHL MOTOSIERRA  63 PS PICCO SUPER / ACEITERA SAMOA PLASTICO LUBE 500 GR. 175150</t>
  </si>
  <si>
    <t>PODADERA BAHCO 2M P173-SL-85 CIZALLA / STIHL JUEGO DE MANTENIMIENTO RG / RG-KM 41800074100 / PODADERA DOS MANOS P16-60F</t>
  </si>
  <si>
    <t>MANO DE OBRA / AUSA KIT FILTROS MOTOR KUBOTA 93403RE00 / ACEITE MOTOR AD XTD 15W40 ECOPLUS  (LTS) / AUSA FILTRO GASOIL A</t>
  </si>
  <si>
    <t>ID: 0049326 / SOPORTE EXTINTOR METALICO / SOPORTE EXTINTOR AMIG 2-50 ZINCADO 24161</t>
  </si>
  <si>
    <t>ID. 0049654 / LLAVERO PORTAETIQUETAS AMIG 80 VERDE / LLAVERO PORTAETIQUETAS AMIG 80 BLANCO / LLAVERO PORTAETIQUETAS AMIG</t>
  </si>
  <si>
    <t>Nº Albarán O26/166 de fecha 16/01/2026 / ROTULADORA DYMO LETRATAG LT100 / CINTA DYMO BLANCA/LETRA NEGRA</t>
  </si>
  <si>
    <t>CINTA DYMO BLANCA/LETRA NEGRA</t>
  </si>
  <si>
    <t>REPOSAPIES FELLOWES AJUSTABLE ERGO (2ª OFICINA 2ª PLANTA. ID 50056)</t>
  </si>
  <si>
    <t>PERNIO SOLDAR 20x140 GOTA C/RODAMIENTO // ESCUELA MUNICIPAL MAFALDA Y GUILLE</t>
  </si>
  <si>
    <t>ÁNGULO AMIG 300 - 60X 60X 50 BIC // BRINOX TOPE RETENEDOR DE MAD. C/IMAN // ESCUELAS INFANTILES</t>
  </si>
  <si>
    <t>BOMBILLO AMIG 9400-60  30x30 LT / DREMEL REF.  0420 DISCO C/METAL (20UNID) / CANDADO COMBINA. IFAM REF. C35S/SEISPC</t>
  </si>
  <si>
    <t>SUMINISTRO MATERIAL DE FERRETERÍA - ELECTRICIDAD // COLEGIOS PÚBLICOS</t>
  </si>
  <si>
    <t>SUMINISTRO MATERIAL ,LIMPIA BARROS COCO 1MT ANCHO (MT) PARA EL JACINTO BENAVENTE- CENTRO DE FORMACION PARA EL EMPLEO</t>
  </si>
  <si>
    <t>SUMINISTRO MATERIAL DE FERRETERÍA // ESCUELAS INFANTILES</t>
  </si>
  <si>
    <t>CORONA BIMETAL - FRESA CILÍNDRICA - RESPOSAPIES // BIBLIOTECAS MUNICIPALES</t>
  </si>
  <si>
    <t>ID: 0050319 / ARCÓN HOLLYWOOD. 270 L. MARRON / ARMARIO LLAVERO JOMA 302 LLAVES * / GUANTE NITRILO MAXIFLEX 34-875 T- 9 N</t>
  </si>
  <si>
    <t>MANGO PALOTE BELLOTA M5609 L ICONA / BARB. GARRA ESPECIAL PATENTADA / BROCA SDS-PLUS 14x150x215 BOSCH PLUS-7X / BROCA HS</t>
  </si>
  <si>
    <t>STIHL GUANTE 0088 610 0308 DYNAMIC MS T-S / 8 / DEVOLUCION RESPUESTOS REPARACION HS82R-CGN2</t>
  </si>
  <si>
    <t>INTERCONEXIONADO DE LINEAS ELECTRICAS  EN EDIFICIOS POR OBRA DE AMPLIACION CENTRO DE VIDA ACTIVA ARCA REAL</t>
  </si>
  <si>
    <t>SUMINISTRO PRENSA EL MUNDO Y EXPANSIÓN PARA BIBLIOTECAS MUNICIPALES DE VALLADOLID. AÑO 2026</t>
  </si>
  <si>
    <t>TALLERES SERCOIN, S.L.</t>
  </si>
  <si>
    <t>SUMINISTRODE REPUESTOS PARA SUSTITUCIÓN EN VEHÍCULO BUP 1 Y AEA 9 Y MOTOBOMBA MTB 8//SEISPC</t>
  </si>
  <si>
    <t>PARACUELLOS DE JARAMA (MADRID)</t>
  </si>
  <si>
    <t>12 SUSCRIPCIONES ANUALES A EL MUNDO, EDICIÓN EN PAPEL Y DIGITAL. 2026.</t>
  </si>
  <si>
    <t>2026 02 9332 214</t>
  </si>
  <si>
    <t>JESUS SUMINISTROS INDUSTRIALES, S.A.</t>
  </si>
  <si>
    <t>PG0806     RACOR SANGA D.8-6</t>
  </si>
  <si>
    <t>CTO. SERVICIO DE INSPECCIÓN DE LAS INSTALACIONES TÉRMICAS EN COLEGIOS PÚBLICOS. AÑO 2026</t>
  </si>
  <si>
    <t>ID: 0049190 / COPIA LLAVE MCM 54 MAESTRA E-31677</t>
  </si>
  <si>
    <t>ID: 0048876 / BOMBILLO MCM MEAN: 30-30 E-52322 / BOMBILLO MCM MEAN: 30-30 E-52245 / Linea ajuste redondeo</t>
  </si>
  <si>
    <t>MANO DE OBRA / MANO DE OBRA SIN CARGO / ACEITE MOTOR GASOLINA / DIESEL 15W/40 ( LTS ) / MANO DE OBRA / MANO DE OBRA / LI</t>
  </si>
  <si>
    <t>CERRADURA AGA 135 CR 180º  18.5 35-10 / COPIA LLAVE NORMAL / EHL CEPILLO 900W  7994X486 / EHL ATORNILLADOR PERCUTOR 18V</t>
  </si>
  <si>
    <t>BOSCH BROCA DIAMANTE P/CERAMICA 10mmx66 EXPERT / BOMBILLO AMIG 9460-60  30x30 LT / CANDADO COMBINA. IFAM/SEISPC</t>
  </si>
  <si>
    <t>CERRADURA ILARGI 2430-20 ,TESA 4010 50 PHN, TESA 4010 50 PHL / CERROJO AMIG SEG. 88x153 CROMO BRIL///SEISPC</t>
  </si>
  <si>
    <t>SUMINISTRO DE MATERIAL DE CERRAJERÍA PARA CONDE ANSÚREZ</t>
  </si>
  <si>
    <t>ID: 0050510 / LLAVES MECANIZADAS ACERO / CANDADO IFAM NIQUEL Z-20 LL/IG * ZONA ESTE Y PILARICA</t>
  </si>
  <si>
    <t>SUMINISTRO MATERIAL FERRETERÍA C.C. JOSÉ LUIS MOSQUERA</t>
  </si>
  <si>
    <t>PLACAS 200X200X10 CON PUNZÓN CENTRAL // TUBO CUADRADO 60X60X2 // 1 CHAPA L CALIENTE // EDUCACIÓN</t>
  </si>
  <si>
    <t>PARQUES Y JARDINES / U 45-45-45 L 220  GALVA 1.5</t>
  </si>
  <si>
    <t>10 PLETINA DE 40X10 S 275 JR / TUBO CUADRADO 40X40X2 DD11 / TUBO CARPINTERIA   R-6345    L DD11 / TUBO CARPINTERIA PDS-4</t>
  </si>
  <si>
    <t>2 PRÓRROGA CONTRATO PREST SERV MANT CONS MAQUINAS, EQ, HERRAM Y MATER 7; LOTE 6: MANT PREV GIMNAS; 040426 A 311226</t>
  </si>
  <si>
    <t>2 PRÓRROGA CONTRATO PREST SERV MANT CONS MAQUINAS, EQ, HERRAM Y MATER 7; LOTE 6: MANT CORRECT GIMNAS; 040426 A 311226</t>
  </si>
  <si>
    <t>ALB: 26-201247 PED: 26-002323-1003 S/PED: AREA INCENDIOS / ML. CABLE FLEXIBLE NEGRO 3 X 2.5 MM (RV-K 1KV  UNE.21123) / E</t>
  </si>
  <si>
    <t>ALB: 26-201741 PED: 26-002343-1003 S/PED:  / ML. CADENA ESLABON CORTE ZINCADA 5 MM / ALB: 26-201742 PED: 26-003141-1003</t>
  </si>
  <si>
    <t>ALB: 26-202519 PED: 26-004480-1003 S/PED: 1515 / ELECTROVALVULA 1"" 100 DV CON CONTROL CAUDAL 9V</t>
  </si>
  <si>
    <t>ALB: 26-202584 PED: 26-004588-1003 S/PED: 1516 / ROLLO 100 ML RB GOTEO MARRON 2,3L/H 33CM DN 16 / BOLSA 25 UDS ESTACA PA</t>
  </si>
  <si>
    <t>SUMINISTRO MATERIAL DE FONTANERÍA // CEIP GINER DE LOS RÍOS</t>
  </si>
  <si>
    <t>ALB: 26-202524 PED: 26-004488-1003 S/PED: POLICIA / UNECOL DESATASCADOR LIQUIDO USO PROFESIONAL BOTELLA 1L</t>
  </si>
  <si>
    <t>ALB: 26-203299 PED: 26-005832-1003 S/PED: 1528 / NIPPELS GALVANIZADO 11/4 X 100 / MANGUITO GALVA HEMBRA 11/4"" / MANOMETR</t>
  </si>
  <si>
    <t>ALB: 26-203198 PED: 26-005685-1003 S/PED: 1526 / BOLSA 25 UDS MANGUITO UNION PE TUBO-TUBO XF/17 / BOLSA 25 UDS TE UNION</t>
  </si>
  <si>
    <t>ALB: 26-203012 PED: 26-005328-1003 S/PED: 1521 / CAJA 20 ASPERSOR 5004 ""PLUS"" C.COMPL. 3/4"" 10 CM / ESPATULA 8 CM (3206)</t>
  </si>
  <si>
    <t>SUMINISTRO MATERIAL DE FERRETERIA // CEIP CARDENAL MENDOZA</t>
  </si>
  <si>
    <t>CU MANGUITO HH FIG270 12 // CEIP CARDENAL MENDOZA</t>
  </si>
  <si>
    <t>SUMINISTRO MATERIAL PINTURA // CEIP PABLO PICASSO</t>
  </si>
  <si>
    <t>ALB: 26-202435 PED: 26-004322-1003 / MASSO ENCENDEDOR RECARGABLE / SOPLETE CALENTAMIENTO TELAS ASFALTICAS /SEISPC</t>
  </si>
  <si>
    <t>OTROS SUMINISTROS.../// AM EXP18/2022 // SERVICIO DE LIMPIEZA.</t>
  </si>
  <si>
    <t>ALB: 26-202675 PED: 26-004750-1003 S/PED: CC ESGUEVA / BARRA 3 ML. PVC SANITARIO SERIE B DN 90 / TE 45º SANITARIO M-H DN</t>
  </si>
  <si>
    <t>ALB: 26-203110 PED: 26-005532-1003 S/PED: C.C. ESGUEVA / MANGUITO ENCOLAR PRESION DN 25 / BARRA 1 ML. TUBO PVC ENCOLAR P</t>
  </si>
  <si>
    <t>ALB: 26-203702 PED: 26-006551-1003 S/PED: 1534 / MANGUITO PE HEMBRA-HEMBRA 1/2 / BOLSA 5 UDS CODO TECH-LINE 90º 3/4-MACH</t>
  </si>
  <si>
    <t>ALB: 26-203899 PED: 26-006828-1003 S/PED: 1537 / ARQUETA POLYPRO NEGRA RECTANGULAR MEDIANA 50X37XH30 / ELECTROVALVULA 1""</t>
  </si>
  <si>
    <t>ALB: 26-204324 PED: 26-007530-1003 S/PED: 1541 / VALVULA PVC ROSCAR 1 1/4""</t>
  </si>
  <si>
    <t>ALB: 26-204110  MATABI MOCHILA EXTINTORA FORESTAL 16 L AMARILLA (CERTIFICADA) / MANGO METAL////SEISPC</t>
  </si>
  <si>
    <t>MLK PAQUETE DISCO AMOLADORA // VALVULA // MONOMANDO DUCHA // CEIP ALONSO BERRUGUETE</t>
  </si>
  <si>
    <t>2026 06 3341 22699</t>
  </si>
  <si>
    <t>FUNDIRMETAL AMANDO SL</t>
  </si>
  <si>
    <t>SE-EC 18/2025 - CTO. SUMINISTRO TROFEOS PARA CELEBRACIÓN DEL TROFEO TAURINO SAN PEDRO REGALADO 2026-2027.</t>
  </si>
  <si>
    <t>SOCOTEC ENGINEERING SOLUTIONS SPAIN S.L.U.</t>
  </si>
  <si>
    <t>PLAN TRANSICION VERDE SOSTENIBLE SECTOR TURISTICO VALLADOLID, LOTE 2 HUELLA CARBONO E HIDRICA. PRTR NEXT GENERATION EU</t>
  </si>
  <si>
    <t>2026 01 4331 626</t>
  </si>
  <si>
    <t>HERBECON SYSTEMS S.L.</t>
  </si>
  <si>
    <t>SUMINISTRO E INSTALACION EQUIPAMIENTO AUDIOVISUAL, INFORMATICO Y MOBILIARIO TECH LAB CyL (LOTE 1)</t>
  </si>
  <si>
    <t>SIERRA DE YEGUAS</t>
  </si>
  <si>
    <t>2026 08 1532 22799</t>
  </si>
  <si>
    <t>Servicio de Vigilancia para obras menores en vía pública ( sepi).</t>
  </si>
  <si>
    <t>SERVICIOS DE ASISTENCIA TÉCNICA PARA EL USO DE LOS MEDIOS AUDIOVISUALES EN LA AGENCIA DE INNOVACIÓN AÑO 2026</t>
  </si>
  <si>
    <t>ADQUISICION SUSCRIPCIONES BUSINESS DE LA HERRAMIENTA ChatGPT</t>
  </si>
  <si>
    <t>REPARACIÓN Y MANTENIMIENTO DE VEHÍCULOS Y MAQUINARA DE LA MARCA SCANIA. SERVICIO DE LIMPIEZA.</t>
  </si>
  <si>
    <t>COLABORACIÓN EL NORTE DE CASTILLA IX CARRERA Y MARCHA DE LAS MUJERES// VALLADOLID// 22 DE MARZO 2026</t>
  </si>
  <si>
    <t>2026 02 9331 22799</t>
  </si>
  <si>
    <t>YOLANDA DOMINGUEZ MAGDALENO</t>
  </si>
  <si>
    <t>REALIZACIÓN ESTUDIO DE VIABILIDAD ECONÓMICA PARA LA CONSTRUCCIÓN DE UN APARCAMIENTO EN CALLE MADRE DE DIOS</t>
  </si>
  <si>
    <t>REDACCIÓN DE PLANES DE EVACUACIÓN EN CASO DE EMERGENCIAS EN DIVERSOS MERCADOS MUNICIPALES.</t>
  </si>
  <si>
    <t>Mantenimiento preventivo de las instalaciones de climatización, calefacción, agua caliente y fría de los edificios depen</t>
  </si>
  <si>
    <t>DISEÑO DE PROYECTOS ENERGETICOS IFERMA SL</t>
  </si>
  <si>
    <t>SANEAMIENTO DE INSTALACIÓN ELÉCTRICA Y NUEVA ILUMINACIÓN DE VARIOS COLEGIOS PÚBLICOS. AÑO 2026</t>
  </si>
  <si>
    <t>TORO</t>
  </si>
  <si>
    <t>SUMINISTRO VARIAS REVISTAS: CLARA, CUERPOMENTE, EL MUEBLE, EL JUEVES, LABORES DEL HOGAR, ETC. PARA BIBLIOTECAS. 2026</t>
  </si>
  <si>
    <t>2026 05 4312 633</t>
  </si>
  <si>
    <t>REPARACIÓN DEL ASCENSOR DEL M. CAMPILLO E INSTALACIÓN DE CIERTOS MATERIALES CON EL FIN DE SUBSANAR DEFICIENCIAS</t>
  </si>
  <si>
    <t>LOCUS AVIS S.L.</t>
  </si>
  <si>
    <t>CONTRATACION ACTUACIONES NOCTURNAS COMPLEMENTARIAS PARA CONTROL DE PALOMAS TORCACES EN LA CIUDAD DE VALLADOLID</t>
  </si>
  <si>
    <t>ASTORGA</t>
  </si>
  <si>
    <t>MARTIN WESTLAND SOLUCIONES GRAFICAS S.L.</t>
  </si>
  <si>
    <t>ADJUDICA MANTENIMIENTO (RECAUCHUTADO RODILLOS) Y REVISIÓN MÁQUINA IMPRESIÓN HEILDELBERG - IMPRENTA</t>
  </si>
  <si>
    <t>DIN-A PUBLIC, S.L.</t>
  </si>
  <si>
    <t>ADJUDICA BUZONEO BOLETINES 'VALLADOLID INFORMA' RELATIVOS A BARRIOS CIUDAD</t>
  </si>
  <si>
    <t>PLASTICOS Y TECHOS, S.L.</t>
  </si>
  <si>
    <t>REPARACION SUELO TORREON SECCION DE GOBIERNO Y ACTAS</t>
  </si>
  <si>
    <t>PALEX MEDICAL SAU</t>
  </si>
  <si>
    <t>MANTENIMIENTO CROMATOGRAFO DEL LABORATORIO DE LA RED</t>
  </si>
  <si>
    <t>SANT CUGAT DEL VALLES</t>
  </si>
  <si>
    <t>INSTALACION DE CABLEADO DE LA RED DE ALUMBRADO PUBLICO EN LA CALLE MIESES._CREDITO NO NECESARIO</t>
  </si>
  <si>
    <t>MANTENIMIENTO DEL SISTEMA DE CLIMATIZACIÓN DE LA AGENCIA Y DEL TECH LAB HASTA FORMALIZACIÓN DEL CONTRATO CENTRALIZADO</t>
  </si>
  <si>
    <t>59668200 - Lámpara Led CorePro LED PLS 5W 840 2P G23 / T - GE11750</t>
  </si>
  <si>
    <t>REPARTO DE DOCUMENTACION ENTRE CENTROS DE INTERVENCION SOCIAL Y CVAs 1-4-26 A 31-3-27</t>
  </si>
  <si>
    <t>MIGUEL DIEZ RABANAL</t>
  </si>
  <si>
    <t>ADJUDICA DESARROLLAR CREATIVIDAD Y ADAPTACIONES CAMPAÑA PUBLICIDAD POR 200 AÑOS DE LA POLICÍA MUNICIPAL</t>
  </si>
  <si>
    <t>MANGO MAZA BELLOTA M5200 3N KG. / ID: 0049619 / EMBELLECEDOR LATON LAPIDADO 39/12******* / SIN ID / ANTIPROYECCIONES WEL</t>
  </si>
  <si>
    <t>CERROJO AMIG  384 LTDO BARNIZ  60MM - / SEÑAL EBER CLASE ""B"" LUMINIS 297X210 A4 / SEÑAL EBER POLIE LUMINIS 210X210 / BIS</t>
  </si>
  <si>
    <t>ID: 0048638 / COPIA LLAVE MCM 54 MAESTRA E-52677</t>
  </si>
  <si>
    <t>CIERRA.TELESCO 33AT50PL PLATA C/RETENC. / EHL MUELLE CIERRAPUERTAS BRAZO. PLATEADO.   2931D3 / REPOSAPIES FELLOWES AJUST</t>
  </si>
  <si>
    <t>SIN ID / CHAPA PERFORADA 2000x1000x1  D-10mm INOX / MAN Y EDIFICIO Y INSTALAICIONES FURGONETA 0020 / JUEGO DEST. WERA S-</t>
  </si>
  <si>
    <t>CERRADURA URKO 23R 40MM BOMB.37MM LARGO / BOMBILLO 2071 REVER D16.5 2 ALETAS VERTICAL  R30</t>
  </si>
  <si>
    <t>MOLL TESA BARRA ALUMINIO INOX 1MT 40MM / BURLETE RUF. ALUM. PLATA ADH. 38X0.83 BL / BOMBILLO TESA 5200 30x10 LN</t>
  </si>
  <si>
    <t>SIN ID / FLEX.8 M TRIPLE BLACK REF.7258 MEDID 7258</t>
  </si>
  <si>
    <t>ALB: 26-201794 PED: 26-003241-1003 S/PED: PARQUE DE MTTO / CU SAMBRA H COBRE/INOX 303   18-3/4"" / PB ENLACE ROSCA M DN 2</t>
  </si>
  <si>
    <t>ALB: 26-202661 PED: 26-004732-1003 S/PED: CASA CONSISTORIAL / CODO 87ª SANITARIO H-H DN 160 / MANGUITO EVACUACION DN 160</t>
  </si>
  <si>
    <t>ALB: 26-203074 PED: 26-005465-1003 S/PED: CASA CONSISTORIAL / PB LLAVE DE PASO PARA EMPOTRAR DN 15 (SIN MANETA) / MANGUI</t>
  </si>
  <si>
    <t>ALB: 26-202985 PED: 26-005267-1003 S/PED: CASA CONSISTORIAL / CU TAPON H FIG301 28 / BARRA 1 ML. COBRE DURO DN-28   (UNE</t>
  </si>
  <si>
    <t>ALB: 26-202984 PED: 26-005265-1003 S/PED: RECINTO FERIAL / ML. POLIETILENO BARRA PE100 AD PN16  63 / BARRA 1 ML. POLIETI</t>
  </si>
  <si>
    <t>ALB: 26-202868 PED: 26-005055-1003 S/PED: CASA CONSISTORIAL / BARRA 5,8 ML. POLIBUTILENO DN 15 / BARRA 5,8 ML. POLIBUTIL</t>
  </si>
  <si>
    <t>SUSCRIPCIÓN ANUAL AL DIARIO ABC PARA LAS BIBLIOTECAS MUNICIPALES DEL AYUNTAMIENTO DE VALLADOLID - AÑO 2026</t>
  </si>
  <si>
    <t>STRATEGY AND ANALYTICS ESTANCIA C3 SLU</t>
  </si>
  <si>
    <t>ELABORACIÓN Y DESARROLLO DE MATERIALES DE COMUNICACIÓN PARA ANIMAR AL EMPRENDIMIENTO EN LOS MERCADOS MUNICIPALES</t>
  </si>
  <si>
    <t>PONTEDEUME</t>
  </si>
  <si>
    <t>DELAMON CIRCUS S.L.</t>
  </si>
  <si>
    <t>BOCETO PARA DISEÑO DEL ARTE GRÁFICO DIGITAL PARA MURAL 3D CONMEMORATIVO DEL 475 ANIVERSARIO DE LA CONTROVERSIA</t>
  </si>
  <si>
    <t>2026 06 3321 629</t>
  </si>
  <si>
    <t>LIBRERIA OLETUM, SOCIEDAD LIMITADA</t>
  </si>
  <si>
    <t>CTO. MENOR FONDOS LIBROS INFORMATIVOS Y ENCUENTRO CLUBES LECTURA EN LA FERIA DEL LIBRO. -4 MESES-</t>
  </si>
  <si>
    <t>CONTRATO MENOR SUMINISTRO FONDOS BIBLIOGRÁFICOS NARRATIVA ADULTOS. -4 MESES-</t>
  </si>
  <si>
    <t>LUISA DE LAS MORAS ALAMO</t>
  </si>
  <si>
    <t>CTO. MENOR SUMINISTRO FONDOS BIBLIOGRÁFICOS NOVEDADES LITERARIAS. -4 MESES-</t>
  </si>
  <si>
    <t>MARGEN LIBROS, S.L.</t>
  </si>
  <si>
    <t>CTO. MENOR SUMINISTRO DE FONDOS LIBROS INFANTILES Y  JUVENILES. -4 MESES-</t>
  </si>
  <si>
    <t>SUMINISTRO GAS PARA POLICÍA MUNICIPAL AVENIDA DE BURGOS</t>
  </si>
  <si>
    <t>eBOGA SOLUCIONES Y SERVICIOS DE SEGURIDAD INTEGRAL</t>
  </si>
  <si>
    <t>MANTENIMIENTO DEL SISTEMA DE LECTURA DE MATRÍCULAS AÑO 2026</t>
  </si>
  <si>
    <t>TRABAJOS DE LIJADO/EMPLASTECIDO/BARNIZADO DE SUELOS DE PARQUETS DE 2 SALAS EN CASA CONSISTORIAL</t>
  </si>
  <si>
    <t>MANTENIMIENTO INTEGRAL DE LA PLATAFORMA WEB DE GESTIÓN DE EMBAJADORES Y DISEÑO Y EJECUCIÓN CAMPAÑAS DE DIFUSIÓN</t>
  </si>
  <si>
    <t>2026 02 9332 203</t>
  </si>
  <si>
    <t>SUMINISTRO DE CONTENEDORES VACIOS, DEPÓSITO DEL TIEMPO NECESARIO Y RETIRADA DE LOS MISMOS AL VERTEDERO, PARA  2006</t>
  </si>
  <si>
    <t>REPARACIÓN VEHÍCULO.../// AM EXP 08/2025 // SERVICIO DE LIMPIEZA.</t>
  </si>
  <si>
    <t>2026 11 1361 214</t>
  </si>
  <si>
    <t>H.M.O. REVISAR Y DETERMINAR AVERIA /   H.M.O.  SUSTITUIR  LAS  4  BUJIAS  Y COMPROBAR FUNCIONAMIENTO / BUJIA / SPRAY LI</t>
  </si>
  <si>
    <t>H.M.O.  REVISAR  PERDIDA DE AIRE, POR TOMA ITV. SUSTITUIT RACOR Y TROZA TECALAN /   H.M.O.  SUJETAR  PROTECTOR  COLUMN</t>
  </si>
  <si>
    <t>H.M.O.  SACAR  TORNILLO  ROTO  DEL CATALIZADOR /   H.M.O.  COLOCAR  LA  SALIDA  DEL CATALIZADOR  Y  EL  SENSOR NOX. CO</t>
  </si>
  <si>
    <t>REVISAR  INSTALACION  Y DIAGNOSTICAR AVERIA EN INTERRUPTOR FRENO SUSTITUIR Y AJUSTAR//SEISPC</t>
  </si>
  <si>
    <t>DESMONTAR  Y MONTAR MOLDURA Y TECLAS DEL PAÑO DE LA PUERTA DERECHA VEHÍCULO AEA9 MATRÍCULA LCL///SEISPC</t>
  </si>
  <si>
    <t>HIDRAULICA INDUSTRIAL S.A.</t>
  </si>
  <si>
    <t>SUMINISTRO PIEZA TALLER.../// AM EXP 18/2022 // SERVICIO DE LIMPIEZA.</t>
  </si>
  <si>
    <t>HIDROBOMBA, S.L.</t>
  </si>
  <si>
    <t>Nº DE VALE 1628 ( DESTINO: SOTO ) / CUCHILLA CORTACESPED HONDA HRH 536 HXE / MUELLE REGULACION HONDA GX160 / MUELLE REGU</t>
  </si>
  <si>
    <t>PLAN TRANSICION VERDE SOSTENIBLE SECTOR TURISTICO VALLADOLID LOTE 3 REDUCCION CONSUMO ENERGETICO PRTR NEXT GENERATION EU</t>
  </si>
  <si>
    <t>SE-EC 2/2024 PS 5 LOTE 2 ASISTENCIA TECNICA CONTROL DE CALIDAD OBRAS REHABILITACIÓN LAVA 3 FASE FACTORIA CREACIÓN 2025</t>
  </si>
  <si>
    <t>MAINJOBS INTERNACIONAL EDUCATIVA Y TECNOLÓGICA, S.A.</t>
  </si>
  <si>
    <t>PLAN TRANSICION VERDE SOSTENIBLE SECTOR TURISTICO VALLADOLID, LOTE 4 PLAN PRODUCCION SOSTENIBLE. PRTR NEXT GENERATION EU</t>
  </si>
  <si>
    <t>MÁLAGA</t>
  </si>
  <si>
    <t>DELOITTE CONSULTING S.L.U.</t>
  </si>
  <si>
    <t>IMPLANTACION PLATAFORMA INTELIGENTE VALLADOLID VIBES. LOTE 1 OFICINA TECNICA APOYO GESTION PRTR NEXT GENERATION EU</t>
  </si>
  <si>
    <t>REALIZACION DEL PLAN DE CONTROL DE CALIDAD DE LAS OBRAS DEL CVA Y CEAS ZONA CENTRO, LEOLPOLDO CANO (fase 1ª)</t>
  </si>
  <si>
    <t>Lote 1 Control de Calidad del contrato de conservación (16/2022). 1ª Prórroga.</t>
  </si>
  <si>
    <t>Lote 2 control de calidad del contrato de conservación (16/2022). 1ª Prórroga.</t>
  </si>
  <si>
    <t>Lote 3 control de calidad del contratp de conservación (16/2022). 1ª Prórroga.</t>
  </si>
  <si>
    <t>Control de calidad de las obras de carril bici de zaratán</t>
  </si>
  <si>
    <t>2 PRÓRROGA CONTRATO PREST SERV MANT CONS MAQUINAS, EQ, HERRAM Y MATER 7; LOTE5: MANT PREV EQ HERR EXCAR;040426 A 311226</t>
  </si>
  <si>
    <t>2 PRÓRROGA CONTRATO PREST SERV MANT CONS MAQUINAS, EQ, HERRAM Y MATER 7; LOTE5: MANT CORR EQ HERR EXCARC; 040426A311226</t>
  </si>
  <si>
    <t>INSPECCIÓN PERIÓDICA ASCENSOR EIM LA COMETA</t>
  </si>
  <si>
    <t>CONTRATO PARA EL ASESORAMIENTO TECNICO Y FORMACION PARA LAS EMPRESAS TURISTICA. PRTR NEXT GENERATION EU.LOTE 1</t>
  </si>
  <si>
    <t>MANTENIMIENTO DEL SISTEMA DE SEGURIDAD INSTALADO EN LA AGENCIA DE INNOVACIÓN Y TECH LAB 2026</t>
  </si>
  <si>
    <t>J.M.B.ALCAÑIZ, S.L.</t>
  </si>
  <si>
    <t>SUMINISTRO DE MATERIAL ELECTRÓNICO PARA REPARACIONES EN TEATRO DE C.C. JOSÉ LUIS MOSQUERA</t>
  </si>
  <si>
    <t>SUMINISTRO DE MATERIAL ELECTRÓNICO Y CABLEADO PARA REPARACIONES EN TEATRO DE C.C. JOSÉ LUIS MOSQUERA</t>
  </si>
  <si>
    <t>JESUS GUTIERREZ SANTOS</t>
  </si>
  <si>
    <t>HYPERICUM</t>
  </si>
  <si>
    <t>64TI/35 KA 6356 CADADO ABUS LLAVES IGUALES Nº6356</t>
  </si>
  <si>
    <t>401 BC 20G ADHESIVO INSTANTANEO USO GENERAL LOCTITE 404911 / 7991-10X 25   TORNILLO ALLEN CABEZA AVELLANADA 10.9</t>
  </si>
  <si>
    <t>99- 10X60  PASADOR ANILLA ZN</t>
  </si>
  <si>
    <t>47005606910 BISAGRA METÁLICA NEGRA TALADROS PASANTES 470056 BK / EH.102.5 PUNTA 1/4 HEXA - 2,5MM//SEISPC</t>
  </si>
  <si>
    <t>JOSE CARLOS PUELLES DE LA CAL</t>
  </si>
  <si>
    <t>REPARACION PINCHAZO ( FURGON 3500+EQUILIBRADO 1760-LKK ) / 205/60R16 MUCHELIN PRIM5 92H ( 3997-JKP ) / S.I. GESTION DE N</t>
  </si>
  <si>
    <t>SUMINISTRO PIEZAS TALLER.../// AM EXP 18/2022 // SERVICIO DE LIMPIEZA VIARIA.</t>
  </si>
  <si>
    <t>CUBIERTA NUEVA ( 195/75R16 BARUM 4 ESTAC. 7535-LLT ) / S.I. GESTION DE NFU  (  CAT. B  7535-LLT ) / ALINEACION ELECTRONI</t>
  </si>
  <si>
    <t>CUBIERTA NUEVA ( 120-70-17 CONTINENTAL  ) / CUBIERTA NUEVA ( 150-70-17 CONTINENTAL  ) / CUBIERTA NUEVA ( 160-60-17 CONTI</t>
  </si>
  <si>
    <t>RECORRIDO BOTÁNICO Y CHARCA EN IES RIB. DE CASTILLA Y LEÓN FELIPE_ACTUACION B.3.2_CºBIODIVERSIDAD_EXP 2025_COB/01/00014</t>
  </si>
  <si>
    <t>PERGOLAS Y JARDINERAS EN EL PATIO DEL CEIP MACIAS PICAVEA_ACTUACION B.3.2_CºBIODIVERSIDAD_EXP 2025_COB/01/00012</t>
  </si>
  <si>
    <t>PERGOLAS Y JARDINERAS EN EL PATIO DEL CEIP FRANCISCO DE QUEVEDO_ACTUACION B.3.2_CºBIODIVERSIDAD_EXP 2025_COB/01/00013</t>
  </si>
  <si>
    <t>RENATURALIZACIÓN AVENIDA REAL VALLADOLID Y AVENIDA SALAMANCA_ACTUACION B.3.2_CºBIODIVERSIDAD_EXP 2025_COB_01_000003</t>
  </si>
  <si>
    <t>RENATURALIZACIÓN AV REAL VALLADOLID YSALAMANCA_ACTUACION B.3.2_CºBIODIVERSIDAD_EXP 2025_COB_01_000003 LIQUIDACION</t>
  </si>
  <si>
    <t>LOMIMAR, S.L.</t>
  </si>
  <si>
    <t>3RG/83653 - TUBO DE SENSOR PRESION DPF / 3RG/82650 - KIT TUBO VALVULA EGR (2PCS) / TEXTO/ - REF DADA POR EL CLIENTE / ME</t>
  </si>
  <si>
    <t>TUDOR/TG1803 - TUDOR BATERIA 12V180AH1000**26.3 / TEXTO/ - PRESUPUESTO DE ORIGEN # L26 0200000951 / TUDOR/TG1803 - TUDOR</t>
  </si>
  <si>
    <t>BREMB/P83150 - PASTILLA DE FRENO / BREMB/P83080 - PASTILLA DE FRENO / TEXTO/ - 0373 KRY / MAHLE/LX2870 - FILTRO DE AIRE</t>
  </si>
  <si>
    <t>LUBRICANTES LOMAR, S.L.U.</t>
  </si>
  <si>
    <t>VARTA SILVER AGM 70AH 760A(EN) 12V +DCHA / LOMAR LAVAPARABRISAS AK-LP 10 AZUL 25L / CDI KAWASAKI / VARTA SILVER AGM 70AH</t>
  </si>
  <si>
    <t>ADBLUE.../// SERVICIO DE LIMPIEZA.</t>
  </si>
  <si>
    <t>BLISTER ALAMBRE GALVANIZADO 1.5 / JBM VASO HEXAGONAL 1/4"" CINCADO 14MM / JBM VASO DESTORNILLADOR TORX TX T20 / COFAN ROL</t>
  </si>
  <si>
    <t>EDDING MARCADOR OPACO 750 2/4 MM BLANCO / ESCOBILLA SUPERSILENCIOSO 475 MM / COFAN VASO 6 CARAS 1/2"" M-30 / COFAN VASO 6</t>
  </si>
  <si>
    <t>AD BLUE A GRANEL.../// AM EXP 18/2022 // SERVICIO DE LIMPIEZA.</t>
  </si>
  <si>
    <t>SUMINISTRO HIDRÁULICO.../// AM EXP 18/2022 // SERVICIO DE LIMPIEZA.</t>
  </si>
  <si>
    <t>DYNAMIC GRASA DYNAKOTE EP-00 EC 18KG.../// AM EXP 18/2022 // SERVICIO DE LIMPIEZA.</t>
  </si>
  <si>
    <t>ADBLUE A GRANEL.../// AM EXP 18/2022 // SERVICIO DE LIMPIEZA.</t>
  </si>
  <si>
    <t>LOMAR LAVAPARABRISAS AK-LP 10 AZUL 25L / MONTCADA RESORTE PORTON RRE028 / COFAN LLAVE DE VASO 1/4"" CON PUNTA T-15 / COFA</t>
  </si>
  <si>
    <t>MONTCADA RESORTE GAS 275-300-8/18 M6 / COFAN ABRAZADERA METALICA BANDA 9MM 10-16 / MOTUL SCOOTER POWER 4T 5W40 MA 1L / A</t>
  </si>
  <si>
    <t>1º PRÓRROGA ""SERVICIOS DE IMPRESIÓN, PLEGADO Y ENSOBRADO DE LOS ENVÍOS POSTALES DEL AYUNTAMIENTO DE VALLADOLID""</t>
  </si>
  <si>
    <t>CONTRATO PATROCINIO PUBLICITARIO CIRCUITO CARRERAS HERBALIFE NIGHT RUN. ACTUACIÓN 12 PRTR NEXT NEGERATION EU</t>
  </si>
  <si>
    <t>MANT. SUMINISTRO DE  MATERIAL PARA REPARACIONES,  CORREDERA ARM PERFIL U PARA EL CVA DELICAS- AM- INICIATIVAS SOCIALES</t>
  </si>
  <si>
    <t>F - 1451- MELAMINA, CANTO PVC, BISAGRA, TIRADOR, BALDA Y TORNILLOS - CEAS RONDILLA - MARINO DE LA FUENTE</t>
  </si>
  <si>
    <t>Albarán: VA26/385 Fecha: 02/02/26 / BARRAS  TETRACERO 2000X6MM / BARRAS  TETRACERO 2000X10MM</t>
  </si>
  <si>
    <t>Albarán: VA26/507 Fecha: 10/02/26 / AGLOMERADO 2440*1220*16 / AGLOMERADO 2440*1220*16 / AGLOMERADO 2440*1220*16 / AGLOME</t>
  </si>
  <si>
    <t>Albarán: VA26/711 Fecha: 24/02/26 / AGLOMERADO 2440*1220*16 / AGLOMERADO 2440*1220*16 / AGLOMERADO 2440*1220*16 / SEISPC</t>
  </si>
  <si>
    <t>MECANIZADOS Y SOLDADURAS ANSAMA,  SL</t>
  </si>
  <si>
    <t>CIGALES</t>
  </si>
  <si>
    <t>GASTOS EVENTO SONSOLIDARIO 2026 EN LA CUPULA DEL MILENIO EL 8 DE MARZO</t>
  </si>
  <si>
    <t>2026 01 4331 625</t>
  </si>
  <si>
    <t>MOI INTERIORISMO Y EQUIPAMIENTO SOCIEDAD LIMITADA</t>
  </si>
  <si>
    <t>SUMINISTRO E INSTALACION EQUIPAMIENTO AUDIOVISUAL, INFORMATICO Y MOBILIARIO TECH LAB CyL (LOTE 6)</t>
  </si>
  <si>
    <t>F - 1398 - SILKA PURFORM BLANCO PARA VVDA ALOJ PROV CARMELO 21 3C - MUNDO INDUSTRIA</t>
  </si>
  <si>
    <t>TACO DUOPOWER  6x30 / TORNILLO POZIDRIVE 4,0 X 40</t>
  </si>
  <si>
    <t>MANTENIMIENTO, SUMINISTRO DE DISPENSADOR PAPEL HIGIENICO INOX PARA REPARACION EN EL CVA HUERTA DEL REY- AM- INICIATVAS</t>
  </si>
  <si>
    <t>SUMINISTRO MATERIAL DE FERRETERÍA // COLEGIOS PÚBLICOS</t>
  </si>
  <si>
    <t>ESCALERA TELESCOP ALUMIN PLUS 4P / SOLERA TRANSPARENTE 2+2=4 30K//SERVICIO DE EXTINCIÓN DE INCENDIOS</t>
  </si>
  <si>
    <t>NEUMATICA HIDRAULICA BECO, S.A.</t>
  </si>
  <si>
    <t>MONTAJE LLANTA 8 / CAMARA 13.50-6</t>
  </si>
  <si>
    <t>2026 01 9205 623</t>
  </si>
  <si>
    <t>ADJUDICA ADQUISICIÓN PLOTTER PARA PRUEBAS IMPRESIÓN - IMPRENTA MUNICIPAL</t>
  </si>
  <si>
    <t>CONTROL DE PLAGAS Y MALEZAS, S.L.</t>
  </si>
  <si>
    <t>CTO. SERVICIO PARA EL CONTROL DE PLAGAS EN EL CEIP GINER DE LOS RÍOS Y OTROS COLEGIOS PÚBLICOS. AÑO 2026</t>
  </si>
  <si>
    <t>PRODUCTION 74 FILMS, SL</t>
  </si>
  <si>
    <t>PATROCINIO PUBLICITARIO TURISMO VALLADOLID A TRAVES DE LA PRODUCCION AUDIOVISUAL PRODUCTION 74. PRTR NEXT GENERATION EU</t>
  </si>
  <si>
    <t>MARRATXÍ</t>
  </si>
  <si>
    <t>ILLES BALEARS</t>
  </si>
  <si>
    <t>ADQUISICIÓN DE 17 GARRAFAS DE DETERGENTE PARA MAQUINAS LAVADORA Y DESCONTAMINACIÓN///SEISPC</t>
  </si>
  <si>
    <t>H.M.O.  DESMONTAR  Y  MONTAR  ESPEJO RETROVISOR IZQUIERDO /   H.M.O.  DESMONTAR  Y  MONTAR  ALETA DELANTERA IZQUIERDA</t>
  </si>
  <si>
    <t>H.M.O.  REVISAR  Y  CORREJIR  FUGA DE ANTICONGELANTE  POR MANGUITO DE CALEFACCION A EGR. RELLENAR CIRCUITO Y COMPROBAR</t>
  </si>
  <si>
    <t>H.M.O.  REV  LUZ  ANTINIEBLA  IZQ. SUSTITUCION  DE  LAMPARA  Y  REVISAR  CONECTOR. LIMPIAR  CCONEXIONES  DEL  PILOTO</t>
  </si>
  <si>
    <t>2026 01 4331 22602</t>
  </si>
  <si>
    <t>EDITORIAL ECOPRENSA SA</t>
  </si>
  <si>
    <t>PÁGINA DE PUBLICIDAD EN SUPLEMENTO ESPECIAL 20 ANIVERSARIO EL ECONOMISTA PARA LA PROMOCIÓN DEL PROGRAMA VALLADOLID NOW</t>
  </si>
  <si>
    <t>CAMARA 16X6.50-8 / MON LLANTA 8</t>
  </si>
  <si>
    <t>2026 10 2314 22699</t>
  </si>
  <si>
    <t>LUIS MIGUEL MERINO GARCIA</t>
  </si>
  <si>
    <t>MATERIAL DIVULGATIVO-CUADERNOS// SERVICIO DE IGUALDAD Y JUVENTUD// MARZO 2026</t>
  </si>
  <si>
    <t>TOTALGRAFIC ASISTENCIA TÉCNICA, S.L.</t>
  </si>
  <si>
    <t>ADJUDICA MANTENIMIENTO Y REVISIÓN MÁQUINA FILMADORA DE PLANCHAS OFFSET - IMPRENTA</t>
  </si>
  <si>
    <t>NAIPES HERACLIO FOURNIER, S.A.</t>
  </si>
  <si>
    <t>JUEOS DE CARTAS, BARAJAS ESPAÑOLAS  PARA TODOS LOS CVA PARA 2026- INICIATIVAS SOCIALES</t>
  </si>
  <si>
    <t>LEGUTIANO</t>
  </si>
  <si>
    <t>ALAVA</t>
  </si>
  <si>
    <t>IMPERMEABILIZACIONES IMPALAG, S.L.</t>
  </si>
  <si>
    <t>MANTENIMIENTO DEL REMATE DE LA CORONACIÓN DEL MURO DE HORMIGÓN SIENTE PLATAFORMAS SOTERRADAS. SERVICIO DE LIMPIEZA.</t>
  </si>
  <si>
    <t>2026 07 1711 22106</t>
  </si>
  <si>
    <t>PRODUCTOS FARMACEUTICOS PARA PERSONAL DE PARQUES Y JARDINES Y PERSONAL DE LA ESCUELA DE JARDINERIA ""GERMINAVA""</t>
  </si>
  <si>
    <t>PLAN DE AUTOPROTECCIÓN EDIFICIO TECH LAB</t>
  </si>
  <si>
    <t>ROTULACIÓN Y VINILADO DEL VEHÍCULO CON BASTIDOR: ZCFEG2RPX0C552884. RECOLECTOR DE PAPEL.  SERVICIO DE LIMPIEZA.</t>
  </si>
  <si>
    <t>ASISTENCIA A JUICIO POR DEFICIENCIAS EN CAVAS EN VALLADOLID ESPACIO ORIGEN FEBRERO 2026</t>
  </si>
  <si>
    <t>PÁGINA DE PUBLICIDAD EN EXPANSIÓN PARA LA PROMOCIÓN DEL PROGRAMA VALLADOLID NOW</t>
  </si>
  <si>
    <t>MEDIO AMBIENTE / LDR-CONTROL AMBIENTAL / C/SANTA CIPRIANA - LA OVERUELA (VA) / PROXIMO A PISTA DEPORTIVA / ENERO AL 9  J</t>
  </si>
  <si>
    <t>GOAF HOTELING SL</t>
  </si>
  <si>
    <t>COSTES ALOJAMIENTO FAMILIAS EVACUADAS EN PUENTE DUERO POR AMENAZA DESBORDAMIENTO RIO DUERO FEBRERO 2026</t>
  </si>
  <si>
    <t>NH HOTELES ESPAÑA  SA</t>
  </si>
  <si>
    <t>MATERIAL DIVULGATIVO (MOCHILAS) LOGO JUVA// VALLADOLID // AÑO 2026</t>
  </si>
  <si>
    <t>SUMINISTRO DE 2 SITEMAS ELÉCTRICOS COMPLETOS DE EQUIPO AUTÓNOMO DE RESPIRACIÓN DE CABINA BOMBEROS DE BUP 1//SEISPC</t>
  </si>
  <si>
    <t>SUMINISTRO RESMAS PAPEL A LA IMPRENTA MUNICIPAL PARA REALIZAR IMPRESOS PARA EL SERVICIO DE LIMPIEZA.</t>
  </si>
  <si>
    <t>OCU EDICIONES, S.A.</t>
  </si>
  <si>
    <t>SUMINISTRO SUSCRIPCIÓN DE LA REVISTA ""OCU CONTIGO"" PARA BIBLIOTECAS MUNICIPALES AYUNTAMIENTO VALLADOLID - AÑO 2026</t>
  </si>
  <si>
    <t>SE-EC 2/2024 PS4 - COORDINACIÓN DE SEGURIDAD Y SALUD OBRAS DE REHABILITACIÓN LAVA 3 FASE FACTORÍA DE CREACIÓN</t>
  </si>
  <si>
    <t>PINCHAZO FURGON ( MAS EQUILIBRADO 4558-LKC ) / CUBIERTA NUEVA ( 205/65R16 BARUM 4 ESTAC. 8778-LWS ) / S.I. GESTION DE NF</t>
  </si>
  <si>
    <t>SERVICIOS DE LIMPIEZA Y SERVICIOS DE ASISTENCIA, S.L.U.</t>
  </si>
  <si>
    <t>LIMPIEZAS DEL TEJADILLO DEL CENTRO INTEGRADO PERSONAS SIN HOGAR DURANTE 2026</t>
  </si>
  <si>
    <t>2026 04 9202 22799</t>
  </si>
  <si>
    <t>JRI LABORATORIO DE SISTEMAS</t>
  </si>
  <si>
    <t>Apoyo profesional en proceso selectivo. Auxiliar Administrativo.</t>
  </si>
  <si>
    <t>Suministro de recargas de botellas de gases para equipos de soldadura de la Brigada de Forja.</t>
  </si>
  <si>
    <t>CONTRATO DE OBRAS REHABILITACIÓN DEL TEATRO LOPE DE VEGA</t>
  </si>
  <si>
    <t>SAN MIGUEL INSTALACIONES, S.A.</t>
  </si>
  <si>
    <t>ASISTENCIA E INTERVENCIONES DE PEQUEÑA ENTIDAD EN LA INST. DE CLIMATIZACIÓN, CALEFACCIÓN DE CASA CONSISTORIAL</t>
  </si>
  <si>
    <t>Suministro de combustible AUTOGAS para vehículos del S.E.P.I. durante el año 2026.-</t>
  </si>
  <si>
    <t>ALQUILER DE PLATAFORMA ELEVADORA PARA TRABAJOS EN ALTURA  VARIAS UBICACIONES</t>
  </si>
  <si>
    <t>SIALTRONICA</t>
  </si>
  <si>
    <t>Reparación de instalación. Señal S- 13 en cajón retroiluminado, en instalación de paso inteligente</t>
  </si>
  <si>
    <t>AVILÉS</t>
  </si>
  <si>
    <t>2026 02 9332 22799</t>
  </si>
  <si>
    <t>RECUPERACIONES ÍSCAR, S.L.</t>
  </si>
  <si>
    <t>TRANSPORTE Y TRATAMIENTO DE MATERIALES Y RESIDUOS PELIGROSOS</t>
  </si>
  <si>
    <t>ÍSCAR</t>
  </si>
  <si>
    <t>LIFTISA, S.L.</t>
  </si>
  <si>
    <t>REVISIÓN DE PLATAFORMAS ELEVADORAS DE LOS CENTROS CÍVICOS BAILARÍN VICENTE ESCUDERO, JOSÉ MARÍA LUELMO Y PARQUESOL.</t>
  </si>
  <si>
    <t>MONTMELO</t>
  </si>
  <si>
    <t>2026 02 9332 22699</t>
  </si>
  <si>
    <t>DANIEL GUTIERREZ  SANZ</t>
  </si>
  <si>
    <t>CONFECCIÓN A MEDIDA Y SUMINISTRO DE TOLDOS tipo LONA para los 4 vehículos con caja abierta del CMEI</t>
  </si>
  <si>
    <t>TAO26 10 REPARACION 8683-LZF KMS 65579 CAMBIAR SONDA LAMBDA, METER DIAGNOSIS, HACER REGENERACION FORZADA Y BORRAR FALLOS</t>
  </si>
  <si>
    <t>TAO26 158 REPARACION 1760-LKK KMS 75618 METER EASY PARA VER AVERIA, FALLO SENSOR PM HACER PRUEBAS Y REGENERACION FORZADA</t>
  </si>
  <si>
    <t>TAO26 264 REPARACION 5667-CFT KMS 122451 D-M PANEL PTA IZQ. SUST. ELEVALUNAS Y MANIVELA / REVISAR LUCES POSICION TRAS. Y</t>
  </si>
  <si>
    <t>TAO26 353 REPARACION VA-9532-X KMS 94644 REPARAR PERDIDA DE AIRE POR TUBERIA A CALDERINES / 118335 RACORD ACODADO 8MM /</t>
  </si>
  <si>
    <t>TAO26 312 REPARACION 1760-LKK KMS 75865 HACER TEST TURBO E INYECTORES LIMPIAR INYECTOR DE ADBLUE D-M CATALIZADOR PARA LI</t>
  </si>
  <si>
    <t>TAO26 334 REPARACION 4747-GSV KMS 348512 CALENTAR MOTOR Y COMPROBAR PRESION DE ACEITE CON MANOMETRO ESTANDO BIEN COMPROB</t>
  </si>
  <si>
    <t>TAO26 364 REPARACION 1760-LKK KMS 76433 CALENTAR Y HACER PRUEBAS EN TURBO TIRA ACEITE HACIA LA ADMISION / D-M ACCESORIOS</t>
  </si>
  <si>
    <t>TAO26 379 REPARACION 4416-KJX KMS 192406 METER EASY PARA VER AVERIAS HACER TEST ADBLUE Y SANITY CAMBIAR SENSOR NOX ANTER</t>
  </si>
  <si>
    <t>Suministro y colocación de toda clase de vidrios en edificios municipales</t>
  </si>
  <si>
    <t>OMEGA PERIPHERALS, S.L.</t>
  </si>
  <si>
    <t>ADQUISICIÓN SENSOR DE PUNTO DE FUGA PARA DETECCIÓN DE INUNDACIÓN EN EL CPD DE RESPALDO</t>
  </si>
  <si>
    <t>IMPORTE ANÁLISIS DE DROGAS ENERO POLICIA MUNICIPAL</t>
  </si>
  <si>
    <t>PLATAFORMA DE ORGANIZACIONES DE INFANCIA DE CASTILLA Y LEON</t>
  </si>
  <si>
    <t>DISEÑO, PREPARACIÓN Y EJECUCIÓN DE ACTIV. DINAMIZACIÓN DE LOS MENORES REPR. CONSEJO MPAL INFANCIA // MARZO-JUNIO 2026</t>
  </si>
  <si>
    <t>TAO26 358 REPARACION 7694-JCZ KMS 92161  D-M ACCESORIOS PARA CAMBIAR EMBRAGUE Y VOLANTE MOTOR. / CAMBIAR ACEITE MOTOR, F</t>
  </si>
  <si>
    <t>OPHION STUDIOS</t>
  </si>
  <si>
    <t>SUMINISTRO E INSTALACION EQUIPAMIENTO AUDIOVISUAL, INFORMATICO Y MOBILIARIO TECH LAB CyL (LOTE 5)</t>
  </si>
  <si>
    <t>PAULEON AUTOMOCION, S.L.</t>
  </si>
  <si>
    <t>ANTICONGELANTE A GRANEL.../// AM EXP 18/2022 // SERVICIO DE LIMPIEZA.</t>
  </si>
  <si>
    <t>ACEITE A GRANEL.../// AM EXP 18/2022 // SERVICIO DE LIMPIEZA.</t>
  </si>
  <si>
    <t>PIXELOW, S.L.</t>
  </si>
  <si>
    <t>SUMINISTRO E INSTALACION EQUIPAMIENTO AUDIOVISUAL, INFORMATICO Y TECH LAB CyL (LOTE 2)</t>
  </si>
  <si>
    <t>15 Cable manguera 5x1  25 m / 2 GLYCO eCOOL 50% / SPRAY DE SILICONA 500 ML / 12 ABRAZADERA SINFIN L W2 DE 8-12 MM / 12 A</t>
  </si>
  <si>
    <t>Terminal batería esparrago M8 + / BATERIA HIGH TECH 12V 61 AH / BATERIA AGER 110AH 61010 / 4 AGUA DESTILADA 5 L. / LIMPI</t>
  </si>
  <si>
    <t>PULPO SEGURIDAD 100CM - 2 PIEZAS</t>
  </si>
  <si>
    <t>PASTILLAS DE FRENO / ESPUMA MULTIUSOS MANUAL / Dispensador 10 Hojas De 18 Mm / ARANDELA PLANA 6X18 / ARANDELA PLANA 8X25</t>
  </si>
  <si>
    <t>ELECTRODO OMNIA 46 1.6X250 / ELECTRODO RUTILO 2.5mm / MANTA CABRESTANTE / 3 lampara P21/5W Standard BAY15d /SEISPC</t>
  </si>
  <si>
    <t>AMOLU/515A - LAMPARA PLAFONIER 12V18W 15X44 / ADPRO/550 - ESCOBILLAS LIMPIA 550 / BOSCH/3397004489 - RAQUETA LIMPIA-CRIS</t>
  </si>
  <si>
    <t>RECAMBIOS RAF VALLADOLID, S.L.</t>
  </si>
  <si>
    <t>RECAUCHUTADOS ANTONIO NIETO, S.L.U.</t>
  </si>
  <si>
    <t>CUBIERTAS 185-65X15 ( VEHICULO 9981-LSG ) / RESIDUOS ( VEHICULO 9981-LSG ) / EQUILIBRADOS 175-65X15 ( VEHICULO 9981-LSG</t>
  </si>
  <si>
    <t>CONTRATO PARA EL ASESORAMIENTO TECNICO Y FORMACION PARA LAS EMPRESAS TURISTICAS. PRTR NEXT GENERATION EU. LOTE 2</t>
  </si>
  <si>
    <t>REPUESTOS SAENZ S.A.</t>
  </si>
  <si>
    <t>MANTENIMIENTO, SUMINISTRO DE  PIZARRA CORTADA CALIBRADA 100X50X2 PRA REPARACION EN EL  CVA HUERTA DEL REY- AM- INICIATIV</t>
  </si>
  <si>
    <t>LADRILLO REFRACTARIO DE 4 CM</t>
  </si>
  <si>
    <t>SACA DE ECOARIDO RECICLADO 1 TN / CAMION ECOARIDO RECICLADO ± 11 TN / CAMION ECOARIDO RECICLADO ± 11 TN / SACA DE ARENA</t>
  </si>
  <si>
    <t>M² PORCELANICO BONN ACERO 30X60 / SACO MORTERO AUTONIVELANTE NIVELAN 5 CT // EDUCACIÓN</t>
  </si>
  <si>
    <t>M² PORCELANICO EVEREST GRIS 33X33 // ESCUELA MUNICIPAL MAFALDA Y GUILLE</t>
  </si>
  <si>
    <t>PALETS RECICLADOS</t>
  </si>
  <si>
    <t>TRAMPILLA 15*400*1000</t>
  </si>
  <si>
    <t>M² BALDOSA PETREA 40X20X6 VERDE / PALETS TR</t>
  </si>
  <si>
    <t>HORAS CAMION GRUA 3 EJES</t>
  </si>
  <si>
    <t>SACO DE CEMENTO BLANCO 42,5 R / SACO DE YESO TOSCO / SACOS VACIOS ESCOMBRO 70X50 // COLEGIOS PÚBLICOS</t>
  </si>
  <si>
    <t>ROS ROCA, S.A.</t>
  </si>
  <si>
    <t>TARREGA</t>
  </si>
  <si>
    <t>LERIDA</t>
  </si>
  <si>
    <t>SUMINISTRO PIEZAS TALLER.../// AM EPX 18/2022 // SERVICIO DE LIMPIEZA.</t>
  </si>
  <si>
    <t>CONTRATO PARA EL ASESORAMIENTO TECNICO Y FORMACION PARA LAS EMPRESAS TURISTICAS. PRTR NEXT GENERATION EU. LOTE 3</t>
  </si>
  <si>
    <t>CONTRATO PATROCINIO PUBLICITARIO CIRCUITO CARRERAS HERBALIFE NIGHT RUN. ACTUACIÓN 12_ PRTR_NEXT GENERATION EU</t>
  </si>
  <si>
    <t>REVEGETACION Y NUEVAS PLANTACIONES EN ESTRUCTURAS URBANAS_ACTUACION B.4.2_CºBIODIVERSIDAD_EXP 2025_COB/01/00011</t>
  </si>
  <si>
    <t>SANE-RIEGO, S.A.</t>
  </si>
  <si>
    <t>MANT.SUMINISTRO PARA REPARACIONES, DESATASCADOR LIQUIDO Y GRIFO DUAL 3/8"" VERT/LAT.PARA EL CVA PTE. COLGANTE- AM-INIC.</t>
  </si>
  <si>
    <t>SUMINISTRO C.C.  JOSÉ MARÍA LUELMO (DESATASCADOR LIQUIDO ALTA DENSIDAD 2 KG.)</t>
  </si>
  <si>
    <t>[6URM25A] UNION MACHO TUB.ACERO  3/4"" / [3ERM20] ENLACE ROSCA EXT.LATON 20-1/2"" / [3VE25] VALVULA ESFERA H-H 3/4"" M.GRIS</t>
  </si>
  <si>
    <t>SUMINISTRO MATERIAL DE FONTANERÍA // CEIP MARTÍN BARÓ</t>
  </si>
  <si>
    <t>2026 06 3232 22199</t>
  </si>
  <si>
    <t>SUMINISTRO DE LLAVES ELECTRÓNICAS Y DE SEGURIDAD COMO PIEZAS PARA COLEGIOS PÚBLICOS. AÑO 2026</t>
  </si>
  <si>
    <t>SUMINISTRO DE MATERIAL DE FONTANERÍA PARA C.C. CAMPILLO (ID 48658)</t>
  </si>
  <si>
    <t>[2SSV20090] SUMIDERO SIFONICO 200X200 MM. S/VERT.90</t>
  </si>
  <si>
    <t>[3AVICTORIABA] ASIENTO VICTORIA BISAGRAS ACERO BLANCO // COLEGIOS PÚBLICOS</t>
  </si>
  <si>
    <t>SUMINISTRO MATERIAL DE FONTANERÍA - BAÑOS Y COCINAS // SE APLICA A/2026/33 Y A/2026/35</t>
  </si>
  <si>
    <t>[3CPE63] CODO LATON P.E. 63 // CEIP MARTÍN BARÓ</t>
  </si>
  <si>
    <t>SUMINISTRO MATERIAL DE FONTANERÍA - BAÑOS Y COCINAS // COLEGIOS PÚBLICOS</t>
  </si>
  <si>
    <t>MANT. SUMINISTRO DE LATIGUILLO 20CM. M3/8-H3/8 Y MONOMANDO LAVABO SANITARIO PARA REPARACION DEL CVA RONDILLA- AM-I</t>
  </si>
  <si>
    <t>TAPON REGISTRO ROSCADO 90 / [2TRRM75] TAPON REGISTRO ROSCADO 75 / [3TH16P] TAPON ROSCA HEMBRA LATON 3/8"" // COLEGIOS</t>
  </si>
  <si>
    <t>MANTENIMIENTO, MATERIALES PARA REPARACION DE  PINTURA DEL CVA RIO ESGUEVA Y PASAJE DE LA MARQU. - AM- INICIATIVAS</t>
  </si>
  <si>
    <t>WIELORYB SL</t>
  </si>
  <si>
    <t>TRES PROGRAMAS MARCA ""VALLADOLID HACE EQUIPO""// EL PUENTE DE LA SALUD-TEL DE LA ESPERANZA-INTRAS// 13-20-27 DE MARZO</t>
  </si>
  <si>
    <t>GPI  CARPAS Y SERVICIOS S.L.</t>
  </si>
  <si>
    <t>ALQUILER DE 4 JAIMAS DE 5 X 5 M. PARA CELEBRACION DEL DIA MUNDIAL DE LA SALUD EL 7 DE ABRIL</t>
  </si>
  <si>
    <t>CARACTERIZACIÓN DE DOS RUTAS DE FRACCIÓN ORGÁNICA EN ORIGEN. SERVICIO DE LIMPIEZA.</t>
  </si>
  <si>
    <t>DOS PUNTOS VIOLETA MOVILES SAN PEDRO REGALADO// MORERAS-PLAZA MAYOR// 9 Y 13 DE MAYO</t>
  </si>
  <si>
    <t>LIBROS PARA LOS PARTICIPANTES EN EL PROGRAMA MIXTO DE FORMACION Y EMPLEO PARQUES Y JARDINES VII-centro jacinto benavente</t>
  </si>
  <si>
    <t>2026 10 2412 223</t>
  </si>
  <si>
    <t>CONTENEDORES DE RESIDUOS PARA MATERIAL PROGRAMA MIXTO PARQUES Y JARDINES VII-CENTRO DE FORMACION JACINTO BENAVENTE</t>
  </si>
  <si>
    <t>PET¿S WORLD, S.L.</t>
  </si>
  <si>
    <t>ADQUISICION MATERIAL DIVERSO PARA EQUIPO ANESTESICO INHALATORIO Y JAULAS DE CONTENCION PARA OPERACIONES CLINICAS EN CMPA</t>
  </si>
  <si>
    <t>ADQUISICIÓN  EXTINTORES  PRÁCTICAS  AGUA Y CO2 Y PRECINTOS DE PLÁSTICO PARA FORMACIÓN EN EXTINCIÓN DE INCENDIOS//SEISPC</t>
  </si>
  <si>
    <t>RECARGA DE BOTELLAS DE BUTANO PARA LA COCINA DEL PARQUE DE CANTERAC//SEISPC</t>
  </si>
  <si>
    <t>ANUNCIO DE INF. PÚBLICA DE LA APROBACIÓN INICIAL DEL ESTUDIO DE DETALLE EN LA U. URB 15, C/ VALLE Y YANTAR (LA OVERUELA)</t>
  </si>
  <si>
    <t>VISITA FORMATIVA EL DIA 26 DE MARZO A URUEÑA DE LOS PARTICIPANTES DEL P.M.AUXILIAR DE CENTRO II</t>
  </si>
  <si>
    <t>REPARACIÓN DE LAVADORA EN PARQUE CENTRAL///SERVICIO DE EXTINCIÓN DE INCENDIOS</t>
  </si>
  <si>
    <t>REPARACIÓN DE UNO DE LOS GRIFOS DE REGULACIÓN DE LA COCINA DE GAS NATURAL DEL PARQUE CENTRAL//SEISPC</t>
  </si>
  <si>
    <t>LIMPIEZA EXTRAORDINARIA EN OFICINAS DEL CMEI EN EL PARQUE DE LAS HERAS</t>
  </si>
  <si>
    <t>PODA DE ÁRBOL EN C.I.C. EL EMPECINADO</t>
  </si>
  <si>
    <t>HOTEL FERIA CIUDAD DE VALLADOLID CENTRO S.L.</t>
  </si>
  <si>
    <t>Revisión anual oficial vehículo eléctrico Hiundai IONIQ 5, matrículo 2246MFX del Area de Tráfico y Movilidad en garantía</t>
  </si>
  <si>
    <t>ADQUISICIÓN GORRAS PLATO PARA UNIFORME POLICÍA MUNICIPAL</t>
  </si>
  <si>
    <t>ACTUALIZAR INSTALACIÓN DE ALARMA  M. RONDILLA  REALIZANDO UNA SERIE DE ACTUACIONES  PARA ELEVAR EL NIVEL DE SEGURIDAD</t>
  </si>
  <si>
    <t>ELABORACION DE UNA CAMPAÑA PROMOCIONAL DE VALLADOLID. PRTR FINANCIADO POR LA UNION EUROPEA NEXT GENERATION EU</t>
  </si>
  <si>
    <t>PEQUEÑOS TRASLADOS Y  RETIRADAS DE ENSERES DE LOS CENTROS DE VIDA ACTIVA EN AL AÑO 2026-iniciativas sociales</t>
  </si>
  <si>
    <t>DYMO LETRATAG LT100T / RECAMBIO DYMO LETRATAG 12mm / FLEXOMETRO 3Mx16mm 7163</t>
  </si>
  <si>
    <t>JESUS MARIA SAN JOSE PEREZ</t>
  </si>
  <si>
    <t>IMPRESION DE CARTELES PARA INSTALAR EN DIFERENTES ESPACIOS DE TITULARIDAD MUNICIPAL</t>
  </si>
  <si>
    <t>JUAN JOSE FERNANDEZ PASCUAL</t>
  </si>
  <si>
    <t>AVITUALLAMIENTO A LOS PARTICIPANTES  TORNEO DE FUTBOL 7 SAN JUAN DE DIOS ENTRE LOS EQUIPOSSERVICIOS DE EMERG//SEISPC</t>
  </si>
  <si>
    <t>TEMARIOS Y TEST ADMINISTRATIVO AYUNTAMIENTOS; MEMENTO FISCAL 2026</t>
  </si>
  <si>
    <t>MEMENTO PROCEDIMIENTOS TRIBUTARIOS 2026-2027</t>
  </si>
  <si>
    <t>ADQUISICIÓN DE UN CRISTAL PARA FORMACIÓN//SEISPC</t>
  </si>
  <si>
    <t>LAVADO INTERIOR Y EXTERIOR DE VEHÍCULOS DE POLICIA MUNICIPAL</t>
  </si>
  <si>
    <t>2026 06 3231 22602</t>
  </si>
  <si>
    <t>SUMINISTRO CARTELERIA PARA MUPIS MPALES - DIFUSIÓN DEL PROCESO DE ESCOLARIZACIÓN DE LAS ESCUELAS INFANTILES CURSO 26-27</t>
  </si>
  <si>
    <t>IMPRESIÓN DE 20 UNIDADES DE LA MEMORIA ANUAL DEL SERVICIO DE PARTICIPACIÓN CIUDADANA (2025)</t>
  </si>
  <si>
    <t>IMPRESION DE 10 COPIAS DEL PLAN MUNICIPAL DE INCLUSION SOCIAL</t>
  </si>
  <si>
    <t>IMPRESION Y MAQUETACION CARTELES DIFERENTES TAMAÑOS PARA CONCIERTO DE PRIMAVERA DEL 26 DE ABRIL-iniciativas sociales</t>
  </si>
  <si>
    <t>IMPRESION , MAQUETACION  DE TRIPTICOS DEL PROGRAMA DE PRIMAVERA DE LOS CVA, 1500 UNIDADES- 2026</t>
  </si>
  <si>
    <t>INSTALACIÓN Y SUMINISTRO DE PIEZAS DE MONITOR DE VIDEO EN C.C. RONDILLA</t>
  </si>
  <si>
    <t>2026 11 1361 22799</t>
  </si>
  <si>
    <t>CONTRATACIÓN DE UN SERVICIO DE PREPARACIÓN FÍSICA ON LINE PARA TODA LA PLANTILLA DEL SERVICIO//SEISPC</t>
  </si>
  <si>
    <t>MOONSET AUDIOVISUALES SL</t>
  </si>
  <si>
    <t>ASESORAMIENTO TÉCNICO ESPECIALIZADO PARA LA RECPECIÓN DE LOS LOTES 3 Y 4 DEL CONTRATO DE EQUIPAMIENTO DEL TECH LAB</t>
  </si>
  <si>
    <t>ADQUISICIÓN DE REGALOS Y CHUCHES PARA EL DÍA DEL NIÑO DEL PATRÓN DE BOMBEROS//SEISPC</t>
  </si>
  <si>
    <t>2026 01 9206 223</t>
  </si>
  <si>
    <t>MUDANZAS TRANSMUINSA, SOCIEDAD LIMITADA</t>
  </si>
  <si>
    <t>TRANSPORTE DE 8 PLANEROS DONADOS CON DESTINO AL ARCHIVO MUNICIPAL</t>
  </si>
  <si>
    <t>ACONDICIONAMIENTO SALA DE REUNIONES DEL COMITÉ DE EMPRESA DEL SERVICIO DE LIMPIEZA.</t>
  </si>
  <si>
    <t>2026 01 9203 22699</t>
  </si>
  <si>
    <t>ADQUISICION PLACA METACRILATO DEMETRIO NIETO, R.I.</t>
  </si>
  <si>
    <t>SUMINISTRO DE ROTULOS NUEVO LOGO JUVA// ESPACIOS JOVEN NORTE, SUR Y PINAR// MARZO 2026</t>
  </si>
  <si>
    <t>ALQUILER MAQUINA ELEVADORA PARA TRABAJOS DE PINTURA EN POLIDEPORTIVO DE PARQUE DE LAS ERA/SERV. EXTINCIÓN DE INCENDIOS</t>
  </si>
  <si>
    <t>SUMINISTRO E INSTALACIÓN DE BATERÍA PARA PLATAFORMA ELEVADORA DE C.C. BAILARÍN VICENTE ESCUDERO</t>
  </si>
  <si>
    <t>ADPRO/15301 - ANTICONGELANTE C-C 30% / KRAFF/14193 - LIMPIA CRISTALES 500ML / 0/0 - BOTE LIMPIA SALPICADERO 551755 / BOS</t>
  </si>
  <si>
    <t>PLATAFORMA ELEVADORA PARA LA REPARACIÓN DE FILTRACIONES PUNTO LIMPIO CALLE PESETA. SERVICIO DE LIMPIEZA.</t>
  </si>
  <si>
    <t>PUERTAS SANZ MIGUEL, S.A.L.</t>
  </si>
  <si>
    <t>ACTUACIONES PRECISAS PARA ADECUAR SISTEMAS DE APERTURA Y CIERRE DE LAS PERSIANAS DE LOS PUESTOS 1 Y 4 DEL M. VAL</t>
  </si>
  <si>
    <t>RAFAEL PEÑA CASADO</t>
  </si>
  <si>
    <t>COLOQUIO PERIODISTA CORTO ""PANORAMA""// CASA REVILLA-SALA FRANCISCO COSSÍO// 5 DE MARZO</t>
  </si>
  <si>
    <t>2026 07 1711 22102</t>
  </si>
  <si>
    <t>REPSOL BUTANO, S.A.</t>
  </si>
  <si>
    <t>MANTENIMIENTO DE LAS INSTALACIONES DE GAS EN EL VIVERO MUNICIPAL DE RENEDO DE ESGUEVA.</t>
  </si>
  <si>
    <t>SEÑAL EVENTUAL URBAN A5 UD                                                  ( SERVICIO DE PARQUES Y JARDINES - RETIRADO</t>
  </si>
  <si>
    <t>TKROM M-60 FORTUNA OCEANIC MATE RAL-9010 15LT                               ( DESARROLLO EMPRESARIAL - AGENCIA DE INNOVA</t>
  </si>
  <si>
    <t>4333 CINTA SENSITIVE ROSA CLA.50x25mm ROL                                   ( DESARROLLO EMPRESARIAL - ge0016240 id00495</t>
  </si>
  <si>
    <t>CINTA MASTER AZUL 30mm SEGOPI ROL                                           ( DESARROLLO EMPRESARIAL - ge 0016240  .  )</t>
  </si>
  <si>
    <t>CINTA MASTER AZUL 30mm SEGOPI ROL                                           ( DESARROLLO EMPRESARIAL - GE 0016240  ID 00</t>
  </si>
  <si>
    <t>Alquiller camión-pluma 4 TM.</t>
  </si>
  <si>
    <t>OTROS SUMINISTRIOS.../// AM EXP 18/2022 // SERVICIO DE LIMPIEZA.</t>
  </si>
  <si>
    <t>OTROS SUMIINISTROS.../// AM EXP 8/2022 // SERVICIO DE LIMPIEZA.</t>
  </si>
  <si>
    <t>TKROM MATE FORTUNA M-60 OCEANIC 15LT // CEIP ANTONIO MACHADO</t>
  </si>
  <si>
    <t>TKROM ESMALTE CON PU VERDE HIER 123 BRIL 4LT // CEIP ISABEL LA CATÓLICA</t>
  </si>
  <si>
    <t>TKROM ESMALTE CON PU VERDE HIER 123 BRIL 4LT // CEIP GONZALO DE BERCEO</t>
  </si>
  <si>
    <t>SUMINISTRO MATERIAL DE PINTURA // CEIP TIERNO GALVÁN</t>
  </si>
  <si>
    <t>ADQUISICIÓN DE REGALOS PARA EL DÍA DEL NIÑO DEL PATRÓN DE BOMBEROS//SEISPC</t>
  </si>
  <si>
    <t>TKROM ESMALTE CON PU VERDE HIER 123 BRIL 4LT // CEIP FRAY LUIS DE LEÓN</t>
  </si>
  <si>
    <t>SPACIO VALLADOLID, S.A.</t>
  </si>
  <si>
    <t>ADQUISICIÓN DE SILLA PARA POLICÍA MUNICIPAL</t>
  </si>
  <si>
    <t>[2ERH20] ENLACE ROSCA INTERIOR 20-1/2"" PE // EDUCACIÓN</t>
  </si>
  <si>
    <t>SUMINISTROS INDUSTRIALES VALLADOLID, S.L.</t>
  </si>
  <si>
    <t>Productos de Limpieza y Aseo .../// SERVICIO DE LIMPIEZA VIARIA.</t>
  </si>
  <si>
    <t>Productos de Limpieza y Aseo.../// SERVICIO DE LIMPIEZA VIARIA.</t>
  </si>
  <si>
    <t>TETRAEDER.SOLAR GMBH</t>
  </si>
  <si>
    <t>SERVIDOR MAPA SOLAR (EMPRESA ALEMANA IVA APARTE)</t>
  </si>
  <si>
    <t>DORTMUND</t>
  </si>
  <si>
    <t>CONTRATO PARA EL ASESORAMIENTO TECNICO Y FORMACION PARA LAS EMPRESAS TURISTICAS. PRTR NEXT GENERATION EU. LOTE 1</t>
  </si>
  <si>
    <t>CINTA MASTER AZUL 30mm SEGOPI ROL                                           ( MANTENIMIENTO DE EDIFICIOS E INSTALACIONES</t>
  </si>
  <si>
    <t>CEPILLO TEMPLE PELO MEZCLA 409/1 UD                                         ( MANTENIMIENTO DE EDIFICIOS E INSTALACIONES</t>
  </si>
  <si>
    <t>TEMPLE BLANCO ESPECIAL MACY 1KG                                             ( MANTENIMIENTO DE EDIFICIOS E INSTALACIONES</t>
  </si>
  <si>
    <t>FIELTRO PROTECTOR PREMIUM 300GR 1X20M ROL                                   ( MANTENIMIENTO DE EDIFICIOS E INSTALACIONES</t>
  </si>
  <si>
    <t>ROLLO CARTON ONDULADO 90cmx50m ROL                                          ( MANTENIMIENTO DE EDIFICIOS E INSTALACIONES</t>
  </si>
  <si>
    <t>TKROM ANTIGOTERAS GRIS 15LT                                                 ( MANTENIMIENTO DE EDIFICIOS E INSTALACIONES</t>
  </si>
  <si>
    <t>RODILLO FIBROR FACHADAS VERDE D50 18CM SEGOPI UD                            ( MANTENIMIENTO DE EDIFICIOS E INSTALACIONES</t>
  </si>
  <si>
    <t>RASQUETA 0,60-125 UD                                                        ( MANTENIMIENTO DE EDIFICIOS E INSTALACIONES</t>
  </si>
  <si>
    <t>PLASTIC HOME, S.L.L.</t>
  </si>
  <si>
    <t>Adquisición de plancha de policarbonato transparente.</t>
  </si>
  <si>
    <t>KACHE DISEÑO GRAFICO, C.B</t>
  </si>
  <si>
    <t>DOS PANELES DE PVC PARA EL EXTERIOR DEL CENTRO JACINTO BENAVENTE CON LOS PROGRAMAS MIXTOS QUE SE IMPARTEN EN 2026</t>
  </si>
  <si>
    <t>VALLISOLETANA DE SOLDADURA, S.L.L.</t>
  </si>
  <si>
    <t>REPARACIÓN DE MÁQUINA DE SOLDADURA SOLTER 180 PRO//SEISPC</t>
  </si>
  <si>
    <t>ADJUDICA RENOVACIÓN SUSCRIPCIÓN SEMANAL AL PERIÓDICO EL DÍA DE VALLADOLID - 14/02/2026 a 13/02/2027</t>
  </si>
  <si>
    <t>SUSCRIPCIÓN REVISTA BAYARD ""DISCOVERY BOX"" PARA BIBLIOTECAS MUNICIPALES // AÑO 2026</t>
  </si>
  <si>
    <t>SANT JUST DESVERN</t>
  </si>
  <si>
    <t>2026 11 1361 22699</t>
  </si>
  <si>
    <t>FABRICACIÓN Y FIJACIÓN  PRENDAS CORPORATIVAS DE NÚMEROS, GALONES Y ESCUDOS 633 PRENDAS DEL PARQUE E INTERVENCIÓN//SEISPC</t>
  </si>
  <si>
    <t>REPRODATOS SLL</t>
  </si>
  <si>
    <t>IMPRESIÓN CARTEL TEATRO CALDERÓN MOTIVO ANIVERSARIO 200 AÑOS POLICÍA MUNICIPAL</t>
  </si>
  <si>
    <t>Valladolid</t>
  </si>
  <si>
    <t>TALLERES ELECTROMECANICOS ARFER, S.L.</t>
  </si>
  <si>
    <t>ACUERDO MARCO_8589LFX:ACIETE 5W30,TASA Y ARANDELA,REGENERACION Y SUSTITUIR ACEITE</t>
  </si>
  <si>
    <t>2026 01 9203 214</t>
  </si>
  <si>
    <t>A.M. REPARACION VEHICULO OFICIAL 0669DHJ, R.I.</t>
  </si>
  <si>
    <t>LLAVE INGLESA 10"""" 250MM"" / LLAVE INGLESA 12"""" 300 MM"" / DISCO PFERD 80 E 230-6 A 24 PS / TENACILLA 250//SEISPC</t>
  </si>
  <si>
    <t>DESTOR PREMIUM B.PLANA 10X200 / ROLLO CINTA TEMFLEX 155 BLANCO 19MMX20M / ROLLO CINTA TEMFLEX 155 NEGRO 19MMX20M / TORNI</t>
  </si>
  <si>
    <t>CUBETA 400X300X220 BLANCA</t>
  </si>
  <si>
    <t>PRODUCTOS DE LIMPIEZA Y ASEO.../// AM EXP 18/2022 // SERVICIO DE LIMPIEZA VIARIA.</t>
  </si>
  <si>
    <t>A.M. REPARACION VEHICULO OFICIAL 0908 GKZ, R.I.</t>
  </si>
  <si>
    <t>ACUERDO MARCO_8346KZY;ACEITE 5W40,TASA,ARANDELA TAPON,FILTRO DE ACEITE, AIRE Y POLEN Y MANO DE OBRA REVISION_0701DKW: IN</t>
  </si>
  <si>
    <t>SE-EC 2/2024 PS 6 CTTO MENOR DIRECCIÓN EJECUCIÓN DE LAS OBRAS REHABILITACIÓN LAVA 3ª FASE ""FACTORIA DE CREACIÓN""</t>
  </si>
  <si>
    <t>ADJUDICA DISPONER DE MATERIAL ACCESORIO PARA PEQUEÑAS REPARACIONES EN LA IMPRENTA MUNICIPAL</t>
  </si>
  <si>
    <t>SUMINISTRO DE 18 PELOTAS DE PADEL Y 8 PELOTAS DE FRONTENIS COMPETICIONES DEPORTIVAS DÍA DEL PATRÓN//SEISPC</t>
  </si>
  <si>
    <t>ADQUISICIÓN DE 3 BOTELLAS DE GAS PROPANO DE 11 KG PARA FORMACIÓN EN EXTINCIÓN DE INCENDIOS///SEISPC</t>
  </si>
  <si>
    <t>SUMINISTRO DE AD BLUE A LOS VEHÍCULOS DEL SERVICIO//SEISPC</t>
  </si>
  <si>
    <t>SUMINISTRO DE 1 SACO DE 70 LITROS DE SUSTRATO PARA C.C. ESGUEVA</t>
  </si>
  <si>
    <t>SUSCRIPCIÓN A LA REVISTA TURISMO RURAL PARA BIBLIOTECAS MUNICIPALES. AÑO 2026</t>
  </si>
  <si>
    <t>TORRELAGUNA</t>
  </si>
  <si>
    <t>CUBETA MANUTENCION 120L GRIS////SERVICIO DE EXTINCION DE INCENDIOS</t>
  </si>
  <si>
    <t>PRODUCTOS DE LIMPIEZA.../// AM EXP 18/2022 // SERVICIO DE LIMPIEZA.</t>
  </si>
  <si>
    <t>MANO DE OBRA MECANICA / BATERIA 60AH 12V 540A EUROREPAR</t>
  </si>
  <si>
    <t>ACUERDO MARCO_0649HHG:FILTRO FAP,ABRAZADERA,VALVULA EGR,TUBO, ACIETE 5W30,ARANDELA, FILTRO ACEITE, TASA GUARNN PARABRIAS</t>
  </si>
  <si>
    <t>ACUERDO MARCO_3706KGD:ANTICONGELANTE,CORREA ALTERNADOR, DISTRIBUCION Y MANO DE OBRA</t>
  </si>
  <si>
    <t>BOMBONAS GAS PARA PISTOLAS DE LA GALERÍA DE TIRO VIRTUAL DE POLICÍA MUNICIPAL</t>
  </si>
  <si>
    <t>2026 11 1321 224</t>
  </si>
  <si>
    <t>WILLIS IBERIA CORREDURIA DE SEGUROS Y REASEGUROS, S.A.</t>
  </si>
  <si>
    <t>RENOVACIÓN 2026-2027 - POL CDA22117308EUR ( RENOVACIÓN 2026-2027 - POL CDA22117308EUR )</t>
  </si>
  <si>
    <t>SUSCRIPCIÓN REVISTA CN TRAVELER PARA BIBLIOTECAS MUNICIPALES DE VALLADOLID - AÑO 2026</t>
  </si>
  <si>
    <t>ACEURDO MARCO_3712KGD: ANTICONGELANTE, KIT DISTRIBUCION, BOMBA DE AGUA, CORREA AUXILIAR Y MANO DE OBRA REPARACION</t>
  </si>
  <si>
    <t>ACUERDO MARCO_ANTICONGELANTE,KIT DISTRIBUCION, BOMBA DE AGUA, CORREA , GRAPAS, PASTILLAS DELANTERAS Y MANO DE OBRA REPAR</t>
  </si>
  <si>
    <t>ACUERDO MARCO_3722KGD;ANTICONGELANTE,KIT DISTRIBUCION CON BOMBA, CORREA, GRAPAS PASE RUEDA, Y MANO DE OBRA DE REPARACION</t>
  </si>
  <si>
    <t>ACUERDO MARCO_3707KGD:KIT DISTRIBUCION CON BOMBA, CORREA, ANTICONGELANTE, GRAPAS PASE RUEDA, Y MANO DE OBRA DE REPARACIO</t>
  </si>
  <si>
    <t>COORDINACIÓN DE SEGURIDAD Y SALUD EN LIMPIEZA E IMPERMEABILIZACIÓN DE LOS CANALONES DE TOPACIO 63. SERVICIO DE LIMPIEZA.</t>
  </si>
  <si>
    <t>ACUERDO MARCO_6228JKP: CONDUCTO SALIDA AIRE,LIMPIADOR, SUSTIUITR TUBO INTERCOOLER,LECTURA Y BORRADO DE AVERIAS,REGENERAC</t>
  </si>
  <si>
    <t>ACUERDO MARCO_3721KGD:KIT DISTRIBUCION,BOMBA DE AGUA, CORREA , ANTICONGELANTE, GRAPAS SUJECCION, Y MANO DE OBRA REPARACI</t>
  </si>
  <si>
    <t>ACUERDO MARCO_3719KGD;ANTICONGELANTE,KIT DISTRIBUCION, BOMBA DE AGUA, CORREA Y GRAPAS SUJECCION, MANO DE OBRA DE REPARAC</t>
  </si>
  <si>
    <t>ACUERDO MARCO_3715KGD:ANTICONGELANTE,KIT DISTRIBUICION, BOMBA DE AGUA, CORREA, GRAPAS SUJECCION Y MANO DE OBRA</t>
  </si>
  <si>
    <t>SUMINISTRO DE AD BLUE//SERVICIO DE EXTINCIÓN DE INCENDIOS</t>
  </si>
  <si>
    <t>ACUERDO MARCO_3928JTY:CARCAS LLAVE Y SUSTITUIR CARCASA</t>
  </si>
  <si>
    <t>ACUERDO MARCO_3954JTY;KIT DISTRIBUCION,BOMBA DE AGUA,ANTICONGELANTE, CORREA Y MANO DE OBRA REPARACION</t>
  </si>
  <si>
    <t>TARGET3D IBERIA SL</t>
  </si>
  <si>
    <t>SUMINISTRO E INSTALACION EQUIPAMIENTO AUDIOVISUAL, INFORMATICO Y MOBILIARIO TECH LAB CyL (LOTE 3)</t>
  </si>
  <si>
    <t>SUMINISTRO E INSTALACION EQUIPAMIENTO AUDIOVISUAL, INFORMATICO Y MOBILIARIO TECH LAB CYL (LOTE 4)</t>
  </si>
  <si>
    <t>Albarán OT/ 151817 de 9/03/2026 ( REVISIÓN EN TALLER DE CORTACÉSPED HONDA HRH 536 REF: HUERTA DEL REY 2 - Nº 2 VALE Nº:</t>
  </si>
  <si>
    <t>Albarán OT/ 151828 de 10/03/2026 ( REPARACION EN TALLER DE ESCARIFICADOR HONDA  REF.: EL SOTO VALE Nº: 1656 RETIRADO EL</t>
  </si>
  <si>
    <t>SUMINISTRO DE MATERIALES PARA REPARACIONES DEL CVA RIO ESGUEVA, Z. SUR Y DELICIAS- AM- INICIATIVAS SOCIALES</t>
  </si>
  <si>
    <t>F - 1693 -VALVULAS Y PURGADORES PARA CEAS BELEN-PILARICA Y  TERMOSTATO PARA CENTRO INTEGRADO PSH - TAHE</t>
  </si>
  <si>
    <t>PLAN TRANSICION VERDE SOSTENIBLE SECTOR TURISTICO VALLADOLID, LOTE 4 PLAN PRODUCCION SOSTENIBLE PRTR NEXT GENERATION EU</t>
  </si>
  <si>
    <t>TRIVIUM ESTRATEXIAS EN CULTURA E TURISMO SL</t>
  </si>
  <si>
    <t>CONTRATO PLAN DIRECTOR PATRIMONIO INDUSTRIAL VALLADOLID. ACTUACIÓN 16 Y 17. PROYECTO VALLADOLID CIUDAD CREATIVA. PRTR</t>
  </si>
  <si>
    <t>A CORUÑA</t>
  </si>
  <si>
    <t>UTE VILOR MAHOCI NAVE LAVA VALLADOLID</t>
  </si>
  <si>
    <t>SE-EC 02/2024 PS 3. CONTRATO DE OBRAS DE REHABILITACION DE LA NAVE DEL LAVA 3ª FASE. FACTORIA DE CREACION. AÑO 2024</t>
  </si>
  <si>
    <t>VILLARES DE LA REINA</t>
  </si>
  <si>
    <t>2026 11 3111 214</t>
  </si>
  <si>
    <t>MANO DE OBRA / CRISTAL DE ESPEJO DR</t>
  </si>
  <si>
    <t>SUSTITUIR PARAGOLPES DL / SUSTITUIR PROTECTOR PASE RUEDA DL IZ  / REPARAR PUERTA TR IZ  / SUTITUIR VINILO / TRAT ANTCORR</t>
  </si>
  <si>
    <t>SUSTITUIR TRAVIESA PARAGOLPES TR  / DESMONTAR Y MONTAR PARAGOLPES TR  / SUSTITUIR AMORTIGUADORES  / TRAVIESA PARAGOLPES</t>
  </si>
  <si>
    <t>VALVULA ANTIRRETORNO DOBLE ( MATRICULA 5833BZK  ) / LATIGUILLO DE 530MM DE 3/8 / UNION MACHO DE 3/8¿¿ BSP / MANO DE OBRA</t>
  </si>
  <si>
    <t>LATIGUILLO DE 680MM DE 3/8¿¿ ( MATRICULA 5833BZK ) / MANO DE OBRA HIDRAULICA</t>
  </si>
  <si>
    <t>2026 0950 4321 641</t>
  </si>
  <si>
    <t>NUBECAO SISTEMAS S.L.</t>
  </si>
  <si>
    <t>CONTRATO AMPLIACION DEL HARDWARE DE LA NUBE PRIVADA DEL AYUNTAMIENTO DE VALLADOLID. PRTR NEXT GENERATION EU</t>
  </si>
  <si>
    <t>IMPLANTACION DE LA PLATAFORMA INTELIGENTE DE VALLADOLID VIBES. LOTE 2  PRTR NEXT GENERATION EU</t>
  </si>
  <si>
    <t>2026 0750 1623 633</t>
  </si>
  <si>
    <t>UTE CTR VALLLADOLID</t>
  </si>
  <si>
    <t>MODIFICACION BIORESIDUOS CONTRATO CONCESION OBRA PUBLICA CTR VALLADOLID</t>
  </si>
  <si>
    <t>ConcsOP - De concesion de obra publica</t>
  </si>
  <si>
    <t>Segundo</t>
  </si>
  <si>
    <t>2026 06 3232 632</t>
  </si>
  <si>
    <t>SUMINISTROS Y TECNOLOGIA PARA EL ALUMINIO S.L.</t>
  </si>
  <si>
    <t>2026/OBM_01/000007 CONTRATO MENOR DE OBRAS PARA LA SUSTITUCIÓN VENTANAS CEIPS ALLUE MORER  E ÍÑIGO DE TORO (6 SEMANAS)</t>
  </si>
  <si>
    <t>IMPLANTACION DE LA PLATAFORMA INTELIGENTE DE VALLADOLID VIBES. LOTE 2. PRTR NEXT GENERATION EU</t>
  </si>
  <si>
    <t>LA LEY SOLUCIONES LEGALES, S.A.</t>
  </si>
  <si>
    <t>SUSCRIPCIÓN ANUAL A BASES DE DATOS LA LEY, EL CONSULTOR Y PORTAL DE REVISTAS. 2026.</t>
  </si>
  <si>
    <t>SE-EC 02/2024 PS 3. CONTRATO DE OBRAS DE REHABILITACIÓN DE LA NAVE DEL LAVA 3ª FASE. FACTORÍA DE CREACIÓN. AÑO 2024</t>
  </si>
  <si>
    <t>UTE CAMINOS DE BIODIVERSIDAD URBANA</t>
  </si>
  <si>
    <t>CONTRATO OBRAS EJECUCION CORREDOR ECOLOGICO INTERIOR EN VALLADOLID:VA-20. ACTUACION B.1.3 ""C. DE BIODIVERSIDAD V.33/2024</t>
  </si>
  <si>
    <t>2026 07 1623 22700</t>
  </si>
  <si>
    <t>TN. RECOGIDA RSU ENERO 2026 ( Los precios corresponden a la ordenanza reguladora de la Presentación Patrimonial de Va)</t>
  </si>
  <si>
    <t>WOODESIGN INGENIERIA, SOCIEDAD LIMITADA</t>
  </si>
  <si>
    <t>CONTRATO OBRA MENOR REPARACION FORJADO DE MADERA ENTREPLANTA CONVENTO STA. CATALINA, CENTRO CULTURA DEL VINO. PRTR</t>
  </si>
  <si>
    <t>RASCAFRIA</t>
  </si>
  <si>
    <t>SUMINISTRO DE ARENA PARA LA PLAYA DE LAS MORERAS_CB_PS1</t>
  </si>
  <si>
    <t>MARUQUESA CONSTRUCCIONES Y SERVICIOS,S.L</t>
  </si>
  <si>
    <t>REPARACIÓN DEL ALICATADO DE LOS VESTUARIOS DEL PERSONAL DE LIMPIEZA EN C/ TOPACIO 63. SERVICIO DE LIMPIEZA.</t>
  </si>
  <si>
    <t>IMPERIAL DE EXPLOTACIONES HOTELERAS, S.L.</t>
  </si>
  <si>
    <t>Prórroga contrato servicios de alojamiento en regimen de p.c.para alumnado de los cursos de cooperacion tecnica año 2026</t>
  </si>
  <si>
    <t>Contrato de obras de remodelación de las calles San Luis y Acibelas de Valladolid (exp. 20/2025)</t>
  </si>
  <si>
    <t>TN. RECOGIDA RSU MARZO 2026 ( Los precios corresponden a la ordenanza reguladora de la Presentación Patrimonial de Valla</t>
  </si>
  <si>
    <t>2026 08 1341 22602</t>
  </si>
  <si>
    <t>EDIGRUP PRODUCCIONES TV, S.A.</t>
  </si>
  <si>
    <t>Contrato basado en el Acuerdo Marco de publicidad sobre mejora en hábitos de movilidad y seguridad (Exp 4/2026)</t>
  </si>
  <si>
    <t>TN. RECOGIDA RSU FEBRERO 2026 ( Los precios corresponden a la ordenanza reguladora de la Presentación Patrimonial de Va)</t>
  </si>
  <si>
    <t>2026 11 1631 622</t>
  </si>
  <si>
    <t>INGENIERIA ROMANICA, S.L.</t>
  </si>
  <si>
    <t>REFORMA ENFOCADA A  MEJORA ENERGÉTICA TALLER MECÁNICO DE VEHÍCULOS DEL SERVICIO DE LIMPIEZA"" LIMPIEZA VIARIA.</t>
  </si>
  <si>
    <t>2026 02 1511 22799</t>
  </si>
  <si>
    <t>SERVICIOS POLITECNICOS AEREOS,S.A. (SPASA)</t>
  </si>
  <si>
    <t>Vuelo fotogramétrico para confeccionar una True Orto actualizada del término municipal de Valladolid</t>
  </si>
  <si>
    <t>TN. RECOGIDA RSU  DICIEMBRE ( Los precios corresponden a la ordenanza reguladora de la Presentación Patrimonial de Va)</t>
  </si>
  <si>
    <t>CTO. SUMINISTRO ARENA PARA LOS ARENEROS DE VARIOS COLEGIOS PÚBLICOS. AÑO 2026</t>
  </si>
  <si>
    <t>INETUM ESPAÑA S.A.</t>
  </si>
  <si>
    <t>PRUEBA PILOTO PROGRAMA OKENCASA EN VALLADOLID</t>
  </si>
  <si>
    <t>CTO. MENOR SUMINISTRO BARRERA INFRARROJOS Y DISPOSITIVOS SOBRECARGA ASCENSORES LOTE 1 -AÑO 2026-</t>
  </si>
  <si>
    <t>MEDSONDEX</t>
  </si>
  <si>
    <t>Suministro de material sanitario desechable, material de curas, tiras reactivas e instrumental quirúrgico.MEDSONDEX 2026</t>
  </si>
  <si>
    <t>2026 06 3341 22701</t>
  </si>
  <si>
    <t>CTO. MENOR SERVICIO DE VIGILANCIA DE LAS INSTALACIONES Y FUNCIONAMIENTO DE LA 59ª ED. FERIA DEL LIBRO DE VALLADOLID 2026</t>
  </si>
  <si>
    <t>GESTIÓN DE TÉCNICAS Y ORGANIZACIÓN DE RECURSOS S.L.</t>
  </si>
  <si>
    <t>REPARACIÓN INCIDENCIAS EN  INSTALACIÓN ELECTRICA DE C/ TOPACIO 63. SERVICIO DE LIMPIEZA.</t>
  </si>
  <si>
    <t>SE-EC 2/2024 PS 6 CTTO MENOR DIRECCIÓN EJECUCIÓN DE LAS OBRAS REHABILITACIÓN LAVA 3ª FASE ""FACTORÍA DE CREACIÓN""</t>
  </si>
  <si>
    <t>DISEÑO, MONTAJE Y DESMONTAJE EXPOSICIÓN 200 AÑOS POLICÍA MUNICIPAL. OCTUBRE Y  NOVIEMBRE 2026.</t>
  </si>
  <si>
    <t>PLANTELES LLOVERAS,S.L.</t>
  </si>
  <si>
    <t>SUMINISTRO DE PLANTA PARA EL SERVICIO DE PARQUES Y JARDINES.</t>
  </si>
  <si>
    <t>SANT ANDREU DE LLAVANERES</t>
  </si>
  <si>
    <t>2026 07 1711 22113</t>
  </si>
  <si>
    <t>SUMINISTRO DE ALIMENTACION PARA ANIMALES_CB_PS7</t>
  </si>
  <si>
    <t>Suministro de medicamentos para la asistencia sanitaria prestada en el Departamento de Prevención y Salud Laboral - 2026</t>
  </si>
  <si>
    <t>MODIFICADO LOTE 2 PLATAFORMA VIBES SERVICIO IMPLANTACION PLATAFORMA INTELIGENTE VALLADOLID VIBES PRTR NEXT GENERATION EU</t>
  </si>
  <si>
    <t>SERVICIO DE ASISTENCIA TÉCNICA EN LA PREPARACIÓN Y ENTREGA DE UNA PROPUESTA DE PARTICIPACIÓN EN EL PROGRAMA EUI-IA 2026</t>
  </si>
  <si>
    <t>REPARACIÓN VEHÍCULO POLICIAL WOLKSWAGEN CRAFTER 6697KKX</t>
  </si>
  <si>
    <t>reajuste presupuestario CONTRATO DE LIMPIEZA DEL CENTRO JACINTO BENAVENTE ABRIL A DICIEMBRE DE 2026</t>
  </si>
  <si>
    <t>ASOCIACION DE IMPRESION Y TECNOLOGIA (ASIMTEC)</t>
  </si>
  <si>
    <t>CONTRATACIÓN DEL PATROCINIO PUBLICITARIO DE LA ¿3D PRINTER PARTY 2026 ¿ 10º ANIVERSARIO¿</t>
  </si>
  <si>
    <t>BENAVENTE</t>
  </si>
  <si>
    <t>EMISIÓN DE PASES TV CASTILLA Y LEÓN (La 8 Valladolid) PARA DISTINTAS CAMPAÑAS DE PROMOCIÓN DE LA AGENCIA DE INNOVACIÓN</t>
  </si>
  <si>
    <t>RADIO TELEVISION DE CASTILLA LEON S.A.</t>
  </si>
  <si>
    <t>EMISIÓN 100 PASES DE 30¿¿ EN TV CASTILLA Y LEÓN (LA 7) PARA DISTINTAS CAMPAÑAS DE PROMOCIÓN DE LA AGENCIA DE INNOVACIÓN</t>
  </si>
  <si>
    <t>MODIFICACIÓN INSTALACIÓN ELÉCTRICA PUNTO LIMPIO CAMINO VIEJO DE SIMANCAS. SERVICIO DE LIMPIEZA VIARIA.</t>
  </si>
  <si>
    <t>HAYS PERSONNEL SERVICES ESPAÑA S.A.U.</t>
  </si>
  <si>
    <t>EVALUACION DE COMPETENCIAS Y ANALISIS PERFIL CONDUCTUAL ASPIRANTES PROCESO SELECTIVO DIRECTOR SERVICIO DE LIMPIEZA</t>
  </si>
  <si>
    <t>SUMINISTRO 200 VALLAS METALICAS 2200mm*970mm DESTINO POLICIA MUNICIPAL</t>
  </si>
  <si>
    <t>FENIKS CLEANING &amp; SAFETY, S.L.</t>
  </si>
  <si>
    <t>ADQUISICIÓN DE CARROS DE LIMPIEZA PARA REALIZAR LABORES DE LIMPIEZA. SERVICIO DE LIMPIEZA VIARIA.</t>
  </si>
  <si>
    <t>ARAHAL</t>
  </si>
  <si>
    <t>Adecuación de los aparatos elevadores dependientes del Área de Urbanismo y Vivienda a las nuevas medidas de seguridad</t>
  </si>
  <si>
    <t>ADJUDICA IMPRESIÓN LIBRO CONMEMORATIVO POR 200 ANIVERSARIO DE LA POLICÍA MUNICIPAL - GOBIERNO Y RELACIONES</t>
  </si>
  <si>
    <t>DIRECCIÓN FACULTATIVA, MEJORA ENERGÉTICA DEL TALLER. SERVICIO DE LIMPIEZA VIARIA.</t>
  </si>
  <si>
    <t>DIALOGASEX</t>
  </si>
  <si>
    <t>TALLERES DE EDUCACION SEXUAL// CENTROS EDUCATIVOS VALLADOLID// DURANTE 2026</t>
  </si>
  <si>
    <t>SUMINISTRO NUEVOS EXTINTORES POR CADUCIDAD EN DISTINTOS COLEGIOS PÚBLICOS. AÑO 2026</t>
  </si>
  <si>
    <t>UNIVERSIDAD DE BURGOS</t>
  </si>
  <si>
    <t>CTO. DE SERVICIO - COORDINACIÓN DE LA 59 EDICIÓN DE LA FERIA DEL LIBRO DE VALLADOLID 2026.</t>
  </si>
  <si>
    <t>INSERCIONES PUBLICITARIAS EN PRENSA ESCRITA PARA PROMOCIONAR FESTIVAL MISIÓN VALLADOLID SAMOA PULL- VIVIENDO EL RÍO</t>
  </si>
  <si>
    <t>MULTIPRENSA DE CASTILLA Y LEÓN, S.L.</t>
  </si>
  <si>
    <t>INSERCIONES PUBLICITARIAS ONLINE PARA PROMOCIONAR FESTIVAL MISIÓN VALLADOLID SAMOA PULL- VIVIENDO EL RÍO</t>
  </si>
  <si>
    <t>CAMPAÑAS DE PROMOCIÓN DE LA AGENCIA DE INNOVACIÓN Y DESARROLLO ECONÓMICO, IDEVA, PARA DISTINTOS PROGRAMAS DE 2026</t>
  </si>
  <si>
    <t>HATHOR DIGITAL S.L.</t>
  </si>
  <si>
    <t>ELABORACIÓN Y PUBLICACIÓN DE CONTENIDO DIGITAL EN EL ESPAÑOL PARA LA PROMOCIÓN DEL FESTIVAL MISIÓN VALLADOLID</t>
  </si>
  <si>
    <t>EDITORIAL PLANETA, S.A.</t>
  </si>
  <si>
    <t>DISEÑO, PRODUCCIÓN, INSTALACIÓN Y EJECUCIÓN DE UNA EXPOSICIÓN DIVULGATIVA SOBRE SOSTENIBILIDAD Y MEDIO AMBIENTE</t>
  </si>
  <si>
    <t>FERNANDO JOSÉ FUENTES  SANTAMARTA</t>
  </si>
  <si>
    <t>REDACCIÓN  PROPUESTA BÁSICA DE INTERVENCIÓN  ADECUACIÓN  PLAZUELA DEDICADA A LA MEMORIA DE LA CONTROVERSIA DE VALLADOLID</t>
  </si>
  <si>
    <t>PANDORA PRODUCCIONES IMAGEN Y EVENTOS, S.L.</t>
  </si>
  <si>
    <t>EVENTO PRESENTACION MASCOTA INSTITUCIONAL AREA PERSONAS MAYORES, FAMILIA Y SERVICIOS SOCIALES</t>
  </si>
  <si>
    <t>ZANHE S.L.</t>
  </si>
  <si>
    <t>REVISIÓN MANTENIMIENTO Y REPARACIÓN DE MÁQUINAS AGUA A PRESIÓN DEL LAVADERO DE VEHÍCULOS. SERVICIO DE LIMPIEZA VIARIA.</t>
  </si>
  <si>
    <t>CTO. DE SERVICIO: DISEÑO CARTELERÍA, MATERIALES PARA SALA, RR.SS, MONTAJE PARA EXPOSICIÓN BIBLIOTECAS MPALES FLVa 2026</t>
  </si>
  <si>
    <t>DISEÑO GRÁFICO E IMPRESIÓN DE PUBLICIDAD PARA LAS MUESTRAS DE CULTURA TRADICIONAL, TEATRO VECINAL Y OCIO INFANTIL 2026</t>
  </si>
  <si>
    <t>VEGA INGENIERIA S.L.</t>
  </si>
  <si>
    <t>REALIZACIÓN DE INFORME TÉCNICO DE LA MEJORA DEL CONFORT TÉRMICO MEDIANTE ACTUACIONES PASIVAS EN  EL ENTORNO DEL TECH LAB</t>
  </si>
  <si>
    <t>ARROYO -LA VEGA-</t>
  </si>
  <si>
    <t>CONTROL DE CALIDD OBRAS REFORMA ENERGÉTICA TALLER. SERVICIO DE LIMPIEZA VIARIA.</t>
  </si>
  <si>
    <t>CONTRATO MANTENIMIENTO SOTERRADOS AÑOS 2026. SERVICIO DE LIMPIEZA.</t>
  </si>
  <si>
    <t>AMPLIACIÓN NUEVAS ÁREAS WIF, BAJO DEMANDA PRIMERA PRÓRROGA, 2025/CTA/22</t>
  </si>
  <si>
    <t>2026 11 1621 641</t>
  </si>
  <si>
    <t>NUNSYS S A</t>
  </si>
  <si>
    <t>CONTRATO SISTEMA INFORMÁTICO Y DE GESTIÓN PARA EL SERVICIO DE LIMPIEZA.</t>
  </si>
  <si>
    <t>PATERNA</t>
  </si>
  <si>
    <t>INGENIERIA SANPE SL</t>
  </si>
  <si>
    <t>CTO. SERVICIO PARA ESTUDIO Y EVALUACIÓN DEL ARBOLADO DE VARIOS COLEGIOS PÚBL. DE EDUCACIÓN INFANTIL Y PRIMARIA. AÑO 2026</t>
  </si>
  <si>
    <t>HERRERA DE PISUERGA</t>
  </si>
  <si>
    <t>AGENTE 404, S.L.</t>
  </si>
  <si>
    <t>SERVICIO PARA EL DESARROLLO DE UN MÓDULO DIGITAL (APP MÓVIL) MULTIENTIDAD DE SOSTENIBILIDAD MISIÓN PARA ENT. DEPORTIVAS</t>
  </si>
  <si>
    <t>ELISA FERNANDEZ ALCALDE</t>
  </si>
  <si>
    <t>CONTRATO DE SERVICIOS DE PUESTA EN MARCHA Y GESTIÓN DE UNA OFICINA VIRTUAL DE ATENCIÓN A LA RED DE EMBAJADORES</t>
  </si>
  <si>
    <t>SISTEMA  DE INGRESOS Y RECAUDACIÓN-LOTE 1 (IMPLANTACIÓN+MANTENIMIENTO+SERVICIOS PERSONALIZADOS) 2025</t>
  </si>
  <si>
    <t>SERVICIOS DE DIFUSIÓN DEL PROCESO DE PRESUPUESTOS PARTICIPATIVOS 2027/28 EN PRENSA DIGITAL</t>
  </si>
  <si>
    <t>MADE V ARQUITECTOS S.L.P.</t>
  </si>
  <si>
    <t>MEMORIA VALORADA DE LAS GRIETAS DEL CVA PAAJE E LA MARQUESINA- PERSONAS MAYORES E INICIATIVAS SOC.</t>
  </si>
  <si>
    <t>A24 SEGURIDAD, S.L.L.</t>
  </si>
  <si>
    <t>REVISIÓN OBLIGATORIA DE LAS 217 BOTELLAS DE AIRE COMPRIMIDO DE LOS EQUIPOS DE RESPIRACIÓN AUTÓNOMA//SEISPC</t>
  </si>
  <si>
    <t>NAVARRETE</t>
  </si>
  <si>
    <t>SERVICIOS DE DIFUSIÓN DEL PROCESO DE PRESUPUESTOS PARTICIPATIVOS 2027/28 EN PRENSA ESCRITA</t>
  </si>
  <si>
    <t>ADJUDICA CAMPAÑA PUBLICIDAD DIGITAL EN TRIBUNA VA POR 200 AÑOS POLICÍA MUNICIPAL</t>
  </si>
  <si>
    <t>ADJUDICA CAMPAÑA PUBLICIDAD SOPORTE DIGITAL EL NORTE DE CASTILLA POR 200 AÑOS POLICÍA MUNICIPAL</t>
  </si>
  <si>
    <t>ADJUDICA LA CAMPAÑA PUBLICIDAD SOPORTE DIGITAL EN EL DIARIO DE VA - EL MUNDO POR 200 AÑOS POLICÍA MUNICIPAL</t>
  </si>
  <si>
    <t>ADJUDICA CAMPAÑA PUBLICIDAD SOPORTE DIGITAL EN EL ESPAÑOL NOTICIAS CyL POR 200 AÑOS POLICÍA MUNICIPAL</t>
  </si>
  <si>
    <t>2026 08 1341 22699</t>
  </si>
  <si>
    <t>ASOC. PARA EL ESTUDIO DE LA LESION MEDULAR ESPINAL</t>
  </si>
  <si>
    <t>PROGRAMAS PREVENCIÓN SINIESTROS VIALES Y SENSIBILIZACIÓN SOBRE DISCAPACIDAD JÓVENES Y PERSONAS MAYORES EN VALLADOLID</t>
  </si>
  <si>
    <t>FUNDACION QUERER</t>
  </si>
  <si>
    <t>EL 9 DE MAYO SE REALIZARA UNA JORNADA DEL LENGUAJE  PARA CONCIENCIACION SOCIALRELACIONADA CON NIÑOS CON NECESIDADES EDUC</t>
  </si>
  <si>
    <t>ORIZON UNDERWRITERS S.L.</t>
  </si>
  <si>
    <t>PRORROGA SEGURO COLECTIVO DE VIDA AYUNTAMIENTO DESDE EL 15/04/2026 AL 14/04/2027</t>
  </si>
  <si>
    <t>SUMINISTRO DE MIL BOLIGRAFOS RETRACTIL Y 5 MIL PEGATINA PARA OBSEQUIOS DE VISITAS A JEFATURA, PIT Y ED INTE/ALCH/DROGAS</t>
  </si>
  <si>
    <t>ISVEN MEDIACION SL</t>
  </si>
  <si>
    <t>SUMINISTRO DE 10MIL PULSERAS TEJIDAS Y 10 MIL LAPICEROS CON IMPRESION CORPORATIVA COMO OBSEQUIO PARA EDUCACIÓN VIAL</t>
  </si>
  <si>
    <t>2026 11 1321 22602</t>
  </si>
  <si>
    <t>FORMA PUBLICIDAD EXTERIOR, S.L.</t>
  </si>
  <si>
    <t>PRODUCCIÓN Y FIJACIÓN 10 LONAS PUBLICITARIAS CONMEMORATIVAS 200 AÑOS POLICIA MUNICIPAL. 15 DIAS</t>
  </si>
  <si>
    <t>ROBERTO HERRERO MERINO SL</t>
  </si>
  <si>
    <t>IMPERMEABILIZACIÓN DE CANALONES DEL SERVICIO DE LIMPIEZA.</t>
  </si>
  <si>
    <t>SUMINISTRO E INSTALACIÓN DE BOMBA ENFRIADORA DE C.C. DELICIAS</t>
  </si>
  <si>
    <t>1ª PRORROGA CONTRATO CONSERVACION Y MEJORA INFRAESTR VERDES _ZONAS CENTRO Y NORTE. LOTE 2_ZONA NORTE_V. 34/2022</t>
  </si>
  <si>
    <t>ACUERDO MARCO DE DESBROCES. SERVICIO DE LIMPIZA VIARIA.</t>
  </si>
  <si>
    <t>2026 02 9332 22701</t>
  </si>
  <si>
    <t>SUMINISTRO E INSTALACIÓN DE ALARMA EN NAVE POLIVALENTE DESIGANADA COMO NAVE ""B"" EN EL POLIGONO DE SOTO DE MEDINILLA</t>
  </si>
  <si>
    <t>COMPRA DE 100 CONTENEDORES DE CARGA LATERAL PARA RESTO, POR EL LOTE 2 DEL AM EXP 18/2022. SERVICIO DE LIMPIEZA.</t>
  </si>
  <si>
    <t>Reforma edificio.C/ Leopoldo Cano(antigua escuela de arte) para CVA y CEAS-mensualidad mes de diciembre 25</t>
  </si>
  <si>
    <t>ADJUDICACION OBRA AMPLIACION TRES NUEVAS AULAS CENTRO DE VIDA ACTIVA ARCA REAL  -meses de noviembre y diciembre</t>
  </si>
  <si>
    <t>2026 07 1711 619</t>
  </si>
  <si>
    <t>SACO PP7 70L ( VIVERO DE RENEDO )</t>
  </si>
  <si>
    <t>PRESUPUESTOS PARTICIPATIVOS ESCOLARES_JARDINES</t>
  </si>
  <si>
    <t>SUMINISTRO DE EQUIPOS DE PROTECCIÓN INDIVIDUAL EPIs EN INCENDIOS ESTRUCTURALES.  LOTE 1   // SEISPC</t>
  </si>
  <si>
    <t>Adj. obras de desmontaje, traslado y recoL. de la arquería histórica del convento de la Merced Calzada.</t>
  </si>
  <si>
    <t>2026 0750 1623 619</t>
  </si>
  <si>
    <t>CONTRATO DESARROLLO E IMPLANTACIÓN DE PLATAFORMA DIGITAL PARA EL CONTROL INTEGRAL DE LAS PLANTAS TRAT. DE RESIDUOS. PRTR</t>
  </si>
  <si>
    <t>OBRA: PLATAFORMAS SOTERRADAS.../// SERVICIO DE LIMPIEZA.</t>
  </si>
  <si>
    <t>ARAMARK SERVICIOS DE CATERING S.L.</t>
  </si>
  <si>
    <t>EXP. 2026/SAN_01/000001 ADJUDICACIÓN CTO.SERVICIOS COMPARTIENDO EN VERANO.   -AÑO 2026-</t>
  </si>
  <si>
    <t>ADJ. COTRATO SERVICIOS PARA REDAC.PROYEC.BÁSICO,EJECUC.Y DIREC.OBRA REVITALIZ.PLAZA STA. BRÍGIDA</t>
  </si>
  <si>
    <t>BOBILLO Y ASOCIADOS ARQUITECTOS S.L.</t>
  </si>
  <si>
    <t>DIRECCIÓN FACULTATIVA DE LAS OBRAS DE ADAPTACIÓN DE CAMPA DEPÓSITO MUNICIPAL DE VEHÍCULOS AYTO VA</t>
  </si>
  <si>
    <t>OBRAS DE REPARACION DEL INVERNADERO MUNICIPAL - EXP 2025/COB_01/000018</t>
  </si>
  <si>
    <t>ADJUDICA CAMPAÑA PUBLICIDAD SOPORTE DIGITAL EN EL DÍA DE VALLADOLID POR 200 AÑOS POLICÍA MUNICIPAL</t>
  </si>
  <si>
    <t>JCMV GENERAL REFORMAS, SOCIEDAD LIMITADA</t>
  </si>
  <si>
    <t>ELIMINACION HUMEDADES EN EL TECHO DE LOS CAMERINOS DE LA CUPULA DEL MILENIO</t>
  </si>
  <si>
    <t>RENATURA URBANA SL</t>
  </si>
  <si>
    <t>CONTRATACIÓN DEL SERVICIO DE LA PUESTA A PUNTO DEL JARDÍN DEL LABORATORIO TECNOLÓGICO DE CONTENIDOS DIGITALES DE CyL</t>
  </si>
  <si>
    <t>2026 03 9241 633</t>
  </si>
  <si>
    <t>REDACCIÓN DE PROYECTO Y DIRECCIÓN DE OBRA DE CAMBIO DE CUBIERTA Y CLIMATIZADORAS C.C. ZONA ESTE (EXP. DAPCyD 3/2025)</t>
  </si>
  <si>
    <t>SUMINISTRO DE LICENCIAS Y SOPORTE TÉCNICO DEL GESTOR DOCUMENTAL ALFRESCO, 1ª PRÓRROGA (2026/SNO_01/000007)</t>
  </si>
  <si>
    <t>ADAPTACION A NORMATIVA E LOS ASCENSORES DE LOS CVA Z. ESTE, Z. SUR, PASAJE, RONDILLA, PTE. COLGANTE- INICIATIVAS SOC</t>
  </si>
  <si>
    <t>PUERTAS AUTOMATICAS PORTIS, S.L</t>
  </si>
  <si>
    <t>CONTRATACIÓN DE  LA REPARACIÓN DE LAS PUERTAS DEL MERCADO LAS DELICIAS</t>
  </si>
  <si>
    <t>CARBAJOSA DE LA SAGRADA</t>
  </si>
  <si>
    <t>SUMINISTRO DE 15 PARES DE BOTAS DE INTERVENCIÓN EN INCENDIOS//SEISPC</t>
  </si>
  <si>
    <t>SERVICIO DE MANTENIMIENTO DE SISTEMAS DE EXTINCIÓN DE INCENDIOS EN EDIFICIOS MUNICIPALES SPC (1A)</t>
  </si>
  <si>
    <t>2026 11 1321 212</t>
  </si>
  <si>
    <t>LIMJARE 25 SLU</t>
  </si>
  <si>
    <t>CTTO DE OBRAS PARA LA REPARACION HUMADADES EN EL DISTRITO IV POLICIA MUNICIPAL. 1 SEMANA</t>
  </si>
  <si>
    <t>HANNA INSTRUMENTS SL</t>
  </si>
  <si>
    <t>KIT PARA REALIZAR ANALISIS DE LEGIONELLA EN LAS E- DIURNAS- INICIATIVAS SOCIALES</t>
  </si>
  <si>
    <t>EIBAR</t>
  </si>
  <si>
    <t>AVANTE COMUNICACION SL</t>
  </si>
  <si>
    <t>Contr. adapt. creat.  diversos canales  nuevas rutas temáticas para web y App De Compras por Valladolid. Bolsa de horas</t>
  </si>
  <si>
    <t>RETO A LA ESPERANZA SDAD. COOP.</t>
  </si>
  <si>
    <t>SUMINISTRO DE 16 VEHÍCULOS DE DESGUACE DESCONTAMINADOS PARA PRACTICAS DE RESCATE VIAL PARA BOMBEROS DE NUEVO INGRESO</t>
  </si>
  <si>
    <t>2026 04 9209 22706</t>
  </si>
  <si>
    <t>CAXTUS MARKETING&amp; EVENTS,SOCIEDAD LIMITADA</t>
  </si>
  <si>
    <t>VALLADOLID FUNCIONA PROGRAMA DE ATRACCIÓN DE TALENTO JOVEN</t>
  </si>
  <si>
    <t>ASOC TRECHEL</t>
  </si>
  <si>
    <t>COLABORACION EN PROYECTO BOOMERANG 2025-2026</t>
  </si>
  <si>
    <t>ADOLFO SERRADOR LOZANO</t>
  </si>
  <si>
    <t>LABORES DE APEO DE VARIOS EJEMPLARES MEDIANTE LA TECNICA DE TREPA_2026</t>
  </si>
  <si>
    <t>VALPATEK TECHNOLOGY GROUP, SL</t>
  </si>
  <si>
    <t>SUMINISTRO DE LICENCIAS DEL PRODUCTO ORCHESTRA PARA CUATRO PUESTOS DE ATENCIÓN EN EL  AYUNTAMIENTO DE VALLADOLID</t>
  </si>
  <si>
    <t>SUSTITUCION DE LUCERNARIO DEL CVA PASAJE DE LA MARQUESINA- INICIATIVAS SOCIALES</t>
  </si>
  <si>
    <t>2ª PRORROGA CONTRATO MEJORA, CONSERV. Y REP. JUEGOS INF., MOB. URBANO, FUENTES ORNAMENT. Y EQUIPOS DE BOMBEO. L3_2025</t>
  </si>
  <si>
    <t>CONTRATO SISTEMA DE INFORMACIÓN Y GESTIÓN PARA EL SERVICIO DE LIMPIEZA.</t>
  </si>
  <si>
    <t>EDUARDO DÍAZ SÁNCHEZ LAFERVET SL Y ASOC NATURALEZA Y ACCIÓN XXI UTE</t>
  </si>
  <si>
    <t>CONTRATO RECOGIDA, CAPTURA, TRASLADO ANIMALES AVANDONADOS AL CMPA DE 1-6-2026 A 30-5-2028. PERIODO 1-6-2026 A 31-12-2026</t>
  </si>
  <si>
    <t>NAVA DE SOTROBAL</t>
  </si>
  <si>
    <t>ABACO C.E. INFORMATICOS, S.L.</t>
  </si>
  <si>
    <t>CONTRATO DE MANTENIMIENTO ANUAL DE ABACO (WCRONOS) AÑO 2026</t>
  </si>
  <si>
    <t>CONT. SERV. RED. PROY. INSTALACIÓN  CON DIREC. FACULT.  SISTEMA EXTRACCIÓN HUMOS EN MERC. DE  LA RONDILLA Y DELICIAS.</t>
  </si>
  <si>
    <t>AUDERTIS AUDIT SERVICES, S.L.</t>
  </si>
  <si>
    <t>CONTRATACIÓN DE UNA AUDITORIA DE CERTIFICACIÓN EN EL ENS PARA CATEGORIA PARA LA SEDE ELECTRÓNICA DEL AYTO DE VALLADOLID</t>
  </si>
  <si>
    <t>PINTURAS BROCH S.L.</t>
  </si>
  <si>
    <t>CTO. MEJORA DE FOSOS DE ASCENSOR DE LOS COLEGIOS PÚBLICOS Y SUELOS CON TRATAMIENTO ANTIDESLIZANTE. AÑO 2026</t>
  </si>
  <si>
    <t>NUEVOS CLASTOS, S.L.</t>
  </si>
  <si>
    <t>RETIRADA Y GESTIÓN DE LAS CENIZAS DE LA FORMACIÓN EN CONTENEDRO DE INCENDIOS EN EL REBOLLAR//SEISPC</t>
  </si>
  <si>
    <t>SE-EC 2/2024 PS4 - COORDINACIÓN DE SEGURIDAD Y SALUD OBRAS DE REHABILITACIÓN LAVA 3ª FASE FACTORÍA DE CREACIÓN.</t>
  </si>
  <si>
    <t>SERVICIOS DE APOYO PARA REVISION DE LOS CONTENIDOS DEL PROYECTO MUSEOGRAFICO CENTRO DE LA CULTURA DEL VINO. PRTR</t>
  </si>
  <si>
    <t>SERVICIOS DE DIFUSIÓN DEL PROCESO DE PRESUPUESTOS PARTICIPATIVOS 2027/28 EN RADIO</t>
  </si>
  <si>
    <t>MARIA DEL CAMINO MONJE BURON</t>
  </si>
  <si>
    <t>REVISION Y CORRECCIÓN DE OBRA PREVIA P.M. Y REDACCION CAPITULO AMPLIADO (S.XXI) LIBRO 200 ANIVERSARIO POLICIA MUNICIPAL</t>
  </si>
  <si>
    <t>COMPLEMENTARIOI 9222650000428 SUMINISTRO A IMPRENTA TONER DIVERSOS COLORES</t>
  </si>
  <si>
    <t>CONEGOAL,S.L.</t>
  </si>
  <si>
    <t>PROYECTO BÁSICO Y DE EJECUCIÓN DE PASARELA PEATONAL SOBRE EL CANAL DE CASTILLA</t>
  </si>
  <si>
    <t>EDICION, DISEÑO Y MAQUETACION LIBRO CONMEMORATIVO 200 AÑOS POLICÍA MUNICIPAL</t>
  </si>
  <si>
    <t>ASOC DE AMIGOS DE RENAULT ESPAÑA</t>
  </si>
  <si>
    <t>ASISTENCIA TÉCNICA, GESTIÓN LOGÍSTICA Y COORDINACIÓN INTEGRAL DE ACTOS CONMEMORATIVOS DEL 75 ANIVERSARIO DE FASA-RENAULT</t>
  </si>
  <si>
    <t>IMPÚLSAME, CONSULTORÍA Y ESTRATEGIA S.L.</t>
  </si>
  <si>
    <t>ACTUALIZACION Y MANTENIMIENTO APP VALLAAIRE</t>
  </si>
  <si>
    <t>AUDIOVISUAL ESPAÑOLA 2.000, S.A.</t>
  </si>
  <si>
    <t>INSERCIONES DE PUBLICIDAD EN LA RAZÓN PARA PROMOCIONAR EL FESTIVAL MISIÓN VALLADOLID Y OTRAS CAMPAÑAS</t>
  </si>
  <si>
    <t>SOLEINER GESTION DE LA ENERGIA SL</t>
  </si>
  <si>
    <t>MANDRILADO PARA INSTALACION FIBRA OPTICA ENTRE CABINAS RED DE CONTROL DE LA CONTAMINACION</t>
  </si>
  <si>
    <t>CAMPAÑA DE MEDIDA DE SULFHIDRICO</t>
  </si>
  <si>
    <t>INICIATIVAS TECNOLOGICAS EN INTERNET, SL</t>
  </si>
  <si>
    <t>SERVICIO DE APOYO PARA MONITORIZAR, ANALIZAR Y EVALUAR LAS INFORMACIONES RELATIVAS A LA AGENCIA PUBLICADAS EN LOS MEDIOS</t>
  </si>
  <si>
    <t>TARRAGONA</t>
  </si>
  <si>
    <t>2026 02 9332 22104</t>
  </si>
  <si>
    <t>COMERCIAL RENOIL,S.A.</t>
  </si>
  <si>
    <t>Suministro de ropa para vestuario trabajadores CMEI año 2026</t>
  </si>
  <si>
    <t>SACA SUBSTRATO UNIVERSAL 1,5M3 / SACO PP7 70L</t>
  </si>
  <si>
    <t>SUMINISTRO DE SACO MANTILLO SUPER 50L / SACO PS886 70L PARA EL CURSO DE PARQUES Y JARDINES VII DEL  JACINTO BENAVENTE-</t>
  </si>
  <si>
    <t>COLOCACION DE FILTROD EN LAS MAQUINAS DE CLIMATIZACION DEL CVA ZONA ESTE- INICIATIVAS SOCIALES</t>
  </si>
  <si>
    <t>MODIFICACION INSTALACION FOTOVOLTAICA EN LA EDAR</t>
  </si>
  <si>
    <t>Suministro e instalación de materiales para la reparación del sistema de calefacción en Casa del Barco y Edificio Anexo.</t>
  </si>
  <si>
    <t>JOSE ANGEL PEREZ FERNANDEZ</t>
  </si>
  <si>
    <t>SUMINISTRO, IMPRESIÓN E INSTALACIÓN DE MEDIOS GRÁFICOS PARA LA EXPOSICIÓN SOBRE LAS BIBLIOTECAS MPALES DE LA FLVa 2026</t>
  </si>
  <si>
    <t>BITLAN ASESORES INFORMATICOS SL</t>
  </si>
  <si>
    <t>REALIZACIÓN DE DOS JORNADAS TECNOLÓGICAS DENOMINADAS ""ENIGMAS EN PUCELA"" DESTINADAS AL TALENTO JOVEN DE LA CIUDAD</t>
  </si>
  <si>
    <t>CTO. SERVICIO DE ASISTENCIA POR AVERÍA EN LOS EQUIPOS DE EXTINCIÓN DE INCENDIOS DE LAS ESCUELAS INFANTILES MPALES. 2026</t>
  </si>
  <si>
    <t>LAVADO INTERIOR Y EXTERIOR DE VEHÍCULOS DE POLICÍA MUNICIPAL MAYO A DICIEMBRE 2026</t>
  </si>
  <si>
    <t>2026 02 1511 22706</t>
  </si>
  <si>
    <t>Redacción de Estudio de Tráfico para modificación del PGOU de Valladolid en el entorno de Vereda de Palomares</t>
  </si>
  <si>
    <t>SE-EC 2/2024 PS2. CONTRATO DIRECCIÓN FACULTATIVA OBRAS DE REHABILITACIÓN INTEGRAL DE LA NAVE DEL LAVA 3ª FASE. AÑO 2024</t>
  </si>
  <si>
    <t>ESTELA LLORENTE DEL RIO</t>
  </si>
  <si>
    <t>Prestacion de atencion psicologica de trabajadores para el Departamento de Prevención y Salud Laboral.</t>
  </si>
  <si>
    <t>SUMINISTRO E INSTALACION DE SUELO VINILICO EN EL CVA ZONA ESTE- INICIATIVAS SOCIALES</t>
  </si>
  <si>
    <t>CTO. SUMINISTRO DE LUMINARIAS PARA EL PATIO DEL CEIP GINER DE LOS RÍOS Y OTROS CENTROS EDUCATIVOS. AÑO 2026</t>
  </si>
  <si>
    <t>IMPORTE ANÁLISIS DE DROGAS DE FEBRERO A ABRIL DE 2026</t>
  </si>
  <si>
    <t>MARTA MARCOS PEREZ</t>
  </si>
  <si>
    <t>CTO. DE SERVICIOS - TALLERES EL MEJOR CUENTO DEL MUNDO DENTRO DE LA RED DE BIBILIOTECAS MUNICIPALES DE VALLADOLID. 2026</t>
  </si>
  <si>
    <t>SUSTITUCIÓN BOMBA DE ACHIQUE Y FANCOIL DEPENDENCIAS POLICÍA MUNICIPAL</t>
  </si>
  <si>
    <t>INGESER IBERICA 2010, S.L.</t>
  </si>
  <si>
    <t>REVISIÓN ANUAL Y TRIANUAL DE LA INSTALACIÓN PETROLÍFERA E INSTALACIÓN DETECTOR DE FUGAS. SERVICIO DE LIMPIEZA VIARIA.</t>
  </si>
  <si>
    <t>ADECUACION ASCENSORES CENTRO INTEGRADO PSH A NORMATIVA ITC</t>
  </si>
  <si>
    <t>ITURRI S.A.</t>
  </si>
  <si>
    <t>SUMINISTRO DE 20 MANGUERAS DE 45MM Y 70MM DE 2,5 METROS DE LONGITUD//SEISPC</t>
  </si>
  <si>
    <t>SUMINIST, ADAPT E INSTALACIÓN DE DISPOSITIVO REQUERIDO PARA SUPERAR REVISION OCA ASCENSOR DE 2 ASCENSO AV. BURGOS PM</t>
  </si>
  <si>
    <t>REFRIGERACION MOVALL SL</t>
  </si>
  <si>
    <t>MONTAJE DE INSTALACIÓN FRIGORÍFICA EN CÁMARA PUESTO DE FRUTAS P.  21DEL MERCADO LAS DELICIAS</t>
  </si>
  <si>
    <t>DIFUSIÓN DE CAMPAÑA PUBLICITARIA FESTIVAL MISIÓN VALLADOLID EN CADENA SER Y LOS 40 CLASSIC</t>
  </si>
  <si>
    <t>ASISTENCIA TÉCNICA AL CONTROL DE CALIDAD (LOTE 2) OBRA CARRIL BICI EN CRTA. FUENSALDAÑA</t>
  </si>
  <si>
    <t>ELECNOR, S.A.</t>
  </si>
  <si>
    <t>CTTO MANTENIMIENTO Y CONSERV. INST. TÉRMICAS POLICÍA MUNICIPAL. 2026. LOTE 1. (SPSC-SE 52/2025) (2025/SAN_01/000063)</t>
  </si>
  <si>
    <t>Control de calidad del lote 1 del contrato de conservación, reparación y mantenimiento de alumbrado.</t>
  </si>
  <si>
    <t>SILICON RADIO, S.L.</t>
  </si>
  <si>
    <t>CONTRATO DE SERVICIOS DE PUBLICIDAD PARA LA PROMOCIÓN DE LOS PROGRAMAS DE LA AGENCIA DE INNOVACIÓN Y DESARROLLO</t>
  </si>
  <si>
    <t>Ajuste presupuestario MANTENIMIENTO CALEFACCION DE ABRIL A DICIEMBRE 2026 CENTRO DE FORMACION JACINTO BENAVENTE</t>
  </si>
  <si>
    <t>CRISTINA ÁLVAREZ VALLEJO</t>
  </si>
  <si>
    <t>CAMPAÑAS DE PROMOCIÓN DE LA AGENCIA DE INNOVACIÓN Y DESARROLLO ECONÓMICO (IDEVA) PARA EL 2026 EN VALLADOLID PLURAL</t>
  </si>
  <si>
    <t>DIFUSIÓN DE CAMPAÑA PUBLICITARIA EN RADIO PARA LA PROMOCIÓN DEL FESTIVAL MISIÓN VALLADOLID MEDIANTE LA EMISIÓN DE CUÑAS</t>
  </si>
  <si>
    <t>REPARACIÓN MAQUINARIA.../// AM EXP 08/2025 // SERVICIO DE LIMPIEZA.</t>
  </si>
  <si>
    <t>Contrato Seguridad y Salud</t>
  </si>
  <si>
    <t>SUMINISTRO PIEZAS TALLER.../// AM EXP 18/2022 // SERVICIO DE LIMPIMIEZA.</t>
  </si>
  <si>
    <t>REPARACION MAQUINARIA DE JARDINERIA DEL C. DE F. PARA EL EMPLEO- CURSO DE PARQUES Y JARDINESVII- JACINTO BENAVENTE</t>
  </si>
  <si>
    <t>2ª PRÓRROGA CONTRATO PARA LA PRESTACIÓN DE LOS SERVICIOS DE LA INFORMACIÓN DEL OBSERVATORIO URBANO DE VALLADOLID</t>
  </si>
  <si>
    <t>DIRECCIÓN FACULTATIVA DE LAS OBRAS DE REPARACIÓN  Y SUBSANACIÓN DEL MERCADO CAMPILLO 2026</t>
  </si>
  <si>
    <t>REPARACIÓN VEHÍCULO.../// AM EXP 8/2025 // SERVICIO DE LIMPIEZA.</t>
  </si>
  <si>
    <t>REPARACION MAQUINARIA ( AV VA-25/001599, AV VA-25/001625, RA VA-25/000949, RA VA-25/000950, RA VA-25/000958, RA VA-25/00</t>
  </si>
  <si>
    <t>REPARACION MAQUINARIA.../// AM EXP 08/2025 // SERVICIO DE LIMPIEZA.</t>
  </si>
  <si>
    <t>AFLOJATODO 400ml  FLEXIBLE (180/6)//SEISPC</t>
  </si>
  <si>
    <t>AIG EUROPE SA SUCURSAL EN ESPAÑA</t>
  </si>
  <si>
    <t>PRORROGA CONTRATO SEGURO DE ACCIDENTES DEL AYUNTAMIENTO DE VALLADOLID DEL 15/04/2026 AL 14/04/2027</t>
  </si>
  <si>
    <t>MANTENIMIENTO, SUMINISTRO DE EMERG LEG URA21PLUS 200LM 1H NP  661608PL PARA REPARACIONES DEL JACINTO BENAVENTE.</t>
  </si>
  <si>
    <t>TN. REVISIÓN IMPUESTO ESTATAL VERTEDERO LEY 7/2022 ( UTE CTR VALLADOLID  REGULARIZACIÓN IMPUESTO ESTATAL VERTEDERO LEY 7</t>
  </si>
  <si>
    <t>SEGUNDA PRÓRROGA CONTRATO CENTRALIZADO SUMINISTRO GAS NATURAL EXP PR-SE-99/2022. SERVICIO DE LIMPIEZA.</t>
  </si>
  <si>
    <t>REAJUSTE PRESUP.CONTRATO IMPLEM.PROY.LUCHA CONTRA LA EXCL.EN Bº VULNERABLES Z.ESTE.1 AL 7 JUNIO 2026</t>
  </si>
  <si>
    <t>MANT. SUMINISTRO DE MATERIAL PARA REPARACONES ELECT. DEL CVA PTE. COL -HUERTA  Y PASAJE- AM- INICIATIVAS SOCIALES</t>
  </si>
  <si>
    <t>SUMINISTRO DE MATERIAL DE ELECTRICIDAD PARA VARIOS CENTROS CÍVICOS</t>
  </si>
  <si>
    <t>CONTRATO SERVICIOS DE MANTENIMIENTO Y CONSERVACIÓN INSTALACIONES TÉRMICAS DE EDIFICIOS//SEISPC</t>
  </si>
  <si>
    <t>ARIAS GARRIDO ARQUITECTOS, S L P</t>
  </si>
  <si>
    <t>2º PREMIO POR LA PROPOSICIÓN MEMORIAE,PARA REDAC.PROYEC.BÁSICO,EJECUC.YDIREC.OBRA REVITALIZ.PLAZA STA. BRÍGIDA</t>
  </si>
  <si>
    <t>ADJ.CONTROL CALIDAD(LOTE 2) OBRAS DE REHABILITACIÓN DEL TEATRO LOPE DE VEGA EN VALLADOLID</t>
  </si>
  <si>
    <t>SPSC-SE 52/2025. MANTENIMIENTO Y CONSERVACIÓN DE LAS INSTALACIONES TÉRMICAS 2026. SERVICIO DE LIMPIEZA.</t>
  </si>
  <si>
    <t>SUMINISTRO MATERIAL PARA SANITARIOS - BAÑOS // EDUCACIÓN</t>
  </si>
  <si>
    <t>2026 11 3111 22104</t>
  </si>
  <si>
    <t>GRAFICAS COPY &amp; COPY IMPRESORES, S.L.</t>
  </si>
  <si>
    <t>ADQUISICIÓN ROPA DE TRABAJO PARA EL PERSONAL DEL CENTRO MUNICIPAL DE PROTECCIÓN ANIMAL DEL SERVICIO DE SALUD PÚBLICA</t>
  </si>
  <si>
    <t>LA MOJONERA</t>
  </si>
  <si>
    <t>CONTINUIDAD CONTRATO RECOGIDA DE ANIMALES DOMESTICOS ABANDONADOS LOTE 1. EXPTE. SPSC - SE/39/2023</t>
  </si>
  <si>
    <t>2026 10 2311 623</t>
  </si>
  <si>
    <t>INSTALACION ALARMAS LOTE 1 - COMEDOR SOCIAL</t>
  </si>
  <si>
    <t>Reajuste presupuestario SUMINISTRO GAS NATURAL CENTRO DE FORMACION PARA EL EMPLEO JACINTO BENAVENTE HASTA 30/09/2026</t>
  </si>
  <si>
    <t>RETTBOX-ONE BASE POLY AZUL +EMPUNADURA IP5//SEISPC</t>
  </si>
  <si>
    <t>MANT. SUMINISTRO DE MATERIAL PARA REPARACIONES DE LOS CVA- AMINICIATIVAS SOCIALES</t>
  </si>
  <si>
    <t>Ajuste presupuestario cto.suministro energia electrica centro Jacinto Benavente de abril a diciembre de 2026</t>
  </si>
  <si>
    <t>PLACA 2CT CIMA 50000089-030 BL 2XRJ45 PLAN / D.BASE CIMA 50010432-030 BL IDC.RAPID LED / CAJA SUP CIMA. ID: 51019</t>
  </si>
  <si>
    <t>CONTR. SERVICIO COORD, CATERING Y VISITA DELEGACIÓN ITALIANA. PROY LOCAL RETAIL: REVAMPING THE CITY CENTRE. (EUI)</t>
  </si>
  <si>
    <t>CONTRATACION EMPRESA ENCARGADA CORRECCION PRUEBAS TIPO TEST CONVOCATORIA PEONES</t>
  </si>
  <si>
    <t>LUCAS GONZALEZ ABAD</t>
  </si>
  <si>
    <t>SERVICIO DE APOYO PARA LA DIFUSIÒN DE LA CARRERA RÍOS DE LUZ CON FORMATOS INNOVADORES</t>
  </si>
  <si>
    <t>CHIMENEA NORM BN100  91W 4000K  110º NG</t>
  </si>
  <si>
    <t>2026 06 3231 22699</t>
  </si>
  <si>
    <t>MAQUINA TEATRAL TELONCILLO, S.L.</t>
  </si>
  <si>
    <t>REPRESENTACIÓN DEL ESPECTÁCULO TEATRAL ""COSER Y CANTAR"" DIRIGIDA A NIÑOS DE ESCUELAS INFANTILES MPALES. 2 MESES - 2026</t>
  </si>
  <si>
    <t>CB_SEGURO RESPONSABILIDAD CIVIL PROFESIONAL TÉCNICOS MEDIOAMBIENTE DEL AYUNTAMIENTO DE VALLADOLID</t>
  </si>
  <si>
    <t>LIMPIEZA AULAS Y BAÑOS PROGRAMA ""CIBERCAIXA"" EN CEIP LEON FELIPE DIAS NO LECTIVOS 2026</t>
  </si>
  <si>
    <t>MANTENIMIENTO CALEFACCION CENTRO JACINTO BENAVENTE MARZO 2026 reajuste presupuestario-</t>
  </si>
  <si>
    <t>2026 0850 1532 619</t>
  </si>
  <si>
    <t>Ensayos Control Calidad LOTE 1 obras adecuación espacios en ZONAS PEATONALES entornos a centros escolares (exp. 17/2024)</t>
  </si>
  <si>
    <t>C.M. LAS FLORES: SUMINISTRO DE GRIFO LAVABO TEMPORIZADO REPISA PRESTO 105ECO LM / VALVULA ARCO ANG CR A80 S/T 1/2</t>
  </si>
  <si>
    <t>MATERIAL ELECTRICIDAD C.C. ZONA SUR (Diferencia Administrativa Fra nº 767540 / SAI SALICRU SPS 2000 ONE 2000VA / 1200W)</t>
  </si>
  <si>
    <t>MT CABLE VV-F 500V  FLEX  2X1 ""ROLLO"" / MT CANAL LEGRAND 30008    20X12,5 / CAJA EST OBO T-40 90×90×52 IP55    2007045 /</t>
  </si>
  <si>
    <t>LUMINARIA ESTACA BROT 600MM LED 7W 2700K NEGRO / MT CABLE VV-F 500V  FLEX  2X1 ""ROLLO""</t>
  </si>
  <si>
    <t>MANT. SUMINISTRO GRIFO PARA  C. OCUPACIONAL 117,77 Y E. ACTIVO LAS FLORES 81,80- AM- INICIATIVAS SOCIALES</t>
  </si>
  <si>
    <t>MT CABLE RZ1-K 1KV FLEX ZEROH  3G2,5 (AS) / ZOCALO   JANGAR 2901   1Elemen.Superficie / BASE SCH NIESSEN 8188 mecanismo</t>
  </si>
  <si>
    <t>SUMINISTRO MATERIAL FONTANERÍA/ EQUIPOS Y ACCESORIOS DE BOMBEO // COLEGIOS PÚBLICOS</t>
  </si>
  <si>
    <t>TOMA RJ45 LEGRAND 76564 UTP6E 2MOD. BL / LATIGUILLO GAE CAT.6 U/UTP LSZH GRIS 10MT  CL016N1.100 / LATIGUILLO GAE CAT.6 U</t>
  </si>
  <si>
    <t>INTERRUP NIESSEN 2101-BA</t>
  </si>
  <si>
    <t>CAJA EST OBO T-40 90×90×52 IP55    2007045 / PANTALLA PH WT065C LED29-48S/840 PSU L1200 EST. / TASA ECORAEE   (R.DECRETO</t>
  </si>
  <si>
    <t>MANT. SUMINISTRO DE GRIFO LAVABO TEMPORIZADO REPISA PRESTO XT105-LM SIN LLAVES PARA REPARACION DEL CVA PTE. COLGANTE-AM</t>
  </si>
  <si>
    <t>OTROS SUMINISTROS.../// AM EXP 18/2026 // SERVICIO DE LIMPIEZA.</t>
  </si>
  <si>
    <t>Ajuste presupuestario del mantenimiento de la calefaccion del centro Jacinto Benavente enero,febrero y marzo 2026</t>
  </si>
  <si>
    <t>MANT. SUMINISTRO DE MATERIAL PARA REPARACIONES DEL CVA PTE. COLG Y RIO ESGUEVA- AM- INICIATIVAS SOCIALES</t>
  </si>
  <si>
    <t>ACUERDO MARCO_4117JKP:VOLANTE MOTOR,KIT EMBRAGUE,COLLARIN,VALVULINA,LIQUDIO DE FRENOS,JUNTA ESTANQUEDAD Y MANO DE OBRA R</t>
  </si>
  <si>
    <t>SUMINISTRO MATERIAL PARA TRABAJOS REALIZADOS POR MANTENIMIENTO EN LAS GRADAS DE SEMANA SANTA</t>
  </si>
  <si>
    <t>ASISTENCIA TÉCNICA EN EL CONTROL DE CALIDAD OBRAS ACONDICIONAMIENTO CAMPA DEPÓSITO MUNICIPAL VEHÍCULOS AYTO VA</t>
  </si>
  <si>
    <t>PLAFON *EFILUX PIR LED 18W MULTI-K 60205223</t>
  </si>
  <si>
    <t>OBRA AMPLIACION CVA ARCA REAL ASISTENCIA TECNICA PROGRAMA  CONTROL DE CALIDAD (LOTE2) NOVIEMBRE Y DICIEMBRE 2025</t>
  </si>
  <si>
    <t>CONTRATO MANTENIMIENTO Y CONSERVACION INSTALACIONES TERMICAS DE EDIFICIOS SERV. SALUD PUBLICA. LOTE 4. (SPSC-SE 52/2025)</t>
  </si>
  <si>
    <t>Ajuste presupuestario mantenimiento calefaccion centro Jacinto Benavente de abril a diciembre de 2026</t>
  </si>
  <si>
    <t>CAJA 2EL LEGRAND 80052 EMP. TAB.HUECO MEC. / BRIDA UNEX 2221-0  2,5X101 NEGRO / BRIDA UNEX 2247-0  4,8X287 NEGRO / BRIDA</t>
  </si>
  <si>
    <t>CONTINUIDAD CONTRATO RECOGIDA ANIMALES DOMESTICOS ABANDONADOS LOTE 1. EXPTE. SPSC  - SE/39/2023. DEL 1 AL 31-5-2026</t>
  </si>
  <si>
    <t>UNION 3 PIEZAS MH 11/4"" ESMEBRA MB 0626000 / TEFLON COLLAK 12X12X0.075   06510//SEISPC</t>
  </si>
  <si>
    <t>MANT. SUMINISTRO DE GRIFO S/BOYA ,ASIENTO+TAPA ROCA , PALANCA WC HIERRO GALVANIZADOPARA REPARACION DEL CVA PTE. COLG- AM</t>
  </si>
  <si>
    <t>MANT. SUMINISTRO DE MATERIAL PARA REAPARACION EN EL JACINTO BENAVENTE- AM.</t>
  </si>
  <si>
    <t>LUIS SENDINO HERMOSILLA</t>
  </si>
  <si>
    <t>142 POSTALES ANTIGUAS DE VALLADOLID, 2 PROGRAMAS COMERCIALES DE FERIAS, 1 NOMENCLÁTOR DE CALLES</t>
  </si>
  <si>
    <t>CENTRO DE JARDINERIA VIVEROS GIMENO, S.L.</t>
  </si>
  <si>
    <t>SUMINISTRO DE MATERIAL PARA EL CURSO DE PARQUES Y JARDINES VII DEL C. DE F. PARA EL EMPLEO- JACINTO BENAVENTE</t>
  </si>
  <si>
    <t>MATERIAL DE FONTANERÍA PARA C.C. PILARICA (ID 50518)</t>
  </si>
  <si>
    <t>MANT. SUMINISTRO DE MATERIAL  PARA REPARACION EN EL CVA DELICIAS Y Z. SUR- AM- INICIATIVAS SOCIALES</t>
  </si>
  <si>
    <t>LAMPARA PH INFRA. IR250W RJ  R125 57521025</t>
  </si>
  <si>
    <t>F - 3233 - 1 MECANISMO ROCA DESCARGA Y 1 DE ALIM. LATERAL PARA COMEDOR SOCIAL - CADIELSA</t>
  </si>
  <si>
    <t>2026 10 2311 633</t>
  </si>
  <si>
    <t>LOTE 3. CÁMARAS CCTV EN COMEDOR SOCIAL</t>
  </si>
  <si>
    <t>PANEL DISANO ECO 33W 4000K  60X60 UGR&lt;19 BL 3500LM / TASA ECORAEE   (R.DECRETO 208/2005)</t>
  </si>
  <si>
    <t>MT CANAL LEGRAND 30093  SUELO 75X18 GRIS / LATIGUILLO GAE CAT.6A S/FTP LSZH AZUL 10MT  CL126A3.100</t>
  </si>
  <si>
    <t>MATERIAL DE FONTANERÍA PARA C.C. JOSÉ MARÍA LUELMO (ID 50990) // MECANISMO ROCA A822502200 DESCARGA SIMPLE</t>
  </si>
  <si>
    <t>SUMINISTRO DE MATERIAL DE FERRETERÍA PARA C.C. PARQUESOL (ID. 51066)</t>
  </si>
  <si>
    <t>C.C. JOSÉ MARÍA LUELMO (ID 50714 // DESATASCADOR COLLAK 1 LT DESA-TOT / SILICONA GRIFFON POLIMERO TRANSP.300G)</t>
  </si>
  <si>
    <t>DOWNLIGHT PH DN065B LED20/840 19.5W Ø200  REDON. / TASA ECORAEE   (R.DECRETO 208/2005)</t>
  </si>
  <si>
    <t>BASE 5TO LEGRAND 2P+T CABLE 1,5MT BL 694555</t>
  </si>
  <si>
    <t>OTROS SUMINISTROS.../// AM EXP 18/2022 // SERVICIO DE LIMPIEZA VIARIA.</t>
  </si>
  <si>
    <t>REPARACIÓN VEHÍCULO.../// AM EXP 08/2022 // SERVICIO DE LIMPIEZA.</t>
  </si>
  <si>
    <t>CASTELLANA DE TELECOMUNICACIONES, S.L.</t>
  </si>
  <si>
    <t>Control de calidad en obras de adecuación de espacios en zonas peatonales en entornos a centros escolares (exp. 17/2024)</t>
  </si>
  <si>
    <t>SUMINISTRO PIEZAS TALLER.../// AM EXP 18/2026 // SERVICIO DE LIMPIEZA.</t>
  </si>
  <si>
    <t>DISCO DE CORTE 900 115X1.0X22.23 / CORREA TRAPECIAL FENNER / RODAMIENTO / Mano de obra</t>
  </si>
  <si>
    <t>TERMINAL BATERIA POSITIVO / Batería con carga líquida / ACEITE MOTOR PLUS 50II LITRO / SIGAUS / W712 FILTRO DE ACEITE /</t>
  </si>
  <si>
    <t>GUANTE NITRILO SIN POLVO AZUL TALLA S 3,5GRS (                       ) / GUANTE NITRILO SIN POLVO AZUL TALLA M 3,5GRS (</t>
  </si>
  <si>
    <t>ROLLUP 120CM DIA MUNDIAL DE LA SALUD (                       )</t>
  </si>
  <si>
    <t>MASCARILLA 3M 4251+ FFA1P2 R D (                       ) / GUANTE NITRILO SIN POLVO AZUL TALLA S 3,5GRS (</t>
  </si>
  <si>
    <t>BOTA SINEX UROLA S3 39 SRC WR METAL FREE MEMBRANA 39 (                       )</t>
  </si>
  <si>
    <t>BOTA SPINNING YOUTH S3 SRC Nº36 (                       )</t>
  </si>
  <si>
    <t>ZAPATO MONTI S3 SRC Nº41 (                       )</t>
  </si>
  <si>
    <t>GUANTE GRIPAZZ NITRILO NARANJA T-L/9 (                       )</t>
  </si>
  <si>
    <t>GUANTE NYLON+PU GRIS PU2000 T-7 (                       )</t>
  </si>
  <si>
    <t>REPARACIÓN VEHÍCULO.../// AM EXP 08/2025 // SERVICIO DE LIMPIEZA VIARIA.</t>
  </si>
  <si>
    <t>KIT DE TRANSMISIÓN RK VERSYS 650 114X46X15 XRE 520 / KIT DE TRANSMISIÓN RK V-STROM 650 118X47X15 XRE525 / KIT DE TRANSMI</t>
  </si>
  <si>
    <t>Realizacion del tratamiento antilegionella durante el primer semestre año 2026 en centro integrado de personas sin hogar</t>
  </si>
  <si>
    <t>REVISIÓN OBLIGATORIA DE LOS 8 EQUIPOS DE SALVAMENTO SAVER CF-15//SEISPC</t>
  </si>
  <si>
    <t>2026 10 2314 22615</t>
  </si>
  <si>
    <t>MARIO GALLEGO DE DIOS</t>
  </si>
  <si>
    <t>ESCAPE ROOM PARA LA PREVENCIÓN DEL CANNABIS Y ALCOHOL// PLAZA PORTUGALETE// 14 Y 15 DE MAYO 2026</t>
  </si>
  <si>
    <t>REALIZACION DE PLACAS ROTULADORAS DE VIAS PUBLICAS PARA LA CIUDAD DE VALLADOLID 2026</t>
  </si>
  <si>
    <t>SERVICIO PARA LA GESTION DE INSCRIPCIONES,  RECEPCIÓN  PARTICIPAN, ETC... DE LA JORNADA DEL LENGUAJE DEL DIA 9 DE MAYO-</t>
  </si>
  <si>
    <t>2026 10 2311 22602</t>
  </si>
  <si>
    <t>CAMPAÑA PUBLICIDAD CARRERA DE LAS FAMILIAS</t>
  </si>
  <si>
    <t>DIREC.FACULTATIVA OBRA DESMONTAJE,TRASLADO Y RECOLOCACIÓN ARQUERÍA HISTÓRICA CONVEN.MERCED CALZADA DE VALLADOLID</t>
  </si>
  <si>
    <t>GRIESSER PERSIANAS Y ESTORES SL</t>
  </si>
  <si>
    <t>MANTENIMIENTO Y REPARACIÓN PERSIANAS EDIFICIO C/ TOPACIO 63. SERVICIO DE LIMPIEZA.</t>
  </si>
  <si>
    <t>POBLA DE CLARAMUNT (LA)</t>
  </si>
  <si>
    <t>CONTROL CALIDAD OBRA DESMONTAJE TRASLADO Y RECOLOCACIÓN ARQUERÍA HISTÓRICA CONVENTO LA MERCED CALZADA DE VALLAD.</t>
  </si>
  <si>
    <t>EDICIONES LA MESETA, S.L.</t>
  </si>
  <si>
    <t>PUBLICIDAD DEL PROGRAMA VALLADOLID NOW- FORO DE INVERSIONES CIUDAD DE VALLADOLID EN LA REVISTA CASTILLA Y LEÓN ECONÓMICA</t>
  </si>
  <si>
    <t>REPARACION DE DIVERSOS DEFECTOS PCI EN LA CUPULA DEL MILENIO, VASO DE EXPANSION, PRESOSTATO GRUPO INCENDIOS, PULSADOR</t>
  </si>
  <si>
    <t>ASIST. TÉC., LOTE 2, EXP 28/2024 ASISTENCIA TÉCNICA CONTROL CALIDAD ESTADO SUSTITUCIÓN SOTERRADOS. SERVICIO DE LIMPIEZA.</t>
  </si>
  <si>
    <t>SENSOR PUNTO MUERTO VERSYS 650 21176-0820 / JUEGO PASTILLAS FRENO TRASERO VERSYS-V-STROM FA174HH / JUEGO DE PASTILLAS DE</t>
  </si>
  <si>
    <t>FILTRO DE AIRE HFA1509 HONDA CB-500-XA / BUJÍA NGK CPR8EA-9 / FARO DELANTERO VESPA TX-200 / MANETA DE FRENO DELANTERO VE</t>
  </si>
  <si>
    <t>KISS PUBLICIDAD VALLADOLID 2005, SOCIEDAD LIMITADA UNIPERSONAL</t>
  </si>
  <si>
    <t>CASQUILLO JUNTA ESCAPE SATELIS E320380305 / ALOJAMIENTO BOMBA DE FRENO VERSYS K49006-10888 / BOLT FRENO VERSYS K92153-18</t>
  </si>
  <si>
    <t>INSTALACIÓN REJILLA PARA VENTILACIÓN CARGA VEHÍCULOS ELÉCTRICOS EN CAMINO VIEJO DE SIMANCAS. SERVICIO DE LIMPIEZA.</t>
  </si>
  <si>
    <t>MACOGLASS, S.L.</t>
  </si>
  <si>
    <t>PLACA SALVAMOQUETAS 2 MM. 3050X1250</t>
  </si>
  <si>
    <t>ACRIPOL BRILLO BLANCO 3.2L ( SEPI PARQUE MICHELIN ) / CATALIZADOR ACRIPO/IMPRIPOL 800ML ( SEPI PARQUE MICHELIN ) / BARNI</t>
  </si>
  <si>
    <t>Control de calidad del lote 3 del contrato de conservación, reparación y mantenimiento de alumbrado.</t>
  </si>
  <si>
    <t>SUMINISTRO MATERIAL DE PINTURA // CEIP PARQUE ALAMEDA</t>
  </si>
  <si>
    <t>TALLERES DE COCINA CON PERSPECTIVA DE GENERO// CENTRO MUNICIPAL DE IGUALDAD// DE ABRIL A JUNIO 2026</t>
  </si>
  <si>
    <t>CONTRATACIÓN DE LOS SERVICIOS DE DESATASCO E INSERCIÓN DE CÁMARA PARA VERIFICAR BAJANTES EN EL MERCADO RONDILLA</t>
  </si>
  <si>
    <t>CONTRATO SERVICIO DIRECC. FACULT. OBRAS DE MEJORA DE INSTALACIÓN DE CLIMATIZACIÓN EXISTENTE EN EL MERCADO MUN. DEL VAL.</t>
  </si>
  <si>
    <t>SUMINISTRO   DE PINTURA  ANTIDESLIZANTE PARA  LA ENTRADA AL CVA PARQUESOL - INICIATIVAS SOCIALES</t>
  </si>
  <si>
    <t>LUXATIN BLANCO 4L ( PINAR DE ANTEQUERA ) / RP R855574 5 REC TEFLON PARED Y TECH 11 ( PINAR DE ANTEQUERA ) / DANPIN PACK</t>
  </si>
  <si>
    <t>ENSAYOS DEL CONTROL DE CALIDAD DE LAS OBRAS DE ACONDICIONAMIENTO DE LA CAMPA DEPÓSITO DE VEHÍCULOS AYTO VA</t>
  </si>
  <si>
    <t>CRISTINA PARRA CARNERO</t>
  </si>
  <si>
    <t>PROYECTO AUDIOVISUAL FP // CENTROS EDUCATIVOS VALLADOLID // MAYO Y JUNIO 2026</t>
  </si>
  <si>
    <t>CTO. DE SERVICIOS DISEÑO DE CARTELERÍA E IMÁGENES EN REDES SOCIALES PARA BIBLIOTECAS MUNICIPALES. AÑO 2026</t>
  </si>
  <si>
    <t>Limpieza y desinfección de la torre de evaporación del Edificio de San Benito</t>
  </si>
  <si>
    <t>2026 01 9205 22104</t>
  </si>
  <si>
    <t>ADJUDICA EL SUMINISTRO DE CALZADO Y VESTUARIO EN 2026 PARA PERSONAL IMPRENTA</t>
  </si>
  <si>
    <t>REIN</t>
  </si>
  <si>
    <t>REVISIONES GINECOLOGICAS PERSONAL AYTO VALLADOLID DIC25-ENE26</t>
  </si>
  <si>
    <t>INGENIERÍA DE OBRAS Y SERVICIOS, S.A.</t>
  </si>
  <si>
    <t>REDACCIÓN DE MEMORIA FINAL PARA LA SUBVENCIÓN DE BIORRESIDUOS. PLAZO 1 MES.</t>
  </si>
  <si>
    <t>JAVIER PEREZ  ISPIERTO</t>
  </si>
  <si>
    <t>ADJUDICA INSERTAR PUBLICIDAD EN REVISTA EL TOREO CASTELLANO AÑO 2026</t>
  </si>
  <si>
    <t>2026 01 9203 22601</t>
  </si>
  <si>
    <t>FUNDACION JUAN SOÑADOR</t>
  </si>
  <si>
    <t>RECEPCION OFICIAL HOMENAJE CIENTIFICO VALLISOLETANO JOSE ANTONIO VALVERDE, R.I.</t>
  </si>
  <si>
    <t>CTO MENOR SUMINISTRO DE PULSERAS TEJIDAS EN DOS MODELOS. 200 AÑOS POLICÍA MUNICIPAL.</t>
  </si>
  <si>
    <t>REVISIÓN OBLIGATORIA PERIÓDICA DE LINEAS DE VIDA. SERVICIO DE LIMPIEZA VIARIA.</t>
  </si>
  <si>
    <t>REPARACIONES DE 5 CHAQUETONES Y 1 CUBREPANTALÓN BRISTOL//SEISPC</t>
  </si>
  <si>
    <t>PINTSUR 4L // OVALDINE FACHADAS LISO BLANCO 15L // CEIP MIGUEL ISCAR</t>
  </si>
  <si>
    <t>Reajuste presupuestario cto.sum.gas natural Centro Jacinto Benavente por cursos Programa Mixto de Formacion hasta septie</t>
  </si>
  <si>
    <t>OVALDINE 50 BLANCO 12L // OVALDINE 50 BLANCO 4L // CEIPO MIGUEL ÍSCAR</t>
  </si>
  <si>
    <t>SUSTITUCIÓN PROYECTOR AULA DE ACADEMIA DE POLICÍA MUNICIPAL</t>
  </si>
  <si>
    <t>OVALDINE FACHADAS LISO BLANCO 15L ( CENTRO SANTIAGO LOPEZ  ID0051001 )</t>
  </si>
  <si>
    <t>Campaña de difusión en barrio de Delicias (2026)</t>
  </si>
  <si>
    <t>CONTRATO GESTION CADAVERES ANIMALES DEL CENTRO MUNICIPAL DE PROTECCION ANIMAL DEL 1-7-2026 AL 30-6-2027. ANUALIDAD 2026</t>
  </si>
  <si>
    <t>COORDINACIÓN DE SEGURIDAD DEL ESTADO ESTRUCTURAL DE LOS SOTERRADOS EXP. SPSC-SE 28/2024. SERVICIO DE LIMPIEZA.</t>
  </si>
  <si>
    <t>HERRAMIENTAS A BATERÍA PARA TRABAJOS ESPECIFICOS MINUCIOSOS: 1 AMOLADORA, 1 TALADRO, 1 MINICORTADORA Y 6 BATERIAS/SEISPC</t>
  </si>
  <si>
    <t>LABORATORIO DE AGUAS Y RESIDUOS SL</t>
  </si>
  <si>
    <t>CURSO DE FORMACION SOBRE TRABAJOS MENORESDE  LEGIONELLA EN LAS E. DIURNAS DE LOS CVA</t>
  </si>
  <si>
    <t>CAMPAÑA DE DIFUSION DE PRESENTACION DE MASCOTA INSTITUCIONAL</t>
  </si>
  <si>
    <t>MANT. SUMINISTRO DE MATERIAL DE PINTURA PARA   REPARACION DEL  CVA ZONA ESTE - AM- INICIATIVAS SOCIALES</t>
  </si>
  <si>
    <t>SUSTITUCIÓN, INSTALACIÓN Y REVISIÓN DE CONTROLADOR DE SIRENAS,LUCES, FOCOS PERIMETRALES DE BOMBA NODRIZA PESASA 8/SEISPC</t>
  </si>
  <si>
    <t>SUPRESIÓN DE LOS ELEMENTOS ACCESORIOS A LA FUENTE INSTALADA EN LA PLAZA CENTRAL DEL MERCADO DEL VAL</t>
  </si>
  <si>
    <t>REPARACIÓN DE BISGRAS DE PUERTA EXTERIOR CANTERAC Y SUSTITUCIÓN DEL MOTOR DE LA PUERTA DE CALLE GENERAL SHELLY//SEISPC</t>
  </si>
  <si>
    <t>REPARACIÓN E INSTALACIÓN DEL SISTEMA ANTI-INTRUSIÓN. SERVICIO DE LIMPIEZA VIARIA.</t>
  </si>
  <si>
    <t>ADJUDICA AMPLIAR ALQUILER, MANTENIMEINTO Y COPIAS EQUIPO DIGITAL BIZHUB PRO C-6500 DE 01/03/2026 a 30/04/2026 - IMPRENTA</t>
  </si>
  <si>
    <t>REPARACION DE PUERTA AUTOMATICA DEL GARAJE DEL CVA RONDILLA, SUSTITUCION MOTOR- INICIATIVAS SOCIALES</t>
  </si>
  <si>
    <t>DISEÑO ESTATUILLA PREMIO DE LA FERIA DEL LIBRO Y SUMINISTRO BOLSAS PARA ACTIVIDADES DE LA FERIA. AÑO 2026</t>
  </si>
  <si>
    <t>SUMINISTRO DE CONJUNTO DE APARATOS Y SISTEMA PARA ADECUAR BAÑO PUBLICO A BAÑO APTO PARA PERSONAS OSTOMIZADAS</t>
  </si>
  <si>
    <t>Acceso a noticias y fotos de Castilla y León, recogidas en web de la Agencia- DICIEMBRE 2025 (Art. 29 Bases Ejecución)</t>
  </si>
  <si>
    <t>SUMINISTRO DE PIEZAS PARA REPARACIONES DE MICRÓFONOS EN C.C. ZONA SUR</t>
  </si>
  <si>
    <t>SUMINISTRO DE 15 PARES DE ZAPATO DE PARQUE PARA LOS BOMBEROS DE NUEVO INGRESO//SEISPC</t>
  </si>
  <si>
    <t>SUMINISTRO DE MATERIAL PARA REPARACIONES DE ESTORES DE TODOS LOS CVA EN 2026</t>
  </si>
  <si>
    <t>ENTIDAD NACIONAL DE ACREDITACION</t>
  </si>
  <si>
    <t>ACREDITACION RED DE CONTROL DE LA CONTAMINACION 2026</t>
  </si>
  <si>
    <t>ABONO POR IMPARTIR CURSO SOBRE FORMULARIOS, CUESTIONARIOS Y ENCUESTAS PARA EMPLEADOS/AS MUNICIPALE. MARZO 2026. 8 HORAS</t>
  </si>
  <si>
    <t>SUMINISTRO DE PINTURA PARA C.M. PINAR DE ANTEQUERA (ILUXATIN BLANCO 750ML / DANPIN CINTA KREPP 29MM X 45M)</t>
  </si>
  <si>
    <t>LOTE 3. INSTALACION CAMARAS CCTV EN ALBERGUE-CENTRO INTEGRADO PSH</t>
  </si>
  <si>
    <t>SUMINISTRO E INSTALACIÓN DE VÁLVULAS DE TRES VÍAS Y PURGADORES EN TEATRO DEL C.C. PILARICA</t>
  </si>
  <si>
    <t>ASOCIACIÓN  AZACAN</t>
  </si>
  <si>
    <t>REALIZACION DE 6 CHARLAS CON CATAS DE CHOCOLATE POR EL DIA DEL COMERCIO JUSTO- COOPERACION AL DESARROLLO-INICIATIAS SOCI</t>
  </si>
  <si>
    <t>2026/OBM_01/000007: CONTROL DE CALIDAD OBRAS SUSTITUCIÓN VENTANAS CEIPS. A.M.2025/MSE_01/000002(15/2025SETM) -6 SEMANAS-</t>
  </si>
  <si>
    <t>RECONOCIMIENTO GINECOLOGICOS</t>
  </si>
  <si>
    <t>MONTOKRIL LISO BLANCO 4L (P) ( CEIP PROFESOR TIERNO GALVAN ID0049704 )</t>
  </si>
  <si>
    <t>LUXATIN ECO SATIN BLANCO 750L ( CASETA MEDIO AMBIENTE )</t>
  </si>
  <si>
    <t>2026 10 2313 22699</t>
  </si>
  <si>
    <t>ALEJANDRA HERNÁNDEZ MARTÍNEZ</t>
  </si>
  <si>
    <t>DISEÑO Y MAQUETACION MEMORIA ANUAL 2025 AREA PERS.MAYORES, FAMILIA Y SERVICIOS SOCIALES+ PREP.ARTE FINAL IMPR.Y DIGI-MAY</t>
  </si>
  <si>
    <t>CONTROL DE CALIDAD LOTE 2 DE LA OBRA SUSTITUCION CUBIERTA CVA ZONA ESTE (noviembre y diciembre 2025)</t>
  </si>
  <si>
    <t>EDICIONES UNIVERSIDAD SALAMANCA</t>
  </si>
  <si>
    <t>LIBROS PARA LOS ALUMNOS DE PASANTIAS, 20 UNIDADES- INICIATIVAS SOCIALES</t>
  </si>
  <si>
    <t>Reajuste presupuestario del contrato de limpieza del centro Jacinto Benavente mes de marzo de 2026</t>
  </si>
  <si>
    <t>DIEGO HIERRO GARCIA</t>
  </si>
  <si>
    <t>ABONO POR CURSO DE INFORME SOCIAL DESTINADO A TRABAJADORES SOCIALES DEL AYUNTAMIENTO DE VALLADOLID MARZO 2026</t>
  </si>
  <si>
    <t>TROBAJO DEL CAMINO</t>
  </si>
  <si>
    <t>SERMANINT HISPANIA, S.L. (SERVICIOS DE MNTO INTEGRAL)</t>
  </si>
  <si>
    <t>CONTRATO DE MANTENIMIENTO PREVENTIVO Y CORRECTIVO DE INSTALACION TERMICA CALDERA BIOMASA CMPA PRIMER CUATRIMESTRE 2026</t>
  </si>
  <si>
    <t>Diferencia Administrativa Fra nº 767540 / PANEL DISANO ECO 69W 4000K 120X60 UGR[19 BL 6900LM / TASA ECORAEE   (R.DECRETO</t>
  </si>
  <si>
    <t>MAGNUM + BASE BL 1L ( POLICIA MUNICIPAL CENTRAL LA VICTORIA )</t>
  </si>
  <si>
    <t>DELTACINCO LINEA VERDE S.L.</t>
  </si>
  <si>
    <t>HORQUILLA</t>
  </si>
  <si>
    <t>SUMINISTRO DE  BOBINA FILM EXTENSIBLE, ETC... PARA EL CURSO DE PARQUES Y JARDINES VII DEL JACINTO BENAVENTE-</t>
  </si>
  <si>
    <t>SUMIN. INSTALACION DISPOSITIVO FOTOELECTRICO ASCENSOR EDIF. DISTR. 4 (F.L.MOIÑO) PARA PASAR REVISION OCA</t>
  </si>
  <si>
    <t>ADECUACION ASCENSOR COMEDOR SOCIAL A NORMATIVA ITC</t>
  </si>
  <si>
    <t>INTERVENCIÓN EN ASCENSOR DE LA AGENCIA DE INNOVACIÓN PARA CUMPLIMIENTO DE NORMATIVA</t>
  </si>
  <si>
    <t>SUMINISTRO E INSTALACIÓN DE DISPOSITIVO FOTOELÉCTRICO DE BARRERA CONTINUA EN CABINA. SERVICIO DE LIMPIEZA VIARIA.</t>
  </si>
  <si>
    <t>ALBARAN: AV26/01907 F: 20/03/2026 / SUJETACABLE 5/16""-8MM ZN. / MTS.CABLE 8mm GALVANIZADO 6*19+1 / TENSOR HORQUILLA/HORQ</t>
  </si>
  <si>
    <t>ALBARAN: AV26/01921 F: 23/03/2026 / BRIDA NYLON 4,8*290MM NEGRA / BRIDA NYLON 4,8*370MM NEGRA / No VALE: 1707 / ALBARAN:</t>
  </si>
  <si>
    <t>2026 07 1701 224</t>
  </si>
  <si>
    <t>SURNE MUTUA DE SEGUROS Y REASEGUROS A PRIMA FIJA</t>
  </si>
  <si>
    <t>Contrato basado seguro colectivo accidentes usuarios huertos ecológicos desempleados y explotación comunitaria. Año 2026</t>
  </si>
  <si>
    <t>SUMINISTRO DE MATERIAL PARA EL CURSO DE PARQUES Y JARD. VII DEL JACINTO BENAVENTE- C. DE F. PARA EL EMPLEO</t>
  </si>
  <si>
    <t>ADAPTACION A NORMATIVA DEL ASCENSOR DEL CENTRO DE FORMACION PARA EL EMPLEO,  JACINTO BENAVENTE-</t>
  </si>
  <si>
    <t>SUMINISTRO DE MATERIAL  PARA EL CURSO DE AUX. DE CENTRO DEL JACINTO BENAVENTE DEL C. DE F. PARA EL EMPLEO-INICIATIVAS</t>
  </si>
  <si>
    <t>SEGUNDA PRORROGA CONTRATO SERVICIOS PUBLICACION DATOS TURISMO EN EL OBSERVATORIO URBANO</t>
  </si>
  <si>
    <t>SUMINISTRO DE DISPOSITIVO FOTOELECTRICO EN ASCENSOR// ESPACIO JOVEN SUR// MAYO 2026</t>
  </si>
  <si>
    <t>2026 06 3341 22602</t>
  </si>
  <si>
    <t>ZERCANA CONSULTING, S.L.</t>
  </si>
  <si>
    <t>CTO DE SERVICIO - PUBLICIDAD GRÁFICA DE LA FERIA DEL LIBRO DE VALLADOLID EN LOS AUTOBUSES URBANOS DE LA CIUDAD. AÑO 2026</t>
  </si>
  <si>
    <t>BOADILLA DEL MONTE</t>
  </si>
  <si>
    <t>COBO DONOSO ARQUITECTOS, SLP</t>
  </si>
  <si>
    <t>2DO. ACCÉSIT POR LA PROPOS. TAPIS VERT,PARA REDAC.PROYEC.BÁSICO,EJECUC.YDIREC.OBRA REVITALIZ.PLAZA STA. BRÍGIDA</t>
  </si>
  <si>
    <t>CARITAS AUTONOMICA DE CASTILLA Y LEON</t>
  </si>
  <si>
    <t>SERVICIO DE ORGANIZACIÓN DE LA JORNADA/PROYECTO QUE SE CELEBRARÁ EN EL TEATRO CALDERÓN, DIRIGIDA AL TALENTO JOVEN LOCAL</t>
  </si>
  <si>
    <t>Seguridad y salud de las obras de remodelación de las calles San Luis y Acibelas de Valladolid (exp. 20/2025)</t>
  </si>
  <si>
    <t>MANO DE OBRA EN MECANICA / MANO OBRA VARIOS / REGLAJE DIRECCIÓN / MONTAJE NEUMÁTICO / EQUILIBRADO NEUMÁTICO / NM195 R14C</t>
  </si>
  <si>
    <t>ESTUDIO GUADIANA S.L.</t>
  </si>
  <si>
    <t>Proyecto para la reurbanización de la calle carmelo.</t>
  </si>
  <si>
    <t>SS-P3M - Sistema suspensión luminarias lg. 3m.  / T - GE0016240 / SS-P3M - Sistema suspensión luminarias lg. 3m.  / T -</t>
  </si>
  <si>
    <t>SUMINISTROS PARA C.C. ESGUEVAVD01306 - Secador de mano automatico 2300W INOX / T - CODIGO DE CENTRO TRAMITADOR GE0003931</t>
  </si>
  <si>
    <t>MATERIAL ELECTRICIDAD PARA C.C. JOSÉ LUIS MOSQUERA (ID 50990) - Tubo LUZ NEGRA AZUL F40T10-BLB 40W  / T - GE0003931</t>
  </si>
  <si>
    <t>ALQUILER CAMION CESTA MONTAJE Y DESMONTAJE TELAS SERMON DE LAS SIETE PALABRAS, SEMANA SANTA 2026</t>
  </si>
  <si>
    <t>HACHE COMUNICACION SL</t>
  </si>
  <si>
    <t>SERVICIO DETRASLADO DE VITRINAS EXPOSICIÓN MÁS DE 40 AÑOS DE CULTURA, LECTURA Y COMUNIDAD BIBLIOTECAS MPALES. AÑO 2026</t>
  </si>
  <si>
    <t>130L195-C - Bombilla led LONG UNIFORM-LINE 12VAC/DC 1.6W 360º / 094178 - Bombilla halógena Halostar 12V 10W G4 320lm.  /</t>
  </si>
  <si>
    <t>MATERIAL ELECTRICIDAD PARA C.C. DELICIAS (ID 50851) // LW527 - Downlight DAVOS 15W 1350Lm 4000K ø120 corte ajusta /</t>
  </si>
  <si>
    <t>ANTONIO TORRES OCHOA</t>
  </si>
  <si>
    <t>97 CLICHÉS DE POSTALES ANTIGUAS DE VALLADOLID DE LAS CASAS ARRIBAS Y THOMAS</t>
  </si>
  <si>
    <t>ADJUDICA RENOVACIÓN SUSCRIPCIÓN 1 EJEMPLAR PERIÓDICO ABC  01/05/2026 a 30/04/2027 - UNIDAD DE MEDIOS DE COMUNICACIÓN</t>
  </si>
  <si>
    <t>RECEPCION PRESENTACION CIRCUITO URBANO CIBERSEGURIDAD, R.I.</t>
  </si>
  <si>
    <t>ADJ.EXP REHABIL. Y URBANIZ.L.I FASE I DEL ERRP ""29 DE OCTUBRE"" PLAN RECUP.,TRANSFORMAC.Y RESILENCIA-FINAC.U.E NEXTGENE</t>
  </si>
  <si>
    <t>CON115 - Conector estanco BNC LP20 IP68  / T - GE0016240</t>
  </si>
  <si>
    <t>Servicios central receptora de alarmas en el edificio Casa del Barco y anexo. Año 2026.</t>
  </si>
  <si>
    <t>FUNDACION MUNICIPAL DE CULTURA</t>
  </si>
  <si>
    <t>COLABORACION EN LA CELEBRACION DEL 25 ANIVERSARIO DE LA FUNDACION JUAN SOÑADOR- INICIATIVAS SOCIALES</t>
  </si>
  <si>
    <t>ADJ.COORD. S.SALUD URB.ACERA Y CARRIL BICI EN CRTA. FUENSALDAÑA (FASE I ENTRE AVDA.GIJON Y ENLACE CON LA A-62)EXPTE.1/25</t>
  </si>
  <si>
    <t>ID: 0048545-IDEVA ( TECHLAB ) / BOMBILLO MCM EARGN: 10-30 E-32345 / BOMBILLO MCM EARGN: 10-30 E-32142 / BOMBILLO MCM EAN</t>
  </si>
  <si>
    <t>2026 02 9331 22706</t>
  </si>
  <si>
    <t>SIST.SEGURIDAD EDIF.PERS.MAYORES ARCA REAL (EXP. 97/2006 PS8 LOTE 2) AC.MARCO SPSC-SE24/2024 (01-02-2025 A 31-01-2026)</t>
  </si>
  <si>
    <t>CONTRATO AUXILIAR DE CALIDAD EN OBRA ESPACIO DE SOMBRA EN C.I.C. CONDE ANSÚREZ</t>
  </si>
  <si>
    <t>CARPET CLEANING CENTRO ESPECIAL DE EMPLEO, SOCIEDAD LIMITADA</t>
  </si>
  <si>
    <t>INSTALACION Y COLOCACION ALFOMBRA CASA CONSISTORIAL SEMANA SANTA 2026</t>
  </si>
  <si>
    <t>SERVICIOS DE ASISTENCIA EN MATERIA DE SEGURIDAD PARA MANTENIMIENTO SOTERRADOS. SERVICIO DE LIMPIEZA VIARIA.</t>
  </si>
  <si>
    <t>CALIZAS LÓPEZ, S.L.</t>
  </si>
  <si>
    <t>Suministro de carbonato cálcico.</t>
  </si>
  <si>
    <t>MANO DE OBRA / MANO DE OBRA / KUBOTA FILTRO ACEITE REF  W21ESO1500 / KUBOTA FILTRO AIRE REF. K1211-82320 / TORO FILTRO C</t>
  </si>
  <si>
    <t>AC CAMERFIRMA,S.A</t>
  </si>
  <si>
    <t>SELLO.ELECTRONICO NIVEL MEDIO (PSC) SW - 3 AÑOS--</t>
  </si>
  <si>
    <t>REPARACIONES DE 2 CHAQUETONES Y 3 CUBREPANTALONES BRISTOL//SEISPC</t>
  </si>
  <si>
    <t>SERVICIO CATERING ACTO OFICIAL  CENTRO OCUPACIONAL, R.I.</t>
  </si>
  <si>
    <t>REPARACIÓN DE 7 PRENDAS DE TRAJES DE INTERVENCIÓN EN RESCATE TÉCNICO Y FORESTAL//PROTEC SOLANA</t>
  </si>
  <si>
    <t>VOLQUETES RUEDA, S.L.</t>
  </si>
  <si>
    <t>Revisión anual pluma-cesta, del camión pluma perteneciente al centro de alumbrado.</t>
  </si>
  <si>
    <t>VILLAMARCIEL</t>
  </si>
  <si>
    <t>IMPRESION DEL II PLAN DE PERSONAS MAYORES, 120 UNIDADES - INICIATIVAS SOCIALES</t>
  </si>
  <si>
    <t>MANO DE OBRA / TORO CORREA EMBRAGUE REF. 110-0805 / TORO FILTRO GASOIL REF. 112-9188 / TORO FILTRO AIRE REF. 108-3811 /</t>
  </si>
  <si>
    <t>NEUMÁTICO TRASERO SEGADORA KUBOTA MATRÍCULA E-6613-BGP - PARQUESOL 62 / MANO DE OBRA - MATRÍCULA: E-3887-BHN / HUSTLER F</t>
  </si>
  <si>
    <t>FABRICACIÓN DE VINILOS CON EL ESCUDO DEL AYUNTAMIENTO DE VALLADOLID PARA DISTINTOS VEHÍCULOS. SERVICIO DE LIMPIEZA.</t>
  </si>
  <si>
    <t>FRANCISCO SALVADOR PARRAVICINI, S.L.N.E.</t>
  </si>
  <si>
    <t>SUMINISTRO DE 3 PLANCHAS DE METACRILATO PARA EXPOSITOR DE PUBLICIDAD EN C.C. JOSÉ LUIS MOSQUERA</t>
  </si>
  <si>
    <t>EQUINSA PARKING SL</t>
  </si>
  <si>
    <t>CONTRATO DE SUMINISTRO DE MATERIAL NECESARIO PARA LA UTILIZACIÓN DEL APARCAMIENTO DEL MERCADO DE LAS DELICIAS.</t>
  </si>
  <si>
    <t>LAMPARA LED GARZA STANDAR E27 20W 6500K 2500L / ELECTRODO RUTILO CITOFIX-OERLIKON E6013 3,20x350mm / ESLINGA 1000KG 2,0M</t>
  </si>
  <si>
    <t>BOBINA MECHA LAMINADA (6 UNIDADES) OFERTA / GEL MANOS P.H. NEUTRO 5LT / PAPEL HIGIENICO 38MT (90 UNID.) OFERTA / GAFA VI</t>
  </si>
  <si>
    <t>ACUERDO MARCO_3720KGD:KIT DISTRIBUCION CON BOMBA, ANTICONGELANTE Y CORREA, MANO DE OBRA DE SUSTITUIRLO</t>
  </si>
  <si>
    <t>MANOMETRO YAIM YA M-80 HINCHADOR PROF. / CINTA VULCAN. 3M SCOTCH-23 19mmx 9.15 MT NEGRA / PREVALIEN AEROSOL INSECTOS RAS</t>
  </si>
  <si>
    <t>APRIETO URKO  21-H 18x 7 300MM / BROCA SDS-PLUS 20x400x450 BOSCH PLUS-7X EXPERT / FLEX. BI-MATERIAL 5 M/SEISPC</t>
  </si>
  <si>
    <t>CANDADO COMBINA. IFAM REF. C45S / ID: 0051002 / PLACA 150x150mm  8mm TALADRADA - GALVANIZADA  ( 60UD ) / HILO SOLDAR K-6</t>
  </si>
  <si>
    <t>SUMINISTRO DE MATERIAL DE CERRAJERÍA PARA C.C. BAILARÍN VICENTE ESCUDERO</t>
  </si>
  <si>
    <t>FRESA ROTATIVA M.D. C 60625-60-6 CERRAJERO / CORONA BIM. HSS-COCELESA 35X100MM COB35X100//SEISPC</t>
  </si>
  <si>
    <t>STIHL JUEGO DE MANTENIMIENTO RG / RG-KM 41800074100 / STIHL ACEITE HP SUPER 5L 7813198055 / STIHL ACEITE ADHESIVO P. CAD</t>
  </si>
  <si>
    <t>MATERIAL DE FERRETERÍA PARA JOSÉ LUIS MOSQUERA, PINAR DE ANTEQUERA, EL EMPECINADO</t>
  </si>
  <si>
    <t>PUNTA LARGA PH-2 WERA 851/4 / PUNTA PH-2 WERA 851/1 / CINTA PAPEL MASKDECOR 48MMx45M LISA BLANCA *PE* / CARGADOR BATERIA</t>
  </si>
  <si>
    <t>MANT. SUMINISTRO DE MATERIAL   PARA REPARACION DEL CVA PARQUESOL- AM- INICIATIVAS SOCIALES</t>
  </si>
  <si>
    <t>RAL 3020 ROJO TRÁFICO 400ML FAREN / CERRADURA MCM 1550-14 EMBUTIR MET. * / MANILLA AMIG REGULABLE NEGRA 2115 - 45/55 / *</t>
  </si>
  <si>
    <t>F - 2664 - DOS REPOSAPIES FELLOWES AJUSTABLES PARA CEAS BELEN-PILARICA - FERRETERIA MAOR</t>
  </si>
  <si>
    <t>FERRETERIA SANTIAGO RODRIGUEZ S.L.</t>
  </si>
  <si>
    <t>PISTOLA RESINA MOPISTO / BISAGRA DOBLE ACCION INOX. 180X135X3 / FLEXO DUCHA COAFLEX NEGRO-CROMO 1,70M.HB / ESPUMA MANUAL</t>
  </si>
  <si>
    <t>TECNOHIDRAULICA  VALLADOLID,S.L.</t>
  </si>
  <si>
    <t>SUMINISTRO E INSTALACIÓN DE UNA BOMBA DE RIEGO PARA LA CUBIERTA VERDE DEL MERCADO EL CAMPILLO</t>
  </si>
  <si>
    <t>Control de calidad del lote 2 del contrato de conservación, reparación y mantenimiento de alumbrado.</t>
  </si>
  <si>
    <t>ID 49694 / FELPUDO COCO DISBUR LISO 2 MT. X 12.0MT.</t>
  </si>
  <si>
    <t>SUMINISTRO MATERIAL DE FERRETERÍA - CERRAJERÍA // COLEGIOS PÚBLICOS</t>
  </si>
  <si>
    <t>Ajuste presupuestario cto.suministro energia electrica centro Jacinto Benavente correspondiente a mes de febrero de 2026</t>
  </si>
  <si>
    <t>MANT. SUMINISTRO DE MATERIAL  PARA REPARACIONES DEL CVA PARQUESOL Y RONDILLA- AM- INICIATIVAS SOCIALES</t>
  </si>
  <si>
    <t>ID: 0051288 / CUBO BELLOTA CAPAZO PLASTICO 42 LTS  BKT42BP / V.G. JUEGO PINZAS 80 CM REF 23-777 / AZADA BELLOTA  228 B H</t>
  </si>
  <si>
    <t>*BOQUILLA RIEGO TATAY METAL LINE 82500 / SECASUELOS BARBOSA  750mm SIN MANGO 01386 / *BOQUILLA RIEGO TATAY METAL LINE 82</t>
  </si>
  <si>
    <t>FONESVALL INSTALACIONES, S.L.</t>
  </si>
  <si>
    <t>MEJORA  INSTALACIÓN DE CLIMATIZACIÓN  MERCADO DEL VAL, QUE AYUDE A OPTIMIZAR CONDICIONES CONFORT TÉRMICO</t>
  </si>
  <si>
    <t>REPOSAPIES FELLOWES AJUSTABLE ERGO / CHAPA CIERRE CERRAD 22 URKO</t>
  </si>
  <si>
    <t>CONTRATO PARA ELABORACIÓN DE LA CREATIVIDAD DE UN ANUNCIO DE PRENSA PARA LA PROMOCIÓN DEL PROGRAMA VALLADOLID NOW</t>
  </si>
  <si>
    <t>DAVID SANZ TORRES</t>
  </si>
  <si>
    <t>REALIZACION DE UN VIDEO SOBRE EL DIA DE LA MADRE PARA FELICITAR A LAS MADRES VALLISOLETANAS-ABRIL-MAYO</t>
  </si>
  <si>
    <t>CERRADURA AGA REF.361 20 NIQ.CAJON / CERRADURA ALETAS NGO PEQ. 202212 KEYA</t>
  </si>
  <si>
    <t>MANTENIMIENTO, SUMINISTRO DE  PISTON PARA REPARACION  EN EL CVA HUERTA DEL REY- AM-</t>
  </si>
  <si>
    <t>SUMINISTRO MATERIAL DE FERRETERÍA  // COLEGIOS PÚBLICOS</t>
  </si>
  <si>
    <t>SUMINISTRO DE MATERIAL DE FERRETERÍA PARA CENTROS ESGUEVA, JOSÉ LUIS MOSQUERA Y EL EMPECINADO</t>
  </si>
  <si>
    <t>WOLFCRAFT APRIETO EHZ 40- 110mm 3455  x2 / PLIEGO LIJA AGUA VARIOS GRANOS / EHL PINZA SUJECION 70 MM RATIO / BIBLIOTECAS</t>
  </si>
  <si>
    <t>MANT. SUMINISTRO DE MATERIAL PARA REPARACIONES DEL CVA DELICIAS Y C. OCUPACIONAL- AM- INICIATIVAS SOCIALES</t>
  </si>
  <si>
    <t>MANT. SUMINISTRO DE MATERIALES PARA REPARACION EN EL CVA PUENTE COLGANTE- AM- INICIATIVAS SOCIALES</t>
  </si>
  <si>
    <t>F - 3302 - RUFETE PLETINA LATON PARA CEAS BARRIO ESPAÑA - MAOR</t>
  </si>
  <si>
    <t>SEG Y SALUD OBRAS EJECUCION CORREDOR ECOLÓGICO INTERIOR DE VALLADOLID: VA-20, ACTUACIÓN B.3.1.Cºs BIODIVERSIDAD. V.33/20</t>
  </si>
  <si>
    <t>DH PULSADOR LUMINOSO ESTANCO 36.526/PL / DH CAJA CONEXION SUPERFICIE  85x 85x 45 36.435 / DISCO MACODIAM CONSTRUCCION 11</t>
  </si>
  <si>
    <t>MANT. SUMINISTRO DE CERRADURA TESA 4010 50 PHL PARA REPARACION DEL CVA PASAJE DE LA MARQUESINA- AM- INICIATIVAS SOCIALES</t>
  </si>
  <si>
    <t>ID: 0048545 / PERNIO SOLDAR 25x120</t>
  </si>
  <si>
    <t>SUMINISTRO PARA C.C. BAILARÍN VICENTE ESCUDERO (ID 50914 // RUEDA 1-0342 35D 15K GIR PL SIRVEX)</t>
  </si>
  <si>
    <t>MANTENIMIENTO , SUMINISTRO DE TIRADOR AMIG  300 ( MANPARA ) INOX. 18/8 PRA EL CVA SAN JUAN- AM- INICIATIVAS SOCIALES</t>
  </si>
  <si>
    <t>CERRADURA ANTIPANICO CREO02 6 / CERRADURA DORMA 281-65-72-INOX / ANTIPANICO TESA 1930908NV</t>
  </si>
  <si>
    <t>CERRADURA AGA 361-20 / CERRADURA  AGA 361-25 / CERRADURA 2508-E01CR GANCHO / PILA ALCALINA CEGASA 6LF22 BL. 1 UN / BL.4</t>
  </si>
  <si>
    <t>CERRADURA MCM 1650-21 SIN CILINDRO / MET.2241/20 C8 R13,2 S/ESC. AI // COLEGIOS PÚBLICOS</t>
  </si>
  <si>
    <t>CILINDRO ASIX 30X10 NIQUELADO</t>
  </si>
  <si>
    <t>MATERIAL FERRETERÍA PARA CC JOSÉ LUIS MOSQUERA (CERAM. ADHES. INOX 41mm 100CM / JGO MANILLA 704 C/BOCALLAVE NE)</t>
  </si>
  <si>
    <t>MANTENIMIENTO, SUMINISTRO DE COPIA LLAVE JMA / COPIA LLAVE SEGURIDAD PARA EL CVA PASAJE DE LA MARQUESINA- AM- INICIATIVA</t>
  </si>
  <si>
    <t>MANTENIMIENTO, SUMINISTRO DE MET.2210/25 C8 R13,2 S/ESC. PARA REPARACION EN EL JACINTO BENAVENTE- C. DE F. PARA EL EMPLE</t>
  </si>
  <si>
    <t>SUSCRIPCIÓN VARIAS REVISTAS PARA BIBLIOTECAS MUNICIPALES VALLADOLID - AÑO 2026</t>
  </si>
  <si>
    <t>ASOCIACION VIANATUR FESTIVAL DE CINE MEDIOAMBIENTAL</t>
  </si>
  <si>
    <t>2 PROYECCIONES DE CINE MEDIO AMBIENTE// ESPACIOS JOVENES NORTE Y SUR// MAYO 2026</t>
  </si>
  <si>
    <t>PARQUES Y JARDINES / 3 CHAPA L. CALIENTE 2000X1000X3,0  S 235 JR / 1 CHAPA L. CALIENTE 2000X1000X6  S 235 JR / CHAPA LAM</t>
  </si>
  <si>
    <t>PARQUES Y JARDINES (  CASETA VESTUARIO P62 PARQUESOL ID 0048274 GE0003947 ) / TUBO CARPINTERIA C  R-5858  L DD11 / TUBO</t>
  </si>
  <si>
    <t>TUBO CUADRADO 50X50X3 S 275 JOH /TUBO CUADRADO 50X50X4 S 275 JOH//SERV. EXTINCION DE INCENDIOS</t>
  </si>
  <si>
    <t>FIRST STOP SOUTHWEST S.A.U.</t>
  </si>
  <si>
    <t>REPARACIÓN EN VEHÍCULO.../// AM EXP 8/2025 // SERVICIO DE LIMPIEZA VIARIA.</t>
  </si>
  <si>
    <t>FITOSANITARIA REGIONAL CASTELLANO-LEONESA, S.L</t>
  </si>
  <si>
    <t>KATOUN GOLD (10 L)</t>
  </si>
  <si>
    <t>ADPRO/METALLUBEDISE - METAL LUBE DIESEL 236ML / POOL/1770 - LIMPIASALPICADEROS 1000ML.RM CLEAN / ADPRO/45303 - LAVAPARAB</t>
  </si>
  <si>
    <t>SIN ID / CIERRA.TESA DC340 EN3/6 PLATA SIN GUIA / TESA BRAZO NORMAL DCL190 PLATA / SIN ID / PANTALLA SOLDAR AUTO. SOLTER</t>
  </si>
  <si>
    <t>SUMINISTRO MATERIAL PARA LA REPARACIÓN DEFECTOS DETECTADOS EN LA INSPECCIÓN DE LA INSTALACIÓN BAJA TENSIÓN EDIFICIO CDIT</t>
  </si>
  <si>
    <t>SILVER HIDRAULICA,S.L.</t>
  </si>
  <si>
    <t>SUMINISTRO DE EQUIPO DE CLIMATIZACIÓN PARA EL CUARTO DEL ARMARIO RACK DE TELECOMUNICACIONES DEL ARCHIVO MUNICIPAL</t>
  </si>
  <si>
    <t>OA REVISION VEHICULO  MATRICULA 8778LWS / OS SU FILTRO DEL HABITACULO / OS SU FILTRO DE CARBURANTE / OS SU FILTRO DE AIR</t>
  </si>
  <si>
    <t>SUMINISTRO DE 481 LITROS DE GASÓLEO PARA RELLENAR LA CALDERA DEL LOCAL SITO EN C/ CONDE ARTECHE</t>
  </si>
  <si>
    <t>MENUDO FIN DE SEMANA 1: OBRA ""HISTORIAS DE POLVO Y TIERRA"" EN C.M. PINAR DE ANTEQUERA EL 18 DE ABRIL</t>
  </si>
  <si>
    <t>SUMINISTRO DE DIFERENTES PLANTAS PARA EL CURSO DE PARQUES Y JARDINES VII DEL C. DE F. PARA EL EMPLEO- JACINTO BENAVENTE</t>
  </si>
  <si>
    <t>OPT&amp;AUDIO LUIS E HIJOS SOCIEDAD LIMITADA</t>
  </si>
  <si>
    <t>SUMINISTRO DE GAFAS GRADUADAS DE SEGURIDAD TRABAJADORES DEL CMEI</t>
  </si>
  <si>
    <t>A &amp; M INFORMATICA</t>
  </si>
  <si>
    <t>DETALLES PARA LA MUESTRA DE MULTILABORES DEL 9 DE MAYO EN EL CAMPO GRANDE- INICIATIVAS SOCIALES</t>
  </si>
  <si>
    <t>CONFECCION DE PROYECTO, DOCUMENTACION Y DIRECCION OBRA AMPLIACION CVA ARCA REAL.</t>
  </si>
  <si>
    <t>TALLER INFANTIL DE BIENESTAR EMOCIONAL// CENTRO MUNICIPAL DE IGUALDAD// DE ABRIL A JUNIO 2026</t>
  </si>
  <si>
    <t>TRESCAL ESPAÑA DE METROLOGIA SL</t>
  </si>
  <si>
    <t>CALIBRACIÓN DEL ANEMOMETRO DEL SERVICIO DE MEDIO AMBIENTE</t>
  </si>
  <si>
    <t>OFICINA CONTABLE L01471868 / ORGANO GESTOR L01471868 / UNIDAD TRAMITADORA GE0011750 / 225/75R16C BARUM 121R   6989-MBW /</t>
  </si>
  <si>
    <t>XEKATOR (5 L) ABONO CE</t>
  </si>
  <si>
    <t>KATOUN GOLD (10 L) / KATOUN GOLD (10 L)</t>
  </si>
  <si>
    <t>POWER FORMACION Y CONSULTORIA, S.L.</t>
  </si>
  <si>
    <t>ABONO POR CURSO IMPARTIDO A TRES EMPLEADOS DE JARDINES . OPERADOR GRUA HIDRAULICA ARTICULADA. MARZO 2026</t>
  </si>
  <si>
    <t>ADJ.LOTE 1 CONTROL MATERIALES EN EL CONTROL  CALIDAD OBRA URB.CARRIL BICI CRTA. FUENSALDAÑA(FASE I ENTRE AV GIJON -(A-62</t>
  </si>
  <si>
    <t>KAFERMA, S.A.</t>
  </si>
  <si>
    <t>CONTRATO MENOR DE SUMINISTRO, PARA EL MERCADO MUNICIPAL DE RONDILLA DE MUEBLE Y LAVABO</t>
  </si>
  <si>
    <t>SUMINISTRO PARA COLOCACIÓN DE DOS EMISORES TÉRMICOS EN LOS CAMERINOS DEL C.C. PILARICA</t>
  </si>
  <si>
    <t>SALIDA FORMATIVA DEL CURSO DE PARQUES Y JARDINES VII EL 5 DE JUNIO DEL C. DE F. PARA EL EMPLEO JACINTO BENAVENTE</t>
  </si>
  <si>
    <t>SUMINISTRO DE MATERIAL DE  EMPRESA QUE NO ESTA EN EL ACUERDO MARCO PARA EL C. DE F. PARA EL EMPLEO- JACINTO BENAVENTE</t>
  </si>
  <si>
    <t>2026 06 3321 22199</t>
  </si>
  <si>
    <t>SUMINISTRO DE CARTELERÍA Y/O FOLLETOS PARA DIFUSIÓN DE ACTIVIDADES ORGANIZADAS DESDE BIBLIOTECAS MUNICIPALES. AÑO 2026.</t>
  </si>
  <si>
    <t>HIJO DE CIRIACO SANCHEZ S.L.</t>
  </si>
  <si>
    <t>SUMINISTRO DE PIEZAS METÁLICAS A MEDIDA - ESCUELAS INFANTILES MUNICIPALES. AÑO 2026</t>
  </si>
  <si>
    <t>VERDANT ACTIV (5 L)</t>
  </si>
  <si>
    <t>CESPED FORMULA MULTIRUSTIC (10 Kgs) / KALIFER (SULFATO DE HIERRO GRANULADO ) (30 Kg)</t>
  </si>
  <si>
    <t>AMPLIACIÓN CTO. SERVICIOS - ENVÍO Y REPARTO DE LIBROS A LAS BIBLIOTECAS MUNICIPALES. AÑO 2026 (1era complem.)</t>
  </si>
  <si>
    <t>URALA SOLUTIONS, S.L.</t>
  </si>
  <si>
    <t>SUMINISTRO DE 4 BOCAS DE LLAVE DE CORTE DE LAS INSTALACIONES DE GAS NATURAL//SEISPC</t>
  </si>
  <si>
    <t>ADJUDICA RENOVACIÓN SUSCRIPCIÓN Nº 215030/1 A PERIÓDICO EL PAÍS (20/08/2025 a 19/08/2026) MEDIOS DE COMUNICACIÓN</t>
  </si>
  <si>
    <t>RODRIGUEZ ARRANZ CB</t>
  </si>
  <si>
    <t>AGAPE CON MOTIVO DE LA CELEBRACION DE CONCIERTO DE BANDA DE MÚSICA EN EL TEATRO CALDERÓN CON MOTIVO DE 200 ANIVERS. P.M.</t>
  </si>
  <si>
    <t>SUMINISTRO E INSTALACIÓN DE SPLIT EN CABINA DE SONIDO EN C.C. CASA CUNA</t>
  </si>
  <si>
    <t>CONNECOR REVISTAS SL</t>
  </si>
  <si>
    <t>SUSCRIPCIÓN DE LA REVISTA ""QUÉ LEER"" Y ""VIVIR EN EL CAMPO"" PARA BIBLIOTECAS MUNICIPALES. AÑO 2026</t>
  </si>
  <si>
    <t>ARRENDAMIENTO DE PLATAFORMA ELEVADORA PARA REPARACIÓN Y MANTENIMIENTO FACHADA EDIFICIO. SERVICIO DE LIMPIEZA.</t>
  </si>
  <si>
    <t>OA REVISION VEHICULO MATRICULA 8776LWS / OS SU FILTRO DEL HABITACULO / OS SU FILTRO DE AIRE / OS EX-RP FILTRO DE CARBURA</t>
  </si>
  <si>
    <t>SERVICIO DE ENGANCHE DE LUZ PARA LA COBERTURA DE LA ACTIVIDAD DEL DIA DEL PARKINSON  EL 10 DE ABRIL- ACCESIBILIDAD</t>
  </si>
  <si>
    <t>ELECTRICIDAD PARA COBERTURA DE LA ACTIVIDAD ORGANIZADA EN LA  PLAZA MAYOR POR EL DIA DEL AUTISMO EN 2026 - ACCESIBILIDAD</t>
  </si>
  <si>
    <t>EVANGELINA MARTIN LOZANO</t>
  </si>
  <si>
    <t>TEMARIO PEÓN, ATLAS CONTENCIOSO ADMVO, MADRID DRAMÁTICO, LA CORTE DEL BUEN RETIRO - BIBLIOTECA ARCHIVO</t>
  </si>
  <si>
    <t>VILLANUEVA DE SAN MANCIO</t>
  </si>
  <si>
    <t>2026 01 9203 215</t>
  </si>
  <si>
    <t>MARIA CRUZ HERGUEDAS MOLPECERES</t>
  </si>
  <si>
    <t>TAPIZADO ESCAÑOS SALON DE PLENOS, R.I.</t>
  </si>
  <si>
    <t>AGRUPACION PROVINCIAL DE AUTOESCUELAS DE VALLADOLID</t>
  </si>
  <si>
    <t>12 CLASES PRACTICAS DE CONDUCCION EN TALLER PREVENCION DROGAS// ESPACIOS JOVENES// MAYO 2026</t>
  </si>
  <si>
    <t>EQUIPO DE SONIDO INAUGURACION PLAZA ALCALDE JAVIER LEON DE LA RIVA, R.I.</t>
  </si>
  <si>
    <t>APOYO TECNICO DE AUDIOVISUALES PARA LA JORNADA DEL LENGUAJE EL 9 DE MAYO - ACCESIBILIDAD- INICIATIVAS SOCIALES</t>
  </si>
  <si>
    <t>M.LUISA LOPEZ  MUNICIO</t>
  </si>
  <si>
    <t>2 TALLERES-PASEO ""MUJERES E HISTORIAS DE VALLADOLID"" // CENTRO MUNICIPAL DE IGUALDAD // MAYO Y JUNIO 2026</t>
  </si>
  <si>
    <t>AXATON, S.L.</t>
  </si>
  <si>
    <t>REPARACIÓN DE DOS LANZADERAS G-FORCE//SEISPC</t>
  </si>
  <si>
    <t>CARMONA</t>
  </si>
  <si>
    <t>SEMCAL, S.A.</t>
  </si>
  <si>
    <t>SUMINISTRO BOTELLAS DE AGUA PARA EL PROFESORADO ACADEMIA POLICIA MUNICIPAL. 15 DIAS.</t>
  </si>
  <si>
    <t>ACTUACION MUSICAL EL DIA 3 DE JUNIO  SALIDA RECREATIVA A ISCAR DE LOS USUARIOS DE LOS CENTROS DE VIDA ACTIVA-iniciativas</t>
  </si>
  <si>
    <t>ALB: 26-208451 PED: 26-014362-1003 S/PED: 1748 / CAJA 20 ASPERSOR 5004 ""PLUS"" C.COMPL. 3/4"" 10 CM / MANGUITO PE RECTO LA</t>
  </si>
  <si>
    <t>ALB: 26-207923 PED: 26-013414-1003 S/PED: 1739 / COLLARIN TOMA PE DN 40X3/4 / CAJA 20 ASPERSORES SERIE 3504PC 1/2"" 10 CM</t>
  </si>
  <si>
    <t>ALB: 26-210552 PED: 26-016633-1003 S/PED: 1897 / P. 378 CJTO SANG. MAN. Y VARILLA 2 PULG / P. 378 EJE REG. CAUDAL VAL 1</t>
  </si>
  <si>
    <t>ALB: 26-206911 PED: 26-011862-1003 S/PED: 1722 / TUB.FLEXIBLE SPX FLEX ROLLO DE 30ML / ASPERSOR SERIE 3504PC 1/2"" 10 CM</t>
  </si>
  <si>
    <t>ALB: 26-209999 PED: 26-016928-1003 S/PED: 1885 / MODULO PROGRAMADOR SOLEM DC 9V BL-IP1 1 ESTACION BLUETOOTH</t>
  </si>
  <si>
    <t>SUMINISTROS DIVERSOS 2026_EXPTE 2025/MSS_01/000001</t>
  </si>
  <si>
    <t>ALB: 26-209771 PED: 26-016485-1003 S/PED: 1878 / CAJA 75 DIFUSORES EMERGENTE CON TOBERA 15VAN 10CM / ALYCO-HR JUEGO MALE</t>
  </si>
  <si>
    <t>ALB: 26-207924 PED: 26-013417-1003 S/PED: 1740 / MACHON DE LATON 2"" / MLK CORONA BI-METAL HSS-CO HOLE DOZER 14MM BLISTER</t>
  </si>
  <si>
    <t>ALB: 26-206750 PED: 26-011558-1003 S/PED: 1719 / VARTA PILA DIGI ALCALINA LR6 AA (BLISTER 4 UDS.) LONGLIFE POWER / MANGU</t>
  </si>
  <si>
    <t>ALB: 26-207016 PED: 26-012060-1003 S/PED: 1726 / ENLACE ROSCA HEMBRA PE 50-11/2 / TE PE TUBO-TUBO-TUBO 50-50-50 / MACHON</t>
  </si>
  <si>
    <t>SUMINISTRO DE MATERIAL , ROLLO 100 ML RB GOTEO MARRON 2,3L/H 33CM DN 16, VARTA PILA PARA EL  CURSO DE PARQ. Y JARDINES-</t>
  </si>
  <si>
    <t>ALB: 26-210606 PED: 26-017948-1003 S/PED: 1893 / TOLDO LONA CUBRETODO PROTECCION PROTEX 3 X 5 M VERDE (80 GR)  / BELLOTA</t>
  </si>
  <si>
    <t>ALB: 26-209523 PED: 26-016110-1003 S/PED: 1876 / RETIRA PEDRO CARBAJO / TUB.FLEXIBLE SPX FLEX ROLLO DE 30ML / TE PE TUBO</t>
  </si>
  <si>
    <t>SUMINISTRO DE MATERIAL,  UNION 16MM / MLK TIJERAS CURVAS 60º 240M PARA EL CURSO DE PARQUES Y JARDINES VII- JACINTO BENAV</t>
  </si>
  <si>
    <t>ALB: 26-211090 PED: 26-017088-1006 S/PED: SU VALE 1899 / COLLARIN TOMA PE DN 50X1/2</t>
  </si>
  <si>
    <t>CONTROL CALIDAD OBRA MENOR REPARACION FORJADO MADERA ENTREPLANTA MONASTERIO SANTA CATALINA. PRTR (CONTRATO BASADO)</t>
  </si>
  <si>
    <t>ALB: 26-209116 PED: 26-015416-1003 S/PED: 1870 / ROLLO 100 ML GOTEO MARRON 2,3L/H 15CM DN 16 / MANGUITO PE HEMBRA-HEMBRA</t>
  </si>
  <si>
    <t>ALB: 26-205059 PED: 26-008681-1003 S/PED: 1702 / MICRO A BAILARINA GYRONET MACHO CELESTE 152 L/H / VASO DE EXPANSION A.F</t>
  </si>
  <si>
    <t>ALB: 26-203781 PED: 26-005414-1017 S/PED: 027420040008 - / REPARACION DE:  DESBROZADORA  MARCA:AS    MODELO: 940 SHERPA</t>
  </si>
  <si>
    <t>ALB: 26-205614 PED: 26-009692-1003 S/PED: 1710 / ARQUETA POLYPRO NEGRA RECTANGULAR GRANDE 63X48XH30 / ELECTROVALVULA 11/</t>
  </si>
  <si>
    <t>ALB: 26-208045 PED: 26-013647-1003 S/PED: 1742 / OUTILS ESPARCIDOR CON RUEDAS WE DE ABONO - SEMILLAS 41CM 15L / COLLARIN</t>
  </si>
  <si>
    <t>ALB: 26-205551 PED: 26-009589-1003 S/PED: 1709 / RETIRA JOSE ANGEL / TE PE MIXTA ROSCA HEMBRA 25-3/4"" / TE PE MIXTA ROSC</t>
  </si>
  <si>
    <t>2ª PRORROGA CONTRATO GESTIÓN INTEGRAL SISTEMA CENTRALIZADO CONTROL DE TRÁFICO DE VALLADOLID (Diciembre-2025)</t>
  </si>
  <si>
    <t>ALB: 26-209848 PED: 26-016647-1003 S/PED: 1881 / 3M OREJERAS CONFORT PELTOR III (95-110 DB) / ENLACE ROSCA MACHO LATON 5</t>
  </si>
  <si>
    <t>ALB: 26-209211 PED: 26-015590-1003 S/PED: 1873 / BOLSA 10 UDS  MICRO A MICROASPERSOR SPINNET MACHO AMARILLO  202 L/H / T</t>
  </si>
  <si>
    <t>OBRA AMPLIACION CVA ARCA REAL ENSAYOS DE CONTROL DE CALIDAD LOTE 1 CONTROL MATERIALES( NOVIEMBRE Y DICIEMBRE 25)</t>
  </si>
  <si>
    <t>SUMINISTRO DE MATERIAL, MICRO A NEBULIZADOR CRUZ 4 COOLPRO 5,5 L/H PARA EL CURSO  DE PARQUES Y JARDINES VII- JACINTO BEN</t>
  </si>
  <si>
    <t>ALB: 26-208043 PED: 26-013639-1003 S/PED: 1743 / VARTA PILA DIGI ALCALINA LR6 AA (BLISTER 4 UDS.) LONGLIFE POWER / CUBO</t>
  </si>
  <si>
    <t>ALB: 26-206618 PED: 26-011313-1003 S/PED: 1717 / VALVULA PVC ROSCAR 1 1/2"" / CAJA CONEXION TBOS SOLO BLUETOOTH (LITE) 2 </t>
  </si>
  <si>
    <t>SUMINISTRO MATERIAL PARA BAÑOS // CEIP VICENTE ALEIXANDRE</t>
  </si>
  <si>
    <t>ALB: 26-205858 PED: 26-010139-1003 S/PED: 1712 / ENLACE ROSCA MACHO LATON 50-11/2 / UNION TRES PIEZAS LATON M-H 11/2"" /</t>
  </si>
  <si>
    <t>ALB: 26-205500 PED: 26-009500-1003 S/PED: 1708 / BARRA 1 ML.TUBO PVC ENCOLAR PN 10 DN 50 / TE IGUAL R.HEMBRA LATON 11/2</t>
  </si>
  <si>
    <t>ALB: 26-205638 PED: 26-009735-1003 S/PED: 1713 / RETIRA LUIS ANGEL PLACER / ROLLO 100 ML RB GOTEO MARRON 2,3L/H 33CM DN</t>
  </si>
  <si>
    <t>SUMINISTRO MATERIAL DE FONTANERÍA // CEIP ALLUE MORER</t>
  </si>
  <si>
    <t>SE-EC 2/2024 PS 5 LOTE 1 ENSAYOS DE CONTROL DE CALIDAD OBRAS DE REHABILITACIÓN LAVA 3 FASE FACTORÍA DE CREACIÓN</t>
  </si>
  <si>
    <t>SUMINISTRO MATERIAL DE FONTANERÍA // CEIP MARINA ESCOBAR</t>
  </si>
  <si>
    <t>ALB: 26-207732 PED: 26-013114-1003 S/PED:  / COLLARIN TOMA PE DN 32X1/2 / HILO TEFLON SELLADOR DE TUBERIAS LOCTITE 48 x</t>
  </si>
  <si>
    <t>SUMINISTRO MATERIAL BAÑO // CEIP VICENTE ALEIXANDRE</t>
  </si>
  <si>
    <t>ALB: 26-206809 PED: 26-011661-1003 S/PED: 1720 / ML.MANGUERA ASPIR.-IMPULS. LIQUID. ALIMENTARIA(PVC) 912977 IBERFLEX DN2</t>
  </si>
  <si>
    <t>ALB: 26-207605 PED: 26-012886-1003 S/PED: 1733 / TUB.FLEXIBLE SPX FLEX ROLLO DE 30ML / BOLSA 100 UDS. BRIDA NYLON NEGRA</t>
  </si>
  <si>
    <t>SUMINISTRO MATERIAL PARA BAÑO // CEIP MIGUEL HERNÁNDEZ</t>
  </si>
  <si>
    <t>ALB: 26-205613 PED: 26-009589-1003 S/PED: 1709 / POSTE PINO TRATADO CLASE 4SP 1,5M 4-6CM</t>
  </si>
  <si>
    <t>ALB: 26-209436 PED: 26-015955-1003 S/PED: 1874 / ARQUETA POLYPRO NEGRA RECTANGULAR MEDIANA 50X37XH30 / TAPA PARA ARQUETA</t>
  </si>
  <si>
    <t>ALB: 26-208630 PED: 26-014707-1003 S/PED: 1865 / ELECTROVALVULA 1"" 100 DV CON CONTROL CAUDAL 9V / VALVULA PVC ROSCAR 1""</t>
  </si>
  <si>
    <t>2026 0850 1532 609</t>
  </si>
  <si>
    <t>Control Calidad LOTE 2 ASCENSORES URBANOS EN  C/ VELETA. EXPTE 17-2023</t>
  </si>
  <si>
    <t>ALB: 26-208613 PED: 26-014677-1003 S/PED: 1864 / MANGUITO LATON HEMBRA 2"" / RED.MARSELLA LATON H-M 2""-2""</t>
  </si>
  <si>
    <t>ALB: 26-208793 PED: 26-014956-1003 S/PED: 1866 / CODO 90º TUBO-TUBO PE 63-63 / ENLACE ROSCA MACHO PE 63-2"" / CODO 90º RO</t>
  </si>
  <si>
    <t>ALB: 26-205907 PED: 26-009058-1104 S/PED:  / P00661 BAHCO BARRA DESENCOFRADORA PLANA L-374 / RETIRA ALEJANDRO ORTEGA (DN</t>
  </si>
  <si>
    <t>ALB: 26-207017 PED: 26-012079-1003 S/PED: 1727 / TUERCA REDUCIDA 1""-3/4 LATON / MANGUITO LATON HEMBRA 1"" / CODO 90º  HEM</t>
  </si>
  <si>
    <t>ALB: 26-204739 PED: 26-008199-1003 S/PED: JOSE Mº LUELMO / UNECOL DESATASCADOR LIQUIDO USO PROFESIONAL BOTELLA 1L / ACOP</t>
  </si>
  <si>
    <t>MANGUERA CARGA LAVADORA L-200 CM TUERCAS LATÓN/CURVA // EIM PLATERO</t>
  </si>
  <si>
    <t>BARRA 1 ML. TUBO CT FASER SERIE 4 SDR9 DN 50 / CEIP VICENTE ALEIXANDRE</t>
  </si>
  <si>
    <t>ALB: 26-206631 PED: 26-011339-1003 S/PED: ZONA SUR / TAPON PVC.PRESION HEMBRA DN 40 - C.C. ZONA SUR</t>
  </si>
  <si>
    <t>COORDINACIÓN DE SEGURIDAD Y SALUD EN FASE DE EJECUCIÓN OBRAS CAMPA MUNICIPAL DEL DEPÓSITO DE VEHÍCULOS AYTO VA</t>
  </si>
  <si>
    <t>FUNDACION MUNICIPAL DE DEPORTES</t>
  </si>
  <si>
    <t>UTILIZACION DEL  POLIDE. J. L. MOSQUERA PARA LOS USUARIOS DEL CVA HUERTA DEL REY-TALLER DE BALONCESTO ADAPTADO 2 TRIM.</t>
  </si>
  <si>
    <t>REPARACIÓN VEHÍCULO.../// AM EXP 08/2026 // SERVICIO DE LIMPIEZA.</t>
  </si>
  <si>
    <t>REPARACIÓN VEHÍCULO.../// AM EXP 08/2026 // SERVICIO DE LIMPIEZA VIARIA.</t>
  </si>
  <si>
    <t>REPARACIÓN DE VEHÍCULO.../// AM EXP 8/2025 // SERVICIO DE LIMPIEZA VIARIA.</t>
  </si>
  <si>
    <t>4918JLF-H.M.O.  REVISAR  SISTEMA  NEUMATICO Y ELECTRICO  DE  PELDAÑO REVISAR  INSTALACION  Y DETERMINAR  AVERÍA//SEISP</t>
  </si>
  <si>
    <t>REPARACIÓN VEHÍCULO.../// AM EXP 08/2022 // SERVICIO DE LIMPIEZA VIARIA.</t>
  </si>
  <si>
    <t>6263LCL PANEL PUERTA / AJUSTE DECIMAL//SEISPC</t>
  </si>
  <si>
    <t>SUMINISTRO PIEZAS DE TALLER.../// AM EXP 18/2022 // SEVICIO DE LIMPIEZA.</t>
  </si>
  <si>
    <t>EXP. SE-PC 133/2025 CAMBIO DE CUBIERTA DEL C.C. ZONA ESTE - OBRA PRINCIPAL</t>
  </si>
  <si>
    <t>PROYECTOR ACER H6510 BD UNIDAD DEMO</t>
  </si>
  <si>
    <t>Ajuste presupuestario cto.suministro energia electria centro Jacinto Benavente correspondiente al mes de marzo de 2026</t>
  </si>
  <si>
    <t>OTROS SUMINISTROS.../// AM EXP 18/2022 // SERVCIO DE LIMPIEZA.</t>
  </si>
  <si>
    <t>SUMINISTRO DE PAPEL PARA 3000 CUADERNOS PARA ACADEMIA P.M. EN RUDELGRAF</t>
  </si>
  <si>
    <t>HERAS ELEVADORES S.L.</t>
  </si>
  <si>
    <t>CONTRATO DE REPARACIÓN PLATAFORMA ELEVADORA SALVAESCALERAS EN EL COLEGIO PÚBLICO VICENTE ALEIXANDRE. 2026</t>
  </si>
  <si>
    <t>2026 11 1361 625</t>
  </si>
  <si>
    <t>SUMINISTRO DE MESA REDONDA PARA OFICINA SUBOFICIALES PARQUE CENTRAL//SEISPC</t>
  </si>
  <si>
    <t>AMBULANCIAS NORTELEON S.L.</t>
  </si>
  <si>
    <t>SERVICIO DE AMBULANCIA PARA EL DIA 3 DE JUNIO EN LA SALIDA RECREATIVA A ISCAR DE LOS USUARIOS DE LOS CVA-iniciativas soc</t>
  </si>
  <si>
    <t>VALDEFRESNO</t>
  </si>
  <si>
    <t>REPARACION DE PUERTA DE PISO DE UNO DE LOS ASCENSORES DEL CENTRO INTEGRADO PSH</t>
  </si>
  <si>
    <t>SUMINISTRO PARA REPOSICIÓN DE REGULADOR DE GAS DE BAJA PRESIÓN EN CIC CONDE ANSÚREZ</t>
  </si>
  <si>
    <t>BATISCAFO EDITORIAL, S.L.</t>
  </si>
  <si>
    <t>SUSCRIPCIÓN DE LA REVISTA PANTERA PARA BIBLIOTECAS MUNICIPALES. AÑO 2026</t>
  </si>
  <si>
    <t>ORBA</t>
  </si>
  <si>
    <t>ALICANTE</t>
  </si>
  <si>
    <t>SUMINISTRO DE PAPEL PARA LA IMPRESIÓN DE 404 CARTELES Y 6300 FOLLETOS PARA IMPRIMIR PUBLICIDAD DE LAS MUESTRAS</t>
  </si>
  <si>
    <t>REPARACION DE PERSIANA METALICA DE LA PUERTA DEL CVA PTE. COLGANTE- INICIATIVAS  SOCIALES</t>
  </si>
  <si>
    <t>REPARACION DE FAN-COIL  DEL DESPACHO 2 DEL CVA PASAJE DE LA MARQUESINA- INICIATIVAS SOCIALES</t>
  </si>
  <si>
    <t>BAYARD REVISTAS, S.A.U.</t>
  </si>
  <si>
    <t>SUSCRIPCIÓN REVISTA I LOVE ENGLISH JUNIOR PARA BIBLIOTECAS MUNICIPALES. AÑO 2026</t>
  </si>
  <si>
    <t>Albarán: VA26/954 Fecha: 12/03/26 / * SAN BENITO OFICINA 18 BIS Y 19 * / PALOMILLA 1-225*200 501 / PALOMILLA 1-250*200 5</t>
  </si>
  <si>
    <t>EMERGALIA S.L.U.</t>
  </si>
  <si>
    <t>ADQUISICIÓN DE MATERIALES SANITARIOS PARA FORMACION DE BOMBEROS DE NUEVO INGRESO</t>
  </si>
  <si>
    <t>OURENSE</t>
  </si>
  <si>
    <t>INTERVENCIÓN PARA LA LIMPIEZA Y DESATASCO CON VIDEO CÁMARA DEL VESTUARIO DE JARDÍN BOTÁNICO. SERVICIO DE LIMPIEZA VIARIA</t>
  </si>
  <si>
    <t>SERVICIO DE ARREGLO DE TELONES DEL TEATRO DEL C.C. JOSÉ MARÍA LUELMO</t>
  </si>
  <si>
    <t>2026 08 1341 214</t>
  </si>
  <si>
    <t>REVISIÓN ANUAL OFICIAL DE TRES VEHÍCULOS ELÉCTRICOS DEL CENTRO DE MOVILIDAD URBANA</t>
  </si>
  <si>
    <t>2026 06 3261 22699</t>
  </si>
  <si>
    <t>SUMINISTRO DE RESMAS PARA IMPRENTA MUNICIPAL - ELABORACIÓN DÍPTICOS Y CARTELES PARA CAMPAÑAS ORGANIZADAS POR EDUCACIÓN</t>
  </si>
  <si>
    <t>SERVICIO DE TRASLADOS EN VALLADOLID CAPITAL CON MOTIVO DE LA FIRMA DEL PROTOCOLO DE HERMANAMIENTO VALLADOLID YUCATÁN</t>
  </si>
  <si>
    <t>CAMISETAS PARA LA CELEBRACION DEL DIA MUNDIAL DEL PARKINSON- ACCESIBILIDAD- INICIATIVAS SOCIALES</t>
  </si>
  <si>
    <t>OA REVISION VEHICULO MATRICULA 8775LWS / OS SU X3 BUJIA / OS SU FILTRO DE AIRE / 1 152095084R - CARTUCHO FILTRO / 1 3317</t>
  </si>
  <si>
    <t>PLACA METACRILATO PARA CENTRO CIVICO PLAZA BIOLOGO JOSE ANTONIO VALVERDE, R.I.</t>
  </si>
  <si>
    <t>Reparación órganos control IDEATEC de sirenas y luces prioritarias BFP 15 y BFP 18 revisión cableado in situ//SEISPC</t>
  </si>
  <si>
    <t>SUMINISTRO DE DOS TERMOSTATOS PARA SALA 14 Y HALL DE CENTRO CÍVICO ZONA SUR</t>
  </si>
  <si>
    <t>REPARACIÓN DE LAVAVAJILLAS INDUSTRIAL ATA EN COCINA PARQUE CENTRAL//SEISPC</t>
  </si>
  <si>
    <t>ADQUISICION DE SUMINISTRO FUERA DEL ACUERDO MARCO DE SUMINISTROS</t>
  </si>
  <si>
    <t>DIFUSIÓN DEL PROGRAMA ""MENUDO FIN DE SEMANA"" EN REVISTA Y PÁGINA WEB CHIQUIOCIO (2 TRIMESTRE 2026)</t>
  </si>
  <si>
    <t>LUBRIDUERO, S.L.</t>
  </si>
  <si>
    <t>ADQUISICIÓN PLACA CONMEMORATIVA FRANCISCO TENAMATXLI, R.I.</t>
  </si>
  <si>
    <t>SALIDA FORMATIVA EL 30 DE JUNIO LOS ALUMNOS DEL CURSO DE AUX. DE CENTROIII PARA IR AL ARCHIVO  DE SIMANCAS- JACINTO BEN.</t>
  </si>
  <si>
    <t>CAROLINA LLORENTE HERNANDEZ</t>
  </si>
  <si>
    <t>SERVICIO DE CATERING CON MOTIVO DE LA FIRMA DEL PROTOCOLO DE HERMANAMIENTO VALLADOLID YUCATÁN - VALLADOLID ESPAÑA</t>
  </si>
  <si>
    <t>TAO26 730 REPARACION 5667-CFT KMS.123336 REV.RUIDO, SUSTITUIR RODAMIENTO BUJE DELANT.IZQ. PROBAR VEHÍCULO, ESTANDO BIEN.</t>
  </si>
  <si>
    <t>REGISTRO ESTANCO RELLENABLE 70X70 GALVANIZADO</t>
  </si>
  <si>
    <t>ACUERDO MARCO_5901LFX;ACEITE 5W30,TASA,ARANDELA,FITLRO DE ACEITE Y POLEN, PASTILLAS DELANTERA, Y MANO DE OBRA REPARACION</t>
  </si>
  <si>
    <t>2026 04 9209 22199</t>
  </si>
  <si>
    <t>ADQUISICIÓN DE MATERIAL NECESARIO PARA LA ENMARCACIÓN DE UNAS LÁMINAS CON DESTINO A LA CONCEJALÍA DE HACIENDA.</t>
  </si>
  <si>
    <t>ESTORES PARA EL EQUIPO DE ATENCION FAMILIAR DE LA CALLE PATO, 3</t>
  </si>
  <si>
    <t>SUSCRIPCIÓN ANUAL A BASE DE DATOS PRECIO CENTRO DE CONSTRUCCIÓN.</t>
  </si>
  <si>
    <t>LAVADO INTERIOR Y EXTERIOR DE VEHÍCULOS DE POLICÍA MUNICIPAL</t>
  </si>
  <si>
    <t>2026 01 4331 22112</t>
  </si>
  <si>
    <t>PERSYSOL SOLUCIONES PROFESIONALES, S.L.</t>
  </si>
  <si>
    <t>CONTRATACIÓN DEL SUMINISTRO DE CUATRO MANDOS DE LAS PERSIANAS DE SEGURIDAD DEL LAB. TECNOLÓGICO DE CONTENIDOS DIGITALES</t>
  </si>
  <si>
    <t>SDAD. ESPAÑOLA CARBUROS METALICOS, SA</t>
  </si>
  <si>
    <t>BOMBONA GAS PISTOLAS GALERÍA TIRO VIRTUAL POLICIA MUNICIPAL ABRIL A DICIEMBRE</t>
  </si>
  <si>
    <t>A.M. REPARACION VEHICULO OFICIAL RENAULT VEL SATIS 3161 GFG, R.I.</t>
  </si>
  <si>
    <t>AMPLICION AD ANTERIOR PARA REPARACION CANALON DISTRITO IV POLICIA MUNICIPAL</t>
  </si>
  <si>
    <t>RECTIFICADOS CARRION, S.A.</t>
  </si>
  <si>
    <t>COMPROBACIÓN Y RECTIFICADO DE TAMBORES DE BARREDORA. SERVICIO DE LIMPIEZA VIARIA.</t>
  </si>
  <si>
    <t>TALLERES DE CERTIFICADO DIGITAL Y CIBERSEGURIDAD// CENTRO MUNICIPAL DE IGUALDAD// DE ABRIL A JUNIO 2026</t>
  </si>
  <si>
    <t>REPARACIÓN DE PRENDAS Y MATERIALES: CREMALLERAS EN POLOS, BOLSAS, CAZADORA...../SERVICIO DE EXTINCION DE INCENDIOS</t>
  </si>
  <si>
    <t>BRAZO MOVIL DESCOLMATANTE- Poliuretano + 3 CILINDRO (PASADOR INCL.)</t>
  </si>
  <si>
    <t>DISTRIBUCIONES PROFESIONALES PUERTO, S.L.</t>
  </si>
  <si>
    <t>CTO. SUMINISTRO ALCOHOL LIMPIEZA PARA BIBLIOTECAS MUNICIPALES. AÑO 2026</t>
  </si>
  <si>
    <t>REPARACION PUERTA PARKING DEL CVA RONDILLA- INICIATIVAS SOCIALES</t>
  </si>
  <si>
    <t>COLCHON ACUSTICO DE 30 MM// ESTUDIO DE GRABACION ESPACIO JOVEN SUR// FEBRERO 2026</t>
  </si>
  <si>
    <t>INDUSTRIAL GLOBAL SUPPLY, S.L.</t>
  </si>
  <si>
    <t>REPARACIÓN DE CÁMARA TÉRMICA FIREPRO DE SEEK////SERVICIO DE EXTINCION DE INCENDIOS, SALVAMENTO Y PROTECCIÓN CIVIL</t>
  </si>
  <si>
    <t>ALGETE</t>
  </si>
  <si>
    <t>MOLINA DECO-ART, SOCIEDAD LIMITADA</t>
  </si>
  <si>
    <t>MONTAJE MARCO LITOGRAFÍA VALLADOLID</t>
  </si>
  <si>
    <t>OTROS SUMINISTROS.../// AM EXP 18/2026 // SERVICIO DE LIMPIEZA VIARIA.</t>
  </si>
  <si>
    <t>SUMINISTRO DE PERSIANAS VENECIANAS PARA C.C. JOSÉ LUIS MOSQUERA</t>
  </si>
  <si>
    <t>LIMPIEZA INSPECCIÓN Y DESATASCO CON VIDEOCÁMARA VESTUARIO C/ VALLE DE ARÁN. SERVICIO DE LIMPIEZA VIARIA.</t>
  </si>
  <si>
    <t>MANUSA DOOR SYSTEMS SL U</t>
  </si>
  <si>
    <t>SUSTITUCIÓN DE PIEZA POR ROTURA PARA PUERTA AUTOMÁTICA CENTRO EDUCACIÓN ESPECIAL NÚM. 1. 2026</t>
  </si>
  <si>
    <t>SUMINISTRO DE PAPEL A IMPRENTA MPAL- TRABAJOS ELABORACIÓN FOLLETOS INFORMATIVOS ACTIVIDADES BIBLIOTECAS MPALES 2026</t>
  </si>
  <si>
    <t>ADQUISICIÓN COMO INVERSIÓN DE DOS MINIAMOLADORAS ELÉCTRICAS CON CABLE PARA REPOSICIÓN DE VEHÍCULOS//SEISPC</t>
  </si>
  <si>
    <t>114744 HEMBRILLA CERRADA C/TCA. M-4 / MBC 105 MOSQUETON DIN 5299 5X50 MIKALOR</t>
  </si>
  <si>
    <t>C.C. JOSÉ LUIS MOSQUERA (ID 50552 - BOMBA AGUA 750L/H MINI BIOTOP NE D0453 BELEN D0453)</t>
  </si>
  <si>
    <t>10514-220  H.LIJA T.ESMERIL 00    16860 / 7487 SIKAFLEX 11 FC NEGRO CARTUCHO SIKA  (49885) / OR- 92.00  3.00   JUNTA TOR</t>
  </si>
  <si>
    <t>OFICINA CONTABLE L01471868 / ORGANO GESTOR L01471868 / UNIDAD TRAMITADORA GE0003952 / 160-60R17 CONTINENTAL  ALMACÉN / 1</t>
  </si>
  <si>
    <t>SUMINISTRO E INSTALACIÓN DE CRISTAL EN VENTANA DEL C.I.C. NATIVIDAD ÁLVAREZ CHACÓN</t>
  </si>
  <si>
    <t>ENSAYOS DE CONTROL DE CALIDAD, LOTE 1, EXP SPSC-SE 28/2024. SERVICIO DE LIMPIEZA.</t>
  </si>
  <si>
    <t>CURSO ENFOQUE PRÁCTICO EN LA GESTIÓN PATRIMONIAL DE LOS ENTES LOCALES. DEPARTAMENTO DE CONTABILIDAD.</t>
  </si>
  <si>
    <t>SUSTITUCION DEL PLAFON DISPLAY DE CABINA DE UNO DE LOS ASCENSORES DEL CENTRO INTEGRADO PSH</t>
  </si>
  <si>
    <t>SUMINISTRO DE DOS SETAS DE EMERGENCIA PARA GRUPO ELECTRÓGENO DEL C.C. DELICIAS</t>
  </si>
  <si>
    <t>205/45R17 BARUM BRAV6 88V  ( 4181-MDZ ) / S.I. GESTION DE NFU (cubiertas vehículo 4181 MDZ)</t>
  </si>
  <si>
    <t>RENOVACIÓN DE DOMINIO DE LA AGENCIA DE INNOVACIÓN Y DESARROLLO ECONÓMICO: TECHLAB1094.COM / TECHLAB1094.ES / TECHLAB1094</t>
  </si>
  <si>
    <t>ADAPTACION AL FOLLETO Y RRSS // RRSS CENTRO MUNICIPAL DE IGUALDAD // MAYO 2026</t>
  </si>
  <si>
    <t>2026 01 4331 22609</t>
  </si>
  <si>
    <t>CONTRATACIÓN NEGOCIADO SIN PUBLICIDAD DE ACTIVIDADES ARTÍSTICAS FESTIVAL CIUDADANO MEDIOAMBIENTAL - MISIÓN ZONA MORERAS</t>
  </si>
  <si>
    <t>IMPRENTA M. SANDONIS, S.L.</t>
  </si>
  <si>
    <t>IMPRESION DE FOLLETOS SOBRE COMERCIO JUSTO, 1500 UNIDADES</t>
  </si>
  <si>
    <t>OFICINA CONTABLE L01471868 / ORGANO GESTOR L01471868 / UNIDAD TRAMITADORA GE0003927 / PINCHAZO CUBIERTA CAMIÓN   4746-FZ</t>
  </si>
  <si>
    <t>BATERIA GBA 18V 4.0Ah / MASCARILLA AURA 3M 9322+FFP2 C/V / CORTAFRIOS 300MM / PUNTA DE ATORNILLAR PH-2 25mm / CEPILLO PL</t>
  </si>
  <si>
    <t>SUSTITUCION DE DETECTORES EN EL SISTEMA CONTRA INCENDIO// ESPACIO JOVEN NORTE// MARZO 2026</t>
  </si>
  <si>
    <t>ASISTENCIA EN MATERIA DE SEGURIDAD EN LOS TRABAJOS DE REPARACIÓN DE SOTERRADOS. SERVICIO DE LIMPIEZA.</t>
  </si>
  <si>
    <t>MULTIREPARACIONES VALLADOLID SL</t>
  </si>
  <si>
    <t>REPARACIÓN Y MANTENIMIENTO CERRAJERÍA PUERTAS VESTUARIOS. SERVICIO DE LIMPIEZA VIARIA.</t>
  </si>
  <si>
    <t>MARIA ANTONIA MORENO MULAS</t>
  </si>
  <si>
    <t>ABONO POR IMPARTIR CURSO PRESENCIAL PARA PERSONAL BIBLIOTECAS . ABRIL 2026</t>
  </si>
  <si>
    <t>SUMINISTRO DE 1 LÁMINA SOLAR PARA C.C. RONDILLA</t>
  </si>
  <si>
    <t>SUMINISTRO DE LAMINAS SOLARES PARA REPARACION EN EL CVA PARQUESOL- INICIATIVAS SOCIALES</t>
  </si>
  <si>
    <t>ERA/556037A - VALVULA MANDO RALENTI,SUMINISTRO AIRE / TEXTO/ - VA7632AH / OSRAM/7515 - W21/5W 12V 21/5W W3X16Q ORIGINAL</t>
  </si>
  <si>
    <t>MANTENIMIENTO EXTINTORES CABINAS RED DE CONTROL ATMOSFERICO</t>
  </si>
  <si>
    <t>ENSAYOS CONTROL DE CALIDAD DE MATERIALES, LOTE 1, OBRA SUSTITUCION CUBIERTA CVA ZONA ESTE ( noviembre y diciembre 25 )</t>
  </si>
  <si>
    <t>SUMINISTRO PIEZAS DE TALLER.../// AM EXP 18/2022 // SERVICIO DE LIMPIEZA.</t>
  </si>
  <si>
    <t>TÜV SÜD ATISAE, S.A.U.</t>
  </si>
  <si>
    <t>Inspección oficial obligatoria del ascensor ubicado en el edificio anexo al de Casa del Barco.</t>
  </si>
  <si>
    <t>ADQUISICIÓN  48 CONECTORES</t>
  </si>
  <si>
    <t>2026 10 2315 212</t>
  </si>
  <si>
    <t>PUERTAS FAHER S.L.L.</t>
  </si>
  <si>
    <t>SUSTITUCION DE BATERIAS EN PUERTA CORREDERA// CENTRO MUNICIPAL DE IGUALDAD// MARZO 2026</t>
  </si>
  <si>
    <t>SERVICIO DE ARREGLO DE TELONES DE ESCENARIO DEL C.C. JOSÉ MARÍA LUELMO. COMPLEMENTA AD 920260005455</t>
  </si>
  <si>
    <t>PETRO/5000E - PETRONAS URANIA 5000E 5W30 / SIGAU/SIGAU-20 - CANON APORTACION SIGAU / TEXTO/ - PASAN A RECOGERLAS</t>
  </si>
  <si>
    <t>SUMINISTRO LUBRICANTES.../// AM EXP 18/2022 // SERVICIO DE LIMPIEZA.</t>
  </si>
  <si>
    <t>ADBLUE A GRANEL.../// AM EXP. 18/2022 // SERVICIO DE LIMPIEZA.</t>
  </si>
  <si>
    <t>GRASA DYNAKOTE.../// AM EXP 18/2022 // SERVICIO DE LIMPIEZA.</t>
  </si>
  <si>
    <t>ADITIVO PARA ADBLUE 5L.../// AM EXP 18/2022 // SERVICIO DE LIMPIEZA.</t>
  </si>
  <si>
    <t>BATERIA 12V/10.8V 3000MAH 4 UNIDADES / JBM PALANCA EUROPEA CON GANCHO DE 24"" / JBM PALANCA EUROPEA CON GANCHO 18""X5/8"" /</t>
  </si>
  <si>
    <t>Albarán: VA26/1659 Fecha: 04/05/26 / AGLOMERADO 2440*1220*16. / - / SERVIR:::   EL REBOLLAR//SEISPC</t>
  </si>
  <si>
    <t>F - 3758 - MELAMINA, CORTES MADERAS PARA CEAS ZONA SUR-LA RUBIA - MARINO DE LA FUENTE</t>
  </si>
  <si>
    <t>Albarán: VA26/1299 Fecha: 08/04/26 / AGLOMERADO 3660**19 / CORTES. / SIKAFLEX 11 FC MARRON/BLANCO /SEISPC</t>
  </si>
  <si>
    <t>F - 3192 - BISAGRAS, TIRADORES, CERRADURAS, SOPORTES, CANTOS PVC... PARA CEAS ZONA SUR-LA RUBIA - MARINO LA FUENTE</t>
  </si>
  <si>
    <t>F - 4643 - TABLEROS PINO Y MELAMINA PARA CEAS DELICIAS-CANTERAC - MARINO DE LA FUENTE</t>
  </si>
  <si>
    <t>TOR UltraCut FBS II 6 x 60/5 US</t>
  </si>
  <si>
    <t>MATERIAL DE FERRETERÍA PARA C.C. CASA CUNA (ID 50527 // DISPENSADOR BOBINA / CUBO BASURA C/PEDAL 25L)</t>
  </si>
  <si>
    <t>SIKA 11FC PURFORM GRIS 300ML // CEIP NTRA. SRA. DEL DUERO</t>
  </si>
  <si>
    <t>DISCO ABRAS 115x1 INOX / DISCO ABRAS 230x1,9 INOX//SEISPC</t>
  </si>
  <si>
    <t>ARANDELA A/A 9021 ZN M-18</t>
  </si>
  <si>
    <t>ARREGLO DE AVERÍA ELÉCTRICA EN PLATAFORMA ELEVADORA EN C.C. BAILARÍN VICENTE ESCUDERO</t>
  </si>
  <si>
    <t>MANT. SUMINISTRO DE TACO SX PLUS 6X30 PARA REPARACION DEL CVA RIO ESGUEVA- AM- INICIATIVAS SOCIALES</t>
  </si>
  <si>
    <t>MANO DE OBRA EN MECANICA / Filtro aceite / Filtro aire / Aceite 5W40 Shell Helix HX7   / APORTACION AL SIGAUS (RD 679/20</t>
  </si>
  <si>
    <t>EQUILIBRAR RUEDA FURGONETA / REPARAR RUEDA FURGONETA / 145/80R13 79T BARUM / NFU N2 / MONTAJE DUMPER</t>
  </si>
  <si>
    <t>TAO26 528 REPARACION 4747-GSV KMS.348762 D-M ACCESORIOS PARA CAMBIAR BOMBA DE ACEITE Y JUNTAS. / REVISAR INSTALACION ELE</t>
  </si>
  <si>
    <t>REPARACIÓN VEHÍCULO.../// AM EXP 8/2025 // SERVICIO DE LIMPIEZA VIARIA.</t>
  </si>
  <si>
    <t>TAO26 460 REPARACION 5833-BZK KMS 240719 CAMBIAR PINZAS DE FRENO TRASERAS Y METER EN FRENOMETRO. / 45019 PINZA DE FRENO</t>
  </si>
  <si>
    <t>TAO26 697 REPARACION 3856-DDD KMS 517790 CAMBIAR CAMARA. LOCALIZAR Y SANEAR CABLE CONEXION / CAMBIAR PANTALLA E INSTALAC</t>
  </si>
  <si>
    <t>TAO26 653 REPARACION 3856-DDD KMS 517790 CAMBIAR ACEITE MOTOR, FILTROS DE ACEITE, GASOIL, AIRE (EN CABINA), SECADOR  REV</t>
  </si>
  <si>
    <t>FABRICACION MESA PARA DIRECTORA DE COMUNICACION, R.I.</t>
  </si>
  <si>
    <t>REPARACION  DE LAMPARA EN PROYECTOR DE SALA DE INFORMATICA DEL CVA HUERTA DEL REY- INICIATIVAS SOCIALES</t>
  </si>
  <si>
    <t>TAO26 459 REPARACION 4416-KJX KMS 192963  CAMBIAR LATIGUILLO DE DIRECCION, RELLENAR / METER EASY Y HACER REGENERACION, B</t>
  </si>
  <si>
    <t>TAO26 727 REPARACION 1760-LKK KMS.79200 CAMBIAR BOMBA-BOMBIN DE EMBRAGUE / 580286303100 JGO.REP.CILN.HI</t>
  </si>
  <si>
    <t>TAO26 624 REPARACION 4416-KJX KMS 194049 REVISAR INSTALACIONES Y ALIMENTACIONES  HACER PRUEBA CON CAMARA NUEVA Y SUSTITU</t>
  </si>
  <si>
    <t>TALLER DIRIGIDO A LA CONCILIACION: BAILANDO EN FAMILIA // CENTRO MUNICIPAL DE IGUALDAD // 29 Y 30 DE JUNIO 2026</t>
  </si>
  <si>
    <t>REPARACION ALARMA INTRUSISMO DEL CVA PARQUESOL- INICIAIVAS SOCIALES</t>
  </si>
  <si>
    <t>SUMINISTRO DE PIEZAS PARA PUERTA (PICAPORTE Y CIERRAPUERTAS) // ESPACIO JOVEN SUR// MARZO 2026</t>
  </si>
  <si>
    <t>Horas Reparación Taller / KIT TORNILLOS ACTUADOR FMO / VASTAGO ACTUADOR FLUIDOS FMO / EJE ACA.../// SERVICIO DE LIMPEIZA</t>
  </si>
  <si>
    <t>WABI SABI INVESTIMENTS S.C.</t>
  </si>
  <si>
    <t>SUSCRIPCIÓN DE LAS REVISTAS JD KIDS Y JOTDOWN PARA BIBLIOTECAS MUNICIPALES. AÑO 2026</t>
  </si>
  <si>
    <t>MARIA LUISA RODRIGUEZ  ALZOLA</t>
  </si>
  <si>
    <t>DISEÑO Y MAQUETACION V PLAN DE JUVENTUD// SERVICIO DE IGUALDAD Y JUVENTUD// MAYO 2026</t>
  </si>
  <si>
    <t>OVALPROF BLANCO 4L ( AYUNTAMIENTO SALA BODAS ) / MONTOPLAC SELLADOR ANTIMANCHAS 2.5L ( AYUNTAMIENTO SALA BODAS ) / PT 82</t>
  </si>
  <si>
    <t>TAO26 510 REPARACION 3687-FJM KMS 149114  COMPROBAR FRENOS (FALLO ITV), ESTADO DE PASTILLAS AL 60%, RELLENAR LIQUIDO FRE</t>
  </si>
  <si>
    <t>SUMINISTRO DE PILAS PARA PROGRAMADORES DE RIEGO_CB_PS2</t>
  </si>
  <si>
    <t>LATIGUILLO / 2 BATERIA AGER 180AH 68003 / 2BUJIA ANTIPARASITA / 2 FILTRO DE AIRE / 2 CAJA GUANTE NITRILO DIAMANTADO TL</t>
  </si>
  <si>
    <t>MAQUETACION E IMPRESION DE UNA LONA A MAYORES   PARA LA EXPOSICION DE COMERCIO JUSTO-EN ESPACIOS PUBLICOS- COOPERACION</t>
  </si>
  <si>
    <t>ACTUALIZACION DEL LOGO DEL AYUNT. DE VALLADOLID EN EL VIDEO MUNICIPAL DE ""VALLADOLD ES TIEMPO DE COMERCIO JUSTO"" COOPER</t>
  </si>
  <si>
    <t>T - Codigo de centro tramitador GE11750 / LILT15T65-02 - LINTERNA RECARGABLE USB MINI 1.5W 150 Lm 6500ºK</t>
  </si>
  <si>
    <t>ESCOBILLA WC PLASTICO BLANCO / PALA FORESTAL 1450mm PALO LARGO / MANGUERA BUTANO/PROPANO 2M</t>
  </si>
  <si>
    <t>SUMINISTRO E INSTALACIÓN DE CRISTAL EN EL TEMPLETE DE LA PLAZA DE LA SOLIDARIDAD</t>
  </si>
  <si>
    <t>SUMINISTRO ID: 0051084  CIERRE PRESION RODILLO NEGRA 423-ROD IZQ.// CENTRO MUNICIPAL DE IGUALDAD// MARZO 2026</t>
  </si>
  <si>
    <t>STRATO, S.L.</t>
  </si>
  <si>
    <t>Trabajos de control arqueológico anexos a las obras de colocación de una arquería histórica del convento de la Merced Ca</t>
  </si>
  <si>
    <t>2 LIMPIA CONTACTOS/ SEPIOLITA 20KG. / 10PREBEN AVISPEROS 750ML / Cargador Baterías 12V / PEGADO DE LUNAS//SEISPC</t>
  </si>
  <si>
    <t>PURFLEX BLANCO / PURFLEX NEGRO / 10 TORNILLO 931 6X60 PAVON / 2 FILTRO HABITÁCULO / 2 FILTRO AIRE / FILTRO ACEITE / ALFO</t>
  </si>
  <si>
    <t>MTN HC2 R-9011 Negro Brillante 400m / ASER 5W30 C4/C3 5L / Canon Gestion Aceite (RD679/2006) / PORTA TELEFONO / SOPORTE</t>
  </si>
  <si>
    <t>ACTUALIZACIÓN INTEGRAL SISTEM COMUNIC.   EMERGENCIAS PM y SEIS y PC.PROY. 2022.4.1321.3.1 LOT.1  EXP SPSC-SE 32/2022</t>
  </si>
  <si>
    <t>MIGUEL DELIBES- GASTOS POR VENTA DE ENTRADAS EL CONCIERTO DE PRIMAVERA DEL 26 DE ABRIL 2026- INICIATIVAS SOCIALES</t>
  </si>
  <si>
    <t>REPARACIONES DE PRENDAS Y MATERIALES DEL SSERVICIO//SEISPC</t>
  </si>
  <si>
    <t>OTROS SUMINISTROS.../// AM EXP. 18/2022 // SERVICIO DE LIMPIEZA..</t>
  </si>
  <si>
    <t>CORREA VARIADOR 22X8X700 OPTIBELT / ***PEDIDO 1867 JARDINES*** / TORNILLO ARADO 8.8 12X40 DIN-603 ZINCADO / TUERCA AUTOB</t>
  </si>
  <si>
    <t>SACO CEMENTO GRIS 32.5 R</t>
  </si>
  <si>
    <t>PALETS RECICLADOS///SERV. EXTINCIÓN DE INCENDIOS</t>
  </si>
  <si>
    <t>PALETS RECICLADOS///SERV. EXTINCION DE INCENDIOS</t>
  </si>
  <si>
    <t>PALETS RECICLADOS//SEISPC</t>
  </si>
  <si>
    <t>SUMINISTRO MATERIAL DE ALBAÑILERÍA // COLEGIOS PÚBLICOS</t>
  </si>
  <si>
    <t>CAMION ECOARIDO RECICLADO ± 11 TN</t>
  </si>
  <si>
    <t>SACA DE FILLER</t>
  </si>
  <si>
    <t>SACA DE ARENA LAVADA</t>
  </si>
  <si>
    <t>SACA DE ARENA DE TUDELA</t>
  </si>
  <si>
    <t>REGISTRO ESTANCO RELLENABLE 30X30 GALVANIZADO.../// SERVICIO DE LIMPIEZA.</t>
  </si>
  <si>
    <t>XPS DE 40 MM</t>
  </si>
  <si>
    <t>PLACA DE ESCAYOLA 100*60 // COLEGIOS PÚBLICOS</t>
  </si>
  <si>
    <t>EL LEÓN DE EL ESPAÑOL PUBLICACIONES, S.A.</t>
  </si>
  <si>
    <t>ADJUDICACIÓN RENOVACIÓN SUSCRIPCIÓN ANUAL (JUNIO 2026 a JUNIO 2027) A EL ESPAÑOL</t>
  </si>
  <si>
    <t>COORDINACIÓN DE SEGURIDAD TRABAJOS REPARACIÓN ALICATADO VESTUARIO A FACHADA TOPACIO 63. SERVICIO DE LIMPIEZA.</t>
  </si>
  <si>
    <t>REVISION MANDO A DISTANCIA PUERTA AUTOMATICA CEAS BELEN-PILARICA</t>
  </si>
  <si>
    <t>MINIFILM DE EMBALAR 12.5CM X 200MT ROL                                      ( MANTENIMIENTO DE EDIFICIOS E INSTALACIONES</t>
  </si>
  <si>
    <t>MANTENIMIENTO, SUMINISTRO DE MATERIAL PARA REPARACION DEL CVA PARQUESOL- AM- INICIATIVAS SOCIALES</t>
  </si>
  <si>
    <t>COORDINACIÓN DE SEGURIDAD Y SALUD EN LOS TRABAJOS DE REPARACIÓN ALICATADO TOPACIO 63. SERVICIO DE LIMPIEZA.</t>
  </si>
  <si>
    <t>ALB: 26-204641 PED: 26-007077-1017 S/PED: CASA CONSISTORIAL / P.SERV. CORTADORA CERAMICA TX-1250 MAX ( SIN RODEL) esp-3-</t>
  </si>
  <si>
    <t>FEDERICO POLIZ VARONA</t>
  </si>
  <si>
    <t>GRABACIÓN DE CUÑA PUBLICITARIA PARA DIFUSIÓN DE PROCESO DE VOTACIÓN DE PRESUPUESTOS PARTICIPATIVOS 27/28</t>
  </si>
  <si>
    <t>REPARACION, COLOCACION DE UN RADIADOR DE LA CALEFACCION DEL ESPACIO ACTIVO LAS FLORES- INICIATIVA SOCIALES</t>
  </si>
  <si>
    <t>PANEL ARTESO TENVIA 40W 120X30 UGR&lt;16 4000K  IP40 BL</t>
  </si>
  <si>
    <t>TEJA PLANA MARSELLESA</t>
  </si>
  <si>
    <t>SUMUN EQUIPAMIENTOS, S.L.</t>
  </si>
  <si>
    <t>SUMINISTRO DE NÚMERO PVC PROFESIONAL CON VELCRO MACHO</t>
  </si>
  <si>
    <t>BLISTER PILAS LR03 AAA 4+2 ENERGIZER (                       ) / BLISTER PILAS LR6 AA 4+2 ENERGIZER (</t>
  </si>
  <si>
    <t>LLAVE ELECTRONICA DE LA ALARMA DEL CVA ZONA SUR- INICIATIVAS SOCIALES</t>
  </si>
  <si>
    <t>3 BOTELLAS DE PROPANO PARA FORMACIÓN EN EXTINCIÓN DE INCENDIOS//SEISPC</t>
  </si>
  <si>
    <t>BOQUILLA AUTOSUJETABLE BA-6 / LIMPIA CRISTALES 500 ML / LIMPIA SALPIC. 1000 ML. BAYETA / 2BUJIA ANTIPARASITA / ABRAZADER</t>
  </si>
  <si>
    <t>OFICINA CONTABLE L01471868 / ORGANO GESTOR L01471868 / UNIDAD TRAMITADORA GE0003927 / REP.  PINCHAZO FURGO 3500+EQUIL. /</t>
  </si>
  <si>
    <t>[2MWCA110] MANGUITO ACODADO AJUST.INTE.90/110 / [2CMH490] CODO M-H 45º Ø 90 / [2CHH490] CODO H-H 45º Ø 90 / [190B1E] TUB</t>
  </si>
  <si>
    <t>ADQUISICIÓN MATERIAL NECESARIO PARA LA AMPLIACIÓN PROFUNDIDAD RACK SAN BENITO</t>
  </si>
  <si>
    <t>SERVICIO DE CELADURIA PARA LA JORNADA DEL LENGUAJE EL 9 DE MAYO- ACCESIBILIDAD- INICIATIVAS SOCIALES</t>
  </si>
  <si>
    <t>CINTA ISOPIPE TC-50MM 15MT INSULATION S/A TAPE / SILICONA GRIFFON POLIMERO TRANSP.300G</t>
  </si>
  <si>
    <t>SELLADO DE SILICONA PARA VENTANAS EN C.C. CIENTÍFICO JOSÉ ANTONIO VALVERDE</t>
  </si>
  <si>
    <t>GRIFO   SIMEX  09006      RELLENAVASOS</t>
  </si>
  <si>
    <t>ASOC. DE ARCHIVEROS CASTILLA Y LEON</t>
  </si>
  <si>
    <t>REVISTA ARCHIVAMOS NÚMEROS 88, 89 Y 91</t>
  </si>
  <si>
    <t>JFP TECNIGAS S.L.</t>
  </si>
  <si>
    <t>ADQUISICIÓN DE 2 REGULADORES DE GAS PROPANO//SEISPC</t>
  </si>
  <si>
    <t>REPARACION CON CARACTER URGENTE DE AVERIA ELECTRICA  EN EL ALBERGUE DE PEREGRINOS PUENTE DUERO</t>
  </si>
  <si>
    <t>ALB: 26-206805 PED: 26-011670-1003 S/PED: CASA CONSISTORIAL / ROLLO CINTA ALUMINIO AL-30 50 MM X10 M / UD. TUBO ALUMINIO</t>
  </si>
  <si>
    <t>[3CPE63P] CODO IGUAL LATON 63 GREINER / [3ERH63] ENLACE ROSCA INT.LATON 63-2"" / [3MAR63P] MACHON ROSCADO LATON 2""</t>
  </si>
  <si>
    <t>[7TF] ML.TUBERIA FLEXIBLE PE SP-100 (R-30 ML.) / [2CT2520] COLLARIN TOMA 25-1/2""</t>
  </si>
  <si>
    <t>DESATASCADOR LIQUIDO ALTA DENSIDAD 2 KG./SERVICIO DE EXTINCIÓN DE INCENDIOS</t>
  </si>
  <si>
    <t>SUMINISTRO MATERIAL DE SANEAMIENTO // CEIP MIGUEL ÍSCAR</t>
  </si>
  <si>
    <t>SUMINISTRO DE MATERIAL DE FONTANERÍA (GRIFO) PARA C.C. CASTILLA (ID 50268)</t>
  </si>
  <si>
    <t>MANTE. SUMINISTRO DE  SIFON CURVO EXTEN.C/VALVULA 1 1/2"" T. 40 PARA REPARACION DEL CVA RIO ESGUEVA- AM- INICIATIVAS SOCI</t>
  </si>
  <si>
    <t>VALLA 2.50X1m DOS PIES FIJOS UD                                             ( SERVICIO DE PARQUES Y JARDINES )</t>
  </si>
  <si>
    <t>SUMINISTRO MATERIAL DE PINTURA // CEIP NTRA. SEÑORA DEL DUERO</t>
  </si>
  <si>
    <t>REPARACION  DE MANTENIMIENTO// ESPACIO JOVEN NORTE// MARZO 2026</t>
  </si>
  <si>
    <t>SUMINISTRO MATERIAL DE PINTURA // CEIP LEÓN FELIPE</t>
  </si>
  <si>
    <t>2026 04 9202 22699</t>
  </si>
  <si>
    <t>ADQUISICIÓN POR SUSTITUCIÓN DE PERIFÉRICO (CABLE HDMI FONESTAR 7908-K), DEBIDO A ROTURA DEL COMPONENTE ORIGINAL.</t>
  </si>
  <si>
    <t>CARPINTERO 200X400MM UD                                                     ( POLICIA MUNICIPAL - SERVIO ATESTADOS POLIC</t>
  </si>
  <si>
    <t>METACRILATO COLADA INCOLORO 3050/X2030X5MM M2                               ( SERVICIO DE PARQUES Y JARDINES - RETIRA FE</t>
  </si>
  <si>
    <t>MALUS PROFUSSION 14/16</t>
  </si>
  <si>
    <t>CARTUCHO ORBASIL N-26 TRANSLUCIDO 0.3LT                                     ( POLICIA MUNICIPAL ) / FIBRA DE VIDRIO MAT</t>
  </si>
  <si>
    <t>VALLA METALICA 2200MMX970MM 2PATAS CUR UD                                   ( POLICIA MUNICIPAL - PEDIDO POR SERV. POLIC</t>
  </si>
  <si>
    <t>SUMINISTRO MATERIAL DE PINTURA // EIM FANTASÍA</t>
  </si>
  <si>
    <t>TKROM M-20 KENIA PLASTICO MATE INTERIOR 4LT                                 ( POLICIA MUNICIPAL ) / BROCHA VIROLA MAGENT</t>
  </si>
  <si>
    <t>CINTA MASTER AZUL 30mm SEGOPI ROL                                           ( POLICIA MUNICIPAL - ge 0003952 comisaria d</t>
  </si>
  <si>
    <t>MANT. SUMINISTRO DE TKROM ESMALTE CON PU GRIS PERLA 127 PARA REPARACION DEL CVA Z. ESTE- AM   INICIATIVAS SOCIALES -</t>
  </si>
  <si>
    <t>GALVANIZADOR EN FRIO SL6565 SEGOPI UD                                       ( SERVICIO DE PARQUES Y JARDINES - ID 005100</t>
  </si>
  <si>
    <t>4089 CINTA PP MARRON 132x50 ROL                                             ( SERVICIO DE PARQUES Y JARDINES - NUMERO DE</t>
  </si>
  <si>
    <t>SUMINISTRO MATERIAL DE PINTURA-OBRA  // CEIP PABLO PICASSO</t>
  </si>
  <si>
    <t>SUMINISTRO PARA C.C. DELICIAS (ID 50265 , MATERIAL PINTURA)</t>
  </si>
  <si>
    <t>SUMINISTRO MATERIAL PARA TRABAJOS REALIZADOS POR MANTENIMIENTO EN GRADAS SEMANA SANTA</t>
  </si>
  <si>
    <t>TKROM MATE FORTUNA M-60 OCEANIC 4LT // CEIP MACÍAS PICAVEA</t>
  </si>
  <si>
    <t>XYLAZEL PINTURA ANTIMANCHAS AEROSOL 0.5LT.   ID 0050514</t>
  </si>
  <si>
    <t>PAPEL CON CINTA 15cmx45m SEGOPI ROL // CEIP MACÍAS PICAVEA</t>
  </si>
  <si>
    <t>ALAMBRE GALV. MAURER R.500GR Nº8 1.3MM ROL                                  ( POLICIA MUNICIPAL - PEDIDO POR SERVICIO PO</t>
  </si>
  <si>
    <t>SUMINISTROS PIEZAS TALLER.../// AM EXP 18/2022 // SERVICIO DE LIMPIEZA.</t>
  </si>
  <si>
    <t>BOLSA NEGRA // PRODUCTOS DE LIMPIEZA Y ASEO.../// AM EXP 18/2022 // SERVICIO DE LIMPIEZA VIARIA.</t>
  </si>
  <si>
    <t>OLI-SERVICE CASTILLA, S.L.</t>
  </si>
  <si>
    <t>SUMINISTRO DE CALBES HDMI , DOS DE 3M Y UNO DE 5 METROS PARA EL JACINTO BENAVENTE CURSO DE PARQUES Y JARDINES VII-</t>
  </si>
  <si>
    <t>ID: 0050929 / CARTUCHO RESINA FISCHER FIS VL 300T  300ML / VARILLA ROSCADA  M 8 ZINC / SIN ID / CIERRE ARCON AMIG MOD. 1</t>
  </si>
  <si>
    <t>BOLSA NEGRA 90X95 G-140 BDRPLTOTAL (1000 unid).../// AM EXP 18/2022 // SERVICIO DE LIMPIEZA VIARIA.</t>
  </si>
  <si>
    <t>ALB: 26-204073 PED: 26-007080-1017 S/PED: CASA CONSISTORIAL / RODEL PLUS 8MM PARA CORTADORA TX  </t>
  </si>
  <si>
    <t>LIMA MECANICO PLANA  / DISCO CORTE EH 230-3,2 A24 S SG / CUBETA 400X300X320 MM  / CLAVOS KB-3.//SEISPC</t>
  </si>
  <si>
    <t>JUEGO VASOS OGVGRIP/CAJA CLAVOS KB-3.8X130 (21º) /DESTORNILLADOR PH MANGO DRALL 4830 2/ SEISPC</t>
  </si>
  <si>
    <t>GRAPADORA CABLE TSK28/36M / 5 BLISTER GRAPA 28/11MM  /  5 BLISTER GRAPA 36/12MM</t>
  </si>
  <si>
    <t>ELEC.CITOFIX  2 / MANDIL CRUPON VACUNO NATURAL 90X60 / ELEC. CITOFIX  2.5 / MINI FILM MANUAL 250MM TTE//SEISPC</t>
  </si>
  <si>
    <t>ADAPTADOR SDS + PORTABROCAS BOSCH</t>
  </si>
  <si>
    <t>Busqueda avería + diagnostico + reiniciliación parametros inox</t>
  </si>
  <si>
    <t>COORDINACION SEGURIDAD Y SALUD OBRA MENOR REPARACION FORJADO MADERA ENTREPLANTA MONASTERIO SANTA CATALINA. PRTR</t>
  </si>
  <si>
    <t>Albarán OT/ 151743 de 4 y 20/03/2026 ( REPARACIÓN EN TALLER DE CORTACÉSPED HONDA HRH 536 HXE REF: HUERTA DEL REY 1 VALE</t>
  </si>
  <si>
    <t>F - 2641 - MATERIAL PARA REPARACIONES CALDERAS EN CEAS BELEN PILARICA Y CEAS DELICIAS-ARGALES - TAHE SL</t>
  </si>
  <si>
    <t>SUMINISTRO DE MATERIAL PARA REPARACION  DEL CVA SAN JUAN Y CVA RONDILLA- AM- INICIATIVAS SOCIALES</t>
  </si>
  <si>
    <t>SUMINISTRO DE MATERIALES PARA REPARACIONES DEL CVA RIO ESGUEVA Y LA VICTGORIA- AM- INICIATIVA SOCIALES</t>
  </si>
  <si>
    <t>LAMINA VELLEDA PARA SUSTITUIR LA DE LA SALA DE PROYECTOS SOCIO-EDUCATIVOS EN CEAS DELICIAS-CANTERAC</t>
  </si>
  <si>
    <t>F - 3740 - VALVULA, REDUC... PARA CALDERA COMEDOR - SEMICONDENS PARA CALDERA CEAS BELEN-PILARICA - TAHE</t>
  </si>
  <si>
    <t>SUMINISTRO DE MATERIALES PARA REPARACIONES EN EL CVA DELICIAS Y VICTORIA- AM- INICIATIVAS SOCIALES</t>
  </si>
  <si>
    <t>Albarán 23540 Vivero Municipal. Suministro de selector de riego para aerotermo.</t>
  </si>
  <si>
    <t>F - 3348 - MATERIAL (TERMOMETRO, MANGUITO...) PARA REPARACION CLIMATIZACION CENTRO INTEGRADO PSH - TAHE SLU</t>
  </si>
  <si>
    <t>1ª PRORROGA CONTRATO CONSERVACION Y MEJORA INFRAESTR VERDES _ZONAS CENTRO Y NORTE. LOTE 3_OBRA CIVIL_V. 34/2022</t>
  </si>
  <si>
    <t>REPARACIÓN VEHÍCULO POLICÍA MUNICIPAL TOYOTA PRIUS 1960LTT. PLAZO EJECUCIÓN 20 DÍAS.</t>
  </si>
  <si>
    <t>KUMHO 195765 R15 95H ECOWING ES31 0440 LRC</t>
  </si>
  <si>
    <t>BARRA DIRECCIONAL AMOVIBLE ( MATRICULA 1702JHC  )</t>
  </si>
  <si>
    <t>LATIGUILLO 1400MM ( MATRICULA 4746FZF  ) / MANO DE OBRA HIDRAULICA / MANO DE OBRA ELECTRICIDAD / ACEITE HIDRAULICO HM 46</t>
  </si>
  <si>
    <t>BARRADO COPIAS FOTOCOPIADORA MC3 DEL 8 DE FEBRERO DE 2026 AL 7 DE FEBRERO DE 2029. OFICINA PRESUPUESTARIA</t>
  </si>
  <si>
    <t>BARRADO ALQUILER FOTOCOPIADORA MODELO MC3 DEL 8 DE FEBRERO DE 2026 AL 7 DE FEBRERO DE 2029. OFICINA PRESUPUESTARIA</t>
  </si>
  <si>
    <t>LIBERAR CREDITO CAUTIVO DE ENERO A ABRIL 2026 RESTAUR. ESTANCIAS DIURNAS LOTE  2 7 UC.Z.SUR-UC2 ROND-ARCA-Z.ESTE 2 U PAR</t>
  </si>
  <si>
    <t>LIBERAR CREDITO CAUTIVO ENERO A ABRIL 2026 SERVICIO RESTAURACION ESTANCIAS DIURNAS HUERTA DEL REY</t>
  </si>
  <si>
    <t>LIBERAR CREDITO CAUTIVO MESES DE ENERO A ABRIL SERVICIO DE ESTANCIAS DIURNAS (IVA )</t>
  </si>
  <si>
    <t>D/</t>
  </si>
  <si>
    <t>PORTAFUISIBLE EXTERIOR / RELE 24V / MONOCONTACTO NEUMATICO / MANO DE OBRA ELECTRICIDAD</t>
  </si>
  <si>
    <t>LIBERAR CREDITO CAUTIVO DE ENERO A ABRIL 2026 RESTAUR.ESTANCIAS DIURNAS LOTE 2 7 UC Z.SUR-ARCA-UC2 ROND-Z.ES-2 UC PARQU</t>
  </si>
  <si>
    <t>ANULACIÓN OPERACIÓN ANTERIOR_GASTO COMPLEM. REVISIÓN DE PRECIOS CONTRATO  BIOMASA. CASA DEL BARCO Y ANEXO. 2025-2026</t>
  </si>
  <si>
    <t>Reajuste presupuestario cto suministro gas natural Centro de Formacion para el Empleo 01/01/2026 a 30/09/2026</t>
  </si>
  <si>
    <t>Ajuste presupuestario contrato suministro energia electrica Centro de Formacion para el empleo Jacinto Benavente 2026</t>
  </si>
  <si>
    <t>LIBERAR CREDITO CAUTIVO MESES ENERO A ABRIL SERVICIO DE ESTANCIAS DIURNAS  ( IVA)</t>
  </si>
  <si>
    <t>REAJUSTE PRESUPUESTARIO CONTRATO LIMPIEZA DEL  CENTRO DE FORMACION PARA EL EMPLEO- JACINTO BENAVENTE AÑO 2026- LOTE 10</t>
  </si>
  <si>
    <t>BARRADO PARCIAL 920259000730 // CONTRATO FUNDENTES LOTES 1 Y 2. SERVICIO DE LIMPIEZA VIARIA.</t>
  </si>
  <si>
    <t>SE-PC 118/2023. GESTIÓN DE OCUPACIÓN DE ACTIVIDADES DE TIEMPO LIBRE (YOGA). 1 PRÓRROGA (1A) - 1 minoración</t>
  </si>
  <si>
    <t>3203T - Caja derivación empotrar 205x137x60 IP30  / 3204T - Caja derivación empotrar 210x210x60 IP30  / T - GE0011750 /</t>
  </si>
  <si>
    <t>ECOLOGISTAS EN ACCION-CODA</t>
  </si>
  <si>
    <t>SUSCRIPCIÓN REVISTA ECOLOGISTAS EN ACCCIÓN PARA BIBLIOTECAS MUNICIPALES DE VALLADOLID. AÑO 2026</t>
  </si>
  <si>
    <t>Anula 92026001161 // CONTRATO ENVASES AÑOS 2026, 2027 Y 2028. SERVICIO DE LIMPIEZA.</t>
  </si>
  <si>
    <t>TACO DUOPOWER  8x40 / TACO DUOPOWER  6x30 / TORNILLO POZIDRIVE 4,0 X 16</t>
  </si>
  <si>
    <t>SIN ID / LLAVE CABINA CONTROL IRIMO 71-UN7-1 / SIN ID / CEPILLO JAZ MANUAL VIP 1000F LATON</t>
  </si>
  <si>
    <t>DOMINIO IGUALVALLADOLID.ES DURANTE EL AÑO 2026 // SERVICIO DE IGUALDAD // 2026</t>
  </si>
  <si>
    <t>DOMINIO VALLANOCHE.ES// PAGINA WEB VALLADOLID// AÑO 2026</t>
  </si>
  <si>
    <t>PERNIO AMIG 423-90X65X2,5 A.INOX 18/8 DCHA</t>
  </si>
  <si>
    <t>CUELGA FACIL Y CINTA// CENTRO MUNICIPAL DE IGUALDAD// MARZO 2026</t>
  </si>
  <si>
    <t>CONMUTADOR Y MARCO NIESSEN 8102 MECANISMO// CENTRO MUNICIPAL DE IGUALDAD// ABRIL 2026</t>
  </si>
  <si>
    <t>COMPLEMENTARIO DEL AD (920260001143) IMPRESION Y ENSOBRADO ELECCIONES AUTONOMICAS CYL MARZO 2026</t>
  </si>
  <si>
    <t>MT. CADENA CINCADA EN BOBINA 02 (                       )</t>
  </si>
  <si>
    <t>[2MFL40] MANGUITO FLEXIBLE PARA TUBOS 40</t>
  </si>
  <si>
    <t>COLIS REF.1003 GANCHO CORTO *PE*</t>
  </si>
  <si>
    <t>COMPLEMENTARIA POR AJUSTE FACTURA POR DIFERENCIA  CÁLCULO  IVA//REPARACIÓN COCINA GAS NATURAL//SEISPC</t>
  </si>
  <si>
    <t>ACTUALIZACIÓN INTEGRAL SISTEM COMUNIC.   EMERGENCIAS PM y SEIS y PC.PROY. 2022.4.1321.3.1 LOT. 2. EXP SPSC-SE 32/2022.</t>
  </si>
  <si>
    <t>MENUDO FIN DE SEMANA 1: ""APROBADO EN RECREO"" EN C.M. PINAR DE ANTEQUERA (EL INCREIBLE GUILLERMINO) - cancelada actuación</t>
  </si>
  <si>
    <t>SUMINISTRO E INSTALACIÓN DE BATERÍA PARA PLATAFORMA ELEVADORA DE C.C. BAILARÍN VICENTE ESCUDERO - no fue necesario</t>
  </si>
  <si>
    <t>2026 04 9204 203</t>
  </si>
  <si>
    <t>SUMINISTRO DE IMPRESIÓN CORPORATIVA, CDIT,  2025/AAR/039</t>
  </si>
  <si>
    <t>2026 04 9341 203</t>
  </si>
  <si>
    <t>CONTRATO EQUIPOS DE IMPRESIÓN Y COPIAS TESORERÍA Y RECAUDACIÓN</t>
  </si>
  <si>
    <t>PRORROGA SEGURO RESPONSABILIDAD CIVIL PATRIMONIAL. Lote 5. Perido:Del 01/08/2026 al 31/01/2027. Exp.2026/CMS_01/000021.</t>
  </si>
  <si>
    <t>REDACCION DE PROYECTO DEL PRESUPUESTO PARTICIPATIVO DE MEJORA DE LA LADERA SUR DE PARQUESOL_2026</t>
  </si>
  <si>
    <t>CLUSTER DE HABITAT EFICIENTE</t>
  </si>
  <si>
    <t>CONTRATO DE SERVICIOS DE ASISTENCIA TÉCNICA-PREPARATORIO DE ACTUACIONES DE REGENERACIÓN URBANA PROYECTO URBANEW-EMC3</t>
  </si>
  <si>
    <t>REGULARIZACION SEGURO FLOTA DE VEHÍCULOS. Lote 6. Periodo:05/02/2025 al 05/02/2026. Exp. 2026/CMS_01/000025.</t>
  </si>
  <si>
    <t>INSERCIONES PUBLICITARIAS EN PRENSA ESCRITA Y DIGITAL PARA LA PROMOCIÓN DE PROGRAMAS, PROYECTOS Y ACTUACIONES DE IDEVA</t>
  </si>
  <si>
    <t>REPARACIÓN Y MANTENIMIENTO DE CARROCERÍAS Y MAQUINARIA. SERVICIO DE LIMPIEZA.</t>
  </si>
  <si>
    <t>CTO. MENOR SERVICIO CONCIERTOS DE LA ESCUELA MPAL DE MÚSICA AÑO 2026: CORPUS CHRISTI, PATRONA, STA. CECILIA, NAVIDAD</t>
  </si>
  <si>
    <t>SUMINISTRO E INSTALACIÓN DE LÍNEA DE VIDA EN ZONA DE CUBIERTA DE NAVE LATERAL DEL ARCHIVO MUNICIPAL</t>
  </si>
  <si>
    <t>DESARROLLO Y GESTIÓN DE PROYECTOS IMERCADOS,S.L.</t>
  </si>
  <si>
    <t>CONTRATO SERVICIO  PARA REALIZACIÓN DE ESTUDIO TÉCNICO PARA LA DINAMIZACIÓN DE LOS MERCADOS MUNICIPALES</t>
  </si>
  <si>
    <t>REALIZACIÓN ESTUDIO VIABILIDAD ECONÓMICA PARA LA CONSTRUCCIÓN DE APARCAMIENTO EN PZA SOLIDARIDAD. Exp 2026/SVC_01/000043</t>
  </si>
  <si>
    <t>LA CASA POR EL TEJADO 2013</t>
  </si>
  <si>
    <t>REPARACIÓN GOTERAS EN CUBIERTA DE EDIFICIO DE SAN BENITO EN ABRIL DE 2026 (ESCALERA DE PIEDRA ACCESO PLANTAS SUPERIORES)</t>
  </si>
  <si>
    <t>AISLAMIENTOS REJAL, S.L.</t>
  </si>
  <si>
    <t>ACTUACIÓN DE TRABAJO EN EDIFICIO AUXILIAR DEL REAL DE LA FERIA (ASEOS)</t>
  </si>
  <si>
    <t>MOJADOS</t>
  </si>
  <si>
    <t>MAQUINARIA Y REPUESTOS MARGARETO, S.L.</t>
  </si>
  <si>
    <t>ALQUILER DE MAQUINARIA (GRADA DE DISCO) PARA DESBROCE DE SOLARES MUNICIPALES_2026</t>
  </si>
  <si>
    <t>PEÑARANDA DE BRACAMONTE</t>
  </si>
  <si>
    <t>Revisión precios contrato mixto suministro y servicio mant integral mediante biomasa en edificios Casa del Barco.</t>
  </si>
  <si>
    <t>ABUGEST SL</t>
  </si>
  <si>
    <t>REPARACIÓN  GOTERAS SURGIDAS EN CUBIERTA DEL EDIFICIO  DEL  ARCHIVO MINICIPAL</t>
  </si>
  <si>
    <t>BRIEVA-VICOLOZANO</t>
  </si>
  <si>
    <t>2026 04 9202 16204</t>
  </si>
  <si>
    <t>J. FRANCISCO CONTRERAS  SANZ</t>
  </si>
  <si>
    <t>PINS Y ALFILERES CON BAÑO DE ORO, OBSEQUIO PARA PERSONAL DEL AYUNTAMIENTO. DE VALLADOLID CON MOTIVO DE SU JUBILACIÓN.</t>
  </si>
  <si>
    <t>JORGE CONSUEGRA HERRERO</t>
  </si>
  <si>
    <t>ACONDICIONAMIENTO SUPERFICIE, IDEACIÓN Y DESARROLLO DEL BOCETO PARA  INTERVENCIÓN ARTÍSTICA FESTIVAL LASAMOA</t>
  </si>
  <si>
    <t>IMPRESIÓN DE 23 HOJAS A3 EN ACETATO TINTA LASER PARA FORMACIÓN///SEISPC</t>
  </si>
  <si>
    <t>CONTRATACIÓN DE LOS MEDIOS TÉCNICOS, AUDIOVISUALES Y AUXILIARES NECESARIOS PARA LA CELEBRACIÓN DEL EVENTO CONGRESO SP</t>
  </si>
  <si>
    <t>UNIDAD EDITORIAL INFORMACION DEPORTIVA SL</t>
  </si>
  <si>
    <t>SUSCRIPCIÓN DEL PERIÓDICO MARCA PARA BIBLIOTECAS MUNICIPALES. AÑO 2026</t>
  </si>
  <si>
    <t>Revisión del sistema contra incendios del Parque de Vías Públicas del SEPI.</t>
  </si>
  <si>
    <t>MTO  ASIST TÉCNICA  SISTEMA  INFORMACIÓN PRESUPUESTARIA, CONTABLE Y FINANCIERA, PRÓRROGA EXTRAORDINARIA, 2025/CTA/23</t>
  </si>
  <si>
    <t>FUNDACION INTRAS</t>
  </si>
  <si>
    <t>SESIÓN FORMATIVA SOBRE PREVENCIÓN DE LA CONDUCTA SUICIDA,  DESARROLLADO EL 20 DE MAYOR 2026 CON UNA DURACIÓN DE 4 HORAS</t>
  </si>
  <si>
    <t>ASOCIACION DE AMIGOS DE LA JARDINERIA DE CASTILLA</t>
  </si>
  <si>
    <t>ABONO POR CURSO SOBRE CULTIVO Y PODA DE ROSALES A PERSONAL DE JARDINES. FEBRERO 26</t>
  </si>
  <si>
    <t>LA LASTRILLA</t>
  </si>
  <si>
    <t>SUMINISTRO DE 12 LÁMPARAS PARA C.C. BAILARÍN VICENTE ESCUDERO</t>
  </si>
  <si>
    <t>SUMINISTRO DE VASOS DE EXPANSIÓN PARA REPARACIÓN CALEFACCIÓN EN C.C. RONDILLA</t>
  </si>
  <si>
    <t>SUMINISTRO DE PIEZAS PARA REPARACIÓN DE RADIADOR EN CEAS DE C.C. JOSÉ LUIS MOSQUERA</t>
  </si>
  <si>
    <t>SUMINISTRO DE 14 TARJETAS ELECTRÓNICAS DE UNIDADES INTERIORES DE CLIMATIZACIÓN EN C.C. PARQUESOL</t>
  </si>
  <si>
    <t>PRÓRROGA CONTRATO IMPLEM.PROY.LUCHA CONTRA EXCLUSION ZONA ESTE-DE 8/6/26 A 7/6/27-AÑO 26</t>
  </si>
  <si>
    <t>SERV. DE MANTENIMIENTO DE SIST. DE SEGURIDAD ANTI-INTRUSIÓN_NAVE CAMIONES PARQUES Y JARDINES_ AM SPSC-SE 20/2023 LOTE 1</t>
  </si>
  <si>
    <t>SERV. DE MANTENIMIENTO DE SIST. DE SEGURIDAD ANTI-INTRUSIÓN_NAVE CAMIONES PARQUES Y JARDINES_ AM SPSC-SE 20/2023 LOTE 2</t>
  </si>
  <si>
    <t>AMPLIACIÓN NUEVAS ÁREAS WIF, BAJO DEMANDA PRIMERA PRÓRROGA, 2025/CTA/22 , MINORACIÓN</t>
  </si>
  <si>
    <t>EMPRESA MUNICIPAL DE INICIATIVAS Y ACTIVIDADES EMPRESARIALES DE MALAGA S.A.</t>
  </si>
  <si>
    <t>CONTRATACIÓN DEL PATROCINIO AL POLO NACIONAL DE CONTENIDOS DIGITALES PARA LA REALIZACIÓN DE LOS II PREMIOS IRIS GAMES</t>
  </si>
  <si>
    <t>Barra 920260000703 /// RECOGIDA DE ENVASES LIGEROS DE PLÁSTICO EN EL MUNICIPIO DE VALLADOLID. SERVICIO DE LIMPIEZA.</t>
  </si>
  <si>
    <t>2026 02 1501 22699</t>
  </si>
  <si>
    <t>URBANISMO Y PLANIFICACION TERRITORIAL S.L.P.</t>
  </si>
  <si>
    <t>CONTRATO PARA LA ORGANIZACIÓN Y REALIZACIÓN DE TALLERES DE URBANISMO EN CENTROS DE EDUCACIÓN</t>
  </si>
  <si>
    <t>CONTRATO DE PRESTACIÓN DE SERVICIOS DE VIDEOMAPPING CON MOTIVO DEL 475 ANIVERSARIO DE LA CONTROVERSIA DE VALLADOLID</t>
  </si>
  <si>
    <t>2026/CMS_01/000026 CTO BASADO CONTROL DE CALIDAD VARIAS OBRAS SºEDUCACIÓN. (12/2025 SETM) -8  SEMANAS-</t>
  </si>
  <si>
    <t>OUHSSAINE FATIMA</t>
  </si>
  <si>
    <t>LIMPIEZA DEL CANAL DE DESAGÜE DEL ESTANQUE DEL CAMPO GRANDE_2026</t>
  </si>
  <si>
    <t>Suministro 70.000 sobres para el buzoneo en las celebraciones de Concejos Abiertos en los centros cívicicos</t>
  </si>
  <si>
    <t>SUMINISTRO POR EL 200 ANIVERSARIO DE P.M. 100 CHALECOS REFLECTANTES, 10000 PULSERAS TEJIDAS Y UN ROLL UP DE 85X200</t>
  </si>
  <si>
    <t>2026 01 4331 22199</t>
  </si>
  <si>
    <t>SUMINISTRO ADHESIVOS, LETREROS Y TARJETAS DE ACCESO PARA IDENTIFICACIÓN EN TECH LAB 1094</t>
  </si>
  <si>
    <t>TN. RECOGIDA RSU ABRIL 2026 ( Los precios corresponden a la ordenanza reguladora de la Presentación Patrimonial de Valla</t>
  </si>
  <si>
    <t>TALONARIO 21X10 /50 HOJAS""RECIBO OFICIAL TAXI"" _OVP</t>
  </si>
  <si>
    <t>COPIAS KYOCERA 4053 N.SERIE: RFC9Y20754 FC011400 COLOR 2244 B/N 1323 DEL 4/12/25 AL 31/3/SAN BENITO 2ª PTA. 44-CONCEJALI</t>
  </si>
  <si>
    <t>Lote 2 contrato asistencia técnica seguridad y salud obras municipales(estudios básicos y actividad preventiva del SEPI)</t>
  </si>
  <si>
    <t>Anula 920260004711 // SPSC-SE 52/2025. MANTENIMIENTO Y CONSERVACIÓN INSTALACIONES TÉRMICAS 2026. SERVICIO DE LIMPIEZA.</t>
  </si>
  <si>
    <t>Anula 920260001422 // REPEARACIÓN CONTENEDORES PAPEL Y CARTÓN METÁLICOS Y OTROS ELEMENTOS. SERVICIO DE LIMPIEZA.</t>
  </si>
  <si>
    <t>SUMINISTRO DE 10 LÁMPARAS DE FOCOS PARA SU REPOSICIÓN EN DISTINTOS CENTROS CÍVICOS</t>
  </si>
  <si>
    <t>SUMINISTRO DE GAS REFRIGERANTE PARA RECARGAR LA ENFRIADORA DEL C.C. ZONA SUR</t>
  </si>
  <si>
    <t>2026/CTA_01/000006 CTO. SERVICIOS DEL PROGRAMA ABSENTISMO ESCOLAR PARA LOS CURSOS 26/27 y 27/28 (DEL 1/9/26 AL 31/1/26)</t>
  </si>
  <si>
    <t>SUMINISTRO DE BOMBA ENFRIADORA PARA C.C. JOSÉ LUIS MOSQUERA</t>
  </si>
  <si>
    <t>Muelle reposapies conductor IZQ+DER v-STROM / JUEGO DE PASTILLAS DE FRENO EBC FA196HH / JUEGO DE PASTILLAS DE FRENO EBC</t>
  </si>
  <si>
    <t>FAS ALFOMBRAS UNIVERSAL PVC KYOTO 4 PIEZAS</t>
  </si>
  <si>
    <t>ADQUISICIÓN LUCES DE EMERGENCIA</t>
  </si>
  <si>
    <t>SECASUELOS BARBOSA   750mm / CONECTOR RAPIDO 3/4"" GRANEL TATAY 0001502 / MANGUERA FITT MASTER PLUS NTS 15X50M / BRIDA NY</t>
  </si>
  <si>
    <t>CAMARA YASHICA CITY 200 / TARJETA SD 32GB SANDISK</t>
  </si>
  <si>
    <t>*BRIDA NYLON INDEX 2.5X100 NEGRA (100UD) / CINTA AMERICANA PLATA 50x30MT. 398 MIARCO *PE* / FLEXOMETRO 16/3MTS MAGNETICO</t>
  </si>
  <si>
    <t>50 MANGUERA QUIMICOS EPDM 8 mm / 10 lampara 24v W5W Standard W2,1x9,5d / 10 lampara W5W Standard W2,1x9,5d / 10 lampara</t>
  </si>
  <si>
    <t>nº vale: 1698 ( DESTINO: C.G ) / FRESA LABOR MOTOAZADA HONDA F210/F220</t>
  </si>
  <si>
    <t>ALBARAN: AV26/02326 F: 10/04/2026 / CAJA BOLSAS DE BASURA 2000 85*105 G.180 / GUANTE NITRILO NITRIBLAC T-8 / No VALE: 17</t>
  </si>
  <si>
    <t>MANO DE OBRA / DUMPER BOMBIN FRENO COMPLETO 450040834 / MANO DE OBRA / LGK ARRANQUE 12V 1,4 KW LGK335758 / LLANTA DELANT</t>
  </si>
  <si>
    <t>GE0012478 / 8 ANGULO DE 45X45X5 A 6M. S 275 JR / 8 ANGULO DE 35X35X4 A 6M. S 275 JR // COLEGIOS PÚBLICOS</t>
  </si>
  <si>
    <t>15 CORRUGADOS DE 6 A 6M, 15 DE 10 A 6M, 15 DE 12 A 6M,15  DE 16 A 6M // COLEGIOS PÚBLICOS</t>
  </si>
  <si>
    <t>PINZA ZOCALO MADERA MOD. 11 NG AMIG / PINTURA SPRAY FAREN RAL 9005 400ML NEGRO BRILL.</t>
  </si>
  <si>
    <t>SUPER GLUE-3 XXL BL 20gr / CERRADERO 99ADF7SX 10-24 AC-DC 38OHM</t>
  </si>
  <si>
    <t>PETRONAS HYDRAULICE.../// AM EXP 18/2022 // SERVICIO DE LIMPIEZA.</t>
  </si>
  <si>
    <t>COMBUSTIBLE STIHL MOTOMIX  5LT. *PE* / IMPORTE ECORAEE / STIHL SISTEMA DE LLENADO PARA COMBUSTIBLE 8905005 / STIHL ACEIT</t>
  </si>
  <si>
    <t>FIELTRO ESPECIAL SUELOS // CINTAS KREP 24MM X45 //CINTAS MAKREPP 80 29MMX45M // EMULSIÓN FIJADORA // CEIP MIGUEL ÍSCAR</t>
  </si>
  <si>
    <t>SIKA 11FC PURFORM BLANCO 300ML // COLEGIOS PÚBLICOS</t>
  </si>
  <si>
    <t>CONJUNTO DE MANETA PRESTO 1200 / PISTON INTERCAMBIABLE PRESTO 9847 // COLEGIOS PÚBLICOS</t>
  </si>
  <si>
    <t>SUMNISTRO MATERIAL DE FERRETERÍA // ESCUELAS INFANTILES</t>
  </si>
  <si>
    <t>SUMINISTRO MATERIAL ELÉCTRICO // EIM EL TOBOGÁN</t>
  </si>
  <si>
    <t>REPOSAPIES FELLOWES AJUSTABLE ERGO / CORONA BIMETAL  68 BAHCO 3830 68 VIP / CONTERA RED INTERIOR PLASTICO 12 // BIBLIOTE</t>
  </si>
  <si>
    <t>COPIA LLAVE MCM 54 MAESTRA E-23677 // BIBLIOTECAS MUNICIPALES</t>
  </si>
  <si>
    <t>ALBARAN: AV26/02448 F: 15/04/2026 / PALETA 5844-B BELLOTA / PALETA 5841-B BELLOTA / MUELA CORINDON OPTIMUM 250*30*25mm K</t>
  </si>
  <si>
    <t>ALBARAN: AV26/02618 F: 22/04/2026 / CREMA SOLAR HELIOCARE 360 FLUID SPRAY 250ml.</t>
  </si>
  <si>
    <t>FILTRO AIRE / FILTRO ACEITE / FILTRO HABITACULO / 2 Interruptores Varios / 2 PILOTO LED 12/24V 3F C/LUZ MATRICUL / 2 Bat</t>
  </si>
  <si>
    <t>ACUERDO MARCO_4078JKP:TARJETA ARRANQUE Y CODIFICACION</t>
  </si>
  <si>
    <t>acuerdo marco_0476CCS: SERVOFRENO RECUPERADO</t>
  </si>
  <si>
    <t>MOTIP 563 LIMPIADOR DE FRENOS 0.5L / NGK BUJIA CR9EIA9 6289 / NGK BUJIA CR8EIA9 4286 / NGK BUJIA AUTO ILKAR7B11 4912 / N</t>
  </si>
  <si>
    <t>MANGUITO DUAL FLESS CURVO EXT.90</t>
  </si>
  <si>
    <t>NEVADA + BLANCO 15L ( MANTENIMIENTO DE EDIFICIOS SALA CORAL ) / GOTELE 5KG ( MANTENIMIENTO DE EDIFICIOS SALA CORAL ) / D</t>
  </si>
  <si>
    <t>UNO TM SUPERCUBRIENTE MATE NEGOR  4L ( SAN BENITO (DESPACHO CONCEJALIA) ID005085 ) / PLASTICO TAPAR ROLLO 50X2 6 MICRAS</t>
  </si>
  <si>
    <t>SIN ID / CEYS GRASA LITIO BLANCO  100ML     504906 *PE* / SIN ID / TOR. C/EXA. DIN 933 - 8.8  M-06x016 / TOR. C/EXA. DIN</t>
  </si>
  <si>
    <t>CERRADURA 5811-35 PARA CONDE ANSÚREZ</t>
  </si>
  <si>
    <t>55917 - Lampara halogena 12V 20w G4 Type SH5917 / T - GE00003921 ID 51098</t>
  </si>
  <si>
    <t>ID: 0050470 / MATERIAL DE FERRETERÍA PARA C.C. SANTIAGO LÓPEZ</t>
  </si>
  <si>
    <t>SUMINISTRO DE MATERIAL DE FERRETERÍA (ID 50382)</t>
  </si>
  <si>
    <t>PUENTE PROTEGE-CABLES 500X500X55MM KB3X35 / TERMINAL PUENTE SALVACABLES (160X500X55MM) KB3X35E / D.CONMUT NIESSEN 8122 m</t>
  </si>
  <si>
    <t>SUMINISTRO PINTURA PARA C.M. SEGUNDO MONTES (ID 51101 TKROM SUPERCARRARA LISO BLANCO 810 15LT)</t>
  </si>
  <si>
    <t>SUMINISTRO DE MATERIAL PARA REPARACIÓN DE C.C. JOSÉ LUIS MOSQUERA</t>
  </si>
  <si>
    <t>MATERIAL DE CARPINTERÍA PARA C.C. DELICIAS</t>
  </si>
  <si>
    <t>VESTUARIO.../// AM EXP 18/2022 // SERVICIO DE LIMPIEZA.</t>
  </si>
  <si>
    <t>MAHLE/LX2870 - FILTRO DE AIRE / MAHLE/OC534 - FILTRO DE ACEITE / MAHLE/LA395 - FILTRO DE HABITACULO / VECA/614029 - ACEL</t>
  </si>
  <si>
    <t>ESPATULA 9998/75 UD                                                         ( POLICIA MUNICIPAL - RETIRA ROBERTO ALMARAZ</t>
  </si>
  <si>
    <t>CINTA MASTER AZUL 25mm SEGOPI ROL                                           ( POLICIA MUNICIPAL ) / RUALAIX RENOVAC. INT</t>
  </si>
  <si>
    <t>TAO26 711 REPARACION 1760-LKK KMS 79193 D-M INYECTORES PARA COMPROBARLES / D-M CAJA CAMBIOS PARA CAMBIAR VALVULA EGR Y J</t>
  </si>
  <si>
    <t>ALBARAN: AV26/01905 F: 20/03/2026 / BATERIA LITIO M12B4 4.0 AH</t>
  </si>
  <si>
    <t>TAPA LATON MACHO 2"" ESMEBRA MB 06270008</t>
  </si>
  <si>
    <t>CYLICON VALLEY ASOC</t>
  </si>
  <si>
    <t>PROMOCIÓN INSTITUCIONAL DEL AYUNTAMIENTO DE VALLADOLID EN EL MARCO DE LA LECHAZOCONF</t>
  </si>
  <si>
    <t>Acuerdo Marco_RepElementosTransporte_Equilibrado vehhículo 4181 MDZ</t>
  </si>
  <si>
    <t>PARQUES Y JARDINES: VIVEROS RENEDO (  ID0051002 GE0003947 ) / TUBO RECTANGULAR 60X40X2 GALVA / PARQUES Y JARDINES / 2 CO</t>
  </si>
  <si>
    <t>Albarán: VA26/1728 Fecha: 11/05/26 / * GE 0016240* / *DESARROLLO EMPRESARIAL* / JUEGO 75 KG. SF-75 REF.7500 / AGLOMERADO</t>
  </si>
  <si>
    <t>OFICINA CONTABLE L01471868 / ORGANO GESTOR L01471868 / UNIDAD TRAMITADORA GE0003952 / 205/60R16 MICHELIN PRIM5 92H 3959-</t>
  </si>
  <si>
    <t>TAPAPOROS COBRE RD 15 MM GEBO 04.620.60.15</t>
  </si>
  <si>
    <t>PLACA 1CT CIMA 50000085-030 BL 1XRJ45 PLAN / D.BASE CIMA 50010472-030 BL TORN.RAPID LED / CAJA SUP CIMA 51000003-030</t>
  </si>
  <si>
    <t>MATERIAL PARA EL CURSO DE PARQUES Y JARDINES DEL C. DE F. PARA EL EMPLEO JACINTO BENAVENTE</t>
  </si>
  <si>
    <t>SUMINIS.DE  BOLSA 100 UDS. BRIDA NYLON VERDE  Y FLOWER INSECTICI PARA EL C. DE PARQUES Y JARDINES VII -JACINTO BENAV.</t>
  </si>
  <si>
    <t>COFAN BRIDAS NYLON NEGRO 4.8X300MM / VARTA SILVER AGM 70AH 760A(EN) 12V +DCHA / COFAN VASO 1/4"" M-8</t>
  </si>
  <si>
    <t>FLOWER INSECTICIDA FIN HORMIGAS 1KG. REF. 60134</t>
  </si>
  <si>
    <t>REPARACIÓN MAQUINARIA.../// AM EXP 8/2025 // SERVICIO DE LIMPIEZA.</t>
  </si>
  <si>
    <t>REPARACIONES EN VEHÍCULOS.../// AM EXP 08/2025 // SERVICIO DE LIMPIEZA.</t>
  </si>
  <si>
    <t>REPARACIONES VEHÍCULOS.../// AM EXP 8/2025 // SERVICIO DE LIMPIEZA.</t>
  </si>
  <si>
    <t>REPARACIONES VEHÍCULOS.../// AM EXP 8/2025 // SERVICIO DE LIMPIEZA VIARIA.</t>
  </si>
  <si>
    <t>ML MONTANTE 48 A 3000 / ML CANAL 48 MM / M² PLACA YESO LAMINADO 2500X1200X13 / SACO DE PASTA SEMIN 2H</t>
  </si>
  <si>
    <t>B2-2  CAMBIADOR DE PARED PLEGABLE PLASTICO HDPE  CARGA MAX. 20KG   86x56,5x50 cm / ZUT15 PURGADOR AUTOM. ZEPARO UNIV. PN</t>
  </si>
  <si>
    <t>HMO.  DESMONTAR RUEDA, PINZA DE FRENO TRASERO Y BUJE TRASERO DCH.PARA REVISAR RODAMIENTO /   HMO.  SUSTITUIR  EL  RODA</t>
  </si>
  <si>
    <t>RUALAIX RENOVAC. INTERIOR PASTA RX-301 5KG                                  ( MANTENIMIENTO DE EDIFICIOS E INSTALACIONES</t>
  </si>
  <si>
    <t>BATIDOR PINTURA PROFESIONAL 600X120MM UD                                    ( MANTENIMIENTO DE EDIFICIOS E INSTALACIONES</t>
  </si>
  <si>
    <t>SPRAY SEGOPI-TECH PINTURA ANTIMANCHAS 0.5LT                                 ( MANTENIMIENTO DE EDIFICIOS E INSTALACIONES</t>
  </si>
  <si>
    <t>TINTE UNIVERSAL AMARILLO 0.25LT                                             ( MANTENIMIENTO DE EDIFICIOS E INSTALACIONES</t>
  </si>
  <si>
    <t>ADPRO/BLUE10 - BLUE10 / BOSCH/1987302201 - LAMPARA DE INCANDESCENCIA / ADPRO/10W405 - ACEITE 10W40 5L.MDX / TRA/TRA - TA</t>
  </si>
  <si>
    <t>ALB: 26-209414 PED: 26-015919-1003 S/PED: RECINTO FERIAL / CODO 90º ROSCA MACHO PE 40-11/4"" / COLLARIN AZUL DUCTIL PE.PV</t>
  </si>
  <si>
    <t>0601396104 GWS 9-125S AMOLADORA 900W 2800-11000RPM Ø125 +CAJA BOSCH</t>
  </si>
  <si>
    <t>0248010-K10  -  PURGADOR AUTOMÁTICO DE AIRE INTERVEN 3/8""  WATT / 1.428-548.0     NT 20/1 ASPIRADOR SECO / LIQUIDOS KÄRC</t>
  </si>
  <si>
    <t>REBARBADOR CUERPO PLASTICO 150mm</t>
  </si>
  <si>
    <t>PULVERIZADOR MATABI EVOLUTION 12 // COLEGIOS PÚBLICOS</t>
  </si>
  <si>
    <t>Albarán: VA26/1544 Fecha: 27/04/26 / CAMPOS ANEXOS JOSE ZORRILLA / - / PINO NORTE CC 75</t>
  </si>
  <si>
    <t>MANT. SUMINISTRO DE PLAFON LDV SURFACE400 LED 24W,TASA ECORAEE Y  ZOCALO   JANGAR  PARA REPARACION DEL JACINTO BENAVENTE</t>
  </si>
  <si>
    <t>SUMINISTRO DE MATERIAL DE ELECTRICIDAD PARA C.C. JOSÉ LUIS MOSQUERA (ID 51466)</t>
  </si>
  <si>
    <t>SUMINISTRO DE MATERIAL DE FONTANERÍA PARA C.C. RONDILLA (ID 51512)</t>
  </si>
  <si>
    <t>MATERIAL DE CERRAJERÍA PARA CENTROS CÍVICOS DELICIAS Y PARQUESOL</t>
  </si>
  <si>
    <t>SUMINISTRO DE MATERIAL DE FERRETERÍA PARA VARIOS CENTROS CÍVICOS</t>
  </si>
  <si>
    <t>ID: 0048545 / COPIA LLAVE MCM 54 MAESTRA E-32677 / ID: 0051288 / CUBO TAYG PLASTICO ECO  50 LT. C/PEDAL AMARILLO / PARAG</t>
  </si>
  <si>
    <t>MATERIAL DE FONTANERÍA PARA REPARACIÓN EN C.C. JOSÉ MARÍA LUELMO</t>
  </si>
  <si>
    <t>ZAPATO RICK S3 SRC CI ESD T-45 (                       )</t>
  </si>
  <si>
    <t>BOTA BLASTER S1P SRC ESD T-40 (                       ) / BOTA SINEX UROLA S3 39 SRC WR METAL FREE MEMBRANA 39 (</t>
  </si>
  <si>
    <t>DUO 10,5CM ALTO 5* NEGRO ( RECOGEN DIRECTAMENTE EN XPO )</t>
  </si>
  <si>
    <t>SACA SUBSTRATO UNIVERSAL 1,5M3</t>
  </si>
  <si>
    <t>EHL PASAHILOS DUOLEC 4MM 25M   900R942 / INOX TOR. A-2 C/PLA. DIN 7991 M-06x016 // BIBLIOTECAS MUNICIPALES</t>
  </si>
  <si>
    <t>SUMINISTRO MATERIAL ELÉCTRICO // BIBLIOTECAS MUNICIPALES</t>
  </si>
  <si>
    <t>TACO DUOPOWER  6x30 / CINTA PERFORADA GALVA 17x0,8x10M / CORONA BIMETAL  57MM</t>
  </si>
  <si>
    <t>BOLSA NEGRA.../// AM EXP 18/2022 // SERVICIO DE LIMPIEZA VIARIA.</t>
  </si>
  <si>
    <t>Albarán OT/ 152652 de 20/05/2026 ( REVISIÓN DE MANTENIMIENTO  EN TALLER DE GENERADOR HONDA X60 REF: VIVERO VALE Nº: 1779</t>
  </si>
  <si>
    <t>TAO26 856 REPARACION 4416-KJX KMS 196638 CAMBIAR ACEITE MOTOR 5W30, FILTROS DE ACEITE, GASOIL, RESPIRADERO Y SECADOR. RE</t>
  </si>
  <si>
    <t>SUMINISTRO MATERIAL ELÉCTRICO - FERRETERÍA // EIM EL TOBOGÁN</t>
  </si>
  <si>
    <t>CABLE ACERO GALVANI. 4,0 6x 7+1 R100 / REGLETA CONEXION 10MM 10A. BLANCA / NEGRA // EIM EL PRINCIPITO</t>
  </si>
  <si>
    <t>SUMINISTRO MATERIAL FONTANERÍA // CEIP NARCISO A CORTÉS</t>
  </si>
  <si>
    <t>ALIGUSTRE DE CALIFORNIA 80 CM</t>
  </si>
  <si>
    <t>MANO DE OBRA  / CERRADURA PUERTA TRASERA IZQUIERDA  2 MANO</t>
  </si>
  <si>
    <t>SUSTITUIR PUERTA TR DR / AJUSTAR BISAGRAS PUERTA TR DR  / PUERTA TR DR  / TOTAL PINTURA</t>
  </si>
  <si>
    <t>TUTORES DE BAMBÚ 2,40M 18/20 MM</t>
  </si>
  <si>
    <t>Kit de mantenimiento para vehiculo matricula VA 41973 VE / BUJIA para vehiculo matricula VA 41973 VE / TRASLADO CAMPO GR</t>
  </si>
  <si>
    <t>KUBOTA FILTRO AIRE REF. K1211-82320 / HILO STIHL CORTE REDONDO Ø 2,7 MM X 208,0 M 9302227</t>
  </si>
  <si>
    <t>MANO DE OBRA / G.FERRARI CORREA 00111980001 - 6843 / MANO DE OBRA / WALKER VENTILADOR RUEDA IZQ. 6243-1 / WALKER CUCHILL</t>
  </si>
  <si>
    <t>Nº VALE: 1765 / ANTIVIBRADOR CAUCHO S40 M-8 / VALE 1781 ( DESTINO: PARQUESOL 62 ) / RUEDA TRASERA DESBROZADORA HONDA UM</t>
  </si>
  <si>
    <t>RETAHILO EDICIONES SL</t>
  </si>
  <si>
    <t>VISITAS ESCOLARES A LA FERIA DEL LIBRO DE VALLADOLID 2026.</t>
  </si>
  <si>
    <t>VILLADEPERA</t>
  </si>
  <si>
    <t>SUMINISTRO DE 2 CARTUCHOS TEST DE DROGAS Y 3 COLECTORES DE SALIVA PARA CONTROLES ANTIDROGA</t>
  </si>
  <si>
    <t>REPARACIÓN DE MICRÓFONOS PARA C.C. ZONA SUR</t>
  </si>
  <si>
    <t>SUMINISTRO DE MATERIAL PARA INSTALACIÓN DE GRIFO PARA TOMA DE MUESTRAS DE ACS EN EL C.C. JOSÉ LUIS MOSQUERA</t>
  </si>
  <si>
    <t>ACTION SERVICE PLEITE VIEDMA S.L.</t>
  </si>
  <si>
    <t>SE-EC 8/2026 (2026/SNN_01/000004) - ADAPTACIÓN IMAGEN CORPORATIVA FERIA DEL LIBRO VALLADOLID 2026-2027</t>
  </si>
  <si>
    <t>CERTIFICACION FINAL- LIQUIDACION OBRA CAMBIO DE LA CUBIERTA DEL CVA ZONA ESTE POR REVISION DE MEDICIONES</t>
  </si>
  <si>
    <t>COPIAS KYOCERA 4012 N.SERIE: 4012 N.SERIE: R3T9Z31018 FC011413 L.ANTERIOR: 243370 L.ACTUAL: 251581 UBICACION: PLOLICIA Z</t>
  </si>
  <si>
    <t>Rect. 133835  8388 / ALQUILER KYOCERA 4012 N.SERIE: R3T9Z31018 FC011413 UBICACION: POLICIA ZONA SUR P.F. 01.01.26 AL 17.</t>
  </si>
  <si>
    <t>COPIAS COLOR Y EN BLANCO Y NEGRO DE LOS CVA  DE DICIEMBRE DE 2025 HASTA RETIRADA DE FOTOCOPADORAS- INICIATIVAS SOCIALES</t>
  </si>
  <si>
    <t>Rect. 133920  8165 / ALQUILER  FOTOCOPIADORAS  KYOCERADE LOS CVA HASTA RETIRADA DE FOTOCOPIADORAS- INICIATIVAS SOCIALES</t>
  </si>
  <si>
    <t>Rect. 127956  8166/ COPIAS COLOR  Y BLANCO Y NEGRO ATRASADAS DE 2025 DE ABRIL A JUNIO  DE LOS CVA - INICIATIVAS SOCIALES</t>
  </si>
  <si>
    <t>COPIAS KYOCERA 4053 SECRETARIA EJECUTIVA AREA TURISMO, EVENTOS Y MARCA CIUDAD04-12-2025 AL 31-03-2025</t>
  </si>
  <si>
    <t>F - 5052 - COPIAS FOTOCOPIADORAS SERVICIO INTERVENCION SOCIAL - DICIEMBRE 2025 A MARZO 2026 - ALPA</t>
  </si>
  <si>
    <t>F - 5114 - COPIAS DICIEMBRE 25-MARZO 26 - KYOCERA R3T9Z31147 CEAS CC CAMPILLO - ALPA</t>
  </si>
  <si>
    <t>F - 5115 - COPIAS DICIEMBRE 25 - MARZO 26 - KYOCERA R3T9Y27413 - SAN BENITO PTA 1 - ALPA</t>
  </si>
  <si>
    <t>F - 5130 - COPIAS COLOR Y BN - DICIEMBRE 25 - MARZO 26-  KYOCERA RFC9X19374 - CEAS CC JOSE MARIA LUELMO - ALPA</t>
  </si>
  <si>
    <t>F - 5287 - COPIAS COLOR Y BN - DICIEMBRE 25 - MARZO 26 -  KYOCERA R319Z01005 - SAN BENITO PTA 2 - ALPA</t>
  </si>
  <si>
    <t>F - 5296 - COPIAS COLOR Y BN - DICIEMBRE 25-MARZO 26 - KYOCERA R319Z00960 - COMEDOR SOCIAL - ALPA</t>
  </si>
  <si>
    <t>F - 5297 - COPIAS BN Y COLOR - DICIEMBRE 25-MARZO 26 -  KYOCERA R319Z00982 - SAN BENITO PTA 1 - ALPA</t>
  </si>
  <si>
    <t>COPIAS KYOCERA M3655 N.SERIE: R4Q9Z32269 FC011303 L.ANTERIOR: 91044 L.ACTUAL: 93093 UBICACION: CASA CONSISTORIAL GOBIERN</t>
  </si>
  <si>
    <t>COPIAS COLOR KYOCERA 4053 N.SERIE: RFC9Y20320 FC011350 L.ANTERIOR: 55961 L.ACTUAL: 58086 UBICACION: CASA CONSISTORIAL SE</t>
  </si>
  <si>
    <t>IMPLANTACION DE SOLUCION DE CONTROL INTELIGENTE DEL ALUMBRADO PUBLICO ORNAMENTAL RIOS DE LUZ. PRTR NEXT GENERATION EU</t>
  </si>
  <si>
    <t>AGUA DE VALLADOLID EPEL</t>
  </si>
  <si>
    <t>ACOMETIDA DE ABASTECIMIENTO PARA RIEGO EN LA AV DE LOS RECREOS.</t>
  </si>
  <si>
    <t>TALLER BEATRIX POTTER Y CLÁSICOS DE LA NATURALEZA EN LA BIBLIOTECA CAMPO GRANDE DURANTE EL VERANO 2026.</t>
  </si>
  <si>
    <t>GRUPO AMALGAMA, S.L.</t>
  </si>
  <si>
    <t>ESCENARIO SONIDO E ILUMINACION // EVENTO PEQUEÑAS ESTRELLAS // 6 DE JUNIO DE 2026</t>
  </si>
  <si>
    <t>ENRIQUE CUESTA GOMEZ</t>
  </si>
  <si>
    <t>TALLER ROBÓTICA Y ANIMACIÓN A LA LECTURA EN LA BIBLIOTECA MUNICIPAL CAMPO GRANDE. AÑO 2026</t>
  </si>
  <si>
    <t>AMPLIACIÓN CONTRATO SERVICIOS ENVÍO Y REPARTO LIBROS BIBLIOTECAS MUNICIPALES. AÑO 2026 (2da COMPLEM.)</t>
  </si>
  <si>
    <t>SERVICIO DE REPARACIÓN DE PERSIANA EN LOCAL C/ SANTA MARÍA DE LA CABEZA (AV BUENOS AIRES)</t>
  </si>
  <si>
    <t>Material farmaceútico. Desfibrilador y baterías</t>
  </si>
  <si>
    <t>CARACTERIZACIÓN DE TRES RUTAS DE FRACCIÓN ORGÁNICA. SERVICIO DE LIMPIEZA VIARIA.</t>
  </si>
  <si>
    <t>PLAN SECRETO, S.L.</t>
  </si>
  <si>
    <t>PATROCINIO PUBLICITARIO TURISMO DE VALLADOLID A TRAVES DE UNA PRODUCCION AUDIOVISUAL SOSTENIBLE. PRTR NEXT GENERATION EU</t>
  </si>
  <si>
    <t>GESTIÓN Y MANTENIMIENTO ÁREAS WIF, SEGUNDA PRÓRROGA, 2026/CTA_01/000030</t>
  </si>
  <si>
    <t>DAIKIN AC SPAIN, S.A.</t>
  </si>
  <si>
    <t>REPARACIÓN DE DOS UNIDADES DE CLIMATIZACIÓN EN EL SERVICIO DE PERSONAL EN EL EDIFICIO DE LA CASA CONSISTORIAL</t>
  </si>
  <si>
    <t>JOSE LUIS VICENTE HERNANDEZ</t>
  </si>
  <si>
    <t>PUESTA A PUNTO DEL GRUPO ELECTRÓGENO DEL EDIFICIO MUNICIPAL DE LA CASA CONSISTORIAL.</t>
  </si>
  <si>
    <t>SUMINISTRO ENERGÍA ELÉCTRICA, EDIFICIO ENRIQUE IV, 2025/AAR/012, MINORACIÓN</t>
  </si>
  <si>
    <t>SUMINISTRO DE FUNGIBLES PARA LAS IMPRESORAS DEL AYTO. DE VALLADOLID (34/2024), MINORACIÓN</t>
  </si>
  <si>
    <t>CONT. SERVICIO REPARACIÓN TRES PERSIANAS CORRESPONDIENTES A PUESTOS  NÚM.: 7, 21 Y 24 DEL MERCADO DE LAS DELICIAS.</t>
  </si>
  <si>
    <t>SUMINISTRO DE 2 MANGUERAS DE 45 MM DE 30 METROSDE LONGITUD//SEISPC</t>
  </si>
  <si>
    <t>ENCUADERNACION DE 3000 CUADERNOS DE LA ACADEMIA DE POLICÍA MUNICIPAL</t>
  </si>
  <si>
    <t>GONZALO COELLO CAMPOS</t>
  </si>
  <si>
    <t>CONTRATO DE SUMINISTRO DE PLACA CONMEMORATIVA POR EL CENTENARIO DEL COLEGIO PÚBLICO CARDENAL MENDOZA. AÑO 2026</t>
  </si>
  <si>
    <t>INSTALACION ELECTRICA TEMPORAL PARA EL EVENTO DE BAILE PEQUEÑAS EMPRESAS // PLAZA PORTUGALETE// 6 DE JUNIO 2026</t>
  </si>
  <si>
    <t>TALLER PARA PÚBLICO ADULTO EN LA BIBLIOTECA CAMPO GRANDE DURANTE EL VERANO 2026: KAIKUS EN EL JARDÍN Y COLLAGISTAS.</t>
  </si>
  <si>
    <t>CENTRO ESPAÑOL DE METROLOGIA</t>
  </si>
  <si>
    <t>CERTIFICADO DE VERIFICACIÓN PERIÓDICA DEL ETILÓMETRO</t>
  </si>
  <si>
    <t>BATERÍA 12V 95 AH PARA UPC 19//SERVICIO DE EXTINCION DE INCENDIOS</t>
  </si>
  <si>
    <t>REPRODUCCIÓN GRÁFICA E IMPRESIÓN DE 1 LONA Y 20 MUPIS PARA DIFUSIÓN DE VOTACIÓN DE PRESUPUESTOS PARTICIPATIVOS 2027/28</t>
  </si>
  <si>
    <t>2026 06 3321 22602</t>
  </si>
  <si>
    <t>CONTRATO MENOR DE IMPRESIÓN DE MATERIAL DE PROMOCIÓN POR LA EXPOSICIÓN CONMEMORATIVA DE LA RED DE BIBLIOTECAS 2026</t>
  </si>
  <si>
    <t>GRAFICAS HISPANIA VALLADOLID, SOCIEDAD LIMITADA</t>
  </si>
  <si>
    <t>TU FUTURO TAMBIEN ESTA EN VALLADOLID TRABAJA PARA TU CIUDAD, IMPRESOS A TODO COLOR EN ROLLTEX ALTA CALIDAD</t>
  </si>
  <si>
    <t>SUSTITUCION SAIS Y UNA BATERIA EN ASCENSORES DEL CENTRO INTEGRADO PSH</t>
  </si>
  <si>
    <t>FLOMEYCA, S.A.</t>
  </si>
  <si>
    <t>REPUESTOS PARA BIFURCACIÓN CON LLAVE POK///SERVICIO DE EXTINCIÓN DE INCENDIOS, SALVAMENTO Y PROTECCIÓN CIVIL</t>
  </si>
  <si>
    <t>FUENLABRADA</t>
  </si>
  <si>
    <t>ALQUILER DE PLATAFORMA ELEVADORA PARA REPARACIÓN DE VENTANAS EN C.C. CANAL DE CASTILLA</t>
  </si>
  <si>
    <t>JUAN CARLOS GOMEZ POLA Y LUIS ANGEL GOMEZ POLA COMUNIDAD DE BIENES</t>
  </si>
  <si>
    <t>SUMINISTRO DE MATERIAL DE PINTURA PARA LLEVAR A CABO TALLER EN CENTRO CÍVICO</t>
  </si>
  <si>
    <t>COPIAS KYOCERA M3655 N.SERIE: R4Q9Z32169 FC011301 periodo 04122025 a 31032026 - GABINETE GOBIERNO Y RELACIONES</t>
  </si>
  <si>
    <t>COPIAS KYOCERA M3655 N.SERIE: R4Q9Z31991 FC011302 periodo 04122025 a 31032026 - PASILLO 2ª PLANTA  CASA CONSISTORIAL</t>
  </si>
  <si>
    <t>COPIAS COLOR KYOCERA 4053 N.SERIE: RFC9Y20936 FC011432 periodo 04122025 a 31032026 - CONSEJO ECONÓMICO ADMINISTRATIVO</t>
  </si>
  <si>
    <t>COPIAS COLOR KYOCERA 4053 N.SERIE: RFC9Y20857 FC011423 periodo 04122025 a 31032026 -SECRETARÍA ALCALDÍA</t>
  </si>
  <si>
    <t>COPIAS COLOR KYOCERA 4053 N.SERIE: RFC9Y20467 FC011335 periodo 04122025 a 31032026 - MEDIOS DE COMUNICACIÓN</t>
  </si>
  <si>
    <t>JUAN CARLOS GOMEZ  POLA</t>
  </si>
  <si>
    <t>SUMINISTRO DE MATERIAL DE PINTURA PARA TALLER EN CIC CONDE ANSÚREZ</t>
  </si>
  <si>
    <t>REPARACIÓN DE 4 CREMALLERAS EN POLOS Y BOLSAS, COSER 1 BOLSO EN PANTALÓN Y 2 ESLINGAS, 3 GOMAS EN GAFAS///SEISPC</t>
  </si>
  <si>
    <t>SUMINISTRO DE CARTULINA ""ALBUS"" EXTRA BLANCA PARA PORTADA DE 3000 CUADERNOS DE ACADEMIA DE POLICIA MUNICIPAL</t>
  </si>
  <si>
    <t>SUMINISTRO DE PERSIANA VENECIANA PARA C.C. RONDILLA</t>
  </si>
  <si>
    <t>CURSO RECAUDACIÓN EJECUTIVA: DESCRIPCIÓN DE LOS SUMINISTROS DE INFORMACIÓN Y LA SUBASTA TELEMÁTICA. TESORERO</t>
  </si>
  <si>
    <t>ASOCIACION CULTURAL ""PEONZA""</t>
  </si>
  <si>
    <t>SUSCRIPCIÓN REVISTA ""PEONZA"" PARA BIBLIOTECAS MUNICIPALES. AÑO 2026</t>
  </si>
  <si>
    <t>PINTIA ASOCIACION CULTURAL</t>
  </si>
  <si>
    <t>14 EJEMPLARES DE LA REVISTA VACCEA ANUARIO, CENTRO DE ESTUDIOS VACCEOS FEDERICO WATTENBERG UVa</t>
  </si>
  <si>
    <t>JAVIER IGELMO  HEREDERO</t>
  </si>
  <si>
    <t>SUMINISTRO DE CARTON PLUMA CON GRABADO P. MUNICIPAL PARA ATRIL CONCIERTO TEATRO CALDERÓN CONMEMORATIVO 200 AÑOS P.M.</t>
  </si>
  <si>
    <t>AQM LABORATORIOS,S.L</t>
  </si>
  <si>
    <t>REALIZACIÓN DE ANÁLISIS DE ALCOHOL EN LABORATORIO ACREDITADO. MUESTRAS DEL 18.05.2026 DE DISTRITO 5 P.MUNICIPAL</t>
  </si>
  <si>
    <t>CONTRATO DE ENCUADERNACIÓN DE LIBROS PARA BIBLIOTECAS MUNICIPALES. AÑO 2026</t>
  </si>
  <si>
    <t>2026 11 1321 223</t>
  </si>
  <si>
    <t>GASTOS DE ENVÍO DE APARATOS PARA VERIFICACIÓN Y MUESTRAS 21 Y 28 MAYO 2026</t>
  </si>
  <si>
    <t>PLACA CONMEMORATIVA EN AGRADECIMIENTO A FAMILIARES DEL EMPLEADO FALLECIDO DEL AYTO.DE VALLADOLID SANTA RITA 2026</t>
  </si>
  <si>
    <t>SUMINISTRO DE CREMAS DE PROTECCIÓN SOLAR PARA LOS TRABAJADORES DEL CMEI</t>
  </si>
  <si>
    <t>VALORACIÓN ESTRUCTURAL SOTERRADOS CONTROL DE CALIDAD. SERVICIO DE LIMPIEZA.</t>
  </si>
  <si>
    <t>PARQUES INFANTILES PARTICIPATIVOS FASE 1: PARQUESOL Y SANTOS PILARICA_EXPTE 2026/CMM_01/000015</t>
  </si>
  <si>
    <t>2ª PRORROGA CONTRATO.CELADURIA -LOTE 2 CENTROS DE ACCION SOCIAL - INTERV.SOC- DE 1/8/26 A 31/12/26</t>
  </si>
  <si>
    <t>2ª PRORROGA CONTRATO CELADURIA-LOTE 2 COMEDOR SOCIAL-INTERVENCION SOC- DE 1/8/256 A 31/12/26</t>
  </si>
  <si>
    <t>2ªPRORROGA CTO.CELADURIA LOTE 2 CENTRO DE FORMACION PARA EL EMPLEO EXP.2026/CTA_01/0000047 (DE 04/08/26 A 03/08/27)</t>
  </si>
  <si>
    <t>CELADURÍA DE CENTROS CÍVICOS Y MUNICIPALES 2026. 2 PRÓRROGA EXP. 10SS-11-23, LOTE 3 (1A)</t>
  </si>
  <si>
    <t>REPARACIÓN MATERIAL.../// AM EXP 8/2025 // SERVICIO DE LIMPIEZA.</t>
  </si>
  <si>
    <t>COPIAS KYOCERA P3145 N.SERIE: R4J1X13773 PR013916 periodo 04/12/2025 a 31/03/2026 - IMPRENTA</t>
  </si>
  <si>
    <t>2026 04 9202 213</t>
  </si>
  <si>
    <t>COPIAS COLOR KYOCERA SALA DE FORMACION 1ª PLANTA DEL 04/12/2025 AL 31/03/2026</t>
  </si>
  <si>
    <t>COPIAS COLOR KYOCERA 4053 PERSONAL 3ª PLANTA DEL 04/12/2025 AL 31/03/2026</t>
  </si>
  <si>
    <t>COPIAS FOTOCOPIADORA KYOCERA 4053 DEL ARCHIVO MUNICIPAL. PRIMER TRIMESTRE 2026</t>
  </si>
  <si>
    <t>ASISTENCIA PUBLICA INTEGRAL SL</t>
  </si>
  <si>
    <t>CONTRATACIÓN DE ASISTENCIA TÉCNICA EN REDES SOCIALES Y CANALES ONLINE DE LA AGENCIA DE INNOVACIÓN</t>
  </si>
  <si>
    <t>CORUÑA</t>
  </si>
  <si>
    <t>PRESTACIÓN ADICIONAL FREGADO VÍA PÚBLICA TÉRMINO MUNICIPAL DEL AYUNTAMIENTO DE VALLADOLID. SERVICIO DE LIMPIEZA.</t>
  </si>
  <si>
    <t>SUMINISTRO DE MATERIAL PARA REPARACIONES DEL CVA DELC, ARCA REAL  Y PASAJE DE LA MARQUESINA- AM- INICIATIVAS SOCIALES</t>
  </si>
  <si>
    <t>MANT. SUMINISTRO DE  PLAFON LDV SURFACE400 LED 24W 4000K IP44  1920LMPARA REPARACION EN EL JACINTO BENAVENTE- AM</t>
  </si>
  <si>
    <t>CAMPANA DISANO 2885 SATURNO LED 89W CLD CE / TASA ECORAEE   (R.DECRETO 208/2005): C.C. ZONA SUR</t>
  </si>
  <si>
    <t>MATERIAL ELECTRICIDAD C.C. ESGUEVA, BAILARÍN VICENTE ESCUDERO, RONDILLA, PILARICA</t>
  </si>
  <si>
    <t>MANTEN. SUMINISTRO DE MECANISMO ROCA A822502200  PARA REPARACION DEL CVA RONDILLA- AM</t>
  </si>
  <si>
    <t>MANT. SUMINISTRO DE MATERIAL ELECTRICO PARA LOS CVA SAN JUAN, Z. ESTE Y PASAJE  MARQUESINA- AM- INICIATIVAS SOCIALES</t>
  </si>
  <si>
    <t>LÁMPARA MZD LED 40W P45 E14 CDL FR ND 1CT/10 G3 / TASA ECORAEE   (R.DECRETO 208/2005)</t>
  </si>
  <si>
    <t>OTROS SUMINISTROS.../// AM EXP 18/2022 // SERVICO DE LIMPIEZA.</t>
  </si>
  <si>
    <t>TAPA LATON MACHO 1/2"" ESMEBRA  MB06270003 / TAPA LATON MACHO 3/4"" ESMEBRA  MB06270004//SEISPC</t>
  </si>
  <si>
    <t>TUBO LED MZD 120CM  15,5W 865C G13 / TASA ECORAEE   (R.DECRETO 208/2005)//SEISPC</t>
  </si>
  <si>
    <t>ACUERDO MARCO SUMINISTRO_PURGADOR AUTOM. WATTS MV-SOL 1/2"" / MARSELLA REDUCIDA 3/8-1/2 ESMEBRA EM203001_F/2026/453</t>
  </si>
  <si>
    <t>ESPUMANTE ECONOM. D.FLEX 1511 M24-100 // EIM EL PRINCIPITO</t>
  </si>
  <si>
    <t>INTERRUPT LEGRAND 077010L 2MOD BL EASYLED // CEIP MIGUEL HERNÁNDEZ</t>
  </si>
  <si>
    <t>MATERIAL ELECTRICIDAD PARA C.C. BAILARÍN VICENTE ESCUDERO, ESGUEVA, DELICIAS</t>
  </si>
  <si>
    <t>REPARACIÓN VEHÍCULO.../// AM EXP 8/2022 // SERVICIO DE LIMPIEZA.</t>
  </si>
  <si>
    <t>TOTAL TRABAJOS MATRICULA 8671JXF / TOTAL PIEZAS / ANEXO DETALLE FTP000026527</t>
  </si>
  <si>
    <t>SUMINISTRO DE  VASO MILLENNIUM 59 CM PLANTAS, , ETCC PARA EL CURSO DE  PARQUES Y JARDINES VII - JACINTO  BENAVENTE</t>
  </si>
  <si>
    <t>S.SALUD CONTRATO OBRAS REHAB.ENERGÉTICA,CONSOLID.ESTRUCT. Y REHABILITAC.TEATRO LOPE DE VEGA EN VALLAD.</t>
  </si>
  <si>
    <t>2026/OBM_01/000007 SEG. Y SALUD SUSTITUCIÓN VENTANAS CEIPS. (EXP.9/2025 OF. CONTRATACIÓN Y SUP. PROY. LOTE 1) -6 SEMANAS</t>
  </si>
  <si>
    <t>TABLERO CONTROL A/A 400/01695 / Mano de obra</t>
  </si>
  <si>
    <t>DIODO / Diodo / FUSIBLE ""MINI"" 20A / FUSIBLE ""MINI"" 20A / Int. alternante/basculante / *FUSIBLE CUCHILLA / *FUSIBLE ARRA</t>
  </si>
  <si>
    <t>BOTA GP LAGO S3+CI+HI+HRO+WR+SRC MF Nº41 (                       ) / ABRAZADERA TORNILLO SINFIN 25-40 (</t>
  </si>
  <si>
    <t>MANGO ALUMINIO ANONIZADO 1,50 (                       ) / DESINFECTANTE DESCOL HIDROALCOHOLICO HA 750 ML (</t>
  </si>
  <si>
    <t>MARIA BELÉN MERINO VÁZQUEZ</t>
  </si>
  <si>
    <t>DESARROLLO DE UN SELLO ""RSC CIUDAD DE VALLADOLID"" COMO RECONOCIMIENTO A LAS PYMES QUE ASUMAN RESPONSABILIDAD CORPORATIVA</t>
  </si>
  <si>
    <t>PRORROGA CONTRATO CELADURIA PARA EL CMI DEL 01-08-2026 AL 31-12-2026</t>
  </si>
  <si>
    <t>JORGE ALONSO IGLESIAS</t>
  </si>
  <si>
    <t>SUSTITUCIÓN PARTE CABLEADO Y MAGNETOTÉRMICOS DEL COLEGIO MARINA ESCOBAR. AÑO 2026</t>
  </si>
  <si>
    <t>2026 02 1511 619</t>
  </si>
  <si>
    <t>CONTRATAS Y OBRAS SAN GREGORIO, S.A.</t>
  </si>
  <si>
    <t>OBRAS DE REHABILITACIÓN Y REFUERZO DEL FIRME Y ADECUACIÓN DEL DRENAJE DE LA CARRETERA DEL CAMINO VIEJO DE SIMANCAS</t>
  </si>
  <si>
    <t>NURIA VAQUERO LAGUNA</t>
  </si>
  <si>
    <t>DEFINICIÓN, DISEÑO Y EJECUCIÓN DE CONTENIDOS Y HERRAMIENTAS PARTICIPATIVAS Y DE COMUNICACIÓN DE LA MISIÓN-LASAMOA</t>
  </si>
  <si>
    <t>FILTRO DE ACEITE HF204RC / BUJÍA NGK CPR8EA-9 / GOMA ESTRIBERA KAWASAKI VERSYS 650 / RETÉN BOMBA DE AGUA VERSYS  / SEAL-</t>
  </si>
  <si>
    <t>SERVICIO DE ARREGLO DE JARDÍN EXTERIOR DEL CENTRO CÍVICO BAILARÍN VICENTE ESCUDERO</t>
  </si>
  <si>
    <t>IMAGINA EN VERDE DISEÑO URBANO, S.L.</t>
  </si>
  <si>
    <t>SUMINISTRO E INSTALACIÓN DE UN PANEL INFORMATIVO Y UNA PLACA CONMEMORATIVA EN EL ENTORNO DEL PARQUE DE LAS MORERAS</t>
  </si>
  <si>
    <t>CY 501605 COLA BLANCA RAPIDA 750 / ACRIPOL BRILLO BASE TR 3,2L (   ) / CATALIZADOR ACRIPO/IMPRIPOL 800ML / MONTOSINTETIC</t>
  </si>
  <si>
    <t>GRUPO B2 SPORT EQUIPAMIENTOS DEPORTIVOS, S.A.</t>
  </si>
  <si>
    <t>REPARACIÓN DE LONA DEL ANFITEATRO DEL PARQUE DE LOS ALMENDROS (PARQUESOL)</t>
  </si>
  <si>
    <t>ACUERDO MARCO SUMINISTROS_PINTSUR 4L ( SALUD LABORAL ID0049474 ) F/2026/414</t>
  </si>
  <si>
    <t>LUXATIN ECO SATIN BLANCO 4L / UNO ZERO BLANCO 15L // CEIP FRANCISCO QUEVEDO (GRANADOS)</t>
  </si>
  <si>
    <t>UNO ZERO BLANCO 15L // CEIP FRANCISCO QUEVEDO (GRANADOS)</t>
  </si>
  <si>
    <t>SERVICIO DE SEGURIDAD Y PREVENCIÓN CONTRA INCENDIOS PARA EL EVENTO LASAMOA - VIVIENDO EL RÍO</t>
  </si>
  <si>
    <t>STEPHANIE MAYBELLE LLARYORA</t>
  </si>
  <si>
    <t>REPRESENTACION DE OBRA DE TEATRO: SEÑORES // CENTRO MUNICIPAL DE IGUALDAD // 18 DE JUNIO 2026</t>
  </si>
  <si>
    <t>SERVICIOS DE ASISTENCIA TÉCNICA CON MOTIVO DEL XXXII CONGRESO IBEROAMERICANO DE MUNICIPIOS EN VALLADOLID</t>
  </si>
  <si>
    <t>SERVICIO PUBLICIDAD Y PROMOCION TURISTICA VALLADOLID DE AMBITO NACIONAL, PROMOCION OFERTA TURISTICA Y EVENTOS JUNIO 2026</t>
  </si>
  <si>
    <t>2026 10 2312 633</t>
  </si>
  <si>
    <t>REMODELACION INSTALACIONES CAMARAS DE SEGURIDAD POR AMPLIACION DEL CVA ARCA REAL</t>
  </si>
  <si>
    <t>ALBARAN: AV26/03237 F: 21/05/2026 / PROTECTOR AUDITIVO PELTOR OPTIME III H540A 3M / MASCARILLA 3M REF.4279 / no vale: 18</t>
  </si>
  <si>
    <t>LLAVE BOLARDOS MUNICIPAL // COLEGIOS PÚBLICOS</t>
  </si>
  <si>
    <t>2026 08 1532 22104</t>
  </si>
  <si>
    <t>Equipos Epi para el personal de la brigada del SEPI.</t>
  </si>
  <si>
    <t>ALBARAN: AV26/02886 F: 06/05/2026 / SIERRA CINTA PB M42 2600*27*0.9MM / FUNDA ANTIGOLPES SAMSUNG + PROTECTOR SILICONA /</t>
  </si>
  <si>
    <t>ALBARAN: AV26/03442 F: 29/05/2026 / BUFANDA REFRESCANTE PARA EL CUELLO CV05</t>
  </si>
  <si>
    <t>ALBARAN: AV26/02240 F: 08/04/2026 / JACKET MARINO AIRWALK 2261073-600-010 T-4XL / ABONO / CHAQUETA SOFTSHELL HORIZON AZU</t>
  </si>
  <si>
    <t>2026 07 1711 625</t>
  </si>
  <si>
    <t>EL EJIDILLO VIVEROS INTEGRALES S.L.</t>
  </si>
  <si>
    <t>SUMINISTRO E INSTALACION DE MOBILIARIO URBANO PARA AREAS VERDES DE PARQUES Y JARDINES_EXPTE 2026/CMM_01/000017</t>
  </si>
  <si>
    <t>Sustitución de aire acondicionado en la calle Título 52 ( SEPI).</t>
  </si>
  <si>
    <t>SUMINISTRO DE BOMBA DE CIRCULACIÓN PARA REPARACIÓN DE ENFRIADORA DE C.C. JOSÉ MARÍA LUELMO</t>
  </si>
  <si>
    <t>PDPLR06C10 - Pila alcalina Duracell-Procell AA LR06 1,5V (caja  / /SEISPC</t>
  </si>
  <si>
    <t>Minora el 920260003126 // CONTRATO MANTENIMIENTO SOTERRADOS AÑOS 2026. SERVICIO DE LIMPIEZA.</t>
  </si>
  <si>
    <t>SUMNISITRO DE 22 DETECTORES SISTEMA CONTRA INCENDIO// ESPACIO JOVEN NORTE// JUNIO-JULIO 2026</t>
  </si>
  <si>
    <t>LUIS ALBERTO SANTOS HERNANDEZ</t>
  </si>
  <si>
    <t>SERVICIO REALIZACION INFORME CONSERVACION LAPIDAS IGLESIA MONASTERIO DE STA. CATALINA COMO CENTRO DE LA CULTURA DEL VINO</t>
  </si>
  <si>
    <t>HMO.  SUSTITUIR  RODAMIENTOS,RETENES, ZAPATAS,  DISCOS  Y  PASTILLAS  DEL  EJE  TRASERO. LIMPIAR  PIEZAS  ENGRASADAS</t>
  </si>
  <si>
    <t>REALIZACIÓN DE TALLERES DE LECTURA Y RECREO EN LA BIBLIOTECA DE CAMPO GRANDE - JUNIO A OCTUBRE DE 2026</t>
  </si>
  <si>
    <t>ID: 0049678 / CERRADURA AGA REF.135  C-40 / ID: 0050465 / BOMBILLO TESA 5200 40x40 LN / ID: 0050918 / CERRADURA OJMAR RE</t>
  </si>
  <si>
    <t>MANT. SUMINISTRO DE COPIA LLAVE NORMAL / COPIA LLAVE SPECIAL GAS PRA EL CVA HUERTA DEL REY- AM- INICIATIVAS SOCIALES</t>
  </si>
  <si>
    <t>PANEL ALYCO PARED 1500x750 + PACK 16 GANCHOS / BAHCO RECAM. TOPES P-SL(+2)-45/50/60 / CANCAMO HEMBRA M- 8 / ARANDELA ANC</t>
  </si>
  <si>
    <t>AMPLIZACION DEL ESTUDIO TRAFICO MODIFICACION PGOU CAMINO PALOMARES, PARA AFORAR TRAFICO DE LA VA 20</t>
  </si>
  <si>
    <t>REPOSICIÓN DE VARIOS ELEMENTOS DE LAS UNIDADES INTERIORES DE CLIMATIZACIÓN DE C.C. CAMPILLO</t>
  </si>
  <si>
    <t>CERRADURA TESA 4030 50 HL / CERRADURA CISA 57010-50 EMBUTIR BORJAS /  BOMBILLO POMPA SEGURIDAD 50mm 911105000E / SEISPC</t>
  </si>
  <si>
    <t>UTIL PARA ABRIR VENTANA OSCILOBATIENTE 33967//SEISPC</t>
  </si>
  <si>
    <t>FRESA ROTATIVA M.D. C 60820-2 MET. DURO / FRESA ROTATIVA M.D. C 61210-2 MET. DURO//SEISPC</t>
  </si>
  <si>
    <t>ID: 0052617 / ARMARIO VACIO P/AGUA SAA003</t>
  </si>
  <si>
    <t>MANTENIMIENTO, SUMINISTRO DE  BOMBILLO MCM EAPN: 30-40 F-51352PARA EL JACINTO BENAVENTE- AM</t>
  </si>
  <si>
    <t>TIRADOR EUROLATON 1620 25MM INOX</t>
  </si>
  <si>
    <t>F - 5811 - BOMBILLOS Y PASADORES PARA OFICINA CEAS VADILLOS EN CC BAILARIN VICENTE ESCUDERO-MAOR</t>
  </si>
  <si>
    <t>ACUERDO MARCO SUMINISTROS_ID: 0050185 / EHL MANILLA EXTERIOR P/ANTIPA . NEGRO. CISA. REF.1660D5</t>
  </si>
  <si>
    <t>SUMINISTRO MATERIAL DE FERRETERÍA // EIM CAMPANILLA</t>
  </si>
  <si>
    <t>EHL PISTOLA P/CARTUCHO SILICONA RATIO *PE* / CEYS SELLADOR COCINAS/BAÑOS BCO 280ML *PE* // COLEGIOS PÚBLICOS</t>
  </si>
  <si>
    <t>SUMINISTRO DE MATERIAL DE FERRETERÍA PARA CIC EL EMPECINADO</t>
  </si>
  <si>
    <t>MANO DE OBRA / STIHL JUEGO CABEZALES DE ASPIRACIÓN 42820073600 / MANO DE OBRA / MANO DE OBRA / STIHL CABEZAL DE ASPIRACI</t>
  </si>
  <si>
    <t>MANO DE OBRA / MOTOR KOHLER ECH 749 / ACEITE MOTOR FUCHS TITAN 10W-40 (LTS) SYN MC / LIDER BAT. U1-9 172625 / TORNILLO 8</t>
  </si>
  <si>
    <t>RUEDA DELANTERA 606744 - HR1 / STIHL CABEZAL DE CORTE AUTOCUT 27-2 40028202302 / MANGO PALOTE BELLOTA M5609 L ICONA</t>
  </si>
  <si>
    <t>CINTA MIARCO NITTO-15 VULCAN 19MM X 10M / IDEMAG MAN CIRCULAR MONTU MAG. D32X7 d.5.5 MM N35</t>
  </si>
  <si>
    <t>BOLSA HTAS. ALYCO REF. 196882 NYLON AZUL / STIHL BOQUILLA DE ASPIRACIÓN PARA RANURAS 300 49015022200 / CARRO  NOVO. BARR</t>
  </si>
  <si>
    <t>ID: 0050140 / SIKAFLEX MASILLA 11-FC GRIS *PE* / SILICONA SOUDAL ACETICA 280ML TRANSPARENTE *PE*</t>
  </si>
  <si>
    <t>M. PEREZ RECIO, S L</t>
  </si>
  <si>
    <t>GAFAS TINTADAS HOMOLOGADAS// ESPACIOS JOVENES Y VALLANOCHE-VALLATARDE// 12 AGOSTO 2026</t>
  </si>
  <si>
    <t>TORNILLO CHAPA 7504N 4,2X25 / TORNILLO CHAPA 7982 4,8X25 / JUEGO MACHOS HSS 5X0.80 / JUEGO MACHOS ROSCAR HSS 6X1.00 / GI</t>
  </si>
  <si>
    <t>CERRADURA CVL 1960T-70 S/C PARA C.C. JOSÉ MARÍA LUELMO</t>
  </si>
  <si>
    <t>PARQUES Y JARDINES / 10 CORRUGADO DE 12 A 6M. B-400-SD (  CORTADAS A 1000 MM ) / EXTRA POR CORTE A MEDIDA</t>
  </si>
  <si>
    <t>4 PANEL CUBIERTA 30mm A 3000mm ROJO-BLANCO / 3 PANEL FACHADA 35mm A 3000mm BLANCO-BLANCO / 8 PLETINA DE 40X6 S 275 JR /</t>
  </si>
  <si>
    <t>ROTULOS TESEDO, SOCIEDAD LIMITADA</t>
  </si>
  <si>
    <t>SUMINISTRO DE DOS PLAFONES LUMINOSOS Y UN ADHESIVO DE PARED PARA EL INTERIOR DEL LABORATORIO TECNOLÓGICO</t>
  </si>
  <si>
    <t>SUMINISTRO DE MATERIAL PARA BAÑOS Y COCINAS DE LAS ESCUELAS INFANTILES MUNICIPALES. AÑO 2026</t>
  </si>
  <si>
    <t>REPARACION Y TRABAJOS EN PLATAFORMAS ELEVADORAS_EJERCICIO 2026</t>
  </si>
  <si>
    <t>ALB: 26-211296 PED: 26-019096-1017 S/PED: SU VALE 1081 / RACORD BARCELONA B25 MACHO 1"" / RED.MARSELLA LATON H-M 1""-3/4 /</t>
  </si>
  <si>
    <t>ALB: 26-211388 PED: 26-019096-1017 S/PED: SU VALE 1081 / CARRO BARRENDERO 3 RUEDAS ACERO INOX ALTANO 90 CUBO CUADRADO 90</t>
  </si>
  <si>
    <t>ALB: 26-211623 PED: 26-019680-1003 S/PED: 1807 / POSTE PINO TRATADO CLASE 4SP 1,5M 4-6CM / PANTALLA FACIAL REGULABLE PAR</t>
  </si>
  <si>
    <t>ALB: 26-212021 PED: 26-020347-1003 S/PED: 1811 / TORNILLO CINCADO M-20 X 70 / TRINEO RIEGO JARDIN / ASPERSOR PLASTICO SE</t>
  </si>
  <si>
    <t>ALB: 26-212363 PED: 26-020959-1003 S/PED: 1813 / ENLACE ROSCA HEMBRA PE 40-11/4 / TUERCA REDUCIDA PE 11/4-1"" / BOLSA 25</t>
  </si>
  <si>
    <t>ALB: 26-211391 PED: 26-019273-1001 S/PED: 1802 / STIHL BOTAS FUNCTION ANTICORTE CLASE 1 T-40</t>
  </si>
  <si>
    <t>ALB: 26-211741 PED: 26-019908-1003 S/PED: 1808 / BOLSA 100 GOTEROS PINCHADO REGULABLE ROJO 0-40 L/H / MODULO PROGRAMADOR</t>
  </si>
  <si>
    <t>ALB: 26-212241 PED: 26-020763-1001 S/PED: 1812 / ROLLO 100 ML.POLIETILENO AGR.BD.PN 6 DN32 / ROLLO CABLE ACERO GALVAN. D</t>
  </si>
  <si>
    <t>ALB: 26-212547 PED: 26-021281-1003 S/PED: 1819 / CAJA 20 ASPERSORES SERIE 3504PC 1/2"" 10 CM / 3M BOLSA 30 UDS.CONECTOR C</t>
  </si>
  <si>
    <t>ALB: 26-212808 PED: 26-021614-1003 S/PED: 1821 / BAYONETA BOCA RIEGO VALLADOLID 3/4 / CLABER 8626 RACOR HEMBRA 3/4 (20-2</t>
  </si>
  <si>
    <t>P. SERV. EXPANDIDOR ELECTRICO WIRSBO // CEIP GONZALO DE BERCEO</t>
  </si>
  <si>
    <t>SUMINISTRO MATERIAL DE FERRETERÍA // EIM PLATERO</t>
  </si>
  <si>
    <t>SUMINISTRO MATERIAL DE BAÑO // CEIP FRAY LUIS DE LEÓN</t>
  </si>
  <si>
    <t>CONSUELO MARTÍN ESTEBAN</t>
  </si>
  <si>
    <t>CTO. DE SERVICIO - TALLER DE ILUSTRACIÓN EN LA BIBLIOTECA DE CAMPO GRANDE. JUNIO A OCTUBRE DE 2026.</t>
  </si>
  <si>
    <t>GASTOS TRANSPORTE PASANTIAS EN 2026</t>
  </si>
  <si>
    <t>COORDINACION SEGURIDAD Y SALUD OBRA REPARACION-ADECUACION FAISANERA Y OBRAS REPARACION CAMPO GRANDE PRTR NEXT GENERATION</t>
  </si>
  <si>
    <t>GLORIA  RUIZ FERNANDEZ</t>
  </si>
  <si>
    <t>SUMINISTRO DE ESTORES PARA EL COLEGIO PÚBLICO JOSÉ ZORRILLA. AÑO 2026</t>
  </si>
  <si>
    <t>GLOBAL PRODUCCIONES, SL</t>
  </si>
  <si>
    <t>CONTRATO INFRAESTRUCTURAS, EQUIPAMIENTO TECNICO PARA EL FESTIVAL DE LITERATURA JAIPUR 2026, DEL 12 AL 14 DE JUNIO 2026</t>
  </si>
  <si>
    <t>SERVICIOS DE ASISTENCIA SANITARIA Y DISPOSITIVOS DE ATENCIÓN PREVENTIVA PARA EL EVENTO LASAMOA, VIVIENDO EL RÍO</t>
  </si>
  <si>
    <t>CONTRATO COORDINACIÓN SEGURIDAD Y SALUD</t>
  </si>
  <si>
    <t>H.M.O.  REVISAR FUNCIONAMIENTO DE LUZ MARCHA  ATRAS.  COMPROBAR  PILOTOS,  CAJAS  DE FUSIBLES  Y CENTRALITAS. //SEISPC</t>
  </si>
  <si>
    <t>4 TALLERES DE CIENCIA Y FISICA EN IGUALDAD// CENTRO MUNICIPAL DE IGUALDAD //  JULIO Y AGOSTO 2026</t>
  </si>
  <si>
    <t>BRAVO INDIA SL</t>
  </si>
  <si>
    <t>MONTAJES Y DEMONTAJES DE LONAS EN DIFERENTES ACTOS DEL SERVICIO DE IGUALDAD Y JUVENTUD// SAN BENITO// DURANTE 2026</t>
  </si>
  <si>
    <t>5 TALLERES DE CUENTACUENTOS. SCAPEROL: ESCAPA DEL ROL // CENTRO MUNICIPAL DE IGUALDAD // JULIO 2026</t>
  </si>
  <si>
    <t>2026/CTA_01/000012 CTO. PRESTACIÓN ACTIVIDADES DE LA ESCUELA MUNICIPAL DE MÚSICA DEL 1/9/26 AL 31/12/26</t>
  </si>
  <si>
    <t>Control de calidad de las obras de remodelación de las calles San Luis y Acibelas de Valladolid (exp. 20/2025)</t>
  </si>
  <si>
    <t>PRÓRROGA CONTRATACION SERVICIOS CELADURIA AGENCIA DE INNOVACION Y DESARROLLO ECONOMICO (AGOSTO A DICIEMBRE 2026)</t>
  </si>
  <si>
    <t>2026 02 9332 632</t>
  </si>
  <si>
    <t>INSTALACIONES ELECTRICAS OLMEDO CACERES S.L.</t>
  </si>
  <si>
    <t>OBRAS DE REFORMA Y REPARACIÓN DE INSTALACIONES EXISTENTES EN EL APARCAMIENTO DE LA VICTORIA, PLAZA DE LA SOLIDARIDAD</t>
  </si>
  <si>
    <t>PISUERGA RENT S.L.</t>
  </si>
  <si>
    <t>ALQUILER DE APILADORA ELEVADORA PARA CARGA Y DESCARGA DE LA PLANTA ANUAL.</t>
  </si>
  <si>
    <t>COORDINACIÓN DE SEGURIDAD Y SALUD OBRAS DE REHABILITACIÓN Y REFUERZO DEL FIRME CARRETERA CAMINO VIEJO DE SIMANCAS</t>
  </si>
  <si>
    <t>COORDINACIÓN DE SEGURIDAD Y SALUD DE LAS OBRAS DE REVITALIZACIÓN Y REMODELACIÓN DE LA PLAZA DE SANTA BRÍGIDA</t>
  </si>
  <si>
    <t>ETNO SONIDO PRODUCCIONESS.L.</t>
  </si>
  <si>
    <t>ILUMINACIÓN Y SONIDO DURANTE RECITAL DE POESÍA DE LA SEMANA INTERNACIONAL DE LOS ARCHIVOS</t>
  </si>
  <si>
    <t>MANTENIMIENTO, SUMINISTRO DE  VALVULA PU INCOMP PARA REPARACION EN EL CVA DELICIAS- AM- INICIATIVAS SOCIALES</t>
  </si>
  <si>
    <t>FUNDACION ALONSO QUIJANO</t>
  </si>
  <si>
    <t>SUSCRIPCIÓN DE LA REVISTA ""MI BIBLIOTECA"" PARA BIBLIOTECAS MUNICIPALES DE VALLADOLID. AÑO 2026</t>
  </si>
  <si>
    <t>OFICINA CONTABLE L01471868 / ORGANO GESTOR L01471868 / UNIDAD TRAMITADORA GE0003952 / REP.  PINCHAZO FURGO 3500+EQUIL.</t>
  </si>
  <si>
    <t>2026 01 9206 22699</t>
  </si>
  <si>
    <t>CATERING DURANTE RUEDA DE PRENSA DE PRESENTACIÓN DE SEMANA INTERNACIONAL DE LOS ARCHIVOS</t>
  </si>
  <si>
    <t>MOTUL SPECIFIC RN 0720 5W30 5L / APORTACION SIGAUS 5L / MOTUL 8100 X-CLEAN EFE C2/C3 5W30 5L / APORTACION SIGAUS 5L / MO</t>
  </si>
  <si>
    <t>MACROLIBROS SLU</t>
  </si>
  <si>
    <t>IMPRESIÓN DE FOLLETOS PARA EL CONCIERTO LA PASIÓN JOVEN ORQUESTA DE CASTILLA Y LEÓN - AÑO 2026</t>
  </si>
  <si>
    <t>IVA DEL SERVICIO DE PUBLICIDAD Y PROMOCION TURISTICA VALLADOLID DE AMBITO NACIONAL PROMOCION OFERTA TURISTICA Y EVENTOS</t>
  </si>
  <si>
    <t>2026 11 1361 224</t>
  </si>
  <si>
    <t>ANIMALES DE COMPAÑIA||""PÓLIZA"":9041880120775||""RECIBO"":8777094755||""RIESGO""//DELTA//SEISPC</t>
  </si>
  <si>
    <t>AMPLIACION DEL SUMINISTRO DE CONJUNTO DE APARATOS Y SISTEMA PARA ADECUAR BAÑO PUBLICO A BAÑO APTO PARA PERSONAS OSTOMIZA</t>
  </si>
  <si>
    <t>ACUERDO MARCO_1207KHB;ANTICONGELANTE, KIT DISTRIBUCION CON BOMBA DE AGUA Y CORREA ACCESORIOS MANO DE OBRA DE SUSTITUIRLO</t>
  </si>
  <si>
    <t>2 TALLERES ""LABORATORIO DE ESCRITURA"" CON PERSPECTIVA DE GENERO // CENTRO MUNICIPAL DE LA IGUALDAD // JULIO 2026</t>
  </si>
  <si>
    <t>ADJUDICA RENOVACIÓN SUSCRIPCIÓN 215030/1 AGOSTO 2026 a AGOSTO 2027</t>
  </si>
  <si>
    <t>MATERIAL DE CARPINTERÍA PARA C.C. DELICIAS (ID 50996 Y 51484) Y C.I.C. CONDE ANSÚREZ (ID 51450)</t>
  </si>
  <si>
    <t>CTO. SERVICIO - ENCUADERNACIÓN CUENTO PARA ESCOLARES POR CENTENARIO DE LA POLICÍA MUNICIPAL DE VALLADOLID. 2026</t>
  </si>
  <si>
    <t>Albarán: VA26/1822 Fecha: 18/05/26 / CINTA CARROCERO DECOFIX 24 MM CELLOFIX / Albarán: VA26/1845 F//SEISPC</t>
  </si>
  <si>
    <t>ACUERDO MARCO SUMINISTROS_Albarán: VA26/430 Fecha: 04/02/26 / CORREDERA ARM KIT JUEGO RUEDA / SERVICIO MEDICO</t>
  </si>
  <si>
    <t>SIN ID / PISTON SILLA OFICINA ESTANDAR ""E"" / SIN ID / SIERRA BOSCH GSA 12-30 + 2 HOJAS + MALETA / SIN ID / RECAM. CARRET</t>
  </si>
  <si>
    <t>MESTOLAYA SL</t>
  </si>
  <si>
    <t>CONTRATO DE OBRAS DE REVITALIZACIÓN Y REMODELACIÓN DE LA PLAZA DE SANTA BRÍGIDA</t>
  </si>
  <si>
    <t>SUMINISTRO DE 10 KG DE GAS REFRIGERANTE PARA RELLENAR LA MÁQUINA ENFRIADORA DEL C.C. CAMPILLLO</t>
  </si>
  <si>
    <t>2 TALLERES DE YOGA INFANTIL Y 1 TALLER CLIMATERIO // CENTRO MUNICIPAL DE IGUALDAD// JULIO 2026</t>
  </si>
  <si>
    <t>ACUERDO MARCO_0701DKW:ACEITE 5W40,FILTRO DE ACEITE, AIRE, ARANDELA, TASA, Y MANO DE OBRA;_8580LNR;ACEITE 5W30,TASA,ARAND</t>
  </si>
  <si>
    <t>SUMINISTRO DE 15 KGS. DE GAS REFRIGERANTE PARA ENFRIADORA DE C.C. JOSÉ MARÍA LUELMO</t>
  </si>
  <si>
    <t>MANTENIMIENTO, SUMINISTRO DE DISCO DIAMANTE TURBO MT59 230X10PARA REPARACION DEL CVA PUENTE COLGANTE- AM- INICIATIVAS SO</t>
  </si>
  <si>
    <t>10 SIERRAS SABLE EXPERT S957CHM / 10 SIERRAS SABLE EXPERT S1157CHM///SEISPC</t>
  </si>
  <si>
    <t>MANTEN. SUMINISTRO DE TORNILLO POZIDRIVE,TACO DUOBLADE,BROCA SDS PLUS  PARA REPARACION EN EL JACINTO BENAVENTE-AM-</t>
  </si>
  <si>
    <t>TACO DUOBLADE / SILICONA NEUTRA NEGRO / BROCA SDS PLUS 5X100X160 / TORNILLO POZIDRIVE 4,5 X 60</t>
  </si>
  <si>
    <t>SUMINISTRO MATERIAL DE PINTURA Y FERRETERÍA // COLEGIOS PÚBLICOS</t>
  </si>
  <si>
    <t>SILICONA NEUTRA BLANCO // ESCUELA INFANTIL EL PRINCIPITO</t>
  </si>
  <si>
    <t>CUBRETODO EN ROLLO 2x50M // COLEGIOS PÚBLICOS</t>
  </si>
  <si>
    <t>NATURGY CLIENTES EMPRESAS, S.A.U.</t>
  </si>
  <si>
    <t>CONTRATO CENTRALIZADO DE SUMINISTRO DE GAS. EXP. PR-SE 99/2022, P.S. 2 (1 PRÓRROGA, 2026)</t>
  </si>
  <si>
    <t>REPARAR RUEDA MIXTA / VALULA AIRE-AGUA / REPARAR RUEDA 16X6.50-6</t>
  </si>
  <si>
    <t>MON LLANTA 6 Y LIMPIEZA / VALVULA TR413</t>
  </si>
  <si>
    <t>MON LLANTA 8</t>
  </si>
  <si>
    <t>VALVULA TR412 / MONTAJE RUEDAS</t>
  </si>
  <si>
    <t>LA REGIONAL VALLISOLETANA, S.AL</t>
  </si>
  <si>
    <t>TRANSPORTE DE ALUMNOS DE ESCUELA DE JARDINERIA ""GERMINAVA"" PARA VISITA FORMATIVA A PARQUES Y ZONAS VERDES DE VALLADOLID</t>
  </si>
  <si>
    <t>SUMINISTRO DE PAPEL PARA IMPRENTA MPAL POR IMPRESIÓN DE CUENTO PARA ESCOLARES DEL CENTENARIO DE LA POLICÍA MPAL. 2026</t>
  </si>
  <si>
    <t>MARIA SOLEDAD CABALLERO SANCHEZ</t>
  </si>
  <si>
    <t>TALLER ""RE CREAR T""  //  CENTRO MUNICIPAL DE IGUALDAD // JULIO 2026</t>
  </si>
  <si>
    <t>ROBERTO MEZQUITA ARNAIZ</t>
  </si>
  <si>
    <t>CTO. DE SERVICIO - TALLER POMPORERÁ CUENTOS  EN LA BIBLIOTECA CAMPO GRANDE. VERANO 2026</t>
  </si>
  <si>
    <t>TAO26 888 REPARACION 4747-GSV KMS 351100  REV. FALLO EN ZONA CORREAS,  SE OBSERVA SOPORTE ALTERNADOR Y BOMBA DIRECCION R</t>
  </si>
  <si>
    <t>TAO26 895 REPARACION 8673-LZF KMS 55084 HORAS 4037 HACER CONVERGENCIA</t>
  </si>
  <si>
    <t>VERA AGUADO RODRIGUEZ</t>
  </si>
  <si>
    <t>CTO. DE SERVICIO - CUENTOS BAJO SOSPECHA EN LA BIBLIOTECA CAMPO GRANDE. VERANO 2026</t>
  </si>
  <si>
    <t>BECERRIL DE CAMPOS</t>
  </si>
  <si>
    <t>M² TECH PYL VINILO ARMOR WHITE A 24*600*600 / ML PRF PRIM KRF CLICK T24*38*3600 / ML PRF SECUND KRF T24*38*3600 / ML PRF</t>
  </si>
  <si>
    <t>TERESA HERVELLA DURÁNTEZ</t>
  </si>
  <si>
    <t>HONORARIOS EN RELACION A DONACION DE MOTO PARA EL MUSEO DE POLICÍA MUNICIPAL</t>
  </si>
  <si>
    <t>4 GLYCOGEL ORGANIC 50% 5 L. AMARILLO / 2 RETR.AUXIL. UNIVERSAL R.300 / LATIGUILLO</t>
  </si>
  <si>
    <t>PLACA MATRICULA EUROPEA / CLAVIJA 12V ALUMINIO / 6 lampara 24v P21W Standard BA15s //SEISPC</t>
  </si>
  <si>
    <t>ADPRO/BLUE10 - BLUE10 / ADPRO/57731E - BATERIA ELITE / ADPRO/64582 - BATERIA AD PLUS 12V 145-800 AMP. +IZQ / 0/0 - CAJA</t>
  </si>
  <si>
    <t>TABLEROS 180X74X74 PARA SERVICIO DE EDUCACIÓN</t>
  </si>
  <si>
    <t>ANUNCIO MPGOU VILLAGARCIA CAMPOS</t>
  </si>
  <si>
    <t>2 TALLERES DE VOCES ATLANTICAS CON PERSPECTIVA DE GENERO // CENTRO MUNICIPAL DE IGUALDAD // JULIO Y AGOSTO 2026</t>
  </si>
  <si>
    <t>SACA DE FILLER / SACA DE FILLER / SACA DE FILLER</t>
  </si>
  <si>
    <t>UNIDAD LOSA BANCO DE 75X75X10 / M² BALDOSA 40X40X4 PETREO FINO GRIS PERLA</t>
  </si>
  <si>
    <t>ALQUILER DE BRAZO GRÚA PARA LIMPIEZA DE CUBIERTAS DEL ARCHIVO.</t>
  </si>
  <si>
    <t>COPIAS COLOR KYOCERA 4053 N.SERIE: RFC9X19495 FC011379 DE DICIEMBRE A MARZO- CP JACINTO BENAVENTE</t>
  </si>
  <si>
    <t>ANALITICAS FUERA DE CONTRATO DE TRATAMIENTO DE LA LEGIONELOSIS EN EL CENTRO INTEGRADO PSH</t>
  </si>
  <si>
    <t>SUMINISTRO DE MATERIAL DE FONTANERÍA PARA C.C. ZONA SUR (ID 50968)</t>
  </si>
  <si>
    <t>SUMINISTRO MATERIAL DE BAÑO // EIM PLATERO</t>
  </si>
  <si>
    <t>[3DES2] DESATASCADOR LIQUIDO ALTA DENSIDAD 2 KG. // COLEGIOS PÚBLICOS</t>
  </si>
  <si>
    <t>A.M. REPARACION VEHICULO OFICIAL  ALCALDIA 8435 LPS, R.I.</t>
  </si>
  <si>
    <t>SUMINISTRO DE CONTENEDOR Y GESTION DE RESIDUOS_INCIDENCIA MANTIS</t>
  </si>
  <si>
    <t>4 TALLERES DE RIESGOS DE ALGORITMOS Y REDES SOCIALES PARA PERSONAS ADULTAS//CENTRO MUNICIPAL DE IGUALDAD// AGOSTO 2026</t>
  </si>
  <si>
    <t>MANTEN. SUMINISTRO DE MINIRODI ANTIGOTA PARED/TECHO D16 11CM (5UND) PARA REPARACION DEL CVA PASAJE DE LA MARQ.- AM</t>
  </si>
  <si>
    <t>MANT. SUMINISTRO DE TKROM SUPERCARRARA LISO BLANCO 810 15LT PARA REPARACION DE PINTURA DEL CVA PASAJE DE LA MARQUESINA-</t>
  </si>
  <si>
    <t>ESPATULA EXTRA FUERTE INOX - 10CM UD                                        ( SERVICIO DE PARQUES Y JARDINES ) / DISOLVE</t>
  </si>
  <si>
    <t>MANT. SUMINISTRO DE CARTUCHO SINTEX PU-50 MARRON 0.3LT  PARA REPARACION DE PINTURA DEL CVA RIO ESGUEVA- AM- INICIATIVAS</t>
  </si>
  <si>
    <t>H.M.O.  PROBAR  VEHICULO.  D-M RUEDAS PARA  REVISAR  RUIDO EN FRENOS. NO SE APRECIA NADA EN MAL ESTADO (SIN CARGO) /</t>
  </si>
  <si>
    <t>ESPATULA PINT.RF.510 EXPERT TOOLS 8 UD                                      ( MANTENIMIENTO DE EDIFICIOS E INSTALACIONES</t>
  </si>
  <si>
    <t>BOBINA VINILO ORATAPE MT-95 UD//SEISPC</t>
  </si>
  <si>
    <t>RUALAIX RENOVAC. INTERIOR PASTA RX-301 5KG   / TKROM MATE FORTUNA. ID 0050514</t>
  </si>
  <si>
    <t>SUMINISTRO MATERIAL CARPINTERÍA // CEIP VICENTE ALEIXANDRE</t>
  </si>
  <si>
    <t>TINTE UNIVERSAL OCRE 0.25LT // CEIP VICENTE ALEIXANDRE</t>
  </si>
  <si>
    <t>SUMINISTRO MATERIAL PINTURA // CEIP LEÓN FELIPE</t>
  </si>
  <si>
    <t>TKROM ESMALTE CON PU VERDE HIER 123 BRIL 4LT (6 UNDS)// LEÓN FELIPE</t>
  </si>
  <si>
    <t>SUMINISTRO MATERIAL DE PINTURA // CEIP ENTRE RÍOS</t>
  </si>
  <si>
    <t>SUMINISTRO MATERIAL DE PINTURA // CEIP FRANCISCO QUEVEDO  - GRANADOS</t>
  </si>
  <si>
    <t>CONTRATO CELADURÍA CENTROS SANTIAGO LÓPEZ Y SEGUNDO MONTES 2026. EXP. 10SS-11-23, 2ª PRÓRROGA (1A)</t>
  </si>
  <si>
    <t>PRORROGA CTO.CELADURIA LOTE 1 CENTROS DE VIDA ACTIVA TRANSFERIDOS DE 04/08/2026 A 03/08/2027 EXP.2026/CTA_01/0000047</t>
  </si>
  <si>
    <t>PRORROGA CTO.CELADURIA LOTE 1 CENTROS DE VIDA ACTIVA NO TRANSFERIDOS DE 04/08/2026 A 03/08/2027 EXP.2026/CTA_01/0000047</t>
  </si>
  <si>
    <t>EHL ARMARIO LLAVERO. 48 LLAVES. EHL. / CERRAD KEYA 200024.S.17 CR.180 C/PEST 130017 / SERRUCHO EBANISTA BAHCO PC-10-DTR</t>
  </si>
  <si>
    <t>2026 10 2312 625</t>
  </si>
  <si>
    <t>MUEBLES PARA EL CVA ARCA REAL- INICIATIVAS SOCIALES</t>
  </si>
  <si>
    <t>Albarán: VA26/2024 Fecha: 29/05/26 / * PRUEBA CARPINTERIA * / FORMON  9MM / FORMON 14MM</t>
  </si>
  <si>
    <t>UNO+BLANCO 15L ( MANTENIMIENTO DE EDIFICIOS  )</t>
  </si>
  <si>
    <t>PRODUCTOS DE LIMPIEZA.../// AM EXP 18/2022 // SERVICIO DE LIMPIEZA VIARIA.</t>
  </si>
  <si>
    <t>MATERIALES REPARACION ESTUDIO DE GRABACION Y  DESAGUE// ESPACIO JOVEN SUR// MAYO 2026</t>
  </si>
  <si>
    <t>LUXATIN ECO SATIN BLANCO 750L ( GE0011750 AYUNTAMIENTO ) / PLASMONT OLEOSINTETICO 1KG ( GE0011750 AYUNTAMIENTO ) / MONTO</t>
  </si>
  <si>
    <t>MATERIAL DE CARPINTERÍA PARA C.C. JOSÉ LUIS MOSQUERA (ID 51102)</t>
  </si>
  <si>
    <t>Albarán OT/ 152993 de fecha 29/05/2026 ( REPARACIÓN EN TALLER DE MOTOCULTOR FR750 REF: VIVERO VALE Nº: 1793 RETIRADO EL</t>
  </si>
  <si>
    <t>BARNIZ MADESOL POLIURETANO SATINADO 3LT                                     ( GOBIERNO Y RELACIONES - AREA DEL GOBIERNO</t>
  </si>
  <si>
    <t>SUMINISTRO DE PURGADOR, TORNILLOS, ETC... PARA REPARACIONES DEL CVA ZONA SUR Y Z. ESTE - AM- INICIATIVAS SOCIALES</t>
  </si>
  <si>
    <t>PROGRAMA DE FERIAS Y FIESTAS DE VALLADOLID 1942</t>
  </si>
  <si>
    <t>MECANISMO ALIMENTACION INF. ROSCA METAL / DOBLE PULSADOR D.SENSO COMPACTO / MECANISMO DESCARGADOR TYFON 3G 10</t>
  </si>
  <si>
    <t>CEYS INSTANTANEO, ESPUMAX FIJACION XPRES// ESPACIO JOVEN SUR// MAYO 2026</t>
  </si>
  <si>
    <t>A.M. REPARACION VEHICULO OFICIAL ALCALDIA 0669 DHJ, R.I.</t>
  </si>
  <si>
    <t>DOMINIO APP VALLAAIRE</t>
  </si>
  <si>
    <t>2 CARGAS SPRAY // ESPACIO JOVEN SUR// MAYO 2026</t>
  </si>
  <si>
    <t>MANO DE OBRA  / FILTRO DE ACEITE  / FILTRO DE AIRE  / ACEITE CASTROL 5W40</t>
  </si>
  <si>
    <t>DESMONTAR Y MONTAR PARAGOLPES  / SUSTITUIR PARAGOLPES DL  / PARAGOLPES DL SUSTITUCION PIEZA  / PARAGOLPES DELANTERO  / R</t>
  </si>
  <si>
    <t>REPARACIÓN PINCHAZO RENAULT ZOE 6046JPN SEGÚN PRESUPUESTO</t>
  </si>
  <si>
    <t>TACO DUOPOWER 6X30 (100UD) CJA                                              ( MANTENIMIENTO DE EDIFICIOS E INSTALACIONES</t>
  </si>
  <si>
    <t>CODO + TAPON Y MANGUITO SANITARIO// ESPACIO JOVEN SUR// MAYO 2026</t>
  </si>
  <si>
    <t>MANO DE OBRA ( MATRICULA 4416KJX.  )</t>
  </si>
  <si>
    <t>SEGURIDAD Y SALUD DE LAS OBRAS DE REFORMA Y REPARACIÓN EN EL APARCAMIENTO DE LA VICTORIA, PLAZA DE LA SOLIDARIDAD</t>
  </si>
  <si>
    <t>CONTRATO OBRAS SUBSANACIÓN URBANIZACIÓN FASE II PERI LA CUMBRE</t>
  </si>
  <si>
    <t>CONTRATACION MENOR / SERVICIOS / PRIMER SEMESTRE EJERCICIO 2026</t>
  </si>
  <si>
    <t>CONTRATACION MENOR / SUMINISTROS / PRIMER SEMESTRE EJERCICIO 2026</t>
  </si>
  <si>
    <t>CONTRATACION MENOR / OBRAS / PRIMER SEMESTRE EJERCICIO 2026</t>
  </si>
  <si>
    <t>CONTRATACION MENOR / OTROS / PRIMER SEMESTRE EJERCICIO 2026</t>
  </si>
  <si>
    <t>CONTRATACION MENOR / MIXTOS / PRIMER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</si>
</sst>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name val="Arial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indent="1"/>
    </xf>
    <xf numFmtId="0" fontId="3" fillId="0" borderId="0" xfId="0" pivotButton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pivotButton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0" fontId="4" fillId="0" borderId="0" xfId="0" pivotButton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2" xfId="0" pivotButton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4" fontId="6" fillId="4" borderId="2" xfId="0" applyNumberFormat="1" applyFont="1" applyFill="1" applyBorder="1" applyAlignment="1">
      <alignment horizontal="left"/>
    </xf>
    <xf numFmtId="0" fontId="7" fillId="3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4" fontId="0" fillId="0" borderId="2" xfId="0" applyNumberFormat="1" applyBorder="1"/>
    <xf numFmtId="0" fontId="0" fillId="0" borderId="2" xfId="0" pivotButton="1" applyBorder="1"/>
    <xf numFmtId="0" fontId="0" fillId="0" borderId="2" xfId="0" applyBorder="1" applyAlignment="1">
      <alignment horizontal="center"/>
    </xf>
    <xf numFmtId="1" fontId="10" fillId="0" borderId="0" xfId="0" applyNumberFormat="1" applyFont="1"/>
    <xf numFmtId="0" fontId="10" fillId="0" borderId="0" xfId="0" applyFont="1"/>
    <xf numFmtId="14" fontId="10" fillId="0" borderId="0" xfId="0" applyNumberFormat="1" applyFont="1"/>
    <xf numFmtId="4" fontId="10" fillId="0" borderId="0" xfId="0" applyNumberFormat="1" applyFont="1"/>
    <xf numFmtId="0" fontId="9" fillId="0" borderId="0" xfId="0" applyFont="1"/>
    <xf numFmtId="1" fontId="9" fillId="0" borderId="0" xfId="0" applyNumberFormat="1" applyFont="1"/>
    <xf numFmtId="14" fontId="9" fillId="0" borderId="0" xfId="0" applyNumberFormat="1" applyFont="1"/>
    <xf numFmtId="4" fontId="9" fillId="0" borderId="0" xfId="0" applyNumberFormat="1" applyFont="1"/>
    <xf numFmtId="0" fontId="0" fillId="0" borderId="3" xfId="0" pivotButton="1" applyBorder="1"/>
    <xf numFmtId="0" fontId="0" fillId="0" borderId="3" xfId="0" applyBorder="1"/>
    <xf numFmtId="0" fontId="6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vertical="center" wrapText="1"/>
    </xf>
    <xf numFmtId="10" fontId="3" fillId="0" borderId="2" xfId="3" applyNumberFormat="1" applyFont="1" applyBorder="1" applyAlignment="1">
      <alignment horizontal="right" vertical="center" wrapText="1" indent="1"/>
    </xf>
    <xf numFmtId="4" fontId="0" fillId="0" borderId="0" xfId="0" applyNumberForma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3" applyNumberFormat="1" applyFont="1"/>
    <xf numFmtId="4" fontId="4" fillId="0" borderId="2" xfId="0" applyNumberFormat="1" applyFont="1" applyBorder="1" applyAlignment="1">
      <alignment horizontal="left"/>
    </xf>
    <xf numFmtId="0" fontId="11" fillId="0" borderId="0" xfId="0" applyFont="1"/>
    <xf numFmtId="10" fontId="11" fillId="0" borderId="0" xfId="3" applyNumberFormat="1" applyFont="1"/>
    <xf numFmtId="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10" fontId="13" fillId="0" borderId="2" xfId="3" applyNumberFormat="1" applyFont="1" applyBorder="1" applyAlignment="1">
      <alignment horizontal="right" vertical="center" wrapText="1" indent="1"/>
    </xf>
    <xf numFmtId="49" fontId="9" fillId="0" borderId="0" xfId="0" applyNumberFormat="1" applyFont="1"/>
    <xf numFmtId="49" fontId="9" fillId="0" borderId="0" xfId="0" applyNumberFormat="1" applyFont="1" applyAlignment="1">
      <alignment horizontal="center"/>
    </xf>
    <xf numFmtId="4" fontId="4" fillId="0" borderId="2" xfId="0" applyNumberFormat="1" applyFont="1" applyBorder="1" applyAlignment="1">
      <alignment horizontal="left" vertical="center" wrapText="1"/>
    </xf>
    <xf numFmtId="1" fontId="14" fillId="0" borderId="0" xfId="0" applyNumberFormat="1" applyFont="1"/>
    <xf numFmtId="49" fontId="14" fillId="0" borderId="0" xfId="0" applyNumberFormat="1" applyFont="1"/>
    <xf numFmtId="14" fontId="14" fillId="0" borderId="0" xfId="0" applyNumberFormat="1" applyFont="1"/>
    <xf numFmtId="4" fontId="14" fillId="0" borderId="0" xfId="0" applyNumberFormat="1" applyFont="1"/>
    <xf numFmtId="1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/>
    <xf numFmtId="49" fontId="14" fillId="0" borderId="0" xfId="0" applyNumberFormat="1" applyFont="1" applyAlignment="1">
      <alignment horizontal="left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</cellXfs>
  <cellStyles count="4">
    <cellStyle name="Buena" xfId="1" xr:uid="{00000000-0005-0000-0000-000000000000}"/>
    <cellStyle name="Normal" xfId="0" builtinId="0"/>
    <cellStyle name="Porcentaje" xfId="3" builtinId="5"/>
    <cellStyle name="Título 1" xfId="2" xr:uid="{00000000-0005-0000-0000-000003000000}"/>
  </cellStyles>
  <dxfs count="3659"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border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font>
        <color rgb="FFFF0000"/>
      </font>
    </dxf>
    <dxf>
      <font>
        <color rgb="FFFF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fill>
        <patternFill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fill>
        <patternFill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family val="2"/>
        <scheme val="none"/>
      </font>
      <numFmt numFmtId="4" formatCode="#,##0.00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Narrow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0" formatCode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color rgb="FFFF0000"/>
      </font>
    </dxf>
    <dxf>
      <font>
        <color rgb="FFFF0000"/>
      </font>
    </dxf>
    <dxf>
      <border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olanda del Pozo Garcia" refreshedDate="46233.408091666664" createdVersion="6" refreshedVersion="8" minRefreshableVersion="3" recordCount="3576" xr:uid="{00000000-000A-0000-FFFF-FFFF16000000}">
  <cacheSource type="worksheet">
    <worksheetSource name="Tabla1"/>
  </cacheSource>
  <cacheFields count="24">
    <cacheField name="Nº Operación" numFmtId="1">
      <sharedItems containsSemiMixedTypes="0" containsString="0" containsNumber="1" containsInteger="1" minValue="220179000024" maxValue="220260029063"/>
    </cacheField>
    <cacheField name="Fase" numFmtId="49">
      <sharedItems/>
    </cacheField>
    <cacheField name="Fecha" numFmtId="14">
      <sharedItems containsSemiMixedTypes="0" containsNonDate="0" containsDate="1" containsString="0" minDate="2026-01-01T00:00:00" maxDate="2026-07-01T00:00:00"/>
    </cacheField>
    <cacheField name="Referencia" numFmtId="1">
      <sharedItems containsSemiMixedTypes="0" containsString="0" containsNumber="1" containsInteger="1" minValue="22024002832" maxValue="22026004853"/>
    </cacheField>
    <cacheField name="Aplicación" numFmtId="49">
      <sharedItems/>
    </cacheField>
    <cacheField name="Importe" numFmtId="4">
      <sharedItems containsSemiMixedTypes="0" containsString="0" containsNumber="1" minValue="-246853.7" maxValue="21754560"/>
    </cacheField>
    <cacheField name="Nombre Ter." numFmtId="49">
      <sharedItems count="3011">
        <s v="47 SEGUNDOS PRODUCCIONES, S.L."/>
        <s v="A. SAORIN MONTAJE DE STAND, S.L."/>
        <s v="A.C.JOVEN ORQUESTA SINFO. PUNTA DEL ESTE"/>
        <s v="A.T. MEDTRA, S.L."/>
        <s v="ABAST SYSTEMS &amp; SOLUTIONS SL"/>
        <s v="ALPA COPIADORAS, S.L."/>
        <s v="ABONOS EMUPA, S.L."/>
        <s v="ACCIONA MEDIO AMBIENTE, S.A."/>
        <s v="ACLAD ATENCIÓN INTEGRAL A COLECTIVOS EN RIESGO"/>
        <s v="ACM TOOLS S.L."/>
        <s v="ACOVALL ACOMETIDAS Y SANEAMIENTOS DE VALLADOLID S.L."/>
        <s v="ACTUA SERVICIOS Y MEDIO AMBIENTE, S.L."/>
        <s v="ADMINISTRA AGRO 21 S.L."/>
        <s v="ADRIAN PASCUAL ROMERO"/>
        <s v="ADTIVA COMUNICACION CREATIVA SL"/>
        <s v="AGENCIA DE NOTICIAS ICAL, S.L"/>
        <s v="AGENCIA EFE, S.A"/>
        <s v="AGENCIA EUROPA PRESS, S.A."/>
        <s v="ALCASA SATURNO S.L."/>
        <s v="ALFONSO CORRAL  BERMEJO"/>
        <s v="ALIADOS POR LA INTEGRACION CASTILLA Y LEON CEE S.L.U."/>
        <s v="ALICIA GARCÍA MARTÍNEZ"/>
        <s v="ALICIA SANZ RODRIGUEZ"/>
        <s v="ALLENDE ACTIVIDADES DE OCIO Y TIEMPO LIBRE,  S.L."/>
        <s v="ALMACENES GONZALEZ BOMBIN, SOCIEDAD LIMITADA"/>
        <s v="ALONSO VENDING 1995, S.L."/>
        <s v="ALPHABET ESPAÑA FLEET MANAGEMENT, S.A."/>
        <s v="ALSINA I LLORCA S.L."/>
        <s v="ALTEN SOLUCIONES,PRODUCTOS,AUDITORIA E INGENIERIA S.A.U"/>
        <s v="ALTERNATIVAS ECONÓMICAS, S.C.C.L."/>
        <s v="ALTIA CONSULTORES, S.A."/>
        <s v="AL-TOP TOPOGRAFIA, S.A."/>
        <s v="ALVAC S.A."/>
        <s v="ALVALOP SERVICIOS XXI SL"/>
        <s v="ALVAREZ Y MATEO ARQUITECTOS, SL"/>
        <s v="AMALIA TORRES  SALGADO"/>
        <s v="AMAQ ELEVACION, S.L."/>
        <s v="AMBAR TELECOMUNICACIONES, S.L."/>
        <s v="AMBICONTROL SERVICIO DE ATENCION TECNICA  AMBIENTAL SL"/>
        <s v="ANA BELEN DIEZ DE LA CALLE"/>
        <s v="ANGÉLICA GAGO  BENITO"/>
        <s v="ANSU ESTRUCTURAS Y EVENTOS SL"/>
        <s v="ANTICIMEX 3D SANIDAD AMBIENTAL, S.A.U."/>
        <s v="ANTONIO JESUS CASTRO LOSADA"/>
        <s v="API MOVILIDAD, S.A"/>
        <s v="AQLARA INFRAESTRUCTURAS SAU"/>
        <s v="ARANZAZU MATEO BURGOS"/>
        <s v="ARASTI BARCA M.A., S.L."/>
        <s v="ARCAL GESTION DOCUMENTAL, SL"/>
        <s v="ARCOVET PRODUCTOS VETERINARIOS SL"/>
        <s v="ARIDOS GONZAL SL"/>
        <s v="ARMAISMA, S.L."/>
        <s v="ARMERIA DEL CARMEN S.L"/>
        <s v="ARRIATE STUDIO SL"/>
        <s v="ARTE CONSERVACIÓN Y RESTAURACIÓN DE BIENES MUEBLES SL"/>
        <s v="ARVID DISEÑO Y DECORACIÓN"/>
        <s v="ASCAN SERVICIOS URBANOS SL"/>
        <s v="ASCENSORES ENOR S.L."/>
        <s v="ASCENSORES ZENER GRUPO ARMONIZA, S.L.U."/>
        <s v="ASE-PSIKE, S.L."/>
        <s v="ASOC CULTURAL ATHENEA TEATRO JOVEN"/>
        <s v="ASOC PARA LA PROMOCION Y GESTION DE SERVICIOS SOCIALES GENERALES Y ESPECIALIZADOS"/>
        <s v="ASOCIACIÓN CULTURAL CONDE PEDRO ANSÚREZ"/>
        <s v="ASOCIACIÓN CULTURAL LA LUZ DE LAS DELICIAS"/>
        <s v="ASOCIACION DE LA PRENSA DEPORTIVA DE VALLADOLID"/>
        <s v="ATECH BUSINESS OPERATION SL"/>
        <s v="ATHISA MEDIO AMBIENTE,  S.A.U."/>
        <s v="ATOS HOLDING IBERIA, S.L."/>
        <s v="AUDIOVISUAL EXPERIENCE S.L."/>
        <s v="I G M, INGENIERIA Y GESTION MEDIOAMBIENTAL, S.L."/>
        <s v="AUTOS IGLESIAS SL"/>
        <s v="AYESA ADVANCED TECHNOLOGIES, SA"/>
        <s v="AYESA IBERMÁTICA S.A.U."/>
        <s v="AYTOS SOLUCIONES INFORMATICAS, S.L.U."/>
        <s v="BABEL SISTEMAS DE INFORMACION, S.L."/>
        <s v="BALLESTAS HERNANDEZ VALLADOLID, S.L"/>
        <s v="BAND SWEET, S.L."/>
        <s v="BARATZ SERVICIOS DE TELEDOCUMENTACION, S.A."/>
        <s v="BECEDAS EQUIPAMENTOS INTEGRALES, S.L."/>
        <s v="BELGRAVIA PRODUCCIONES SL"/>
        <s v="BENADOOR, S.L."/>
        <s v="BERTA MONCLUS  ARRABAL"/>
        <s v="BETON CATALAN, S.A."/>
        <s v="BETTINA ALEXANDRA GERTRUD GEISSELMANN"/>
        <s v="BILLARES RUFES,S.L."/>
        <s v="BLAPE, S.L."/>
        <s v="BRONCE 7 ARGALES, S.L."/>
        <s v="BUREAU VERITAS SOLUTIOSNS IBERIA, S.L. UNIPERSONAL"/>
        <s v="DORNIER S.A."/>
        <s v="CABERO EDIFICACIONES, S.A."/>
        <s v="VEOLIA SERVICIOS LECAM,S.A.U."/>
        <s v="ENERGINOBA BATERIAS Y MANTENIMIENTOS, S.L."/>
        <s v="MAINTENANCE DEVELOPMENT ,S.A -MDTEL TELECOMUNICACIONES"/>
        <s v="HERMENEUS WORLD SL"/>
        <s v="EULEN SERVICIOS SOCIOSANITARIOS, S.A."/>
        <s v="T-SYSTEMS ITC IBERIA S.A."/>
        <s v="CGB INFORMÁTICA S.L."/>
        <s v="TELTRONIC SA UNIPERSONAL"/>
        <s v="CADIELSA GRUPO, S.L.U."/>
        <s v="TRADIA TELECOM S.A."/>
        <s v="ENVIRA SOSTENIBLE, S.A."/>
        <s v="TELEFONICA SOLUCIONES DE INFORMATICA Y COMUNICACIONES DE ESPAÑA S.A.U"/>
        <s v="SOLUTIA INNOVAWORLD TECHNOLOGIES S.L."/>
        <s v="VISEVER S.L."/>
        <s v="IPROGES CONSULTING, S.L."/>
        <s v="UNIFORMES GARY¿S S.L.U."/>
        <s v="CALIDAD DE AMBIENTE VALLADOLID, S.L."/>
        <s v="CALLE UNDERGROUND SL"/>
        <s v="KEYCOES COMUNICACION S.L."/>
        <s v="CAMARA OFICIAL DE COMERCIO, INDUSTRIA Y SERVICIOS DE VALLADOLID"/>
        <s v="CONTENUR ESPAÑA, S.L."/>
        <s v="CARLIBUR S.L."/>
        <s v="CARRETILLAS MAYOR, S.A."/>
        <s v="CARROCERIAS MARIANO APARICIO SL"/>
        <s v="CARROCERIAS Y GRUAS M. TORRE S.L."/>
        <s v="CASA AMBROSIO RODRIGUEZ, S.L."/>
        <s v="INCIDEC INGENIERÍA Y ARQUITECTURA, S.L."/>
        <s v="CASTILLA ASESORIA DE TURISMO SL"/>
        <s v="CASTILLA Y LEON RADIO, S.A."/>
        <s v="MAILING ANDALUCIA S.A"/>
        <s v="ESRI ESPAÑA SOLUCIONES GEOESPACIALES, S.L."/>
        <s v="CEFETRA DIGITAL SERVICES S.L.U."/>
        <s v="IN PULSO MUSICAL SOCIEDAD COOPERATIVA"/>
        <s v="CENTRO DE ESTUDIOS DE MATERIALES Y CONTROL DE OBRAS, S.A. (CEMOSA)"/>
        <s v="CENTRO DE FORMACION SOPORTE VITAL CASTILLA Y LEON SL."/>
        <s v="SOLYVEN INGENIERIA, S.L."/>
        <s v="UTE ALBERGUE MUNICIPAL ARALIA SERVICIOS SOCIOSANITARIOS SA Y FUNDACION INTRAS"/>
        <s v="SERVICIOS COMIDAS Y ACTIVIDADES SOCIALES, S.L."/>
        <s v="UTE SAD AVANZADO VALLADOLID SENIOR SERVICIOS INTEGRALES SA Y ONET IBERIA SAU"/>
        <s v="SENIOR SERVICIOS INTEGRALES SA - ASOC PAJARILLOS EDUCA UTE"/>
        <s v="CENTRO MATERIAL SANITARIO, S.A."/>
        <s v="CERTIFICACIÓN Y CONFIANZA CÁMARA, S.L."/>
        <s v="TEMA INGENIERIA, S.L."/>
        <s v="GRUPO SIFU CASTILLA Y LEON SL"/>
        <s v="CHIQUIOCIO CULTURAL, S L"/>
        <s v="CIENCIA E INGENIERIA ECONOMICA Y SOCIAL, S.L."/>
        <s v="CIRCULO DE RECREO DE VALLADOLID"/>
        <s v="GRUPO LINCE ASPRONA S.L."/>
        <s v="CMD SALUD CALIDAD INTEGRAL S.L."/>
        <s v="COLEGIO NACIONAL SECRETARIOS, INTERVENTORES Y TESOREROS ADMON. LOCAL"/>
        <s v="COLEGIO OFICIAL VETERINARIOS VALLADOLID"/>
        <s v="CONNECTIS ICT SERVICES, S.A."/>
        <s v="CENTRO DE OBSERVACION Y TELEDETECCION ESPACIAL, S.A.U."/>
        <s v="ESIMPLA, S.L."/>
        <s v="EDEBEI INFANTIL S.L."/>
        <s v="SCIVOLO-ROSSO,S.L."/>
        <s v="COMERCIAL CUATRO, S.L."/>
        <s v="FUGOROBA INSTALACIONES Y SERVICIOS, S.L."/>
        <s v="KOALA SOLUCIONES EDUCATIVAS, S.A."/>
        <s v="UTE INETUM ESPAÑA-VIRTUAL DESK VASSOCIALES- EXPT. 10SS-118-23"/>
        <s v="ENCLAVE FORMACIÓN, S.L.U."/>
        <s v="RECICLADOS SOSTENIBLES, S.L."/>
        <s v="CONSENUR SANITARIOS, S.L.U."/>
        <s v="MERCK LIFE SCIENCE SLU"/>
        <s v="SM SISTEMAS MEDIOAMBIENTALES S.L."/>
        <s v="DYNAMYCA SOSTENIBLE SL"/>
        <s v="EIFFAGE ENERGIA S.L.U."/>
        <s v="DISCOMTES ENERGÍA, S.L."/>
        <s v="CENTRO DE ESTUDIO Y CONTROL DE RUIDO S.L."/>
        <s v="SCHARLAB, S.L."/>
        <s v="COMERCIAL ULSA S.A."/>
        <s v="RED ESPAÑOLA DE SERVICIOS, S.A.U."/>
        <s v="COM-PACTO SOLUCIONES Y PROYECTOS, S.L."/>
        <s v="R3 RECYMED, S.L."/>
        <s v="CONTENEDORES LA FLECHA, S.L"/>
        <s v="PROSEÑAL S.L.U"/>
        <s v="CRESPO COMERCIAL ESPAÑOLA DE PROTECCION, S.L."/>
        <s v="CULLIGAN WATER SPAIN, S.L.U."/>
        <s v="CULTURA &amp; COMUNICACION SERVICIOS ESPECIALIZADOS DE COMUNICACION, S.L."/>
        <s v="SAMYL FACILITY SERVICES, S.L."/>
        <s v="SAMGA S. L. SERVICIOS AUXILIARES DE MANTENIMIENTO GENERAL"/>
        <s v="CYLSTAT, GESTION EMPRESARIAL ASESORAMIENTO ESTADISTICO, ECONOM. INFORMATICO, S.L."/>
        <s v="SERVICIOS OSGA, S.L."/>
        <s v="CLN SERVICIOS INTEGRALES SL"/>
        <s v="DANIEL CEJUDO FERNANDEZ"/>
        <s v="DECORACION Y PINTURAS JOSE HERRADOR S.L.U."/>
        <s v="DEREOJO PRODUCCIONES, S.L."/>
        <s v="D'FACTORY GARMEN, S.L."/>
        <s v="DIARIO AS, S.L."/>
        <s v="DIGITAL CARDIG, S.L.L."/>
        <s v="DIGITAL VALLADOLID S.L."/>
        <s v="DISAUTO S.A."/>
        <s v="OESIA NETWORKS S.L."/>
        <s v="MOCA AGENCIA DIGITAL, S.L."/>
        <s v="DISTRIBUCION DE PAPEL CASTILLA Y LEON, S.A."/>
        <s v="DISTRIBUCIONES AMO, S.A."/>
        <s v="DISTRIBUIDORA DE GASES OLMAR, S.L."/>
        <s v="DIVERSITAS GROUP S.L"/>
        <s v="DIVISA IT S.A.U."/>
        <s v="RECICLAJE DE CONSUMIBLES OFIMÁTICOS IBAIZABAL, S. L."/>
        <s v="CEEIS INTERPOLA, S.L."/>
        <s v="DRAGER HISPANIA S.A.U."/>
        <s v="DS SMITH RECYCLING SPAIN S.A."/>
        <s v="INGENIERIA DE GESTION INDUSTRIAL, S.L."/>
        <s v="EDICIONES EL PAIS, S.L."/>
        <s v="EDICIONES PARANINFO S.A."/>
        <s v="EDICIONES REUNIDAS"/>
        <s v="EDITORIAL CASTELLANA DE IMPRESIONES S.L."/>
        <s v="EDITORIAL CULTURA ACTIVA S.L."/>
        <s v="EDITORIAL TORRE DE PAPEL, S.L."/>
        <s v="ORONA S. COOP."/>
        <s v="EL CORTE INGLES, S.A."/>
        <s v="EL MUNDO-UNIDAD EDITORIAL S.A."/>
        <s v="EL NORTE DE CASTILLA, S.A."/>
        <s v="ELECNOR SERVICIOS Y PROYECTOS,S.A.U"/>
        <s v="ELECTRICIDAD PASCUAL DE DIEGO, S.L."/>
        <s v="ELECTRO-INDUX, S.L."/>
        <s v="SCAFO EVENTOS, S.L."/>
        <s v="ELENA TORIBIO  RODRIGUEZ"/>
        <s v="ELIA GARCÍA GARCÍA"/>
        <s v="ELMON ELECTRICIDAD Y COMUNICACIONES, S.L."/>
        <s v="EMILIO ROJAS  DE LUIS"/>
        <s v="EMMA GOMEZ  GOMEZ"/>
        <s v="EMPRESA CABRERO, S.A."/>
        <s v="INSTALACIONES ELECTRICAS 2023 SERVILUX, S.L."/>
        <s v="ENRIQUETA MOREJON  JIMENEZ"/>
        <s v="ENSUMA EMPLEO SOCIAL, S.L."/>
        <s v="SEDENA SL"/>
        <s v="FCC MEDIO AMBIENTE SA"/>
        <s v="EQUILIBRIO GOGAR, S.L."/>
        <s v="PROCESO DIGITAL DE AUDIO, S.L."/>
        <s v="SHS  CONSULTORES S L"/>
        <s v="HERRERO Y NUÑEZ MOTOR, S.L."/>
        <s v="INGENIERIA Y DESARROLLO SOSTENIBLE DEL SIGLO XXI, S.L."/>
        <s v="INSERTA INNOVACION SOCIAL, S.L."/>
        <s v="EQUIPOS Y SERVICIOS DEL NORDESTE,S.L."/>
        <s v="ESTRELLA RESCO LOPEZ"/>
        <s v="SIMON MORETON AUDITORES SL"/>
        <s v="TRANSTEL SA"/>
        <s v="CALORVENT S.L."/>
        <s v="ESTUDIOS Y CONTROLES BIOLOGICOS, S.L. (BIECON)"/>
        <s v="EULEN S.A."/>
        <s v="IBEREXT, S.A."/>
        <s v="CAREN SAU"/>
        <s v="EVA MARIA GUTIERREZ GARCIA"/>
        <s v="EVANGELINA VALDESPINO  HERRERO"/>
        <s v="INCIPRESA, S.A."/>
        <s v="EVENTO ORGANIZACION SERVICIOS PLENOS, S.L"/>
        <s v="EVENTOS CONGRESOS Y COMUNICACION S.L."/>
        <s v="EVENTS BRANCH, S.L."/>
        <s v="EVOLK DIGITAL S.L."/>
        <s v="FITNESS PROJET CENTER S.L."/>
        <s v="EXCLUSIVAS MAOR, S.L."/>
        <s v="TECNICAS DE AHORRO ENERGETICO, S.L."/>
        <s v="JOSE MANUEL SASTRE TOQUERO"/>
        <s v="FONCAD DIGITAL, SL"/>
        <s v="CASA PEPE VIGO SL"/>
        <s v="FAL CALZADOS DE SEGURIDAD S.A."/>
        <s v="FARAHDIVA, S.L."/>
        <s v="FASEDOS IMAGEN SL"/>
        <s v="IMESAPI, S.A."/>
        <s v="FERNANDO  ARRANZ BLAS"/>
        <s v="FFS EQUIPOS URBANOS, S.A"/>
        <s v="FICHERO DE CARGOS ESTIRADO, S.A."/>
        <s v="FIRMAPROFESIONAL,S.A."/>
        <s v="JASKAL, PERROS DE AYUDA SOCIAL"/>
        <s v="ESTACIONAMIENTOS Y SERVICIOS S.A."/>
        <s v="FORMACAL S.L."/>
        <s v="FLUME S.L."/>
        <s v="FUNDACION ALDABA"/>
        <s v="LICUAS S.A."/>
        <s v="INFOREST MEDIO AMBIENTE, S.L."/>
        <s v="ZENIT INGENIERIA Y CONSULTORIA SLP"/>
        <s v="SERVICIOS INTEGRALES BERZOSAS XXI S.L."/>
        <s v="MONCOBRA, S.A."/>
        <s v="TRANS-ASISTENCIA DE LA CHICA SL"/>
        <s v="CAIXABANK S.A."/>
        <s v="INDRA SOLUCIONES TECNOLOGICAS DE LA INFOMACION S.L.U."/>
        <s v="ITS SW EU S.L.U."/>
        <s v="FORTUNATO GUTIERREZ CEA"/>
        <s v="FRIHER, S.L."/>
        <s v="INSTITUTO CONSTRUCCION DE CASTILLA-LEON"/>
        <s v="LIBNOVA, S.L."/>
        <s v="CUMULUS CITY, S.L."/>
        <s v="ESTUDIO DE DISEÑO Y ARQUITECTURA WORLD DESIGN, S.L."/>
        <s v="FUNDACIÓN EMPRESA-UNIVERSIDAD GALLEGA (FEUGA)"/>
        <s v="FUNDACION EUSEBIO SACRISTAN"/>
        <s v="FUNDACION SIGLO PARA EL TURISMO Y LAS ARTES DE CASTILLA Y LEON"/>
        <s v="GAM NOROESTE,S.L.U."/>
        <s v="GARDEN CENTER CAMPO GRANDE"/>
        <s v="SEIDOR TECH, S.A.U."/>
        <s v="MICRONET, S.A."/>
        <s v="MP Software  Técnico, S.L. (ZWSPAIN)"/>
        <s v="MOOSE SOFTWARE, SL"/>
        <s v="GAS NATURAL COMERCIALIZADORA, S.A."/>
        <s v="PINTURAS Y SUMINISTROS PINMAHER S.L.L."/>
        <s v="TEIRLOG INGENIERIA SL"/>
        <s v="GRUPO LIMPIATIN S.L.L."/>
        <s v="TEMIÑO LAQUESIS GESTIÓN S.L."/>
        <s v="GASES Y SOLDADURA DE CASTILLA, S.L."/>
        <s v="DAVID ANDRÉS MORO"/>
        <s v="GLAXOSMITHKLINE, S.A."/>
        <s v="GLOBAL PROJECTS &amp; SUPPLIES, S.L."/>
        <s v="PUENTIA COMUNICACION S.L."/>
        <s v="GRAÑEDA, S.A."/>
        <s v="GRUPO ELECTRO STOCKS, S.L."/>
        <s v="MARIA PILAR GARRAN SAGARRA"/>
        <s v="CENTRO DE INNOVACION DE SERVICIOS GESTIONADOS AVANZADOS, S.L."/>
        <s v="GUADALTEL, S.A."/>
        <s v="GLOBAL ROSETTA S.L.U."/>
        <s v="VIRTUAL REALITY SOLUTIONS"/>
        <s v="INVESTIGACION &amp; CONSULTING S.A."/>
        <s v="GRUPO MANTENIMIENTO E INSTALACIONES GRUMAN, S.L."/>
        <s v="FEDERACION DE COLECTIVOS EDUCACION DE ADULTOS"/>
        <s v="GRUPO V, S.L."/>
        <s v="GUERRO PAPELERIAS, S.L."/>
        <s v="HARAL 12 SERVICIOS Y OBRAS, S.L."/>
        <s v="WASTERENT S.L."/>
        <s v="HEARST MAGAZINES, S.L."/>
        <s v="HENNEO MAGAZINES S.A."/>
        <s v="HH.JOSEFINAS DE LA SANTISIMA TRINIDAD"/>
        <s v="HIBERUS IT DEVELOPMENT SERVICES SL"/>
        <s v="HIJOS DE AMBROSIO PELAZ, S.A."/>
        <s v="TORUS 23, S.L.U"/>
        <s v="NOVAELEC SISTEMAS, S.L."/>
        <s v="UTE CUPULA GRUPO INVERSOR GARCIA MONTANER SL"/>
        <s v="SUITABLE SOFTWARE VINFOVAL S.L."/>
        <s v="IBERICA DE SALES S.A."/>
        <s v="VODAFONE ESPAÑA, S.A.U."/>
        <s v="SENIOR SERVICIOS INTEGRALES S.A"/>
        <s v="OBRASCON HUARTE LAIN,SA-CABERO EDIFICACIONES,SA &quot;&quot;UTE TEATRO LOPE DE VEGA&quot;&quot;"/>
        <s v="IBERDROLA CLIENTES S.A.U"/>
        <s v="VIGILANTES ASOCIADOS AL SERVICIO DE BANCA Y EMPRESAS VASBE SL"/>
        <s v="FTC OBRAS Y ENERGIA, S.A."/>
        <s v="WSP SPAIN-APIA SA"/>
        <s v="MARIA VICTORIA VARONA GARROSA"/>
        <s v="LIBERTY MUTUAL INSURANCE EUROPE SUCURSAL EN ESPAÑA"/>
        <s v="DATAINFO CONSULTORES Y ASESORES SL"/>
        <s v="MARIA SONIA SEVILLANO  TEJERA"/>
        <s v="FUNDACION PARA EL FOMENTO DE LA INNOVACION INDUSTRIAL"/>
        <s v="VALMMA SOLUCIONES, S.L"/>
        <s v="I-CATALIST, S.L."/>
        <s v="IDEOTUR, S.L.L."/>
        <s v="ILUSTRE COLEGIO DE ABOGADOS VALLADOLID"/>
        <s v="SURTRUCK, S.L.U."/>
        <s v="FRUEHAUF RECAMBIOS, S.L."/>
        <s v="MOTOR BARNA, SA"/>
        <s v="SERVEO SOCIAL S.L."/>
        <s v="ESTUDIO GONZALEZ ARQUITECTOS S.L.P."/>
        <s v="INTERVENTO 2 S.L."/>
        <s v="LUCE INNOVATIVE TECHNOLOGIES, S.L."/>
        <s v="PROMETEO INNOVATIONS S.L.N.E."/>
        <s v="SISTEMAS Y VEHICULOS DE ALTA TECNOLOGIA, S.A."/>
        <s v="INGEOLID PROYECTOS S.L."/>
        <s v="INNOVATIVE SOLUTIONS IN CHEMISTRY, S.L."/>
        <s v="MARSDIGITAL, S.L."/>
        <s v="INSTALAC.CLIMATIZAC.TECNICAS DEL AIRE SL"/>
        <s v="HH. DE LA INSTRUCCION CRISTIANA"/>
        <s v="TRAFFIC VIAL AUTOESCUELA, S.L."/>
        <s v="INSTITUCION FERIAL CASTILLA-LEON"/>
        <s v="SERRAL ORGANIZACION Y GESTION DE ARCHIVOS Y BIBLIOTECAS, SL"/>
        <s v="ISABEL BENITO GARCIA"/>
        <s v="MIGUEL JEREZ LOPEZ"/>
        <s v="SALZILLO SERVICIOS INTEGRALES, S.L."/>
        <s v="KAPSCH TRAFFICOM TRANSPORTATION SA"/>
        <s v="SISTEMAS DE INFORMACION INTELIGENTES PARA LA GESTION, S.L."/>
        <s v="REMICA SA"/>
        <s v="ZARZUELA S.A. - EMPRESA CONSTRUCTORA"/>
        <s v="CONSTRUCCIONES Y OBRAS LLORENTE, S.A."/>
        <s v="IRENE ALVARO MANCHADO"/>
        <s v="ISAAC POSAC HERNANDEZ"/>
        <s v="ISON MEDIA S. COOP. AND"/>
        <s v="IVAN ROMON JUAN"/>
        <s v="JADE MUSICAL,S.L."/>
        <s v="EVOLK INNOVATION SL"/>
        <s v="JEROEN FRANCISCUS HESEN"/>
        <s v="JESUS MARIA GONZALEZ  RUIZ"/>
        <s v="JOSE FELICIANO BORREGO NORIEGA"/>
        <s v="JOSE LUIS PICADO DELGADO"/>
        <s v="JOSE MANUEL CIMAS  ORDUÑA"/>
        <s v="JUAN PAULO IDOATE CARRIZO"/>
        <s v="KEEP TALKS, SL"/>
        <s v="SECURITAS SEGURIDAD ESPAÑA S.A."/>
        <s v="KNOW HOW MILLENIUN SL"/>
        <s v="KOINOS COMUNICACION S.L."/>
        <s v="KULTURA IDEAS Y ESTRATEGIAS PARA EL PATRIMONIO, S.L."/>
        <s v="LA NIEBLA RECORDS,SOCIEDAD LIMITADA"/>
        <s v="LAS CHAMANAS"/>
        <s v="LAURA RUBIO GALLETERO"/>
        <s v="LETICIA MANRIQUE  SANDIN"/>
        <s v="LIBROS DEL PARAMO"/>
        <s v="LOCK SISTEMAS, S.L.L."/>
        <s v="LUCIA FERNANDEZ SAMPEDRO"/>
        <s v="LUIS GONZALO SANCHEZ ROBLEDO"/>
        <s v="LUIS MIGUEL OLMEDO RODRIGUEZ"/>
        <s v="MANOVEL,S.A."/>
        <s v="MANUEL RAMOS MUÑIZ"/>
        <s v="MAPFRE VIDA S.A. DE SEGUROS Y REASEGUROS SOBRE LA VIDA HUMANA"/>
        <s v="MARCOS  MOZO GARCIA"/>
        <s v="MARCOS IGLESIAS MUÑOZ"/>
        <s v="MARIA ANGELES DE LOZAR ARROYO"/>
        <s v="MARIA CARMEN GARCIA IZQUIERDA"/>
        <s v="MARIA CRISTINA REDONDO ALONSO"/>
        <s v="MARIA DEL ROCIO MATILLA GARCIA"/>
        <s v="MARIA DEL ROSARIO JAULAR MARTÍN"/>
        <s v="MARIA ENCARNACION BERNAL SANCHEZ"/>
        <s v="MARIA FELISA ALONSO ACUÑA"/>
        <s v="MARIA ISABEL SAN MIGUEL MUÑOZ"/>
        <s v="MARIA JOSE ENRIQUEZ VEGAS"/>
        <s v="MARIA JOSE LARENA  GOROSTIAGA"/>
        <s v="MARIA PILAR  CARBAJO RODRIGUEZ"/>
        <s v="MARIA ROSARIO GONZALEZ MUÑOZ"/>
        <s v="MARIA ROSARIO MANERO MURO"/>
        <s v="MARÍA VANESA CALZADA RODRIGUEZ"/>
        <s v="MARINO DE LA FUENTE, S.A."/>
        <s v="MARTA MARÍA HERRARTE SANZ"/>
        <s v="MATA DIGITAL, S.L."/>
        <s v="MEDIASONIC S.L."/>
        <s v="METTLER-TOLEDO, S.A.E."/>
        <s v="MIGUEL  SANABRIA MURCIEGO"/>
        <s v="MIGUEL ANGEL JURADO  NARANJO"/>
        <s v="MIL TRESCIENTOS GRAMOS, S.L."/>
        <s v="MONASTERIO STA ISABEL"/>
        <s v="MONTEVITAL SL"/>
        <s v="MOTORPRESS IBERICA, S.A. SOC.UNIPERSONAL"/>
        <s v="MUDANZAS PMB, SL UNIPERSONAL"/>
        <s v="MULTICARTEL, C.B."/>
        <s v="MUNDO INDUSTRIA, S.L."/>
        <s v="MUSTRAMIT SL"/>
        <s v="MYLVA,S.A."/>
        <s v="NAMEN COLOR, S.L."/>
        <s v="NATALIA DIEZ WIRTON"/>
        <s v="NATALIA PUENTE FERNANDEZ"/>
        <s v="NAVARRA VENTAS Y DISTRIBUCION S.L."/>
        <s v="NIPPON GASES ESPAÑA S.L.U."/>
        <s v="NODOS, INNOVACION CULTURAL SL"/>
        <s v="NOELIA LEON ALCALDE"/>
        <s v="NUEVA TERRAIN, S.L."/>
        <s v="NURIA MARTIN  SANZ"/>
        <s v="NURIA MONTERO MARCOS"/>
        <s v="OBRAS HERGON, S.A."/>
        <s v="OCCIDENT GCO SOCIEDAD ANONIMA DE SEGUROS Y REASEGUROS"/>
        <s v="OF SERVICE BTP S.L."/>
        <s v="OFIPAPEL CENTER SL"/>
        <s v="OFI-SUTEMAN, S.L."/>
        <s v="OLIBHER PLAZA MAYOR S.L"/>
        <s v="ON ASSISTENCIA"/>
        <s v="SKYNET INFORMATICA SL"/>
        <s v="OSCAR BARAJAS  SÁNCHEZ"/>
        <s v="OTARI INGENIERIA DEL AGUA S.L."/>
        <s v="OXILID S.L."/>
        <s v="PABLO ANDRES GERBOLES  SANCHEZ"/>
        <s v="PAPELERIA DE LA OFICINA, S.L."/>
        <s v="PATIO DE LUCES PRODUCCIONES, S.C"/>
        <s v="PEDRO REDONDO GALVÁN"/>
        <s v="PENCIL ILUSTRADORES, S.L."/>
        <s v="PILAR DIAZ PARDO"/>
        <s v="PINTURAS ALVAREZ FERRERAS ,S.L"/>
        <s v="MARIA JOSE ANDRES  CONDE"/>
        <s v="PLATAFORMAS BER, S.L."/>
        <s v="POLO DIGITAL MULTIMEDIA SL"/>
        <s v="POVEDA PLANTAS,S.L."/>
        <s v="VIAJES EL CORTE INGLES"/>
        <s v="OPEN ENERGY 2012 SL"/>
        <s v="PROTEC SOLANA,S.L."/>
        <s v="PRODUCTOS CALTER,  S.L."/>
        <s v="LABORATORIO DE CALIDAD DE MATERIALES, S.L.L."/>
        <s v="PROTEXVALL SOCIEDAD COOPERATIVA"/>
        <s v="QUIMICA DE MUNGUIA, S.A."/>
        <s v="QUIMICOS LOPEZ ESCUDERO,S.L"/>
        <s v="TORCONSA OBRAS Y SERVICIOS SL"/>
        <s v="RADIADORES VALLADOLID, S.L."/>
        <s v="RADIO POPULAR S.A.-COPE"/>
        <s v="RAQUEL GORRIZ MARTÍN"/>
        <s v="HISPAPOST S.A"/>
        <s v="RECEPCION Y CONTROL, S.A."/>
        <s v="RECICLADOS PUCELANOS, S.L.U."/>
        <s v="URBASER SA"/>
        <s v="RECOLETAS LABORATORIOS CLINICOS SLU"/>
        <s v="TECNICAS DE CONTROL, PREVENCION Y GESTION AMBIENTAL, S.L (GEPRECON, S.L.)"/>
        <s v="ORANGE ESPAGNE SA"/>
        <s v="PROIN-PINILLA S.L."/>
        <s v="VEHICULOS CALLEJA, S.L."/>
        <s v="UTE INVESCON-AVA - UNION TEMPORAL DE EMPRESAS"/>
        <s v="PRODUCCIONES MIC, S.L."/>
        <s v="RENTOKIL INITIAL ESPAÑA, S.A."/>
        <s v="REUQAV INGENIEROS S.L."/>
        <s v="REVISTA DE DERECHO URBANISTICO"/>
        <s v="RICARDO ALONSO MUÑOZ"/>
        <s v="RICOH ESPAÑA S.L.U"/>
        <s v="RIEGO VERDE, S.A."/>
        <s v="ROBERTO  GUTIERREZ  HERGUEDAS"/>
        <s v="ROCIO GOMEZ MAGAÑA"/>
        <s v="ROCIO TORIO GONZALEZ"/>
        <s v="RQR IMAGEN DE EMPRESA, S.L."/>
        <s v="RUBEN HERRANZ  VILLACE"/>
        <s v="RUBEN ORTEGA SANCHEZ"/>
        <s v="RUBEN PEREZ DELGADO"/>
        <s v="RUBEN SANTOS  PEREZ"/>
        <s v="RUDELGRAF, S.L."/>
        <s v="SAFETY-KLEEN ESPAÑA, S.A.U."/>
        <s v="JAHOSVA, S.L."/>
        <s v="SARA COLMENAR VEGA"/>
        <s v="SARAH JANE MC LAUGHLIN"/>
        <s v="SAT LAB GX S.L."/>
        <s v="SAÚL BLANCO BARREDO"/>
        <s v="SDAD. ESPAÑOLA CARBUROS METALICOS, S.A."/>
        <s v="ELECTROSON CASTILLA S.A."/>
        <s v="SEDICAL S.A."/>
        <s v="SEGOPI S.L."/>
        <s v="SERGIO GRANERO GONZALEZ"/>
        <s v="SERVICIOS DE CONTROL E INSPECCION S.A"/>
        <s v="TYPUS GRAFICAS Y PUBLICIDAD, S.L.U."/>
        <s v="SERVEIS DE SUPORT A LA GESTIÓ, S.L."/>
        <s v="EL ACCESORIO HERRANZ Y VELASCO S.L."/>
        <s v="SERVIOLID 2001, S.L."/>
        <s v="SERVISECUR VIGILANCIA PRIVADA SL"/>
        <s v="SGS INSPECCIONES REGLAMENTARIAS, S.A"/>
        <s v="SIMASEC SERVICIOS INDUSTRIALES SLU"/>
        <s v="SOCIEDAD ESPAÑOLA DE RADIODIFUSION,S.L."/>
        <s v="SOCIEDAD ESTATAL CORREOS Y TELEGRAFOS, S.A"/>
        <s v="SOLITIUM S.L."/>
        <s v="SOLUCIONES DE ESTRATEGIAS Y OPERACIONES S.L."/>
        <s v="SOLUCIONES EMPRESARIALES Y AUDITORIA, S.L."/>
        <s v="SOLUCIONES PGV VALLADOLID SL"/>
        <s v="FERROINDUSTRIAS YUSTOS S.L"/>
        <s v="STRATEGIA INFINITA, S.L."/>
        <s v="SULO IBÉRICA ,S.A."/>
        <s v="SUMINISTROS GRAFICOS POLGRAF, S.L."/>
        <s v="SYMBIOSIS STRATEGY MANAGEMENT CONSULTING S.L.L."/>
        <s v="TALLERES F. FERNANDEZ, SOCIEDAD LIMITADA"/>
        <s v="TALLERES GOCA,C.B."/>
        <s v="TAUROEMOCION SLU"/>
        <s v="TDMED POWER SYSTEMS, S.L."/>
        <s v="TECNO VALLADOLID,S.L."/>
        <s v="TELECYL, S.A."/>
        <s v="TRANSOFT SOLUTIONS S.L."/>
        <s v="DAITONA MOTOS, S.L."/>
        <s v="TALLERES C VILLAMEDIANA SL"/>
        <s v="THYSSENKRUPP ELEVADORES, S.L.U."/>
        <s v="TINLOHI, S.L."/>
        <s v="TITANIA COMPAÑIA EDITORIAL, S.L."/>
        <s v="TOMAS GESTOSO MATEY"/>
        <s v="TOTAL SAFETY CLEAN, S.L.U."/>
        <s v="TRADESEGUR, S.A."/>
        <s v="VOLQUETES ESCALANTE, S.L"/>
        <s v="OMNIA CASTILLA S.L."/>
        <s v="TRANSPORTES OLID Y CIA, S.L."/>
        <s v="TECNICA VALLISOLETANA DEL CLIMA, S.L."/>
        <s v="TRANSVAPA, S.L."/>
        <s v="TRIBUNA CONTENIDOS DIGITALES, S.L."/>
        <s v="TTESG5VA24 SL"/>
        <s v="UNAVESTS CORP SLU"/>
        <s v="PPT MARKETING &amp; TIC S.L"/>
        <s v="UNIPREX,S.A.U."/>
        <s v="UNIVERSIDAD DE VALLADOLID"/>
        <s v="RECAMBIOS POMAUTO, S L"/>
        <s v="RADIADORES PALACIOS S.A."/>
        <s v="UTE REHABILITACION ANTIGUA ESCUELA DE ARTE"/>
        <s v="VALLADOLID AUTOMOVIL S.A."/>
        <s v="VALLAPAPEL, S.L."/>
        <s v="CALEFACCION AUTOMATICA S.L."/>
        <s v="MAPFRE ESPAÑA, COMPAÑIA DE SEGUROS Y REASEGUROS, S.A."/>
        <s v="VICENTE MARTIN PEREZ"/>
        <s v="VICUÑA HERRAMIENTAS TECNICAS, S.L.U."/>
        <s v="VIDRA FOC SA"/>
        <s v="NEUMATICOS ESGUEVA, S.L."/>
        <s v="W.R.BERKLEY EUROPE AG, SUCURSAL EN ESPAÑA"/>
        <s v="UNIFORMES Y VESTUARIO LABORAL, S.L."/>
        <s v="FUNDACIÓN CARTIF"/>
        <s v="X-TRAÑAS PRODUCCIONES S.L."/>
        <s v="ZEPHYR MENSAJEROS, S.L."/>
        <s v="ZINET MEDIA GLOBAL S.L."/>
        <s v="ZTRAINING INNOVACION CASTILLA Y LEON S.L."/>
        <s v="ZURICH INSURANCE PLC SUCURSAL EN ESPAÑA"/>
        <s v="FUNDACION UNIVERSIDAD DE VALLADOLID"/>
        <s v="ACTIVA PARQUES Y JARDINES S.L."/>
        <s v="AIR CASTILLA, S.L."/>
        <s v="ALKI-OLID S.L."/>
        <s v="ALMACEN DE RECAMBIOS PAHER, S.A."/>
        <s v="ALBERTO NEVADO FERNANDEZ"/>
        <s v="ALVIBESA MOTOR, S.L."/>
        <s v="RENATURA24 S.L."/>
        <s v="AUTO INYECCION VICENTE, S.A."/>
        <s v="SAJA CONSTRUCCIÓN Y DESARROLLO DE SERVICIOS, S.L."/>
        <s v="ALJOBAR S.L."/>
        <s v="ANGEL JAVIER LINARES ARRANZ"/>
        <s v="ANTALIS IBERIA"/>
        <s v="ANTONIO GONZALEZ ITURBE"/>
        <s v="ANTONIO RODRIGUEZ ILUMINACIÓN Y SONIDO, S.L."/>
        <s v="ARROYO, S.A."/>
        <s v="ASOC. CULTURAL CINEMATOGRAFICA&quot;&quot;LA FILA&quot;&quot;"/>
        <s v="ASOCIACION PARA ORGANIZACION DE FERIAS Y CERTAMENES DISCOGRAFIC0S"/>
        <s v="AURUM REGALOS PUBLICITARIOS,S.L."/>
        <s v="BRUMA S.A."/>
        <s v="CARLOS ARRIBAS PEREZ"/>
        <s v="CARLOS BURGOS  DIEZ"/>
        <s v="CASELLA ESPAÑA S.A."/>
        <s v="CAMIONES DEL PISUERGA, S.A."/>
        <s v="CEPILLOS GUILLEM, S.L."/>
        <s v="CÉSAR JIMÉNEZ CERRADA"/>
        <s v="COMERCIAL AGRICOLA CASTELLANA,S.L"/>
        <s v="CRISTAL AUTO VALLADOLID S.L."/>
        <s v="AUREN CONSULTORES SP SLU"/>
        <s v="D¿ALEPH INICIATIVAS Y ORGANIZACION, SA"/>
        <s v="GEOCYL CONSULTORIA S.L."/>
        <s v="FUNDACIÓN UNIVERSITARIA SAN PABLO-CEU"/>
        <s v="PRODUCCIONES ACCIDENTALES SRL"/>
        <s v="SELECCION DIGITAL 3.0 SL"/>
        <s v="TALLERES SERCOIN, S.L."/>
        <s v="JESUS SUMINISTROS INDUSTRIALES, S.A."/>
        <s v="FUNDIRMETAL AMANDO SL"/>
        <s v="SOCOTEC ENGINEERING SOLUTIONS SPAIN S.L.U."/>
        <s v="HERBECON SYSTEMS S.L."/>
        <s v="IDATEL NETWORKS, S.L."/>
        <s v="HARDTRONIC, S.L."/>
        <s v="YOLANDA DOMINGUEZ MAGDALENO"/>
        <s v="DISEÑO DE PROYECTOS ENERGETICOS IFERMA SL"/>
        <s v="RBA REVISTAS, S.L."/>
        <s v="LOCUS AVIS S.L."/>
        <s v="MARTIN WESTLAND SOLUCIONES GRAFICAS S.L."/>
        <s v="DIN-A PUBLIC, S.L."/>
        <s v="PLASTICOS Y TECHOS, S.L."/>
        <s v="PALEX MEDICAL SAU"/>
        <s v="MIGUEL DIEZ RABANAL"/>
        <s v="DIARIO ABC, S.L."/>
        <s v="STRATEGY AND ANALYTICS ESTANCIA C3 SLU"/>
        <s v="DELAMON CIRCUS S.L."/>
        <s v="LIBRERIA OLETUM, SOCIEDAD LIMITADA"/>
        <s v="LUISA DE LAS MORAS ALAMO"/>
        <s v="MARGEN LIBROS, S.L."/>
        <s v="eBOGA SOLUCIONES Y SERVICIOS DE SEGURIDAD INTEGRAL"/>
        <s v="OSCAR MANUEL DEL AMO  DE ANDRES"/>
        <s v="HIDRAULICA INDUSTRIAL S.A."/>
        <s v="HIDROBOMBA, S.L."/>
        <s v="MAINJOBS INTERNACIONAL EDUCATIVA Y TECNOLÓGICA, S.A."/>
        <s v="DELOITTE CONSULTING S.L.U."/>
        <s v="J.M.B.ALCAÑIZ, S.L."/>
        <s v="JESUS GUTIERREZ SANTOS"/>
        <s v="JOSE CARLOS PUELLES DE LA CAL"/>
        <s v="LOMIMAR, S.L."/>
        <s v="LUBRICANTES LOMAR, S.L.U."/>
        <s v="MECANIZADOS Y SOLDADURAS ANSAMA,  SL"/>
        <s v="MOI INTERIORISMO Y EQUIPAMIENTO SOCIEDAD LIMITADA"/>
        <s v="NEUMATICA HIDRAULICA BECO, S.A."/>
        <s v="CONTROL DE PLAGAS Y MALEZAS, S.L."/>
        <s v="PRODUCTION 74 FILMS, SL"/>
        <s v="DIVACEL,S.L."/>
        <s v="EDITORIAL ECOPRENSA SA"/>
        <s v="LUIS MIGUEL MERINO GARCIA"/>
        <s v="TOTALGRAFIC ASISTENCIA TÉCNICA, S.L."/>
        <s v="NAIPES HERACLIO FOURNIER, S.A."/>
        <s v="IMPERMEABILIZACIONES IMPALAG, S.L."/>
        <s v="SANZ ROTULOS S.L."/>
        <s v="GOAF HOTELING SL"/>
        <s v="NH HOTELES ESPAÑA  SA"/>
        <s v="RUBICIN S.L."/>
        <s v="OCU EDICIONES, S.A."/>
        <s v="SERVICIOS DE LIMPIEZA Y SERVICIOS DE ASISTENCIA, S.L.U."/>
        <s v="JRI LABORATORIO DE SISTEMAS"/>
        <s v="SAN MIGUEL INSTALACIONES, S.A."/>
        <s v="SOLRED S.A."/>
        <s v="SIALTRONICA"/>
        <s v="RECUPERACIONES ÍSCAR, S.L."/>
        <s v="LIFTISA, S.L."/>
        <s v="DANIEL GUTIERREZ  SANZ"/>
        <s v="OMEGA PERIPHERALS, S.L."/>
        <s v="PLATAFORMA DE ORGANIZACIONES DE INFANCIA DE CASTILLA Y LEON"/>
        <s v="OPHION STUDIOS"/>
        <s v="PAULEON AUTOMOCION, S.L."/>
        <s v="PIXELOW, S.L."/>
        <s v="RECAMBIOS RAF VALLADOLID, S.L."/>
        <s v="RECAUCHUTADOS ANTONIO NIETO, S.L.U."/>
        <s v="REPUESTOS SAENZ S.A."/>
        <s v="ROS ROCA, S.A."/>
        <s v="SANE-RIEGO, S.A."/>
        <s v="WIELORYB SL"/>
        <s v="GPI  CARPAS Y SERVICIOS S.L."/>
        <s v="PET¿S WORLD, S.L."/>
        <s v="FRAGUA INNOVACION S.L."/>
        <s v="HOTEL FERIA CIUDAD DE VALLADOLID CENTRO S.L."/>
        <s v="HYUPERSA CENTRO S.L. HYUNDAI"/>
        <s v="INSIGNA UNIFORMES, S.L."/>
        <s v="JESUS MARIA SAN JOSE PEREZ"/>
        <s v="JUAN JOSE FERNANDEZ PASCUAL"/>
        <s v="MANUEL CARDEÑAS BELTRAN"/>
        <s v="MONKEYFIT SL"/>
        <s v="MOONSET AUDIOVISUALES SL"/>
        <s v="MORALES Y ABELLA, S.A."/>
        <s v="MUDANZAS TRANSMUINSA, SOCIEDAD LIMITADA"/>
        <s v="PLACAS Y ROTULOS INDUSTRIALES, SOCIEDAD LIMITADA"/>
        <s v="PUERTAS SANZ MIGUEL, S.A.L."/>
        <s v="RAFAEL PEÑA CASADO"/>
        <s v="REPSOL BUTANO, S.A."/>
        <s v="SPACIO VALLADOLID, S.A."/>
        <s v="SUMINISTROS INDUSTRIALES VALLADOLID, S.L."/>
        <s v="TETRAEDER.SOLAR GMBH"/>
        <s v="PLASTIC HOME, S.L.L."/>
        <s v="KACHE DISEÑO GRAFICO, C.B"/>
        <s v="VALLISOLETANA DE SOLDADURA, S.L.L."/>
        <s v="SERVICIOS DE PRENSA COMUNICAPLUS, S.A."/>
        <s v="MARJORIE FLORENCE VEYS"/>
        <s v="MARIA TERESA GARROTE VAZQUEZ"/>
        <s v="REPRODATOS SLL"/>
        <s v="TALLERES ELECTROMECANICOS ARFER, S.L."/>
        <s v="FRANCISCO JAVIER  FERRIN PEREZ"/>
        <s v="EVA MARIA MARTIN CANCIO"/>
        <s v="DROSOPHILA EDICIONES S.L"/>
        <s v="WILLIS IBERIA CORREDURIA DE SEGUROS Y REASEGUROS, S.A."/>
        <s v="EDICIONES CONDE NAST, S.L"/>
        <s v="TARGET3D IBERIA SL"/>
        <s v="TRIVIUM ESTRATEXIAS EN CULTURA E TURISMO SL"/>
        <s v="UTE VILOR MAHOCI NAVE LAVA VALLADOLID"/>
        <s v="NUBECAO SISTEMAS S.L."/>
        <s v="UTE CTR VALLLADOLID"/>
        <s v="SUMINISTROS Y TECNOLOGIA PARA EL ALUMINIO S.L."/>
        <s v="LA LEY SOLUCIONES LEGALES, S.A."/>
        <s v="UTE CAMINOS DE BIODIVERSIDAD URBANA"/>
        <s v="WOODESIGN INGENIERIA, SOCIEDAD LIMITADA"/>
        <s v="MARUQUESA CONSTRUCCIONES Y SERVICIOS,S.L"/>
        <s v="IMPERIAL DE EXPLOTACIONES HOTELERAS, S.L."/>
        <s v="EDIGRUP PRODUCCIONES TV, S.A."/>
        <s v="INGENIERIA ROMANICA, S.L."/>
        <s v="SERVICIOS POLITECNICOS AEREOS,S.A. (SPASA)"/>
        <s v="INETUM ESPAÑA S.A."/>
        <s v="MEDSONDEX"/>
        <s v="GESTIÓN DE TÉCNICAS Y ORGANIZACIÓN DE RECURSOS S.L."/>
        <s v="PLANTELES LLOVERAS,S.L."/>
        <s v="ASOCIACION DE IMPRESION Y TECNOLOGIA (ASIMTEC)"/>
        <s v="RADIO TELEVISION DE CASTILLA LEON S.A."/>
        <s v="HAYS PERSONNEL SERVICES ESPAÑA S.A.U."/>
        <s v="FENIKS CLEANING &amp; SAFETY, S.L."/>
        <s v="DIALOGASEX"/>
        <s v="UNIVERSIDAD DE BURGOS"/>
        <s v="MULTIPRENSA DE CASTILLA Y LEÓN, S.L."/>
        <s v="HATHOR DIGITAL S.L."/>
        <s v="EDITORIAL PLANETA, S.A."/>
        <s v="FERNANDO JOSÉ FUENTES  SANTAMARTA"/>
        <s v="PANDORA PRODUCCIONES IMAGEN Y EVENTOS, S.L."/>
        <s v="ZANHE S.L."/>
        <s v="VEGA INGENIERIA S.L."/>
        <s v="NUNSYS S A"/>
        <s v="INGENIERIA SANPE SL"/>
        <s v="AGENTE 404, S.L."/>
        <s v="ELISA FERNANDEZ ALCALDE"/>
        <s v="MADE V ARQUITECTOS S.L.P."/>
        <s v="A24 SEGURIDAD, S.L.L."/>
        <s v="ASOC. PARA EL ESTUDIO DE LA LESION MEDULAR ESPINAL"/>
        <s v="FUNDACION QUERER"/>
        <s v="ORIZON UNDERWRITERS S.L."/>
        <s v="ISVEN MEDIACION SL"/>
        <s v="FORMA PUBLICIDAD EXTERIOR, S.L."/>
        <s v="ROBERTO HERRERO MERINO SL"/>
        <s v="ARAMARK SERVICIOS DE CATERING S.L."/>
        <s v="BOBILLO Y ASOCIADOS ARQUITECTOS S.L."/>
        <s v="JCMV GENERAL REFORMAS, SOCIEDAD LIMITADA"/>
        <s v="RENATURA URBANA SL"/>
        <s v="PUERTAS AUTOMATICAS PORTIS, S.L"/>
        <s v="LIMJARE 25 SLU"/>
        <s v="HANNA INSTRUMENTS SL"/>
        <s v="AVANTE COMUNICACION SL"/>
        <s v="RETO A LA ESPERANZA SDAD. COOP."/>
        <s v="CAXTUS MARKETING&amp; EVENTS,SOCIEDAD LIMITADA"/>
        <s v="ASOC TRECHEL"/>
        <s v="ADOLFO SERRADOR LOZANO"/>
        <s v="VALPATEK TECHNOLOGY GROUP, SL"/>
        <s v="EDUARDO DÍAZ SÁNCHEZ LAFERVET SL Y ASOC NATURALEZA Y ACCIÓN XXI UTE"/>
        <s v="ABACO C.E. INFORMATICOS, S.L."/>
        <s v="AUDERTIS AUDIT SERVICES, S.L."/>
        <s v="PINTURAS BROCH S.L."/>
        <s v="NUEVOS CLASTOS, S.L."/>
        <s v="MARIA DEL CAMINO MONJE BURON"/>
        <s v="CONEGOAL,S.L."/>
        <s v="ASOC DE AMIGOS DE RENAULT ESPAÑA"/>
        <s v="IMPÚLSAME, CONSULTORÍA Y ESTRATEGIA S.L."/>
        <s v="AUDIOVISUAL ESPAÑOLA 2.000, S.A."/>
        <s v="SOLEINER GESTION DE LA ENERGIA SL"/>
        <s v="INICIATIVAS TECNOLOGICAS EN INTERNET, SL"/>
        <s v="COMERCIAL RENOIL,S.A."/>
        <s v="JOSE ANGEL PEREZ FERNANDEZ"/>
        <s v="BITLAN ASESORES INFORMATICOS SL"/>
        <s v="ESTELA LLORENTE DEL RIO"/>
        <s v="MARTA MARCOS PEREZ"/>
        <s v="INGESER IBERICA 2010, S.L."/>
        <s v="ITURRI S.A."/>
        <s v="REFRIGERACION MOVALL SL"/>
        <s v="ELECNOR, S.A."/>
        <s v="SILICON RADIO, S.L."/>
        <s v="CRISTINA ÁLVAREZ VALLEJO"/>
        <s v="AIG EUROPE SA SUCURSAL EN ESPAÑA"/>
        <s v="ARIAS GARRIDO ARQUITECTOS, S L P"/>
        <s v="GRAFICAS COPY &amp; COPY IMPRESORES, S.L."/>
        <s v="LUCAS GONZALEZ ABAD"/>
        <s v="MAQUINA TEATRAL TELONCILLO, S.L."/>
        <s v="LUIS SENDINO HERMOSILLA"/>
        <s v="CENTRO DE JARDINERIA VIVEROS GIMENO, S.L."/>
        <s v="CASTELLANA DE TELECOMUNICACIONES, S.L."/>
        <s v="MARIO GALLEGO DE DIOS"/>
        <s v="GRIESSER PERSIANAS Y ESTORES SL"/>
        <s v="EDICIONES LA MESETA, S.L."/>
        <s v="KISS PUBLICIDAD VALLADOLID 2005, SOCIEDAD LIMITADA UNIPERSONAL"/>
        <s v="MACOGLASS, S.L."/>
        <s v="CRISTINA PARRA CARNERO"/>
        <s v="INGENIERÍA DE OBRAS Y SERVICIOS, S.A."/>
        <s v="JAVIER PEREZ  ISPIERTO"/>
        <s v="FUNDACION JUAN SOÑADOR"/>
        <s v="LABORATORIO DE AGUAS Y RESIDUOS SL"/>
        <s v="ENTIDAD NACIONAL DE ACREDITACION"/>
        <s v="ASOCIACIÓN  AZACAN"/>
        <s v="ALEJANDRA HERNÁNDEZ MARTÍNEZ"/>
        <s v="EDICIONES UNIVERSIDAD SALAMANCA"/>
        <s v="DIEGO HIERRO GARCIA"/>
        <s v="SERMANINT HISPANIA, S.L. (SERVICIOS DE MNTO INTEGRAL)"/>
        <s v="DELTACINCO LINEA VERDE S.L."/>
        <s v="SURNE MUTUA DE SEGUROS Y REASEGUROS A PRIMA FIJA"/>
        <s v="ZERCANA CONSULTING, S.L."/>
        <s v="COBO DONOSO ARQUITECTOS, SLP"/>
        <s v="CARITAS AUTONOMICA DE CASTILLA Y LEON"/>
        <s v="ESTUDIO GUADIANA S.L."/>
        <s v="HACHE COMUNICACION SL"/>
        <s v="ANTONIO TORRES OCHOA"/>
        <s v="FUNDACION MUNICIPAL DE CULTURA"/>
        <s v="CARPET CLEANING CENTRO ESPECIAL DE EMPLEO, SOCIEDAD LIMITADA"/>
        <s v="CALIZAS LÓPEZ, S.L."/>
        <s v="AC CAMERFIRMA,S.A"/>
        <s v="VOLQUETES RUEDA, S.L."/>
        <s v="FRANCISCO SALVADOR PARRAVICINI, S.L.N.E."/>
        <s v="EQUINSA PARKING SL"/>
        <s v="FERRETERIA SANTIAGO RODRIGUEZ S.L."/>
        <s v="TECNOHIDRAULICA  VALLADOLID,S.L."/>
        <s v="FONESVALL INSTALACIONES, S.L."/>
        <s v="DAVID SANZ TORRES"/>
        <s v="ASOCIACION VIANATUR FESTIVAL DE CINE MEDIOAMBIENTAL"/>
        <s v="FIRST STOP SOUTHWEST S.A.U."/>
        <s v="FITOSANITARIA REGIONAL CASTELLANO-LEONESA, S.L"/>
        <s v="SILVER HIDRAULICA,S.L."/>
        <s v="OPT&amp;AUDIO LUIS E HIJOS SOCIEDAD LIMITADA"/>
        <s v="A &amp; M INFORMATICA"/>
        <s v="TRESCAL ESPAÑA DE METROLOGIA SL"/>
        <s v="POWER FORMACION Y CONSULTORIA, S.L."/>
        <s v="KAFERMA, S.A."/>
        <s v="HIJO DE CIRIACO SANCHEZ S.L."/>
        <s v="URALA SOLUTIONS, S.L."/>
        <s v="RODRIGUEZ ARRANZ CB"/>
        <s v="CONNECOR REVISTAS SL"/>
        <s v="EVANGELINA MARTIN LOZANO"/>
        <s v="MARIA CRUZ HERGUEDAS MOLPECERES"/>
        <s v="AGRUPACION PROVINCIAL DE AUTOESCUELAS DE VALLADOLID"/>
        <s v="M.LUISA LOPEZ  MUNICIO"/>
        <s v="AXATON, S.L."/>
        <s v="SEMCAL, S.A."/>
        <s v="FUNDACION MUNICIPAL DE DEPORTES"/>
        <s v="HERAS ELEVADORES S.L."/>
        <s v="AMBULANCIAS NORTELEON S.L."/>
        <s v="BATISCAFO EDITORIAL, S.L."/>
        <s v="BAYARD REVISTAS, S.A.U."/>
        <s v="EMERGALIA S.L.U."/>
        <s v="LUBRIDUERO, S.L."/>
        <s v="CAROLINA LLORENTE HERNANDEZ"/>
        <s v="PERSYSOL SOLUCIONES PROFESIONALES, S.L."/>
        <s v="SDAD. ESPAÑOLA CARBUROS METALICOS, SA"/>
        <s v="RECTIFICADOS CARRION, S.A."/>
        <s v="DISTRIBUCIONES PROFESIONALES PUERTO, S.L."/>
        <s v="INDUSTRIAL GLOBAL SUPPLY, S.L."/>
        <s v="MOLINA DECO-ART, SOCIEDAD LIMITADA"/>
        <s v="MANUSA DOOR SYSTEMS SL U"/>
        <s v="IMPRENTA M. SANDONIS, S.L."/>
        <s v="MULTIREPARACIONES VALLADOLID SL"/>
        <s v="MARIA ANTONIA MORENO MULAS"/>
        <s v="TÜV SÜD ATISAE, S.A.U."/>
        <s v="PUERTAS FAHER S.L.L."/>
        <s v="WABI SABI INVESTIMENTS S.C."/>
        <s v="MARIA LUISA RODRIGUEZ  ALZOLA"/>
        <s v="STRATO, S.L."/>
        <s v="EL LEÓN DE EL ESPAÑOL PUBLICACIONES, S.A."/>
        <s v="FEDERICO POLIZ VARONA"/>
        <s v="SUMUN EQUIPAMIENTOS, S.L."/>
        <s v="ASOC. DE ARCHIVEROS CASTILLA Y LEON"/>
        <s v="JFP TECNIGAS S.L."/>
        <s v="OLI-SERVICE CASTILLA, S.L."/>
        <s v="ECOLOGISTAS EN ACCION-CODA"/>
        <s v="CLUSTER DE HABITAT EFICIENTE"/>
        <s v="DESARROLLO Y GESTIÓN DE PROYECTOS IMERCADOS,S.L."/>
        <s v="LA CASA POR EL TEJADO 2013"/>
        <s v="AISLAMIENTOS REJAL, S.L."/>
        <s v="MAQUINARIA Y REPUESTOS MARGARETO, S.L."/>
        <s v="ABUGEST SL"/>
        <s v="J. FRANCISCO CONTRERAS  SANZ"/>
        <s v="JORGE CONSUEGRA HERRERO"/>
        <s v="UNIDAD EDITORIAL INFORMACION DEPORTIVA SL"/>
        <s v="FUNDACION INTRAS"/>
        <s v="ASOCIACION DE AMIGOS DE LA JARDINERIA DE CASTILLA"/>
        <s v="EMPRESA MUNICIPAL DE INICIATIVAS Y ACTIVIDADES EMPRESARIALES DE MALAGA S.A."/>
        <s v="URBANISMO Y PLANIFICACION TERRITORIAL S.L.P."/>
        <s v="OUHSSAINE FATIMA"/>
        <s v="CYLICON VALLEY ASOC"/>
        <s v="RETAHILO EDICIONES SL"/>
        <s v="ACTION SERVICE PLEITE VIEDMA S.L."/>
        <s v="AGUA DE VALLADOLID EPEL"/>
        <s v="GRUPO AMALGAMA, S.L."/>
        <s v="ENRIQUE CUESTA GOMEZ"/>
        <s v="PLAN SECRETO, S.L."/>
        <s v="DAIKIN AC SPAIN, S.A."/>
        <s v="JOSE LUIS VICENTE HERNANDEZ"/>
        <s v="GONZALO COELLO CAMPOS"/>
        <s v="CENTRO ESPAÑOL DE METROLOGIA"/>
        <s v="GRAFICAS HISPANIA VALLADOLID, SOCIEDAD LIMITADA"/>
        <s v="FLOMEYCA, S.A."/>
        <s v="JUAN CARLOS GOMEZ POLA Y LUIS ANGEL GOMEZ POLA COMUNIDAD DE BIENES"/>
        <s v="JUAN CARLOS GOMEZ  POLA"/>
        <s v="ASOCIACION CULTURAL &quot;&quot;PEONZA&quot;&quot;"/>
        <s v="PINTIA ASOCIACION CULTURAL"/>
        <s v="JAVIER IGELMO  HEREDERO"/>
        <s v="AQM LABORATORIOS,S.L"/>
        <s v="ASISTENCIA PUBLICA INTEGRAL SL"/>
        <s v="MARIA BELÉN MERINO VÁZQUEZ"/>
        <s v="JORGE ALONSO IGLESIAS"/>
        <s v="CONTRATAS Y OBRAS SAN GREGORIO, S.A."/>
        <s v="NURIA VAQUERO LAGUNA"/>
        <s v="IMAGINA EN VERDE DISEÑO URBANO, S.L."/>
        <s v="GRUPO B2 SPORT EQUIPAMIENTOS DEPORTIVOS, S.A."/>
        <s v="STEPHANIE MAYBELLE LLARYORA"/>
        <s v="EL EJIDILLO VIVEROS INTEGRALES S.L."/>
        <s v="LUIS ALBERTO SANTOS HERNANDEZ"/>
        <s v="M. PEREZ RECIO, S L"/>
        <s v="ROTULOS TESEDO, SOCIEDAD LIMITADA"/>
        <s v="CONSUELO MARTÍN ESTEBAN"/>
        <s v="GLORIA  RUIZ FERNANDEZ"/>
        <s v="GLOBAL PRODUCCIONES, SL"/>
        <s v="BRAVO INDIA SL"/>
        <s v="INSTALACIONES ELECTRICAS OLMEDO CACERES S.L."/>
        <s v="PISUERGA RENT S.L."/>
        <s v="ETNO SONIDO PRODUCCIONESS.L."/>
        <s v="FUNDACION ALONSO QUIJANO"/>
        <s v="MACROLIBROS SLU"/>
        <s v="MESTOLAYA SL"/>
        <s v="NATURGY CLIENTES EMPRESAS, S.A.U."/>
        <s v="LA REGIONAL VALLISOLETANA, S.AL"/>
        <s v="MARIA SOLEDAD CABALLERO SANCHEZ"/>
        <s v="ROBERTO MEZQUITA ARNAIZ"/>
        <s v="VERA AGUADO RODRIGUEZ"/>
        <s v="TERESA HERVELLA DURÁNTEZ"/>
        <s v="PETZL ESPAÑA.S.L." u="1"/>
        <s v="SYNLAB DIAGNÓSTICOS GLOBALES, S.A." u="1"/>
        <s v="ANTON CENTRO ESPECIAL DE EMPLEO, S.L" u="1"/>
        <s v="A4TINTAS IMPRESION DIGITAL S.L." u="1"/>
        <s v="CALIDAD DE AMBIENTE, S.L." u="1"/>
        <s v="EDUCACIÓN, CULTURA Y OCIO ESPJ" u="1"/>
        <s v="TOMAS CABEZAS S.L." u="1"/>
        <s v="EMCO VIDEO INDUSTRIAL, S.L.U." u="1"/>
        <s v="SUMINISTROS SEHICA, S.L." u="1"/>
        <s v="UNIFORMES GARY´S S.L.U." u="1"/>
        <s v="PESTNET ESPAÑA SL" u="1"/>
        <s v="MIGUEL LOPEZ JEREZ" u="1"/>
        <s v="RODRIMALIA, S.L." u="1"/>
        <s v="PROSEGUR SOLUCIONES INTEGRALES DE SEGURIDAD ESPAÑA SL" u="1"/>
        <s v="JOYERÍA RELOJERÍA ZURRO" u="1"/>
        <s v="RUBEN OLMEDO RODRIGUEZ" u="1"/>
        <s v="ATECH BPO SL" u="1"/>
        <s v="CYDIMA, S.L." u="1"/>
        <s v="ASOCIACIÓN PARA EL PROGRESO DE LA DIRECCIÓN" u="1"/>
        <s v="ASOCIACION RED DE CIUDADES QUE CAMINAN" u="1"/>
        <s v="FERNANDO MARTINEZ  BERMEJO" u="1"/>
        <s v="JOSE LUIS MARIN REDONDO" u="1"/>
        <s v="CENTRO DE INNOVACIÓN DE SERVICIOS GESTIONADOS AVANZADOS, S.L." u="1"/>
        <s v="GILSON INTERNACIONAL BV SUCURSAL EN ESPAÑA" u="1"/>
        <s v="RED ARQUITECTURA E INTERIORISMO S.L." u="1"/>
        <s v="ENTIDAD DEPORTIVA MUJER DEFIENDETE" u="1"/>
        <s v="IZASA SCIENTIFIC, S.L.U." u="1"/>
        <s v="LA MADRIGUERA DE SLOTH, SL" u="1"/>
        <s v="TECNICAS PANTRA, S.L." u="1"/>
        <s v="JOSE ANTONIO CONCEJO BERNALDO DE QUIROS" u="1"/>
        <s v="GLORIA HERNANDEZ LUIS" u="1"/>
        <s v="ENRIQUE BUENO TRIGUEROS" u="1"/>
        <s v="REIRES LOZANO CONSTRUCCIONES S.L." u="1"/>
        <s v="CASTILLA VEHICULOS INDUSTRIALES S.A." u="1"/>
        <s v="SOCIEDAD ESTATAL CORREOS TELEGRAFOS, S.A" u="1"/>
        <s v="ANGEL RODRIGUEZ  SAN JOSÉ" u="1"/>
        <s v="ASOC ESPAÑOLA DE CUBIERTAS VERDES" u="1"/>
        <s v="TARGET TECNOLOGIA, S.A." u="1"/>
        <s v="CONSTRUCCIONES SANCHEZ ROMERA, S.L." u="1"/>
        <s v="COLEGIO OFICIAL PSICOLOGOS CASTILLA-LEON" u="1"/>
        <s v="ZTRAINING INNOVACIÓN CASTILLA Y LEÓN S.L." u="1"/>
        <s v="MARIA CRUZ SAN MIGUEL ARROYO" u="1"/>
        <s v="OCA-DIDO, S.L." u="1"/>
        <s v="NOVELEC PUCELA, S.L." u="1"/>
        <s v="ISIDRO HERNANDO, S.L." u="1"/>
        <s v="GAM TRAINING APOYO Y FORMACIÓN S.L." u="1"/>
        <s v="TRAZADOS VIALES S.L." u="1"/>
        <s v="PROYCO &amp; CAWAY, SOCIEDAD LIMITADA" u="1"/>
        <s v="NEMOKINOS SLU" u="1"/>
        <s v="JUAN CARLOS ALONSO MOYANO" u="1"/>
        <s v="AEBI SCHMIDT IBÉRICA, S.A." u="1"/>
        <s v="CURVAL ESPJ" u="1"/>
        <s v="CARLOS JESÚS GRAU SÁNCHEZ" u="1"/>
        <s v="ROSENBAUER ESPAÑOLA, S.A." u="1"/>
        <s v="SUMINISTROS GARCICHAO, S.L." u="1"/>
        <s v="ENERGINOBA BATERÍAS Y MANTENIMIENTOS, S.L." u="1"/>
        <s v="PABLO  NUÑEZ IZARD" u="1"/>
        <s v="ESPECTÁCULOS MIGUEL, S.L." u="1"/>
        <s v="ALLIANZ COMPANÍA DE SEGUROS Y REASEGUROS, S.A." u="1"/>
        <s v="FERRETERIA ORTIZ VALLADOLID, S.L." u="1"/>
        <s v="JUAN ENRIQUE HERNANZ LAZARO" u="1"/>
        <s v="SAGRES S.L." u="1"/>
        <s v="HERA HOLDING Y HÁBITAT, ECOLOGÍA Y RESTAURACIÓN AMBIENTAL, S.L." u="1"/>
        <s v="CICLOS CUERVAS S.L." u="1"/>
        <s v="FUNDACION PARA LA EXCELENCIA EMPRESARIAL DE CASTILLA Y LEON" u="1"/>
        <s v="FRANCISCO JOSÉ GOZALO ARRANZ" u="1"/>
        <s v="1A INGENIEROS,  S.L.P." u="1"/>
        <s v="EDUCTRADE SA" u="1"/>
        <s v="JESUS TEOFILO GARRIDO MORILLO" u="1"/>
        <s v="SONEPAR IBERICA SPAIN S.A.U." u="1"/>
        <s v="MOTOS DE IMPORTACIÓN, S.L." u="1"/>
        <s v="OKARINO TRAPISONDA TEATRO TITERES, S.L." u="1"/>
        <s v="KOMBU DATA SERVICES S.L.U." u="1"/>
        <s v="ADC TIEMPO LIBRE SL" u="1"/>
        <s v="EL MERCADO DEL TRIGO SL" u="1"/>
        <s v="ARTISTAMENTE, SOCIEDAD LIMITADA" u="1"/>
        <s v="EMPROSOFT S.A." u="1"/>
        <s v="SERVICIO DE LIMPIEZA DOMESTICA COMODIN, S.L." u="1"/>
        <s v="DAZA DISEÑO &amp; COMUNICACION, S.L." u="1"/>
        <s v="JESUS SILVERIO CAVIA CAMARERO" u="1"/>
        <s v="CONSTRUCCIONES Y REFORMAS DE LA ROSA SANCHEZ SLL" u="1"/>
        <s v="ALFONSO MATEO RODRIGUEZ" u="1"/>
        <s v="INSTALACIONES ELECTRICAS SEOANE, SL" u="1"/>
        <s v="ASOCIACION CULTURAL KINUNA TEATRO Y TERAPIAS ALTERNATIVAS" u="1"/>
        <s v="VALLAOCIO, S.L." u="1"/>
        <s v="ASOC. CULTURAL MUSICAL LA TORZIDA" u="1"/>
        <s v="ATHENEA MUSICAL" u="1"/>
        <s v="GESTION Y ESTUDIOS AMBIENTALES, S. COOP." u="1"/>
        <s v="SRCL CONSENUR, S.L.U." u="1"/>
        <s v="WAVES KIDS S.L." u="1"/>
        <s v="NORMADAT, SA" u="1"/>
        <s v="MONTAJES MODULARES MARTINEZ S.L." u="1"/>
        <s v="IMPRESOS ANGELMA S.A." u="1"/>
        <s v="DEXTER VOLPRINT, S.L." u="1"/>
        <s v="ASCENSORES TRESA, S.A." u="1"/>
        <s v="ALVAROMAN REGALOS PUBLICITARIOS, S.L." u="1"/>
        <s v="DOS MIL CUARENTA Y CINCO S.L." u="1"/>
        <s v="M.LUISA LOPEZ MUNICIO" u="1"/>
        <s v="TELEFÓNICA MÓVILES ESPAÑA, S.A." u="1"/>
        <s v="JAVIER NAVARRO  ORDOÑEZ" u="1"/>
        <s v="TEATRO DEL AZAR, S.L." u="1"/>
        <s v="RAUL GOMEZ  PANIAGUA" u="1"/>
        <s v="MAQUINAS PEREZ OTERO S.L." u="1"/>
        <s v="JOSÉ MANUEL SASTRE TOQUERO" u="1"/>
        <s v="AXEL SPRINGER ESPAÑA, S.A." u="1"/>
        <s v="ASOC CULTURAL BANDA DE MUSICA DE LAGUNA DE DUERO" u="1"/>
        <s v="RADHANIL" u="1"/>
        <s v="REPROGRAFIA CROQUIS,S.L" u="1"/>
        <s v="FLORENCIA ISABEL FONTANILLAS BURON" u="1"/>
        <s v="JOSE MARIA PEREZ TOQUERO" u="1"/>
        <s v="HAGS SWELEK S.A." u="1"/>
        <s v="JOMAR SEGURIDAD, SL" u="1"/>
        <s v="ANTENAS FERMY S.L." u="1"/>
        <s v="CLAIRE MARTINE STEWART" u="1"/>
        <s v="EYLO MOTOR, S.L." u="1"/>
        <s v="JAVIER SACRISTAN PEREZ" u="1"/>
        <s v="BANDERAS PUERTA DE HIERRO" u="1"/>
        <s v="TALLERES RUBIO TRUCK S.L." u="1"/>
        <s v="JESÚS GUTIÉRREZ  SIERRA" u="1"/>
        <s v="LIBRERIA MAXTOR, SOCIEDAD LIMITADA" u="1"/>
        <s v="TRULYESPAÑA, S.L." u="1"/>
        <s v="SILPA LA FAROLA, S.L." u="1"/>
        <s v="SIBEROR S.L." u="1"/>
        <s v="CASUAL MAGAZINES, S.L.U." u="1"/>
        <s v="MIGUEL JESUS SANCHEZ  HERNANDEZ" u="1"/>
        <s v="UTE CONSERVACION VALLADOLID 2022" u="1"/>
        <s v="OBRASCÓN HUARTE LAÍN,SA-CABERO EDIFICACIONES,SA &quot;&quot;UTE TEATRO LOPE DE VEGA&quot;&quot;" u="1"/>
        <s v="TOYR S.A" u="1"/>
        <s v="UTE FERIA VALLADOLID" u="1"/>
        <s v="INTERNACIONAL PERIFERICOS Y MEMORIAS ESPAÑA SLU" u="1"/>
        <s v="UTE COLEGIOS VALLADOLID" u="1"/>
        <s v="FORESTACIÓN Y REPOBLACIÓN, S.A." u="1"/>
        <s v="UTE VILOR MAHOCI ISABEL LA CATOLICA VALLADOLID" u="1"/>
        <s v="SERVEO SERVICIOS, S.A." u="1"/>
        <s v="CALORTER, S.L." u="1"/>
        <s v="FERNANDEZ DE LA MATA INSTALACIONES ELECTRICAS, S.A." u="1"/>
        <s v="FRIGORIFICOS BENITO S.L." u="1"/>
        <s v="BRIGHT SHADOWS SL" u="1"/>
        <s v="ESTUDIO GONZÁLEZ ARQUITECTOS S.L.P." u="1"/>
        <s v="ELSAMEX GESTIÓN DE INFRAESTRUCTURAS, S.L." u="1"/>
        <s v="PLAY 360 EQUIPAMIENTOS URBANOS, S.L." u="1"/>
        <s v="D´ALEPH INICIATIVAS Y ORGANIZACION, SA" u="1"/>
        <s v="UTE RESERVA BIOLOGICA EL TOMILLO" u="1"/>
        <s v="FUNDACIÓN UNIVERSIDAD DE VALLADOLID" u="1"/>
        <s v="TICOMSA SISTEMAS S.L." u="1"/>
        <s v="VICENTE MUÑOZ  PASCUAL" u="1"/>
        <s v="BUREAU VERITAS INSP.-TESTING, SLU.(NO USAR)" u="1"/>
        <s v="SILVOTURISMO MEDITERRANEO S.L." u="1"/>
        <s v="AVENET IT SL" u="1"/>
        <s v="DISTRIASVY SOCIEDAD LIMITADA" u="1"/>
        <s v="SOCAMEX, S.A." u="1"/>
        <s v="VANGUARD MARINE, LDA." u="1"/>
        <s v="ELENA FINAT SAEZ" u="1"/>
        <s v="ISELMA 2003, S.L." u="1"/>
        <s v="SUMINISTROS CARTAGENA S.L." u="1"/>
        <s v="GRUPO LITERARIO TEATRO TÚ Y YO" u="1"/>
        <s v="JOSÉ PASCUAL ANTOLÍN FERNÁNDEZ" u="1"/>
        <s v="FRANCISCO J. ARROYO RODRIGUEZ" u="1"/>
        <s v="FRANCISCO JAVIER GONZALEZ FERNANDEZ" u="1"/>
        <s v="ANDRES MARTIN  REBOLLO" u="1"/>
        <s v="ALIAN AZAFATAS Y EVENTOS SL" u="1"/>
        <s v="DANIEL CASIMIRO RODRIGUEZ RODRIGUEZ" u="1"/>
        <s v="GECOCSA  GENERAL DE CONSTRUCCIONES CIVILES S.A." u="1"/>
        <s v="MUSICARIUM VALLADOLID SLL" u="1"/>
        <s v="JUAN ANTONIO HUIDOBRO PIRIZ" u="1"/>
        <s v="MARIA BEL GALACHE  ANTOLIN" u="1"/>
        <s v="TALLERES HERMANOS MORRONDO, S.L." u="1"/>
        <s v="JARDINERÍAS ZARATÁN, S.L." u="1"/>
        <s v="RUBÉN FERNÁNDEZ SÁNCHEZ" u="1"/>
        <s v="JESUS LORENZO ASENSIO  VALENCIA" u="1"/>
        <s v="VINFRA S.A." u="1"/>
        <s v="JOSÉ ANDRÉS COELLO CAMPOS" u="1"/>
        <s v="DESARROLLO, ORGANIZACIÓN Y MOVILIDAD S.A" u="1"/>
        <s v="ALFATECO MADRID SA" u="1"/>
        <s v="ENDESA ENERGIA,S.A." u="1"/>
        <s v="OBDULIA RAMOS  BECERRIL" u="1"/>
        <s v="CUARTO FRIO INSTALACIONES, S.L." u="1"/>
        <s v="ASOC CULT. DE ARTES ESCENICAS &quot;&quot;TEATRAVIES@S&quot;&quot;" u="1"/>
        <s v="IÑIGO VALLECILLO FLETES" u="1"/>
        <s v="ÚLTIMO CERO, S.L." u="1"/>
        <s v="OCA INSPECCION CONTROL Y PREVENCION, S.A.U." u="1"/>
        <s v="DAVID GOMEZ CARBAJO" u="1"/>
        <s v="GRANJA ESCUELA LAS CORTAS S.L." u="1"/>
        <s v="OXIDINE WATER TECHNOLOGY, S.L." u="1"/>
        <s v="GLASDON EUROPE SARL" u="1"/>
        <s v="HIJOS DEL TERCER ACORDE" u="1"/>
        <s v="JESÚS CARLOS  ARRIBAS VILLÁN" u="1"/>
        <s v="DAITONA MOTOS, SL" u="1"/>
        <s v="GAHERPROGA S.L.U." u="1"/>
        <s v="SUMINISTROS JAVIER, S.L." u="1"/>
        <s v="JAVIER BARAHONA RUIZ" u="1"/>
        <s v="SANTIAGO CARRILLO GRACIA" u="1"/>
        <s v="AIRCOMVA, SLL" u="1"/>
        <s v="PILAR SOLA  PIZARRO" u="1"/>
        <s v="ECCOLID,S.L." u="1"/>
        <s v="GESTION INTEGRAL DE APLICACIONES EMPRESA" u="1"/>
        <s v="SANCHEZ VILLARREAL S.L." u="1"/>
        <s v="ASOC ADARTIA" u="1"/>
        <s v="LUIS MIGUEL AVILA  MARTIN" u="1"/>
        <s v="PREMIUS NBB, S.L." u="1"/>
        <s v="JOSÉ ANTONIO SÁNCHEZ ORDAX" u="1"/>
        <s v="ENERGETICA SDAD. COOP." u="1"/>
        <s v="AITOR JIMÉNEZ BENEITEZ" u="1"/>
        <s v="NATALIA GRANDE RUA" u="1"/>
        <s v="EUROMASTER AUTOMOCION Y SERVICIOS, S.A." u="1"/>
        <s v="ACCIONA CONSTRUCCION S.A." u="1"/>
        <s v="BUREAU VERITAS INSPECCION Y TESTING, S.L.UNIPERSONAL" u="1"/>
        <s v="EUROVAL CONTROL,S.A." u="1"/>
        <s v="HENAR SASTRE GARCIA" u="1"/>
        <s v="ANDRES  PEREZ ORTEGA" u="1"/>
        <s v="ECOOLID,S.L." u="1"/>
        <s v="ASOCIACIÓN MUSEO DEL DEPORTE" u="1"/>
        <s v="CRISTALERIA ZARATAN, S.L." u="1"/>
        <s v="SETEX APARKI, S A" u="1"/>
        <s v="ASOC. JUGADORES PATOLOGICOS REHABILITADOS DE VALLADOLID" u="1"/>
        <s v="AREAS INTEGRALES DE VENDING, S.L." u="1"/>
        <s v="IRON MOUNTAIN" u="1"/>
        <s v="VALENTI SONIDO, S.L." u="1"/>
        <s v="PRIETO MONTAJES DE CUBIERTAS S.L." u="1"/>
        <s v="LUISA DE  LAS MORAS ALAMO" u="1"/>
        <s v="NECLAPAL EQUIPAMIENTOS Y SERVICIOS, S.R.L.L." u="1"/>
        <s v="MARKETARIA, S.L." u="1"/>
        <s v="JUCENA TRABAJOS FORESTALES S.L." u="1"/>
        <s v="BRAMMER IBERIA, S.A." u="1"/>
        <s v="HUELLAS VET PET, S.L." u="1"/>
        <s v="CONGENIA CYL, S.L." u="1"/>
        <s v="ISABEL MARTIN DE LA CRUZ" u="1"/>
        <s v="PLATAFORMA REDOMI" u="1"/>
        <s v="ANTONIO TARAZONA S.L.U." u="1"/>
        <s v="FUNDACIÓN PARQUE CIENTÍFICO UNIVERSIDAD DE VALLADOLID" u="1"/>
        <s v="BRICOCEX S.L." u="1"/>
        <s v="ELIANA ENCARNACION CANO VILLARROEL" u="1"/>
        <s v="INGENIERIA Y SERVICIOS DE EFICIENCIA ENERGÉTICA S.L." u="1"/>
        <s v="RESOTROSA S.L." u="1"/>
        <s v="ENTREVECINOS SERVICIOS INTEGRALES S. COOP." u="1"/>
        <s v="REPRESENT-ARTE ESPJ" u="1"/>
        <s v="MARIA ASUNCION BOAL RIAÑO" u="1"/>
        <s v="ASOC.CULTURAL FORMATIVA Y DEPORTIVA TANDEM LIFE" u="1"/>
        <s v="ROSQUILLAS LEDESMINAS GDG SL" u="1"/>
        <s v="NEUMATICOS HURGON S.L." u="1"/>
        <s v="CARLOS IVAN SAMBADE BAQUERIN" u="1"/>
        <s v="ELECTROTECNIA CASTILLA Y LEON SL" u="1"/>
        <s v="JOSÉ LUIS MATOS ZARZA TORRES PARDO" u="1"/>
        <s v="INSTITUTO DE FORMACIÓN EN EMERGENCIAS Y CARDIOPROTECCIÓN, S.L." u="1"/>
        <s v="CENTROS COMERCIALES CARREFOUR, S.A." u="1"/>
        <s v="INDUSTRIAS TESEDO, S.L." u="1"/>
        <s v="GMM INGENIERIA Y ARQUITECTURA, S.L." u="1"/>
        <s v="DAVID RODRIGO RODRIGUEZ" u="1"/>
        <s v="INGENIA INGENIERÍA APLICADA S.L." u="1"/>
        <s v="ALFE SUMINISTROS A LA CONSTRUCCION E INDUSTRIA" u="1"/>
        <s v="INDRA SISTEMAS, S.A." u="1"/>
        <s v="CONFEDERACION VALLISOLETANA DE EMPRESARIOS" u="1"/>
        <s v="ALFREDO JASO VILLA" u="1"/>
        <s v="EZSA SANIDAD AMBIENTAL, S.L." u="1"/>
        <s v="ASOCIACION PROFESIONAL DE TÉCNICOS DE BOMBEROS" u="1"/>
        <s v="SISTEMAS DE CONECTIVIDAD INDUSTRIAL VALLADOLID SL" u="1"/>
        <s v="AUDIOTEC AISLAMIENTOS ACUSTICOS, S.A." u="1"/>
        <s v="EDUCAINGENIO TECNOLOGIA" u="1"/>
        <s v="TECNICA GOMAR, S.L." u="1"/>
        <s v="NIVELACIONES Y EXCAVACIONES PAREDES, S.L." u="1"/>
        <s v="OLECTRICA IBERINNOVA, S.L." u="1"/>
        <s v="WOMENALIA DE GESTION SL" u="1"/>
        <s v="CELIA MARÍA CURIESES ANDRÉS" u="1"/>
        <s v="MAPFRE ESPAÑA, COMPAÑIA DE SEGUROS Y REASEGUROS S.A." u="1"/>
        <s v="SERGIO JUAREZ VERDUGO" u="1"/>
        <s v="FEDERACION C-L ATLETISMO" u="1"/>
        <s v="DAVID SÁEZ MARTÍN" u="1"/>
        <s v="FEDERACION COMERCIO Y SERVICIOS VALLADOLID" u="1"/>
        <s v="VEPISA VEHÍCULOS, S.L." u="1"/>
        <s v="RAFAEL ROBLES GUTIERREZ" u="1"/>
        <s v="OBRAS PAVIMENTOS E INSTALACIONES INDUSTRIALES" u="1"/>
        <s v="ARGAVALLADOLID, S.L.L." u="1"/>
        <s v="JUAN ANDRES CATALINA MORENO" u="1"/>
        <s v="IVAN SORIA ABON" u="1"/>
        <s v="ALDA CASTILLA, S.L." u="1"/>
        <s v="ASOCIACIÓN DE INDUSTRIALES DEL MERCADO DEL VAL" u="1"/>
        <s v="SERVICIOS TECNICOS LIM.MIGUEL ARIAS S.L. (STLIMA)" u="1"/>
        <s v="MARCO ANTONIO BLANCO LOBATO" u="1"/>
        <s v="UTE PASEO DEL CAUCE VALLADOLID" u="1"/>
        <s v="MCV,S.A" u="1"/>
        <s v="ER.ASSESSMENT CENTER SL" u="1"/>
        <s v="FRANCISCO MIGUEL SANZ NORIEGA" u="1"/>
        <s v="PET´S WORLD, S.L." u="1"/>
        <s v="ASOCIACION CULTURAL &quot;&quot;PIMPINEJA&quot;&quot;" u="1"/>
        <s v="PROYECON GALICIA S.A." u="1"/>
        <s v="MARIA CRISTINA DELGADO HERRERO" u="1"/>
        <s v="VICENTE ALVAREZ, S.L" u="1"/>
        <s v="TONELERIA BURGOS ,S.L." u="1"/>
        <s v="CASTILLA COMIC, S.L." u="1"/>
        <s v="OLMO MORALES ALBARRÁN" u="1"/>
        <s v="KILLGERM, S.A." u="1"/>
        <s v="CARLOS  GUTIERREZ MARTIN" u="1"/>
        <s v="PEDRO JOSÉ  MANZANO ORTEGA" u="1"/>
        <s v="ASOCIACION CULTURAL PINCELART.OLID" u="1"/>
        <s v="CONSTRUCCIONES Y OBRAS PUBLICAS CALLE DE LOS FRANCOS, S.L." u="1"/>
        <s v="STOP AND THINK,C.B." u="1"/>
        <s v="MARIA BEGOÑA DIEZ  NIETO" u="1"/>
        <s v="WAGEN GROUP RETAIL ESPAÑA S.A.U." u="1"/>
        <s v="SUMINISTROS DE INFORMATICA CABALLERO S.L" u="1"/>
        <s v="ROSARIO RUIZ  GONZALEZ" u="1"/>
        <s v="JOSE RAMON FERNANDEZ  SUAREZ" u="1"/>
        <s v="AGILENT TECHNOLOGIES SPAIN, S.L." u="1"/>
        <s v="MEDIA MARKT" u="1"/>
        <s v="RUBEN GARCIA  FERRUELO" u="1"/>
        <s v="EXCAVACIONES GALLEGO Y COCA, S.L." u="1"/>
        <s v="SEYS CAD SYSTEMS, S.L." u="1"/>
        <s v="ALFONSO RODERO LOZANO" u="1"/>
        <s v="ASOC. CUENTACUENTOS ROMPENUBES" u="1"/>
        <s v="GONZALO RIOJA BARTOLOME" u="1"/>
        <s v="ASMAIN, S.L." u="1"/>
        <s v="IMPLASER 99 S.L.L." u="1"/>
        <s v="SOLIMEF IBERICA S.L." u="1"/>
        <s v="INGENIERÍA ROMÁNICA, S.L." u="1"/>
        <s v="ACTIU BERBEGAL Y FORMAS S.A." u="1"/>
        <s v="SERVIGRAMA INDUSTRIAL PUBLICIDAD S.L." u="1"/>
        <s v="REHABILITACION CONSTRUCCION PROMOCION NUCLEO, S.A." u="1"/>
        <s v="BAUTA PRODUCCIONES, S.L." u="1"/>
        <s v="DUERO TERCER MILENIO S.L." u="1"/>
        <s v="DYNAQUA MEDIO AMBIEBNTE, S.L." u="1"/>
        <s v="ARCO CONTEMPORANEO &amp; ASOCIADOS S.L.L." u="1"/>
        <s v="TRANSFORMADOS METALICOS FACIM S.L." u="1"/>
        <s v="COLECTIVO FRESAS CON NATA, S.L." u="1"/>
        <s v="CONDESTABLE, S.A." u="1"/>
        <s v="WINNERS CARS S.L." u="1"/>
        <s v="BORIS  APARICIO TEJIDO" u="1"/>
        <s v="PAPELERIA SAN FERNANDO SL" u="1"/>
        <s v="FREEAUTONOMOS, S. COOP." u="1"/>
        <s v="MAGALY YADRINA PAREDES ALCALÁ" u="1"/>
        <s v="RAYUELA PRODUCCIONES TEATRALES, S.L." u="1"/>
        <s v="CADIELSA VALLADOLID, S.L.U." u="1"/>
        <s v="AUTOBUSES URBANOS VALLADOLID" u="1"/>
        <s v="ANGEL GUERRA,S.L." u="1"/>
        <s v="ZAMORA BOOKING SL" u="1"/>
        <s v="JAVIER  MARCHENA ORTEGA" u="1"/>
        <s v="SISTEMAS TECNICOS INTERACTIVOS S.L." u="1"/>
        <s v="GASTROSENSACIONES, SOCIEDAD LIMITADA" u="1"/>
        <s v="ALINER CONSULTORES, S.L." u="1"/>
        <s v="GRÁFICAS MALPICA, S.L." u="1"/>
        <s v="TAU, COOPERACION Y DESARROLLO, S.L." u="1"/>
        <s v="ASOCIACION ATHENEA TEATRO" u="1"/>
        <s v="AURELIO MARTIN  ARAGUZ" u="1"/>
        <s v="ASOCIACION CULTURAL AMIGOS DEL PISUERGA" u="1"/>
        <s v="ELIAS JADRAQUE S.A." u="1"/>
        <s v="JOSE DANIEL MARTINEZ RUIZ" u="1"/>
        <s v="PROXIMIA HAVAS, S.L." u="1"/>
        <s v="GESTORIA SAN MIGUEL MIERES, SL" u="1"/>
        <s v="ASOCIACION MEDIOAMBIENTAL EL PISUERGA (A.M.A.) EL PISUERGA" u="1"/>
        <s v="DEHUMANS S.L." u="1"/>
        <s v="TURIUM INSTITUTE S.L." u="1"/>
        <s v="MT MARKETING INVESTIGACION Y ESTRATEGIA SL" u="1"/>
        <s v="BEATRIZ CALVO GONZÁLEZ" u="1"/>
        <s v="CASLI, S.A." u="1"/>
        <s v="MONICA MARTIN  CAPELLAN" u="1"/>
        <s v="COOPERATIVA VALLISOLETANA CERRAJERA" u="1"/>
        <s v="ANTONIO JOSE PEREDA MARTINEZ" u="1"/>
        <s v="ARCAL GESTIÓN DOCUMENTAL, S.A." u="1"/>
        <s v="MANUEL ELIN DEL ROSARIO DEL ROSARIO" u="1"/>
        <s v="MEDINAIR SISTEMAS SL" u="1"/>
        <s v="MUMECA S.A." u="1"/>
        <s v="DIEGO GARRIDO ABRIL" u="1"/>
        <s v="LIMPIEZAS ANTON, S.L." u="1"/>
        <s v="INSTALACIONES Y REFORMAS ARTE INDUSTRIAL SL" u="1"/>
        <s v="ANGEL DIEZ  RIVERA" u="1"/>
        <s v="ALVARO LORENZO CARMONA" u="1"/>
        <s v="MONTAJES LEONESES SL" u="1"/>
        <s v="BERZAL BRICOMADERAS, SOCIEDAD LIMITADA" u="1"/>
        <s v="GESTION SANITARIA CONTROL VETERINARIO, S.L." u="1"/>
        <s v="ADARO TECNOLOGIA , S.A" u="1"/>
        <s v="FUNDACION LABORAL DE LA CONSTRUCCION" u="1"/>
        <s v="DESGUACES Y GRUAS CANO, S.L." u="1"/>
        <s v="IGNACIO PRADA ECHEVARRIETA" u="1"/>
        <s v="VIRGINIA RODRÍGUEZ MÁRQUEZ" u="1"/>
        <s v="CONCEJO DECORACION CB" u="1"/>
        <s v="SLAPPY SKATESHOP, C.B." u="1"/>
        <s v="FIOS PRODUCTIONS 360 SLU" u="1"/>
        <s v="GRAFICAS GERMINAL SDAD. COOP. LTDA." u="1"/>
        <s v="ASOCIACION MUSICAL VOCES DEL PISUERGA" u="1"/>
        <s v="SERVICIOS AUXILIARES DE MANTENIMIENTO Y LIMPIEZA, S.L." u="1"/>
        <s v="JOSE ISIDRO TORRES, S.L." u="1"/>
        <s v="DEL VALLE MUEBLES DE COCINA,S.L" u="1"/>
        <s v="ZANFONA PROYECTOS S.L." u="1"/>
        <s v="DTS OABE, S.L." u="1"/>
        <s v="FREELANCE SOCIEDAD COOPERATIVA MADRILEÑA" u="1"/>
        <s v="GRATEFUL SLU" u="1"/>
        <s v="MARIA BEGOÑA VELASCO GARCIA" u="1"/>
        <s v="MARIA DEL CARMEN REGUILON DOMINGUEZ" u="1"/>
        <s v="INGERNOVA SOLUCIONES DE INGENIERÍA, S.L." u="1"/>
        <s v="ASOCIACION VEN Y DISFRUTA" u="1"/>
        <s v="MARIA RAQUEL ARRANZ VELEZ" u="1"/>
        <s v="INSTITUTO MINUSVALIDO ASTUR S.A.L." u="1"/>
        <s v="ITOO ARTINSURE, S.L." u="1"/>
        <s v="CARLOS BERNARDO  FERNANDEZ" u="1"/>
        <s v="CESPA COMPAÑIA ESPAÑOLA DE SERVICIOS PUBLICOS AUXILIARES, S.A." u="1"/>
        <s v="EURO DRIVER CAR S.L." u="1"/>
        <s v="JUAN CARLOS FERNÁNDEZ LÓPEZ" u="1"/>
        <s v="LUIS BECERRIL SUAREZ" u="1"/>
        <s v="MARIA CARMEN MUÑOZ  CASARES" u="1"/>
        <s v="GRAFOLID S.L. ARTES GRAFICAS" u="1"/>
        <s v="C.S.M. MAGICAS PRODUCCIONES S.L." u="1"/>
        <s v="CARMELINA HERVAS DELGADO" u="1"/>
        <s v="X-TRAÑAS PRODUCCIONES, S.L." u="1"/>
        <s v="UTE INETUM ESPAÑA VIRTUAL DESK EXPTE N10SS 55 22 LEY 18/1982" u="1"/>
        <s v="COYDEVA S.L." u="1"/>
        <s v="OXIGENO Y SOLDADURA, S.L." u="1"/>
        <s v="GREDOS OBRAS Y SERVICIOS, SL" u="1"/>
        <s v="CESAR LAHOZ SERRANO" u="1"/>
        <s v="VALLADOLID ARTES GRAFICAS, S.L." u="1"/>
        <s v="ASOCIACIÓN CULTURAL MESETARIA" u="1"/>
        <s v="ALMA GARCIA REPISO" u="1"/>
        <s v="FECARDE SLU" u="1"/>
        <s v="A10 SISTEMAS DE INFORMATICA Y TELECOMUNICACIONES PROFESIONALES S.L.L." u="1"/>
        <s v="KARCHER, S.A." u="1"/>
        <s v="ALFONSO ARAMBURU PARDO" u="1"/>
        <s v="FORJA CERRAJERIA ENRIQUE GONZALEZ S.L" u="1"/>
        <s v="UTE MEJORA RIO PISUERGA" u="1"/>
        <s v="ARPAPE S.L." u="1"/>
        <s v="NUEVAS VENTAJAS, S.L." u="1"/>
        <s v="CADIELSA SOLAR VALLADOLID,S.L." u="1"/>
        <s v="INICIATIVA  DATA ECONOMY" u="1"/>
        <s v="HOTEL FELIPE IV" u="1"/>
        <s v="CAPITAN QUIMERA S.L." u="1"/>
        <s v="ASOCIACIÓN PUNTO FLAMENCO" u="1"/>
        <s v="SOCIOGRAPH NEUROMARKETING S.L." u="1"/>
        <s v="CLECE SA-ONET IBERIA SOLUCIONES SA (UTE SAD AYUNTAMIENTO DE VALLADOLID. LOTE 1)" u="1"/>
        <s v="TORNAPUNTA EDICIONES S.L.U." u="1"/>
        <s v="C.D. ATLETISMO CUATRO CANTONES" u="1"/>
        <s v="ENRIQUE RAJOY BREY" u="1"/>
        <s v="INTECYL SERVICIOS PARA LA ENERGIA SL" u="1"/>
        <s v="M. JOSE  GUERRA TOME" u="1"/>
        <s v="NETTIUM THE E BISINESS COMPANY SL" u="1"/>
        <s v="PABLO CASTRO RUIZ" u="1"/>
        <s v="BJS AUTOMATISMOS,S.L." u="1"/>
        <s v="FUNDACION TRIANGULO" u="1"/>
        <s v="ASCENDUM MAQUINARIA, S.A.U." u="1"/>
        <s v="GRUPO RENDER INDUSTRIAL INGENIERIA Y MONTAJES, S.L." u="1"/>
        <s v="SARA FERNANDEZ LABAJO" u="1"/>
        <s v="HISCOX SA SUCURSAL EN ESPAÑA" u="1"/>
        <s v="ESTRUCTURAS RESIDUALES Y AGUAS, S.L." u="1"/>
        <s v="INDUSTRIAL SECURITY PLAN, S.L" u="1"/>
        <s v="PRODUCTOS Y EQUIPOS RESTAURACION S,L" u="1"/>
        <s v="JUAN PEREZ GARCIA" u="1"/>
        <s v="AGORA ESTUDIOS DE MERCADO, S.L." u="1"/>
        <s v="FERNANDO CEBRIAN ARNANZ" u="1"/>
        <s v="FERNANDO DONCEL HERRERO" u="1"/>
        <s v="PABLO LUIS GARCÍA ZAMORA" u="1"/>
        <s v="UTE ESTE BARRIO" u="1"/>
        <s v="MUDANZAS JULIAN SAEZ E HIJOS, S L" u="1"/>
        <s v="UTE TELEFONICA DE ESPAÑA S.A. UNIPERSONAL Y TELEFONICA MOVILES ESPAÑA S.A." u="1"/>
        <s v="CASERTEL COMUNICACIONES, S.L.U." u="1"/>
        <s v="PROYECTOS Y OBRAS EZGONSA S.L." u="1"/>
        <s v="SERINZA SOLUTIONS S.L." u="1"/>
        <s v="SORIGUÉ  S.A." u="1"/>
        <s v="FUNDACION INTERED" u="1"/>
        <s v="INSTALACION Y MANTENIMIENTO DE FRIO Y CALOR, S.L." u="1"/>
        <s v="FONTCLYMA" u="1"/>
        <s v="JCDECAUX ESPAÑA SLU" u="1"/>
        <s v="VECTIA INGENIERIA" u="1"/>
        <s v="JOSE MARIA ROMERO GUIJO" u="1"/>
        <s v="ROAN MONTAJES INDUSTRIALES" u="1"/>
        <s v="DAVID GONZALEZ HOLGADO" u="1"/>
        <s v="JUAN ANTONIO IGLESIAS  FIGUEROS" u="1"/>
        <s v="OKODIA S.L.U." u="1"/>
        <s v="JESUS MARIA CAMINA  RUIZ" u="1"/>
        <s v="GRUPO STAR NIGHT VALLADOLID S.L." u="1"/>
        <s v="MARIA DEL MAR POZO VELASCO" u="1"/>
        <s v="V-TRES APLICACIONES INDUSTRIALES S.L." u="1"/>
        <s v="ROIG I FILLS ASSOCIATS, SL" u="1"/>
        <s v="SOCIEDAD DE GESTION DE ACTIVOS PROCEDENTES DE LA RESTRUCTURACION BANCARIA" u="1"/>
        <s v="TELESONIC, S.A.U." u="1"/>
        <s v="ASPA CLOUD, S.L." u="1"/>
        <s v="MAP CIVITATIS, S.L." u="1"/>
        <s v="SOLUCIONES TECNICAS INDUSTRIALES Y DE INGENIERIA 2NC S.L." u="1"/>
        <s v="DESCALE S.L." u="1"/>
        <s v="GENERALI  ESPAÑA, S.A. DE SEGUROS Y REASEGUROS" u="1"/>
        <s v="CHIQUIOCIO CULTURAL, S.L" u="1"/>
        <s v="INVINET SISTEMAS 2003 SL" u="1"/>
        <s v="ESCOFET 1886, S.A." u="1"/>
        <s v="NECROPOLIS DE VALLADOLID, S.A." u="1"/>
        <s v="EL VOLCAN PRODUCCIONES MUSICALES SL" u="1"/>
        <s v="ISAAC PRIETO  CONDE" u="1"/>
        <s v="ALEJANDRA SANZ FERNADEZ-SOTO" u="1"/>
        <s v="NÁUTICA CÁDIZ, S.L." u="1"/>
        <s v="DANIEL MARTIN  VELASCO" u="1"/>
        <s v="PACAJ, S.L." u="1"/>
        <s v="UTE CANTERAC VALLADOLID" u="1"/>
        <s v="IBERSYS SEGURIDAD Y SALUD, S.L." u="1"/>
        <s v="TRABAJOS EN HORMIGÓN CASTILLA, S.L." u="1"/>
        <s v="CUSTOM DESIGN PRODUCTS SL" u="1"/>
        <s v="MEZZO-PIANO, S.L." u="1"/>
        <s v="TINTORERIA LUCIMAR, C.B." u="1"/>
        <s v="STEFANIA LILIANA CIRLAN" u="1"/>
        <s v="NUEVO DIARIO DE VALLADOLID, S.A." u="1"/>
        <s v="HIBURSA HIDRAULICA BURGALESA S.A." u="1"/>
        <s v="ARTE DIGITAL 2012 S.L." u="1"/>
        <s v="JORGE FRANCISCO GOMEZ  VILLANUEVA" u="1"/>
        <s v="JESÚS SAN JOSÉ PÉREZ" u="1"/>
        <s v="EXCELLENCE INNOVA CONSULTORIA Y FORMACION, S.L" u="1"/>
        <s v="U.T.E. BROCOLI-SIFU MADRID CENTROS CIVICOS AYUNTAMIENTO DE VALLADOLID" u="1"/>
        <s v="BIOLID INDUSTRIAS GRÁFICAS, S.L." u="1"/>
        <s v="ASOC. ESPAÑOLA DE PARQUES Y JARDINES" u="1"/>
        <s v="RUYBESA GLOBAL TECHNOLOGIES, S.L." u="1"/>
        <s v="J. PORRO E HIJO S.L." u="1"/>
        <s v="HERNAIZ GONZALEZ DECORACION SL" u="1"/>
        <s v="TEXTA COOPERACION SOCIEDAD LIMITADA" u="1"/>
        <s v="AA.VV. VICENTE ESCUDERO" u="1"/>
        <s v="UTE MAHOCI VILOR HUB INNOVACION VALLADOLID" u="1"/>
        <s v="ALMACENES GONZALEZ BOMBIN,S.L." u="1"/>
        <s v="KAPSCH TRAFFICCOM TRANSPORTATION, S.A." u="1"/>
        <s v="MEDIA MARKT VALLADOLID VIDEO-TV-HIFI-ELEKTRO-COMPUTER-FOTO, S.A." u="1"/>
        <s v="TECOPY, S.A." u="1"/>
        <s v="GREGORIO HERNANDEZ MARTINEZ" u="1"/>
        <s v="RENTA GRUPO EDITORIAL, S.A." u="1"/>
        <s v="TALLERES ZARATAN MOTOR S.L.L." u="1"/>
        <s v="TEKNOSERVICE S.L." u="1"/>
        <s v="WOENE STUDIO SOCIEDAD LIMITADA" u="1"/>
        <s v="COMODIN, S.L." u="1"/>
        <s v="FEDERAL SIGNAL VAMA, S.A." u="1"/>
        <s v="PABLO MANUEL SALVIEJO DELGADO" u="1"/>
        <s v="OMBUDS COMPAÑIA DE SEGURIDAD S.A." u="1"/>
        <s v="ALCAÑIZ Y FRESNOS, S.A." u="1"/>
        <s v="EDICIONES CONDE NAST, S.A." u="1"/>
        <s v="ATEGRUS" u="1"/>
        <s v="AXIOMA ANALISIS ESTADISTICOS SL" u="1"/>
        <s v="PLACAS Y ROTULOS INDUSTRIALES, S.L." u="1"/>
        <s v="J K VENTURES SL" u="1"/>
        <s v="DIMINSA SOCIEDAD LIMITADA" u="1"/>
        <s v="GESTION DE ACTIVIDADES CULTURALES, S.L." u="1"/>
        <s v="LIBRERIA MAXTOR, S.L." u="1"/>
        <s v="ACQUAJET SEMAE, S.L.U." u="1"/>
        <s v="TEJIDOS AVILES DE PRADA, S.L." u="1"/>
        <s v="SUMINISTROS INDUSTRIALES BELLO, S.A." u="1"/>
        <s v="IVAN SAN MARTIN GONZALEZ" u="1"/>
        <s v="AGRICOLA VALLISOLETANA , S.L." u="1"/>
        <s v="ALVARO SANTOS ORELLANA" u="1"/>
        <s v="TECNICAS DEL FUEL, S.L." u="1"/>
        <s v="MENOSCUARTO EDICIONES S.L." u="1"/>
        <s v="PARQUETS DA CRUZ, C.B." u="1"/>
        <s v="FACTURA EASY, S.R.L." u="1"/>
        <s v="VACODE, S.A." u="1"/>
        <s v="JORGE SUAREZ  GONZALEZ" u="1"/>
        <s v="DISTROMEL, S.A." u="1"/>
        <s v="INDUTEC INSTALACIONES Y ENERGÍA S.A." u="1"/>
        <s v="INSTHERMES S.L." u="1"/>
        <s v="CONSEJO LOCAL JUVENTUD VALLADOLID" u="1"/>
        <s v="TRANSDUERO S.L." u="1"/>
        <s v="NICOMEDES SALINERO RODRIGUEZ" u="1"/>
        <s v="UTE SIFU BROCOLI LAVA" u="1"/>
        <s v="ILUNION LIMPIEZA Y MEDIO AMBIENTE, S.A." u="1"/>
        <s v="GALERA PUBLICIDAD, S.L." u="1"/>
        <s v="ADELA  CARPINTERO  ARTEAGA" u="1"/>
        <s v="FRANCISCO JAVIER ORTEGA FLOREZ" u="1"/>
        <s v="TRINIDAD LOURDES VICENTE  TORRADA" u="1"/>
        <s v="PROINFO  SERVICIOS Y SISTEMAS S.L." u="1"/>
        <s v="LA ROCA ,PRODUCCIONES CULTURALES Y GESTIÓN DE TIEMPO LIBRE" u="1"/>
        <s v="ARECU INVERSIONES, S.L." u="1"/>
        <s v="MONTAJES ESCENICOS GLOBALES, S.L." u="1"/>
        <s v="DISTRIBUIDORA CASTELLANA DE ELEMENTOS MANUTENCIÓN, S.L. (DICELMASA)" u="1"/>
        <s v="EXTREMO BIKE SL" u="1"/>
        <s v="BARTOLOME ZUZAMA  BISQUERRA" u="1"/>
        <s v="SANI EVENTOS SL" u="1"/>
        <s v="IINGENIERIA VALLISOLETANA DE HOSTELERIA, S.L." u="1"/>
        <s v="SISTEMAS INTEGRALES DE CASTILLA Y LEÓN, S.L." u="1"/>
        <s v="ASOCIACIÓN PROVINCIAL DE  EMPRESARIOS DE HOSTELERÍA DE VALLADOLID" u="1"/>
        <s v="CONTEXTOS DE ARQUITECTURA Y URBANISMO SLU" u="1"/>
        <s v="ELEROC SERVICIOS, SOCIEDAD LIMITADA" u="1"/>
        <s v="REFORMAS Y ASISTENCIAS RAUL FERNANDEZ Y OTRAS S.L." u="1"/>
        <s v="O.C.A. SA Y OPAIN SL UT.E." u="1"/>
        <s v="LUIS ANTONIO  SACRISTAN  GONZALEZ" u="1"/>
        <s v="IMPRENTA MANOLETE SL" u="1"/>
        <s v="AGROSELECTA S.A." u="1"/>
        <s v="MARÍA CAROLINA MORENO GIVAJA" u="1"/>
        <s v="UTE ELEVADORES PARQUESOL ESTE" u="1"/>
        <s v="GRUPO PUROCLOUD, S.L." u="1"/>
        <s v="ORIGINAL HAND VISUAL ESTUDIO,S.L." u="1"/>
        <s v="LUIS FERNANDEZ MIERES, S.L.L." u="1"/>
        <s v="TRANSDIESEL, S.L." u="1"/>
        <s v="INTECCON ENVIRONMENTAL SA" u="1"/>
        <s v="TOLDOLID S.L.U." u="1"/>
        <s v="ASOCIACION PROVINCIAL DE EMPRESARIOS DE CONFITERIA DE VALLADOLID" u="1"/>
        <s v="S.L. RECICLADOS PUCELANOS" u="1"/>
        <s v="SOCIEDAD COOPERATIVA OBRERA &quot;&quot;EZCARAY&quot;&quot;" u="1"/>
        <s v="MASISPRO HUSO S.L.U." u="1"/>
        <s v="ARION GRUPO BAS SOFTWARE FACTORY S.L." u="1"/>
        <s v="JUAN LUIS GARCIA DE LEANIZ BARCENA" u="1"/>
        <s v="SCIENCE &amp; INNOVATION LINK OFFICE, S.L." u="1"/>
        <s v="ALACRAN S.L." u="1"/>
        <s v="BLAPE RENTA, S.L." u="1"/>
        <s v="GRAFICAS CELARAYN S.A." u="1"/>
        <s v="BROOK AND PAULS COMPANY, S.L." u="1"/>
        <s v="TOPODUERO, TOPOGRAFÍA Y DRONES" u="1"/>
        <s v="TECNICAS DE MANTENIMIENTO DE INFRAESTRUCTURAS S.L." u="1"/>
        <s v="LAURA JUAREZ GARCIA" u="1"/>
        <s v="NICOLAS LOPEZ GOMEZ" u="1"/>
        <s v="FELIPE  GARCIA ROMERO" u="1"/>
        <s v="COMPAÑÍA DE REPROGRAFÍA Y SISTEMAS KONI-COPY S.L.L." u="1"/>
        <s v="MUMECA I S.L." u="1"/>
        <s v="SONDEOLID, S.L." u="1"/>
        <s v="ASOCIACIÓN DE FEDERACIONES DEPORTIVAS DE CASTILLA Y LEÓN" u="1"/>
        <s v="MOVIMIENTOS, OBRAS PUBLICAS, INDUSTRIALES Y SERVICIOS AGRICOLAS, S.L." u="1"/>
        <s v="JOSE LUIS LALANA SOTO" u="1"/>
        <s v="JOYERÍA MARTÍNEZ, C.B." u="1"/>
        <s v="CONTROL SEGURIDAD Y DOMOTICA, S.L." u="1"/>
        <s v="MANTENIMIENTO Y SERVICIOS ASBYM, S.L." u="1"/>
        <s v="ESCUELA SUPERIOR DE DISEÑO DE VALLADOLID, S.L." u="1"/>
        <s v="OFIPRIX S.L." u="1"/>
        <s v="PALMIRA SOLER MONTOLIO" u="1"/>
        <s v="CONSULTORA EL SUEÑO DEL MONJE Y ASOCIADOS, S.L." u="1"/>
        <s v="M2SENSORS, S.L." u="1"/>
        <s v="SAFETY METHS SEGURIDAD INDUSTRIAL S.L." u="1"/>
        <s v="ASISTENCIA TECNICA PARA CLIMATIZACION Y CALEFACCION SL" u="1"/>
        <s v="MARGARITA SANCHEZ ROMERO" u="1"/>
        <s v="PONTECULTA, S.L." u="1"/>
        <s v="PW ADVISOR &amp; CAPITAL SERVICES, S.L." u="1"/>
        <s v="VOLVO GROUP ESPAÑA S.A." u="1"/>
        <s v="PEDRO JAVIER VILLAR GARRIDO" u="1"/>
        <s v="EDUARDO PÉREZ MELÉNDEZ" u="1"/>
        <s v="REANTEL,S.L." u="1"/>
        <s v="ATOS IT SOLUTIONS AND SERVICES IBERIA S.L." u="1"/>
        <s v="SOBRESIL, S.L." u="1"/>
        <s v="NUTRIPLANT Y FARMACAMP, S.L." u="1"/>
        <s v="FORO SOCIEDAD Y GESTION PUBLICA, S.L." u="1"/>
        <s v="SOUND OF NUMBERS S.L." u="1"/>
        <s v="COLECTIVO FRESAS CON NATA SL" u="1"/>
        <s v="TRAMA COMUNICACION Y DISEÑO S.L." u="1"/>
        <s v="SCHILLER ESPAÑA, S.A.U." u="1"/>
        <s v="EDITORA DE MEDIOS DE CASTILLA Y LEON, S.A" u="1"/>
        <s v="JCOPLASTIC IBERICA 2000,S.L." u="1"/>
        <s v="UTE SERUNION SA-GRUPO LINCE ASPRONA SL COMIDA A DOMICILIO" u="1"/>
        <s v="AUTOS MARCOS, S.A." u="1"/>
        <s v="NJS AUTOMATISMOS,S.L." u="1"/>
        <s v="GREGORIO ORDOÑEZ  BOAL" u="1"/>
        <s v="LIMPIEZAS ELPERAL" u="1"/>
        <s v="KLINER PROFESIONAL S.A." u="1"/>
        <s v="INSTITUTO DE SALUD CARLOS III" u="1"/>
        <s v="SUMINISTROS INDUSTRIALES SYRESA, S.L." u="1"/>
        <s v="FERNANDO BECEDAS, S.L." u="1"/>
        <s v="AFG MICROBIO COMUNICACION, S.L." u="1"/>
        <s v="ERRE ESE 2012, S.L." u="1"/>
        <s v="SERGIO MORENO EGIDO" u="1"/>
        <s v="ALBA PRIETO VILLARRAGUT" u="1"/>
        <s v="PASCUAL ARRANZ G., S.L." u="1"/>
        <s v="MARIA AFRICA BAYON ACEBES" u="1"/>
        <s v="INNOVACIÓN Y SERVICIO ESI, S.L." u="1"/>
        <s v="EPTISA SERVICIOS DE INGENIERIA SL" u="1"/>
        <s v="INVESTIGACION Y PROYECTOS MEDIO AMBIENTE S.L." u="1"/>
        <s v="ANA BELÉN HERRERO SANZ" u="1"/>
        <s v="ASPAMA CONTROL DE PLAGAS,S.L." u="1"/>
        <s v="SERVICIO DE CAMAREROS ESPESO, SOCIEDAD LIMITADA" u="1"/>
        <s v="MOISÉS CERREDUELA HERNÁNDEZ" u="1"/>
        <s v="CENTRO ESPECIAL DE EMPLEO LIMPIEZA Y MEDIO AMBIENTE, S.A." u="1"/>
        <s v="JULIA ALTES MELGAR" u="1"/>
        <s v="AUTOCARES INTERBUS, S.L." u="1"/>
        <s v="MELIA HOTELS INSTERNATIONAL, S.A." u="1"/>
        <s v="OLGA RADA SERENO" u="1"/>
        <s v="HERMANOS GUTIERREZ MARCOS 1988, S.L." u="1"/>
        <s v="EDICIONES DEUSTO, S.A" u="1"/>
        <s v="SCANIA HISPANIA, S.A." u="1"/>
        <s v="PERIS TAMARIT, SL" u="1"/>
        <s v="SERVICIOS Y REPUESTOS JOSE MIGUEL, SA" u="1"/>
        <s v="COMERCIAL ALBERTO FERRERAS S.L." u="1"/>
        <s v="ANGEL RAPADO LLANOS" u="1"/>
        <s v="Biotecnologia Forestal Aplicada S.L" u="1"/>
        <s v="MERCADOS CENTRALES DE ABASTECIMIENTO SA" u="1"/>
        <s v="MIGUEL ANGEL ALONSO MAESTRO" u="1"/>
        <s v="FUNDACION GENERAL DE LA UNIVERSIDAD VALLADOLID" u="1"/>
        <s v="ASOCIACIÓN CULTURAL TAHONA TRADICIONAL" u="1"/>
        <s v="NOVOTECNICA2,SL" u="1"/>
        <s v="LEOPOLDO ADIEGO SANZ" u="1"/>
        <s v="SUMINISTROS SUMATEM, S.L.L." u="1"/>
        <s v="MARCO ANTONIO BLANCO  LOBATO" u="1"/>
        <s v="MANPER SUMINISTROS INDUSTRIALES, C.B." u="1"/>
        <s v="ESCID S.L." u="1"/>
        <s v="DIKINSON S.L." u="1"/>
        <s v="FORMACION CASTILLA Y LEON" u="1"/>
        <s v="COMUNICACIONES Y OCIO INTERACTIVO S.L." u="1"/>
        <s v="JAVIER BAYON S.L." u="1"/>
        <s v="ESPECIALIDADES ELECTRICAS LAUSAN, S.A" u="1"/>
        <s v="ASOC. DE PRODUCTORES ELABORADORES Y TIENDAS ECOLOGICAS" u="1"/>
        <s v="INGENIA SOLUCIONES GRUPO ELECTRICAS HERMANOS CAMPOS, S.L." u="1"/>
        <s v="DAVID MARTINEZ ZAPATERO" u="1"/>
        <s v="OFIRETAIL S.L." u="1"/>
        <s v="SAMUEL ARRIBAS ARNAIZ" u="1"/>
        <s v="INDUSTRIAL GOÑABE, S.L." u="1"/>
        <s v="PLAN CONSULTING ECONOMISTAS S.L.P." u="1"/>
        <s v="TABERNA OBREGON, S L" u="1"/>
        <s v="EXFOVA-2001, S.L." u="1"/>
        <s v="IVAN RODRIGUEZ  PALACIOS" u="1"/>
        <s v="BIRDWINGS, SCIENCE CONSERVATION CONSULTING S.L." u="1"/>
        <s v="FUGATEC I mas D S.L" u="1"/>
        <s v="CHR EUROPA GESTION Y CONSTRUCCION, SL" u="1"/>
        <s v="DISSENY BARRACA, S.L." u="1"/>
        <s v="COTOVERDE OBRAS Y SERVICIOS S.A." u="1"/>
        <s v="3OES LEADING SOFTWARE, SL.L" u="1"/>
        <s v="THINK BRANDED CONTENT, S.L." u="1"/>
        <s v="FUNDACION SPLORA" u="1"/>
        <s v="CRUZ ROJA ESPAÑOLA" u="1"/>
        <s v="GREGORIO HERNANDEZ  MARTIN" u="1"/>
        <s v="PASTOR ENMARCACIONES, S.L." u="1"/>
        <s v="ASOCIACION MUSICAL YAMPARAMPAN" u="1"/>
        <s v="STEMAB RESTAURACION DOCUMENTAL, S.L." u="1"/>
        <s v="BOWE SYSTEC, S.A." u="1"/>
        <s v="TALLERES Y GRUAS AVILA S.L." u="1"/>
        <s v="DINYCON SISTEMAS S.L." u="1"/>
        <s v="SUPERCALOR S.A." u="1"/>
        <s v="MERCK CHEMICALS AND LIFE SCIENCE, S.A.U." u="1"/>
        <s v="TALLERES MALGON, S.L." u="1"/>
        <s v="ETIQUETAS VALLADOLID S.L.L." u="1"/>
        <s v="ISCAR SOFTWARE DE ARQUITECTURA, S.L." u="1"/>
        <s v="RECACOR SA" u="1"/>
        <s v="ACINSE, S.L." u="1"/>
        <s v="LUEL DIGITAL C.B." u="1"/>
        <s v="ISFRAMY SECURITY SL" u="1"/>
        <s v="CBYA AUDITORES DE CUENTAS SLP" u="1"/>
        <s v="ISMAEL J. SANZ  ALMOHALLA" u="1"/>
        <s v="RACCOON PLANET ESP J" u="1"/>
        <s v="GIM GEOMATICS, S.L." u="1"/>
        <s v="ANA TORRALBA BARALLAT" u="1"/>
        <s v="AGUSTIN TORRES MAÑUECO" u="1"/>
        <s v="MARIA DEL MAR  MANSILLA GONZALEZ" u="1"/>
        <s v="IVAN PEREZ  TOMILLO" u="1"/>
        <s v="INDELCASA Ingenieria del Calor" u="1"/>
        <s v="HAFNIA DESIGN SLU" u="1"/>
        <s v="ALVASER MEYER, S.L." u="1"/>
        <s v="APOLO STUDIO CREATIVO S.L." u="1"/>
        <s v="CASTELLANA DE AFILADOS,S.L" u="1"/>
        <s v="LAPIZ Y RATON ESTUDIO, C.B." u="1"/>
        <s v="DIEGO ORTEGA CASTRILLEJO" u="1"/>
        <s v="BIO-MED DESINFECCION S.L." u="1"/>
        <s v="DAVID ALFONSO CORTEJOSO" u="1"/>
        <s v="GUADALUPE GOMEZ LOPEZ" u="1"/>
        <s v="PRACE SERVICIOS Y OBRAS, SA" u="1"/>
        <s v="SARA ALAGUERO CALERO" u="1"/>
        <s v="LA PISCINA MUSICA SOCIEDAD LIMITADA UNIPERSONAL" u="1"/>
        <s v="ELECTRICIDAD ANDRES FRANCO, S.L." u="1"/>
        <s v="DAVID ALONSO DIAZ" u="1"/>
        <s v="BEATRICE FULCONIS MAROTO" u="1"/>
        <s v="CESNA PRODUCCIONES AUDIOVISUALES S.L." u="1"/>
        <s v="LA CLAVE SPORT, S.L." u="1"/>
        <s v="CARMEN ESCRIBANO SANCHEZ" u="1"/>
        <s v="PUBLICESA XXI, S.L." u="1"/>
        <s v="CLIMATIZACION MARTIN S.L." u="1"/>
        <s v="PROMOCIONES GALIVALLA 2002 S.L." u="1"/>
        <s v="E. DE HOSTELERÍA Y CLIMATIZACIÓN VALLADOLID, S.L." u="1"/>
        <s v="ASOC CASA DE JUVENTUD ALESTE" u="1"/>
        <s v="CASA DE ANDALUCIA EN VALLADOLID" u="1"/>
        <s v="PLAY GENERATION, SOCIEDAD LIMITADA" u="1"/>
        <s v="ASOCIACIÓN DE FEDERACIONES DEPORTIVAS DE CASTILLA Y LEÓN (AFEDECYL)" u="1"/>
        <s v="MIGUEL ANGEL ZAPATA ZAPATA" u="1"/>
        <s v="AYUDAS TÉCNICAS A LA COOPERACIÓN, S.L." u="1"/>
        <s v="INGENIERIA, ESTUDIOS Y PROYECTOS EUROPEOS S.L." u="1"/>
        <s v="FRIHER S.A." u="1"/>
        <s v="U.T.E. PLANTA DE TRATAMIENTO DE VALLADOLID" u="1"/>
        <s v="ELENA GONZALEZ LEONARDO" u="1"/>
        <s v="RAFAEL IGLESIAS FERNÁNDEZ" u="1"/>
        <s v="BUSINESS BAYESIAN SCIENCE, S.L." u="1"/>
        <s v="PEÑAFIEL COMERDIST, S.L.U." u="1"/>
        <s v="ASOCIACION EL CALABACIN ERRANTE COLECTIVO DE ARTE" u="1"/>
        <s v="MEDICOS DEL MUNDO" u="1"/>
        <s v="ASOC DE ASISTENCIA A VICTIMAS DE AGRESIONES SEXUALES Y MALOS TRATOS" u="1"/>
        <s v="FRIHER, S.L. (TERCERO NUEVO)" u="1"/>
        <s v="TECNICAS PARA LA RESTAURACION Y CONSTRUCCIONES SA (TRYCSA)" u="1"/>
        <s v="COLEGIO PERITOS E INGENIEROS TÉCNICOS INDUSTRIALES DE VALLADOLID" u="1"/>
        <s v="PROCODIMA, S.L." u="1"/>
        <s v="COOL AND CHIC ATELIER, S.L." u="1"/>
        <s v="FUND.TUTELAR CASTE-LEONESA PERSONAS DISCAP.INTEL.O DESARROLLO - FUTUDIS" u="1"/>
        <s v="TAIFE SLU" u="1"/>
        <s v="ABC DOMABRA S.L." u="1"/>
        <s v="KALFRISA, S.A.U." u="1"/>
        <s v="ANGELA ORTEGA GONZALEZ" u="1"/>
        <s v="MARÍA TERESA VICENTE, S.A." u="1"/>
        <s v="CATENDA  AS" u="1"/>
        <s v="EUKAST SL" u="1"/>
        <s v="RUTH CALDEVILLA BRUÑA" u="1"/>
        <s v="FUNDACION RONDILLA" u="1"/>
        <s v="ASOC ESTARIVEL, DESARROLLO SOCIAL Y ACTIVIDADES EDUCATIVAS" u="1"/>
        <s v="GRUAS Y TRANSPORTES EL MADRILEÑO, S.A." u="1"/>
        <s v="AIRE ACONDICIONADO JESUS MARTIN E HIJOS, S.L." u="1"/>
        <s v="DISTRIVET S.L." u="1"/>
        <s v="BEATRIZ MARIA QUINTANA VEGA" u="1"/>
        <s v="PILAR TRIGUEROS  MARTIN" u="1"/>
        <s v="ASOC CULTURAL PUNTEO Y ACORDES" u="1"/>
        <s v="SERVICIOS MICROINFORMATICA, S.A.  (SEMIC)" u="1"/>
        <s v="CARPINCARLOSGOMEZ, S.L." u="1"/>
        <s v="CIA.EFICIENCIA Y SERVICIOS INTEGRALES S.L." u="1"/>
        <s v="ASOCIACIÓN CULTURAL BULSARA" u="1"/>
        <s v="LUIS MIGUEL PÉREZ SALAMANCA" u="1"/>
        <s v="TEATRO SOCIAL" u="1"/>
        <s v="FUNCIONES Y GESTIONES MULTIPLES GENERALES, S.L." u="1"/>
        <s v="VDS SUMINISTROS GRÁFICOS Y DIGITALES, S.L." u="1"/>
        <s v="PROCUMEDIA GESTIÓN DE CONFLICTOS, S.L.P." u="1"/>
        <s v="MARIA JESUS  GUTIERREZ PASTOR" u="1"/>
        <s v="CENTRO DE ESTUDIOS CONSTITUCIONALES" u="1"/>
        <s v="ELITE BAGS" u="1"/>
        <s v="BSJ MARKETING Y COMUNICACION S.L." u="1"/>
        <s v="CONJUNTO LIRICO &quot;&quot;AMIGOS DE LA ZARZUELA&quot;&quot;" u="1"/>
        <s v="FEDERACION ORGANIZACIONES ARTESANAS DE CASTILLA Y LEON" u="1"/>
        <s v="DISTRIASVY S.L." u="1"/>
        <s v="NEORIS ESPAÑA, S.L." u="1"/>
        <s v="ANA ISABEL CAÑEDO  LAZARO" u="1"/>
        <s v="MONGIL DEMOLICIONES, S.L." u="1"/>
        <s v="NIETO MARCOS AUTOMOVILES, S.A." u="1"/>
        <s v="JESUS ENRIQUE ROYUELA  CASAMAYOR" u="1"/>
        <s v="CATERING Y EVENTOS DE VALLADOLID, S.L." u="1"/>
        <s v="DISELTI S.L." u="1"/>
        <s v="NOMMON SOLUTIONS AND TECHNOLOGIES SL" u="1"/>
        <s v="META 4 SPAIN, S.A." u="1"/>
        <s v="GUIL ACCESORIOS MUSICA S.L." u="1"/>
        <s v="ALEJOP OCIO, S.L.U." u="1"/>
        <s v="ASOC.COMISION CATOLICA ESPAÑOLA MIGRACIO" u="1"/>
        <s v="DOORCATS S.L." u="1"/>
        <s v="ESTUDIOS Y CONTROLES BIOLOGICOS, S.L." u="1"/>
        <s v="ASOC CULTURAL LA FLOR DE ROMERO" u="1"/>
        <s v="GESTION DE SERVICIOS INTEGRALES, S.A." u="1"/>
        <s v="MALBATEX, S.L.U." u="1"/>
        <s v="EXCLUSIVAS HISPANOLUSAS, S.L." u="1"/>
        <s v="SISTEMAS MATÁLICOS Y CURVADOS, S.L." u="1"/>
        <s v="SISTEMAS METÁLICOS Y CURVADOS, S.L." u="1"/>
        <s v="FACTORÍA, GESTIÓN Y CONSULTORÍA, S.L." u="1"/>
        <s v="ORENCIO ANTONIO MINGUEZ ROBLEDO" u="1"/>
        <s v="PREFABRICADOS NAVA, S.A." u="1"/>
        <s v="MARIA LOURDES GONZALEZ MORRONDO" u="1"/>
        <s v="TRABAJOS OBRA CIVIL INGENIERIA S.L.L." u="1"/>
        <s v="CLIMATIZACION ALONSO, S.L." u="1"/>
        <s v="OFINNOVA 3D S.L." u="1"/>
        <s v="ASOC PAJARILLOS EDUCA" u="1"/>
        <s v="BEATRIZ PONTIJAS  RAMIRO" u="1"/>
        <s v="CONTENEDORES CASTRO, S.L." u="1"/>
        <s v="CENTRO INVESTIGACION ENERGETICO MEDIO AMBIENTE Y TECNOLOGICO" u="1"/>
        <s v="MARIA DEL HENAR BAYON FERNANDEZ" u="1"/>
        <s v="ITT DYNAMICS S.L." u="1"/>
        <s v="BELEN ELISA  DÍAZ PÉREZ" u="1"/>
        <s v="VERSYS EDICIONES TECNICAS, S.L." u="1"/>
        <s v="GESTION Y CALIDAD TURISTICA CIUDAD DE SEGOVIA" u="1"/>
        <s v="UNION SALINERA DE ESPAÑA S.A." u="1"/>
        <s v="AUTORESCATE CUATRO POR CUATRO SL" u="1"/>
        <s v="DISTRIBUCIONES INDUSTRIALES Y CIENTÍFICAS, S.L." u="1"/>
        <s v="UTE HARAL 12 SERVICIOS Y OBRAS S.L. Y CONSTRUCCIONES PRIETO SIERRA S.A." u="1"/>
        <s v="FOMEYCA, S.A." u="1"/>
        <s v="XOLIDO SYSTEMS, S.A." u="1"/>
        <s v="DRAGADOS, S.A." u="1"/>
        <s v="JUAN IGNACIO LOPEZ MARTIN" u="1"/>
        <s v="COMERCIAL HISPANOFIL, S.A.U." u="1"/>
        <s v="SCI SERVICIOS DE CONTROL E INSPECCION S.A" u="1"/>
        <s v="PERSIANAS MONJA SC" u="1"/>
        <s v="AGUEDA SASTRE ZAMORA" u="1"/>
        <s v="ALCOFER LOGÍSTICA, S.L." u="1"/>
        <s v="ASOCIACION POETA BULULU" u="1"/>
        <s v="A.C. TRADIBERICA MUSICAS TRADICIONALES" u="1"/>
        <s v="ALEJANDRO NIETO LAMAS" u="1"/>
        <s v="SERVICIOS INTEGRALES DE FINCAS URBANAS DE MADRID" u="1"/>
        <s v="SISTEMAS DE MANTENIMIENTO Y SEGURIDAD DE CUBIERTAS S.L." u="1"/>
        <s v="BLIPVERT, SL" u="1"/>
        <s v="LAURA ASENSIO GONZALO" u="1"/>
        <s v="CODICE CARTOGRAFIA Y DISEÑO, S.L." u="1"/>
        <s v="PENTAKILL STUDIOS S.L." u="1"/>
        <s v="OBRAS TABIUR,S.L." u="1"/>
        <s v="OLME2 EDIFICA S.L." u="1"/>
        <s v="GAMESYSTEM ESPAÑA, S.A." u="1"/>
        <s v="GESTION DE LA FORMACION Y LA SALUD S.L." u="1"/>
        <s v="COMUNIDAD DE PROPIETARIOS PASEO PRADO DE LA MAGDALENA, 9" u="1"/>
        <s v="COMERCIAL BOIZ, S.A." u="1"/>
        <s v="JUAN CARLOS JIMENO  VELASCO" u="1"/>
        <s v="A.C. SOL Y REGGAE" u="1"/>
        <s v="P.I.B. MEDIOAMBIENTAL S.L." u="1"/>
        <s v="ASOCIACIÓN LECTURA FÁCIL" u="1"/>
        <s v="JOSE CARLOS CASTILLO GOMEZ" u="1"/>
        <s v="DEIMOS SPACE S.L.U." u="1"/>
        <s v="FUNDACION ASPAYM CASTILLA Y LEON" u="1"/>
        <s v="PARGROUP VALLADOLID, S.L" u="1"/>
        <s v="OSCAR PEREZ  MEDINA" u="1"/>
        <s v="CIA. DE ASFALTOS DE MAESTU S.A." u="1"/>
        <s v="VERDE AGUA S COOP" u="1"/>
        <s v="ALTAR FOODS INTERMEDIA, SL" u="1"/>
        <s v="MARÍA JESÚS IZQUIERDO GARCÍA" u="1"/>
        <s v="MARIA DEL MAR D.ESPINILLA GARCIA" u="1"/>
        <s v="ARALIA SERVICIOS SOCIOSANITARIOS, S.A." u="1"/>
        <s v="MANAGEMENT  OUTPLACEMENT ADMINISTRATION, S.A." u="1"/>
        <s v="SERVICIOS INTEGRALES CARRACILLO, S.L." u="1"/>
        <s v="EL HENAR SERVICIOS EXTERNOS S.L." u="1"/>
        <s v="BEATRIZ COELLO CAMPOS" u="1"/>
        <s v="CONSERVACION DE VIALES, S.A.U." u="1"/>
        <s v="ZARDOYA OTIS, S.A." u="1"/>
        <s v="ELECTROSAT SOCIEDAD MICROCOOPERATIVA" u="1"/>
        <s v="OCA GLOBAL INSPECCIONES REGLAMENTARIAS, S.A." u="1"/>
        <s v="PERFECT PROJECT, S.L." u="1"/>
        <s v="FUNDICION DUCTIL BENITO ,S.L" u="1"/>
        <s v="MACRODISCO TONY,S.L." u="1"/>
        <s v="BELLA PROPORZIONE, SL" u="1"/>
        <s v="HERMEX IBERICA S.L." u="1"/>
        <s v="EVENTS DIEZ SABAT,S.L." u="1"/>
        <s v="INDUSTRIAS GONZALEZ HNOS, S.A." u="1"/>
        <s v="HERMANOS VELAZQUEZ GOMEZ, S.L.U." u="1"/>
        <s v="LAS ALDABAS PREMIUM, SOCIEDAD LIMITADA" u="1"/>
        <s v="JOSÉ MARÍA CEBRIÁN RUIZ" u="1"/>
        <s v="SALMA SUMINISTROS INTEGRALES, S.L." u="1"/>
        <s v="GRUPO DE TEATRO MUTIS" u="1"/>
        <s v="ACLAD, ASOCIACION DE AYUDA" u="1"/>
        <s v="DISTRIBUCIONES DE CASTILLA Y LEON, S.A." u="1"/>
        <s v="IÑIGO GARCIA VILLAFRANCA" u="1"/>
        <s v="MAARTGRAF VALLADOLID S.L." u="1"/>
        <s v="GOOD NEWS TELEVISION SL" u="1"/>
        <s v="UTE PARQUE JUAN DE AUSTRIA" u="1"/>
        <s v="FORAMEN S,L." u="1"/>
        <s v="FEDERACIÓN ANDALUCÍA ACOGE" u="1"/>
        <s v="LA SASTRERIA EVENTOS  S.L." u="1"/>
        <s v="EXCAVACIONES Y CONTRATAS VILLAMAÑAN, SL" u="1"/>
        <s v="CONSULTING DE INGENIERIA CIVIL, S.L.P." u="1"/>
        <s v="GTS ELECTRONICA, S.L." u="1"/>
        <s v="ONSAZE INFRAESTRUCTURAS, S.L." u="1"/>
        <s v="ASOCIACION CULTURAL D'PASO DANZA" u="1"/>
        <s v="MARGARITA GARCIA ALVAREZ" u="1"/>
        <s v="MOI INTERIORISMO Y EQUIPAMIENTO S.L." u="1"/>
        <s v="FEDERACIÓN DE BALONCESTO DE CASTILLA Y LEÓN" u="1"/>
        <s v="CORPORACION DE RADIO Y TELEVISION ESPAÑOLA, S.A." u="1"/>
        <s v="JESUS CARLOS ARRIBAS VILLAN" u="1"/>
        <s v="PRODUCCIONES CAVE CANEN S.L." u="1"/>
        <s v="ASOCIACIÓN  ALALUMBRE DE CASTILLA Y LEÓN" u="1"/>
        <s v="ELENA  MARTIN FAZ" u="1"/>
        <s v="FERSITEC PROYECTOS Y TECNOLOGIAS SLL" u="1"/>
        <s v="BERZAL BRICOMADERAS, S.L." u="1"/>
        <s v="SOLUCIONES TECNOLOGICAS ALGARSYS S.L." u="1"/>
        <s v="BELLA PROPORZIONE, S.L." u="1"/>
        <s v="HOTTINGER BRUEL &amp; KJAER IBERICA SLU" u="1"/>
        <s v="SCAFO AUTOMATISMOS Y SERVICIOS INTEGRALES ,S.L." u="1"/>
        <s v="HIJOS DE JUSTO MUÑOZ, S.A." u="1"/>
        <s v="FRANCISCO JESUS DIEZ ESTEBAN" u="1"/>
        <s v="JOSE GARCIA GONZALEZ" u="1"/>
        <s v="LA LEY ELEARNING, S.A," u="1"/>
        <s v="EDUARDO CAÑUELO NAVARRO" u="1"/>
        <s v="DATAMARS IBÉRICA, S.L.U." u="1"/>
        <s v="TALLERES F. FERNANDEZ, S.L." u="1"/>
        <s v="GASFAL S.L." u="1"/>
        <s v="VIVES Y HERRERO S.L." u="1"/>
        <s v="IMPRENTA BENLIS, S.L." u="1"/>
        <s v="MARIA CRISTINA CABRERO GARCIA" u="1"/>
        <s v="SISTEMAS DE AUTOMATISMO Y CONTROL, S.A.U." u="1"/>
        <s v="DEPORAMA EVENTOS,S.L.U." u="1"/>
        <s v="FERROVIAL AGROMAN, S.A." u="1"/>
        <s v="360 CONSTRUCCIONES, REFORMAS Y DECORACION INTEGRAL SL" u="1"/>
        <s v="ANGÉLICA VEINTIMILLA GONZÁLEZ" u="1"/>
        <s v="TALWAR TECHNOLOGIES, S.L.L." u="1"/>
        <s v="WILLIS TOWERS WATSON AG SUSCRIPCION SL" u="1"/>
        <s v="TRES CARROCEROS, S.L." u="1"/>
        <s v="CLECE SA-ONET IBERIA SOLUCIONES SA" u="1"/>
        <s v="EQUIPOS Y SERVICIOS OFIMATICOS DE VALLADOLID, S.L." u="1"/>
        <s v="ASOCIACION LA CANICA VERDE EDUCACION Y TIEMPO LIBRE" u="1"/>
        <s v="TURBAS MUÑOZ, S.L." u="1"/>
        <s v="LUCIA VILLAR VAQUERO" u="1"/>
        <s v="MATERIAL DE OFICINA SAN CRISTOBAL SL" u="1"/>
        <s v="ST2 SONIDO, S.L." u="1"/>
        <s v="VATEC VALLADOLID ASISTENCIA TECNICA, S.L." u="1"/>
        <s v="GRAFICAS LAFALPOO, S.A." u="1"/>
        <s v="MIGUEL ROMO HOSTELERA S.L." u="1"/>
        <s v="ANA MOYANO CANO" u="1"/>
        <s v="EUROPEAN GREEN PROTECTION, SL" u="1"/>
        <s v="ASOC. FOLKLORICO-CULTURAL LOS FOGATOS" u="1"/>
        <s v="AIDRONE, S.L." u="1"/>
        <s v="ASOCIACION CULTURAL CORO IPHARADISI" u="1"/>
        <s v="UTE VARIOS CENTROS SOCIALES VALLADOLID" u="1"/>
        <s v="OBRAS HERZACO, S.L." u="1"/>
        <s v="JESUS CABRERO  PEREZ" u="1"/>
        <s v="3MC MACROCOPY S.L." u="1"/>
        <s v="KAIZEN STUDIOS S.C." u="1"/>
        <s v="LIMPIEZAS Y MANTENIMIENTO ALBE SL" u="1"/>
        <s v="SALMACAR, C.B." u="1"/>
        <s v="CODISOIL, S.A." u="1"/>
        <s v="CUALTIS, S.L.U." u="1"/>
        <s v="SOLUCIONES EN PINTURA Y RESINAS,S.L." u="1"/>
        <s v="RECAUCHUTADOS CASTILLA, S.A." u="1"/>
        <s v="EIC ESTUDIO DE INGENIERIA CIVIL S.L." u="1"/>
        <s v="SARA BURGOS PANERO" u="1"/>
        <s v="MANUEL MONTERO GIL" u="1"/>
        <s v="ASOCIACIÓN BATUCCADOS" u="1"/>
        <s v="FRANCISCO JAVIER PEREZ RODRIGUEZ" u="1"/>
        <s v="DIVISA INFORMATICA Y TELECOMUNICACIONES, S.A." u="1"/>
        <s v="JAVIER ARES  DEL CAMPO" u="1"/>
        <s v="ANGEL MARTIN SERRANO" u="1"/>
        <s v="FERNANDO BLANCO VAQUERO" u="1"/>
        <s v="ELECTROFRIO FERNANDEZ ARRANZ, S.L." u="1"/>
        <s v="GARLEA CONTROL DE GESTION S.L" u="1"/>
        <s v="CLINICA RADIOLOGICA DR.CALABIA S.L." u="1"/>
        <s v="DIUPA, S.L." u="1"/>
        <s v="CRISTINA MIGUELEZ SANZ" u="1"/>
        <s v="SUNDAY PICTURES S.L." u="1"/>
        <s v="MEMENTO ASOCIACIÓN MUSICAL" u="1"/>
        <s v="COMPAÑIA MONICA DE LA FUENTE S.L." u="1"/>
        <s v="HYBRID CAR,S.A." u="1"/>
        <s v="GREGORIO DIEZ, S.L." u="1"/>
        <s v="IDENTIFICATION CARE, SL" u="1"/>
        <s v="LABORES DE REPARACION Y REFORMA-7 S.L." u="1"/>
        <s v="JESÚS RODRÍGUEZ  SÁNCHEZ" u="1"/>
        <s v="ÁVORIS RETAIL DIVISION, S.L." u="1"/>
        <s v="UNAVETS HEALTHCARE SL" u="1"/>
        <s v="VIVESAN RESIDENCIAL PROMOCIONES S.L." u="1"/>
        <s v="Asociacion Musical Cucu Band" u="1"/>
        <s v="IGNACIO RODRIGUEZ, S.A." u="1"/>
        <s v="BOLSKAN OBRA CIVIL Y FERROVIARIA, S.L.U." u="1"/>
        <s v="RDNEST, S.L" u="1"/>
        <s v="ROTUVALL 2009 S.L" u="1"/>
        <s v="ESPASA CALPE, S.A." u="1"/>
        <s v="ELECTROCASTILLA 2000 S.L." u="1"/>
        <s v="ASOC FORO FEMINISTA" u="1"/>
        <s v="SCHNEIDER ELECTRIC ESPAÑA, S.A." u="1"/>
        <s v="GABRIEL ALEJANDRO REYES GONZÁLEZ" u="1"/>
        <s v="ACLAD ASOC DE AYUDA AL DROGODEPENDIENTE" u="1"/>
        <s v="DISCOUNT INFORMATICO S.L." u="1"/>
        <s v="BODYTONE INTERNATIONAL SPORT, S.L." u="1"/>
        <s v="SERELEVA,S.L." u="1"/>
        <s v="TECNOLOGIA PLEXUS S.L" u="1"/>
        <s v="PRODUCTOS Y MANGUERAS ESPECIALES S.A." u="1"/>
        <s v="FUNDACION RED INCOLA" u="1"/>
        <s v="ANEK S-3, S.L." u="1"/>
        <s v="INTERTRONIC INTERNACIONAL, S.L." u="1"/>
        <s v="HERBI PLAST S.L." u="1"/>
        <s v="IMPEROLID  S.L.U." u="1"/>
        <s v="SONIA MORO PEREZ" u="1"/>
        <s v="FRANCISCO JOSE LARREA NICOLAS" u="1"/>
        <s v="FOYELSA, S.L." u="1"/>
        <s v="JOSE LUIS CASTRO MARTINEZ" u="1"/>
        <s v="RAFAEL  HERAS  CURIEL" u="1"/>
        <s v="ASOC.CULTURAL VALLE DE AGUAS" u="1"/>
        <s v="GRUPO AMARTE CREATIVA, S.L.L." u="1"/>
        <s v="J. ANTONIO RODRIGUEZ RODRIGUEZ" u="1"/>
        <s v="SERVICIOS COMPLEMENTARIOS DE LA IMPRESION, S.L" u="1"/>
        <s v="FALCON HIGH TECH" u="1"/>
        <s v="PAISAJE TRANSVERSAL, SLL" u="1"/>
        <s v="JELENA DRAGAS" u="1"/>
        <s v="BAU INFLATABLES, S.L." u="1"/>
        <s v="FRASUR CONTROL, S.L." u="1"/>
        <s v="OPQ SYSTEMS MAQUINARIA GRAFICA, S.L." u="1"/>
        <s v="CANON ESPAÑA S.A" u="1"/>
        <s v="ASOCIACIÓN KIWI PARA LA PROMOCIÓN DE LA ILUSTRACIÓN Y LA EDUCACIÓN INFANTIL" u="1"/>
        <s v="MERCEDES PEREDA  RUIZ" u="1"/>
        <s v="CRIST-MAR DECORACION, S.L." u="1"/>
        <s v="ANTENAS Y SERVICIOS TR SL" u="1"/>
        <s v="MRBYTE TECH SOLUTIONS, S.L." u="1"/>
        <s v="SCIVOLO ROSSO, S.L." u="1"/>
        <s v="LA PARRILLA DE SAN LORENZO, S.A." u="1"/>
        <s v="SOLIBRI OY" u="1"/>
        <s v="IGNACIO GARCIA SEVILLANO" u="1"/>
        <s v="SANDRA YOLIMA GAMBOA HURTADO" u="1"/>
        <s v="TATARANA, S.L." u="1"/>
        <s v="EQUIPOS FEMAZZ, S.L." u="1"/>
        <s v="CIVIL 4, S.L." u="1"/>
        <s v="RANON EMILIO LARA LOPEZ" u="1"/>
        <s v="FUNDACIÓN PUBLI.ESS" u="1"/>
        <s v="LUIS CALVO PISONERO" u="1"/>
        <s v="SEVERIANO SERVICIO MOVIL S.A." u="1"/>
        <s v="ARTMO BENE, S.L." u="1"/>
        <s v="ROTULOS TESEDO, S.L." u="1"/>
        <s v="INSTALACIONES JUALA S.L." u="1"/>
        <s v="ASOCIACION DE MEXICANOS DE CASTILLA Y LEÓN" u="1"/>
        <s v="INTERIORISMO LUCAMA SL." u="1"/>
        <s v="TIERRA INGENIERIA Y PAISAJISMO S.L." u="1"/>
        <s v="COMUNICACIONES Y OCIO INTERACTIVO, S.L." u="1"/>
        <s v="ASOC. CAPO D'ASTRO" u="1"/>
        <s v="SANTIAGO GONZALEZ DE SIMON" u="1"/>
        <s v="LA LETRA I ACTIVIDADES CULTURALES, S.L." u="1"/>
        <s v="MARTA RUIZ DE VIÑASPRE RIPA" u="1"/>
        <s v="BILBAO C.A. SEGUROS Y REASEGUROS" u="1"/>
        <s v="TALLERES ASISTENCIA MECÁNICA BARCELONA, S.L." u="1"/>
        <s v="AUDECA S.L.U." u="1"/>
        <s v="SERGIO RODRIGUEZ  CORTAZAR" u="1"/>
        <s v="MULTIPARK ESPECTACULOS, SOCIEDAD LIMITADA" u="1"/>
        <s v="MIGUEL ANGEL DEL POZO CACERES" u="1"/>
        <s v="JUEGOS KOMPAN, S.A." u="1"/>
        <s v="INMEVA INFRAESTRUCTURAS, S.L." u="1"/>
        <s v="CLECE, S.A." u="1"/>
        <s v="CARTONLIFE SL" u="1"/>
        <s v="MONTAJES ELECTRICOS SARMENTERO SL" u="1"/>
        <s v="MARTA BLANCO GARCÍA" u="1"/>
        <s v="INDALO MILENIUM, S.L." u="1"/>
        <s v="GRAÑEDA S.A." u="1"/>
        <s v="CABORNERO BUS,S.L." u="1"/>
        <s v="COTODISA OBRAS Y SERVICIOS S.A" u="1"/>
        <s v="DANIEL PRIETO REDONDO" u="1"/>
        <s v="AMBULANCIAS RODRIGO SL" u="1"/>
        <s v="TECNIGRAL, S.L." u="1"/>
        <s v="ARTE &amp; MEMORIA, S.L." u="1"/>
        <s v="SUSTEC OUTSOURCING, S.L." u="1"/>
        <s v="NARA, C.B." u="1"/>
        <s v="CASTELLANA DE AFILADOS, SOCIEDAD LIMITADA" u="1"/>
        <s v="TAPICERIAS HERGUEDAS, C.B." u="1"/>
        <s v="WOLTERS KLUWER ESPAÑA, S.A." u="1"/>
        <s v="NIT LUX, SA" u="1"/>
        <s v="JOSÉ MIGUEL SEBASTIÁN  PASTOR" u="1"/>
        <s v="PANDORA MIRABILLA GÉNERO Y COMUNICACIÓN S.COOP.MAD" u="1"/>
        <s v="DEANTE CERRAJERIA, S.L.U." u="1"/>
        <s v="M.TERESA GARROTE VAZQUEZ" u="1"/>
        <s v="ILUSIONES, C.B." u="1"/>
        <s v="FACTIBLE S COOP." u="1"/>
        <s v="INDUSMEC ORTIZ, S.L." u="1"/>
        <s v="AM47 OFICINA DE PROYECTOS  S.L." u="1"/>
        <s v="ALBERTO ESCUDERO ALVAREZ" u="1"/>
        <s v="ASOCIACION DEPORTIVA LA VICTORIA CLUB DE FUTBOL" u="1"/>
        <s v="JOSE JAVIER VAZQUEZ  MINGUELA" u="1"/>
        <s v="CHARCO MÚSICA S.L." u="1"/>
        <s v="JUAN PEREZ CAPELLAN" u="1"/>
        <s v="MARMOLERA VALLISOLETANA, S.A." u="1"/>
        <s v="BENTABOL Y RODRIGO ARQUITECTOS, S.L.P." u="1"/>
        <s v="RECAPOL SA" u="1"/>
        <s v="IBERPATENT, S.L." u="1"/>
        <s v="PLATAFORMA COMERCIAL DE RETAIL S.A.U." u="1"/>
        <s v="JOSE ANTONIO RODRIGUEZ SASTRE" u="1"/>
        <s v="EUROPEAN GREEN PROTECTION, S.L." u="1"/>
        <s v="IBERDROLA DISTRIBUCION ELECTRICA S.A.U." u="1"/>
        <s v="COMPAS MEDITERRANEO, S.L." u="1"/>
        <s v="RADOSTINA PETEVA RUSINOVA" u="1"/>
        <s v="PARALCAMPO, S.L" u="1"/>
        <s v="GUSTAVO MARTIN PRIETO" u="1"/>
        <s v="SELLADOS Y APLICACIONES INTECNIA, S.L." u="1"/>
        <s v="CARLOS CANAL, S.L." u="1"/>
        <s v="DECOCANAL 2000 S.L." u="1"/>
        <s v="CROWE ACCELERA MANAGEMENT SL" u="1"/>
        <s v="SINERGIAS HIDROENERGETICAS, S.L.L." u="1"/>
        <s v="LABORATORIO DR.F.ECHEVARNE ANALISIS SA" u="1"/>
        <s v="UNIFORMES COSTA DEL SOL SL" u="1"/>
        <s v="JIMENEZ DE CISNEROS ABOGADOS S.L.P." u="1"/>
        <s v="MOVIMIENTOS, OBRAS PUBLICAS, INDUSTRIALES Y SERVICIOS AGRICOLAS,SL" u="1"/>
        <s v="IBER STAND, S.L." u="1"/>
        <s v="BAYSAN QUALITY PRO SL" u="1"/>
        <s v="CASMANSER SOCIEDAD LIMITADA" u="1"/>
        <s v="IMAGINE REAL PROJECTS, SOCIEDAD LIMITADA" u="1"/>
        <s v="ASOCIACION NIÑAS MALDITAS" u="1"/>
        <s v="CASTELLANA DE IMPRESIÓN, S.L.U." u="1"/>
        <s v="CIBERGRAF, S.L." u="1"/>
        <s v="Injeccio Amac, S.L." u="1"/>
        <s v="MONICA ROMAN PARRILLA" u="1"/>
        <s v="ESTRATEGIAS Y ASESORAMIENTO CORPORATIVO SL" u="1"/>
        <s v="CONSTRUCCIONES NORMALIZADAS, S.A." u="1"/>
        <s v="SOLUCIONES INFORMATICAS DUERO S.L." u="1"/>
        <s v="BITNEUTRO S.L." u="1"/>
        <s v="JOSE ANTONIO LOPEZ PRIETO" u="1"/>
        <s v="EPA TEMPO ASOCIADOS, SOCIEDAD LIMITADA" u="1"/>
        <s v="CLECE SEGURIDAD S.A." u="1"/>
        <s v="GRUPO FONTYCLIMA MANTENIMIENTO S.L." u="1"/>
        <s v="EDITORIAL FUNDAMENTOS" u="1"/>
        <s v="ALBERTO SANCHEZ  CALDERON" u="1"/>
        <s v="ISMAEL ARRIBAS FONTANILLA" u="1"/>
        <s v="MUNDANAL RUIDO TEATRO A.C." u="1"/>
        <s v="JESUS PUEBLA  SANZ" u="1"/>
        <s v="SEICER INGENIERÍA, S.L." u="1"/>
        <s v="MARIA OLIVA CACHAFEIRO  BERNAL" u="1"/>
        <s v="ROCIO DEL PILAR GALVEZ BARACALDO" u="1"/>
        <s v="MARIA JOSE FELIX GUTIERREZ" u="1"/>
        <s v="FRAILE TELECOMUNICACIONES, S.L." u="1"/>
        <s v="ARKIPOLIS ARQUITECTURA Y URBANISMO, S.L.P." u="1"/>
        <s v="HECTOR SIERRA  OCAÑA" u="1"/>
        <s v="NORSOL ELÉCTRICA,S.L." u="1"/>
        <s v="FUTURO OPTIMISTA, S.L." u="1"/>
        <s v="AGRUPACION DE QUIMICOS INDUSTRIALES, S.A." u="1"/>
        <s v="GESTION DE ARCHIVOS Y DOCUMENTACION, SL" u="1"/>
        <s v="GRUAS HOMANSER S.L." u="1"/>
        <s v="GERONTOLOGIA Y AYUDAS TECNICAS S.L." u="1"/>
        <s v="TALLERES DE LA PEÑA MONTAJES DE INSTALACIONES, S.L." u="1"/>
        <s v="INFO TECHNOLOGY SUPPLY LIMITED" u="1"/>
        <s v="DCL SUMINISTROS Y SERVICIOS DIGITALES SL" u="1"/>
        <s v="RIRECALMAR, S.L." u="1"/>
        <s v="SIRKUM INGENIEROS SL" u="1"/>
        <s v="ISABEL REVILLA  RODRIGUEZ" u="1"/>
        <s v="ANGEL  URUEÑA MIGUEL" u="1"/>
        <s v="DAVID APARICIO CURTO" u="1"/>
        <s v="ROTULOS SOBRADILLO S.L.L." u="1"/>
        <s v="CERAMICAS SANCHEZ S.L." u="1"/>
        <s v="UTE CARRIL BICI ARCA REAL" u="1"/>
        <s v="FRANCISCO JOSÉ VALLÉS MORATINOS" u="1"/>
        <s v="EZOS S.L." u="1"/>
        <s v="EDEX FUNDACION" u="1"/>
        <s v="CRISTINA NAVARRO SANMARTIN" u="1"/>
        <s v="CDAD.PROPIETARIOS LA VICTORIA 1" u="1"/>
        <s v="CARLOS ALFONSO SOTO  COBOS" u="1"/>
        <s v="JORGE NEIRA DEL CAMPO" u="1"/>
        <s v="MARIA NEGRO LUENGO" u="1"/>
        <s v="MARÍA DEL CARMEN PORRAS  LUQUE" u="1"/>
        <s v="FACTORIA DE PROYECTOS I MAS D, S.L." u="1"/>
        <s v="JAVIER CACHO GOMEZ" u="1"/>
        <s v="ILIONE, S.L." u="1"/>
        <s v="TEKNOKROMA ANALITICA, S.A." u="1"/>
        <s v="JOSE ANDRES ADAN ALEGRE" u="1"/>
        <s v="FORUM SPORT, S.A." u="1"/>
        <s v="PARQUES Y JARDINES FABREGAS S.A." u="1"/>
        <s v="ALPEX DIGITAL, S.L." u="1"/>
        <s v="REHABILITACIONES GAITAN SL" u="1"/>
        <s v="JULIO GARCIA  FALAGAN" u="1"/>
        <s v="ESFERA OCHO PRODUCCIONES SL" u="1"/>
        <s v="SASEGUR, S.L." u="1"/>
        <s v="BEGOÑA TRILLO  MANZANO" u="1"/>
        <s v="AGUAPURA AGUAVIVA, S.L." u="1"/>
        <s v="LUIS CARLOS GARCILLAN OTERO" u="1"/>
        <s v="LETICIA PEREZ SANCHEZ" u="1"/>
        <s v="SERVICIOS INFORMATICOS POLIEDRO, S.L." u="1"/>
        <s v="METAFORA DE COMUNICACION SLL" u="1"/>
        <s v="IBECON 2003, S.L." u="1"/>
        <s v="FICEME SL" u="1"/>
        <s v="LONGEMADERA, S.L." u="1"/>
        <s v="DIARIO CINCO DIAS SA" u="1"/>
        <s v="PEDRO MONJE BARROS" u="1"/>
        <s v="CLINIMARK, S.L." u="1"/>
        <s v="AGENCIA ESTATAL DE METEOROLOGIA" u="1"/>
        <s v="VEHICONCA VEHICULOS, SL" u="1"/>
        <s v="GONZALO FERNANDEZ JIMENEZ" u="1"/>
        <s v="JAIME LAFUENTE  SEBASTIAN" u="1"/>
        <s v="MARIA  LOBATO DE LAS MORAS" u="1"/>
        <s v="JOSE ANTONIO FERNANDEZ  LOBATO" u="1"/>
        <s v="CAREN S.A." u="1"/>
        <s v="CRISTINA TRANCHE  CONDE" u="1"/>
        <s v="HOTELERA ZENTRAL PARQUE, S.L." u="1"/>
        <s v="EBOGA SOLUCIONES Y SERVICIOS DE SEGURIDAD INTEGRAL, S.L." u="1"/>
        <s v="MATZ ERREKA SCL" u="1"/>
        <s v="ENRIQUE ALONSO MARTIN" u="1"/>
        <s v="IMPERMEABILIZACIONES TATO, S.L." u="1"/>
        <s v="SONIA  ZUBIAGA  HERNÁN" u="1"/>
        <s v="JUAN PÉREZ CAPELLÁN" u="1"/>
        <s v="DAVID BLANCO VALMASEDA" u="1"/>
        <s v="ALBERTO GARCÍA LORENTE" u="1"/>
        <s v="PINTURAS BARRIENTOS, S.L." u="1"/>
        <s v="ÓSCAR MENA APARICIO" u="1"/>
        <s v="KOMFORVENT PVC S.L.L." u="1"/>
        <s v="FERNANDO DEL POZO RAPOSO" u="1"/>
        <s v="FUNDACION ALDABA-PROYECTO HOMBRE" u="1"/>
        <s v="EVA MARIA ALONSO ESTEBAN" u="1"/>
        <s v="CD VICTORY SPORT" u="1"/>
        <s v="FOIMA S.A." u="1"/>
        <s v="PIQL IBERIA" u="1"/>
        <s v="KISS PUBLICIDAD VALLADOLID 2005, S.L.U." u="1"/>
        <s v="HILARIO PRADOS VALLES" u="1"/>
        <s v="FUNDACION INTERMON OXFAM" u="1"/>
        <s v="HELENA CABELLO MORENO" u="1"/>
        <s v="OFICACERES  S.L." u="1"/>
        <s v="A&amp;M ARTES GRÁFICAS S.L." u="1"/>
        <s v="GESTIÓN DE PAISAJES URBANOS, S.L.U." u="1"/>
        <s v="PLUSMARKA GLOBAL, S.L.U." u="1"/>
        <s v="SINGULARGREEN, S.L." u="1"/>
        <s v="CASTILLA-LEON INTERNATIONAL MOVERS, SL" u="1"/>
        <s v="AUTOREPARACIONES REYES Y DELGADO, S.L." u="1"/>
        <s v="FORMACAL, S.L." u="1"/>
        <s v="AGRUPACIÓN VALLISOLETANA DE COMERCIO" u="1"/>
        <s v="AXA SEGUROS GENERALES, S.A. DE SEGUROS Y REASEGUROS" u="1"/>
        <s v="ASOCIACIÓN CULTURAL UNIÓN DE ARTISTAS" u="1"/>
        <s v="MARIA CRISTINA GOMEZ  GONZALO" u="1"/>
        <s v="CENTRO DE TRANSICIÓN AL EMPLEO ORDINARIO, S.L." u="1"/>
        <s v="LUIS DIEZ RODRIGUEZ" u="1"/>
        <s v="ENVIRA  INGENIEROS  ASESORES  S.L." u="1"/>
        <s v="GUNNEBO ESPAÑA, S.A." u="1"/>
        <s v="ROPER MADRID S.L." u="1"/>
        <s v="GRUPO PAGINA, S.L." u="1"/>
        <s v="LA TAPIA AUDIOVISUALES, S.L" u="1"/>
        <s v="GIL SOTO, S.L." u="1"/>
        <s v="DIGIAMBLES, S.L." u="1"/>
        <s v="FLUIDOS INDUST.Y CERRAMIENTOS S.L." u="1"/>
        <s v="DISTRIBUIDORA MATERIAL OFICINA S.A." u="1"/>
        <s v="EDITORIAL ARANZADI, S.A." u="1"/>
        <s v="NORTHGATE ESPAÑA RENTING FLEXIBLE, S.A.U." u="1"/>
        <s v="SISTAC ILS, S.L." u="1"/>
        <s v="HEREDEROS DE GAGO, S.L." u="1"/>
        <s v="SERVEIS INTEGRALS DE FINQUES URBANES S.L." u="1"/>
        <s v="SALTA CONMIGO PRODUCCIONES SL" u="1"/>
        <s v="ANA CARCELLER MOURAZO" u="1"/>
        <s v="CERCAOLID, S.L." u="1"/>
        <s v="TOTAL CONTROL BIONIC SL" u="1"/>
        <s v="FERROVIAL CONSTRUCCION SA" u="1"/>
        <s v="PACO GARCIA PRENDAS Y ARTICULOS DE UNIFORMIDAD, S.A." u="1"/>
        <s v="PEDRO LUIS VAZQUEZ SANZ" u="1"/>
        <s v="HELVETIA COMPAÑIA SUIZA SOCIEDAD ANONIMA DE SEGUROS Y REASEGUROS" u="1"/>
        <s v="RAMÓN CRISTOBALENA MIRALPEIX" u="1"/>
        <s v="ESTUDIOS Y PROYECTOS LÍNEA, S.L." u="1"/>
        <s v="SERVICIOS INTEGRALES PINTURDECOR, S.L." u="1"/>
        <s v="DISTRIBUCION DE PAPEL CASTILLA Y LEON, S.A" u="1"/>
        <s v="ASOCIACIÓN ARTÍSTICA Y MUSICAL EN CLAVE DE SON" u="1"/>
        <s v="ENDESA ENERGIA,S.A., S.U." u="1"/>
        <s v="DITELVA VALLADOLID, S.L." u="1"/>
        <s v="ALQUILERES CASTILLA LEON, S.L." u="1"/>
        <s v="EDUARDO LAMARCA PINTO" u="1"/>
        <s v="ÁLVARO TERRERO MOLINA" u="1"/>
        <s v="LIBRERIA OLETVM" u="1"/>
        <s v="DAVID TORDABLE PEREZ" u="1"/>
        <s v="NEXT MOTORBIKE, SL" u="1"/>
        <s v="JUAN ANTONIO MARIGIL MORENO" u="1"/>
        <s v="HIBERUS TECNOLOGIAS DE LA INFORMACION, S.L." u="1"/>
        <s v="MOVICODERS, S.L." u="1"/>
        <s v="ROSA MARIA CONCA  PEREZ" u="1"/>
        <s v="TECSIDEL, S,A" u="1"/>
        <s v="TRAZADOS VIALES, S.L." u="1"/>
        <s v="FUNDACION OBRA SOCIAL DE CASTILLA Y LEON (FUNDOS)" u="1"/>
        <s v="JOSE ALBERTO SANZ LOPEZ" u="1"/>
        <s v="JESUS MIGUEL PEREZ SAN JOSE" u="1"/>
        <s v="RED PRODUCCIONES, S.L." u="1"/>
        <s v="ANA ISABEL GALLEGO ESCALANTE" u="1"/>
        <s v="LAURA GARCIA SERRANO" u="1"/>
        <s v="DUCO PROMOCION EMPRESARIAL,S.L." u="1"/>
        <s v="APLICACIONES Y PROYECTOS TIC, S.L." u="1"/>
        <s v="CARLOS HERRERO PEREZ" u="1"/>
        <s v="DIANA SANCHIS LOBATO" u="1"/>
        <s v="GRUPO SCORPIO, S.L." u="1"/>
        <s v="PEDRO DEL BOSQUE  ABRIL" u="1"/>
        <s v="FRIGIKERN S.L." u="1"/>
        <s v="JUAN FRANCISCO CONTRERAS  SANZ" u="1"/>
        <s v="DIEGO MORATINOS DE PAZ" u="1"/>
        <s v="INFORMATICA EL CORTE INGLES S.A." u="1"/>
        <s v="LIDIA ALONSO PRIETO" u="1"/>
        <s v="JORMAN ECOMERCE S.L." u="1"/>
        <s v="PALOMA  TENORIO RUIZ" u="1"/>
        <s v="ASELF (ASOCIACION ESPAÑOLA DE LUCHA CONTRA EL FUEGO)" u="1"/>
        <s v="ANA  HERNANGOMEZ DE PEDRO" u="1"/>
        <s v="EL SILO CASA DE CULTURA,S.COOP." u="1"/>
        <s v="GEESINK NORBA SPAIN, S.L.U." u="1"/>
        <s v="VIAJES HALCON, S.A.U." u="1"/>
        <s v="FELIPE HERNANDEZ CRESPO" u="1"/>
        <s v="TALLERES ARROYO DE LA ENCOMIENDA S.L." u="1"/>
        <s v="ESERGUI DISTESER, S.L." u="1"/>
        <s v="CRONORENT, S.L." u="1"/>
        <s v="MAFALDA ENTERTAINMENT, S.L." u="1"/>
        <s v="GONZÁLEZ HIGUERA E HIJOS, S.L." u="1"/>
        <s v="SEMIC S.A." u="1"/>
        <s v="EUROFINS MEGALAB SA" u="1"/>
        <s v="FELIX MARTINEZ DE LECEA, S.L." u="1"/>
        <s v="PROCOMAR VALLADOLID ACOGE PROMOC.COLECT." u="1"/>
        <s v="SANTOS GARCIA CATALAN" u="1"/>
        <s v="ASOCIACIÓN LATROVADORA" u="1"/>
        <s v="INTELIGENCIA DE MEDIOS CON I.APLICADAS.L" u="1"/>
        <s v="ELSA MARIA CALVO TUTOR" u="1"/>
        <s v="CERCADOS CASTILLA, S.L." u="1"/>
        <s v="EUROBOOK L.IDIOMAS S.L.A" u="1"/>
        <s v="MANTENIMIENTOS ELÉCTRICOS Y SOLARES, S.L." u="1"/>
        <s v="GENERAL ENERGY SPAIN SL" u="1"/>
        <s v="CARGRAF  ARTES GRAFICAS, S.L." u="1"/>
        <s v="I-DE REDES ELECTRICAS INTELIGENTES S.A." u="1"/>
        <s v="CASTILLA Y LEON SERVICIOS INTEGRALES DE COMUNICACION, S.L." u="1"/>
        <s v="INCOPE CONSULTORES, S.L" u="1"/>
        <s v="HEGARDT, S.L." u="1"/>
        <s v="ARIAS GARRIDO ARQUITECTOS, S.L.P." u="1"/>
        <s v="MIL TRES CIENTOS MILIGRAMOS, S.L." u="1"/>
        <s v="DENIOS S.L." u="1"/>
        <s v="U.T.E. VODAFONE-ONO-AYUNTAMIENTO DE VALLADOLID" u="1"/>
        <s v="HORMIGONES ZARZUELA, S.L." u="1"/>
        <s v="BIOTRAN GESTION DE RESIDUOS, S.L." u="1"/>
        <s v="FLOWBIRD ESPAÑA S.L.U." u="1"/>
        <s v="HECTOR ANGEL PUENTE NIEBLA" u="1"/>
        <s v="AVIVA OBRAS INTEGRALES S.L." u="1"/>
        <s v="ASOCIACION MUSICAL AUGUSTA SONORA" u="1"/>
        <s v="ASOCIACION PARA LA DEFENSA DEL PATRIMONIO INDUSTRIAL TICCIH - ESPAÑA" u="1"/>
        <s v="DAVID TUTOR DE LA IGLESIA" u="1"/>
        <s v="CUBIERTAS Y MONTAJES P. FERRERAS, SL" u="1"/>
        <s v="SOCIEDAD ALAVESA DE INVERSIONES S.A. (SAINSA)" u="1"/>
        <s v="CONSTRUCCIONES RAUL FERNANDEZ ALEGRE SL" u="1"/>
        <s v="SOCIEDAD MIXTA PARA PROMOCIÓN TURISMO S.L." u="1"/>
        <s v="SETEX APARKI, S.A." u="1"/>
        <s v="SYNLAB DIAGNÓSTICOS GLOGALES, S.A." u="1"/>
        <s v="ASOCIACION &quot;&quot;PERICO Y KINO-PAYASOS&quot;&quot;" u="1"/>
        <s v="KIOSKO Y MAS SOCIEDAD GESTORA DE LA PLATAFORMA TECNOLOGICA SL" u="1"/>
        <s v="RECICLAJES ROMAIZ, S.L." u="1"/>
        <s v="HERMANOS SALGADO DE LA HERA CB" u="1"/>
        <s v="ASOCIACIÓN CULTURAL MUSICAL KORAI" u="1"/>
        <s v="SUREVA, S.A." u="1"/>
        <s v="ODÓN GARCÍA PRIMO" u="1"/>
        <s v="REPARACIONES TÉCNICAS DE CONTENEDORES, S.L." u="1"/>
        <s v="RAFAEL  DE LAS HERAS BALLESTEROS" u="1"/>
        <s v="DISPAL ASTUR SA (SOCIEDAD UNIPERSONAL)" u="1"/>
        <s v="JOSMAR SUMINISTROS, S.L." u="1"/>
        <s v="GRUPO LOGISCENTER, S.L." u="1"/>
        <s v="EFICIA GESTIÓN INTEGRAL DE PROYECTOS,S.L." u="1"/>
        <s v="AZULAE, S.L." u="1"/>
        <s v="ASOCIACIÓN LUCIÉRNAGAS TEATRO" u="1"/>
        <s v="MOMENTUM GABINET D'ENGINYERIA SL" u="1"/>
        <s v="PARAMOTIONS FILMS, SRL" u="1"/>
        <s v="PRISA MEDIA SAU" u="1"/>
        <s v="DRAGER SAFETY HISPANIA S.A." u="1"/>
        <s v="HISPAMAST, S.L." u="1"/>
        <s v="JOSE ANTONIO MARTIN SINOVAS" u="1"/>
        <s v="ANA BELEN PEREZ  SANZ" u="1"/>
        <s v="ANGEL MORETON S.L.U." u="1"/>
        <s v="SOLUCIONES EMOGEST, S.L." u="1"/>
        <s v="MANTENIMIENTOS EURO-SARONI, S.L." u="1"/>
        <s v="UNIDAD ALIMENTARIA DE VALLADOLID, S.A." u="1"/>
        <s v="LEADER MEDIA,S.L." u="1"/>
        <s v="JUAN FRANCISO ALCAZAR  S.L." u="1"/>
        <s v="SOSEES MEDIA, S.L." u="1"/>
        <s v="COLEGIO PROFESIONAL DE DIETISTAS-NUTRICIONISTAS DE CYL (CODINUCYL)" u="1"/>
        <s v="SEMAE, S.L." u="1"/>
        <s v="BARCIMASTER, S.L." u="1"/>
        <s v="RAFAEL BARRIO GONZALEZ" u="1"/>
        <s v="PIMARDI, S.L." u="1"/>
        <s v="ANTONIO ZÚÑIGA  ARRANZ" u="1"/>
        <s v="TECNOLOGIA INFORMATICA 2000" u="1"/>
        <s v="CLINICA AYALA SL" u="1"/>
        <s v="REVISTA EMPRENDEDORES S.L." u="1"/>
        <s v="PSD SECURITY S.L." u="1"/>
        <s v="TECHFRIENDLY SL" u="1"/>
        <s v="CRISANTO VEGA  CALLEJA" u="1"/>
        <s v="PLENA INCLUSION CASTILLA Y LEON" u="1"/>
        <s v="TECNOLOGIA VIALES APLICADAS TEVA S.L." u="1"/>
        <s v="CAROLINA NIETO RODRIGUEZ" u="1"/>
        <s v="PRISA BRAND SOLUTIONS S.L." u="1"/>
        <s v="ENRIQUE ÁLVAREZ SÁNCHEZ" u="1"/>
        <s v="COORDINADORA O.N.G.D. CASTILLA Y" u="1"/>
        <s v="ANIBAL GOMEZ CORTIJO" u="1"/>
        <s v="PROMOCION Y GESTION EDUCATIVO SOCIAL,SL." u="1"/>
        <s v="RAHER AUDIO VISUAL S.L." u="1"/>
        <s v="ADECCO FORMACION SA" u="1"/>
        <s v="JUAN PIZARRO  NOGUES" u="1"/>
        <s v="CONSTRUCCIONES A M C, SA" u="1"/>
        <s v="TELLOCARDENALURRUCHI, ARQUITECTURA Y DISEÑO, S.L.P." u="1"/>
        <s v="LEICA GEOSYSTEMS,S.L" u="1"/>
        <s v="LA OTRA S. COOP. DE INICIATIVA SOCIAL" u="1"/>
        <s v="TRADUCTORES E INTERPRETES EURO:TEXT, S.L." u="1"/>
        <s v="ANA LORENA GOMEZ HERRERA" u="1"/>
        <s v="LINECAR, S.A." u="1"/>
        <s v="LAND ART STUDIO 2002, S.L." u="1"/>
        <s v="TATO IMPERMEABILIZACIONES, S.L." u="1"/>
        <s v="BABEL AG DIGITAL SLU" u="1"/>
        <s v="FABRICANTES DE MENAJE S.L." u="1"/>
        <s v="BUREAU VERITAS INSPECCION Y TESTING, S.L.UNIPERSONAL  (NO USAR- POR CAMBIO DE NOMBRE)" u="1"/>
        <s v="MACOSARFER S.L." u="1"/>
        <s v="PABLO GIL HERRERA" u="1"/>
        <s v="ZOYA BORISOVA IVOVA" u="1"/>
        <s v="PROMOCIONES Y DESARROLLOS BECON S.L" u="1"/>
        <s v="IMASDEAS INNOVACION CULTURAL Y DESARROLLO TURISTICO S.L." u="1"/>
        <s v="ROBERTO HERRAN MARTINEZ" u="1"/>
        <s v="AIRCO2 FINTECH SL" u="1"/>
        <s v="TECNICAS REUNIDAS DE ARTES GRAFICAS S.L." u="1"/>
        <s v="INGENIA SOLUCIONES EN MOVILIDAD, S.L." u="1"/>
        <s v="OUTSIDE COMUNICACION INTEGRAL S,L" u="1"/>
        <s v="SAFY GLOBAL GEST SL" u="1"/>
        <s v="JUAN MANUEL PEREZ PEREZ" u="1"/>
        <s v="CENTRO ORTOPEDICO PEREZ GALDOS, S R L" u="1"/>
        <s v="ASESORES CONSULTORES SISTEMAS I., S.L." u="1"/>
        <s v="FRANCISCO JAVIER RODRIGUEZ CONDE" u="1"/>
        <s v="CONSERVACION Y RESTAURACION MENESES Y GOMEZ S.L." u="1"/>
        <s v="ASOCIACION PARA EL DESARROLLO DE LA MUSICOTERAPIA EN VALLADOLID" u="1"/>
        <s v="SOLUCIONES INTEGRALES VALIDAS, S.L. (SOINVA)" u="1"/>
        <s v="LUIS FERNANDO REGUERA" u="1"/>
        <s v="MAQUITER AUTOMOCION, S.L." u="1"/>
        <s v="ENGRANAJES CASTILLA S.L." u="1"/>
        <s v="NORTHMATIC INGENIERIA, S.L.U." u="1"/>
        <s v="AV.SISTEMAS AUDIOVISUALES, C.B." u="1"/>
        <s v="SANTEA MEDIA, S.L." u="1"/>
        <s v="GRUPO UNDANET S.L." u="1"/>
        <s v="CALIDAD EN ACUSTICA Y TECNOLOGÍA SL" u="1"/>
        <s v="ECOVISC PROTECCION TEXTIL SOSTENIBLE S.L." u="1"/>
        <s v="IGNACIO BARCELÓ BLANCO-STEGER" u="1"/>
        <s v="ELYTE VALLADOLID, S.L." u="1"/>
        <s v="FERNANDO RINCON CHICHES" u="1"/>
        <s v="CONGREG.OBLATAS SANTISIMO REDENTO" u="1"/>
        <s v="ARIJA SOLUCIONES, TERRITORIO Y CULTURA, S.L." u="1"/>
        <s v="ARQUITECTOS RODRÍGUEZ MARTÍN S.L." u="1"/>
        <s v="INDUSTRIAS R.SOTO C.B." u="1"/>
        <s v="PATRIMONIO INTELIGENTE CASTILLA Y LEÓN, S.L." u="1"/>
        <s v="GRUPO CULTURAL TIEMPO LIBRE STO.TORIBIO" u="1"/>
        <s v="UNIVERSAL PARTNER, S.L.U." u="1"/>
        <s v="PIEDRAS HERNANDO, S.L." u="1"/>
        <s v="SERVIGROUP KIRA S.L." u="1"/>
        <s v="UTE CONSERVACION VALLADOLID LOTE 2" u="1"/>
        <s v="CONSTRUCCIONES INDUSTRIALES NORMALIZADAS SAVA, S.L." u="1"/>
        <s v="VICTOR NORIEGA DE LARA" u="1"/>
        <s v="FORMATO DIGITAL ACTIVIDADES PUBLICITARIAS, S.L." u="1"/>
        <s v="TRESBOLILLO TEATRO &amp; MAPPING" u="1"/>
        <s v="MARTINEZ CURIEL SL" u="1"/>
        <s v="LUIS TEÓFILO CARRERAS LOYAR" u="1"/>
        <s v="PUBLIGER IGLESIAS Y NAVARRO, S.L." u="1"/>
        <s v="21 MERMIT, S.A." u="1"/>
        <s v="PREVENSAL INGENIEROS, S.L." u="1"/>
        <s v="ESMERALDA MARUGAN GARCÍA" u="1"/>
        <s v="ARQUITECTURA E INGENIERIA IMAE, S.L." u="1"/>
        <s v="GIL SOTO S.L." u="1"/>
        <s v="DELTA PRODUCCIONES S.L." u="1"/>
        <s v="ASOC. CULT. VIEJOS DESEOS" u="1"/>
        <s v="HIJO DE CIRIACO SANCHEZ S.A." u="1"/>
        <s v="SANTIAGO SIERRA LOPEZ" u="1"/>
        <s v="JOSE MIGUEL SANCHEZ PIQUERO" u="1"/>
        <s v="SERIGRAFIAS SERIMAR, S.A." u="1"/>
        <s v="CERRAMIENTOS METALICOS ARTENOX SL" u="1"/>
        <s v="MARS DIGITAL, S.L." u="1"/>
        <s v="ASOCIACION CULTURAL DANZ@BIERTA Y AMIGOS. VALLADOLID" u="1"/>
        <s v="PILAR BORREGO MALMIERCA" u="1"/>
        <s v="VALTECSA" u="1"/>
        <s v="DE DIEGO LOZANO,CB" u="1"/>
        <s v="SERESCO S.A." u="1"/>
        <s v="CVC DESINFECCION CASTILLA Y LEON, S.L" u="1"/>
        <s v="DUOMO REGALOS, S.L." u="1"/>
        <s v="CENTRO DE FORMACIÓN RONDA DEL SUR S.L." u="1"/>
        <s v="CLUB DEPORTIVO LA VICTORIA" u="1"/>
        <s v="MARÍA ROSARIO VALLEJO CRESPO" u="1"/>
        <s v="SAN CRISTOBAL ENCUADERNACIONES S.A." u="1"/>
        <s v="FAUSTINO GONZALEZ E HIJOS, S.L." u="1"/>
        <s v="FLORISTERÍA YERBA, C.B." u="1"/>
        <s v="ILUMINACIONES XIMENEZ, S.A." u="1"/>
        <s v="GRUPOGO EDICIONES, S.L." u="1"/>
        <s v="MEDELAND EVENTS S.L." u="1"/>
        <s v="HUNE RENTAL, S.L." u="1"/>
        <s v="TUKAN SOMOS IMPRESORES S.L.L" u="1"/>
        <s v="SOCEVALL HERMANOS VALLES, S.L." u="1"/>
        <s v="HOP UBIQUITOUS S.L." u="1"/>
        <s v="CONSTRUCCIÓN, ARTE Y RESTAURACIÓN GARSAN, S.L." u="1"/>
        <s v="ASOCIACION CULTURAL ARTESANO DE INSTRUMENTOS MUSICALES" u="1"/>
        <s v="RAINBOWWEAR, S.L." u="1"/>
        <s v="DAYTONA MOTOS,S.L." u="1"/>
        <s v="PAVIMENTOS TORDESILLAS, S.L." u="1"/>
        <s v="SOLAGUA S.L." u="1"/>
        <s v="FED.ASOC.PERSONAS SORDAS CASTILLA" u="1"/>
        <s v="IDEAS INICIATIVAS DE ECONOMIA ALTERNATIVA  Y SOLIDARIA, S.C.A" u="1"/>
        <s v="ENVIRO RENT XXI S.L." u="1"/>
        <s v="MARIGE PARQUES Y SERVICIOS, S.L." u="1"/>
        <s v="FERNANDO(VESTYPRO) RINCON CHICHES" u="1"/>
        <s v="GOMSEGUR, S.L." u="1"/>
        <s v="SUSANA PÉREZ HERNÁNDEZ" u="1"/>
        <s v="ASOCIACION HERRERA TEATRO" u="1"/>
        <s v="VERSATIL SERVIZOS EDITORIAIS S.L.U." u="1"/>
        <s v="AMAYA ARNAIZ CARRO" u="1"/>
        <s v="A Z INNOVACION SOCIAL S.L." u="1"/>
        <s v="SCHINDLER, S.A." u="1"/>
        <s v="CERAMICAS SANCHEZ, S L" u="1"/>
        <s v="ÁLVARO  GARRIDO  MACÍAS" u="1"/>
        <s v="BABEL AG DIGITAL S.L.U." u="1"/>
        <s v="SOFTWARE AG ESPAÑA, S.A." u="1"/>
        <s v="MAXYMAS SUMINISTROS HOSTELEROS, S.L." u="1"/>
        <s v="INNOVAFOR CONSULTORIA DE FORMACION 2014, S.L." u="1"/>
        <s v="BEATRIZ MAJO TOME" u="1"/>
        <s v="WOENE STUDIO, S.L." u="1"/>
        <s v="SARA HERRANZ MILLARES" u="1"/>
        <s v="LA GRANADA CULTURA S.L." u="1"/>
        <s v="CROSSMEDIA PROJECTS S.L" u="1"/>
        <s v="INNOVACION TECNOLOGICA EN EDUCACION, S.L." u="1"/>
        <s v="ASOCIACION CULTURAL LP" u="1"/>
        <s v="HERMANOS GÓMEZ POLA C.B." u="1"/>
        <s v="ACADEMIA DEL TRANSPORTISTA S.L." u="1"/>
        <s v="ELITE PACE MAKERS A.L." u="1"/>
        <s v="CESAR VEGAS HERRERA" u="1"/>
        <s v="OLAYA HERNANDO ARRIBAS" u="1"/>
        <s v="SANCUS SEGURIDAD, S.L." u="1"/>
        <s v="CASTELIUM OBRAS Y CONSTRUCCIONES S.L..U." u="1"/>
        <s v="J.M. SOLUCIONES INTEGRALES PALENCIA S.L." u="1"/>
        <s v="SISTEMAS COLOR S.A." u="1"/>
        <s v="ESPERANZA SERRANO FERNÁNDEZ" u="1"/>
        <s v="CARRALAMATA, S.L." u="1"/>
        <s v="AVANZADA 7 SL" u="1"/>
        <s v="ASOCIACION CULTURAL ANODE KAN" u="1"/>
        <s v="ABASTSPI S.A." u="1"/>
        <s v="DIGITALVAR SL" u="1"/>
        <s v="ALBERTO ARIJA GARCÍA" u="1"/>
        <s v="ROMAN MUÑOZ REY" u="1"/>
        <s v="ESCUELA DE EQUITACION EL CENTAURO, S.L." u="1"/>
        <s v="CENTROLID, S.A." u="1"/>
        <s v="DEANTE CERRAJERIA, S.L." u="1"/>
        <s v="VIVEROS FUENTEAMARGA, S.L." u="1"/>
        <s v="FRANCISCO JAVIER BARBERO IGLESIAS" u="1"/>
        <s v="PEGAMO PISUERGA, S.L." u="1"/>
        <s v="COMERCIAL DANIEL SASTRE, S.L." u="1"/>
        <s v="ARCHIVERANORTE CONSULTING S.L." u="1"/>
        <s v="ROYAL CLEAN, S.L." u="1"/>
        <s v="AJJ STORES S.A." u="1"/>
        <s v="CENTRO DE ESTUDIOS DE MATERIALES Y CONTROL DE OBRAS, S.A." u="1"/>
        <s v="ILUNION EMERGENCIAS SA" u="1"/>
        <s v="INSTITUTO DE ESTUDIOS DE CIENCIAS DE LA SALUD DE CASTILLA Y LEON" u="1"/>
        <s v="REPROGRAFÍA Y SIST. KONI-COPY S.L.L.   -      &quot;&quot;NO USAR&quot;&quot; - TERCERO INACTIVO&quot;&quot;" u="1"/>
        <s v="ELISEO SACRISTAN NIELFA" u="1"/>
        <s v="ISABEL IMELDA GONZALEZ GUTIERREZ" u="1"/>
        <s v="EMPA CERRAJERÍA, S.L." u="1"/>
        <s v="AMILCAR CUBIERTAS Y PIZARRAS S.A." u="1"/>
        <s v="UTE PAREDES PEDROSA-CONTEXTOS" u="1"/>
        <s v="FRAILE TELECOMUNICACIONES, S L." u="1"/>
        <s v="J·JIMENO, S.A." u="1"/>
        <s v="VIRTUAL DESK S.L." u="1"/>
        <s v="OFFICE DEPOT, S.L." u="1"/>
        <s v="COORDINADORA DE FESTEJOS DE PEÑAS DE VALLADOLID" u="1"/>
        <s v="MARIO CORREA PARDO" u="1"/>
        <s v="INNOCAN SISTEMAS S.L." u="1"/>
        <s v="WARWICK HOUSE CENTRO LINGÜISTICO CULTURAL, S.L." u="1"/>
        <s v="ORBESPORT, S.L." u="1"/>
        <s v="MAPERVAL PERSIANAS, SL" u="1"/>
        <s v="CESAR DEL CAMPO CASTRO" u="1"/>
        <s v="MARÍA DEL CARMEN GONZALEZ  VILLAR" u="1"/>
        <s v="LUCAS REDONDO CARAZO" u="1"/>
        <s v="LUIS ARIAS SASTRE" u="1"/>
        <s v="GESTION Y PROTECCION AMBIENTAL, S.L." u="1"/>
        <s v="UNIVERSIDAD INTERNACIONAL MENENDEZ PELAYO DE MADRID" u="1"/>
        <s v="SEIDOR S.A." u="1"/>
        <s v="RECAMBIOS POMAUTO,S.L." u="1"/>
        <s v="SAUL GARCIA GONZALEZ" u="1"/>
        <s v="ENRIGUS, S.L." u="1"/>
        <s v="ROSA GIL  LOPEZ" u="1"/>
        <s v="D-TODO INGENIERIA Y DESARROLLO, S.L." u="1"/>
        <s v="LA CANDELA TEATRO Y COMUNIDAD" u="1"/>
        <s v="ASOC CULTURAL KTX" u="1"/>
        <s v="U.T.E. SIFU MADRID BROCOLI AVA CENTROS CIVICOS Y MUNICIPALES" u="1"/>
        <s v="JUAN CARLOS SEGOVIANO ASTABURUAGA" u="1"/>
        <s v="ARTE-ROTULACION  TEAN, S.L." u="1"/>
        <s v="ASOCIACION CAJA NEGRA CRIMEN Y FICCION" u="1"/>
        <s v="LINAZASORO Y SANCHEZ S.L.P." u="1"/>
        <s v="PATRICIA  GARCIA  BERRUGUETE" u="1"/>
        <s v="INTERCREATIVA COMUNICACION S.L." u="1"/>
        <s v="ALIMENTART CASTLE SLU" u="1"/>
        <s v="INGENIERIA INTEGRAL DE PROYECTOS ABCONSULTORES S.L." u="1"/>
        <s v="INDUSTRIAS TECNIPOL RENEDO, S.L." u="1"/>
        <s v="CONSUELO PARDO BRAVO" u="1"/>
        <s v="DEMOLICIONES Y REHABILITACIONES MOLINA, SL" u="1"/>
        <s v="ASTIBOT INGENIERIA INFORMATICA ROBOTICA Y DOMOTICA SL" u="1"/>
        <s v="ASOC LAGARES Y BAMBALINAS" u="1"/>
        <s v="OCTAVIO GÓMEZ SOLÍS" u="1"/>
        <s v="PEDRO FERRER ALVAREZ" u="1"/>
        <s v="NOSSAYU, S.L." u="1"/>
        <s v="RICARDO RAPADO RODRIGUEZ" u="1"/>
        <s v="SONIDO Y TELEVISION S.A." u="1"/>
        <s v="GRANDOURE,S.L." u="1"/>
        <s v="ASOCIACION ESTARIVEL" u="1"/>
        <s v="AUTOCHAPA PREMIUN, S.L." u="1"/>
        <s v="AGENCIA COMERCIAL HERENCIANA" u="1"/>
        <s v="GUTI DE GUTIERREZ S.L.U." u="1"/>
        <s v="PROELECTROSONIC, S.L." u="1"/>
        <s v="FERNANDO FERNANDEZ ROMAN" u="1"/>
        <s v="BOSONIT S.L." u="1"/>
        <s v="ALEJANDRO MARTÍN CABO" u="1"/>
        <s v="INTEGRAL DE AUTOMOCION 2000, S.A." u="1"/>
        <s v="MUNDO INFORMÁTICO VALLADOLID, S.L." u="1"/>
        <s v="ADD4U SOLUCIONES PARA GESTION Y DESAROLLO SL" u="1"/>
        <s v="SERVICIOS TURISTICOS DE VALLADOLID SLU" u="1"/>
        <s v="DICAMPUS.SL." u="1"/>
        <s v="EDUARDO DAROCA BELLO" u="1"/>
        <s v="TEODOSIO RODRIGUEZ  GONZALEZ" u="1"/>
        <s v="JUAN GONZALEZ ROMERA" u="1"/>
        <s v="GEMMA MARCOS MARTIN" u="1"/>
        <s v="WATSON SOMHAIRLE" u="1"/>
        <s v="CORAL HERRERA GOMEZ" u="1"/>
        <s v="DHITELFON S.L." u="1"/>
        <s v="NO TE RINDAS, S.L." u="1"/>
        <s v="NORENDE S.L.U." u="1"/>
        <s v="QUIMICA IINDUSTRIAL MEDITERRANEA, S.L.U" u="1"/>
        <s v="SERVICIOS TECNICOS LIM.MIGUEL ARIAS S.L." u="1"/>
        <s v="OSCARESCALANTE S.L.U." u="1"/>
        <s v="MONICA ALARIO GAVILÁN" u="1"/>
        <s v="CARLOS MARTIN NIETO" u="1"/>
        <s v="EUROPAC RECICLA, S.A.U." u="1"/>
        <s v="NACHO GALLEGO SERVICIOS FOTOGRAFICOS S.L." u="1"/>
        <s v="FOMENTO DE CONSTRUCCIONES Y CONTRATAS, S.A." u="1"/>
        <s v="SALVAJE 360 S.L." u="1"/>
        <s v="JOSE IGNACIO LINAZASORO RODRIGUEZ" u="1"/>
        <s v="PROMOTORA DE EMPRESAS HOTELERAS, S.A." u="1"/>
        <s v="IGNACIO ORTEGA FLOREZ" u="1"/>
        <s v="MARIA DE MIGUEL ARIAS" u="1"/>
        <s v="SERGIO NICOLAS CASTRO  MARTINEZ" u="1"/>
        <s v="SUITE 22 SL" u="1"/>
        <s v="ESGUEVA REFORMAS PINTURA Y CONSTRUCCION, S.L." u="1"/>
        <s v="CICLOS CUERVAS, C.B." u="1"/>
        <s v="ASOCIACIÓN CULTURAL GENEXT. ES" u="1"/>
        <s v="VERMICAN SOLUCIONES DE COMPOSTAJE SL" u="1"/>
        <s v="ESTUDIOS Y SISTEMAS ENERGETICOS RENOVABLES S.L." u="1"/>
        <s v="LAERDAL MEDICAL  AS" u="1"/>
        <s v="ALVARO SANCHA CARMONA" u="1"/>
        <s v="GRUPO EMPRESARIAL DAALPA, S.L." u="1"/>
        <s v="BICICLETAS CARRIL BICI 2012 S.L." u="1"/>
        <s v="HUIDOBRO DE GASOLEOS, S.L." u="1"/>
        <s v="ASOCIACION DEPORTIVA VALLADOLID PATINA" u="1"/>
        <s v="CYPE INGENIEROS S.A." u="1"/>
        <s v="OSCAR IVAN DIEZ DEL OLMO" u="1"/>
        <s v="IVECO ESPAÑA, S.L." u="1"/>
        <s v="PALOMA FERNANDEZ BENITO" u="1"/>
        <s v="DUCAL EDICIONES SLU" u="1"/>
        <s v="NAUTILUS OCEÁNICA S.L." u="1"/>
        <s v="GRUPO SOCIO CULTURAL TEATRO LORCA" u="1"/>
        <s v="DIARIO DE PRENSA DIGITAL, S.L." u="1"/>
        <s v="CONSULTING CASTILLA 21, S.L." u="1"/>
        <s v="TOPODUERO, S.L. (TOPOGRAFÍA Y DRONES)" u="1"/>
        <s v="AISLAMIENTOS Y REVESTIMIENTOS ARTECOVA, S.L." u="1"/>
        <s v="NOUS LIVE SL" u="1"/>
        <s v="INICIATIVAS-CSE S.COOP.MAD." u="1"/>
        <s v="SOCIEDAD GENERAL DE AUTORES Y EDITORES" u="1"/>
        <s v="DAVID BELTRÁN PEROTE" u="1"/>
        <s v="FUNDACION TORMES-EB" u="1"/>
        <s v="FLORISTERIA YERBA, COMUNIDAD DE BIENES" u="1"/>
        <s v="ASOC. CULTURAL ARTISTICO EDUCATIVA ENOBRA TEATRO" u="1"/>
        <s v="U.T.E. CALLE DEL BARCO DE SAN VICENTE" u="1"/>
        <s v="HEIDELBERG SPAIN, S.L.U." u="1"/>
        <s v="MUSICAL TAMAYO, S.L." u="1"/>
        <s v="GESTORA DE NUEVOS PROYECTOS CULTURALES S.L." u="1"/>
        <s v="GALICIA EVENT CREW S.L." u="1"/>
        <s v="EASY MOVIL RECYCLING S.L." u="1"/>
        <s v="EDEN SPRINGS ESPAÑA, S.A.U." u="1"/>
        <s v="AZHERO PROYECTOS Y DESARROLLO S.L." u="1"/>
        <s v="RUBEN GARCIA  MARTINEZ" u="1"/>
        <s v="VICTOR HUGO MARTIN CABALLERO" u="1"/>
        <s v="RAMDA COMUNICACION, SLU" u="1"/>
        <s v="EULEN SEGURIDAD S.A." u="1"/>
        <s v="TECNICOSA VALLADOLID S.L." u="1"/>
        <s v="LUIS SANTIAGO  PARDO" u="1"/>
        <s v="HERMANOS A.C. C.B." u="1"/>
        <s v="JUAN FELIPE CARRASCO  CUENCA" u="1"/>
        <s v="MONTAJES PEREZ NIETO CB" u="1"/>
        <s v="ELOY DELGADO LOPEZ" u="1"/>
        <s v="LINLAB SOLUCIONES DE LABORATORIO SL" u="1"/>
        <s v="TECNITRAN TELECOMUNICACIONES SL" u="1"/>
        <s v="MAIN MEMORY S.A." u="1"/>
        <s v="FRANYAL, S.L." u="1"/>
        <s v="RUBEN BORJAS ESCUDERO" u="1"/>
        <s v="VICTORIANO AGUILAR  SAN MILLAN" u="1"/>
        <s v="ANKARA CITY TRES, SL" u="1"/>
        <s v="ELECTRICIDAD RINCON, S.A." u="1"/>
        <s v="THE FREAK CABARET CIRCUS, S.L." u="1"/>
        <s v="KONE ELEVADORES SA" u="1"/>
        <s v="ALVARO RIZO SOLA" u="1"/>
        <s v="EDICIONES PRENSA LIBRE, S.L. (INFOLIBRE)" u="1"/>
        <s v="SERVIMAN SERVICIOS CASTELLANOS XXI, S.L." u="1"/>
        <s v="NEOPLANT &amp; ASOCIADOS S.L." u="1"/>
        <s v="QUIMICA INDUSTRIAL DISOL, S.A." u="1"/>
        <s v="Mª DE LAS MERCEDES MARTINEZ LOPEZ" u="1"/>
        <s v="AURORA NAVAS MUÑOZ" u="1"/>
        <s v="COOPERATIVA GERUNDIO S.COOP. MAD" u="1"/>
        <s v="PEDRO DEL OLMO MARTIN" u="1"/>
        <s v="RICARDO FERNANDEZ  HERNANDO" u="1"/>
        <s v="ASOCIACIÓN DE PROFESIONALES DE LA DANZA, CYL" u="1"/>
        <s v="PROMOCION EDUCATIVA SDAD. COOPERATIVA" u="1"/>
        <s v="BICICLETAS CARRIL BICI 2012, SOCIEDAD LIMITADA" u="1"/>
        <s v="SACYR SOCIAL SL" u="1"/>
        <s v="GEOBIT Consulting, S.L." u="1"/>
        <s v="VICTOR ANTON TOBAL" u="1"/>
        <s v="AGC AUTORENTING, S.L." u="1"/>
        <s v="A.C.TEATRO ARCON DE OLID" u="1"/>
        <s v="INFORMATICA IMAZ &amp; MATE S.L." u="1"/>
        <s v="CURENERGIA COMERCIALIZADOR DE ULTIMO RECURSO S.A.U." u="1"/>
        <s v="SOMHAIRLE WATSON" u="1"/>
        <s v="DIABLA TEATRO" u="1"/>
        <s v="ANDACAR 2000, S.A." u="1"/>
        <s v="PAPELES Y PLASTICOS S.L." u="1"/>
        <s v="UTE CMCYL - INTERCITY" u="1"/>
        <s v="EDUARDO SÁNCHEZ BLANCO" u="1"/>
        <s v="GONZALO MARTIN DELGADO" u="1"/>
        <s v="SERGIO DEL CAMPO MENDOZA" u="1"/>
        <s v="MARCOS PASTOR  ALLUE" u="1"/>
        <s v="FEDERACIONI TAURINA DE VALLADOLID" u="1"/>
        <s v="GABRIEL MELO MAÑERO" u="1"/>
        <s v="MANUEL SANCHEZ  DEL RIO" u="1"/>
        <s v="IMAGINA FUTURA ARTE VISUAL, S.L." u="1"/>
        <s v="CAMINO GOMEZ S.L." u="1"/>
        <s v="BENITO VALBUENA SALAN" u="1"/>
        <s v="RODRIGO MACON  CHICO" u="1"/>
        <s v="LA FLECHA MOTOR, S.L." u="1"/>
        <s v="BM NEIRA AUDITORES S.L.P." u="1"/>
        <s v="FUNDACION DEMOCRACIA Y GOBIERNO LOCAL" u="1"/>
        <s v="ACRE, S.L." u="1"/>
        <s v="EDICIONES DESNIVEL, S.L." u="1"/>
        <s v="CRECIMIENTO ENERGÉTICO SL" u="1"/>
        <s v="PROMETAL SECURITY SEALS SL" u="1"/>
        <s v="ARTICAE SMART TECHNLOGIES, S.L." u="1"/>
        <s v="SEÑALIZACIÓN Y CONSERVACIÓN CASTILLA, S.L.U." u="1"/>
        <s v="3MC MACROCOPY SOCIEDAD LIMITADA" u="1"/>
        <s v="MARTA HERRAN  MARTINEZ" u="1"/>
        <s v="IVAN PASTOR ENCINAS" u="1"/>
        <s v="APP Y REDES, SOCIEDAD LIMITADA" u="1"/>
        <s v="AGENCIA DE PUBLICIDAD MENTA, S.L." u="1"/>
        <s v="LA QUIMERA DE PLASTICO, S.L." u="1"/>
        <s v="M&amp;B CREATING TRAVELS, S L" u="1"/>
        <s v="GRUPO 2T AZALEA, S.L. (TOLDOS VAY)" u="1"/>
        <s v="GLOBALIA CORPORATE TRAVEL S.L." u="1"/>
        <s v="AGRUPACION CORAL CIUDAD DE VALLADOLID" u="1"/>
        <s v="UTE HARAL 12 Servicios y Obras, S.L.Const.Prieto Sierra S.A." u="1"/>
        <s v="PRIA, S.A.U." u="1"/>
        <s v="FORMACION Y  TECNOLOGIA EDUCATIVA EN CASTILLA Y LEON, S.L." u="1"/>
        <s v="AUTO-PALAS VALLADOLID, S.L.L." u="1"/>
        <s v="INGENIERIA INTERACTIVA DEL OCIO SXXI, SOCIEDAD LIMITADA" u="1"/>
        <s v="JUAN CARLOS ALBERT PRIETO" u="1"/>
        <s v="CASA COLEGIO MAYOR MENENDEZ PELAYO PROVINCIA DE ESPAÑA" u="1"/>
        <s v="PROLISER S.L." u="1"/>
        <s v="ELSAMEX, S.A." u="1"/>
        <s v="JAVIER CARTON GONZALEZ" u="1"/>
        <s v="GRUPO INNOVANDO SERVICIOS JURIDICOS, SLP" u="1"/>
        <s v="RAFFAELLA BOMPIANI DANCORA" u="1"/>
        <s v="ASOCIACIÓN TODO CUENTA" u="1"/>
        <s v="UTE CDIT" u="1"/>
        <s v="DANIEL OLIVA GARCÍA" u="1"/>
        <s v="PMUS CIVIL, S.L." u="1"/>
        <s v="URBANHOST 2012 SL" u="1"/>
        <s v="CEGID SPAIN, S.A." u="1"/>
        <s v="OSCAR MANUEL DEL DEL AMO  DE ANDRES" u="1"/>
        <s v="TANIA DOMINGUEZ MAESTRO" u="1"/>
        <s v="ANTONIO DEL HOYO VENTURA" u="1"/>
        <s v="MARTA MARÍA HERRETE SANZ" u="1"/>
        <s v="INEDET CASTILLA Y LEON SL" u="1"/>
        <s v="EQUIPOS DE PROTECCION LABORAL S.L." u="1"/>
        <s v="WURTH ESPAÑA, S.A." u="1"/>
        <s v="FEAFES - VALLADOLID 'EL PUENTE'" u="1"/>
        <s v="CRISTALERIA ZARATAN,S.L" u="1"/>
        <s v="ARMARIOS 2000, S.L." u="1"/>
        <s v="ASOCIACION CULTURAL SAMBADOURO" u="1"/>
        <s v="MATPRELAB, S.L." u="1"/>
        <s v="JAVIER DEL RIO DOMINGUEZ" u="1"/>
        <s v="DUONEX DESARROLLO DE NEGOCIO S.L." u="1"/>
        <s v="IMAGINE CREATIVITY CENTER, SL" u="1"/>
        <s v="REDES TRANSCULTURALES KALARTE" u="1"/>
        <s v="SANTANDER ESPAÑA MERCHANT SERVICES ENTIDAD DE PAGO" u="1"/>
        <s v="DISTRIBUCION Y MANTENIMIENTO DE FOTOCOPIADORAS, S.L" u="1"/>
        <s v="LAURA LATORRE HERNANDO" u="1"/>
        <s v="OPTIMA COMUNICACION Y PROTOCOLO S.L." u="1"/>
        <s v="URBAN TECHNOLOGY, S.L." u="1"/>
        <s v="REPROGRAFICAS OFTECO S.A." u="1"/>
        <s v="ASOCIACION CIUDADES INTERCULTURALES" u="1"/>
        <s v="ASOC CULTURAL HISTORICA TORRE DEL HOMENAJE" u="1"/>
        <s v="ASOCIACION CULTURAL EXDEPA" u="1"/>
        <s v="INSTOP CATALUNYA SLU" u="1"/>
        <s v="ASAMBLEA DE COOPERACION POR LA PAZ" u="1"/>
        <s v="LUBERR,S.L" u="1"/>
        <s v="MARIA LOBATO DE LAS MORAS" u="1"/>
        <s v="SABARIA ESTUDIOS Y GEOTECNIA, S.L.L." u="1"/>
        <s v="AGRUPACIÓN EMPRESARIAL INNOVADORA PARA LA CONSTRUCCIÓN EFICIENTE" u="1"/>
        <s v="CRISTINA DUQUE  VILLAFRUELA" u="1"/>
        <s v="MIGUEL REVILLA RODRIGUEZ" u="1"/>
        <s v="CONSUELO ESCRIBANO VELASCO" u="1"/>
        <s v="FULTON SERVICIOS INTEGRALES S.A." u="1"/>
        <s v="CINETECA COMPAÑIA DE EVENTOS CULTURALES, S.L.U." u="1"/>
        <s v="CLECE S. A Y ONET SERALIA S.A. UTE" u="1"/>
        <s v="FEAPS CASTILLA Y LEON" u="1"/>
        <s v="JOSE MANUEL BLANCO  ALCAÑIZ" u="1"/>
        <s v="COMPRESORES ACEBES, S.L." u="1"/>
        <s v="ELISA VIVANCOS ANERO" u="1"/>
        <s v="CONEZTA, CONSTRUCCIONES Y SERVICIOS, S.L." u="1"/>
        <s v="CONYTRAIR,S.L." u="1"/>
        <s v="HEWLETT-PACKARD INTERNATIONAL BANK PLC." u="1"/>
        <s v="JESÚS CARLOS ARRIBAS VILLÁN" u="1"/>
        <s v="PLASTIC-OMNIUM SISTEMAS URBANOS" u="1"/>
        <s v="PUERTAS METÁLICAS SÁNCHEZ, S.L." u="1"/>
        <s v="ALBA TARDON VICENTE" u="1"/>
        <s v="PINTURAS ANTRUEJO, S.A." u="1"/>
        <s v="LAURA PEREZ BENITO" u="1"/>
        <s v="ISABEL URGELLÉS SARDÓN" u="1"/>
        <s v="AKON FITNES S.L." u="1"/>
        <s v="AGOSA ELECTRICIDAD TELECOMUNICACIONES,  S.A" u="1"/>
        <s v="MOBLES BRAFIM S.L." u="1"/>
        <s v="ASOC. CULTURAL NIEPA" u="1"/>
        <s v="CARPAS ZARAGOZA S L" u="1"/>
        <s v="RELCOM MAREA SL" u="1"/>
        <s v="VICENTE QUERO  PARDO" u="1"/>
        <s v="IDOLATRY STUDIO,SL" u="1"/>
        <s v="IMPERMEABILIZACIONES Y AISLAMIENTOS COVE" u="1"/>
        <s v="LAPPSET ESPAÑA VR, S.L." u="1"/>
        <s v="TINSA Tasaciones Inmobiliarias SAU" u="1"/>
        <s v="TALLERES POLI, S.L." u="1"/>
        <s v="MARIANO ÁLVAREZ DIENTE" u="1"/>
        <s v="OHL SERVICIOS-INGESAN S.A." u="1"/>
        <s v="IDEAS DISEÑO INTERIORISMO STUDIO" u="1"/>
        <s v="FUNDICIONES Y PROYECTOS FERNANDEZ, S.L." u="1"/>
        <s v="GUILLERMO PUERTA GALVAN" u="1"/>
        <s v="TRANSPORTES ALJAMI, S.L." u="1"/>
        <s v="EXPLOTACION GANADERA PAGO DE JERIBAÑEZ, S.L." u="1"/>
        <s v="MARIA ESTHER PEREZ  ARRIBAS" u="1"/>
        <s v="UTILMAX CABELLO, S.L." u="1"/>
        <s v="GENIAL PRODUCCION S.L.U." u="1"/>
        <s v="SERVICIOS Y LOGISTICA DE RESCATE" u="1"/>
        <s v="INDRA SOLUCIONES TECNOLÓGICAS DE LA INFORMACIÓN S.L.U." u="1"/>
        <s v="BEATRIZ PÉREZ GARCÍA" u="1"/>
        <s v="LUIS BLANCO  VICENTE" u="1"/>
        <s v="INDUSTRIAS METALICAS VALLISOLETANAS, S.L." u="1"/>
        <s v="SERVICIOS DE MANTENIMIENTO INTEGRAL, S.L." u="1"/>
        <s v="JOHNSON CONTROLS ESPAÑA, S.L." u="1"/>
        <s v="AKUSTIA, ACUSTICA, VENTILACIÓN Y MANTENIMIENTO, S.L." u="1"/>
        <s v="DANIEL ALONSO HIDALGO" u="1"/>
        <s v="ASOCIACIÓN CULTURAL HISPANO IRISH" u="1"/>
        <s v="ARSENIO FERNANDEZ ARIAS" u="1"/>
        <s v="CATERING Y COMPLEMENTOS S.L." u="1"/>
        <s v="PROYMA, S.L." u="1"/>
        <s v="NUTRIPLANT Y FARMACAMP, S,L" u="1"/>
        <s v="AGFOREST, S.L." u="1"/>
        <s v="LABORATORIO DE IMPRESIÓN KIROLAB 3D, C.B." u="1"/>
        <s v="LA QUIMERA DE PLASTICO, SOCIEDAD LIMITADA" u="1"/>
        <s v="LAURA  CASTRILLO  ROMÓN" u="1"/>
        <s v="GESTION INTEGRAL DE PROYECTOS Y CONSTRUCCIONES DDR S.L." u="1"/>
        <s v="VIVE DISFRUTANDO, S.L.L." u="1"/>
        <s v="ROYALJUEZ S.L." u="1"/>
        <s v="S. COOP. ARTES ESCENICAS Y PLASTICAS DE EXTREMADURA" u="1"/>
        <s v="R.P. 2016 PINTURAS VALLADOLID, SL" u="1"/>
        <s v="FERROVIAL SERVICIOS, S.A." u="1"/>
        <s v="SERIGRAFIA HERNANDEZ MURCIA, S.L." u="1"/>
        <s v="LOGÍSTICA Y DISTRIBUCIÓN DE MATERIAL ELÉCTRICO MATEL GROUP S.L." u="1"/>
        <s v="EUROPA PRESS DELEGACIONES, S.A." u="1"/>
        <s v="PAPELERIA SOMAR, S.L." u="1"/>
        <s v="JUSTINO ASENJO PAREDES" u="1"/>
        <s v="APLICACIONES Y PÁGINAS WEB OCIOMERCADO, S.L." u="1"/>
        <s v="ICARO MOBILIARIO SL" u="1"/>
        <s v="UNICAJA BANCO S.A.U." u="1"/>
        <s v="TICTAC SOLUCIONES INFORMATICAS, SL" u="1"/>
        <s v="PAULA DOMINGO ALONSO" u="1"/>
        <s v="MERCEDES ACEBES MARTÍNEZ" u="1"/>
        <s v="JOSÉ JAVIER PECIÑA LORENZO" u="1"/>
        <s v="SUMINISTROS INDUSTRIALES AZAN, S.A." u="1"/>
        <s v="COMERCIAL DE FUNDICION VALLISOLETANA,S.L" u="1"/>
        <s v="FRANK JAKOBSEN" u="1"/>
        <s v="IKEI RESEARCH &amp;CONSULTANCY, S.A." u="1"/>
        <s v="HILTI ESPAÑOLA, S.A." u="1"/>
        <s v="IBERMATICA" u="1"/>
        <s v="IGNACIO GONZÁLEZ  TEJERO" u="1"/>
        <s v="CESAR DIEZ RODRIGUEZ" u="1"/>
        <s v="MARÍA ISABEL BARRIENTOS PABLOS" u="1"/>
        <s v="ACCEM" u="1"/>
        <s v="FUNDACION ENTRETANTOS" u="1"/>
        <s v="CIRCE PRODUCCIONES TEATRALES, S.L." u="1"/>
        <s v="SATARA SEGURIDAD S.L." u="1"/>
        <s v="JORDI SANCLEMENTE SANCHEZ" u="1"/>
        <s v="GMM 2007 INGENIERIA Y ARQUITECTURA, S.L." u="1"/>
        <s v="RALI HIDRODINAMICA S.L." u="1"/>
        <s v="FELIX INGENIERÍA CULTURA, S.L." u="1"/>
        <s v="EXTEALDE DISTRIBUCIONES, S.L." u="1"/>
        <s v="CENTRO ESPECIAL DE EMPLEO Y DESARROLLO VALLE DE OLID, S.L." u="1"/>
        <s v="S.I. PROTECNIS, S.L." u="1"/>
        <s v="DYNAQUA MEDIO AMBIENTE, S.L." u="1"/>
        <s v="FIRST STOP SOUTHWEST, S.A.U." u="1"/>
        <s v="ARCHTEAM, S.L.U." u="1"/>
        <s v="AL AIR LIQUIDE ESPAÑA, S.A." u="1"/>
        <s v="ASOCIACIÓN CULTURAL LA CORTE EN VALLADOLID" u="1"/>
        <s v="ABMA1977, S.L." u="1"/>
        <s v="AVILA ASISTENCIA S.L." u="1"/>
        <s v="HIGINIO LÓPEZ BURGUEÑO" u="1"/>
        <s v="MARTA VALDIVIELSO DONOSO" u="1"/>
        <s v="JOSE MANUEL  PEREZ MEDINA" u="1"/>
        <s v="PUERTAS Y AUTOMATISMOS ROPER S.L." u="1"/>
        <s v="SUMINISTROS TECNICOS GALICIA S.L." u="1"/>
        <s v="JORGE MUÑOZ REINOSO" u="1"/>
        <s v="UTE SIFU MADRID-BROCOLI CELADURIA VALLADOLID" u="1"/>
        <s v="SANTACATA, S.L." u="1"/>
        <s v="MARTA ELENA FERNANDEZ LOPEZ" u="1"/>
        <s v="RC MARES VIRTUALES, S.L." u="1"/>
        <s v="PROYECTA GESTION INTEGRAL DE PROYECTOS, S.L." u="1"/>
        <s v="COMPAÑIA ESPAÑOLA DE PETROLEOS, S.A.U. (CEPSA)" u="1"/>
        <s v="ASOCIACIÓN INTERNACIONAL DE CIUDADES EDUCADORAS" u="1"/>
        <s v="UNGRIA PATENTES Y MARCAS, S.A." u="1"/>
        <s v="CASTELAO PICTURES SL" u="1"/>
        <s v="INICIATIVAS SOCIAMBIENTALES G S. COOP. MAD" u="1"/>
        <s v="IGNACIO PEREZ PEREZ" u="1"/>
        <s v="DIRIGIDO POR...,S.L." u="1"/>
        <s v="ESPACIOS URBANOS VALLADOLID S.L." u="1"/>
        <s v="SERVICIO Y CALIDAD BAZACO, S.L." u="1"/>
        <s v="JESALFOT, S.L." u="1"/>
        <s v="IBER NEUMATICOS, S.L." u="1"/>
        <s v="VOLUNTARIADO SENIOR DE ASESORAMIENTO EMPRESARIAL SECOT" u="1"/>
        <s v="RUNITEK INGENIEROS, S.L.P." u="1"/>
        <s v="ALBA CANTALAPIEDRA GONZÁLEZ" u="1"/>
        <s v="ASOCIACION VALLISOLETANA DE FUTBOL SALA" u="1"/>
        <s v="MONTSERRAT ALVAREZ MARTINEZ" u="1"/>
        <s v="ALMACENES JAVIER, S.A." u="1"/>
        <s v="CARPET CLEANING CEE S.L." u="1"/>
        <s v="ZUCCHETTI SOFTWARE SPAIN, S.L.U." u="1"/>
        <s v="NAVARRO APLIC.TERMICAS E HIDRAULICAS S.A" u="1"/>
        <s v="EVA GUTIERREZ GARCÍA" u="1"/>
        <s v="OKY MI CERRAJERO, S.L." u="1"/>
        <s v="CLUB DEPORTIVO U.D.C. SUR" u="1"/>
        <s v="MARTIN RODRIGO S.A." u="1"/>
        <s v="MAS10 MOTORSPORT, S.L." u="1"/>
        <s v="DECORACION ALONSO,S.L" u="1"/>
        <s v="IN AUDIT AUDITOR CONSULTOR, SLP" u="1"/>
        <s v="JOSE SANTOS TORRES" u="1"/>
        <s v="VICTOR MANUEL CARRANZA FRAILE" u="1"/>
        <s v="AGENCIA PÁSATE AL IMARKETING, S.L." u="1"/>
        <s v="ALBERTO GUERRA GOZALO" u="1"/>
        <s v="ALBERTO CORADA ALONSO" u="1"/>
        <s v="CARLOS ANDRÉS DEL RÍO  INGELMO" u="1"/>
        <s v="ERESMA AUDIOVISUALES, S.L.L." u="1"/>
        <s v="ARMERIA AMPUDIA SL." u="1"/>
        <s v="PROYCO VALLADOLID SL" u="1"/>
        <s v="ASOC CULTURAL LA COLMENA VALLADOLID" u="1"/>
        <s v="PRODUCCIONES VIGO S.L." u="1"/>
        <s v="CANYCAT PETS, SL.L" u="1"/>
        <s v="EUROBOOK LIBRERIA DE IDIOMAS SL" u="1"/>
        <s v="SONIA FERNANDEZ DE LA VEGA" u="1"/>
        <s v="TODO DEPORTE VALLADOLID 2017, S.L.L." u="1"/>
        <s v="SEGURIDAD INDUSTRIAL, MEDIO AMBIENTE Y CALIDAD, S.L." u="1"/>
        <s v="SARARTE S.L." u="1"/>
        <s v="JOSÉ MIGUEL VEGAS TOMÁS" u="1"/>
        <s v="MOVIMIENTO CONTRA LA INTOLERANCIA" u="1"/>
        <s v="RESTAURANTE CAFÉ DEL NORTE 1861 S.L." u="1"/>
        <s v="TELEFONICA DE ESPAÑA, S.A.U." u="1"/>
        <s v="TEC CUATRO S.A." u="1"/>
        <s v="SPEC S.A." u="1"/>
        <s v="JORGE ESTEBAN, S.L." u="1"/>
        <s v="TALLERES OÑATE,S.L." u="1"/>
        <s v="TODO CATERING OLID S.L.L." u="1"/>
        <s v="MARIO DE JUAN FERNANDEZ" u="1"/>
        <s v="LOYU 2000 SL" u="1"/>
        <s v="FUNDACION EME" u="1"/>
        <s v="BEATRIZ FERNANDEZ MAGAZ" u="1"/>
        <s v="TELE ONDAS, S.L." u="1"/>
        <s v="ABONOS EMUPA, S.L.2020" u="1"/>
        <s v="JOSE LUIS DEL OLMO RESA" u="1"/>
        <s v="NICOLE NDONGALA NZOIWIDI" u="1"/>
        <s v="QUIRON PREVENCIÓN, S.L." u="1"/>
        <s v="MARIA DEL PILAR VICENTE DE FORONDA" u="1"/>
        <s v="FUNDACION GRUPO SIFU" u="1"/>
        <s v="NICOLAS LOPEZ VIVAS SL" u="1"/>
        <s v="PROYECYL S.L.N.E." u="1"/>
        <s v="VIAJES DORAL, S.L." u="1"/>
        <s v="ANDOS ASESORES, S.L." u="1"/>
        <s v="ARTURO ACOSTA MARTINEZ" u="1"/>
        <s v="MIGUEL MACHON VALBUENA" u="1"/>
        <s v="SOLUCIONES METALICAS  CERRINOX, S.L." u="1"/>
        <s v="MARIO  TORRES ORIOLA" u="1"/>
        <s v="VIVERO ESCUELA EL PILAR S.L." u="1"/>
        <s v="ASOCIACIÓN CULTURAL DE TEATRO MIGUEL CERVANTES" u="1"/>
        <s v="INFOPRODUCTS, S.L." u="1"/>
        <s v="FRANCISCO MENDEZ HERMIDA" u="1"/>
        <s v="JARDINES DEL DUERO, S.L." u="1"/>
        <s v="MARGARITA TORREMOCHA HERNÁNDEZ" u="1"/>
        <s v="TOLTEN CONSULTORIA DE NEGOCIO, SL" u="1"/>
        <s v="ASOCIACION LIBRE DE IDEAS PARA UNA LITERATURA TRANSFORMADORA !LA LECHE!" u="1"/>
        <s v="ARCAL GESTIÓN DOCUMENTAL, S.A. (NO USAR ESTE TERCERO CAMBIA LA RAZÓN SOCIAL)" u="1"/>
        <s v="CESAR EMILIO MATA  MARTIN" u="1"/>
        <s v="HOSTELERIA Y LAVANDERIA VALL, S.L.U." u="1"/>
        <s v="TRABLISA INTEGRATED SECURITY, S.A.U." u="1"/>
        <s v="DAVID GALAN APARICIO" u="1"/>
        <s v="JESÚS DE TORRE  ARRABAL" u="1"/>
        <s v="REAL ACADEMIA MEDICINA-CIRUGIA VALLADOLI" u="1"/>
        <s v="JAIME QUINTANA VEGA" u="1"/>
        <s v="APPLUS NORCONTROL, S.L.U." u="1"/>
        <s v="ESMELUX ESTANTERÍA RÁPIDA" u="1"/>
        <s v="AVC DIGITAL MEDIA IBERIA, S.L." u="1"/>
        <s v="IGLESIAS INSTALACIONES PETROLIFERAS S.A." u="1"/>
        <s v="INSTALACIONES ISLA, S.L." u="1"/>
        <s v="NAVARCADE SL" u="1"/>
        <s v="DIEGO GARRIDO QUIRÓS" u="1"/>
        <s v="VAUGHAN SYSTEMS, S.L.U." u="1"/>
        <s v="DIEGO GARCÍA ARCHILLA" u="1"/>
        <s v="NIETO VIAJES Y EVENTOS SL" u="1"/>
        <s v="JOSE MARIA MARTINEZ  SANTIAGO" u="1"/>
        <s v="CICLOGREEN" u="1"/>
        <s v="FRIHER S.A. (TERCERO ANTIGUO)" u="1"/>
        <s v="UTE LIMPIEZA DEPENDENCIAS AYUNTAMIENTO DE VALLADOLID" u="1"/>
        <s v="VIBRA EJERCICIO Y SALUD S.L.U." u="1"/>
        <s v="JOSE ALBERTO BLANCO PARRA" u="1"/>
        <s v="CALCULO Y TRATAMIENTO INFORMACION CTI,SA" u="1"/>
        <s v="FIATC MUTUA SEGUROS" u="1"/>
        <s v="GRAFICAS 81 S.L." u="1"/>
        <s v="JUAN REPRESA MARCOS" u="1"/>
        <s v="LACERA SERVICIOS Y MANTENIMIENTO, S.A." u="1"/>
        <s v="TRANSPORTES Y SERVICIOS A LA CONSTRUC.SL" u="1"/>
        <s v="PATRICIA LÓPEZ VILLALÓN" u="1"/>
        <s v="ERNESTO DOMENECH  CENTELLES" u="1"/>
        <s v="PIANORENT, S.L." u="1"/>
        <s v="ANTONIO LÓPEZ GUERRERO" u="1"/>
        <s v="Prensa y Servicios de la Lengua SLU" u="1"/>
        <s v="A &amp; B LABORATORIOS DE BIOTECNOLOGÍA, S.A.U." u="1"/>
        <s v="DIEGO SANCHEZ MARISCAL RODRIGUEZ" u="1"/>
        <s v="INDUSTRIAS SALUDES, S.A." u="1"/>
        <s v="DAVID VILLEGAS RODRÍGUEZ" u="1"/>
        <s v="CLIMATE-KIC HOLDING BV SUCURSAL EN ESPAÑA" u="1"/>
        <s v="FRANCISCO JAVIER MARTINEZ DIEZ" u="1"/>
        <s v="4 SINGULAR ESTRATEGIA &amp; INNOVACION, S.L." u="1"/>
        <s v="JORGE ANTONIO SAN JOSE CALVO" u="1"/>
        <s v="RESTAURACIÓN ESTRUCTURAL S.L." u="1"/>
        <s v="UTE CONSERVACION VALLADOLID 2018" u="1"/>
        <s v="ENRIQUE GARCIA  VAZQUEZ" u="1"/>
        <s v="DREW MARINE SIGNAL &amp; SAFETY SPAIN, S.L." u="1"/>
        <s v="FUNDUCTIL TARREGA S.L" u="1"/>
        <s v="ALBERTO J. SOBRINO  ROMERO" u="1"/>
        <s v="ASOCIACION ESPAÑOLA DE AMIGOS DEL LIBRO" u="1"/>
        <s v="GEMA POVEDA MONTES" u="1"/>
        <s v="JOSE ALBERTO PEREZ FERNANDEZ" u="1"/>
        <s v="JOSE LUIS ARRANZ GARCIA" u="1"/>
        <s v="DAVID PARA CURIEL" u="1"/>
        <s v="EL TACONEO FLAMENCO" u="1"/>
        <s v="IURBAN Digital Tourism S.L." u="1"/>
        <s v="ASOC. CULTURAL RIBERA DEL PISUERGA" u="1"/>
        <s v="CONSTRUCCIONES Y OBRAS VALBUENA S.A." u="1"/>
        <s v="MIGUEL ÁNGEL PEROTE CID" u="1"/>
        <s v="IBIMAGEN MEDITERRANEA, SOCIEDAD LIMITADA" u="1"/>
        <s v="ADIESTRAMIENTO EDUCAN" u="1"/>
        <s v="JULIAN FERNANDEZ PUEBLA" u="1"/>
        <s v="MARIA DEL PILAR GARCÍA AGUADO" u="1"/>
        <s v="TEVASEÑAL S.A." u="1"/>
        <s v="JORGE DIEZ MARCOS" u="1"/>
        <s v="TIMINA BARBERO DE SANTIAGO" u="1"/>
        <s v="PATRICIA DE LA FUENTE HIDALGO" u="1"/>
        <s v="GRUPO MECANICA DEL VUELO SISTEMAS, S.A." u="1"/>
        <s v="UTE ELEVADORES PARQUESOL NORTE" u="1"/>
        <s v="GRAU MAQUINARIA I SERVEI INTEGRAL, S.A." u="1"/>
        <s v="ASOCIACIÓN OTRO TIEMPO" u="1"/>
        <s v="OSVENTOS INNOVACION EN SERVIZOS S.L." u="1"/>
        <s v="CONSORCIO DE MANIPULADO Y SERVICIOS POSTALES SL" u="1"/>
        <s v="BERNER MONTAJE Y FIJACION, S.L." u="1"/>
        <s v="ENTIDAD DEPORTIVA MUJER DEFICIENTE" u="1"/>
        <s v="ALEJANDRO  GARCIA  SANTANA" u="1"/>
        <s v="OBRAS Y CEMENTOS CASTELLANOS S.L." u="1"/>
        <s v="LINEAS Y CABLES S.A." u="1"/>
        <s v="IÑAKI GARCIA ESTEBAN" u="1"/>
        <s v="BEATRIZ SANZ OLANDÍA" u="1"/>
        <s v="CRISTINA PEREZ TEJERA" u="1"/>
        <s v="JOSE LUIS MAÑANES MARTIN" u="1"/>
      </sharedItems>
    </cacheField>
    <cacheField name="Texto Libre" numFmtId="49">
      <sharedItems containsBlank="1"/>
    </cacheField>
    <cacheField name="Oper." numFmtId="1">
      <sharedItems containsSemiMixedTypes="0" containsString="0" containsNumber="1" containsInteger="1" minValue="220" maxValue="891"/>
    </cacheField>
    <cacheField name="Localidad" numFmtId="49">
      <sharedItems/>
    </cacheField>
    <cacheField name="Provincia" numFmtId="49">
      <sharedItems/>
    </cacheField>
    <cacheField name="Tipo Contrato" numFmtId="49">
      <sharedItems count="11">
        <s v="Servicios - De servicios"/>
        <s v="Mixto - Mixto"/>
        <s v="Suministro - De suministro"/>
        <s v="Otros - Otros"/>
        <s v="Obras - De Obras"/>
        <s v="ServPubl - De gestión de servicios públicos"/>
        <s v="Patrim - Patrimoniales"/>
        <s v="ConcsOP - De concesion de obra publica"/>
        <s v="CarAdEsp - De caracter administrativo especial" u="1"/>
        <s v="No contrato - No contractual" u="1"/>
        <s v="MIXto-Mixto" u="1"/>
      </sharedItems>
    </cacheField>
    <cacheField name="Procedim. Contrato" numFmtId="49">
      <sharedItems/>
    </cacheField>
    <cacheField name="Criterio Contrato" numFmtId="49">
      <sharedItems/>
    </cacheField>
    <cacheField name="PROCEDIMIENTO" numFmtId="0">
      <sharedItems count="12">
        <s v="Procedimiento abierto"/>
        <s v="Contratación menor"/>
        <s v="Acuerdo marco"/>
        <s v="Procedimiento negociado sin publicidad"/>
        <s v="Contratación directa"/>
        <s v="ojo" u="1"/>
        <s v="MENOR" u="1"/>
        <s v="Sistema dinámico" u="1"/>
        <s v="Adjudicación directa" u="1"/>
        <s v="ABIERTO" u="1"/>
        <s v="Procedimiento restringido" u="1"/>
        <s v="NEGOCIADO SIN PUBLICIDAD" u="1"/>
      </sharedItems>
    </cacheField>
    <cacheField name="TRIMESTRE" numFmtId="0">
      <sharedItems count="4">
        <s v="Primero"/>
        <s v="Segundo"/>
        <s v="Tercero" u="1"/>
        <s v="Cuarto" u="1"/>
      </sharedItems>
    </cacheField>
    <cacheField name="CAPITULO" numFmtId="0">
      <sharedItems containsMixedTypes="1" containsNumber="1" containsInteger="1" minValue="6" maxValue="6"/>
    </cacheField>
    <cacheField name="CAPITULO EN TEXTO" numFmtId="0">
      <sharedItems/>
    </cacheField>
    <cacheField name="AREA" numFmtId="0">
      <sharedItems/>
    </cacheField>
    <cacheField name="AREA EN TEXTO" numFmtId="0">
      <sharedItems count="26">
        <s v="06. Educación y cultura"/>
        <s v="10. Personas mayores, familia y servicios sociales"/>
        <s v="04. Hacienda, personal y modernización administrativa"/>
        <s v="07. Medio ambiente"/>
        <s v="01. Alcaldía"/>
        <s v="11. Salud pública y seguridad ciudadana"/>
        <s v="09. Turismo, eventos y marca ciudad"/>
        <s v="03. Participación ciudadana y deportes"/>
        <s v="05. Comercio, mercados y consumo"/>
        <s v="08. Tráfico y movilidad"/>
        <s v="02. Urbanismo y vivienda"/>
        <s v="08. Seguridad y movilidad" u="1"/>
        <s v="02. Urbanismo, infraestructura y vivienda" u="1"/>
        <s v="09. Cultura y turismo" u="1"/>
        <s v="03. Participación ciudadana, juventud y deportes" u="1"/>
        <s v="04. Hacienda, función pública y promoción económica" u="1"/>
        <s v="06. Educación, infancia e igualdad" u="1"/>
        <s v="04. Planificación y recursos" u="1"/>
        <s v="10. Servicios sociales y mediación comunitaria" u="1"/>
        <s v="07. Medio ambiente sostenibilidad" u="1"/>
        <s v="06. Educación, infancia, juventud e igualdad" u="1"/>
        <s v="07. Medio ambiente y desarrollo sostenible" u="1"/>
        <s v="10. Servicios sociales" u="1"/>
        <s v="05. Innovación, desarrollo económico, empleo y comercio" u="1"/>
        <s v="08. Movilidad y espacio urbano" u="1"/>
        <s v="02. Planeamiento urbanístico y vivienda" u="1"/>
      </sharedItems>
    </cacheField>
    <cacheField name="PROGRAMA" numFmtId="0">
      <sharedItems containsMixedTypes="1" containsNumber="1" containsInteger="1" minValue="1511" maxValue="9332"/>
    </cacheField>
    <cacheField name="PROGRAMA EN TEXTO" numFmtId="0">
      <sharedItems/>
    </cacheField>
    <cacheField name="ARTICULO" numFmtId="0">
      <sharedItems containsSemiMixedTypes="0" containsString="0" containsNumber="1" containsInteger="1" minValue="16" maxValue="64"/>
    </cacheField>
    <cacheField name="CONCEPTO" numFmtId="0">
      <sharedItems containsSemiMixedTypes="0" containsString="0" containsNumber="1" containsInteger="1" minValue="202" maxValue="227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76">
  <r>
    <n v="220259001086"/>
    <s v="AD"/>
    <d v="2026-01-01T00:00:00"/>
    <n v="22026001575"/>
    <s v="2026 06 3341 22609"/>
    <n v="12046.76"/>
    <x v="0"/>
    <s v="SE-EC 26/2025 - CTTO. SUMINISTRO INFRAESTRUCTURAS Y SERV. COMPLEMENTARIOS FERIA DEL LIBRO. LOTE 3. 2026-2027.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341"/>
    <s v="3341. Coordinación de políticas culturales"/>
    <n v="22"/>
    <n v="22609"/>
  </r>
  <r>
    <n v="220260000749"/>
    <s v="AD"/>
    <d v="2026-02-03T00:00:00"/>
    <n v="22026000426"/>
    <s v="2026 06 3341 22609"/>
    <n v="38659.5"/>
    <x v="1"/>
    <s v="SE-EC 53/2025 - CTO. SUMINISTRO INFRAESTRUCTURAS Y SERV. COMPLEMENTARIOS FERIA DEL LIBRO VALLADOLID - 2026/2027. LOTE 1"/>
    <n v="220"/>
    <s v="LORQUI"/>
    <s v="MURCIA"/>
    <x v="1"/>
    <s v="PrAbier - Procedimiento Abierto"/>
    <s v="MultiC - MultiCriterio"/>
    <x v="0"/>
    <x v="0"/>
    <s v="2"/>
    <s v="2. Gastos corrientes en bienes y servicios"/>
    <s v="06"/>
    <x v="0"/>
    <s v="3341"/>
    <s v="3341. Coordinación de políticas culturales"/>
    <n v="22"/>
    <n v="22609"/>
  </r>
  <r>
    <n v="220260001774"/>
    <s v="AD"/>
    <d v="2026-02-12T00:00:00"/>
    <n v="22026001234"/>
    <s v="2026 10 2312 22799"/>
    <n v="3750"/>
    <x v="2"/>
    <s v="CONCIERTO DE PRIMAVERA PARA LOS CVA- INICIATIVAS S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799"/>
  </r>
  <r>
    <n v="220260001774"/>
    <s v="AD"/>
    <d v="2026-02-12T00:00:00"/>
    <n v="22026001235"/>
    <s v="2026 10 2312 22799"/>
    <n v="5250"/>
    <x v="2"/>
    <s v="CONCIERTO DE PRIMAVERA PARA LOS CVA- INICIATIVAS S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799"/>
  </r>
  <r>
    <n v="220259000384"/>
    <s v="AD"/>
    <d v="2026-01-01T00:00:00"/>
    <n v="22026001941"/>
    <s v="2026 04 9204 641"/>
    <n v="1414.19"/>
    <x v="3"/>
    <s v="SOFTWARE PARA EL CONTROLD DE SALUD LABORAL Y LA SEGURIDAD E HIGIENTE WinMestra/WinSehtra, LOTE 8, 2025/AAR/25"/>
    <n v="220"/>
    <s v="SANTANDER"/>
    <s v="SANTANDER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29000221"/>
    <s v="AD"/>
    <d v="2026-01-01T00:00:00"/>
    <n v="22026001445"/>
    <s v="2026 04 9204 626"/>
    <n v="7713.75"/>
    <x v="4"/>
    <s v="ACONDICIONAMIENTO CPD RESPALDO, LOTE 2   (59/2021)"/>
    <n v="220"/>
    <s v="BARCELONA"/>
    <s v="BARCELON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2"/>
    <n v="626"/>
  </r>
  <r>
    <n v="220259000584"/>
    <s v="AD"/>
    <d v="2026-01-01T00:00:00"/>
    <n v="22026001965"/>
    <s v="2026 04 9204 641"/>
    <n v="137486.43"/>
    <x v="4"/>
    <s v="LICENCIAS VINCULADAS CON LAS BASES DE DATOS DE LOS SISTEMAS DE INFORMACIÓN, GRUPO A, LOTE 1 (2025/AAR/16)"/>
    <n v="220"/>
    <s v="BARCELONA"/>
    <s v="BARCELONA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49000945"/>
    <s v="AD"/>
    <d v="2026-01-01T00:00:00"/>
    <n v="22026001736"/>
    <s v="2026 07 1721 203"/>
    <n v="1030"/>
    <x v="5"/>
    <s v="CONTRATO 2ª PRORROGA PR-SE 40/2021 SUMINISTRO IMPRESORAS SERVICIO DE MEDIO AMBIENTE Nº FC011373 Y FC011374"/>
    <n v="220"/>
    <s v="VALLADOLID"/>
    <s v="VALLADOLID"/>
    <x v="0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0"/>
    <n v="203"/>
  </r>
  <r>
    <n v="220249000947"/>
    <s v="AD"/>
    <d v="2026-01-01T00:00:00"/>
    <n v="22026001009"/>
    <s v="2026 01 9203 203"/>
    <n v="85.12"/>
    <x v="5"/>
    <s v="SEGUNDA PRORROGA ALQUILER MAQ. FOTOCOP. KYOCERA 4053 R.I., 08/02/2025/ - 31/12/2025; 01/01/2026 - 07/02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0"/>
    <n v="203"/>
  </r>
  <r>
    <n v="220260004289"/>
    <s v="D"/>
    <d v="2026-02-27T00:00:00"/>
    <n v="22026001960"/>
    <s v="2026 07 1711 22199"/>
    <n v="695.84"/>
    <x v="6"/>
    <s v="SACO PP7 70L"/>
    <n v="300"/>
    <s v="SANTIAGO DEL ARROYO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291"/>
    <s v="D"/>
    <d v="2026-02-27T00:00:00"/>
    <n v="22026001960"/>
    <s v="2026 07 1711 22199"/>
    <n v="695.84"/>
    <x v="6"/>
    <s v="SACO PP7 70L"/>
    <n v="300"/>
    <s v="SANTIAGO DEL ARROYO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59000516"/>
    <s v="AD"/>
    <d v="2026-01-01T00:00:00"/>
    <n v="22026001744"/>
    <s v="2026 07 1711 610"/>
    <n v="1784262.77"/>
    <x v="7"/>
    <s v="1ª PRORROGA CONTRATO CONSERVACION Y MEJORA INFRAESTRUCTURAS VERDES _ZONAS SUR Y ESTE. LOTE 1_V. 18/2023_EJERCICIO 2026"/>
    <n v="220"/>
    <s v="ALCOBENDAS"/>
    <s v="MADRID"/>
    <x v="0"/>
    <s v="PrAbier - Procedimiento Abierto"/>
    <s v="MultiC - MultiCriterio"/>
    <x v="0"/>
    <x v="0"/>
    <s v="6"/>
    <s v="6. Inversiones reales"/>
    <s v="07"/>
    <x v="3"/>
    <s v="1711"/>
    <s v="1711. Parques y jardines"/>
    <n v="61"/>
    <n v="610"/>
  </r>
  <r>
    <n v="220259000517"/>
    <s v="AD"/>
    <d v="2026-01-01T00:00:00"/>
    <n v="22026001745"/>
    <s v="2026 07 1711 22799"/>
    <n v="559954.65"/>
    <x v="7"/>
    <s v="1ª PRORROGA CONTRATO CONSERVACION Y MEJORA INFRAESTRUCTURAS VERDES _ZONAS SUR Y ESTE. LOTE 1_V. 18/2023_EJERCICIO 2026"/>
    <n v="220"/>
    <s v="ALCOBENDAS"/>
    <s v="MADRID"/>
    <x v="0"/>
    <s v="PrAbier - Procedimiento Abierto"/>
    <s v="MultiC - MultiCriterio"/>
    <x v="0"/>
    <x v="0"/>
    <s v="2"/>
    <s v="2. Gastos corrientes en bienes y servicios"/>
    <s v="07"/>
    <x v="3"/>
    <s v="1711"/>
    <s v="1711. Parques y jardines"/>
    <n v="22"/>
    <n v="22799"/>
  </r>
  <r>
    <n v="220259000186"/>
    <s v="AD"/>
    <d v="2026-01-01T00:00:00"/>
    <n v="22026001414"/>
    <s v="2026 10 2314 22799"/>
    <n v="6547.42"/>
    <x v="8"/>
    <s v="PRORROGA LOTE 5-PROG.PREV.YOUNG ZONA.PREV.CONSUMO ALCOHOL, TABACO Y CANNABIS-DE 1/1 A 31/8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4"/>
    <s v="2314. Centro de programas juveniles"/>
    <n v="22"/>
    <n v="22799"/>
  </r>
  <r>
    <n v="220259000629"/>
    <s v="AD"/>
    <d v="2026-01-01T00:00:00"/>
    <n v="22026001490"/>
    <s v="2026 10 2314 22799"/>
    <n v="3690"/>
    <x v="8"/>
    <s v="PLAN MUNICIPAL SOBRE DORGAS: PROGRAMAS DE REDUCCION DE RIESGOS CON COLECTIVOS VULNERABLES// ENERO-SEP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22"/>
    <n v="22799"/>
  </r>
  <r>
    <n v="220260000739"/>
    <s v="AD"/>
    <d v="2026-02-03T00:00:00"/>
    <n v="22026000848"/>
    <s v="2026 11 1621 213"/>
    <n v="968"/>
    <x v="9"/>
    <s v="REVISIÓN ANUAL OBLIGATORIA DE EQUIPOS DE ELVACIÓN DE VEHÍCULOS INDUSTRIALES. /// SERVICIO DE LIMPIEZA."/>
    <n v="220"/>
    <s v="TERRASSA"/>
    <s v="BARCELONA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3"/>
  </r>
  <r>
    <n v="220260000825"/>
    <s v="AD"/>
    <d v="2026-02-04T00:00:00"/>
    <n v="22026000914"/>
    <s v="2026 09 4321 213"/>
    <n v="411.4"/>
    <x v="10"/>
    <s v="DESATASCO POZOS DECANTADORES Y ACOMETIDAS DE AGUA AL INTERIOR DE LA CUPULA DEL MILENIO"/>
    <n v="220"/>
    <s v="VALLADOLID"/>
    <s v="VALLADOLID"/>
    <x v="3"/>
    <s v="AdDirec - Adjudicación Directa"/>
    <s v="SinC - Sin Criterio"/>
    <x v="1"/>
    <x v="0"/>
    <s v="2"/>
    <s v="2. Gastos corrientes en bienes y servicios"/>
    <s v="09"/>
    <x v="6"/>
    <s v="4321"/>
    <s v="4321. Turismo"/>
    <n v="21"/>
    <n v="213"/>
  </r>
  <r>
    <n v="220260000933"/>
    <s v="AD"/>
    <d v="2026-02-10T00:00:00"/>
    <n v="22026001322"/>
    <s v="2026 06 3232 212"/>
    <n v="7139"/>
    <x v="10"/>
    <s v="CTO. SERVICIO - REPARACIÓN DE ATASCOS EN REDES DE SANEAMIENTO DE LOS COLEGIOS PÚBLICOS.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0934"/>
    <s v="AD"/>
    <d v="2026-02-10T00:00:00"/>
    <n v="22026001325"/>
    <s v="2026 10 2312 212"/>
    <n v="1500.4"/>
    <x v="10"/>
    <s v="SERVICIO DE DESATASCOS DE TUBERIAS Y ARQUETAS PARA LOS CVA EN 2026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2"/>
  </r>
  <r>
    <n v="220260000934"/>
    <s v="AD"/>
    <d v="2026-02-10T00:00:00"/>
    <n v="22026001326"/>
    <s v="2026 10 2312 212"/>
    <n v="1500.4"/>
    <x v="10"/>
    <s v="SERVICIO DE DESATASCOS DE TUBERIAS Y ARQUETAS PARA LOS CVA EN 2026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2"/>
  </r>
  <r>
    <n v="220260001104"/>
    <s v="AD"/>
    <d v="2026-02-11T00:00:00"/>
    <n v="22026002010"/>
    <s v="2026 11 1321 22799"/>
    <n v="556.6"/>
    <x v="10"/>
    <s v="LIMPIEZA DE TUBERÍAS DE DESAGÜE DE VESTUARIOS EN DISTRITO IV POLICÍA MUNICIPAL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799"/>
  </r>
  <r>
    <n v="220249000953"/>
    <s v="AD"/>
    <d v="2026-01-01T00:00:00"/>
    <n v="22026001077"/>
    <s v="2026 11 3111 203"/>
    <n v="625"/>
    <x v="5"/>
    <s v="SEGUNDA PRORROGA CONTRATO ALQUILER/COPIAS IMPRESION Sº SALUD PUBLICA Y DIREC. AREA S.P. Y S.C. DEL 8-2-2025 AL 7-2-2026"/>
    <n v="220"/>
    <s v="VALLADOLID"/>
    <s v="VALLADOLID"/>
    <x v="2"/>
    <s v="PrAbier - Procedimiento Abierto"/>
    <s v="UniC - Único Criterio"/>
    <x v="0"/>
    <x v="0"/>
    <s v="2"/>
    <s v="2. Gastos corrientes en bienes y servicios"/>
    <s v="11"/>
    <x v="5"/>
    <s v="3111"/>
    <s v="3111. Protección de la salubridad pública"/>
    <n v="20"/>
    <n v="203"/>
  </r>
  <r>
    <n v="220259000195"/>
    <s v="AD"/>
    <d v="2026-01-01T00:00:00"/>
    <n v="22026001738"/>
    <s v="2026 07 1711 610"/>
    <n v="669385.38"/>
    <x v="11"/>
    <s v="1ª PRORROGA CONTRATO CONSERVACION Y MEJORA INFRAESTR VERDES _ZONAS CENTRO Y NORTE.  LOTE 1_ZONA CENTRO_V. 34/2022_2026"/>
    <n v="220"/>
    <s v="MURCIA"/>
    <s v="MURCIA"/>
    <x v="0"/>
    <s v="PrAbier - Procedimiento Abierto"/>
    <s v="MultiC - MultiCriterio"/>
    <x v="0"/>
    <x v="0"/>
    <s v="6"/>
    <s v="6. Inversiones reales"/>
    <s v="07"/>
    <x v="3"/>
    <s v="1711"/>
    <s v="1711. Parques y jardines"/>
    <n v="61"/>
    <n v="610"/>
  </r>
  <r>
    <n v="220259000196"/>
    <s v="AD"/>
    <d v="2026-01-01T00:00:00"/>
    <n v="22026001739"/>
    <s v="2026 07 1711 22799"/>
    <n v="124243.43"/>
    <x v="11"/>
    <s v="1ª PRORROGA CONTRATO CONSERVACION Y MEJORA INFRAESTR VERDES _ZONAS CENTRO Y NORTE.  LOTE 1_ZONA CENTRO_V. 34/2022_2026"/>
    <n v="220"/>
    <s v="MURCIA"/>
    <s v="MURCIA"/>
    <x v="0"/>
    <s v="PrAbier - Procedimiento Abierto"/>
    <s v="MultiC - MultiCriterio"/>
    <x v="0"/>
    <x v="0"/>
    <s v="2"/>
    <s v="2. Gastos corrientes en bienes y servicios"/>
    <s v="07"/>
    <x v="3"/>
    <s v="1711"/>
    <s v="1711. Parques y jardines"/>
    <n v="22"/>
    <n v="22799"/>
  </r>
  <r>
    <n v="220260002137"/>
    <s v="AD"/>
    <d v="2026-02-16T00:00:00"/>
    <n v="22026002197"/>
    <s v="2026 06 3321 22001"/>
    <n v="40"/>
    <x v="12"/>
    <s v="SUSCRIPCIÓN REVISTA &quot;&quot;MÁS CASTILLA Y LEÓN&quot;&quot; PARA BIBLIOTECAS MUNICIPALES DE VALLADOLID.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60000687"/>
    <s v="AD"/>
    <d v="2026-01-28T00:00:00"/>
    <n v="22026000716"/>
    <s v="2026 01 9207 22699"/>
    <n v="3267"/>
    <x v="13"/>
    <s v="ADJUDICA GRABACIÓN EN VÍDEO CONCEJOS ABIERTOS EQUIPO DE GOBIERNO EN 2026"/>
    <n v="220"/>
    <s v="LA CISTERNIGA"/>
    <s v="VALLADOL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699"/>
  </r>
  <r>
    <n v="220260000689"/>
    <s v="AD"/>
    <d v="2026-01-28T00:00:00"/>
    <n v="22026000718"/>
    <s v="2026 01 9207 22699"/>
    <n v="4356"/>
    <x v="13"/>
    <s v="ADJUDICA CREACIÓN EN VÍDEO DE CONTENIDOS DE LOS BARRIOS PARA CONCEJOS"/>
    <n v="220"/>
    <s v="LA CISTERNIGA"/>
    <s v="VALLADOL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699"/>
  </r>
  <r>
    <n v="220259000462"/>
    <s v="AD"/>
    <d v="2026-01-01T00:00:00"/>
    <n v="22026001706"/>
    <s v="2026 09 4321 22799"/>
    <n v="859.1"/>
    <x v="14"/>
    <s v="SERVICIO DE MANTENIMIENTO DE LAS PANTALLAS DE GRAN FORMATO DE TURISMO"/>
    <n v="220"/>
    <s v="BILBAO"/>
    <s v="BILBAO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799"/>
  </r>
  <r>
    <n v="220260000829"/>
    <s v="AD"/>
    <d v="2026-02-04T00:00:00"/>
    <n v="22026000937"/>
    <s v="2026 09 4321 22799"/>
    <n v="6141.96"/>
    <x v="14"/>
    <s v="SERVICIO PROGRAMACION Y GESTION CONTENIDOS AUDIOVISUALES DE PANTALLAS GRAN FORMATO TURISMO Y LICENCIA SOFTWARE 6 MESES"/>
    <n v="220"/>
    <s v="BILBAO"/>
    <s v="BILBAO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799"/>
  </r>
  <r>
    <n v="220260000747"/>
    <s v="AD"/>
    <d v="2026-02-03T00:00:00"/>
    <n v="22026000708"/>
    <s v="2026 01 9207 22001"/>
    <n v="13377"/>
    <x v="15"/>
    <s v="ADJUDICA ACCESO POR WEB A FOTOGRAFÍAS Y NOTICIAS DE LA AGENCIA ICAL EN 2026"/>
    <n v="220"/>
    <s v="BURGOS"/>
    <s v="BURGOS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001"/>
  </r>
  <r>
    <n v="220260000746"/>
    <s v="AD"/>
    <d v="2026-02-03T00:00:00"/>
    <n v="22026000703"/>
    <s v="2026 01 9207 22001"/>
    <n v="12161.52"/>
    <x v="16"/>
    <s v="ADJUDICA ACCESO WEB AL SERVICIO DE NOTICIAS EFE CASTILLA Y LEÓN y ESPAÑA - AÑO 2026 - MEDIOS DE COMUNICACIÓN"/>
    <n v="220"/>
    <s v="MADRID"/>
    <s v="MADR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001"/>
  </r>
  <r>
    <n v="220260000684"/>
    <s v="AD"/>
    <d v="2026-01-28T00:00:00"/>
    <n v="22026000707"/>
    <s v="2026 01 9207 22001"/>
    <n v="20527.919999999998"/>
    <x v="17"/>
    <s v="ADJUDICA ACCESO DIARIO AL SERVICIO CONJUNTO DE NOTICIAS DE LA AGENCIA AÑO 2026"/>
    <n v="220"/>
    <s v="MADRID"/>
    <s v="MADR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001"/>
  </r>
  <r>
    <n v="220260000841"/>
    <s v="AD"/>
    <d v="2026-02-04T00:00:00"/>
    <n v="22026000915"/>
    <s v="2026 06 3232 212"/>
    <n v="7260"/>
    <x v="18"/>
    <s v="CTO. SUMINISTRO MATERIAL PARA BAÑOS Y COCINAS DE LOS COLEGIOS PÚBLICOS. AÑO 2026.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0901"/>
    <s v="AD"/>
    <d v="2026-02-10T00:00:00"/>
    <n v="22026000975"/>
    <s v="2026 03 9241 212"/>
    <n v="786.5"/>
    <x v="18"/>
    <s v="SUMINISTRO DE MATERIALES PARA TRABAJOS DE MANTENIMIENTO DE ASEOS DE CENTROS CÍVICOS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1"/>
    <n v="212"/>
  </r>
  <r>
    <n v="220260000913"/>
    <s v="AD"/>
    <d v="2026-02-10T00:00:00"/>
    <n v="22026001838"/>
    <s v="2026 11 1361 22199"/>
    <n v="199.65"/>
    <x v="18"/>
    <s v="CARTUCHOS ANTICLORO PARA FUENTES DE AGUA FRÍA NOFER (2 ud.) DE LOS PARQUES CENTRAL Y CANTERAC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2"/>
    <n v="22199"/>
  </r>
  <r>
    <n v="220260000929"/>
    <s v="AD"/>
    <d v="2026-02-10T00:00:00"/>
    <n v="22026001180"/>
    <s v="2026 10 2312 212"/>
    <n v="1000"/>
    <x v="18"/>
    <s v="SUMINISTRO DE MATERIAL DE FONTANERIA QUE EL SERV. DE MANTENIMIENTO NO PUEDE COMPRAR EN LAS EMPRESAS DE ACUERDO MARCO-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2"/>
  </r>
  <r>
    <n v="220260000929"/>
    <s v="AD"/>
    <d v="2026-02-10T00:00:00"/>
    <n v="22026001181"/>
    <s v="2026 10 2312 212"/>
    <n v="1000"/>
    <x v="18"/>
    <s v="SUMINISTRO DE MATERIAL DE FONTANERIA QUE EL SERV. DE MANTENIMIENTO NO PUEDE COMPRAR EN LAS EMPRESAS DE ACUERDO MARCO-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2"/>
  </r>
  <r>
    <n v="220260004201"/>
    <s v="AD"/>
    <d v="2026-02-26T00:00:00"/>
    <n v="22026002557"/>
    <s v="2026 10 2311 212"/>
    <n v="1500"/>
    <x v="18"/>
    <s v="SUMINISTRO DE MATERIAL PARA REPARACIONES EN CENTROS DEL SERVICIO Y VVDAS ALOJ PROVISIONALES EN 2026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21"/>
    <n v="212"/>
  </r>
  <r>
    <n v="220260000695"/>
    <s v="AD"/>
    <d v="2026-01-28T00:00:00"/>
    <n v="22026000727"/>
    <s v="2026 03 9241 22609"/>
    <n v="550"/>
    <x v="19"/>
    <s v="CARNAVAL: REPRESENTACIÓN DE ESPECTÁCULO &quot;&quot;THE THREE IRISMEN&quot;&quot; EN CIC NATIVIDAD ÁLVAREZ CHACÓN EL 19 DE FEBRERO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49000718"/>
    <s v="AD"/>
    <d v="2026-01-01T00:00:00"/>
    <n v="22026001465"/>
    <s v="2026 04 9204 22701"/>
    <n v="40063.1"/>
    <x v="20"/>
    <s v="SERVICIOS DE CELADURÍA CDIT  (33/2024)"/>
    <n v="220"/>
    <s v="VALLADOLID"/>
    <s v="VALLADOLID"/>
    <x v="0"/>
    <s v="PrAbier - Procedimiento Abierto"/>
    <s v="UniC - Único Criterio"/>
    <x v="0"/>
    <x v="0"/>
    <s v="2"/>
    <s v="2. Gastos corrientes en bienes y servicios"/>
    <s v="04"/>
    <x v="2"/>
    <s v="9204"/>
    <s v="9204. Tecnologías de la información y comunicación"/>
    <n v="22"/>
    <n v="22701"/>
  </r>
  <r>
    <n v="220259000307"/>
    <s v="AD"/>
    <d v="2026-01-01T00:00:00"/>
    <n v="22026001372"/>
    <s v="2026 03 9241 22701"/>
    <n v="196903.33"/>
    <x v="20"/>
    <s v="CELADURÍA DE CENTROS CÍVICOS Y MUNICIPALES 2026. 1 PRÓRROGA EXP. 10SS-11-23 (1A)"/>
    <n v="220"/>
    <s v="VALLADOLID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701"/>
  </r>
  <r>
    <n v="220259000312"/>
    <s v="AD"/>
    <d v="2026-01-01T00:00:00"/>
    <n v="22026001418"/>
    <s v="2026 10 2412 22799"/>
    <n v="13500"/>
    <x v="20"/>
    <s v="PRORROGA CONTRATO CELADURIA LOTE 2 CENTRO DE FORMACION PARA EL EMPLEO 01/01 A 31/07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2"/>
    <n v="22799"/>
  </r>
  <r>
    <n v="220259000389"/>
    <s v="AD"/>
    <d v="2026-01-01T00:00:00"/>
    <n v="22026001421"/>
    <s v="2026 10 2311 22799"/>
    <n v="2170.6"/>
    <x v="20"/>
    <s v="PRORROGA CONTRATO CELADURIA-LOTE 2 COMEDOR SOCIAL-INTERVENCION SOC- DE 1/1/26 A 31/7/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59000390"/>
    <s v="AD"/>
    <d v="2026-01-01T00:00:00"/>
    <n v="22026001422"/>
    <s v="2026 10 2311 22799"/>
    <n v="41521.4"/>
    <x v="20"/>
    <s v="PRORROGA CONTRATO.CELADURIA -LOTE 2 CENTROS DE ACCION SOCIAL - INTERV.SOC- DE 1/1/26 A 31/7/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59000792"/>
    <s v="AD"/>
    <d v="2026-01-01T00:00:00"/>
    <n v="22026002051"/>
    <s v="2026 05 4312 22799"/>
    <n v="22047.8"/>
    <x v="20"/>
    <s v="SERVICIO CELADURIA MERCADOS."/>
    <n v="220"/>
    <s v="VALLADOLID"/>
    <s v="VALLADOLID"/>
    <x v="0"/>
    <s v="PrAbier - Procedimiento Abierto"/>
    <s v="MultiC - MultiCriterio"/>
    <x v="0"/>
    <x v="0"/>
    <s v="2"/>
    <s v="2. Gastos corrientes en bienes y servicios"/>
    <s v="05"/>
    <x v="8"/>
    <s v="4312"/>
    <s v="4312. Mercados"/>
    <n v="22"/>
    <n v="22799"/>
  </r>
  <r>
    <n v="220260004488"/>
    <s v="AD"/>
    <d v="2026-02-27T00:00:00"/>
    <n v="22026002622"/>
    <s v="2026 03 9241 22609"/>
    <n v="495"/>
    <x v="21"/>
    <s v="MENUDO FIN DE SEMANA 1: REPRESENTACIÓN &quot;&quot;LA TRAVIESA JUGLARESA&quot;&quot; EN C.C. CANAL DE CASTILLA, 15 DE MARZO"/>
    <n v="220"/>
    <s v="AGUILAR DE CAMPOO"/>
    <s v="PALENCI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961"/>
    <s v="AD"/>
    <d v="2026-01-01T00:00:00"/>
    <n v="22026001649"/>
    <s v="2026 10 2315 22799"/>
    <n v="181.5"/>
    <x v="22"/>
    <s v="TALLER INFANTIL DE BIENESTAR EMOCIONAL EN EL CENTRO MUNICIPAL DE IGUALDAD // ENER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49000652"/>
    <s v="AD"/>
    <d v="2026-01-01T00:00:00"/>
    <n v="22026001265"/>
    <s v="2026 10 2314 22799"/>
    <n v="11341.61"/>
    <x v="23"/>
    <s v="PRORROGA CONTRATO GESTION VALLANOCHE - VALLATARDE DE 22 DE ENERO 2025 A 21 DE ENERO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4"/>
    <s v="2314. Centro de programas juveniles"/>
    <n v="22"/>
    <n v="22799"/>
  </r>
  <r>
    <n v="220259000838"/>
    <s v="AD"/>
    <d v="2026-01-01T00:00:00"/>
    <n v="22026001610"/>
    <s v="2026 10 2314 22799"/>
    <n v="173130.96"/>
    <x v="23"/>
    <s v="PROGRAMAS VALLATARDE Y VALLANOCHE DEL 22-01-2026 AL 31-12-2028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4"/>
    <s v="2314. Centro de programas juveniles"/>
    <n v="22"/>
    <n v="22799"/>
  </r>
  <r>
    <n v="220260002492"/>
    <s v="AD"/>
    <d v="2026-02-17T00:00:00"/>
    <n v="22026002367"/>
    <s v="2026 03 9241 212"/>
    <n v="213.81"/>
    <x v="24"/>
    <s v="SUMINISTRO DE DOS PERSIANAS VENECIANAS PARA DESPACHO DE C.C. JOSÉ LUIS MOSQUERA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1"/>
    <n v="212"/>
  </r>
  <r>
    <n v="220260002978"/>
    <s v="AD"/>
    <d v="2026-02-20T00:00:00"/>
    <n v="22026002438"/>
    <s v="2026 03 9241 22199"/>
    <n v="173.03"/>
    <x v="24"/>
    <s v="SUMINISTRO DE CINCO MANDOS A DISTANCIA PARA PERSIANAS DEL C.C. DELICIAS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199"/>
  </r>
  <r>
    <n v="220260003749"/>
    <s v="AD"/>
    <d v="2026-02-25T00:00:00"/>
    <n v="22026002184"/>
    <s v="2026 08 1532 22199"/>
    <n v="500"/>
    <x v="25"/>
    <s v="Adquisición de agua mineral en garrafas para el Parque de Vías Públicas, durante el ejercicio 2026.-"/>
    <n v="220"/>
    <s v="VALLADOLID"/>
    <s v="VALLADOL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2"/>
    <n v="22199"/>
  </r>
  <r>
    <n v="220249000940"/>
    <s v="AD"/>
    <d v="2026-01-01T00:00:00"/>
    <n v="22026001330"/>
    <s v="2026 10 2311 213"/>
    <n v="2961.96"/>
    <x v="5"/>
    <s v="2DA PRORROGA. ALQUILER Y COPIAS EQUIPOS IMPRES. SERV.CENTRALES Y CEAS - DEL 8/2/25 AL 7/2/26"/>
    <n v="220"/>
    <s v="VALLADOLID"/>
    <s v="VALLADOLID"/>
    <x v="2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1"/>
    <n v="213"/>
  </r>
  <r>
    <n v="220249000941"/>
    <s v="AD"/>
    <d v="2026-01-01T00:00:00"/>
    <n v="22026001331"/>
    <s v="2026 10 2311 213"/>
    <n v="79.37"/>
    <x v="5"/>
    <s v="2DA PRORROGA. ALQUILER Y COPIAS EQUIPOS MULTIF. COMEDOR SOCIAL - DEL 8/2/25 AL 7/2/26"/>
    <n v="220"/>
    <s v="VALLADOLID"/>
    <s v="VALLADOLID"/>
    <x v="2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1"/>
    <n v="213"/>
  </r>
  <r>
    <n v="220249000942"/>
    <s v="AD"/>
    <d v="2026-01-01T00:00:00"/>
    <n v="22026001332"/>
    <s v="2026 10 2311 213"/>
    <n v="55.43"/>
    <x v="5"/>
    <s v="2DA PRORROGA. ALQUILER Y COPIAS EQUIPOS MULTIFUNCION DEL CAI - DEL 8/2/25 AL 7/2/26"/>
    <n v="220"/>
    <s v="VALLADOLID"/>
    <s v="VALLADOLID"/>
    <x v="2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1"/>
    <n v="213"/>
  </r>
  <r>
    <n v="220249000943"/>
    <s v="AD"/>
    <d v="2026-01-01T00:00:00"/>
    <n v="22026001498"/>
    <s v="2026 04 9204 213"/>
    <n v="67.36"/>
    <x v="5"/>
    <s v="SUMINISTRO DE IMPRESIÓN CORPORATIVA, CDIT, SEGUNDA PRÓRROGA (30/2024)"/>
    <n v="220"/>
    <s v="VALLADOLID"/>
    <s v="VALLADOLID"/>
    <x v="2"/>
    <s v="PrAbier - Procedimiento Abierto"/>
    <s v="UniC - Único Criterio"/>
    <x v="0"/>
    <x v="0"/>
    <s v="2"/>
    <s v="2. Gastos corrientes en bienes y servicios"/>
    <s v="04"/>
    <x v="2"/>
    <s v="9204"/>
    <s v="9204. Tecnologías de la información y comunicación"/>
    <n v="21"/>
    <n v="213"/>
  </r>
  <r>
    <n v="220249000944"/>
    <s v="AD"/>
    <d v="2026-01-01T00:00:00"/>
    <n v="22026001802"/>
    <s v="2026 06 3321 213"/>
    <n v="390.52"/>
    <x v="5"/>
    <s v="PR-SE 40/2021 PS 5. SEGUNDA PRORROGA CONTRATO SUMINISTRO IMPRESION CORPORATIVA. BIB. PUBLICAS. 08/02/2025 A 07/02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6"/>
    <x v="0"/>
    <s v="3321"/>
    <s v="3321. Bibliotecas públicas"/>
    <n v="21"/>
    <n v="213"/>
  </r>
  <r>
    <n v="220249000946"/>
    <s v="AD"/>
    <d v="2026-01-01T00:00:00"/>
    <n v="22026001008"/>
    <s v="2026 01 9203 213"/>
    <n v="104.88"/>
    <x v="5"/>
    <s v="SEGUNDA PRORROGA COPIAS CONTRATO MAQ. FOTOCOP. KYOCERA 4053 R.I. 08/02/2025 -31/12/2025; 01/01/2026 -07/02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1"/>
    <n v="213"/>
  </r>
  <r>
    <n v="220249000948"/>
    <s v="AD"/>
    <d v="2026-01-01T00:00:00"/>
    <n v="22026001333"/>
    <s v="2026 10 2313 213"/>
    <n v="289.8"/>
    <x v="5"/>
    <s v="2ª PRORROGA. SUM. IMPRESION CONCEJALIA,DIRECCION Y SECRET. EJECUTIVA. AREA SERVICIOS SOCIALES.DE 8 FEB 2025 AL 7 FEB 26"/>
    <n v="220"/>
    <s v="VALLADOLID"/>
    <s v="VALLADOLID"/>
    <x v="2"/>
    <s v="PrAbier - Procedimiento Abierto"/>
    <s v="MultiC - MultiCriterio"/>
    <x v="0"/>
    <x v="0"/>
    <s v="2"/>
    <s v="2. Gastos corrientes en bienes y servicios"/>
    <s v="10"/>
    <x v="1"/>
    <s v="2313"/>
    <s v="2313. Dirección del área de personas mayores, familia y servicios sociales"/>
    <n v="21"/>
    <n v="213"/>
  </r>
  <r>
    <n v="220249000950"/>
    <s v="AD"/>
    <d v="2026-01-01T00:00:00"/>
    <n v="22026001075"/>
    <s v="2026 11 1361 213"/>
    <n v="333.43"/>
    <x v="5"/>
    <s v="2º PRORROGA IMPRESION CORPORATIVA DEL 01/01/2026 AL 07/02/2026///SERVICIO DE EXTINCION DE INCENDIOS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49000951"/>
    <s v="AD"/>
    <d v="2026-01-01T00:00:00"/>
    <n v="22026001076"/>
    <s v="2026 11 1621 213"/>
    <n v="1500"/>
    <x v="5"/>
    <s v="SEGUNDA PRORROGA EXP. PR-SE 40/2021 SUMINISTRO IMPRESIÓN CORPORATIVA DEL EXCMO. AYTO VALLADOLID. SERVICIO DE LIMPIEZA.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1"/>
    <n v="213"/>
  </r>
  <r>
    <n v="220249000952"/>
    <s v="AD"/>
    <d v="2026-01-01T00:00:00"/>
    <n v="22026001499"/>
    <s v="2026 04 9341 213"/>
    <n v="1000"/>
    <x v="5"/>
    <s v="PREVISIÓN EQUIPOS IMPRESIÓN TESORERÍA Y RECAUDACIÓN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341"/>
    <s v="9341. Tesorería y recaudación"/>
    <n v="21"/>
    <n v="213"/>
  </r>
  <r>
    <n v="220249000954"/>
    <s v="AD"/>
    <d v="2026-01-01T00:00:00"/>
    <n v="22026001703"/>
    <s v="2026 09 4322 213"/>
    <n v="307"/>
    <x v="5"/>
    <s v="SEGUNDA PRORROGA CONTRATO CENTRALIZADO DE SUMINISTRO DE LA GESTION DE IMPRESION CORPORATIVA AREA TURISMO"/>
    <n v="220"/>
    <s v="VALLADOLID"/>
    <s v="VALLADOLID"/>
    <x v="2"/>
    <s v="PrAbier - Procedimiento Abierto"/>
    <s v="MultiC - MultiCriterio"/>
    <x v="0"/>
    <x v="0"/>
    <s v="2"/>
    <s v="2. Gastos corrientes en bienes y servicios"/>
    <s v="09"/>
    <x v="6"/>
    <s v="4322"/>
    <s v="4332. Dirección del área de turismo, eventos y marca ciudad"/>
    <n v="21"/>
    <n v="213"/>
  </r>
  <r>
    <n v="220249000957"/>
    <s v="AD"/>
    <d v="2026-01-01T00:00:00"/>
    <n v="22026001334"/>
    <s v="2026 10 2315 213"/>
    <n v="325.01"/>
    <x v="5"/>
    <s v="PR-SE 40/2021 PS5 2º PRORROGA SUMINISTRO DE IMPRESION CORPORATIVA. SERVICIO DE IGUALDAD. 08/02/2025 a 07/02/2026."/>
    <n v="220"/>
    <s v="VALLADOLID"/>
    <s v="VALLADOLID"/>
    <x v="2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1"/>
    <n v="213"/>
  </r>
  <r>
    <n v="220249000958"/>
    <s v="AD"/>
    <d v="2026-01-01T00:00:00"/>
    <n v="22026001078"/>
    <s v="2026 11 1321 213"/>
    <n v="2000"/>
    <x v="5"/>
    <s v="2ª PRÓRROGA CONTRATO SUMINISTRO IMPRESIÓN CORPORTIVA DEL SERVICIO DE POLICÍA MUNICIPAL DEL 8-2-2025 AL 7-2-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1"/>
    <n v="213"/>
  </r>
  <r>
    <n v="220249000960"/>
    <s v="AD"/>
    <d v="2026-01-01T00:00:00"/>
    <n v="22026001288"/>
    <s v="2026 02 9331 213"/>
    <n v="187.5"/>
    <x v="5"/>
    <s v="2ª PRÓRROGA ESTIMACIÓN COPIAS FOTOCOPIADORA DPTO. PATRIMONIO. 08/02/2025 AL 31/12/2025 -  01/01/26 AL 07/02/2026 (1 AÑO)"/>
    <n v="220"/>
    <s v="VALLADOLID"/>
    <s v="VALLADOLID"/>
    <x v="2"/>
    <s v="PrAbier - Procedimiento Abierto"/>
    <s v="MultiC - MultiCriterio"/>
    <x v="0"/>
    <x v="0"/>
    <s v="2"/>
    <s v="2. Gastos corrientes en bienes y servicios"/>
    <s v="02"/>
    <x v="10"/>
    <s v="9331"/>
    <s v="9331. Gestión del patrimonio"/>
    <n v="21"/>
    <n v="213"/>
  </r>
  <r>
    <n v="220249000965"/>
    <s v="AD"/>
    <d v="2026-01-01T00:00:00"/>
    <n v="22026001013"/>
    <s v="2026 01 9205 213"/>
    <n v="7.7"/>
    <x v="5"/>
    <s v="EXP HPMA-SE 30/2024 SEGUNDA PRÓRROGA copias impresión corporativa máquina imprenta - De 08/07/2025 a 07/02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5"/>
    <s v="9205. Imprenta municipal"/>
    <n v="21"/>
    <n v="213"/>
  </r>
  <r>
    <n v="220249000970"/>
    <s v="AD"/>
    <d v="2026-01-01T00:00:00"/>
    <n v="22026001015"/>
    <s v="2026 01 9206 213"/>
    <n v="53"/>
    <x v="5"/>
    <s v="SEGUNDA PRÓRROGA COPIAS COLOR Y B/N ARCHIVO MUNICIPAL, DEL 1 DE ENERO AL 7 DE FEBRERO DE 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6"/>
    <s v="9206. Archivo municipal"/>
    <n v="21"/>
    <n v="213"/>
  </r>
  <r>
    <n v="220249000973"/>
    <s v="AD"/>
    <d v="2026-01-01T00:00:00"/>
    <n v="22026001501"/>
    <s v="2026 04 9231 213"/>
    <n v="1000"/>
    <x v="5"/>
    <s v="2ª PRÓRROGA CONTRATO SUMINISTRO IMPRESIÓN CORPORATIVA  EXCMO AYTO DE VALLADOLID- SERV. INFORMACIÓN"/>
    <n v="220"/>
    <s v="VALLADOLID"/>
    <s v="VALLADOLID"/>
    <x v="0"/>
    <s v="PrAbier - Procedimiento Abierto"/>
    <s v="MultiC - MultiCriterio"/>
    <x v="0"/>
    <x v="0"/>
    <s v="2"/>
    <s v="2. Gastos corrientes en bienes y servicios"/>
    <s v="04"/>
    <x v="2"/>
    <s v="9231"/>
    <s v="9231. Información, registro y gestión del padrón"/>
    <n v="21"/>
    <n v="213"/>
  </r>
  <r>
    <n v="220249000978"/>
    <s v="AD"/>
    <d v="2026-01-01T00:00:00"/>
    <n v="22026001018"/>
    <s v="2026 01 9312 213"/>
    <n v="110"/>
    <x v="5"/>
    <s v="PRORROGA CONTRATO CENTRALIZADO FOTOCOPIADORAS. DEPARTAMENTO DE CONTABILIDAD 08/02/2025 A 07/02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312"/>
    <s v="9312. Intervención general"/>
    <n v="21"/>
    <n v="213"/>
  </r>
  <r>
    <n v="220249000979"/>
    <s v="AD"/>
    <d v="2026-01-01T00:00:00"/>
    <n v="22026001019"/>
    <s v="2026 01 9312 213"/>
    <n v="12"/>
    <x v="5"/>
    <s v="PRORROGA CONTRATO CENTRALIZADO FOTOCOPIADORAS. INTERVENCION 08/02/2025 A 07/02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312"/>
    <s v="9312. Intervención general"/>
    <n v="21"/>
    <n v="213"/>
  </r>
  <r>
    <n v="220249000982"/>
    <s v="AD"/>
    <d v="2026-01-01T00:00:00"/>
    <n v="22026001198"/>
    <s v="2026 08 1301 213"/>
    <n v="650"/>
    <x v="5"/>
    <s v="Consumos fotoc. Área Tráfico y Movilidad (SETM-CONCEJ pta. 38, LIC pta.19, SCIE pta. 18 bis, INF. URB. pta 9"/>
    <n v="220"/>
    <s v="VALLADOLID"/>
    <s v="VALLADOLID"/>
    <x v="0"/>
    <s v="PrAbier - Procedimiento Abierto"/>
    <s v="MultiC - MultiCriterio"/>
    <x v="0"/>
    <x v="0"/>
    <s v="2"/>
    <s v="2. Gastos corrientes en bienes y servicios"/>
    <s v="08"/>
    <x v="9"/>
    <s v="1301"/>
    <s v="1301. Dirección del área de tráfico y movilidad"/>
    <n v="21"/>
    <n v="213"/>
  </r>
  <r>
    <n v="220259000997"/>
    <s v="AD"/>
    <d v="2026-01-01T00:00:00"/>
    <n v="22026001559"/>
    <s v="2026 04 9311 203"/>
    <n v="576.70000000000005"/>
    <x v="5"/>
    <s v="ALQUILER FOTOCOPIADORA MODELO MC3 DEL 8 DE FEBRERO DE 2026 AL 7 DE FEBRERO DE 2029. OFICINA PRESUPUESTARIA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311"/>
    <s v="9311. Planificación económico financiera"/>
    <n v="20"/>
    <n v="203"/>
  </r>
  <r>
    <n v="220249000984"/>
    <s v="AD"/>
    <d v="2026-01-01T00:00:00"/>
    <n v="22026001200"/>
    <s v="2026 08 1341 213"/>
    <n v="70"/>
    <x v="5"/>
    <s v="2ª PRORROGA - COPIAS FOTOCOPIADORA CENTRO MOVILIDAD URBANA (8 febrero a 31 diciembre 2025/1 enero a 7 febrero 2026)"/>
    <n v="220"/>
    <s v="VALLADOLID"/>
    <s v="VALLADOLID"/>
    <x v="2"/>
    <s v="PrAbier - Procedimiento Abierto"/>
    <s v="MultiC - MultiCriterio"/>
    <x v="0"/>
    <x v="0"/>
    <s v="2"/>
    <s v="2. Gastos corrientes en bienes y servicios"/>
    <s v="08"/>
    <x v="9"/>
    <s v="1341"/>
    <s v="1341. Movilidad"/>
    <n v="21"/>
    <n v="213"/>
  </r>
  <r>
    <n v="220259000998"/>
    <s v="AD"/>
    <d v="2026-01-01T00:00:00"/>
    <n v="22026001560"/>
    <s v="2026 04 9311 203"/>
    <n v="103.46"/>
    <x v="5"/>
    <s v="COPIAS FOTOCOPIADORA MC3 DEL 8 DE FEBRERO DE 2026 AL 7 DE FEBRERO DE 2029. OFICINA PRESUPUESTARIA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311"/>
    <s v="9311. Planificación económico financiera"/>
    <n v="20"/>
    <n v="203"/>
  </r>
  <r>
    <n v="220249000986"/>
    <s v="AD"/>
    <d v="2026-01-01T00:00:00"/>
    <n v="22026001202"/>
    <s v="2026 08 1341 213"/>
    <n v="30"/>
    <x v="5"/>
    <s v="2ª PRÓRROGA - COPIAS FOTOCOPIADORA OCUPACIÓN VÍA PÚBLICA (8 febrero a 31 diciembre 2025/1 enero a 7 febrero 2026)"/>
    <n v="220"/>
    <s v="VALLADOLID"/>
    <s v="VALLADOLID"/>
    <x v="2"/>
    <s v="PrAbier - Procedimiento Abierto"/>
    <s v="MultiC - MultiCriterio"/>
    <x v="0"/>
    <x v="0"/>
    <s v="2"/>
    <s v="2. Gastos corrientes en bienes y servicios"/>
    <s v="08"/>
    <x v="9"/>
    <s v="1341"/>
    <s v="1341. Movilidad"/>
    <n v="21"/>
    <n v="213"/>
  </r>
  <r>
    <n v="220249000989"/>
    <s v="AD"/>
    <d v="2026-01-01T00:00:00"/>
    <n v="22026001203"/>
    <s v="2026 08 1532 213"/>
    <n v="250"/>
    <x v="5"/>
    <s v="Contrato de COPIAS para FOTOCOPIADORAS del SEPI entre 8/02 a 31/12 de 2025 y 1/01 a 7/02 de 2026."/>
    <n v="220"/>
    <s v="VALLADOLID"/>
    <s v="VALLADOLID"/>
    <x v="0"/>
    <s v="PrAbier - Procedimiento Abierto"/>
    <s v="UniC - Único Criterio"/>
    <x v="0"/>
    <x v="0"/>
    <s v="2"/>
    <s v="2. Gastos corrientes en bienes y servicios"/>
    <s v="08"/>
    <x v="9"/>
    <s v="1532"/>
    <s v="1532. Pavimentación vias públicas y otros servicios urbanísticos"/>
    <n v="21"/>
    <n v="213"/>
  </r>
  <r>
    <n v="220249000991"/>
    <s v="AD"/>
    <d v="2026-01-01T00:00:00"/>
    <n v="22026001506"/>
    <s v="2026 04 3121 213"/>
    <n v="271.35000000000002"/>
    <x v="5"/>
    <s v="SEGUNDA PRORROGA CONTRATO ALQUILER Y COPIAS FOTOCOPIADORA 08-02-2025 HASTA 07-02-2026.DEPARTAMENTO DE PREVENCION Y SALUD"/>
    <n v="220"/>
    <s v="VALLADOLID"/>
    <s v="VALLADOLID"/>
    <x v="0"/>
    <s v="PrAbier - Procedimiento Abierto"/>
    <s v="MultiC - MultiCriterio"/>
    <x v="0"/>
    <x v="0"/>
    <s v="2"/>
    <s v="2. Gastos corrientes en bienes y servicios"/>
    <s v="04"/>
    <x v="2"/>
    <s v="3121"/>
    <s v="3121. Prevención y salud laboral"/>
    <n v="21"/>
    <n v="213"/>
  </r>
  <r>
    <n v="220249000993"/>
    <s v="AD"/>
    <d v="2026-01-01T00:00:00"/>
    <n v="22026001803"/>
    <s v="2026 06 3232 213"/>
    <n v="344.54"/>
    <x v="5"/>
    <s v="PR-SE 40/2021 PS 5. SEGUNDA PRORROGA CONTRATO SUMINISTRO IMPRESION CORPORATIVA. SERV. EDUCACION. 08/02/2025 A 07/02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49001037"/>
    <s v="AD"/>
    <d v="2026-01-01T00:00:00"/>
    <n v="22026001402"/>
    <s v="2026 10 2312 213"/>
    <n v="559.19000000000005"/>
    <x v="5"/>
    <s v="SUMINISTROS DE IMPRESION DE LOS CENTROS DE VIDA ACTIVA TRANSFERIDOS DEL 8/2/25 AL 7/2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3"/>
  </r>
  <r>
    <n v="220249001038"/>
    <s v="AD"/>
    <d v="2026-01-01T00:00:00"/>
    <n v="22026001403"/>
    <s v="2026 10 2312 213"/>
    <n v="991.42"/>
    <x v="5"/>
    <s v="SUMINISTROS DE IMPRESION DE LOS CENTROS DE VIDA ACTIVA NO TRANSF. Y S. CENTRALES DEL 8/2/25 AL 7/2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3"/>
  </r>
  <r>
    <n v="220249001039"/>
    <s v="AD"/>
    <d v="2026-01-01T00:00:00"/>
    <n v="22026001404"/>
    <s v="2026 10 2412 213"/>
    <n v="325"/>
    <x v="5"/>
    <s v="SUMINISTROS DE IMPRESION DEL CENTRO DE FORMACION PARA EL  EMPLEO  DEL 8/2/25 AL 7/2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1"/>
    <n v="213"/>
  </r>
  <r>
    <n v="220229000381"/>
    <s v="AD"/>
    <d v="2026-01-01T00:00:00"/>
    <n v="22026000995"/>
    <s v="2026 11 1321 204"/>
    <n v="211860.59"/>
    <x v="26"/>
    <s v="CONTRATO RENTING VEHÍCULOS POLICÍA   DEL 1 DE ENERO DE 2023 AL 15 DE AGOSTO DE 2027. LOTE Nº 2. EXPTE. SPSC 06/2022."/>
    <n v="220"/>
    <s v="LAS ROZAS"/>
    <s v="MADRID"/>
    <x v="2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0"/>
    <n v="204"/>
  </r>
  <r>
    <n v="220260000646"/>
    <s v="AD"/>
    <d v="2026-01-27T00:00:00"/>
    <n v="22026000047"/>
    <s v="2026 11 1631 22104"/>
    <n v="1633.5"/>
    <x v="27"/>
    <s v="PRÓRROGA EXP SPSC-SE 27/2022 LOTES 4 Y 7. SERVICIO DE LIMPIEZA VIARIA."/>
    <n v="220"/>
    <s v="BADALONA"/>
    <s v="BARCELONA"/>
    <x v="2"/>
    <s v="PrAbier - Procedimiento Abierto"/>
    <s v="MultiC - MultiCriterio"/>
    <x v="0"/>
    <x v="0"/>
    <s v="2"/>
    <s v="2. Gastos corrientes en bienes y servicios"/>
    <s v="11"/>
    <x v="5"/>
    <s v="1631"/>
    <s v="1631. Limpieza viaria"/>
    <n v="22"/>
    <n v="22104"/>
  </r>
  <r>
    <n v="220260000647"/>
    <s v="AD"/>
    <d v="2026-01-27T00:00:00"/>
    <n v="22026000049"/>
    <s v="2026 11 1621 22104"/>
    <n v="1089"/>
    <x v="27"/>
    <s v="PRÓRROGA EXP SPSC-SE 27/2022 LOTES 4 Y 7. SERVICIO DE LIMPIEZA."/>
    <n v="220"/>
    <s v="BADALONA"/>
    <s v="BARCELONA"/>
    <x v="2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104"/>
  </r>
  <r>
    <n v="220249000739"/>
    <s v="AD"/>
    <d v="2026-01-01T00:00:00"/>
    <n v="22026001467"/>
    <s v="2026 04 9204 641"/>
    <n v="340702.27"/>
    <x v="28"/>
    <s v="SERVICIO INTEGRAL DE SOPORTE AL DESARROLLO DE SISTEMAS DE INFORMACIÓN, LOTE 1 (61/2024)"/>
    <n v="220"/>
    <s v="MADRID"/>
    <s v="MADR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60001784"/>
    <s v="AD"/>
    <d v="2026-02-13T00:00:00"/>
    <n v="22026002188"/>
    <s v="2026 06 3321 22001"/>
    <n v="165"/>
    <x v="29"/>
    <s v="SUSCRIPCIÓN REVISTA &quot;&quot;ALTERNATIVAS ECONÓMICAS&quot;&quot; PARA BIBLIOTECAS MUNICIPALES VALLADOLID. AÑO 2026"/>
    <n v="220"/>
    <s v="BARCELONA"/>
    <s v="BARCELONA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49000147"/>
    <s v="AD"/>
    <d v="2026-01-01T00:00:00"/>
    <n v="22026001462"/>
    <s v="2026 04 9204 641"/>
    <n v="37620.410000000003"/>
    <x v="30"/>
    <s v="SUMINISTRO DE LICENCIAS Y SOPORTE TÉCNICO DEL GESTOR DOCUMENTAL ALFRESCO (10/2024)"/>
    <n v="220"/>
    <s v="LA CORUÑA"/>
    <s v="LA CORUÑA"/>
    <x v="2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60002686"/>
    <s v="AD"/>
    <d v="2026-02-18T00:00:00"/>
    <n v="22026002181"/>
    <s v="2026 02 9332 213"/>
    <n v="3286.97"/>
    <x v="31"/>
    <s v="REPARACIONES Y PUESTA A PUNTO ESTACIÓN ROBOTIZADA PARA TOPOGRAFOS DEL SERVICIO DE CARTOGRAFÍA"/>
    <n v="220"/>
    <s v="BARCELONA"/>
    <s v="BARCELONA"/>
    <x v="0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21"/>
    <n v="213"/>
  </r>
  <r>
    <n v="220259000898"/>
    <s v="AD"/>
    <d v="2026-01-01T00:00:00"/>
    <n v="22026001226"/>
    <s v="2026 08 1532 619"/>
    <n v="603135.41"/>
    <x v="32"/>
    <s v="Contrato de obras de construcción de aparcamiento de vehículos pesados en la calle Topacio.EXPTE 18-2025"/>
    <n v="220"/>
    <s v="SEGOVIA"/>
    <s v="SEGOVIA"/>
    <x v="4"/>
    <s v="PrAbier - Procedimiento Abierto"/>
    <s v="UniC - Único 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49000144"/>
    <s v="AD"/>
    <d v="2026-01-01T00:00:00"/>
    <n v="22026001774"/>
    <s v="2026 06 3261 22799"/>
    <n v="91798.67"/>
    <x v="33"/>
    <s v="SE 2-22 PS1 PRORROGA CTTO SERVICIOS PROGRAMA ABSENTISMO ESCOLAR CURSOS 24-25 Y 25-26"/>
    <n v="220"/>
    <s v="LALIN"/>
    <s v="PONTEVEDRA"/>
    <x v="0"/>
    <s v="PrAbier - Procedimiento Abierto"/>
    <s v="MultiC - MultiCriterio"/>
    <x v="0"/>
    <x v="0"/>
    <s v="2"/>
    <s v="2. Gastos corrientes en bienes y servicios"/>
    <s v="06"/>
    <x v="0"/>
    <s v="3261"/>
    <s v="3261. Servicios complementarios de educación"/>
    <n v="22"/>
    <n v="22799"/>
  </r>
  <r>
    <n v="220259000766"/>
    <s v="AD"/>
    <d v="2026-01-01T00:00:00"/>
    <n v="22026001605"/>
    <s v="2026 10 2312 632"/>
    <n v="1279.58"/>
    <x v="34"/>
    <s v="REAJUSTE PRESUPUESTARIO-DIRECCION OBRA SUSTITUCION CUBIERTA CVA ZONA ESTE-ENERO 26---"/>
    <n v="220"/>
    <s v="VALLADOLID"/>
    <s v="VALLADOLID"/>
    <x v="0"/>
    <s v="AdDirec - Adjudicación Directa"/>
    <s v="SinC - Sin Criterio"/>
    <x v="1"/>
    <x v="0"/>
    <s v="6"/>
    <s v="6. Inversiones reales"/>
    <s v="10"/>
    <x v="1"/>
    <s v="2312"/>
    <s v="2312. Iniciativas sociales"/>
    <n v="63"/>
    <n v="632"/>
  </r>
  <r>
    <n v="220259000835"/>
    <s v="AD"/>
    <d v="2026-01-01T00:00:00"/>
    <n v="22026001608"/>
    <s v="2026 10 2312 632"/>
    <n v="1279.58"/>
    <x v="34"/>
    <s v="REAJUSTE PRESUPUESTARIO DIRECCION OBRA SUSTITUCION CUBIERTA CVA ZONA ESTE-FEBRERO 2026"/>
    <n v="220"/>
    <s v="VALLADOLID"/>
    <s v="VALLADOLID"/>
    <x v="4"/>
    <s v="AdDirec - Adjudicación Directa"/>
    <s v="MultiC - MultiCriterio"/>
    <x v="1"/>
    <x v="0"/>
    <s v="6"/>
    <s v="6. Inversiones reales"/>
    <s v="10"/>
    <x v="1"/>
    <s v="2312"/>
    <s v="2312. Iniciativas sociales"/>
    <n v="63"/>
    <n v="632"/>
  </r>
  <r>
    <n v="220260000692"/>
    <s v="AD"/>
    <d v="2026-01-28T00:00:00"/>
    <n v="22026000724"/>
    <s v="2026 03 9241 22609"/>
    <n v="544.5"/>
    <x v="35"/>
    <s v="CARNAVAL: REPRESENTACIÓN DE OBRA &quot;&quot;CANCIONES ANIMADAS&quot;&quot; EN C.C. JOSÉ MARÍA LUELMO EL 14 DE FEBRERO (JAIME LA FUENTE)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2841"/>
    <s v="AD"/>
    <d v="2026-02-19T00:00:00"/>
    <n v="22026002130"/>
    <s v="2026 08 1532 203"/>
    <n v="3630"/>
    <x v="36"/>
    <s v="Alquiler maquinaria sin conductor (rodillos compactadores de distintos tamaños, carretillas elevadoras, mini-retros...)"/>
    <n v="220"/>
    <s v="VALLADOLID"/>
    <s v="VALLADOL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0"/>
    <n v="203"/>
  </r>
  <r>
    <n v="220259000644"/>
    <s v="AD"/>
    <d v="2026-01-01T00:00:00"/>
    <n v="22026001531"/>
    <s v="2026 04 9204 636"/>
    <n v="52632.73"/>
    <x v="37"/>
    <s v="GESTIÓN Y MANTENIMIENTO ÁREAS WIF, PRIMERA PRÓRROGA, 2025/CTA/22"/>
    <n v="220"/>
    <s v="VALLADOLID"/>
    <s v="VALLADOL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3"/>
    <n v="636"/>
  </r>
  <r>
    <n v="220249000524"/>
    <s v="AD"/>
    <d v="2026-01-01T00:00:00"/>
    <n v="22026001726"/>
    <s v="2026 07 1721 213"/>
    <n v="3569.5"/>
    <x v="38"/>
    <s v="EXP. VS 1/24 SERVICIOS DE MANTENIMIENTO Y CALIBRACIÓN DE EQUIPOS DEL LABORARORIO DE LA RED DE CALIDAD DE VALLADOLID"/>
    <n v="220"/>
    <s v="PARLA"/>
    <s v="MADRID"/>
    <x v="2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1"/>
    <n v="213"/>
  </r>
  <r>
    <n v="220260000644"/>
    <s v="AD"/>
    <d v="2026-01-27T00:00:00"/>
    <n v="22026000043"/>
    <s v="2026 01 4331 22799"/>
    <n v="6957.5"/>
    <x v="39"/>
    <s v="CONTRATO DE SERVICIOS ACTIVIDADES PARA LA DISEMINACIÓN Y SENSIBILIZACIÓN CIUDADANA EN ADAPTACIÓN AL CAMBIO CLIMÁTICO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60000703"/>
    <s v="AD"/>
    <d v="2026-01-28T00:00:00"/>
    <n v="22026000832"/>
    <s v="2026 03 9241 22609"/>
    <n v="990"/>
    <x v="40"/>
    <s v="MENUDO FIN DE SEMANA 1 Y CARNAVAL: REPRESENTACIONES EN C.C. CANAL DE CASTILLA Y C.C. DELICIAS (MARGARITO Y CIA)"/>
    <n v="220"/>
    <s v="BURGOS"/>
    <s v="BURGOS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0708"/>
    <s v="AD"/>
    <d v="2026-01-28T00:00:00"/>
    <n v="22026000847"/>
    <s v="2026 03 9241 22609"/>
    <n v="275"/>
    <x v="40"/>
    <s v="MENUDO FIN DE SEMANA 1 Y CARNAVAL: REPRESENTACIÓN DE OBRA INFANTIL EN LA PRESENTACIÓN DE SENDOS PROGRAMAS EN AYTO."/>
    <n v="220"/>
    <s v="BURGOS"/>
    <s v="BURGOS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1083"/>
    <s v="AD"/>
    <d v="2026-01-01T00:00:00"/>
    <n v="22026000783"/>
    <s v="2026 05 4312 22799"/>
    <n v="6459.58"/>
    <x v="41"/>
    <s v="BAZAR NAVIDEÑO 2025-2026 INSTALACIÓN CASETAS CAMPAÑA DE NAVIDAD 2025-2026. PAGO DOS PLAZOS 50%."/>
    <n v="220"/>
    <s v="VILLANUBLA"/>
    <s v="VALLADOLID"/>
    <x v="2"/>
    <s v="AdDirec - Adjudicación Directa"/>
    <s v="SinC - Sin Criterio"/>
    <x v="1"/>
    <x v="0"/>
    <s v="2"/>
    <s v="2. Gastos corrientes en bienes y servicios"/>
    <s v="05"/>
    <x v="8"/>
    <s v="4312"/>
    <s v="4312. Mercados"/>
    <n v="22"/>
    <n v="22799"/>
  </r>
  <r>
    <n v="220259000797"/>
    <s v="AD"/>
    <d v="2026-01-01T00:00:00"/>
    <n v="22026001382"/>
    <s v="2026 03 9241 22700"/>
    <n v="7236.9"/>
    <x v="42"/>
    <s v="SE-PC 04/2025 (LOTE 2): CONTROL DE PLAGAS DE CENTROS SPC (2A // 2026-2027)"/>
    <n v="220"/>
    <s v="SANT CUGAT DEL VALLÈS"/>
    <s v="BARCELONA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700"/>
  </r>
  <r>
    <n v="220260001131"/>
    <s v="AD"/>
    <d v="2026-02-11T00:00:00"/>
    <n v="22026002102"/>
    <s v="2026 05 4314 22606"/>
    <n v="300"/>
    <x v="43"/>
    <s v="COSTES HONORARIOS A ARBITROS PROPUESTOS POR ASOCIACIONES DE CONSUMIDORES Y EMPRESARIOS ASITENCIA A AUDIENCIAS 2026.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4"/>
    <s v="4314. Actuaciones en materia de comercio minorista"/>
    <n v="22"/>
    <n v="22606"/>
  </r>
  <r>
    <n v="220239000860"/>
    <s v="AD"/>
    <d v="2026-01-01T00:00:00"/>
    <n v="22026001191"/>
    <s v="2026 08 1341 619"/>
    <n v="739475.3"/>
    <x v="44"/>
    <s v="Contrato de señalización vial, lote 2 (expediente 31/2023 SETM)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341"/>
    <s v="1341. Movilidad"/>
    <n v="61"/>
    <n v="619"/>
  </r>
  <r>
    <n v="220259000772"/>
    <s v="AD"/>
    <d v="2026-01-01T00:00:00"/>
    <n v="22026001144"/>
    <s v="2026 11 1631 22700"/>
    <n v="27700.53"/>
    <x v="45"/>
    <s v="LICITACIÓN 2026 Y 2027.VACIADO FOSAS SÉPTICAS PLAYA MORERAS Y LAVADERO EXP. 33/2025. SERVICIO DE LIMPIEZA VIARIA.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631"/>
    <s v="1631. Limpieza viaria"/>
    <n v="22"/>
    <n v="22700"/>
  </r>
  <r>
    <n v="220259000978"/>
    <s v="AD"/>
    <d v="2026-01-01T00:00:00"/>
    <n v="22026001666"/>
    <s v="2026 10 2315 22799"/>
    <n v="1597.2"/>
    <x v="46"/>
    <s v="TALLERES LITERARIOS CON PERSPECTIVA DE GENERO// CENTRO MUNICIPAL DE IGUALDAD// DE ENERO A JUNIO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49000300"/>
    <s v="AD"/>
    <d v="2026-01-01T00:00:00"/>
    <n v="22026001786"/>
    <s v="2026 06 3231 22799"/>
    <n v="162888"/>
    <x v="47"/>
    <s v="SE-EC06-2024 CONTRATO SERVICIOS GESTION EIM CURSO 24-25 Y 25-26. DEL 1-1-24 AL 31-8-26 LOTE 8 PLATERO"/>
    <n v="220"/>
    <s v="BURGOS"/>
    <s v="BURGOS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99"/>
  </r>
  <r>
    <n v="220249000301"/>
    <s v="AD"/>
    <d v="2026-01-01T00:00:00"/>
    <n v="22026001787"/>
    <s v="2026 06 3231 22799"/>
    <n v="132828.67000000001"/>
    <x v="47"/>
    <s v="SE-EC06-2024 CONTRATO SERVICIOS GESTION EIM CURSO 24-25 Y 25-26. DEL 1-1-24 AL 31-8-26 LOTE 9 EL GLOBO"/>
    <n v="220"/>
    <s v="BURGOS"/>
    <s v="BURGOS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99"/>
  </r>
  <r>
    <n v="220259000862"/>
    <s v="AD"/>
    <d v="2026-01-01T00:00:00"/>
    <n v="22026001057"/>
    <s v="2026 01 9206 22706"/>
    <n v="106581.63"/>
    <x v="48"/>
    <s v="CONTRATO DE SERVICIO DE APOYO A LA GESTIÓN DEL ARCHIVO MUNICIPAL. 2026-2027. EXPTE. 2025/CTA_01/000082"/>
    <n v="220"/>
    <s v="VALLADOLID"/>
    <s v="VALLADOLID"/>
    <x v="0"/>
    <s v="PrAbier - Procedimiento Abierto"/>
    <s v="MultiC - MultiCriterio"/>
    <x v="0"/>
    <x v="0"/>
    <s v="2"/>
    <s v="2. Gastos corrientes en bienes y servicios"/>
    <s v="01"/>
    <x v="4"/>
    <s v="9206"/>
    <s v="9206. Archivo municipal"/>
    <n v="22"/>
    <n v="22706"/>
  </r>
  <r>
    <n v="220259000843"/>
    <s v="AD"/>
    <d v="2026-01-01T00:00:00"/>
    <n v="22026001150"/>
    <s v="2026 11 3111 22106"/>
    <n v="40864.379999999997"/>
    <x v="49"/>
    <s v="PRIMERA PRORROGA CONRATO SUMINISTRO MEDICAMENTOS Y MATERIAL FUNGIBLE PARA CMPA. (LOTE2)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2"/>
    <n v="22106"/>
  </r>
  <r>
    <n v="220260000953"/>
    <s v="AD"/>
    <d v="2026-02-10T00:00:00"/>
    <n v="22026001848"/>
    <s v="2026 06 3232 203"/>
    <n v="7260"/>
    <x v="50"/>
    <s v="CTO. SERVICIO - ALQUILER MAQUINARIA POR OBRAS EN COLEGIOS PÚBLICOS DE VALLADOLID. AÑO 2026"/>
    <n v="220"/>
    <s v="VALDESTILLAS"/>
    <s v="VALLADOLID"/>
    <x v="0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0"/>
    <n v="203"/>
  </r>
  <r>
    <n v="220249000294"/>
    <s v="AD"/>
    <d v="2026-01-01T00:00:00"/>
    <n v="22026001780"/>
    <s v="2026 06 3231 22799"/>
    <n v="286000"/>
    <x v="51"/>
    <s v="SE-EC06-2024 CONTRATO SERVICIOS GESTION EIM CURSO 24-25 Y 25-26. DEL 1-1-24 AL 31-8-26 LOTE 1 CAMPANILLA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99"/>
  </r>
  <r>
    <n v="220249000296"/>
    <s v="AD"/>
    <d v="2026-01-01T00:00:00"/>
    <n v="22026001782"/>
    <s v="2026 06 3231 22799"/>
    <n v="408480"/>
    <x v="51"/>
    <s v="SE-EC06-2024 CONTRATO SERVICIOS GESTION EIM CURSO 24-25 Y 25-26. DEL 1-1-24 AL 31-8-26 LOTE 3 PRINCIPITO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99"/>
  </r>
  <r>
    <n v="220229000255"/>
    <s v="AD"/>
    <d v="2026-01-01T00:00:00"/>
    <n v="22026002132"/>
    <s v="2026 11 1321 629"/>
    <n v="35000"/>
    <x v="52"/>
    <s v="PLAN DE RENOVACIÓN DE ARMAMENTO PARA POLICÍAS MUNICIPAL. EXPTE SPSC 039/21."/>
    <n v="220"/>
    <s v="CARTAGENA"/>
    <s v="MURCIA"/>
    <x v="2"/>
    <s v="PrAbier - Procedimiento Abierto"/>
    <s v="MultiC - MultiCriterio"/>
    <x v="0"/>
    <x v="0"/>
    <s v="6"/>
    <s v="6. Inversiones reales"/>
    <s v="11"/>
    <x v="5"/>
    <s v="1321"/>
    <s v="1321. Policía municipal"/>
    <n v="62"/>
    <n v="629"/>
  </r>
  <r>
    <n v="220260001803"/>
    <s v="AD"/>
    <d v="2026-02-13T00:00:00"/>
    <n v="22026002116"/>
    <s v="2026 09 4321 22609"/>
    <n v="181.5"/>
    <x v="53"/>
    <s v="SERVICIOS DE ORGANIZACION DE LA JORNADA FEMALE LANDSCAPE EN EL ESPACIO SEMINCI"/>
    <n v="220"/>
    <s v="CHICLANA DE LA FRONTERA"/>
    <s v="CADIZ"/>
    <x v="3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609"/>
  </r>
  <r>
    <n v="220259001068"/>
    <s v="AD"/>
    <d v="2026-01-01T00:00:00"/>
    <n v="22026001574"/>
    <s v="2026 06 3341 215"/>
    <n v="1820.68"/>
    <x v="54"/>
    <s v="CTO. SERVICIO PROTECCIÓN URGENTE Y CONSOLIDACIÓN DEL MURAL DE LA PLAZA ZORRILLA POR DESPRENDIMIENTOS SUCESIVOS. 25-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341"/>
    <s v="3341. Coordinación de políticas culturales"/>
    <n v="21"/>
    <n v="215"/>
  </r>
  <r>
    <n v="220260004489"/>
    <s v="AD"/>
    <d v="2026-02-27T00:00:00"/>
    <n v="22026002623"/>
    <s v="2026 03 9241 212"/>
    <n v="1530.78"/>
    <x v="55"/>
    <s v="SUMINISTRO E INSTALACIÓN DE ESPEJOS EN SALA DE ACTIVIDADES DE LOCAL MUNICIPAL &quot;&quot;LA OVERUELA&quot;&quot;"/>
    <n v="220"/>
    <s v="ALDEAMAYOR DE SAN MARTÍN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1"/>
    <n v="212"/>
  </r>
  <r>
    <n v="220249000679"/>
    <s v="AD"/>
    <d v="2026-01-01T00:00:00"/>
    <n v="22026001051"/>
    <s v="2026 11 1621 22799"/>
    <n v="608805.03"/>
    <x v="56"/>
    <s v="EXP. SPSC-SE 015/2024 CONTRATACIÓN PUNTOS LIMPIOS AYUNTAMIENTO DE VALLADOLID 2025 y 2026. SERVICIO DE LIMPIEZA."/>
    <n v="220"/>
    <s v="IGOLLO DE CAMARGO"/>
    <s v="CANTABRIA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799"/>
  </r>
  <r>
    <n v="220249000763"/>
    <s v="AD"/>
    <d v="2026-01-01T00:00:00"/>
    <n v="22026001798"/>
    <s v="2026 06 3261 213"/>
    <n v="506.75"/>
    <x v="57"/>
    <s v="SE 40-24 CTTO MANTENIMIENTO ASCENSORES LOTE 1 ESCUELA MUNICIPAL DE MUSICA. 2025 Y 2026"/>
    <n v="220"/>
    <s v="VIGO"/>
    <s v="PONTEVEDRA"/>
    <x v="0"/>
    <s v="PrAbier - Procedimiento Abierto"/>
    <s v="UniC - Único Criterio"/>
    <x v="0"/>
    <x v="0"/>
    <s v="2"/>
    <s v="2. Gastos corrientes en bienes y servicios"/>
    <s v="06"/>
    <x v="0"/>
    <s v="3261"/>
    <s v="3261. Servicios complementarios de educación"/>
    <n v="21"/>
    <n v="213"/>
  </r>
  <r>
    <n v="220249000842"/>
    <s v="AD"/>
    <d v="2026-01-01T00:00:00"/>
    <n v="22026001800"/>
    <s v="2026 06 3232 213"/>
    <n v="9121.4599999999991"/>
    <x v="57"/>
    <s v="SE 40/24 CTTO MANTENIMIENTO ASCENSORES LOTE 1 COLEGIOS PUBLICOS 2025 Y 2026"/>
    <n v="220"/>
    <s v="VIGO"/>
    <s v="PONTEVEDRA"/>
    <x v="0"/>
    <s v="PrAbier - Procedimiento Abierto"/>
    <s v="UniC - Único Criterio"/>
    <x v="0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49000844"/>
    <s v="AD"/>
    <d v="2026-01-01T00:00:00"/>
    <n v="22026001759"/>
    <s v="2026 03 9241 213"/>
    <n v="7110.06"/>
    <x v="57"/>
    <s v="CONTRATO CENTRALIZADO MANTENIMIENTO APARATOS ELEVADORES DE CENTROS MUNICIPALES (LOTE 5, SPC, DE 4/05/25 A 31/12/26)"/>
    <n v="220"/>
    <s v="VIGO"/>
    <s v="PONTEVEDRA"/>
    <x v="0"/>
    <s v="PrAbier - Procedimiento Abierto"/>
    <s v="UniC - Único Criterio"/>
    <x v="0"/>
    <x v="0"/>
    <s v="2"/>
    <s v="2. Gastos corrientes en bienes y servicios"/>
    <s v="03"/>
    <x v="7"/>
    <s v="9241"/>
    <s v="9241. Participación ciudadana"/>
    <n v="21"/>
    <n v="213"/>
  </r>
  <r>
    <n v="220260000844"/>
    <s v="AD"/>
    <d v="2026-02-04T00:00:00"/>
    <n v="22026000923"/>
    <s v="2026 06 3232 213"/>
    <n v="2178"/>
    <x v="57"/>
    <s v="CTO. SUMINISTRO Y SUSTITUCIÓN DE PIEZAS DE LOS ASCENSORES DE LOS COLEGIOS PÚBLICOS. AÑO 2026"/>
    <n v="220"/>
    <s v="VIGO"/>
    <s v="PONTEVEDRA"/>
    <x v="2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60002082"/>
    <s v="ADO"/>
    <d v="2026-02-16T00:00:00"/>
    <n v="22026002255"/>
    <s v="2026 06 3232 213"/>
    <n v="758.79"/>
    <x v="57"/>
    <s v="EXPTE. SE 40/24 LOTE 1 // MANTENIMIENTO ASCENSORES // COLEGIOS PÚBLICOS // DICIEMBRE 2025"/>
    <n v="240"/>
    <s v="VIGO"/>
    <s v="PONTEVEDRA"/>
    <x v="0"/>
    <s v="PrAbier - Procedimiento Abierto"/>
    <s v="MultiC - MultiCriterio"/>
    <x v="0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60003026"/>
    <s v="AD"/>
    <d v="2026-02-23T00:00:00"/>
    <n v="22026002512"/>
    <s v="2026 07 1701 213"/>
    <n v="2494.83"/>
    <x v="57"/>
    <s v="Mantenimiento del ascensor en el edificio anexo al de Casa del Barco. año 2026"/>
    <n v="220"/>
    <s v="VIGO"/>
    <s v="PONTEVEDRA"/>
    <x v="0"/>
    <s v="AdDirec - Adjudicación Directa"/>
    <s v="SinC - Sin Criterio"/>
    <x v="1"/>
    <x v="0"/>
    <s v="2"/>
    <s v="2. Gastos corrientes en bienes y servicios"/>
    <s v="07"/>
    <x v="3"/>
    <s v="1701"/>
    <s v="1701. Dirección del área de medio ambiente"/>
    <n v="21"/>
    <n v="213"/>
  </r>
  <r>
    <n v="220249000657"/>
    <s v="AD"/>
    <d v="2026-01-01T00:00:00"/>
    <n v="22026001050"/>
    <s v="2026 11 1621 213"/>
    <n v="522.62"/>
    <x v="58"/>
    <s v="CONTRATO CENTRALIZADO MANTENIMIENTO ASCENSOR. SERVICIO DE LIMPIEZA.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1"/>
    <n v="213"/>
  </r>
  <r>
    <n v="220249000747"/>
    <s v="AD"/>
    <d v="2026-01-01T00:00:00"/>
    <n v="22026001286"/>
    <s v="2026 02 9332 213"/>
    <n v="4599"/>
    <x v="58"/>
    <s v="ADJ. EXPTE.Contrato mantenimiento aparatos elevadores edificios dependientes Área Urbanismo y Vivienda. Lote 3"/>
    <n v="220"/>
    <s v="VALLADOLID"/>
    <s v="VALLADOLID"/>
    <x v="0"/>
    <s v="PrAbier - Procedimiento Abierto"/>
    <s v="MultiC - MultiCriterio"/>
    <x v="0"/>
    <x v="0"/>
    <s v="2"/>
    <s v="2. Gastos corrientes en bienes y servicios"/>
    <s v="02"/>
    <x v="10"/>
    <s v="9332"/>
    <s v="9332. Mantenimiento de edificios e instalaciones municipales"/>
    <n v="21"/>
    <n v="213"/>
  </r>
  <r>
    <n v="220249000748"/>
    <s v="AD"/>
    <d v="2026-01-01T00:00:00"/>
    <n v="22026001279"/>
    <s v="2026 10 2314 213"/>
    <n v="1796.12"/>
    <x v="58"/>
    <s v="MANTENIMIENTO DE LOS APARATOS ELEVADORES LOTE 4 ESPACIOS JOVENES. 1/2/2025 A 31/12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4"/>
    <s v="2314. Centro de programas juveniles"/>
    <n v="21"/>
    <n v="213"/>
  </r>
  <r>
    <n v="220249000749"/>
    <s v="AD"/>
    <d v="2026-01-01T00:00:00"/>
    <n v="22026001280"/>
    <s v="2026 10 2312 213"/>
    <n v="2315.94"/>
    <x v="58"/>
    <s v="L4-contrato mant.elevadores CVAS TRANSF de 1/2/2025 a 31/12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3"/>
  </r>
  <r>
    <n v="220249000750"/>
    <s v="AD"/>
    <d v="2026-01-01T00:00:00"/>
    <n v="22026001281"/>
    <s v="2026 10 2312 213"/>
    <n v="3705.5"/>
    <x v="58"/>
    <s v="MANTENIMIENTO DE LOS APARATOS ELEVADORES LOTE 4 DE LOS  CVA SIN TRANSFERIR.DEL 01/02/25 AL 31/12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3"/>
  </r>
  <r>
    <n v="220249000751"/>
    <s v="AD"/>
    <d v="2026-01-01T00:00:00"/>
    <n v="22026001314"/>
    <s v="2026 10 2311 213"/>
    <n v="926.38"/>
    <x v="58"/>
    <s v="L4 - CONTRATO MANTENIMIENTO ELEVADORES CENTRO INTEGRADO. DE 1/2/ 2025 A 31/12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1"/>
    <n v="213"/>
  </r>
  <r>
    <n v="220249000752"/>
    <s v="AD"/>
    <d v="2026-01-01T00:00:00"/>
    <n v="22026001315"/>
    <s v="2026 10 2412 213"/>
    <n v="463.19"/>
    <x v="58"/>
    <s v="MANTENIMIENTO DE LOS APARATOS ELEVADORES LOTE 4 CENTRO DE FORMACION JACINTO BENAVENTE. DEL 01/02// 2025  AL 31/12/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1"/>
    <n v="213"/>
  </r>
  <r>
    <n v="220249000753"/>
    <s v="AD"/>
    <d v="2026-01-01T00:00:00"/>
    <n v="22026001316"/>
    <s v="2026 10 2311 213"/>
    <n v="463.19"/>
    <x v="58"/>
    <s v="L4 - CONTRATO MANTENIMIENTO ELEVADORES COMEDOR SOCIAL DE  1/2/2025 A 31/12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1"/>
    <n v="213"/>
  </r>
  <r>
    <n v="220249000754"/>
    <s v="AD"/>
    <d v="2026-01-01T00:00:00"/>
    <n v="22026001001"/>
    <s v="2026 01 4331 213"/>
    <n v="522.62"/>
    <x v="58"/>
    <s v="CONTRATACIÓN DEL MANTENIMIENTO DE APARATOS ELEVADORES EN LOS EDIFICIOS DEPENDIENTES DE LA AGENCIA DE INNOVACIÓN.LOTE 3."/>
    <n v="220"/>
    <s v="VALLADOLID"/>
    <s v="VALLADOLID"/>
    <x v="0"/>
    <s v="PrAbier - Procedimiento Abierto"/>
    <s v="UniC - Único Criterio"/>
    <x v="0"/>
    <x v="0"/>
    <s v="2"/>
    <s v="2. Gastos corrientes en bienes y servicios"/>
    <s v="01"/>
    <x v="4"/>
    <s v="4331"/>
    <s v="4331. Desarrollo empresarial"/>
    <n v="21"/>
    <n v="213"/>
  </r>
  <r>
    <n v="220249000755"/>
    <s v="AD"/>
    <d v="2026-01-01T00:00:00"/>
    <n v="22026001070"/>
    <s v="2026 11 1321 213"/>
    <n v="1567.84"/>
    <x v="58"/>
    <s v="MANTENIMIENTO DE ASCENSORES PREVENTIVO, TÉCNICO-LEGAL Y CORRECTIVO DEPENDENCIAS POLICÍA MUNICIPAL LOTE Nº3 2025-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1"/>
    <n v="213"/>
  </r>
  <r>
    <n v="220249000384"/>
    <s v="AD"/>
    <d v="2026-01-01T00:00:00"/>
    <n v="22026001263"/>
    <s v="2026 10 2315 22620"/>
    <n v="7452"/>
    <x v="59"/>
    <s v="1º PRORROGA L2-SERV.DESARROLLO DEL PLAN INSERCIÓN LABORAL/ 1 ENE 2025 A 22 SEPT 2026 / HERRAM.TEC.BUSQUEDA EMPLEO-ASE-PS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2"/>
    <n v="22620"/>
  </r>
  <r>
    <n v="220260000676"/>
    <s v="AD"/>
    <d v="2026-01-27T00:00:00"/>
    <n v="22026000684"/>
    <s v="2026 03 9241 22609"/>
    <n v="1350"/>
    <x v="60"/>
    <s v="MENUDO FIN DE SEMANA 1 Y CARNAVAL: TRES REPRESENTACIONES DEL GRUPO DE TEATRO EN C.C. DELICIAS, ESGUEVA Y RONDILLA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49000385"/>
    <s v="AD"/>
    <d v="2026-01-01T00:00:00"/>
    <n v="22026001264"/>
    <s v="2026 10 2315 22620"/>
    <n v="4829.8999999999996"/>
    <x v="61"/>
    <s v="1º PRORROGA L3-SERV.DESARROLLO DEL PLAN INSERCIÓN LABORAL/ 1 ENE 2025 A 22 SEPT-2026 / ITINERARIO INDIVIDUAL DE INSERC.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2"/>
    <n v="22620"/>
  </r>
  <r>
    <n v="220260001805"/>
    <s v="AD"/>
    <d v="2026-02-13T00:00:00"/>
    <n v="22026002178"/>
    <s v="2026 06 3261 22799"/>
    <n v="1650"/>
    <x v="62"/>
    <s v="CTO. MENOR SERVICIOS EXPOSICIÓN LA BODA DE LOS REYES CATÓLICOS -GUÍA EDUCATIVA 2025/2026-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0925"/>
    <s v="AD"/>
    <d v="2026-02-10T00:00:00"/>
    <n v="22026001100"/>
    <s v="2026 06 3261 22799"/>
    <n v="580"/>
    <x v="63"/>
    <s v="CTO. MENOR PASACALLES DE LA ACTIVIDAD &quot;&quot;CARNAVAL DE LOS COLES&quot;&quot; -1 DÍA-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1088"/>
    <s v="AD"/>
    <d v="2026-02-11T00:00:00"/>
    <n v="22026001853"/>
    <s v="2026 03 9241 22609"/>
    <n v="2000"/>
    <x v="64"/>
    <s v="COLABORACIÓN CON EXPOSICIÓN DE FOTOGRAFÍA &quot;&quot;MOMENTOS DEPORTIVOS ICÓNICOS EN VALLADOLID (1)&quot;&quot;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592"/>
    <s v="AD"/>
    <d v="2026-01-01T00:00:00"/>
    <n v="22026001527"/>
    <s v="2026 04 9231 22799"/>
    <n v="6600"/>
    <x v="65"/>
    <s v="MODIFICACIÓN CONTRATO DE SERVICIOS DE &quot;&quot;ATENCIÓN CIUDADANA 010, CENTRALITA Y ATENC. PRESENCIAL AYTO VA&quot;&quot; - CAMBIO TERCERO"/>
    <n v="220"/>
    <s v="DONOSTIA-SAN SEBASTIAN"/>
    <s v="GUIPUZCOA"/>
    <x v="0"/>
    <s v="PrAbier - Procedimiento Abierto"/>
    <s v="MultiC - MultiCriterio"/>
    <x v="0"/>
    <x v="0"/>
    <s v="2"/>
    <s v="2. Gastos corrientes en bienes y servicios"/>
    <s v="04"/>
    <x v="2"/>
    <s v="9231"/>
    <s v="9231. Información, registro y gestión del padrón"/>
    <n v="22"/>
    <n v="22799"/>
  </r>
  <r>
    <n v="220259000593"/>
    <s v="AD"/>
    <d v="2026-01-01T00:00:00"/>
    <n v="22026001528"/>
    <s v="2026 04 9231 22799"/>
    <n v="57348.07"/>
    <x v="65"/>
    <s v="1ª PRÓRROGA CONTRATO DE SERVICIOS DE &quot;&quot;ATENCIÓN CIUDADANA 010, CENTRALITA Y ATENC PRESENCIAL PARA AYTO VA- CAMBIO TERCERO"/>
    <n v="220"/>
    <s v="DONOSTIA-SAN SEBASTIAN"/>
    <s v="GUIPUZCOA"/>
    <x v="0"/>
    <s v="PrAbier - Procedimiento Abierto"/>
    <s v="MultiC - MultiCriterio"/>
    <x v="0"/>
    <x v="0"/>
    <s v="2"/>
    <s v="2. Gastos corrientes en bienes y servicios"/>
    <s v="04"/>
    <x v="2"/>
    <s v="9231"/>
    <s v="9231. Información, registro y gestión del padrón"/>
    <n v="22"/>
    <n v="22799"/>
  </r>
  <r>
    <n v="220259001122"/>
    <s v="AD"/>
    <d v="2026-01-01T00:00:00"/>
    <n v="22026001552"/>
    <s v="2026 04 9231 22799"/>
    <n v="443605.33"/>
    <x v="65"/>
    <s v="2ª PRÓRROGA CONTRATO DE SERVICIOS DE &quot;&quot;ATENCIÓN CIUDADANA 010, CENTRALITA Y ATENCIÓN PRESENCIAL PARA EL AYTO VALLADOLID."/>
    <n v="220"/>
    <s v="DONOSTIA-SAN SEBASTIAN"/>
    <s v="GUIPUZCOA"/>
    <x v="0"/>
    <s v="PrAbier - Procedimiento Abierto"/>
    <s v="MultiC - MultiCriterio"/>
    <x v="0"/>
    <x v="0"/>
    <s v="2"/>
    <s v="2. Gastos corrientes en bienes y servicios"/>
    <s v="04"/>
    <x v="2"/>
    <s v="9231"/>
    <s v="9231. Información, registro y gestión del padrón"/>
    <n v="22"/>
    <n v="22799"/>
  </r>
  <r>
    <n v="220259000667"/>
    <s v="AD"/>
    <d v="2026-01-01T00:00:00"/>
    <n v="22026001136"/>
    <s v="2026 11 3111 22799"/>
    <n v="21429.119999999999"/>
    <x v="66"/>
    <s v="PRIMERA PRORROGA CONTRATO RECOGIDA DE PALOMAS DEL 15-10-2025 AL 14-10-2026. ANUALIDAD 2026"/>
    <n v="220"/>
    <s v="PELIGROS"/>
    <s v="GRANADA"/>
    <x v="0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2"/>
    <n v="22799"/>
  </r>
  <r>
    <n v="220259001114"/>
    <s v="AD"/>
    <d v="2026-01-01T00:00:00"/>
    <n v="22026001962"/>
    <s v="2026 04 9204 636"/>
    <n v="296159.25"/>
    <x v="67"/>
    <s v="MTO. Y REPARACIÓN DE LOS EQUIPOS DE TRAT. DE LA INFORMAC. (S. INFORM.  CRÍTICOS) 2ª PRÓRROGA, LOTE 2 , (2025CTA/045)"/>
    <n v="220"/>
    <s v="MADRID"/>
    <s v="MADR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3"/>
    <n v="636"/>
  </r>
  <r>
    <n v="220259001115"/>
    <s v="AD"/>
    <d v="2026-01-01T00:00:00"/>
    <n v="22026001963"/>
    <s v="2026 04 9204 636"/>
    <n v="151394.74"/>
    <x v="67"/>
    <s v="MTO. Y REPARACIÓN DE LOS EQUIPOS DE TRAT. DE LA INFORMAC. (S. INFORM. NO CRÍTICOS) 2ª PRÓRROGA, LOTE 1 , (2025CTA/045)"/>
    <n v="220"/>
    <s v="MADRID"/>
    <s v="MADR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3"/>
    <n v="636"/>
  </r>
  <r>
    <n v="220249000335"/>
    <s v="AD"/>
    <d v="2026-01-01T00:00:00"/>
    <n v="22026001755"/>
    <s v="2026 03 9241 22799"/>
    <n v="72589.539999999994"/>
    <x v="68"/>
    <s v="SE PC 81/2024 Sº ASISTENCIA TÉCNICA A ESPECTÁCULOS Y MTO. DE MAQUINARIA Y EQUIPAMIENTO AUDIOVISUAL CENTROS SPC (2A)"/>
    <n v="220"/>
    <s v="VALLADOLID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799"/>
  </r>
  <r>
    <n v="220249000556"/>
    <s v="AD"/>
    <d v="2026-01-01T00:00:00"/>
    <n v="22026001756"/>
    <s v="2026 03 9241 22799"/>
    <n v="44746.97"/>
    <x v="68"/>
    <s v="SE PC 81/2024 Sº ASISTENCIA TÉCNICA A ESPECTÁCULOS Y MTO. DE MAQUINARIA Y EQUIPAMIENTO AUDIOVISUAL - REAJUSTE CRÉDITOS"/>
    <n v="220"/>
    <s v="VALLADOLID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799"/>
  </r>
  <r>
    <n v="220260003750"/>
    <s v="AD"/>
    <d v="2026-02-25T00:00:00"/>
    <n v="22026002551"/>
    <s v="2026 0950 4321 609"/>
    <n v="13742.31"/>
    <x v="69"/>
    <s v="OBRA MENOR PARA EL DESBROCE DE MATORRAL Y PODA ARBOLES ENTORNO DEPOSITO LOCOMOTORAS INSTALACIONES RENFE. PRTR"/>
    <n v="220"/>
    <s v="MADRID"/>
    <s v="MADRID"/>
    <x v="4"/>
    <s v="AdDirec - Adjudicación Directa"/>
    <s v="SinC - Sin Criterio"/>
    <x v="1"/>
    <x v="0"/>
    <n v="6"/>
    <s v="6. Inversiones reales"/>
    <s v="09"/>
    <x v="6"/>
    <n v="4321"/>
    <s v="4321. Turismo"/>
    <n v="60"/>
    <n v="609"/>
  </r>
  <r>
    <n v="220229000386"/>
    <s v="AD"/>
    <d v="2026-01-01T00:00:00"/>
    <n v="22026000996"/>
    <s v="2026 11 1321 204"/>
    <n v="70712.399999999994"/>
    <x v="70"/>
    <s v="CONTRATO RENTING  VEHÍCULOS POLICÍA. DEL 1 DE ENERO DE 2023 AL 15 DE AGOSTO DE 2027. LOTE Nº 3. EXPTE SPSC 06/2022."/>
    <n v="220"/>
    <s v="LUGO"/>
    <s v="LUGO"/>
    <x v="2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0"/>
    <n v="204"/>
  </r>
  <r>
    <n v="220239000260"/>
    <s v="AD"/>
    <d v="2026-01-01T00:00:00"/>
    <n v="22026001002"/>
    <s v="2026 11 1321 204"/>
    <n v="46347.839999999997"/>
    <x v="70"/>
    <s v="CONTRATO  RENTING VEHÍCULOS CAMUF.  POLICÍA MUNICIPAL DE 1 DE ENERO DE 2024 A 31 DE MAYO DE 2028. EXPTE. SPSC SE-03/2023"/>
    <n v="220"/>
    <s v="LUGO"/>
    <s v="LUGO"/>
    <x v="2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0"/>
    <n v="204"/>
  </r>
  <r>
    <n v="220249000170"/>
    <s v="AD"/>
    <d v="2026-01-01T00:00:00"/>
    <n v="22026001463"/>
    <s v="2026 04 9204 641"/>
    <n v="37237.910000000003"/>
    <x v="71"/>
    <s v="SERVICIO ADMINISTRACIÓN ESPECIALIZADA Y SOPORTE A USUARIOS AVANTE (26/2023)"/>
    <n v="220"/>
    <s v="SEVILLA"/>
    <s v="SEVILL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49000172"/>
    <s v="AD"/>
    <d v="2026-01-01T00:00:00"/>
    <n v="22026001464"/>
    <s v="2026 04 9204 641"/>
    <n v="46558.559999999998"/>
    <x v="71"/>
    <s v="SERVICIO ADMINISTRACIÓN ESPECIALIZADA Y SOPORTE A USUARIOS AVANTE (26/2023) (REAJUSTE DE ANUALIDADES)"/>
    <n v="220"/>
    <s v="SEVILLA"/>
    <s v="SEVILL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29000425"/>
    <s v="AD"/>
    <d v="2026-01-01T00:00:00"/>
    <n v="22026001448"/>
    <s v="2026 04 9204 641"/>
    <n v="70941.539999999994"/>
    <x v="72"/>
    <s v="SERVICIOS LÍNEA BASE OFICINA TÉCNICA DE SEGURIDAD, LOTE 1   (59/2021)"/>
    <n v="220"/>
    <s v="DONOSTIA-SAN SEBASTIAN"/>
    <s v="GUIPUZCO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29000426"/>
    <s v="AD"/>
    <d v="2026-01-01T00:00:00"/>
    <n v="22026001449"/>
    <s v="2026 04 9204 216"/>
    <n v="42421.84"/>
    <x v="72"/>
    <s v="OPERACIÓN DEL  CENTRO DE OPERACIONES DE CIBERSEGURIDAD (SOC), LOTE 1   (59/2021)"/>
    <n v="220"/>
    <s v="DONOSTIA-SAN SEBASTIAN"/>
    <s v="GUIPUZCOA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6"/>
  </r>
  <r>
    <n v="220229000427"/>
    <s v="AD"/>
    <d v="2026-01-01T00:00:00"/>
    <n v="22026001450"/>
    <s v="2026 04 9204 641"/>
    <n v="13300"/>
    <x v="72"/>
    <s v="SERVICIOS BAJO DEMANDA OFICINA TÉCNICA DE SEGURIDAD, LOTE 1   (59/2021)"/>
    <n v="220"/>
    <s v="DONOSTIA-SAN SEBASTIAN"/>
    <s v="GUIPUZCO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29000428"/>
    <s v="AD"/>
    <d v="2026-01-01T00:00:00"/>
    <n v="22026001451"/>
    <s v="2026 04 9204 641"/>
    <n v="47121.760000000002"/>
    <x v="72"/>
    <s v="SOLUCIÓN DE PROTECCIÓN DE ENDPOINT (EDR), LOTE 1   (59/2021)"/>
    <n v="220"/>
    <s v="DONOSTIA-SAN SEBASTIAN"/>
    <s v="GUIPUZCO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49000955"/>
    <s v="AD"/>
    <d v="2026-01-01T00:00:00"/>
    <n v="22026001010"/>
    <s v="2026 01 4331 203"/>
    <n v="1000"/>
    <x v="5"/>
    <s v="SEGUNDA PRÓRROGA SUMINISTRO IMPRESIÓN CORPORATIVA 08 DE FEBRERO 2025 A 7 FEBRERO 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4331"/>
    <s v="4331. Desarrollo empresarial"/>
    <n v="20"/>
    <n v="203"/>
  </r>
  <r>
    <n v="220249000956"/>
    <s v="AD"/>
    <d v="2026-01-01T00:00:00"/>
    <n v="22026002044"/>
    <s v="2026 05 4312 203"/>
    <n v="150"/>
    <x v="5"/>
    <s v="PRORROGA DE CONTRATO DE SUMINISTRO DE IMPRESION CORPORATIVA. SERVICIO CYM."/>
    <n v="220"/>
    <s v="VALLADOLID"/>
    <s v="VALLADOLID"/>
    <x v="0"/>
    <s v="PrAbier - Procedimiento Abierto"/>
    <s v="MultiC - MultiCriterio"/>
    <x v="0"/>
    <x v="0"/>
    <s v="2"/>
    <s v="2. Gastos corrientes en bienes y servicios"/>
    <s v="05"/>
    <x v="8"/>
    <s v="4312"/>
    <s v="4312. Mercados"/>
    <n v="20"/>
    <n v="203"/>
  </r>
  <r>
    <n v="220229000429"/>
    <s v="AD"/>
    <d v="2026-01-01T00:00:00"/>
    <n v="22026001452"/>
    <s v="2026 04 9204 641"/>
    <n v="29538.75"/>
    <x v="72"/>
    <s v="SOLUCIÓN DE PROTECCIÓN DE LA NAVEGACIÓN DEL USUARIO, LOTE 1   (59/2021)"/>
    <n v="220"/>
    <s v="DONOSTIA-SAN SEBASTIAN"/>
    <s v="GUIPUZCO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29000430"/>
    <s v="AD"/>
    <d v="2026-01-01T00:00:00"/>
    <n v="22026001453"/>
    <s v="2026 04 9204 641"/>
    <n v="47545.46"/>
    <x v="72"/>
    <s v="SOLUCIÓN DE AUTENTICACIÓN CON DOBLE FACTOR (2FA), LOTE 1   (59/2021)"/>
    <n v="220"/>
    <s v="DONOSTIA-SAN SEBASTIAN"/>
    <s v="GUIPUZCO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29000431"/>
    <s v="AD"/>
    <d v="2026-01-01T00:00:00"/>
    <n v="22026001454"/>
    <s v="2026 04 9204 641"/>
    <n v="36330.94"/>
    <x v="72"/>
    <s v="SOLUCIÓN DE PROTECCIÓN DEL DOMINIO, LOTE 1   (59/2021)"/>
    <n v="220"/>
    <s v="DONOSTIA-SAN SEBASTIAN"/>
    <s v="GUIPUZCO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59000101"/>
    <s v="AD"/>
    <d v="2026-01-01T00:00:00"/>
    <n v="22026001510"/>
    <s v="2026 04 9204 641"/>
    <n v="82172.800000000003"/>
    <x v="73"/>
    <s v="MTO Y ASIST. TÉCNICA DEL SISTEMA DE INFORMACIÓN PRESUPUESTARIA, CONTABLE Y FINANCIERA, 2ª PRÓRROGA, 2025/CTA/23"/>
    <n v="220"/>
    <s v="ECIJA"/>
    <s v="SEVILLA"/>
    <x v="0"/>
    <s v="PrNegSP - Procedimiento Negociado Sin Publicidad"/>
    <s v="SinC - Sin Criterio"/>
    <x v="3"/>
    <x v="0"/>
    <s v="6"/>
    <s v="6. Inversiones reales"/>
    <s v="04"/>
    <x v="2"/>
    <s v="9204"/>
    <s v="9204. Tecnologías de la información y comunicación"/>
    <n v="64"/>
    <n v="641"/>
  </r>
  <r>
    <n v="220249000959"/>
    <s v="AD"/>
    <d v="2026-01-01T00:00:00"/>
    <n v="22026001287"/>
    <s v="2026 02 9331 203"/>
    <n v="200"/>
    <x v="5"/>
    <s v="2ª PRÓRROGA ALQUILER FOTOCOPIADORA DPTO. PATRIMONIO.PERIODO: 08/02/2025 AL 31/12/2025 - 01/01/26 AL  07/02/2026 (1 AÑO)"/>
    <n v="220"/>
    <s v="VALLADOLID"/>
    <s v="VALLADOLID"/>
    <x v="2"/>
    <s v="PrAbier - Procedimiento Abierto"/>
    <s v="MultiC - MultiCriterio"/>
    <x v="0"/>
    <x v="0"/>
    <s v="2"/>
    <s v="2. Gastos corrientes en bienes y servicios"/>
    <s v="02"/>
    <x v="10"/>
    <s v="9331"/>
    <s v="9331. Gestión del patrimonio"/>
    <n v="20"/>
    <n v="203"/>
  </r>
  <r>
    <n v="220259001128"/>
    <s v="AD"/>
    <d v="2026-01-01T00:00:00"/>
    <n v="22026001554"/>
    <s v="2026 04 9204 641"/>
    <n v="39860.519999999997"/>
    <x v="73"/>
    <s v="MTO Y ASIST. TÉCNICA DEL PADRÓN MUNICIPAL DE HABITANTES DEL AYTO DE VALLADOLID, 1ª PRÓRROGA, (2025/SAN/030)"/>
    <n v="220"/>
    <s v="ECIJA"/>
    <s v="SEVILL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59000415"/>
    <s v="AD"/>
    <d v="2026-01-01T00:00:00"/>
    <n v="22026001947"/>
    <s v="2026 04 9204 641"/>
    <n v="8727.1299999999992"/>
    <x v="74"/>
    <s v="SISTEMA DE INFORMACIÓN AL CIUDADANO, BASADO EN EL SISTEMA DE GESTIÓN DOCUMENTAL DOGMA, LOTE 14, 2025/AAR/25"/>
    <n v="220"/>
    <s v="LAS ROZAS DE MADRID"/>
    <s v="MADRID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60002138"/>
    <s v="AD"/>
    <d v="2026-02-16T00:00:00"/>
    <n v="22026002200"/>
    <s v="2026 11 1631 214"/>
    <n v="786.5"/>
    <x v="75"/>
    <s v="REPARACIÓN DE VEHÍCULOS Y MAQUINARIA. SERVICIO DE LIMPIEZA VIARIA.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631"/>
    <s v="1631. Limpieza viaria"/>
    <n v="21"/>
    <n v="214"/>
  </r>
  <r>
    <n v="220260000672"/>
    <s v="AD"/>
    <d v="2026-01-27T00:00:00"/>
    <n v="22026000518"/>
    <s v="2026 03 9241 22609"/>
    <n v="544.5"/>
    <x v="76"/>
    <s v="ESPECTÁCULO DE ANIMACIÓN Y DISCOMOVIDA EN CIC EL EMPECINADO PARA CARNAVAL (CONSEJO SOCIAL HUERTA DEL REY)"/>
    <n v="220"/>
    <s v="ZARATAN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0945"/>
    <s v="AD"/>
    <d v="2026-02-10T00:00:00"/>
    <n v="22026001539"/>
    <s v="2026 10 2312 22699"/>
    <n v="756.25"/>
    <x v="76"/>
    <s v="ACTUACION MUSICAL &quot;&quot; GALA ENAMORADOS&quot;&quot;  EL 13 DE FEBRERO  PARA LAS PAREJAS QUE CELEBRAN SUS BODASDE ORO- INICIATIVAS SOC."/>
    <n v="220"/>
    <s v="ZARATAN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0945"/>
    <s v="AD"/>
    <d v="2026-02-10T00:00:00"/>
    <n v="22026001540"/>
    <s v="2026 10 2312 22699"/>
    <n v="1058.75"/>
    <x v="76"/>
    <s v="ACTUACION MUSICAL &quot;&quot; GALA ENAMORADOS&quot;&quot;  EL 13 DE FEBRERO  PARA LAS PAREJAS QUE CELEBRAN SUS BODASDE ORO- INICIATIVAS SOC."/>
    <n v="220"/>
    <s v="ZARATAN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4050"/>
    <s v="AD"/>
    <d v="2026-02-25T00:00:00"/>
    <n v="22026001539"/>
    <s v="2026 10 2312 22699"/>
    <n v="22.2"/>
    <x v="76"/>
    <s v="SERVICIO DE AZAFATAS PARA LA ACTUACION MUSICAL POR LAS BODAS DE ORO DE LOS USUARIOS DE LOS CVA- INICIATIVAS SOCIALES"/>
    <n v="220"/>
    <s v="ZARATAN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4050"/>
    <s v="AD"/>
    <d v="2026-02-25T00:00:00"/>
    <n v="22026001540"/>
    <s v="2026 10 2312 22699"/>
    <n v="31.05"/>
    <x v="76"/>
    <s v="SERVICIO DE AZAFATAS PARA LA ACTUACION MUSICAL POR LAS BODAS DE ORO DE LOS USUARIOS DE LOS CVA- INICIATIVAS SOCIALES"/>
    <n v="220"/>
    <s v="ZARATAN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59000412"/>
    <s v="AD"/>
    <d v="2026-01-01T00:00:00"/>
    <n v="22026001944"/>
    <s v="2026 04 9204 641"/>
    <n v="5118.3"/>
    <x v="77"/>
    <s v="GESTIÓN DE BIBLIOTECAS DEL ARCHIVO MUNICIPAL, LOTE 1 2025/AAR/25"/>
    <n v="220"/>
    <s v="MADRID"/>
    <s v="MADRID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49000961"/>
    <s v="AD"/>
    <d v="2026-01-01T00:00:00"/>
    <n v="22026001011"/>
    <s v="2026 01 9207 203"/>
    <n v="296.89"/>
    <x v="5"/>
    <s v="2ª PRÓRROGA EXP HPMA-SE 30/2024 ALQUILER IMPRESIÓN CORPORATIVA 5 MÁQUINAS GOBIERNO Y RELACIÓN 08/02/2025 a 07/02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7"/>
    <s v="9207. Gobierno y relaciones"/>
    <n v="20"/>
    <n v="203"/>
  </r>
  <r>
    <n v="220260000902"/>
    <s v="AD"/>
    <d v="2026-02-10T00:00:00"/>
    <n v="22026000977"/>
    <s v="2026 03 9241 22199"/>
    <n v="121.36"/>
    <x v="78"/>
    <s v="SUMINISTRO DE 1000 BOLSAS PARA PARAGÜEROS DEL C.C. BAILARÍN VICENTE ESCUDERO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199"/>
  </r>
  <r>
    <n v="220249000962"/>
    <s v="AD"/>
    <d v="2026-01-01T00:00:00"/>
    <n v="22026001289"/>
    <s v="2026 02 1501 203"/>
    <n v="1000"/>
    <x v="5"/>
    <s v="2ª PRÓR. CONT. &quot;&quot;SUMINISTRO DE IMPRESIÓN CORPOR. EX.AYUNT. VALLAD.EXP.HPMA-SE 30/24  DE 8.2 A31.12.25-1.1A7.2 26(1AÑO)"/>
    <n v="220"/>
    <s v="VALLADOLID"/>
    <s v="VALLADOLID"/>
    <x v="0"/>
    <s v="PrAbier - Procedimiento Abierto"/>
    <s v="MultiC - MultiCriterio"/>
    <x v="0"/>
    <x v="0"/>
    <s v="2"/>
    <s v="2. Gastos corrientes en bienes y servicios"/>
    <s v="02"/>
    <x v="10"/>
    <s v="1501"/>
    <s v="1501. Dirección del área de urbanismo y vivienda"/>
    <n v="20"/>
    <n v="203"/>
  </r>
  <r>
    <n v="220260002977"/>
    <s v="AD"/>
    <d v="2026-02-20T00:00:00"/>
    <n v="22026002415"/>
    <s v="2026 03 9241 22199"/>
    <n v="325.49"/>
    <x v="78"/>
    <s v="SUMINISTRO DE 2.500 BOLSAS PARA PARAGUEROS DEL C.C. RONDILLA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199"/>
  </r>
  <r>
    <n v="220260003738"/>
    <s v="AD"/>
    <d v="2026-02-24T00:00:00"/>
    <n v="22026002548"/>
    <s v="2026 03 9241 22199"/>
    <n v="307.82"/>
    <x v="78"/>
    <s v="SUMINISTRO DE 2500 BOLSAS (2 TAMAÑOS) PARA PARAGUEROS DE C.C. CANAL DE CASTILLA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199"/>
  </r>
  <r>
    <n v="220260000924"/>
    <s v="AD"/>
    <d v="2026-02-10T00:00:00"/>
    <n v="22026001099"/>
    <s v="2026 06 3261 22799"/>
    <n v="1217.26"/>
    <x v="79"/>
    <s v="CTO. MENOR CONTRATACIÓN DE ANIMACIÓN Y MAESTRO DE CEREMONIAS PARA LA ACTIVIDAD &quot;&quot;CARNAVAL DE LOS COLES&quot;&quot; -1 DÍA-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59000867"/>
    <s v="AD"/>
    <d v="2026-01-01T00:00:00"/>
    <n v="22026001624"/>
    <s v="2026 10 2312 213"/>
    <n v="6283.79"/>
    <x v="80"/>
    <s v="MANTENIMIENTO PUERTAS AUTOMATICAS PARA 2026 DEL CVA TRANSFERIDO S.JUAN-ROND-VICT-PUENTE Y DELICIAS-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49000964"/>
    <s v="AD"/>
    <d v="2026-01-01T00:00:00"/>
    <n v="22026001012"/>
    <s v="2026 01 9205 203"/>
    <n v="13.86"/>
    <x v="5"/>
    <s v="EXP HPMA-SE 30/2024 SEGUNDA PRÓRROGA alquiler impresión corporativa máquina Imprenta - De 08/02/2025 a 07/02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5"/>
    <s v="9205. Imprenta municipal"/>
    <n v="20"/>
    <n v="203"/>
  </r>
  <r>
    <n v="220259000868"/>
    <s v="AD"/>
    <d v="2026-01-01T00:00:00"/>
    <n v="22026001626"/>
    <s v="2026 10 2312 213"/>
    <n v="3998.78"/>
    <x v="80"/>
    <s v="MANTENIMIENTO DE LAS PUERTAS AUTOMATICAS PARA 2026 DE LOS CVA NO TRANSFERIDOS RIO ESG-PARQ  Y Z. SUR- INICIATIVAS SOC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49000966"/>
    <s v="AD"/>
    <d v="2026-01-01T00:00:00"/>
    <n v="22026002045"/>
    <s v="2026 05 4301 203"/>
    <n v="500"/>
    <x v="5"/>
    <s v="2º Prrorroga Contrato Suministro de Impresión Corporativa del Ayto .(Area de Comercio, M y C ) del 1/2/2025 al 31/1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5"/>
    <x v="8"/>
    <s v="4301"/>
    <s v="4301. Dirección del área de comercio, mercados y consumo"/>
    <n v="20"/>
    <n v="203"/>
  </r>
  <r>
    <n v="220249000968"/>
    <s v="AD"/>
    <d v="2026-01-01T00:00:00"/>
    <n v="22026001014"/>
    <s v="2026 01 9206 203"/>
    <n v="155"/>
    <x v="5"/>
    <s v="SEGUNDA PRÓRROGA ALQUILER 2 FOTOCOPIADORAS COLOR Y B/N ARCHIVO MUNICIPAL, DEL 1 DE ENERO AL 7 DE FEBRERO DE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01"/>
    <x v="4"/>
    <s v="9206"/>
    <s v="9206. Archivo municipal"/>
    <n v="20"/>
    <n v="203"/>
  </r>
  <r>
    <n v="220260000936"/>
    <s v="AD"/>
    <d v="2026-02-10T00:00:00"/>
    <n v="22026001337"/>
    <s v="2026 10 2312 213"/>
    <n v="1760.07"/>
    <x v="80"/>
    <s v="REPARACION DE PUERTA AUTOMATICA DELCVA SAN JUAN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60002705"/>
    <s v="AD"/>
    <d v="2026-02-19T00:00:00"/>
    <n v="22026002427"/>
    <s v="2026 11 1321 213"/>
    <n v="1500"/>
    <x v="80"/>
    <s v="REPARACIÓN DE PUERTAS MANUALES Y AUTOMÁTICAS DEPENDENCIAS DE POLICÍA MUNICIPAL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1"/>
    <n v="213"/>
  </r>
  <r>
    <n v="220249000971"/>
    <s v="AD"/>
    <d v="2026-01-01T00:00:00"/>
    <n v="22026001342"/>
    <s v="2026 03 9241 203"/>
    <n v="1000"/>
    <x v="5"/>
    <s v="EXP. PR-SE 40/2021 PS 5: 2ª PRÓRROGA CONTRATO SUMINISTRO DE IMPRESIÓN CORPORATIVA AYTO. VALLADOLID."/>
    <n v="220"/>
    <s v="VALLADOLID"/>
    <s v="VALLADOLID"/>
    <x v="2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0"/>
    <n v="203"/>
  </r>
  <r>
    <n v="220260002706"/>
    <s v="AD"/>
    <d v="2026-02-19T00:00:00"/>
    <n v="22026002428"/>
    <s v="2026 11 1321 213"/>
    <n v="3973.06"/>
    <x v="80"/>
    <s v="MANTENIMIENTO CORRECCIÓN Y REVISIÓN DE PUERTAS MANUALES Y AUTOMÁTICAS DE LAS DEPENDENCIAS DE POLICIA MUNICIPAL 2026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1"/>
    <n v="213"/>
  </r>
  <r>
    <n v="220249000972"/>
    <s v="AD"/>
    <d v="2026-01-01T00:00:00"/>
    <n v="22026001500"/>
    <s v="2026 04 9202 203"/>
    <n v="160"/>
    <x v="5"/>
    <s v="Prórroga contrato alquiler máquinas fotocopiadoras Personal y Formación 8-2-2025 al 7-2-2026. (can)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202"/>
    <s v="9202. Gestión de recursos humanos"/>
    <n v="20"/>
    <n v="203"/>
  </r>
  <r>
    <n v="220249000974"/>
    <s v="AD"/>
    <d v="2026-01-01T00:00:00"/>
    <n v="22026001502"/>
    <s v="2026 04 9311 203"/>
    <n v="71.42"/>
    <x v="5"/>
    <s v="COPIAS FOTOCOPIADORA TIPO MC 3 PARA 2ª PRORROGA CONTRATO SUMINISTRO DE IMPRESION CORPORATIVA (08-02-2025 A 07-02-2026)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311"/>
    <s v="9311. Planificación económico financiera"/>
    <n v="20"/>
    <n v="203"/>
  </r>
  <r>
    <n v="220249000975"/>
    <s v="AD"/>
    <d v="2026-01-01T00:00:00"/>
    <n v="22026001503"/>
    <s v="2026 04 9311 203"/>
    <n v="85.03"/>
    <x v="5"/>
    <s v="ALQUILER FOTOCOPIADORA TIPO MC 3 PARA 2ª PRORROGA CONTRATO SUMINISTRO DE IMPRESION CORPORATIVA (08-02-2025 A 07-02-2026)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311"/>
    <s v="9311. Planificación económico financiera"/>
    <n v="20"/>
    <n v="203"/>
  </r>
  <r>
    <n v="220259000837"/>
    <s v="AD"/>
    <d v="2026-01-01T00:00:00"/>
    <n v="22026001609"/>
    <s v="2026 10 2315 22799"/>
    <n v="1800"/>
    <x v="81"/>
    <s v="TEATRO DE IMPROVISACIÓN EN CLAVE DE IGUALDAD// CENTRO MUNICIPAL DE LA IGUALDAD // ENERO A JUN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49000976"/>
    <s v="AD"/>
    <d v="2026-01-01T00:00:00"/>
    <n v="22026001016"/>
    <s v="2026 01 9312 203"/>
    <n v="30.3"/>
    <x v="5"/>
    <s v="PRORROGA CONTRATO CENTRALIZADO MANTENIMIENTO FOTOCOPIADORAS. DEPARTAMENTO CONTABILIDAD 08/02/2025 A 07/02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312"/>
    <s v="9312. Intervención general"/>
    <n v="20"/>
    <n v="203"/>
  </r>
  <r>
    <n v="220249000977"/>
    <s v="AD"/>
    <d v="2026-01-01T00:00:00"/>
    <n v="22026001017"/>
    <s v="2026 01 9312 203"/>
    <n v="30.3"/>
    <x v="5"/>
    <s v="PRORROGA CONTRATO CENTRALIZADO MANTENIMIENTO FOTOCOPIADORAS. INTERVENCION 08/02/2025 A 07/02/2026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312"/>
    <s v="9312. Intervención general"/>
    <n v="20"/>
    <n v="203"/>
  </r>
  <r>
    <n v="220260002844"/>
    <s v="AD"/>
    <d v="2026-02-19T00:00:00"/>
    <n v="22026002183"/>
    <s v="2026 08 1532 210"/>
    <n v="3630"/>
    <x v="82"/>
    <s v="Suministro hormigones y morteros, tanto en obra como retirada en planta con vehículos municipales.-"/>
    <n v="220"/>
    <s v="BARCELONA"/>
    <s v="BARCELONA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1"/>
    <n v="210"/>
  </r>
  <r>
    <n v="220249000980"/>
    <s v="AD"/>
    <d v="2026-01-01T00:00:00"/>
    <n v="22026001504"/>
    <s v="2026 04 9209 203"/>
    <n v="1073.19"/>
    <x v="5"/>
    <s v="SEGUNDA PRÓRROGA SUMINISTRO IMPRESIÓN CORPORATIVA 08/02/25 A 07/02/26. CONCEJALÍA,   DIRECCIÓN Y SECR. EJECUTIVA HACIEND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209"/>
    <s v="9209. Dirección del area de hacienda, personal y modernización administrativa"/>
    <n v="20"/>
    <n v="203"/>
  </r>
  <r>
    <n v="220249000981"/>
    <s v="AD"/>
    <d v="2026-01-01T00:00:00"/>
    <n v="22026001197"/>
    <s v="2026 08 1301 203"/>
    <n v="550"/>
    <x v="5"/>
    <s v="Alquiler fotocopiadoras Área Tráfico y Movilidad (SETM-CONCEJ pta 38, LIC pta 19, SCIE pta 18 bis, INF URB pta 9)"/>
    <n v="220"/>
    <s v="VALLADOLID"/>
    <s v="VALLADOLID"/>
    <x v="0"/>
    <s v="PrAbier - Procedimiento Abierto"/>
    <s v="MultiC - MultiCriterio"/>
    <x v="0"/>
    <x v="0"/>
    <s v="2"/>
    <s v="2. Gastos corrientes en bienes y servicios"/>
    <s v="08"/>
    <x v="9"/>
    <s v="1301"/>
    <s v="1301. Dirección del área de tráfico y movilidad"/>
    <n v="20"/>
    <n v="203"/>
  </r>
  <r>
    <n v="220259000866"/>
    <s v="AD"/>
    <d v="2026-01-01T00:00:00"/>
    <n v="22026001623"/>
    <s v="2026 10 2315 22799"/>
    <n v="17932.2"/>
    <x v="83"/>
    <s v="DISEÑO Y MAQUETACION DE CARTELERIA// CENTRO MUNICIPAL DE IGUALDAD// DURANTE EL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49000983"/>
    <s v="AD"/>
    <d v="2026-01-01T00:00:00"/>
    <n v="22026001199"/>
    <s v="2026 08 1341 203"/>
    <n v="80"/>
    <x v="5"/>
    <s v="2ª PRORROGA -ALQUILER FOTOCOPIADORA_CENTRO MOVILIDAD URBANA (8 febrero a 31 diciembre 2025/1 enero a 7 febrero 2026)"/>
    <n v="220"/>
    <s v="VALLADOLID"/>
    <s v="VALLADOLID"/>
    <x v="2"/>
    <s v="PrAbier - Procedimiento Abierto"/>
    <s v="MultiC - MultiCriterio"/>
    <x v="0"/>
    <x v="0"/>
    <s v="2"/>
    <s v="2. Gastos corrientes en bienes y servicios"/>
    <s v="08"/>
    <x v="9"/>
    <s v="1341"/>
    <s v="1341. Movilidad"/>
    <n v="20"/>
    <n v="203"/>
  </r>
  <r>
    <n v="220249000985"/>
    <s v="AD"/>
    <d v="2026-01-01T00:00:00"/>
    <n v="22026001201"/>
    <s v="2026 08 1341 203"/>
    <n v="80"/>
    <x v="5"/>
    <s v="2ª PRÓRROGA - ALQUILER FOTOCOPIADORA OCUPACIÓN VÍA PÚBLICA (8 febrero a 31 diciembre 2025/1 enero a 7 febrero 2026)"/>
    <n v="220"/>
    <s v="VALLADOLID"/>
    <s v="VALLADOLID"/>
    <x v="2"/>
    <s v="PrAbier - Procedimiento Abierto"/>
    <s v="MultiC - MultiCriterio"/>
    <x v="0"/>
    <x v="0"/>
    <s v="2"/>
    <s v="2. Gastos corrientes en bienes y servicios"/>
    <s v="08"/>
    <x v="9"/>
    <s v="1341"/>
    <s v="1341. Movilidad"/>
    <n v="20"/>
    <n v="203"/>
  </r>
  <r>
    <n v="220249000988"/>
    <s v="AD"/>
    <d v="2026-01-01T00:00:00"/>
    <n v="22026001505"/>
    <s v="2026 04 9321 203"/>
    <n v="2000"/>
    <x v="5"/>
    <s v="Equipos FC011304-FC011305-FC011306-FC011372 Servicios de Gestión de Ingresos e Inspección (1/1/26 - 7/2/26)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321"/>
    <s v="9321. Gestión de ingresos e inspección"/>
    <n v="20"/>
    <n v="203"/>
  </r>
  <r>
    <n v="220249000990"/>
    <s v="AD"/>
    <d v="2026-01-01T00:00:00"/>
    <n v="22026001208"/>
    <s v="2026 08 1532 203"/>
    <n v="400"/>
    <x v="5"/>
    <s v="Contrato de ALQUILER DE FOTOCOPIADORAS DEL SEPI entre 8/02 a 31/12 de 2025 y del 1/01 a 7/02 de 2026."/>
    <n v="220"/>
    <s v="VALLADOLID"/>
    <s v="VALLADOLID"/>
    <x v="0"/>
    <s v="PrAbier - Procedimiento Abierto"/>
    <s v="MultiC - MultiCriterio"/>
    <x v="0"/>
    <x v="0"/>
    <s v="2"/>
    <s v="2. Gastos corrientes en bienes y servicios"/>
    <s v="08"/>
    <x v="9"/>
    <s v="1532"/>
    <s v="1532. Pavimentación vias públicas y otros servicios urbanísticos"/>
    <n v="20"/>
    <n v="203"/>
  </r>
  <r>
    <n v="220260001102"/>
    <s v="AD"/>
    <d v="2026-02-11T00:00:00"/>
    <n v="22026002005"/>
    <s v="2026 10 2312 215"/>
    <n v="208"/>
    <x v="84"/>
    <s v="TELA PRA REPARAR EL BILLAR DEL CVA PTE. COLGANTE- INICIATIVAS SOCIALES"/>
    <n v="220"/>
    <s v="VALENCIA"/>
    <s v="VALENCIA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5"/>
  </r>
  <r>
    <n v="220260002845"/>
    <s v="AD"/>
    <d v="2026-02-19T00:00:00"/>
    <n v="22026002186"/>
    <s v="2026 08 1532 22199"/>
    <n v="629.20000000000005"/>
    <x v="85"/>
    <s v="Suministro de 4.000 ml de &quot;&quot;banderola&quot;&quot; (cinta señalizadora de obra) personalizada para el Ayuntamiento de Valladolid.-"/>
    <n v="220"/>
    <s v="VALLADOLID"/>
    <s v="VALLADOL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2"/>
    <n v="22199"/>
  </r>
  <r>
    <n v="220249001040"/>
    <s v="AD"/>
    <d v="2026-01-01T00:00:00"/>
    <n v="22026001020"/>
    <s v="2026 01 9201 203"/>
    <n v="270"/>
    <x v="5"/>
    <s v="2ª Prórroga contrato de suministro de impresión corporativa del Excmo Ayuntamiento de Valladolid  (Secretaría General)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1"/>
    <s v="9201. Secretaría General"/>
    <n v="20"/>
    <n v="203"/>
  </r>
  <r>
    <n v="220259000096"/>
    <s v="AD"/>
    <d v="2026-01-01T00:00:00"/>
    <n v="22026001366"/>
    <s v="2026 03 9241 203"/>
    <n v="112"/>
    <x v="5"/>
    <s v="AMPLIACIÓN CONTRATO SUMINISTRO IMPRESIÓN CORPORATIVA: C.M. LAS FLORES (ENERO 2026)"/>
    <n v="220"/>
    <s v="VALLADOLID"/>
    <s v="VALLADOLID"/>
    <x v="2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0"/>
    <n v="203"/>
  </r>
  <r>
    <n v="220260000710"/>
    <s v="AD"/>
    <d v="2026-01-28T00:00:00"/>
    <n v="22026000858"/>
    <s v="2026 11 3111 22199"/>
    <n v="550"/>
    <x v="86"/>
    <s v="ADQUISICIÓN DE PRODUCTOS DE DESINFECCIÓN PARA EL C.M.P.A. PARA EL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199"/>
  </r>
  <r>
    <n v="220259000674"/>
    <s v="AD"/>
    <d v="2026-01-01T00:00:00"/>
    <n v="22026001594"/>
    <s v="2026 10 2312 632"/>
    <n v="125.79"/>
    <x v="87"/>
    <s v="ENSAYOS CONTROL DECALIDAD DE MATERIALES, LOTE 1, OBRA SUSTITUCION CUBIERTA CVA ZONA ESTE(enero y febrero 2026)"/>
    <n v="220"/>
    <s v="ALCOBENDAS"/>
    <s v="MADRID"/>
    <x v="0"/>
    <s v="PrAbier - Procedimiento Abierto"/>
    <s v="MultiC - MultiCriterio"/>
    <x v="0"/>
    <x v="0"/>
    <s v="6"/>
    <s v="6. Inversiones reales"/>
    <s v="10"/>
    <x v="1"/>
    <s v="2312"/>
    <s v="2312. Iniciativas sociales"/>
    <n v="63"/>
    <n v="632"/>
  </r>
  <r>
    <n v="220259000696"/>
    <s v="AD"/>
    <d v="2026-01-01T00:00:00"/>
    <n v="22026001377"/>
    <s v="2026 03 9241 632"/>
    <n v="5780.27"/>
    <x v="87"/>
    <s v="CONTRATO AUXILIAR DE CONTROL DE CALIDAD EN LA OBRA DE RENOVACIÓN DE LAS CUBIERTAS DEL C.C. ZONA ESTE (SPC 13/2025)"/>
    <n v="220"/>
    <s v="ALCOBENDAS"/>
    <s v="MADRID"/>
    <x v="0"/>
    <s v="AdDirec - Adjudicación Directa"/>
    <s v="SinC - Sin Criterio"/>
    <x v="1"/>
    <x v="0"/>
    <s v="6"/>
    <s v="6. Inversiones reales"/>
    <s v="03"/>
    <x v="7"/>
    <s v="9241"/>
    <s v="9241. Participación ciudadana"/>
    <n v="63"/>
    <n v="632"/>
  </r>
  <r>
    <n v="220179000024"/>
    <s v="AD"/>
    <d v="2026-01-01T00:00:00"/>
    <n v="22026001187"/>
    <s v="2026 08 1341 22799"/>
    <n v="3087691.92"/>
    <x v="88"/>
    <s v="AJUSTE ANUALIDADES CONTRATO GESTIÓN SERVICIO PÚBLICO REGULACIÓN ESTACIONAMIENTO VEHÍCULOS VÍA PÚBLICA EN VALLADOLID"/>
    <n v="220"/>
    <s v="MADRID"/>
    <s v="MADRID"/>
    <x v="5"/>
    <s v="PrAbier - Procedimiento Abierto"/>
    <s v="MultiC - MultiCriterio"/>
    <x v="0"/>
    <x v="0"/>
    <s v="2"/>
    <s v="2. Gastos corrientes en bienes y servicios"/>
    <s v="08"/>
    <x v="9"/>
    <s v="1341"/>
    <s v="1341. Movilidad"/>
    <n v="22"/>
    <n v="22799"/>
  </r>
  <r>
    <n v="220259000346"/>
    <s v="AD"/>
    <d v="2026-01-01T00:00:00"/>
    <n v="22026001290"/>
    <s v="2026 02 1511 609"/>
    <n v="109701.46"/>
    <x v="89"/>
    <s v="Adj.contrato  obras de desmo., traslado y recolocación de la arquería histórica del Convento de la Merced Calzada"/>
    <n v="220"/>
    <s v="VALLADOLID"/>
    <s v="VALLADOLID"/>
    <x v="4"/>
    <s v="PrAbier - Procedimiento Abierto"/>
    <s v="MultiC - MultiCriterio"/>
    <x v="0"/>
    <x v="0"/>
    <s v="6"/>
    <s v="6. Inversiones reales"/>
    <s v="02"/>
    <x v="10"/>
    <s v="1511"/>
    <s v="1511. Planficación y gestión del urbanismo"/>
    <n v="60"/>
    <n v="609"/>
  </r>
  <r>
    <n v="220189000209"/>
    <s v="AD"/>
    <d v="2026-01-01T00:00:00"/>
    <n v="22026001721"/>
    <s v="2026 07 1701 22102"/>
    <n v="25585.56"/>
    <x v="90"/>
    <s v="CONSUMO BIOMASA 2018 A 2026.-"/>
    <n v="220"/>
    <s v="MADRID"/>
    <s v="MADRID"/>
    <x v="2"/>
    <s v="PrAbier - Procedimiento Abierto"/>
    <s v="MultiC - MultiCriterio"/>
    <x v="0"/>
    <x v="0"/>
    <s v="2"/>
    <s v="2. Gastos corrientes en bienes y servicios"/>
    <s v="07"/>
    <x v="3"/>
    <s v="1701"/>
    <s v="1701. Dirección del área de medio ambiente"/>
    <n v="22"/>
    <n v="22102"/>
  </r>
  <r>
    <n v="220199000334"/>
    <s v="AD"/>
    <d v="2026-01-01T00:00:00"/>
    <n v="22026001188"/>
    <s v="2026 08 1341 22799"/>
    <n v="406016.97"/>
    <x v="88"/>
    <s v="AMPLIACIÓN ÁREA REGULADA ORA 2020 - 2026"/>
    <n v="220"/>
    <s v="MADRID"/>
    <s v="MADRID"/>
    <x v="5"/>
    <s v="PrAbier - Procedimiento Abierto"/>
    <s v="MultiC - MultiCriterio"/>
    <x v="0"/>
    <x v="0"/>
    <s v="2"/>
    <s v="2. Gastos corrientes en bienes y servicios"/>
    <s v="08"/>
    <x v="9"/>
    <s v="1341"/>
    <s v="1341. Movilidad"/>
    <n v="22"/>
    <n v="22799"/>
  </r>
  <r>
    <n v="220229000256"/>
    <s v="AD"/>
    <d v="2026-01-01T00:00:00"/>
    <n v="22026001446"/>
    <s v="2026 04 9204 636"/>
    <n v="20263.41"/>
    <x v="91"/>
    <s v="MTO. Y REPARACIÓN DE LOS SISTEMAS ELÉCTRICOS Y DE ALIMENTACIÓN ININTERRUMPIDA, LOTE 2 , (73/2021)"/>
    <n v="220"/>
    <s v="VALLADOLID"/>
    <s v="VALLADOL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3"/>
    <n v="636"/>
  </r>
  <r>
    <n v="220229000257"/>
    <s v="AD"/>
    <d v="2026-01-01T00:00:00"/>
    <n v="22026001447"/>
    <s v="2026 04 9204 636"/>
    <n v="134896.85"/>
    <x v="92"/>
    <s v="MANTENIMIENTO DE LA PLATAFORMA DE TELEFONÍA, LOTE 1 (73/2021)"/>
    <n v="220"/>
    <s v="MADRID"/>
    <s v="MADR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3"/>
    <n v="636"/>
  </r>
  <r>
    <n v="220229000787"/>
    <s v="AD"/>
    <d v="2026-01-01T00:00:00"/>
    <n v="22026002036"/>
    <s v="2026 05 4312 22799"/>
    <n v="9000"/>
    <x v="93"/>
    <s v="CONTRATO SERVICIO PARA LA OPERATIVA DE UNA PLATAFORMA DE VENTA ON-LINE (MARKETPLACE) PARA EL COMERCIO DE VALLADOLID"/>
    <n v="220"/>
    <s v="BASAURI"/>
    <s v="BIZKAIA"/>
    <x v="0"/>
    <s v="PrAbier - Procedimiento Abierto"/>
    <s v="MultiC - MultiCriterio"/>
    <x v="0"/>
    <x v="0"/>
    <s v="2"/>
    <s v="2. Gastos corrientes en bienes y servicios"/>
    <s v="05"/>
    <x v="8"/>
    <s v="4312"/>
    <s v="4312. Mercados"/>
    <n v="22"/>
    <n v="22799"/>
  </r>
  <r>
    <n v="220239000037"/>
    <s v="AD"/>
    <d v="2026-01-01T00:00:00"/>
    <n v="22026001245"/>
    <s v="2026 10 2312 22799"/>
    <n v="24225.25"/>
    <x v="94"/>
    <s v="Contrato gestión Centro Ocupacional de 15/2/23 a 14/2/26- años 24,25 y de 1 de enero a 14 febrero 2026.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39000088"/>
    <s v="AD"/>
    <d v="2026-01-01T00:00:00"/>
    <n v="22026001189"/>
    <s v="2026 08 1341 22799"/>
    <n v="373709.03"/>
    <x v="88"/>
    <s v="MODIFICACIÓN CONTRATO GESTIÓN ORA"/>
    <n v="220"/>
    <s v="MADRID"/>
    <s v="MADRID"/>
    <x v="5"/>
    <s v="PrAbier - Procedimiento Abierto"/>
    <s v="MultiC - MultiCriterio"/>
    <x v="0"/>
    <x v="0"/>
    <s v="2"/>
    <s v="2. Gastos corrientes en bienes y servicios"/>
    <s v="08"/>
    <x v="9"/>
    <s v="1341"/>
    <s v="1341. Movilidad"/>
    <n v="22"/>
    <n v="22799"/>
  </r>
  <r>
    <n v="220239000224"/>
    <s v="AD"/>
    <d v="2026-01-01T00:00:00"/>
    <n v="22026001455"/>
    <s v="2026 04 9321 641"/>
    <n v="106682"/>
    <x v="95"/>
    <s v="SUMINISTRO E IMPLANTACIÓN DEL SISTEMA DE GESTIÓN DE INGRESOS Y RECAUDACIÓN 2026-LOTE 1"/>
    <n v="220"/>
    <s v="BARCELONA"/>
    <s v="BARCELONA"/>
    <x v="0"/>
    <s v="PrAbier - Procedimiento Abierto"/>
    <s v="MultiC - MultiCriterio"/>
    <x v="0"/>
    <x v="0"/>
    <s v="6"/>
    <s v="6. Inversiones reales"/>
    <s v="04"/>
    <x v="2"/>
    <s v="9321"/>
    <s v="9321. Gestión de ingresos e inspección"/>
    <n v="64"/>
    <n v="641"/>
  </r>
  <r>
    <n v="220239000225"/>
    <s v="AD"/>
    <d v="2026-01-01T00:00:00"/>
    <n v="22026001456"/>
    <s v="2026 04 9321 641"/>
    <n v="24401.67"/>
    <x v="96"/>
    <s v="SUMINISTRO E IMPLANTACIÓN DEL SISTEMA DE GESTIÓN DE INGRESOS Y RECAUDACIÓN 2026-LOTE 2."/>
    <n v="220"/>
    <s v="ALDEATEJADA"/>
    <s v="SALAMANCA"/>
    <x v="0"/>
    <s v="PrAbier - Procedimiento Abierto"/>
    <s v="MultiC - MultiCriterio"/>
    <x v="0"/>
    <x v="0"/>
    <s v="6"/>
    <s v="6. Inversiones reales"/>
    <s v="04"/>
    <x v="2"/>
    <s v="9321"/>
    <s v="9321. Gestión de ingresos e inspección"/>
    <n v="64"/>
    <n v="641"/>
  </r>
  <r>
    <n v="220239000449"/>
    <s v="AD"/>
    <d v="2026-01-01T00:00:00"/>
    <n v="22026001006"/>
    <s v="2026 11 1361 626"/>
    <n v="8857.44"/>
    <x v="97"/>
    <s v="ACTUALIZ INTEGRAL SIST COMUNIC EMERG; LOTE1: SERV OPER ACTUALIZ INFRAESTR RED;SEISYPC."/>
    <n v="220"/>
    <s v="ZARAGOZA"/>
    <s v="ZARAGOZA"/>
    <x v="0"/>
    <s v="PrAbier - Procedimiento Abierto"/>
    <s v="MultiC - MultiCriterio"/>
    <x v="0"/>
    <x v="0"/>
    <s v="6"/>
    <s v="6. Inversiones reales"/>
    <s v="11"/>
    <x v="5"/>
    <s v="1361"/>
    <s v="1361. Prevención y extinción de incencios"/>
    <n v="62"/>
    <n v="626"/>
  </r>
  <r>
    <n v="220260003729"/>
    <s v="AD"/>
    <d v="2026-02-24T00:00:00"/>
    <n v="22026002422"/>
    <s v="2026 05 4312 22199"/>
    <n v="198.31"/>
    <x v="98"/>
    <s v="CONTRATO MENOR DE 27 FUSIBLES PARA EL MERCADO MUNICIPAL DE RONDILLA"/>
    <n v="220"/>
    <s v="VALLADOLID"/>
    <s v="VALLADOLID"/>
    <x v="2"/>
    <s v="AdDirec - Adjudicación Directa"/>
    <s v="SinC - Sin Criterio"/>
    <x v="1"/>
    <x v="0"/>
    <s v="2"/>
    <s v="2. Gastos corrientes en bienes y servicios"/>
    <s v="05"/>
    <x v="8"/>
    <s v="4312"/>
    <s v="4312. Mercados"/>
    <n v="22"/>
    <n v="22199"/>
  </r>
  <r>
    <n v="220239000451"/>
    <s v="AD"/>
    <d v="2026-01-01T00:00:00"/>
    <n v="22026001045"/>
    <s v="2026 11 1361 626"/>
    <n v="838.55"/>
    <x v="99"/>
    <s v="ACTUALIZ INTEGRAL SIST COMUNIC EMERG; LOTE 2:SERV ACTUALIZ TERMINALES;SEISYPC."/>
    <n v="220"/>
    <s v="BARCELONA"/>
    <s v="BARCELONA"/>
    <x v="0"/>
    <s v="PrAbier - Procedimiento Abierto"/>
    <s v="MultiC - MultiCriterio"/>
    <x v="0"/>
    <x v="0"/>
    <s v="6"/>
    <s v="6. Inversiones reales"/>
    <s v="11"/>
    <x v="5"/>
    <s v="1361"/>
    <s v="1361. Prevención y extinción de incencios"/>
    <n v="62"/>
    <n v="626"/>
  </r>
  <r>
    <n v="220239000549"/>
    <s v="AD"/>
    <d v="2026-01-01T00:00:00"/>
    <n v="22026002857"/>
    <s v="2026 07 1721 633"/>
    <n v="435840.09"/>
    <x v="100"/>
    <s v="CONTRATO VS 15/23 MANTENIMIENTO INTEGRAL DE LA RED DE CONTROL ATMOSFERICO (RCCAVA)"/>
    <n v="220"/>
    <s v="LLANERA"/>
    <s v="ASTURIAS"/>
    <x v="0"/>
    <s v="PrAbier - Procedimiento Abierto"/>
    <s v="MultiC - MultiCriterio"/>
    <x v="0"/>
    <x v="0"/>
    <s v="6"/>
    <s v="6. Inversiones reales"/>
    <s v="07"/>
    <x v="3"/>
    <s v="1721"/>
    <s v="1721. Protección del medio ambiente"/>
    <n v="63"/>
    <n v="633"/>
  </r>
  <r>
    <n v="220239000555"/>
    <s v="AD"/>
    <d v="2026-01-01T00:00:00"/>
    <n v="22026001457"/>
    <s v="2026 04 9204 641"/>
    <n v="42852.09"/>
    <x v="101"/>
    <s v="SERVICIOS DE MIGRACIÓN, MANTENIMIENTO Y ADMINISTRACIÓN DEL SISTEMA ITSM BMC REMEDY (70/2022)"/>
    <n v="220"/>
    <s v="MADRID"/>
    <s v="MADR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39000562"/>
    <s v="AD"/>
    <d v="2026-01-01T00:00:00"/>
    <n v="22026001458"/>
    <s v="2026 04 9204 641"/>
    <n v="17923.82"/>
    <x v="101"/>
    <s v="SERVICIOS DE MIGRACIÓN, MANTENIMIENTO Y ADMINISTRACIÓN DEL SISTEMA ITSM BMC REMEDY   (70/2022) (REAJUSTE DE ANUALIDADES)"/>
    <n v="220"/>
    <s v="MADRID"/>
    <s v="MADR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39000621"/>
    <s v="AD"/>
    <d v="2026-01-01T00:00:00"/>
    <n v="22026001459"/>
    <s v="2026 04 9204 636"/>
    <n v="3393.46"/>
    <x v="102"/>
    <s v="RENOVACIÓN SISTEMA DE ALMACENAMIENTO PARA EL AYTO DE VALLADOLID, LO TE 1, (25/2023)"/>
    <n v="220"/>
    <s v="SEVILLA"/>
    <s v="SEVILLA"/>
    <x v="2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3"/>
    <n v="636"/>
  </r>
  <r>
    <n v="220239000859"/>
    <s v="AD"/>
    <d v="2026-01-01T00:00:00"/>
    <n v="22026001190"/>
    <s v="2026 08 1341 619"/>
    <n v="245833.72"/>
    <x v="103"/>
    <s v="Contrato de señalización vial, lote 1 (expediente 31/2023 SETM)"/>
    <n v="220"/>
    <s v="VILLARROBLEDO"/>
    <s v="ALBACETE"/>
    <x v="0"/>
    <s v="PrAbier - Procedimiento Abierto"/>
    <s v="MultiC - MultiCriterio"/>
    <x v="0"/>
    <x v="0"/>
    <s v="6"/>
    <s v="6. Inversiones reales"/>
    <s v="08"/>
    <x v="9"/>
    <s v="1341"/>
    <s v="1341. Movilidad"/>
    <n v="61"/>
    <n v="619"/>
  </r>
  <r>
    <n v="220239000861"/>
    <s v="AD"/>
    <d v="2026-01-01T00:00:00"/>
    <n v="22026001192"/>
    <s v="2026 08 1341 619"/>
    <n v="466.24"/>
    <x v="104"/>
    <s v="Coordinación de seguridad y salud, contrato de señalización vial lote 1 (exp. 31/2023 SETM)"/>
    <n v="220"/>
    <s v="VALLADOLID"/>
    <s v="VALLADOLID"/>
    <x v="0"/>
    <s v="PrAbier - Procedimiento Abierto"/>
    <s v="UniC - Único Criterio"/>
    <x v="0"/>
    <x v="0"/>
    <s v="6"/>
    <s v="6. Inversiones reales"/>
    <s v="08"/>
    <x v="9"/>
    <s v="1341"/>
    <s v="1341. Movilidad"/>
    <n v="61"/>
    <n v="619"/>
  </r>
  <r>
    <n v="220239000862"/>
    <s v="AD"/>
    <d v="2026-01-01T00:00:00"/>
    <n v="22026001193"/>
    <s v="2026 08 1341 619"/>
    <n v="1402.45"/>
    <x v="104"/>
    <s v="Coordinación de seguridad y salud del contrato de señalización vial,  lote 2 (exp. 31/2023 SETM)"/>
    <n v="220"/>
    <s v="VALLADOLID"/>
    <s v="VALLADOLID"/>
    <x v="0"/>
    <s v="PrAbier - Procedimiento Abierto"/>
    <s v="UniC - Único Criterio"/>
    <x v="0"/>
    <x v="0"/>
    <s v="6"/>
    <s v="6. Inversiones reales"/>
    <s v="08"/>
    <x v="9"/>
    <s v="1341"/>
    <s v="1341. Movilidad"/>
    <n v="61"/>
    <n v="619"/>
  </r>
  <r>
    <n v="220249000004"/>
    <s v="AD"/>
    <d v="2026-01-01T00:00:00"/>
    <n v="22026002037"/>
    <s v="2026 05 4312 22104"/>
    <n v="3131.21"/>
    <x v="105"/>
    <s v="CONTRATO CENTRALIZADO LOTE 2 VESTUARIO Y CALZADO DEL PERSONAL DE MERCADOS MUNICIPALES."/>
    <n v="220"/>
    <s v="VELEZ-RUBIO"/>
    <s v="ALMERIA"/>
    <x v="2"/>
    <s v="PrAbier - Procedimiento Abierto"/>
    <s v="MultiC - MultiCriterio"/>
    <x v="0"/>
    <x v="0"/>
    <s v="2"/>
    <s v="2. Gastos corrientes en bienes y servicios"/>
    <s v="05"/>
    <x v="8"/>
    <s v="4312"/>
    <s v="4312. Mercados"/>
    <n v="22"/>
    <n v="22104"/>
  </r>
  <r>
    <n v="220249000007"/>
    <s v="AD"/>
    <d v="2026-01-01T00:00:00"/>
    <n v="22026001753"/>
    <s v="2026 03 9241 22104"/>
    <n v="6260.27"/>
    <x v="105"/>
    <s v="PRSE 82/2022 LOTE 2// VESTUARIO ÁREA 03 PARTICIPACIÓN CIUDADANA AÑO 2026"/>
    <n v="220"/>
    <s v="VELEZ-RUBIO"/>
    <s v="ALMERIA"/>
    <x v="2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104"/>
  </r>
  <r>
    <n v="220249000010"/>
    <s v="AD"/>
    <d v="2026-01-01T00:00:00"/>
    <n v="22026001247"/>
    <s v="2026 10 2312 22104"/>
    <n v="1362.48"/>
    <x v="105"/>
    <s v="VESTUARIO DE LOS CENTROS DE VIDA ACTIVA  SIN TRANSFERIR PARA 2026"/>
    <n v="220"/>
    <s v="VELEZ-RUBIO"/>
    <s v="ALMERIA"/>
    <x v="2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104"/>
  </r>
  <r>
    <n v="220259000947"/>
    <s v="AD"/>
    <d v="2026-01-01T00:00:00"/>
    <n v="22026001638"/>
    <s v="2026 10 2412 213"/>
    <n v="443.61"/>
    <x v="106"/>
    <s v="MANTENIMIENTO DE LA CALEFACCION DE ENERO, FEBRERO Y MARZO DE 2026 DEL CENTRO DE FORMACION PARA EL EMPLEO- JACINTO BENAVE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1"/>
    <n v="213"/>
  </r>
  <r>
    <n v="220259000948"/>
    <s v="AD"/>
    <d v="2026-01-01T00:00:00"/>
    <n v="22026001639"/>
    <s v="2026 10 2412 213"/>
    <n v="1330.87"/>
    <x v="106"/>
    <s v="MANTENIMIENTO DE LA CALEFACCION DEL C. DE F. PARA EL EMPLEO JACINTO BENAVENTE DE 1 DE ABRIL AL 31 DE DICIEMBRE DE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1"/>
    <n v="213"/>
  </r>
  <r>
    <n v="220260001794"/>
    <s v="AD"/>
    <d v="2026-02-13T00:00:00"/>
    <n v="22026001998"/>
    <s v="2026 07 1721 22112"/>
    <n v="3630"/>
    <x v="106"/>
    <s v="REPARACION ELEMENTEOS DE LAS INSTALACIONES FOTOVOLTAICAS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112"/>
  </r>
  <r>
    <n v="220260003017"/>
    <s v="AD"/>
    <d v="2026-02-23T00:00:00"/>
    <n v="22026002381"/>
    <s v="2026 01 4331 22799"/>
    <n v="1210"/>
    <x v="107"/>
    <s v="PRESENTACIÓN DEL EVENTO FINAL DEL PROYECTO ADAPT2CYL ADAPTACIÓN Y RESILENCIA AL CAMBIO CLIMÁTICO EN CASTILLA Y LEÓN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49000011"/>
    <s v="AD"/>
    <d v="2026-01-01T00:00:00"/>
    <n v="22026001248"/>
    <s v="2026 10 2312 22104"/>
    <n v="2766.26"/>
    <x v="105"/>
    <s v="VESTUARIO PARA LOS CENTROS DE VIDA ACTIVA TRASNFERIDOS PARA 2026"/>
    <n v="220"/>
    <s v="VELEZ-RUBIO"/>
    <s v="ALMERIA"/>
    <x v="2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104"/>
  </r>
  <r>
    <n v="220249000013"/>
    <s v="AD"/>
    <d v="2026-01-01T00:00:00"/>
    <n v="22026001773"/>
    <s v="2026 06 3232 22104"/>
    <n v="2554.16"/>
    <x v="105"/>
    <s v="SE-PC 10/23 CTTACIÓN SUMINISTRO VESTUARIO SERVICIO EDUCACIÓN. 2026"/>
    <n v="220"/>
    <s v="VELEZ-RUBIO"/>
    <s v="ALMERIA"/>
    <x v="0"/>
    <s v="PrAbier - Procedimiento Abierto"/>
    <s v="MultiC - MultiCriterio"/>
    <x v="0"/>
    <x v="0"/>
    <s v="2"/>
    <s v="2. Gastos corrientes en bienes y servicios"/>
    <s v="06"/>
    <x v="0"/>
    <s v="3232"/>
    <s v="3232. Conservación y mantenimiento centros educación infantil y primaria"/>
    <n v="22"/>
    <n v="22104"/>
  </r>
  <r>
    <n v="220249000015"/>
    <s v="AD"/>
    <d v="2026-01-01T00:00:00"/>
    <n v="22026001249"/>
    <s v="2026 10 2311 22104"/>
    <n v="1326.67"/>
    <x v="105"/>
    <s v="CONTRATO DE SUMINISTRO DE VESTUARIO Y CALZADO SE-PC-10-2023 (PR-SE82/2022) - 2026"/>
    <n v="220"/>
    <s v="VELEZ-RUBIO"/>
    <s v="ALMERIA"/>
    <x v="2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104"/>
  </r>
  <r>
    <n v="220249000030"/>
    <s v="AD"/>
    <d v="2026-01-01T00:00:00"/>
    <n v="22026001250"/>
    <s v="2026 10 2312 216"/>
    <n v="11522.1"/>
    <x v="108"/>
    <s v="mant.y reparac.equipos informáticos d CVA ARCA R, Z.ESTE,HTA,VIC, FRAY L.L.Y PARQ.DE 1/1/25 A 28/2/27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6"/>
  </r>
  <r>
    <n v="220259000686"/>
    <s v="AD"/>
    <d v="2026-01-01T00:00:00"/>
    <n v="22026001822"/>
    <s v="2026 06 3261 22799"/>
    <n v="3400"/>
    <x v="109"/>
    <s v="CTO. MENOR TALLERES ESCUELA INTERNACIONAL DE COCINA: ALIMENTACIÓN Y COCINA SALUDABLE. CURSO 25/26 -ENERO A MAYO 2026-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1127"/>
    <s v="AD"/>
    <d v="2026-02-11T00:00:00"/>
    <n v="22026002097"/>
    <s v="2026 05 4314 22606"/>
    <n v="700"/>
    <x v="109"/>
    <s v="COSTES HONORARIOS A ARBITROS PROPUESTOS POR ASOCIACIONES DE CONSUMIDORES Y  EMPRESARIOS ASITENCIA A AUDIENCIAS, 2026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4"/>
    <s v="4314. Actuaciones en materia de comercio minorista"/>
    <n v="22"/>
    <n v="22606"/>
  </r>
  <r>
    <n v="220249000038"/>
    <s v="AD"/>
    <d v="2026-01-01T00:00:00"/>
    <n v="22026001722"/>
    <s v="2026 07 1721 22799"/>
    <n v="20706.25"/>
    <x v="100"/>
    <s v="EXP. VS 54/23 CALIBRACIONES DE LA RED"/>
    <n v="220"/>
    <s v="LLANERA"/>
    <s v="ASTURIAS"/>
    <x v="0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799"/>
  </r>
  <r>
    <n v="220249000045"/>
    <s v="AD"/>
    <d v="2026-01-01T00:00:00"/>
    <n v="22026001047"/>
    <s v="2026 11 1621 22700"/>
    <n v="60579.85"/>
    <x v="110"/>
    <s v="REAJUS ANUALI 920239001090 CONT. MANT. PLATAF. SOTERRADOS Y CONTROL CALIDAD 01/01/26 A 31/03/26, SERVICIO DE LIMPIEZA"/>
    <n v="220"/>
    <s v="GETAFE"/>
    <s v="MADRID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700"/>
  </r>
  <r>
    <n v="220259000064"/>
    <s v="AD"/>
    <d v="2026-01-01T00:00:00"/>
    <n v="22026001025"/>
    <s v="2026 01 9203 22000"/>
    <n v="356.72"/>
    <x v="111"/>
    <s v="CONTRATO MATERIAL DE OFICINA LOTE 1, DEL 01/ENERO/2026 HASTA 31/ENERO/2026"/>
    <n v="220"/>
    <s v="BURGOS"/>
    <s v="BURGOS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000"/>
  </r>
  <r>
    <n v="220259000068"/>
    <s v="AD"/>
    <d v="2026-01-01T00:00:00"/>
    <n v="22026001030"/>
    <s v="2026 01 9203 22000"/>
    <n v="2689.21"/>
    <x v="111"/>
    <s v="CONTRATO MATERIAL DE OFICINA LOTE 6, DEL 01/ENERO/2026 HASTA 31/ENERO/2026"/>
    <n v="220"/>
    <s v="BURGOS"/>
    <s v="BURGOS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000"/>
  </r>
  <r>
    <n v="220260004189"/>
    <s v="AD"/>
    <d v="2026-02-26T00:00:00"/>
    <n v="22026002538"/>
    <s v="2026 01 9203 22000"/>
    <n v="3556.09"/>
    <x v="111"/>
    <s v="PRORROGA CONTRATO MATERIAL DE OFICINA LOTE 1 DE 26/02/2026 A 31/12/2026"/>
    <n v="220"/>
    <s v="BURGOS"/>
    <s v="BURGOS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000"/>
  </r>
  <r>
    <n v="220260004193"/>
    <s v="AD"/>
    <d v="2026-02-26T00:00:00"/>
    <n v="22026002543"/>
    <s v="2026 01 9203 22000"/>
    <n v="26805.279999999999"/>
    <x v="111"/>
    <s v="PRORROGA CONTRATO MATERIAL DE OFICINA LOTE 6 DE 26/02/2026 A 31/12/2026"/>
    <n v="220"/>
    <s v="BURGOS"/>
    <s v="BURGOS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000"/>
  </r>
  <r>
    <n v="220260000872"/>
    <s v="AD"/>
    <d v="2026-02-09T00:00:00"/>
    <n v="22026001556"/>
    <s v="2026 11 1321 22699"/>
    <n v="303.64999999999998"/>
    <x v="112"/>
    <s v="ALQUILER DE PLATAFORMA TIJERA ELÉCTRICA PARA ARREGLOS EN EL DEPÓSITO DE &quot;&quot;EL PERAL&quot;&quot;"/>
    <n v="220"/>
    <s v="CABEZON DE PISUERGA"/>
    <s v="VALLADOL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60000892"/>
    <s v="AD"/>
    <d v="2026-02-10T00:00:00"/>
    <n v="22026000433"/>
    <s v="2026 11 1621 214"/>
    <n v="7139"/>
    <x v="113"/>
    <s v="REPARACIONES DE CHAPA EN CARROCERÍAS Y EQUIPOS DE COMPACTACIÓN. SERVICIO DE LIMPIEZA."/>
    <n v="220"/>
    <s v="SANTOVENIA DE PISUERGA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4"/>
  </r>
  <r>
    <n v="220260000738"/>
    <s v="AD"/>
    <d v="2026-02-03T00:00:00"/>
    <n v="22026000834"/>
    <s v="2026 11 1621 214"/>
    <n v="7199.5"/>
    <x v="114"/>
    <s v="REPARACIÓN DE CARROCERÍAS Y GRÚAS. /// SERVICIO DE LIMPIEZA.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4"/>
  </r>
  <r>
    <n v="220260000822"/>
    <s v="AD"/>
    <d v="2026-02-04T00:00:00"/>
    <n v="22026000807"/>
    <s v="2026 01 9205 22199"/>
    <n v="2000"/>
    <x v="115"/>
    <s v="ADJUDICA SUMINISTRAR A IMPRENTA EN 2026 TÓNER IMPRESORAS Y OTRO MATERIAL COMPLEMENTARIO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5"/>
    <s v="9205. Imprenta municipal"/>
    <n v="22"/>
    <n v="22199"/>
  </r>
  <r>
    <n v="220260003122"/>
    <s v="AD"/>
    <d v="2026-02-24T00:00:00"/>
    <n v="22026002525"/>
    <s v="2026 01 9203 22000"/>
    <n v="294.39"/>
    <x v="115"/>
    <s v=".AQUISICION SELLOS DIVERSOS DEPARTAMENTOS R.I.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3"/>
    <s v="9203. Unidad de régimen interior"/>
    <n v="22"/>
    <n v="22000"/>
  </r>
  <r>
    <n v="220260003123"/>
    <s v="AD"/>
    <d v="2026-02-24T00:00:00"/>
    <n v="22026002527"/>
    <s v="2026 01 9203 22000"/>
    <n v="2644.58"/>
    <x v="115"/>
    <s v="TARJETONES IMPRESOS PERSONALIZADOS ALCALDIA, R.I.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3"/>
    <s v="9203. Unidad de régimen interior"/>
    <n v="22"/>
    <n v="22000"/>
  </r>
  <r>
    <n v="220249000046"/>
    <s v="AD"/>
    <d v="2026-01-01T00:00:00"/>
    <n v="22026001048"/>
    <s v="2026 11 1621 22700"/>
    <n v="2570.89"/>
    <x v="116"/>
    <s v="REAJUS ANUALI 920239001090 CONT. MANT. PLATAF. SOTERRADOS Y CONTROL CALIDAD 01/01/26 A 31/03/26, SERVICIO DE LIMPIEZA"/>
    <n v="220"/>
    <s v="ZARATAN"/>
    <s v="VALLADOLID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700"/>
  </r>
  <r>
    <n v="220259000687"/>
    <s v="AD"/>
    <d v="2026-01-01T00:00:00"/>
    <n v="22026001823"/>
    <s v="2026 06 3261 22799"/>
    <n v="5445"/>
    <x v="117"/>
    <s v="CTO. MENOR 90 TALLERES CONOCE TU CIUDAD DE 3º A 6º PRIMARIA. GUÍA EDUCATIVA 2025-2026. DE ENERO A MAY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2996"/>
    <s v="AD"/>
    <d v="2026-02-20T00:00:00"/>
    <n v="22026002467"/>
    <s v="2026 01 9207 22602"/>
    <n v="1210"/>
    <x v="118"/>
    <s v="ADJUDICA CAMPAÑA PUBLICITARIA CON CUÑAS RADIOFÓNICAS POR DÍA MUNDIAL DE LA RAD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602"/>
  </r>
  <r>
    <n v="220249000050"/>
    <s v="AD"/>
    <d v="2026-01-01T00:00:00"/>
    <n v="22026000723"/>
    <s v="2026 04 9231 22799"/>
    <n v="8925"/>
    <x v="119"/>
    <s v="CONTRATACION SERVICIOS DE IMPRESIÓN , PLEGADO Y ENSOBRADO DE LOS ENVIOS POSTALES DEL AYUNTAMIENTO DE VALLADOLID"/>
    <n v="220"/>
    <s v="ALCALÁ DE GUADAIRA"/>
    <s v="SEVILLA"/>
    <x v="0"/>
    <s v="PrAbier - Procedimiento Abierto"/>
    <s v="UniC - Único Criterio"/>
    <x v="0"/>
    <x v="0"/>
    <s v="2"/>
    <s v="2. Gastos corrientes en bienes y servicios"/>
    <s v="04"/>
    <x v="2"/>
    <s v="9231"/>
    <s v="9231. Información, registro y gestión del padrón"/>
    <n v="22"/>
    <n v="22799"/>
  </r>
  <r>
    <n v="220249000054"/>
    <s v="AD"/>
    <d v="2026-01-01T00:00:00"/>
    <n v="22026001723"/>
    <s v="2026 07 1701 22102"/>
    <n v="4954.96"/>
    <x v="90"/>
    <s v="GASTO COMPLEM. REVISIÓN DE PRECIOS CONTRATO MANT. INTEGRAL GESTIÓN ENERGÉTICA BIOMASA. CASA DEL BARCO Y ANEXO. 2025-2026"/>
    <n v="220"/>
    <s v="MADRID"/>
    <s v="MADRID"/>
    <x v="1"/>
    <s v="PrAbier - Procedimiento Abierto"/>
    <s v="MultiC - MultiCriterio"/>
    <x v="0"/>
    <x v="0"/>
    <s v="2"/>
    <s v="2. Gastos corrientes en bienes y servicios"/>
    <s v="07"/>
    <x v="3"/>
    <s v="1701"/>
    <s v="1701. Dirección del área de medio ambiente"/>
    <n v="22"/>
    <n v="22102"/>
  </r>
  <r>
    <n v="220249000125"/>
    <s v="AD"/>
    <d v="2026-01-01T00:00:00"/>
    <n v="22026001460"/>
    <s v="2026 04 9204 641"/>
    <n v="16650"/>
    <x v="120"/>
    <s v="SUMINISTRO LICENCIAS Y SOPORTE TÉCNICO ArcGIS (65/2023)"/>
    <n v="220"/>
    <s v="MADRID"/>
    <s v="MADRID"/>
    <x v="2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60000735"/>
    <s v="AD"/>
    <d v="2026-02-03T00:00:00"/>
    <n v="22026000695"/>
    <s v="2026 11 1631 22199"/>
    <n v="1757.59"/>
    <x v="121"/>
    <s v="SUMINISTRO UREA LÍQUIDA GRANULADA AL 46%. PARA TRATAMIENTO DE HELADAS. /// SERVICIO DE LIMPIEZA VIARIA."/>
    <n v="220"/>
    <s v="POZUELO DE ALARCÓN"/>
    <s v="MADRID"/>
    <x v="2"/>
    <s v="AdDirec - Adjudicación Directa"/>
    <s v="SinC - Sin Criterio"/>
    <x v="1"/>
    <x v="0"/>
    <s v="2"/>
    <s v="2. Gastos corrientes en bienes y servicios"/>
    <s v="11"/>
    <x v="5"/>
    <s v="1631"/>
    <s v="1631. Limpieza viaria"/>
    <n v="22"/>
    <n v="22199"/>
  </r>
  <r>
    <n v="220249000126"/>
    <s v="AD"/>
    <d v="2026-01-01T00:00:00"/>
    <n v="22026001461"/>
    <s v="2026 04 9204 641"/>
    <n v="16625"/>
    <x v="120"/>
    <s v="SUMINISTRO DE LICENCIAS Y SOPORTE TÉCNICO DE LOS PRODUCTOS ArcGIS,(65/2023), (REAJUSTE DE ANUALIDADES)"/>
    <n v="220"/>
    <s v="MADRID"/>
    <s v="MADRID"/>
    <x v="2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49000149"/>
    <s v="AD"/>
    <d v="2026-01-01T00:00:00"/>
    <n v="22026001775"/>
    <s v="2026 06 3261 22799"/>
    <n v="14331.79"/>
    <x v="122"/>
    <s v="SE 10-22 PS1 PRORROGA CTTO PRESTACIÓN ACTIVIDADES ESCUELA MUNICIPAL MUSICA &quot;&quot;MARIANO DE LAS HERAS&quot;&quot; CURSOS 24-25 Y 25-26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261"/>
    <s v="3261. Servicios complementarios de educación"/>
    <n v="22"/>
    <n v="22799"/>
  </r>
  <r>
    <n v="220259000601"/>
    <s v="AD"/>
    <d v="2026-01-01T00:00:00"/>
    <n v="22026001297"/>
    <s v="2026 02 1511 609"/>
    <n v="2640.09"/>
    <x v="123"/>
    <s v="ADJ.LOTE 1 CONTROL MATERIALES AL CONTROL CALIDAD OBRA URB.CARRIL BICI EN CRTA.FUENSALDAÑA(FASE 1 ENT.AV GIJON (A-62)"/>
    <n v="220"/>
    <s v="MALAGA"/>
    <s v="MALAGA"/>
    <x v="0"/>
    <s v="AdDirec - Adjudicación Directa"/>
    <s v="SinC - Sin Criterio"/>
    <x v="1"/>
    <x v="0"/>
    <s v="6"/>
    <s v="6. Inversiones reales"/>
    <s v="02"/>
    <x v="10"/>
    <s v="1511"/>
    <s v="1511. Planficación y gestión del urbanismo"/>
    <n v="60"/>
    <n v="609"/>
  </r>
  <r>
    <n v="220260006663"/>
    <s v="AD"/>
    <d v="2026-03-09T00:00:00"/>
    <n v="22026002549"/>
    <s v="2026 0950 4321 609"/>
    <n v="70008"/>
    <x v="6"/>
    <s v="RESTAURACION AMBIENTAL RESERVA BIOLOGICA URBANA SUMINISTRO-INSTALACION CARTELERIA RUTA BOTANICA PRTR NEXT GENERATION EU"/>
    <n v="220"/>
    <s v="SANTIAGO DEL ARROYO"/>
    <s v="VALLADOLID"/>
    <x v="2"/>
    <s v="PrAbier - Procedimiento Abierto"/>
    <s v="MultiC - MultiCriterio"/>
    <x v="2"/>
    <x v="0"/>
    <n v="6"/>
    <s v="6. Inversiones reales"/>
    <s v="09"/>
    <x v="6"/>
    <n v="4321"/>
    <s v="4321. Turismo"/>
    <n v="60"/>
    <n v="609"/>
  </r>
  <r>
    <n v="220259000924"/>
    <s v="AD"/>
    <d v="2026-01-01T00:00:00"/>
    <n v="22026001631"/>
    <s v="2026 10 2312 213"/>
    <n v="998.25"/>
    <x v="124"/>
    <s v="MANTENIMIENTO DE LOS DESFIBRILADORES DE LOS CVA TRANSFERIDOS PARA 2026- INICIATIVAS SOCIALES"/>
    <n v="220"/>
    <s v="BOECILLO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59000925"/>
    <s v="AD"/>
    <d v="2026-01-01T00:00:00"/>
    <n v="22026001632"/>
    <s v="2026 10 2312 213"/>
    <n v="1796.85"/>
    <x v="124"/>
    <s v="MANTENIMIENTO DE LOS DESFIBRILADORES DE LOS CVA NO TRANSF , C. OCUPACIONAL E INEA PARA 2026- INICIATIVAS SOCIALES"/>
    <n v="220"/>
    <s v="BOECILLO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59000926"/>
    <s v="AD"/>
    <d v="2026-01-01T00:00:00"/>
    <n v="22026001633"/>
    <s v="2026 10 2312 22799"/>
    <n v="485.7"/>
    <x v="124"/>
    <s v="CURSO  PARA EL MANEJO DE LOS DESFIBRILADORES DE LOS CVA TRANSFERIDOS EN  2026- INICIATIVAS SOCIALES"/>
    <n v="220"/>
    <s v="BOECILLO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799"/>
  </r>
  <r>
    <n v="220259000927"/>
    <s v="AD"/>
    <d v="2026-01-01T00:00:00"/>
    <n v="22026001634"/>
    <s v="2026 10 2312 22799"/>
    <n v="874.3"/>
    <x v="124"/>
    <s v="CURSO PARA EL MANEJO DE LOS DESFIBRILADORES DE LOS CVA NO TRANSFERIDOS, C. OCUPACIONAL E INEA EN 2026-INICIATIVAS SOCIAL"/>
    <n v="220"/>
    <s v="BOECILLO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799"/>
  </r>
  <r>
    <n v="220249000161"/>
    <s v="AD"/>
    <d v="2026-01-01T00:00:00"/>
    <n v="22026001754"/>
    <s v="2026 03 9241 22706"/>
    <n v="9422.8799999999992"/>
    <x v="125"/>
    <s v="SE-PC 20/2024 ASISTENCIA TÉCNICA EN CONTROL DE EJECUCIÓN DE LOS SERVICIOS DE  MANTENIMIENTO DE LOS EDIFICIOS SPC (2A)"/>
    <n v="220"/>
    <s v="VALLADOLID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706"/>
  </r>
  <r>
    <n v="220249000175"/>
    <s v="AD"/>
    <d v="2026-01-01T00:00:00"/>
    <n v="22026001251"/>
    <s v="2026 10 2311 22799"/>
    <n v="843744"/>
    <x v="126"/>
    <s v="GESTIÓN DEL ALBERGUE MPAL. EN EL CENTRO INTEGRADO - ATENCION DE PERS.SIN HOGAR - ENERO 2025 A ABRIL 2027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49000185"/>
    <s v="AD"/>
    <d v="2026-01-01T00:00:00"/>
    <n v="22026001253"/>
    <s v="2026 10 2311 22799"/>
    <n v="1818000"/>
    <x v="127"/>
    <s v="LOTE 2 CONTRATO SERVICIO COMIDAS A DOMICILIO (MODALIDAD SAD) DE ENERO 2025 A ENERO DE 2027-SCASS"/>
    <n v="220"/>
    <s v="VILLAMURIEL DE CERRATO"/>
    <s v="PALENCIA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49000187"/>
    <s v="AD"/>
    <d v="2026-01-01T00:00:00"/>
    <n v="22026001254"/>
    <s v="2026 10 2311 22799"/>
    <n v="21754560"/>
    <x v="128"/>
    <s v="LOTE 1 CONTRATO SERVICIO DE AYUDA A DOMICILIO DE ENERO DE 2025 A ENERO DE 2027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49000197"/>
    <s v="AD"/>
    <d v="2026-01-01T00:00:00"/>
    <n v="22026001255"/>
    <s v="2026 10 2311 22799"/>
    <n v="193950.21"/>
    <x v="129"/>
    <s v="CONTRATO IMPLEM. PROY. LUCHA CONTRA LA EXCLUSION EN BARRIOS VULNERABLES Z. ESTE - DE 1-1-25 A 31-5-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59001104"/>
    <s v="AD"/>
    <d v="2026-01-01T00:00:00"/>
    <n v="22026001163"/>
    <s v="2026 11 1321 22199"/>
    <n v="2940.3"/>
    <x v="130"/>
    <s v="SUMINISTRO 30 UNIDADES ELECTRODOS ADULTO PARA DESFIBRILADORES POLICIA MUNICIPAL. ENTREGA: ENERO 2026"/>
    <n v="220"/>
    <s v="BURGOS"/>
    <s v="BURGOS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199"/>
  </r>
  <r>
    <n v="220260003022"/>
    <s v="AD"/>
    <d v="2026-02-23T00:00:00"/>
    <n v="22026002489"/>
    <s v="2026 11 1321 22706"/>
    <n v="2642.64"/>
    <x v="131"/>
    <s v="AUDITORIA DE SEGUIMIENTO DE CERTIFICACIÓN ISO 9001 SERVICIO DE POLICÍA MUNICIPAL"/>
    <n v="220"/>
    <s v="MADRID"/>
    <s v="MADR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706"/>
  </r>
  <r>
    <n v="220250021522"/>
    <s v="AD"/>
    <d v="2026-03-18T00:00:00"/>
    <n v="22025002543"/>
    <s v="2026 0950 4321 609"/>
    <n v="46282.5"/>
    <x v="132"/>
    <s v="CONTRATO PARA LA ELABORACION DEL PLAN DE SEÑALIZACION TURISTICA INTELIGENTE DE VALLADOLID. PRTR NEXT GENERATION EU"/>
    <n v="220"/>
    <s v="MADRID"/>
    <s v="MADRID"/>
    <x v="0"/>
    <s v="PrAbier - Procedimiento Abierto"/>
    <s v="MultiC - MultiCriterio"/>
    <x v="0"/>
    <x v="0"/>
    <n v="6"/>
    <s v="6. Inversiones reales"/>
    <s v="09"/>
    <x v="6"/>
    <n v="4321"/>
    <s v="4321. Turismo"/>
    <n v="60"/>
    <n v="609"/>
  </r>
  <r>
    <n v="220249000272"/>
    <s v="AD"/>
    <d v="2026-01-01T00:00:00"/>
    <n v="22026001256"/>
    <s v="2026 10 2311 22799"/>
    <n v="1079.45"/>
    <x v="133"/>
    <s v="CONTRATO MTO. ZONAS VERDES Y ARBOLADO LOTE 3 - CENTRO ATENCION INMIGRANTE/COMEDOR SOCIAL. 23/09/2024 - 22/09/2026.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60000832"/>
    <s v="AD"/>
    <d v="2026-02-04T00:00:00"/>
    <n v="22026000958"/>
    <s v="2026 03 9241 22602"/>
    <n v="278.3"/>
    <x v="134"/>
    <s v="ANUNCIO EN REVISTA Y WEB DE LA PROGRAMACIÓN DE OCIO DE MENUDO FIN DE SEMANA Y CARNAVAL DEL PRIMER CUATRIMESTRE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2"/>
  </r>
  <r>
    <n v="220259000717"/>
    <s v="AD"/>
    <d v="2026-01-01T00:00:00"/>
    <n v="22026001533"/>
    <s v="2026 04 9204 22799"/>
    <n v="1449.58"/>
    <x v="135"/>
    <s v="CONSULTORÍA AUDITORÍA EXTERNA CERTIFICACIÓN ESQUEMA NACIONAL DE SEGURIDAD"/>
    <n v="220"/>
    <s v="LLANERA"/>
    <s v="ASTURIAS"/>
    <x v="0"/>
    <s v="AdDirec - Adjudicación Directa"/>
    <s v="SinC - Sin Criterio"/>
    <x v="1"/>
    <x v="0"/>
    <s v="2"/>
    <s v="2. Gastos corrientes en bienes y servicios"/>
    <s v="04"/>
    <x v="2"/>
    <s v="9204"/>
    <s v="9204. Tecnologías de la información y comunicación"/>
    <n v="22"/>
    <n v="22799"/>
  </r>
  <r>
    <n v="220260000661"/>
    <s v="AD"/>
    <d v="2026-01-27T00:00:00"/>
    <n v="22026000149"/>
    <s v="2026 09 4321 22609"/>
    <n v="5082"/>
    <x v="136"/>
    <s v="DISPOSICION SALON DEL CIRCULO DE RECREO PARA CONFERENCIAS PROGRAMACION CONMEMORACION DE LA CONTROVERSIA VALLADOLID 2026"/>
    <n v="220"/>
    <s v="VALLADOLID"/>
    <s v="VALLADOLID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609"/>
  </r>
  <r>
    <n v="220249000273"/>
    <s v="AD"/>
    <d v="2026-01-01T00:00:00"/>
    <n v="22026001257"/>
    <s v="2026 10 2315 22799"/>
    <n v="2588.46"/>
    <x v="133"/>
    <s v="SE 14/2024 LOTE 3. CTTO SERVICIOS CONSERV. Y MTO ZONAS VERDES, ARBOLADO CENTRO MUNIC. IGUALDAD / 23/09/2024 - 22/09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2"/>
    <n v="22799"/>
  </r>
  <r>
    <n v="220249000274"/>
    <s v="AD"/>
    <d v="2026-01-01T00:00:00"/>
    <n v="22026001776"/>
    <s v="2026 06 3232 22799"/>
    <n v="83444.88"/>
    <x v="137"/>
    <s v="SE 14-2024 CTTO MANTENIMIENTO ZONAS VERDES EDIF EDUCACIÓN Y SERV SOCIALES. LOTE 1 COLEGIOS PUBLICOS 23-9-24 AL 22-9-26"/>
    <n v="22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232"/>
    <s v="3232. Conservación y mantenimiento centros educación infantil y primaria"/>
    <n v="22"/>
    <n v="22799"/>
  </r>
  <r>
    <n v="220249000275"/>
    <s v="AD"/>
    <d v="2026-01-01T00:00:00"/>
    <n v="22026001777"/>
    <s v="2026 06 3231 22799"/>
    <n v="18719.7"/>
    <x v="137"/>
    <s v="SE 14-2024 CTTO MANTENIMIENTO ZONAS VERDES EDIFICIOS EDUCACIÓN Y S.SOCIALES: L2 ESCUELAS INFANTILES. 23-9-24 AL 22-9-26"/>
    <n v="22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231"/>
    <s v="3231. Escuelas infantiles"/>
    <n v="22"/>
    <n v="22799"/>
  </r>
  <r>
    <n v="220259000099"/>
    <s v="AD"/>
    <d v="2026-01-01T00:00:00"/>
    <n v="22026001509"/>
    <s v="2026 04 3121 22799"/>
    <n v="1531.25"/>
    <x v="138"/>
    <s v="EXAMENES GINECOLOGICOS TRABAJADORAS DEL AYUNTAMIENTO. SERVICIO DE PREVENCIÓN Y SALUD LABORAL."/>
    <n v="220"/>
    <s v="VALLADOLID"/>
    <s v="VALLADOLID"/>
    <x v="0"/>
    <s v="PrAbier - Procedimiento Abierto"/>
    <s v="MultiC - MultiCriterio"/>
    <x v="0"/>
    <x v="0"/>
    <s v="2"/>
    <s v="2. Gastos corrientes en bienes y servicios"/>
    <s v="04"/>
    <x v="2"/>
    <s v="3121"/>
    <s v="3121. Prevención y salud laboral"/>
    <n v="22"/>
    <n v="22799"/>
  </r>
  <r>
    <n v="220260000754"/>
    <s v="AD"/>
    <d v="2026-02-03T00:00:00"/>
    <n v="22026000734"/>
    <s v="2026 01 9206 22001"/>
    <n v="1052"/>
    <x v="139"/>
    <s v="SUSCRIPCIÓN ANUAL A CUNAL Y COSITALNETWORK. 2026"/>
    <n v="220"/>
    <s v="MADRID"/>
    <s v="MADRID"/>
    <x v="2"/>
    <s v="AdDirec - Adjudicación Directa"/>
    <s v="SinC - Sin Criterio"/>
    <x v="1"/>
    <x v="0"/>
    <s v="2"/>
    <s v="2. Gastos corrientes en bienes y servicios"/>
    <s v="01"/>
    <x v="4"/>
    <s v="9206"/>
    <s v="9206. Archivo municipal"/>
    <n v="22"/>
    <n v="22001"/>
  </r>
  <r>
    <n v="220260000870"/>
    <s v="AD"/>
    <d v="2026-02-09T00:00:00"/>
    <n v="22026001415"/>
    <s v="2026 11 3111 22199"/>
    <n v="3500"/>
    <x v="140"/>
    <s v="ADQUISICION MICROCHIPS, CERTIFICADOS, CARTILLAS Y DOCUMENTACIÓN OFICIAL PARA LOS ANIMALES DEL CMPA DURANTE EL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199"/>
  </r>
  <r>
    <n v="220249000276"/>
    <s v="AD"/>
    <d v="2026-01-01T00:00:00"/>
    <n v="22026001778"/>
    <s v="2026 06 3321 22799"/>
    <n v="1137.3499999999999"/>
    <x v="137"/>
    <s v="SE 14-2024 CTTO MANTENIM ZONAS VERDES EDIF EDUCACIÓN Y SERV SOCIALES. LOTE 2: BIBLIO PARQUESOL 23-9-24 AL 22-9-26"/>
    <n v="22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321"/>
    <s v="3321. Bibliotecas públicas"/>
    <n v="22"/>
    <n v="22799"/>
  </r>
  <r>
    <n v="220249000277"/>
    <s v="AD"/>
    <d v="2026-01-01T00:00:00"/>
    <n v="22026001779"/>
    <s v="2026 06 3341 22799"/>
    <n v="3988.38"/>
    <x v="137"/>
    <s v="SE 14-24 CTTO MANTENIM ZONAS VERDES EDIFIC EDUCACIÓN Y S.SOCIALES.LOTE 2 ANTIGUO COLEGIO ROSA CHACEL. 23-9-24 AL 22-9-26"/>
    <n v="22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341"/>
    <s v="3341. Coordinación de políticas culturales"/>
    <n v="22"/>
    <n v="22799"/>
  </r>
  <r>
    <n v="220249000278"/>
    <s v="AD"/>
    <d v="2026-01-01T00:00:00"/>
    <n v="22026001258"/>
    <s v="2026 10 2312 22799"/>
    <n v="11620.04"/>
    <x v="133"/>
    <s v="SE 14/2024 Contrato mto. zonas verdes y arbolado Lote 3 - CVA DELICIAS Y RONDILLA / 23/09/2024 - 22/09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49000287"/>
    <s v="AD"/>
    <d v="2026-01-01T00:00:00"/>
    <n v="22026001259"/>
    <s v="2026 10 2313 22799"/>
    <n v="45000"/>
    <x v="141"/>
    <s v="MANT.APLICACIONES INFORMATICAS-L2 PRESTAVA NG -DE 1/1/25 A 30/6/27."/>
    <n v="220"/>
    <s v="BOECILLO"/>
    <s v="VALLADOLID"/>
    <x v="0"/>
    <s v="PrAbier - Procedimiento Abierto"/>
    <s v="MultiC - MultiCriterio"/>
    <x v="0"/>
    <x v="0"/>
    <s v="2"/>
    <s v="2. Gastos corrientes en bienes y servicios"/>
    <s v="10"/>
    <x v="1"/>
    <s v="2313"/>
    <s v="2313. Dirección del área de personas mayores, familia y servicios sociales"/>
    <n v="22"/>
    <n v="22799"/>
  </r>
  <r>
    <n v="220249000288"/>
    <s v="AD"/>
    <d v="2026-01-01T00:00:00"/>
    <n v="22026001260"/>
    <s v="2026 10 2312 22799"/>
    <n v="45000"/>
    <x v="142"/>
    <s v="mantenimiento aplicacion informatica SENIORVA-de 1/1/25 a 30/6/27"/>
    <n v="220"/>
    <s v="BOECILLO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60004704"/>
    <s v="AD"/>
    <d v="2026-03-03T00:00:00"/>
    <n v="22026002550"/>
    <s v="2026 0950 4321 619"/>
    <n v="9807.35"/>
    <x v="69"/>
    <s v="RESTAURACION AMBIENTAL RESERVA BIOLOGICA URBANA: OBRAS DE REPARACION EN EL CAMPO GRANDE. PRTR NEXT GENERATION EU"/>
    <n v="220"/>
    <s v="MADRID"/>
    <s v="MADRID"/>
    <x v="4"/>
    <s v="PrAbier - Procedimiento Abierto"/>
    <s v="MultiC - MultiCriterio"/>
    <x v="2"/>
    <x v="0"/>
    <n v="6"/>
    <s v="6. Inversiones reales"/>
    <s v="09"/>
    <x v="6"/>
    <n v="4321"/>
    <s v="4321. Turismo"/>
    <n v="61"/>
    <n v="619"/>
  </r>
  <r>
    <n v="220249000295"/>
    <s v="AD"/>
    <d v="2026-01-01T00:00:00"/>
    <n v="22026001781"/>
    <s v="2026 06 3231 22799"/>
    <n v="207106.67"/>
    <x v="143"/>
    <s v="SE-EC06-2024 CONTRATO SERVICIOS GESTION EIM CURSO 24-25 Y 25-26. DEL 1-1-24 AL 31-8-26 LOTE 2 CASCANUECES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99"/>
  </r>
  <r>
    <n v="220249000297"/>
    <s v="AD"/>
    <d v="2026-01-01T00:00:00"/>
    <n v="22026001783"/>
    <s v="2026 06 3231 22799"/>
    <n v="137070.35999999999"/>
    <x v="94"/>
    <s v="SE-EC06-2024 CONTRATO SERVICIOS GESTION EIM CURSO 24-25 Y 25-26. DEL 1-1-24 AL 31-8-26 LOTE 4 FANTASÍA"/>
    <n v="220"/>
    <s v="MADRID"/>
    <s v="MADRID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99"/>
  </r>
  <r>
    <n v="220249000298"/>
    <s v="AD"/>
    <d v="2026-01-01T00:00:00"/>
    <n v="22026001784"/>
    <s v="2026 06 3231 22799"/>
    <n v="294664"/>
    <x v="144"/>
    <s v="SE-EC06-2024 CONTRATO SERVICIOS GESTION EIM CURSO 24-25 Y 25-26. DEL 1-1-24 AL 31-8-26 LOTE 5 LA COMETA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99"/>
  </r>
  <r>
    <n v="220249000299"/>
    <s v="AD"/>
    <d v="2026-01-01T00:00:00"/>
    <n v="22026001785"/>
    <s v="2026 06 3231 22799"/>
    <n v="163080"/>
    <x v="145"/>
    <s v="SE-EC06-2024 CONTRATO SERVICIOS GESTION EIM CURSO 24-25 Y 25-26. DEL 1-1-24 AL 31-8-26 LOTE 6 TOBOGAN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99"/>
  </r>
  <r>
    <n v="220259000939"/>
    <s v="AD"/>
    <d v="2026-01-01T00:00:00"/>
    <n v="22026001236"/>
    <s v="2026 08 1532 203"/>
    <n v="3850"/>
    <x v="146"/>
    <s v="CONTRATO DE FOTOCOPIADORAS PARA EL SERVICIO DE ESPACIO PÚBLICO E INFRAESTRUCTURAS.-"/>
    <n v="220"/>
    <s v="VALLADOLID"/>
    <s v="VALLADOLID"/>
    <x v="2"/>
    <s v="PrAbier - Procedimiento Abierto"/>
    <s v="MultiC - MultiCriterio"/>
    <x v="0"/>
    <x v="0"/>
    <s v="2"/>
    <s v="2. Gastos corrientes en bienes y servicios"/>
    <s v="08"/>
    <x v="9"/>
    <s v="1532"/>
    <s v="1532. Pavimentación vias públicas y otros servicios urbanísticos"/>
    <n v="20"/>
    <n v="203"/>
  </r>
  <r>
    <n v="220249000302"/>
    <s v="AD"/>
    <d v="2026-01-01T00:00:00"/>
    <n v="22026001788"/>
    <s v="2026 06 3231 22799"/>
    <n v="126502.51"/>
    <x v="94"/>
    <s v="SE-EC06-2024 CONTRATO SERVICIOS GESTION EIM CURSO 24-25 Y 25-26. DEL 1-1-24 AL 31-8-26 LOTE 10 CABALLITO BLANCO"/>
    <n v="220"/>
    <s v="MADRID"/>
    <s v="MADRID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99"/>
  </r>
  <r>
    <n v="220249000303"/>
    <s v="AD"/>
    <d v="2026-01-01T00:00:00"/>
    <n v="22026001789"/>
    <s v="2026 06 3231 22799"/>
    <n v="121013.33"/>
    <x v="143"/>
    <s v="SE-EC06-2024 CONTRATO SERVICIOS GESTION EIM CURSO 24-25 Y 25-26. DEL 1-1-24 AL 31-8-26 LOTE 11 CASCABEL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99"/>
  </r>
  <r>
    <n v="220250069088"/>
    <s v="AD"/>
    <d v="2026-03-18T00:00:00"/>
    <n v="22025008870"/>
    <s v="2026 0950 4321 623"/>
    <n v="23311.22"/>
    <x v="147"/>
    <s v="CONTR. PLACAS FOLTOVOLTAICAS PAR PINGÚINOS ARENA. FONDOS EU NEXT GENERATION PLAN RECUPERACION TRANSFORMACION RESILIENCIA"/>
    <n v="220"/>
    <s v="VALLADOLID"/>
    <s v="VALLADOLID"/>
    <x v="4"/>
    <s v="AdDirec - Adjudicación Directa"/>
    <s v="SinC - Sin Criterio"/>
    <x v="1"/>
    <x v="0"/>
    <n v="6"/>
    <s v="6. Inversiones reales"/>
    <s v="09"/>
    <x v="6"/>
    <n v="4321"/>
    <s v="4321. Turismo"/>
    <n v="62"/>
    <n v="623"/>
  </r>
  <r>
    <n v="220249000308"/>
    <s v="AD"/>
    <d v="2026-01-01T00:00:00"/>
    <n v="22026001790"/>
    <s v="2026 06 3231 22799"/>
    <n v="401413.33"/>
    <x v="148"/>
    <s v="SE-EC06-2024 CONTRATO SERVICIOS GESTION EIM CURSO 24-25 Y 25-26. DEL 1-1-24 AL 31-8-26 LOTE7 MAFALDA Y GUILLE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99"/>
  </r>
  <r>
    <n v="220249000309"/>
    <s v="AD"/>
    <d v="2026-01-01T00:00:00"/>
    <n v="22026001261"/>
    <s v="2026 10 2313 22799"/>
    <n v="45000"/>
    <x v="149"/>
    <s v="MANT.APLICACIONES INFORMATICAS- L3 VASSOCIALES (45-45 Y 22,5)-DE 1 de enero de 2025 A 30 de junio de 2027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313"/>
    <s v="2313. Dirección del área de personas mayores, familia y servicios sociales"/>
    <n v="22"/>
    <n v="22799"/>
  </r>
  <r>
    <n v="220249000383"/>
    <s v="AD"/>
    <d v="2026-01-01T00:00:00"/>
    <n v="22026001262"/>
    <s v="2026 10 2315 22620"/>
    <n v="38812.5"/>
    <x v="150"/>
    <s v="1º PRORROGA L1-SERV.DES. DEL PLAN INSERCIÓN LABORAL/ 1 ENE 2025 A 22 SEPT-2026 ENCLAVE-ACCIONES FORM.INSERC.SOC. LAB."/>
    <n v="220"/>
    <s v="BOECILLO"/>
    <s v="VALLADOLID"/>
    <x v="0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2"/>
    <n v="22620"/>
  </r>
  <r>
    <n v="220249000471"/>
    <s v="AD"/>
    <d v="2026-01-01T00:00:00"/>
    <n v="22026001049"/>
    <s v="2026 11 1631 22700"/>
    <n v="47644.36"/>
    <x v="151"/>
    <s v="EXP. SPSC-SE 12/2024 TRANSPORTE DE CONTENEDORES A LA PTR 2025 Y 2026 DEL SERVICIO DE LIMPIEZA VIARIA.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631"/>
    <s v="1631. Limpieza viaria"/>
    <n v="22"/>
    <n v="22700"/>
  </r>
  <r>
    <n v="220249000491"/>
    <s v="AD"/>
    <d v="2026-01-01T00:00:00"/>
    <n v="22026001271"/>
    <s v="2026 0250 9332 632"/>
    <n v="5044.76"/>
    <x v="123"/>
    <s v="ADJ.CONTROL CALIDAD(LOTE 1) ENSAYOS OBRA DE REHABILITACIÓN DEL TEATRO LOPE DE VEGA EN VALLADOLID"/>
    <n v="220"/>
    <s v="MALAGA"/>
    <s v="MALAGA"/>
    <x v="0"/>
    <s v="PrAbier - Procedimiento Abierto"/>
    <s v="MultiC - MultiCriterio"/>
    <x v="0"/>
    <x v="0"/>
    <n v="6"/>
    <s v="6. Inversiones reales"/>
    <s v="02"/>
    <x v="10"/>
    <n v="9332"/>
    <s v="9332. Mantenimiento de edificios e instalaciones municipales"/>
    <n v="63"/>
    <n v="632"/>
  </r>
  <r>
    <n v="220249000492"/>
    <s v="AD"/>
    <d v="2026-01-01T00:00:00"/>
    <n v="22026001272"/>
    <s v="2026 0250 9332 632"/>
    <n v="23930.04"/>
    <x v="116"/>
    <s v="ADJ.CONTROL CALIDAD (LOTE 2) OBRAS DE REHABILITACIÓN DEL TEATRO LOPE DE VEGA EN VALLADOLID."/>
    <n v="220"/>
    <s v="ZARATAN"/>
    <s v="VALLADOLID"/>
    <x v="0"/>
    <s v="PrAbier - Procedimiento Abierto"/>
    <s v="MultiC - MultiCriterio"/>
    <x v="0"/>
    <x v="0"/>
    <n v="6"/>
    <s v="6. Inversiones reales"/>
    <s v="02"/>
    <x v="10"/>
    <n v="9332"/>
    <s v="9332. Mantenimiento de edificios e instalaciones municipales"/>
    <n v="63"/>
    <n v="632"/>
  </r>
  <r>
    <n v="220249000522"/>
    <s v="AD"/>
    <d v="2026-01-01T00:00:00"/>
    <n v="22026001724"/>
    <s v="2026 07 1721 22799"/>
    <n v="950.4"/>
    <x v="152"/>
    <s v="VS 1/24 SERVICIOS DE MANTENIMIENTO Y CALIBRACIÓN DE EQUIPOS DEL LABORATORIO DE LA RED  DE CALIDAD DE VALLADOLID"/>
    <n v="220"/>
    <s v="ARGANDA DEL REY"/>
    <s v="MADRID"/>
    <x v="2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799"/>
  </r>
  <r>
    <n v="220259000992"/>
    <s v="AD"/>
    <d v="2026-01-01T00:00:00"/>
    <n v="22026001082"/>
    <s v="2026 01 9203 203"/>
    <n v="575.52"/>
    <x v="146"/>
    <s v="NUEVO CONTRATO SUMINISTRO  MAQUINA FOTOCOP. ALQUILER 08/02/2026-31/12/2026; AÑO 2027; AÑO 2028; 01/01/2029 - 07/02/2029,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0"/>
    <n v="203"/>
  </r>
  <r>
    <n v="220259000993"/>
    <s v="AD"/>
    <d v="2026-01-01T00:00:00"/>
    <n v="22026001083"/>
    <s v="2026 01 9203 203"/>
    <n v="674.8"/>
    <x v="146"/>
    <s v="NUEVO CONTRATO MAQUINA FOTOCOP COPIAS 08/02/2026-31/12/2026; AÑO 2027; AÑO 2028; 01/01/2029-07/02/2029-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0"/>
    <n v="203"/>
  </r>
  <r>
    <n v="220259000996"/>
    <s v="AD"/>
    <d v="2026-01-01T00:00:00"/>
    <n v="22026001238"/>
    <s v="2026 08 1341 203"/>
    <n v="1925"/>
    <x v="146"/>
    <s v="CONTRATO FOTOCOPIADORAS CENTRO MOVILIDAD URBANA"/>
    <n v="220"/>
    <s v="VALLADOLID"/>
    <s v="VALLADOLID"/>
    <x v="2"/>
    <s v="PrAbier - Procedimiento Abierto"/>
    <s v="MultiC - MultiCriterio"/>
    <x v="0"/>
    <x v="0"/>
    <s v="2"/>
    <s v="2. Gastos corrientes en bienes y servicios"/>
    <s v="08"/>
    <x v="9"/>
    <s v="1341"/>
    <s v="1341. Movilidad"/>
    <n v="20"/>
    <n v="203"/>
  </r>
  <r>
    <n v="220249000523"/>
    <s v="AD"/>
    <d v="2026-01-01T00:00:00"/>
    <n v="22026001725"/>
    <s v="2026 07 1721 213"/>
    <n v="2416.54"/>
    <x v="153"/>
    <s v="VS 1/24 SERVICIOS DE MANTENIMIENTO Y CALIBRACIÓN DE EQUIPOS DEL LABORATORIO DE LA RED DE CALIDAD DE VALLADOLID_ LOTE 5"/>
    <n v="220"/>
    <s v="MADRID"/>
    <s v="MADRID"/>
    <x v="2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1"/>
    <n v="213"/>
  </r>
  <r>
    <n v="220249000534"/>
    <s v="AD"/>
    <d v="2026-01-01T00:00:00"/>
    <n v="22026001727"/>
    <s v="2026 07 1701 22706"/>
    <n v="38032.22"/>
    <x v="154"/>
    <s v="CONTRATO DE EDUCACION AMBIENTAL EN HUERTOS URBANOS_LOTE 1_V.8/2024"/>
    <n v="220"/>
    <s v="BARCELONA"/>
    <s v="BARCELONA"/>
    <x v="0"/>
    <s v="PrAbier - Procedimiento Abierto"/>
    <s v="MultiC - MultiCriterio"/>
    <x v="0"/>
    <x v="0"/>
    <s v="2"/>
    <s v="2. Gastos corrientes en bienes y servicios"/>
    <s v="07"/>
    <x v="3"/>
    <s v="1701"/>
    <s v="1701. Dirección del área de medio ambiente"/>
    <n v="22"/>
    <n v="22706"/>
  </r>
  <r>
    <n v="220249000535"/>
    <s v="AD"/>
    <d v="2026-01-01T00:00:00"/>
    <n v="22026001728"/>
    <s v="2026 07 1701 22799"/>
    <n v="14047.5"/>
    <x v="155"/>
    <s v="CONTRATO DE EDUCACION AMBIENTAL EN HUERTOS ESCOLARES_LOTE 2_V.8/2024"/>
    <n v="220"/>
    <s v="PALENCIA"/>
    <s v="PALENCIA"/>
    <x v="0"/>
    <s v="PrAbier - Procedimiento Abierto"/>
    <s v="MultiC - MultiCriterio"/>
    <x v="0"/>
    <x v="0"/>
    <s v="2"/>
    <s v="2. Gastos corrientes en bienes y servicios"/>
    <s v="07"/>
    <x v="3"/>
    <s v="1701"/>
    <s v="1701. Dirección del área de medio ambiente"/>
    <n v="22"/>
    <n v="22799"/>
  </r>
  <r>
    <n v="220249000568"/>
    <s v="AD"/>
    <d v="2026-01-01T00:00:00"/>
    <n v="22026001699"/>
    <s v="2026 09 4321 213"/>
    <n v="8296.9"/>
    <x v="156"/>
    <s v="PRORROGA CTO SERVICIO MANTENIMIENTO Y CONSERVACION PREVENTIVO-CORRECTIVO CUPULA DEL MILENIO LOTE 2. 15-11-24 AL 14-11-26"/>
    <n v="220"/>
    <s v="ALBACETE"/>
    <s v="ALBACETE"/>
    <x v="0"/>
    <s v="PrAbier - Procedimiento Abierto"/>
    <s v="MultiC - MultiCriterio"/>
    <x v="0"/>
    <x v="0"/>
    <s v="2"/>
    <s v="2. Gastos corrientes en bienes y servicios"/>
    <s v="09"/>
    <x v="6"/>
    <s v="4321"/>
    <s v="4321. Turismo"/>
    <n v="21"/>
    <n v="213"/>
  </r>
  <r>
    <n v="220249000569"/>
    <s v="AD"/>
    <d v="2026-01-01T00:00:00"/>
    <n v="22026001700"/>
    <s v="2026 09 4321 213"/>
    <n v="2799.31"/>
    <x v="156"/>
    <s v="PRORROGA CTO SERVICIO MANTENIMIENTO Y CONSERVACION PREVENTIVO-CORRECTIVO ANT. HIPICA MILITA LOTE 3. 15-11-24 AL 14-11-26"/>
    <n v="220"/>
    <s v="ALBACETE"/>
    <s v="ALBACETE"/>
    <x v="0"/>
    <s v="PrAbier - Procedimiento Abierto"/>
    <s v="MultiC - MultiCriterio"/>
    <x v="0"/>
    <x v="0"/>
    <s v="2"/>
    <s v="2. Gastos corrientes en bienes y servicios"/>
    <s v="09"/>
    <x v="6"/>
    <s v="4321"/>
    <s v="4321. Turismo"/>
    <n v="21"/>
    <n v="213"/>
  </r>
  <r>
    <n v="220249000578"/>
    <s v="AD"/>
    <d v="2026-01-01T00:00:00"/>
    <n v="22026001194"/>
    <s v="2026 08 1532 22103"/>
    <n v="37126.400000000001"/>
    <x v="157"/>
    <s v="Suministro de gasóleo de automoción para los vehículos del SEPI"/>
    <n v="220"/>
    <s v="VALLADOLID"/>
    <s v="VALLADOLID"/>
    <x v="2"/>
    <s v="PrAbier - Procedimiento Abierto"/>
    <s v="MultiC - MultiCriterio"/>
    <x v="0"/>
    <x v="0"/>
    <s v="2"/>
    <s v="2. Gastos corrientes en bienes y servicios"/>
    <s v="08"/>
    <x v="9"/>
    <s v="1532"/>
    <s v="1532. Pavimentación vias públicas y otros servicios urbanísticos"/>
    <n v="22"/>
    <n v="22103"/>
  </r>
  <r>
    <n v="220249000647"/>
    <s v="AD"/>
    <d v="2026-01-01T00:00:00"/>
    <n v="22026001729"/>
    <s v="2026 07 1721 22706"/>
    <n v="9075"/>
    <x v="158"/>
    <s v="EXP. 3/24 SERVICIOS DE MANTENIMIENTO Y CALIBRACIÓN DE MONITORES DE RUIDO AMBIENTAL EN CONTINUO. LOTE 2"/>
    <n v="220"/>
    <s v="BOECILLO"/>
    <s v="VALLADOLID"/>
    <x v="0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706"/>
  </r>
  <r>
    <n v="220259001007"/>
    <s v="AD"/>
    <d v="2026-01-01T00:00:00"/>
    <n v="22026001547"/>
    <s v="2026 04 9321 203"/>
    <n v="6950"/>
    <x v="146"/>
    <s v="EQUIPOS DE SERVICIOS DE GESTIÓN DE INGRESOS E INSPECCIÓN TRIBUTARIA: DE 8/2 A 31/12/2026, 2027, 2028 Y DE 1/1 A 7/2/2029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321"/>
    <s v="9321. Gestión de ingresos e inspección"/>
    <n v="20"/>
    <n v="203"/>
  </r>
  <r>
    <n v="220249000648"/>
    <s v="AD"/>
    <d v="2026-01-01T00:00:00"/>
    <n v="22026001730"/>
    <s v="2026 07 1721 22199"/>
    <n v="1102.67"/>
    <x v="159"/>
    <s v="VS 2/24 SUMINISTRO FUNGIBLES PARA LABORATORIO DE RED DE CONTROL DE CONTAMINACIÓN ATMOSFÉRICA - LOTE 1"/>
    <n v="220"/>
    <s v="SENTMENAT"/>
    <s v="BARCELONA"/>
    <x v="2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199"/>
  </r>
  <r>
    <n v="220260002018"/>
    <s v="AD"/>
    <d v="2026-02-16T00:00:00"/>
    <n v="22026001617"/>
    <s v="2026 10 2312 22199"/>
    <n v="1210"/>
    <x v="160"/>
    <s v="BOLSAS EMBOLSADORAS DE PARAGUAS PARA TODOS LOS CVA EN 2026- INICIATIVASSOCIALES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199"/>
  </r>
  <r>
    <n v="220260002018"/>
    <s v="AD"/>
    <d v="2026-02-16T00:00:00"/>
    <n v="22026001618"/>
    <s v="2026 10 2312 22199"/>
    <n v="1694"/>
    <x v="160"/>
    <s v="BOLSAS EMBOLSADORAS DE PARAGUAS PARA TODOS LOS CVA EN 2026- INICIATIVASSOCIALES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199"/>
  </r>
  <r>
    <n v="220260002502"/>
    <s v="AD"/>
    <d v="2026-02-18T00:00:00"/>
    <n v="22026000983"/>
    <s v="2026 04 9321 22799"/>
    <n v="2032.8"/>
    <x v="160"/>
    <s v="SUMINISTRO DE PLACAS DE VADO (PERMANENTE Y HORARIO) PARA LA RENOVACIÓN-SUSTITUCIÓN POR DETERIORO-EJERCICI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4"/>
    <x v="2"/>
    <s v="9321"/>
    <s v="9321. Gestión de ingresos e inspección"/>
    <n v="22"/>
    <n v="22799"/>
  </r>
  <r>
    <n v="220260002985"/>
    <s v="AD"/>
    <d v="2026-02-20T00:00:00"/>
    <n v="22026002359"/>
    <s v="2026 10 2412 22104"/>
    <n v="2995.3"/>
    <x v="160"/>
    <s v="VESTUARIO PARQA LOS ALUMNOS DEL  PROGRAMA MIXTO DE PARQUES Y JARDINES V EN 2026 DEL C. DE F. PARA EL EMPLEO J. BENAVENTE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104"/>
  </r>
  <r>
    <n v="220249000649"/>
    <s v="AD"/>
    <d v="2026-01-01T00:00:00"/>
    <n v="22026001731"/>
    <s v="2026 07 1721 22199"/>
    <n v="2395.1999999999998"/>
    <x v="159"/>
    <s v="VS 2/24 SUMINISTRO FUNGIBLES PARA LABORATORIO DE RED DE CONTROL DE CONTAMINACIÓN ATMOSFÉRICA - LOTE 2"/>
    <n v="220"/>
    <s v="SENTMENAT"/>
    <s v="BARCELONA"/>
    <x v="2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199"/>
  </r>
  <r>
    <n v="220249000650"/>
    <s v="AD"/>
    <d v="2026-01-01T00:00:00"/>
    <n v="22026001732"/>
    <s v="2026 07 1721 22199"/>
    <n v="1756.92"/>
    <x v="159"/>
    <s v="VS 2/24 SUMINISTRO FUNGIBLES PARA LABORATORIO DE RED DE CONTROL DE CONTAMINACIÓN ATMOSFÉRICA - LOTE 3"/>
    <n v="220"/>
    <s v="SENTMENAT"/>
    <s v="BARCELONA"/>
    <x v="2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199"/>
  </r>
  <r>
    <n v="220249000651"/>
    <s v="AD"/>
    <d v="2026-01-01T00:00:00"/>
    <n v="22026001733"/>
    <s v="2026 07 1721 22199"/>
    <n v="537.24"/>
    <x v="159"/>
    <s v="VS 2/24 SUMINISTRO FUNGIBLES PARA LABORATORIO DE RED DE CONTROL DE CONTAMINACIÓN ATMOSFÉRICA - LOTE 4"/>
    <n v="220"/>
    <s v="SENTMENAT"/>
    <s v="BARCELONA"/>
    <x v="2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199"/>
  </r>
  <r>
    <n v="220249000683"/>
    <s v="AD"/>
    <d v="2026-01-01T00:00:00"/>
    <n v="22026001052"/>
    <s v="2026 11 3111 22103"/>
    <n v="1500"/>
    <x v="161"/>
    <s v="CONTRATO GASOLEO DE AUTOMOCION PARA VEHÍCULOS SALUD PÚBLICA 0521-BBH Y 4531-GGS PARA EL AÑO 2025 Y 2026"/>
    <n v="220"/>
    <s v="MADRID"/>
    <s v="MADRID"/>
    <x v="2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2"/>
    <n v="22103"/>
  </r>
  <r>
    <n v="220249000684"/>
    <s v="AD"/>
    <d v="2026-01-01T00:00:00"/>
    <n v="22026001273"/>
    <s v="2026 02 9332 22103"/>
    <n v="18000"/>
    <x v="161"/>
    <s v="ADJ.CONTRATO GASÓLEO DE AUTOMOCIÓN VEHÍCULOS ÁREA DE URBANISMO Y VIVIENDA (CMEI) AYUNTAMIENTO DE VALLADOLID"/>
    <n v="220"/>
    <s v="MADRID"/>
    <s v="MADRID"/>
    <x v="2"/>
    <s v="PrAbier - Procedimiento Abierto"/>
    <s v="MultiC - MultiCriterio"/>
    <x v="0"/>
    <x v="0"/>
    <s v="2"/>
    <s v="2. Gastos corrientes en bienes y servicios"/>
    <s v="02"/>
    <x v="10"/>
    <s v="9332"/>
    <s v="9332. Mantenimiento de edificios e instalaciones municipales"/>
    <n v="22"/>
    <n v="22103"/>
  </r>
  <r>
    <n v="220249000685"/>
    <s v="AD"/>
    <d v="2026-01-01T00:00:00"/>
    <n v="22026000998"/>
    <s v="2026 01 9203 22103"/>
    <n v="5000"/>
    <x v="161"/>
    <s v="CONTRATO SUMINISTRO GASOLEO REGIMEN INTERIOR ANUALIDADES 2025  Y 2026"/>
    <n v="220"/>
    <s v="MADRID"/>
    <s v="MADRID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103"/>
  </r>
  <r>
    <n v="220260000755"/>
    <s v="AD"/>
    <d v="2026-02-03T00:00:00"/>
    <n v="22026000735"/>
    <s v="2026 01 9206 22001"/>
    <n v="1331"/>
    <x v="162"/>
    <s v="SUSCRIPCIÓN ANUAL A BASE DE DATOS PRYECTO CSP. 2026."/>
    <n v="220"/>
    <s v="MADRID"/>
    <s v="MADRID"/>
    <x v="2"/>
    <s v="AdDirec - Adjudicación Directa"/>
    <s v="SinC - Sin Criterio"/>
    <x v="1"/>
    <x v="0"/>
    <s v="2"/>
    <s v="2. Gastos corrientes en bienes y servicios"/>
    <s v="01"/>
    <x v="4"/>
    <s v="9206"/>
    <s v="9206. Archivo municipal"/>
    <n v="22"/>
    <n v="22001"/>
  </r>
  <r>
    <n v="220249000686"/>
    <s v="AD"/>
    <d v="2026-01-01T00:00:00"/>
    <n v="22026001791"/>
    <s v="2026 06 3261 22103"/>
    <n v="2500"/>
    <x v="161"/>
    <s v="CTTO SUMINISTRO GASOLEO DE AUTOMOCIÓN PARA VEHICULOS SERVICIO EDUCACIÓN. LOTE 4. AÑOS 2025 Y 2026"/>
    <n v="220"/>
    <s v="MADRID"/>
    <s v="MADRID"/>
    <x v="2"/>
    <s v="PrAbier - Procedimiento Abierto"/>
    <s v="UniC - Único Criterio"/>
    <x v="0"/>
    <x v="0"/>
    <s v="2"/>
    <s v="2. Gastos corrientes en bienes y servicios"/>
    <s v="06"/>
    <x v="0"/>
    <s v="3261"/>
    <s v="3261. Servicios complementarios de educación"/>
    <n v="22"/>
    <n v="22103"/>
  </r>
  <r>
    <n v="220249000687"/>
    <s v="AD"/>
    <d v="2026-01-01T00:00:00"/>
    <n v="22026001266"/>
    <s v="2026 10 2412 22103"/>
    <n v="2500"/>
    <x v="161"/>
    <s v="Suministro de gasoleo para vehículos años 2025 y 2026. Centro de Formación para el empleo"/>
    <n v="220"/>
    <s v="MADRID"/>
    <s v="MADRID"/>
    <x v="2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2"/>
    <n v="22103"/>
  </r>
  <r>
    <n v="220260000931"/>
    <s v="AD"/>
    <d v="2026-02-10T00:00:00"/>
    <n v="22026001233"/>
    <s v="2026 04 3121 22199"/>
    <n v="1600"/>
    <x v="152"/>
    <s v="Suministro de contenedores para el tratamiento de residuos biológicos (agujas y jeringas). Este suministro para 2026"/>
    <n v="220"/>
    <s v="ARGANDA DEL REY"/>
    <s v="MADRID"/>
    <x v="2"/>
    <s v="AdDirec - Adjudicación Directa"/>
    <s v="SinC - Sin Criterio"/>
    <x v="1"/>
    <x v="0"/>
    <s v="2"/>
    <s v="2. Gastos corrientes en bienes y servicios"/>
    <s v="04"/>
    <x v="2"/>
    <s v="3121"/>
    <s v="3121. Prevención y salud laboral"/>
    <n v="22"/>
    <n v="22199"/>
  </r>
  <r>
    <n v="220260001125"/>
    <s v="AD"/>
    <d v="2026-02-11T00:00:00"/>
    <n v="22026002141"/>
    <s v="2026 11 3111 22106"/>
    <n v="1006.72"/>
    <x v="152"/>
    <s v="GESTION DE RESIDUOS SANITARIOS: BIOCONTAMINADOS Y MEDICAMENTOS CADUCADOS DEL CMPA AÑO 2026"/>
    <n v="220"/>
    <s v="ARGANDA DEL REY"/>
    <s v="MADRID"/>
    <x v="0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106"/>
  </r>
  <r>
    <n v="220249000688"/>
    <s v="AD"/>
    <d v="2026-01-01T00:00:00"/>
    <n v="22026001053"/>
    <s v="2026 11 1321 22103"/>
    <n v="116000"/>
    <x v="161"/>
    <s v="NUEVO CONTRATO CENTRALIZADO DE SUMINISTRO DE GASÓLEO PARA POLICÍA MUNICIPAL"/>
    <n v="220"/>
    <s v="MADRID"/>
    <s v="MADRID"/>
    <x v="2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2"/>
    <n v="22103"/>
  </r>
  <r>
    <n v="220249000696"/>
    <s v="AD"/>
    <d v="2026-01-01T00:00:00"/>
    <n v="22026002039"/>
    <s v="2026 05 4314 213"/>
    <n v="4816.68"/>
    <x v="163"/>
    <s v="MANTENIMIENTO MOBILIARIO URBANO COMO PUNTO DE INFORMACION (MUPI). LOTE 1."/>
    <n v="220"/>
    <s v="ONTINYENT"/>
    <s v="VALENCIA"/>
    <x v="2"/>
    <s v="PrAbier - Procedimiento Abierto"/>
    <s v="MultiC - MultiCriterio"/>
    <x v="0"/>
    <x v="0"/>
    <s v="2"/>
    <s v="2. Gastos corrientes en bienes y servicios"/>
    <s v="05"/>
    <x v="8"/>
    <s v="4314"/>
    <s v="4314. Actuaciones en materia de comercio minorista"/>
    <n v="21"/>
    <n v="213"/>
  </r>
  <r>
    <n v="220260002840"/>
    <s v="AD"/>
    <d v="2026-02-19T00:00:00"/>
    <n v="22026002129"/>
    <s v="2026 08 1532 203"/>
    <n v="1331"/>
    <x v="164"/>
    <s v="ALQUILER Y RETIRADA DE CONTENEDORES DE OBRA, A DEMANDA Y SEGÚN NECESIDADES.-"/>
    <n v="220"/>
    <s v="LA FLECHA"/>
    <s v="VALLADOL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0"/>
    <n v="203"/>
  </r>
  <r>
    <n v="220260000842"/>
    <s v="AD"/>
    <d v="2026-02-04T00:00:00"/>
    <n v="22026000919"/>
    <s v="2026 06 3232 212"/>
    <n v="7260"/>
    <x v="164"/>
    <s v="CTO. SUMINISTRO DE CONTENEDORES, ÁRIDOS Y RETIRADA DE ESCOMBROS POR OBRAS EN COLEGIOS PÚBLICOS. AÑO 2026"/>
    <n v="220"/>
    <s v="LA FLECHA"/>
    <s v="VALLADOLID"/>
    <x v="2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2491"/>
    <s v="AD"/>
    <d v="2026-02-17T00:00:00"/>
    <n v="22026002311"/>
    <s v="2026 03 9241 212"/>
    <n v="104.5"/>
    <x v="164"/>
    <s v="RETIRADA DE CONTENEDOR DEPOSITADO PARA RETIRADA DE ESCOMBROS DE OBRA EN LOCAL MUNICIPAL EN C/ TREPADOR"/>
    <n v="220"/>
    <s v="LA FLECHA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1"/>
    <n v="212"/>
  </r>
  <r>
    <n v="220260004490"/>
    <s v="AD"/>
    <d v="2026-02-27T00:00:00"/>
    <n v="22026002629"/>
    <s v="2026 03 9241 212"/>
    <n v="121"/>
    <x v="164"/>
    <s v="SUMINISTRO Y RETIRADA DE CONTENEDOR PARA OBRA EN C.C. PARQUESOL"/>
    <n v="220"/>
    <s v="LA FLECHA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1"/>
    <n v="212"/>
  </r>
  <r>
    <n v="220249000697"/>
    <s v="AD"/>
    <d v="2026-01-01T00:00:00"/>
    <n v="22026002040"/>
    <s v="2026 05 4314 213"/>
    <n v="6492.28"/>
    <x v="165"/>
    <s v="MANTENIMIENTO MOBILIARIO URBANO COMO PUNTO DE INFORMACION (MUPI). LOTE 2."/>
    <n v="220"/>
    <s v="BARCELONA"/>
    <s v="BARCELONA"/>
    <x v="2"/>
    <s v="PrAbier - Procedimiento Abierto"/>
    <s v="MultiC - MultiCriterio"/>
    <x v="0"/>
    <x v="0"/>
    <s v="2"/>
    <s v="2. Gastos corrientes en bienes y servicios"/>
    <s v="05"/>
    <x v="8"/>
    <s v="4314"/>
    <s v="4314. Actuaciones en materia de comercio minorista"/>
    <n v="21"/>
    <n v="213"/>
  </r>
  <r>
    <n v="220249000698"/>
    <s v="AD"/>
    <d v="2026-01-01T00:00:00"/>
    <n v="22026002041"/>
    <s v="2026 05 4314 213"/>
    <n v="4593.54"/>
    <x v="163"/>
    <s v="MANTENIMIENTO MOBILIARIO URBANO COMO PUNTO DE INFORMACION (MUPI). LOTE 3."/>
    <n v="220"/>
    <s v="ONTINYENT"/>
    <s v="VALENCIA"/>
    <x v="2"/>
    <s v="PrAbier - Procedimiento Abierto"/>
    <s v="MultiC - MultiCriterio"/>
    <x v="0"/>
    <x v="0"/>
    <s v="2"/>
    <s v="2. Gastos corrientes en bienes y servicios"/>
    <s v="05"/>
    <x v="8"/>
    <s v="4314"/>
    <s v="4314. Actuaciones en materia de comercio minorista"/>
    <n v="21"/>
    <n v="213"/>
  </r>
  <r>
    <n v="220249000717"/>
    <s v="AD"/>
    <d v="2026-01-01T00:00:00"/>
    <n v="22026001067"/>
    <s v="2026 11 1361 22103"/>
    <n v="25000"/>
    <x v="157"/>
    <s v="SUMINISTRO GASOLEO AUTOMOCION PARA VEHICULOS DEL SERVICIO DE EXTINCION DE INCENDIOS, SALVAMENTO Y PROTECCION CIVIL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2"/>
    <n v="22103"/>
  </r>
  <r>
    <n v="220259000863"/>
    <s v="AD"/>
    <d v="2026-01-01T00:00:00"/>
    <n v="22026001621"/>
    <s v="2026 10 2314 213"/>
    <n v="790.99"/>
    <x v="166"/>
    <s v="MANTENIMIENTO DE EXTINTORES Y PROTECCION CONTRA INCENDIOS// ESPACIO JOVEN NORTE Y SUR//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21"/>
    <n v="213"/>
  </r>
  <r>
    <n v="220259000864"/>
    <s v="AD"/>
    <d v="2026-01-01T00:00:00"/>
    <n v="22026001622"/>
    <s v="2026 10 2315 213"/>
    <n v="33.4"/>
    <x v="166"/>
    <s v="REVISION Y MANTENIMIENTO DE EXTINTORES// CENTRO MUNICIPAL DE IGUALDAD//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1"/>
    <n v="213"/>
  </r>
  <r>
    <n v="220249000719"/>
    <s v="AD"/>
    <d v="2026-01-01T00:00:00"/>
    <n v="22026002035"/>
    <s v="2026 03 9241 22700"/>
    <n v="479198.24"/>
    <x v="137"/>
    <s v="CONTRATO CENTRALIZADO DE SERVICIO DE LIMPIEZA 2025/2026:  LOTE 3, SERVICIO DE PARTICIPACIÓN CIUDADANA (2A)"/>
    <n v="220"/>
    <s v="VALLADOLID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700"/>
  </r>
  <r>
    <n v="220259000950"/>
    <s v="AD"/>
    <d v="2026-01-01T00:00:00"/>
    <n v="22026001641"/>
    <s v="2026 10 2412 213"/>
    <n v="362.45"/>
    <x v="166"/>
    <s v="MANTENIMIENTO  DE SISTEMAS PROTECCION CONTRA INCENDIOS DEL C. DE F. PARA EL EMPLEO- JACINTO BENAVENTE EN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1"/>
    <n v="213"/>
  </r>
  <r>
    <n v="220259000951"/>
    <s v="AD"/>
    <d v="2026-01-01T00:00:00"/>
    <n v="22026001642"/>
    <s v="2026 10 2312 213"/>
    <n v="1338.86"/>
    <x v="166"/>
    <s v="MANTENIMIENTO SISTEMAS PROTECCION CONTRA INCENDIOS DE LOS CVA TRANSFERIDOS PARA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59000952"/>
    <s v="AD"/>
    <d v="2026-01-01T00:00:00"/>
    <n v="22026001643"/>
    <s v="2026 10 2312 213"/>
    <n v="1550.01"/>
    <x v="166"/>
    <s v="MANTENIMIENTO SISTEMAS PROTECCION CONTRA INCENDIOS DE LOS CVA   NO  TRANSFERIDOS PARA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60000928"/>
    <s v="AD"/>
    <d v="2026-02-10T00:00:00"/>
    <n v="22026001174"/>
    <s v="2026 10 2312 213"/>
    <n v="500"/>
    <x v="166"/>
    <s v="REPARACIONES DEL SISTEMA DE PROTECCION CONTRA INCENDIOS DE LOS CVA TRANSF500,00 Y SIN TRANFERIR500,00- INICIATIVA SOCIAL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60000928"/>
    <s v="AD"/>
    <d v="2026-02-10T00:00:00"/>
    <n v="22026001175"/>
    <s v="2026 10 2312 213"/>
    <n v="500"/>
    <x v="166"/>
    <s v="REPARACIONES DEL SISTEMA DE PROTECCION CONTRA INCENDIOS DE LOS CVA TRANSF500,00 Y SIN TRANFERIR500,00- INICIATIVA SOCIAL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60000952"/>
    <s v="AD"/>
    <d v="2026-02-10T00:00:00"/>
    <n v="22026001839"/>
    <s v="2026 06 3232 213"/>
    <n v="17783.37"/>
    <x v="166"/>
    <s v="CTO. SERVICIO - MANTENIMIENTO PREVENTIVO Y RETIMBRADO DE LOS EXTINTORES DE LOS COLEGIOS PÚBLICOS.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60001086"/>
    <s v="AD"/>
    <d v="2026-02-11T00:00:00"/>
    <n v="22026002085"/>
    <s v="2026 10 2314 212"/>
    <n v="254.58"/>
    <x v="166"/>
    <s v="BATERIAS Y SENSOR PARA EL GRUPO CONTRA INCENDIOS// ESPACIO JOVEN SUR// FEBRERO 2026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21"/>
    <n v="212"/>
  </r>
  <r>
    <n v="220260001119"/>
    <s v="AD"/>
    <d v="2026-02-11T00:00:00"/>
    <n v="22026002106"/>
    <s v="2026 06 3231 213"/>
    <n v="4840"/>
    <x v="166"/>
    <s v="MANTENIMIENTO DE LAS INSTALACIONES DE LOS SIST. DE PROTECCIÓN DE INCENDIOS EN LAS ESCUELAS INFANTILES MUNICIPALES.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31"/>
    <s v="3231. Escuelas infantiles"/>
    <n v="21"/>
    <n v="213"/>
  </r>
  <r>
    <n v="220260002157"/>
    <s v="AD"/>
    <d v="2026-02-16T00:00:00"/>
    <n v="22026002336"/>
    <s v="2026 06 3321 213"/>
    <n v="600"/>
    <x v="166"/>
    <s v="CTO. SERVICIOS - REVISIÓN EXTINTORES, DETECTORES, CENTRALITAS Y CUALQUIER OTRO SIST. CONTRA INCENDIOS BIBLIOTECAS MPALES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1"/>
    <n v="213"/>
  </r>
  <r>
    <n v="220260003002"/>
    <s v="AD"/>
    <d v="2026-02-20T00:00:00"/>
    <n v="22026002507"/>
    <s v="2026 01 4331 213"/>
    <n v="3000"/>
    <x v="166"/>
    <s v="MANTENIMIENTO PREVENTIVO Y CORRECTIVO DE LAS INSTALACIONES DE PROTECCION CONTRA INCENDIOS DE LA AGENCIA Y EL TECH LAB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1"/>
    <n v="213"/>
  </r>
  <r>
    <n v="220260003004"/>
    <s v="AD"/>
    <d v="2026-02-20T00:00:00"/>
    <n v="22026002515"/>
    <s v="2026 01 4331 203"/>
    <n v="571.07000000000005"/>
    <x v="167"/>
    <s v="ALQUILER Y MANTENIMIENTO FUENTE DE AGUA EN AGENCIA DE INNOVACIÓN 2026"/>
    <n v="220"/>
    <s v="TOMARES"/>
    <s v="SEVILLA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0"/>
    <n v="203"/>
  </r>
  <r>
    <n v="220260002142"/>
    <s v="AD"/>
    <d v="2026-02-16T00:00:00"/>
    <n v="22026002204"/>
    <s v="2026 11 1621 22799"/>
    <n v="2202.1999999999998"/>
    <x v="167"/>
    <s v="MANTENIMIENTO FUETES DE AGUA. SERVICIO DE LIMPIEZA."/>
    <n v="220"/>
    <s v="TOMARES"/>
    <s v="SEVILLA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2"/>
    <n v="22799"/>
  </r>
  <r>
    <n v="220260001072"/>
    <s v="AD"/>
    <d v="2026-02-11T00:00:00"/>
    <n v="22026001558"/>
    <s v="2026 01 4331 22799"/>
    <n v="17762.8"/>
    <x v="168"/>
    <s v="ASISTENCIA TÉCNICA PARA LA RETRANSMISIÓN EN STREAMING DE LAS DOS SESIONES DEL FORO DE LA CULTURA 2026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49000720"/>
    <s v="AD"/>
    <d v="2026-01-01T00:00:00"/>
    <n v="22026001792"/>
    <s v="2026 06 3232 22700"/>
    <n v="1891867.67"/>
    <x v="169"/>
    <s v="CTTO LIMPIEZA EDIFICIOS DEPENDIENTES DEL SERVICIO DE EDUCACION: LOTE 1 COLEGIOS PUBLICOS. 2025 Y 2026"/>
    <n v="220"/>
    <s v="MADRID"/>
    <s v="MADRID"/>
    <x v="0"/>
    <s v="PrAbier - Procedimiento Abierto"/>
    <s v="MultiC - MultiCriterio"/>
    <x v="0"/>
    <x v="0"/>
    <s v="2"/>
    <s v="2. Gastos corrientes en bienes y servicios"/>
    <s v="06"/>
    <x v="0"/>
    <s v="3232"/>
    <s v="3232. Conservación y mantenimiento centros educación infantil y primaria"/>
    <n v="22"/>
    <n v="22700"/>
  </r>
  <r>
    <n v="220249000721"/>
    <s v="AD"/>
    <d v="2026-01-01T00:00:00"/>
    <n v="22026001068"/>
    <s v="2026 11 1361 22700"/>
    <n v="78312.490000000005"/>
    <x v="170"/>
    <s v="CONTRATO SERVICIO DE LIMPIEZA DE LOS PARQUES DE BOMBEROS-LOTE 13/AÑOS 2025 Y   2026//SEISPC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2"/>
    <n v="22700"/>
  </r>
  <r>
    <n v="220249000722"/>
    <s v="AD"/>
    <d v="2026-01-01T00:00:00"/>
    <n v="22026001275"/>
    <s v="2026 10 2312 22700"/>
    <n v="160530.70000000001"/>
    <x v="137"/>
    <s v="CONTRATO DE LIMPIEZA DE LOS CENTROS DE VIDA ACTIVA TRANSFERIDOS 2025 Y 2026, LOTE 10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00"/>
  </r>
  <r>
    <n v="220260000938"/>
    <s v="AD"/>
    <d v="2026-02-10T00:00:00"/>
    <n v="22026001339"/>
    <s v="2026 07 1721 22706"/>
    <n v="2499.98"/>
    <x v="171"/>
    <s v="MANTENIMIENTO DE LOS INDICADORES DE LA AUVA2030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706"/>
  </r>
  <r>
    <n v="220249000723"/>
    <s v="AD"/>
    <d v="2026-01-01T00:00:00"/>
    <n v="22026001276"/>
    <s v="2026 10 2312 22700"/>
    <n v="206429.42"/>
    <x v="137"/>
    <s v="CONTRATO LIMPIEZA DE LIMPIEZA DE LOS CVA SIN TRANSFERIR Y APRENDIZALE A LO LARGO DE LA VIDA2025 Y2026-LOTE 10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00"/>
  </r>
  <r>
    <n v="220249000724"/>
    <s v="AD"/>
    <d v="2026-01-01T00:00:00"/>
    <n v="22026001277"/>
    <s v="2026 10 2412 22700"/>
    <n v="23215.29"/>
    <x v="137"/>
    <s v="CONTRATO LIMPIEZA DEL  CENTRO DE FORMACION PARA EL EMPLEO- JACINTO BENAVENTE 2025 Y 2026- LOTE 10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2"/>
    <n v="22700"/>
  </r>
  <r>
    <n v="220249000725"/>
    <s v="AD"/>
    <d v="2026-01-01T00:00:00"/>
    <n v="22026000999"/>
    <s v="2026 01 4331 22700"/>
    <n v="60381.49"/>
    <x v="172"/>
    <s v="CONTRATO CENTRALIZADO DE LIMPIEZA EN DEPENDENCIAS MUNICIPALES 2025-2026. EDIFICIO AGENCIA DE INNOVACION (LOTE 5) 2 AÑOS"/>
    <n v="220"/>
    <s v="LOGROÑO"/>
    <s v="LA RIOJA"/>
    <x v="0"/>
    <s v="PrAbier - Procedimiento Abierto"/>
    <s v="MultiC - MultiCriterio"/>
    <x v="0"/>
    <x v="0"/>
    <s v="2"/>
    <s v="2. Gastos corrientes en bienes y servicios"/>
    <s v="01"/>
    <x v="4"/>
    <s v="4331"/>
    <s v="4331. Desarrollo empresarial"/>
    <n v="22"/>
    <n v="22700"/>
  </r>
  <r>
    <n v="220249000726"/>
    <s v="AD"/>
    <d v="2026-01-01T00:00:00"/>
    <n v="22026001000"/>
    <s v="2026 01 4331 22700"/>
    <n v="27803.64"/>
    <x v="137"/>
    <s v="CONTRATO CENTRALIZADO DE LIMPIEZA EN DEPENDENCIAS MUNICIPALES 2025-2026. EDIFICIO HUB DE INNOVACION (LOTE 18) 2 AÑOS"/>
    <n v="220"/>
    <s v="VALLADOLID"/>
    <s v="VALLADOLID"/>
    <x v="0"/>
    <s v="PrAbier - Procedimiento Abierto"/>
    <s v="MultiC - MultiCriterio"/>
    <x v="0"/>
    <x v="0"/>
    <s v="2"/>
    <s v="2. Gastos corrientes en bienes y servicios"/>
    <s v="01"/>
    <x v="4"/>
    <s v="4331"/>
    <s v="4331. Desarrollo empresarial"/>
    <n v="22"/>
    <n v="22700"/>
  </r>
  <r>
    <n v="220249000727"/>
    <s v="AD"/>
    <d v="2026-01-01T00:00:00"/>
    <n v="22026001069"/>
    <s v="2026 11 1321 22700"/>
    <n v="196698.95"/>
    <x v="137"/>
    <s v="CONTRATO DE LIMPIEZA DE LAS DEPENDENCIAS DE POLICÍA MUNICIPAL LOTE 12 ANUALIDADES 2025-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2"/>
    <n v="22700"/>
  </r>
  <r>
    <n v="220249000728"/>
    <s v="AD"/>
    <d v="2026-01-01T00:00:00"/>
    <n v="22026001793"/>
    <s v="2026 06 3231 22700"/>
    <n v="265791.67"/>
    <x v="173"/>
    <s v="CTTO DE LIMPIEZA EDIFICIOS DEPENDIENTES DEL SERVICIO DE EDUCACIÓN. LOTE 2: ESCUELAS INFANTILES MUNICIPALES. 2025-2026"/>
    <n v="220"/>
    <s v="GIJÓN"/>
    <s v="ASTURIAS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2"/>
    <n v="22700"/>
  </r>
  <r>
    <n v="220249000729"/>
    <s v="AD"/>
    <d v="2026-01-01T00:00:00"/>
    <n v="22026001794"/>
    <s v="2026 06 3321 22700"/>
    <n v="65930.94"/>
    <x v="173"/>
    <s v="CTTO LIMPIEZA EDIFICIOS DEPENDIENTES S.EDUCACIÓN. LOTE 2: BIBLIOTECAS MUNICIPALES. 2025-2026"/>
    <n v="220"/>
    <s v="GIJÓN"/>
    <s v="ASTURIAS"/>
    <x v="0"/>
    <s v="PrAbier - Procedimiento Abierto"/>
    <s v="MultiC - MultiCriterio"/>
    <x v="0"/>
    <x v="0"/>
    <s v="2"/>
    <s v="2. Gastos corrientes en bienes y servicios"/>
    <s v="06"/>
    <x v="0"/>
    <s v="3321"/>
    <s v="3321. Bibliotecas públicas"/>
    <n v="22"/>
    <n v="22700"/>
  </r>
  <r>
    <n v="220260000697"/>
    <s v="AD"/>
    <d v="2026-01-28T00:00:00"/>
    <n v="22026000729"/>
    <s v="2026 03 9241 22609"/>
    <n v="495"/>
    <x v="174"/>
    <s v="CARNAVAL: REPRESENTACIÓN DE ESPECTÁCULO &quot;&quot;EL PAYASO CIRCO MUDO A TODO COLOR&quot;&quot; EN C.C. BAILARÍN VICENTE ESCUDERO EL 16/02"/>
    <n v="220"/>
    <s v="ARANDA DE DUERO"/>
    <s v="BURGOS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49000730"/>
    <s v="AD"/>
    <d v="2026-01-01T00:00:00"/>
    <n v="22026001795"/>
    <s v="2026 06 3261 22700"/>
    <n v="10971.59"/>
    <x v="173"/>
    <s v="CTTO LIMPIEZA EDIFICIOS DEPENDIENTES SERVICIO EDUCACIÓN. LOTE 2: ESCUELA MUNICIPAL DE MUSICA MARIANO DE LAS HERAS. 25-26"/>
    <n v="220"/>
    <s v="GIJÓN"/>
    <s v="ASTURIAS"/>
    <x v="0"/>
    <s v="PrAbier - Procedimiento Abierto"/>
    <s v="MultiC - MultiCriterio"/>
    <x v="0"/>
    <x v="0"/>
    <s v="2"/>
    <s v="2. Gastos corrientes en bienes y servicios"/>
    <s v="06"/>
    <x v="0"/>
    <s v="3261"/>
    <s v="3261. Servicios complementarios de educación"/>
    <n v="22"/>
    <n v="22700"/>
  </r>
  <r>
    <n v="220249000731"/>
    <s v="AD"/>
    <d v="2026-01-01T00:00:00"/>
    <n v="22026001466"/>
    <s v="2026 04 9204 22700"/>
    <n v="11724.79"/>
    <x v="170"/>
    <s v="SERVICIOS DE LIMPIEZA DEL CENTRO DE DIFUSIÓN TECNOLÓGICA (CDIT), LOTE 4 15/2024"/>
    <n v="220"/>
    <s v="VALLADOLID"/>
    <s v="VALLADOLID"/>
    <x v="0"/>
    <s v="PrAbier - Procedimiento Abierto"/>
    <s v="UniC - Único Criterio"/>
    <x v="0"/>
    <x v="0"/>
    <s v="2"/>
    <s v="2. Gastos corrientes en bienes y servicios"/>
    <s v="04"/>
    <x v="2"/>
    <s v="9204"/>
    <s v="9204. Tecnologías de la información y comunicación"/>
    <n v="22"/>
    <n v="22700"/>
  </r>
  <r>
    <n v="220260002118"/>
    <s v="D"/>
    <d v="2026-02-16T00:00:00"/>
    <n v="22026000868"/>
    <s v="2026 02 9332 212"/>
    <n v="50.88"/>
    <x v="175"/>
    <s v="MAGNUM BLANCO 4L ( SANTA ANA ID0049720 ) / MTN SPRAY PRO GOTELE 400ML ( SANTA ANA ID0049720 )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49000732"/>
    <s v="AD"/>
    <d v="2026-01-01T00:00:00"/>
    <n v="22026001274"/>
    <s v="2026 02 9332 22700"/>
    <n v="55727.18"/>
    <x v="172"/>
    <s v="ADJ.EXPTE.CONTRATO LIMPIEZA EDIFICIOS MUNICIPALES CORRESPONDIENTES AL LOTE 2 PARA LOS AÑO 2025 Y 2026."/>
    <n v="220"/>
    <s v="LOGROÑO"/>
    <s v="LA RIOJA"/>
    <x v="0"/>
    <s v="PrAbier - Procedimiento Abierto"/>
    <s v="MultiC - MultiCriterio"/>
    <x v="0"/>
    <x v="0"/>
    <s v="2"/>
    <s v="2. Gastos corrientes en bienes y servicios"/>
    <s v="02"/>
    <x v="10"/>
    <s v="9332"/>
    <s v="9332. Mantenimiento de edificios e instalaciones municipales"/>
    <n v="22"/>
    <n v="22700"/>
  </r>
  <r>
    <n v="220249000733"/>
    <s v="AD"/>
    <d v="2026-01-01T00:00:00"/>
    <n v="22026001285"/>
    <s v="2026 02 9332 22700"/>
    <n v="260905.82"/>
    <x v="137"/>
    <s v="ADJ.EXPTE.LIMPIEZA DEPENDENCIAS MUNICIPALES C.CONSIST. SAN BENITO, EDIF.STA.ANA PARQUE ERAS,ARCH.MUNIC EDIF.SALUD Y CM"/>
    <n v="220"/>
    <s v="VALLADOLID"/>
    <s v="VALLADOLID"/>
    <x v="0"/>
    <s v="PrAbier - Procedimiento Abierto"/>
    <s v="MultiC - MultiCriterio"/>
    <x v="0"/>
    <x v="0"/>
    <s v="2"/>
    <s v="2. Gastos corrientes en bienes y servicios"/>
    <s v="02"/>
    <x v="10"/>
    <s v="9332"/>
    <s v="9332. Mantenimiento de edificios e instalaciones municipales"/>
    <n v="22"/>
    <n v="22700"/>
  </r>
  <r>
    <n v="220259000411"/>
    <s v="AD"/>
    <d v="2026-01-01T00:00:00"/>
    <n v="22026001219"/>
    <s v="2026 08 1301 22706"/>
    <n v="11656.33"/>
    <x v="176"/>
    <s v="Contrato menor de apoyo a la comunicación institucional del Ayto. en actividades que impliquen ocupación de vía pública"/>
    <n v="220"/>
    <s v="VALLADOLID"/>
    <s v="VALLADOLID"/>
    <x v="0"/>
    <s v="AdDirec - Adjudicación Directa"/>
    <s v="SinC - Sin Criterio"/>
    <x v="1"/>
    <x v="0"/>
    <s v="2"/>
    <s v="2. Gastos corrientes en bienes y servicios"/>
    <s v="08"/>
    <x v="9"/>
    <s v="1301"/>
    <s v="1301. Dirección del área de tráfico y movilidad"/>
    <n v="22"/>
    <n v="22706"/>
  </r>
  <r>
    <n v="220260000914"/>
    <s v="AD"/>
    <d v="2026-02-10T00:00:00"/>
    <n v="22026001843"/>
    <s v="2026 11 1361 22199"/>
    <n v="44.67"/>
    <x v="177"/>
    <s v="SUMINISTRO DE AD BLUE PARA VEHÍCULOS DEL SERVICIO DE EXTINCIÓN DE INCENDIOS, SALVAMENTO Y PROTECCIÓN CIVIL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2"/>
    <n v="22199"/>
  </r>
  <r>
    <n v="220260000899"/>
    <s v="AD"/>
    <d v="2026-02-10T00:00:00"/>
    <n v="22026000963"/>
    <s v="2026 06 3321 22001"/>
    <n v="260"/>
    <x v="178"/>
    <s v="SUMINISTRO PRENSA DIARIO AS PARA LA BIBLIOTECA PARQUESOL. AÑO 2026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59000861"/>
    <s v="AD"/>
    <d v="2026-01-01T00:00:00"/>
    <n v="22026001423"/>
    <s v="2026 03 9241 22602"/>
    <n v="3449.95"/>
    <x v="179"/>
    <s v="DISEÑO DE MAQUETAS DIGITALES DE CARTELES Y TARJETAS PARA EXPOSICIONES DE CENTROS CÍVICOS 2026 (SPC 19/2025)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2"/>
  </r>
  <r>
    <n v="220260002153"/>
    <s v="AD"/>
    <d v="2026-02-16T00:00:00"/>
    <n v="22026002229"/>
    <s v="2026 01 4331 22699"/>
    <n v="18.149999999999999"/>
    <x v="180"/>
    <s v="RENOVACIÓN DOMINIO AGENCIA DE INNOVACIÓN: INNVID.ES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699"/>
  </r>
  <r>
    <n v="220260002975"/>
    <s v="AD"/>
    <d v="2026-02-20T00:00:00"/>
    <n v="22026002198"/>
    <s v="2026 08 1651 214"/>
    <n v="86.56"/>
    <x v="181"/>
    <s v="Revisión anual vehículos eléctricos Peugeot eRifer matrícula: 1196MDS y  matrícula 1197MDS q pertenecen a Alumbrado Públ"/>
    <n v="220"/>
    <s v="VALLADOLID"/>
    <s v="VALLADOLID"/>
    <x v="0"/>
    <s v="AdDirec - Adjudicación Directa"/>
    <s v="SinC - Sin Criterio"/>
    <x v="1"/>
    <x v="0"/>
    <s v="2"/>
    <s v="2. Gastos corrientes en bienes y servicios"/>
    <s v="08"/>
    <x v="9"/>
    <s v="1651"/>
    <s v="1651. Alumbrado público"/>
    <n v="21"/>
    <n v="214"/>
  </r>
  <r>
    <n v="220249000734"/>
    <s v="AD"/>
    <d v="2026-01-01T00:00:00"/>
    <n v="22026001195"/>
    <s v="2026 08 1532 22700"/>
    <n v="6161.06"/>
    <x v="137"/>
    <s v="CONTRATO DE SERVICIO DE LIMPIEZA DEPENDENCIAS DEL PARQUE VÍAS PÚBLICAS- SEPI.-"/>
    <n v="220"/>
    <s v="VALLADOLID"/>
    <s v="VALLADOLID"/>
    <x v="0"/>
    <s v="PrAbier - Procedimiento Abierto"/>
    <s v="MultiC - MultiCriterio"/>
    <x v="0"/>
    <x v="0"/>
    <s v="2"/>
    <s v="2. Gastos corrientes en bienes y servicios"/>
    <s v="08"/>
    <x v="9"/>
    <s v="1532"/>
    <s v="1532. Pavimentación vias públicas y otros servicios urbanísticos"/>
    <n v="22"/>
    <n v="22700"/>
  </r>
  <r>
    <n v="220249000735"/>
    <s v="AD"/>
    <d v="2026-01-01T00:00:00"/>
    <n v="22026001196"/>
    <s v="2026 08 1651 22700"/>
    <n v="1087.25"/>
    <x v="137"/>
    <s v="CONTRATO DE SERVICIO DE LIMPIEZA DEPENDENCIAS DEL CENTRO DE ALUMBRADO PÚBLICO. SEPI.-"/>
    <n v="220"/>
    <s v="VALLADOLID"/>
    <s v="VALLADOLID"/>
    <x v="0"/>
    <s v="PrAbier - Procedimiento Abierto"/>
    <s v="MultiC - MultiCriterio"/>
    <x v="0"/>
    <x v="0"/>
    <s v="2"/>
    <s v="2. Gastos corrientes en bienes y servicios"/>
    <s v="08"/>
    <x v="9"/>
    <s v="1651"/>
    <s v="1651. Alumbrado público"/>
    <n v="22"/>
    <n v="22700"/>
  </r>
  <r>
    <n v="220249000740"/>
    <s v="AD"/>
    <d v="2026-01-01T00:00:00"/>
    <n v="22026001468"/>
    <s v="2026 04 9204 641"/>
    <n v="222894.43"/>
    <x v="182"/>
    <s v="OFICINA DE CALIDAD DEL SOFTWARE Y MEJORA DE PROCESOS, LOTE 2 (61/2024)"/>
    <n v="220"/>
    <s v="VALLADOLID"/>
    <s v="VALLADOL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49000743"/>
    <s v="AD"/>
    <d v="2026-01-01T00:00:00"/>
    <n v="22026002042"/>
    <s v="2026 05 4314 22799"/>
    <n v="5980.35"/>
    <x v="183"/>
    <s v="DISEÑO, PUESTA EN MARCHA Y OPERACION DE RUTAS COMERCIALES."/>
    <n v="220"/>
    <s v="MALAGA"/>
    <s v="MALAGA"/>
    <x v="0"/>
    <s v="PrAbier - Procedimiento Abierto"/>
    <s v="MultiC - MultiCriterio"/>
    <x v="0"/>
    <x v="0"/>
    <s v="2"/>
    <s v="2. Gastos corrientes en bienes y servicios"/>
    <s v="05"/>
    <x v="8"/>
    <s v="4314"/>
    <s v="4314. Actuaciones en materia de comercio minorista"/>
    <n v="22"/>
    <n v="22799"/>
  </r>
  <r>
    <n v="220260002490"/>
    <s v="AD"/>
    <d v="2026-02-17T00:00:00"/>
    <n v="22026002300"/>
    <s v="2026 03 9241 22103"/>
    <n v="377.52"/>
    <x v="157"/>
    <s v="SUMINISTRO DE 416 LITROS DE GASÓLEO PARA CALDERA DE LOCAL MUNICIPAL SITO EN C/ CONDE ARTECHE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103"/>
  </r>
  <r>
    <n v="220260002609"/>
    <s v="AD"/>
    <d v="2026-02-18T00:00:00"/>
    <n v="22026002224"/>
    <s v="2026 11 3111 22103"/>
    <n v="3000"/>
    <x v="157"/>
    <s v="ADQUISICION DE PELLET DE MADERA PARA CALDERA DE BIOMASA DEL CENTRO MUNICIPAL DE PROTECCIÓN ANIMAL AÑO 2026.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103"/>
  </r>
  <r>
    <n v="220260002983"/>
    <s v="AD"/>
    <d v="2026-02-20T00:00:00"/>
    <n v="22026002372"/>
    <s v="2026 08 1532 22103"/>
    <n v="2595.4499999999998"/>
    <x v="157"/>
    <s v="Suministro de 3.000 litros de Gasóleo C para la caldera del Parque Conservación Vías Públicas, en C/ Títulos 51."/>
    <n v="220"/>
    <s v="VALLADOLID"/>
    <s v="VALLADOL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2"/>
    <n v="22103"/>
  </r>
  <r>
    <n v="220260000669"/>
    <s v="AD"/>
    <d v="2026-01-27T00:00:00"/>
    <n v="22026000458"/>
    <s v="2026 03 9241 22602"/>
    <n v="358.12"/>
    <x v="184"/>
    <s v="SUMINISTRO DE PAPEL PARA LA IMPRESIÓN DE CARTELES Y TARJETAS DE PUBLICIDAD DE LAS EXPOSICIONES EN C.C. EN 2026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2"/>
  </r>
  <r>
    <n v="220260000709"/>
    <s v="AD"/>
    <d v="2026-01-28T00:00:00"/>
    <n v="22026000850"/>
    <s v="2026 03 9241 22602"/>
    <n v="169.4"/>
    <x v="184"/>
    <s v="SUMINISTRO DE PAPEL PARA LA IMPRESIÓN DE CARTELES Y DÍPTICOS DE LA PROGRAMACIÓN DE MENUDO FIN DE SEMANA Y CARNAVALES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2"/>
  </r>
  <r>
    <n v="220260000824"/>
    <s v="AD"/>
    <d v="2026-02-04T00:00:00"/>
    <n v="22026000854"/>
    <s v="2026 01 9205 22199"/>
    <n v="7086.98"/>
    <x v="184"/>
    <s v="ADJUDICA SUMINISTRO PAPELES ESTUCADO Y CARTULINAS GRÁFICAS OFFSET PARA MÁQUINA DIGITAL IMPRENTA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5"/>
    <s v="9205. Imprenta municipal"/>
    <n v="22"/>
    <n v="22199"/>
  </r>
  <r>
    <n v="220260002689"/>
    <s v="AD"/>
    <d v="2026-02-18T00:00:00"/>
    <n v="22026002241"/>
    <s v="2026 10 2312 22699"/>
    <n v="208.3"/>
    <x v="184"/>
    <s v="SERVICIO DE IMPRESION DE FOLLETOS, CARTELES, ETC..  DE LOS CVA   A LA IMPRENTA MUNICIPAL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2689"/>
    <s v="AD"/>
    <d v="2026-02-18T00:00:00"/>
    <n v="22026002242"/>
    <s v="2026 10 2312 22699"/>
    <n v="291.7"/>
    <x v="184"/>
    <s v="SERVICIO DE IMPRESION DE FOLLETOS, CARTELES, ETC..  DE LOS CVA   A LA IMPRENTA MUNICIPAL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2973"/>
    <s v="AD"/>
    <d v="2026-02-20T00:00:00"/>
    <n v="22026002218"/>
    <s v="2026 10 2314 22613"/>
    <n v="1000"/>
    <x v="184"/>
    <s v="IMPRESIÓN DE SOPORTES  PUBLICITARIOS DE ACTIVIDADES PROGRAMADAS// SERVICIO DE IGUALDAD Y JUVENTUD// 2026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22"/>
    <n v="22613"/>
  </r>
  <r>
    <n v="220260000737"/>
    <s v="AD"/>
    <d v="2026-02-03T00:00:00"/>
    <n v="22026000806"/>
    <s v="2026 11 1621 214"/>
    <n v="7139"/>
    <x v="185"/>
    <s v="REPARACIONES VEHÍCULOS SCANIA. /// SERVICIO DE LIMPIEZA."/>
    <n v="220"/>
    <s v="FUENSALDAÑA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4"/>
  </r>
  <r>
    <n v="220260002992"/>
    <s v="AD"/>
    <d v="2026-02-20T00:00:00"/>
    <n v="22026002451"/>
    <s v="2026 11 1361 22199"/>
    <n v="46.74"/>
    <x v="186"/>
    <s v="SUMINISTRO DE GAS PROPANO PARA FORMACIÓN/////SERVICIO DE EXTINCIÓN DE INCENDIOS"/>
    <n v="220"/>
    <s v="MUGA DE SAYAGO"/>
    <s v="ZAMORA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2"/>
    <n v="22199"/>
  </r>
  <r>
    <n v="220259000905"/>
    <s v="AD"/>
    <d v="2026-01-01T00:00:00"/>
    <n v="22026001628"/>
    <s v="2026 10 2315 22799"/>
    <n v="2000"/>
    <x v="187"/>
    <s v="ELABORACION DEL VII PLAN DE IGUALDAD DE OPORTUNIDADES Y CONTRA LA VIOLENCIA DE GENERO // ENERO A ABRIL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59000598"/>
    <s v="AD"/>
    <d v="2026-01-01T00:00:00"/>
    <n v="22026001529"/>
    <s v="2026 04 9204 641"/>
    <n v="98964.27"/>
    <x v="188"/>
    <s v="SOPORTE Y MTO. DEL PORTAL Y SEDE ELECTRÓNICA DEL AYTO DE VALLADOLID, 2ª PRÓRROGA (01/NGA/2025)"/>
    <n v="220"/>
    <s v="BOECILLO"/>
    <s v="VALLADOLID"/>
    <x v="0"/>
    <s v="PrNegSP - Procedimiento Negociado Sin Publicidad"/>
    <s v="SinC - Sin Criterio"/>
    <x v="3"/>
    <x v="0"/>
    <s v="6"/>
    <s v="6. Inversiones reales"/>
    <s v="04"/>
    <x v="2"/>
    <s v="9204"/>
    <s v="9204. Tecnologías de la información y comunicación"/>
    <n v="64"/>
    <n v="641"/>
  </r>
  <r>
    <n v="220249000744"/>
    <s v="AD"/>
    <d v="2026-01-01T00:00:00"/>
    <n v="22026001469"/>
    <s v="2026 04 9204 22002"/>
    <n v="48362.65"/>
    <x v="189"/>
    <s v="SUMINISTRO DE FUNGIBLES PARA LAS IMPRESORAS DEL AYTO. DE VALLADOLID (34/2024)"/>
    <n v="220"/>
    <s v="BASAURI"/>
    <s v="BIZKAIA"/>
    <x v="2"/>
    <s v="PrAbier - Procedimiento Abierto"/>
    <s v="UniC - Único Criterio"/>
    <x v="0"/>
    <x v="0"/>
    <s v="2"/>
    <s v="2. Gastos corrientes en bienes y servicios"/>
    <s v="04"/>
    <x v="2"/>
    <s v="9204"/>
    <s v="9204. Tecnologías de la información y comunicación"/>
    <n v="22"/>
    <n v="22002"/>
  </r>
  <r>
    <n v="220249000746"/>
    <s v="AD"/>
    <d v="2026-01-01T00:00:00"/>
    <n v="22026001278"/>
    <s v="2026 10 2311 22799"/>
    <n v="366374.8"/>
    <x v="127"/>
    <s v="SERVICIO DE COMIDAS EN COMEDOR SOCIAL DE 1/1/2025 A 31/12/2027-SCASS"/>
    <n v="220"/>
    <s v="VILLAMURIEL DE CERRATO"/>
    <s v="PALENCIA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49000757"/>
    <s v="AD"/>
    <d v="2026-01-01T00:00:00"/>
    <n v="22026001071"/>
    <s v="2026 11 1621 22103"/>
    <n v="699847.95"/>
    <x v="157"/>
    <s v="HPMA-S.E. 22/2024 COMBUSTIBLE GASOIL AÑOS 2025 Y 2026 PARA LOS VEHÍCULOS DEL SERVICIO DE LIMPIEZA.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103"/>
  </r>
  <r>
    <n v="220249000758"/>
    <s v="AD"/>
    <d v="2026-01-01T00:00:00"/>
    <n v="22026001072"/>
    <s v="2026 11 1631 22103"/>
    <n v="207056.37"/>
    <x v="157"/>
    <s v="HPMA-S.E. 22/2024 COMBUSTIBLE GASOIL AÑOS 2025 Y 2026 PARA LOS VEHÍCULOS DEL SERVICIO DE LIMPIEZA VIARIA.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1631"/>
    <s v="1631. Limpieza viaria"/>
    <n v="22"/>
    <n v="22103"/>
  </r>
  <r>
    <n v="220249000759"/>
    <s v="AD"/>
    <d v="2026-01-01T00:00:00"/>
    <n v="22026001073"/>
    <s v="2026 11 3111 22700"/>
    <n v="13630.36"/>
    <x v="190"/>
    <s v="CONTRATO LIMPIEZA DEPENDENCIAS LOTE 19 - CENTRO MUNICIPAL DE PROTECCIÓN ANIMAL Y  CONSULTORIO PINAR DE ANTEQUERA 25-26"/>
    <n v="220"/>
    <s v="BURGOS"/>
    <s v="BURGOS"/>
    <x v="0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2"/>
    <n v="22700"/>
  </r>
  <r>
    <n v="220249000760"/>
    <s v="AD"/>
    <d v="2026-01-01T00:00:00"/>
    <n v="22026002043"/>
    <s v="2026 05 4312 22700"/>
    <n v="4952.0200000000004"/>
    <x v="190"/>
    <s v="CONTRATO LIMPIEZA DEPENDENCIAS MUNICIPALES DEL SERVICIO DE COMERCIO Y MERCADOS EN C/ HOSTIEROS, 1"/>
    <n v="220"/>
    <s v="BURGOS"/>
    <s v="BURGOS"/>
    <x v="0"/>
    <s v="PrAbier - Procedimiento Abierto"/>
    <s v="MultiC - MultiCriterio"/>
    <x v="0"/>
    <x v="0"/>
    <s v="2"/>
    <s v="2. Gastos corrientes en bienes y servicios"/>
    <s v="05"/>
    <x v="8"/>
    <s v="4312"/>
    <s v="4312. Mercados"/>
    <n v="22"/>
    <n v="22700"/>
  </r>
  <r>
    <n v="220259001098"/>
    <s v="AD"/>
    <d v="2026-01-01T00:00:00"/>
    <n v="22026001988"/>
    <s v="2026 11 1361 623"/>
    <n v="22385"/>
    <x v="191"/>
    <s v="SUMINISTRO E. PROTECCIÓN INDIVIDUAL (EPIs) CRANEAL LIGERO RESCATE TÉCNICO, ALTURA E INCENDIOS FORESTALES-LOTE 3/SEISPC"/>
    <n v="220"/>
    <s v="MADRID"/>
    <s v="MADRID"/>
    <x v="2"/>
    <s v="PrAbier - Procedimiento Abierto"/>
    <s v="MultiC - MultiCriterio"/>
    <x v="0"/>
    <x v="0"/>
    <s v="6"/>
    <s v="6. Inversiones reales"/>
    <s v="11"/>
    <x v="5"/>
    <s v="1361"/>
    <s v="1361. Prevención y extinción de incencios"/>
    <n v="62"/>
    <n v="623"/>
  </r>
  <r>
    <n v="220260002999"/>
    <s v="AD"/>
    <d v="2026-02-20T00:00:00"/>
    <n v="22026002471"/>
    <s v="2026 11 1361 213"/>
    <n v="1532.66"/>
    <x v="191"/>
    <s v="CONFIGURACIÓN DE 93 NUEVAS ALARMAS PERSONALES//SEISPC"/>
    <n v="220"/>
    <s v="MADRID"/>
    <s v="MADRID"/>
    <x v="0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1"/>
    <n v="213"/>
  </r>
  <r>
    <n v="220260002707"/>
    <s v="AD"/>
    <d v="2026-02-19T00:00:00"/>
    <n v="22026002430"/>
    <s v="2026 11 1321 22699"/>
    <n v="2016.6"/>
    <x v="192"/>
    <s v="RECOGIDA Y DESTRUCCIÓN DE DOCUMENTACIÓN AFECTADA POR LA LEY DE PROTECCIÓN DE DATOS 2026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49000761"/>
    <s v="AD"/>
    <d v="2026-01-01T00:00:00"/>
    <n v="22026001734"/>
    <s v="2026 07 1701 22700"/>
    <n v="88130.92"/>
    <x v="190"/>
    <s v="CONTRATO CENTRALIZADO DE LIMPIEZA EDIFICIOS CASA DEL BARCO y EDIFICIO ANEXO Y OMIC. DURACIÓN 2 AÑOS ( y 2  prórrogas)."/>
    <n v="220"/>
    <s v="BURGOS"/>
    <s v="BURGOS"/>
    <x v="0"/>
    <s v="PrAbier - Procedimiento Abierto"/>
    <s v="MultiC - MultiCriterio"/>
    <x v="0"/>
    <x v="0"/>
    <s v="2"/>
    <s v="2. Gastos corrientes en bienes y servicios"/>
    <s v="07"/>
    <x v="3"/>
    <s v="1701"/>
    <s v="1701. Dirección del área de medio ambiente"/>
    <n v="22"/>
    <n v="22700"/>
  </r>
  <r>
    <n v="220249000762"/>
    <s v="AD"/>
    <d v="2026-01-01T00:00:00"/>
    <n v="22026001797"/>
    <s v="2026 06 3232 213"/>
    <n v="1678.63"/>
    <x v="193"/>
    <s v="SE 40-2024 CTTO MANTENIMIENTO ASCENSORES. LOTE 6 INSPECCIONES PERIODICAS ASCENSORES COLEGIOS PUBLICOS. 2025 Y 2026"/>
    <n v="22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60000900"/>
    <s v="AD"/>
    <d v="2026-02-10T00:00:00"/>
    <n v="22026000973"/>
    <s v="2026 06 3321 22001"/>
    <n v="5470"/>
    <x v="194"/>
    <s v="SUSCRIPCIÓN ANUAL AL DIARIO EL PAÍS // BIBLIOTECAS MUNICIPALES - AÑO 2026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60001076"/>
    <s v="AD"/>
    <d v="2026-02-11T00:00:00"/>
    <n v="22026001870"/>
    <s v="2026 10 2412 22001"/>
    <n v="1292.1500000000001"/>
    <x v="195"/>
    <s v="LIBROS PARA EL CENTRO JACINTO BENAVENTE PARA EL PROGRAMA MIXTO DE FORMACION Y EMPLEO AUXILIAR DE CENTRO III DUPLO"/>
    <n v="220"/>
    <s v="SAN FERNANDO DE HENARES"/>
    <s v="MADR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001"/>
  </r>
  <r>
    <n v="220260001115"/>
    <s v="AD"/>
    <d v="2026-02-11T00:00:00"/>
    <n v="22026002029"/>
    <s v="2026 06 3321 22001"/>
    <n v="178.2"/>
    <x v="196"/>
    <s v="CTO. SUMINISTRO SUSCRIPCIÓN REVISTA &quot;&quot;VIAJAR&quot;&quot; PARA BIBLIOTECAS MUNICIPALES DE VALLADOLID. AÑO 2026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60000751"/>
    <s v="AD"/>
    <d v="2026-02-03T00:00:00"/>
    <n v="22026000440"/>
    <s v="2026 02 1511 22602"/>
    <n v="310.36"/>
    <x v="197"/>
    <s v="INFORMACIÓN PÚBLICA APROBACIÓN INICIAL MODIFICACIÓN DEL PGOU EN EL AMBITO SE(0) 32-01 AZUCARERA STA.VICTORIAL"/>
    <n v="220"/>
    <s v="VALLADOLID"/>
    <s v="VALLADOLID"/>
    <x v="3"/>
    <s v="AdDirec - Adjudicación Directa"/>
    <s v="SinC - Sin Criterio"/>
    <x v="1"/>
    <x v="0"/>
    <s v="2"/>
    <s v="2. Gastos corrientes en bienes y servicios"/>
    <s v="02"/>
    <x v="10"/>
    <s v="1511"/>
    <s v="1511. Planficación y gestión del urbanismo"/>
    <n v="22"/>
    <n v="22602"/>
  </r>
  <r>
    <n v="220260000894"/>
    <s v="AD"/>
    <d v="2026-02-10T00:00:00"/>
    <n v="22026000706"/>
    <s v="2026 04 9231 22705"/>
    <n v="683.76"/>
    <x v="197"/>
    <s v="ANUNCIO EXPOSICIÓN CENSO ELECTORAL LOS DÍAS 25 Y 26 DE ENERO -  ELECCIONES AUTONÓMICAS CYL - DIARIO EL MUNDO."/>
    <n v="220"/>
    <s v="VALLADOLID"/>
    <s v="VALLADOLID"/>
    <x v="0"/>
    <s v="AdDirec - Adjudicación Directa"/>
    <s v="SinC - Sin Criterio"/>
    <x v="1"/>
    <x v="0"/>
    <s v="2"/>
    <s v="2. Gastos corrientes en bienes y servicios"/>
    <s v="04"/>
    <x v="2"/>
    <s v="9231"/>
    <s v="9231. Información, registro y gestión del padrón"/>
    <n v="22"/>
    <n v="22705"/>
  </r>
  <r>
    <n v="220260002499"/>
    <s v="AD"/>
    <d v="2026-02-18T00:00:00"/>
    <n v="22026000971"/>
    <s v="2026 04 9321 22602"/>
    <n v="5000"/>
    <x v="197"/>
    <s v="CONTRATO BASADO EN EL ACUERDO MARCO PARA LA PUBLICIDAD EJERCIC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4"/>
    <x v="2"/>
    <s v="9321"/>
    <s v="9321. Gestión de ingresos e inspección"/>
    <n v="22"/>
    <n v="22602"/>
  </r>
  <r>
    <n v="220260000897"/>
    <s v="AD"/>
    <d v="2026-02-10T00:00:00"/>
    <n v="22026000950"/>
    <s v="2026 06 3321 22001"/>
    <n v="484.8"/>
    <x v="198"/>
    <s v="SUSCRIPCIÓN REVISTAS MI JARDÍN Y BRICO PARA BIBLIOTECAS MUNICIPALES. AÑO 2026"/>
    <n v="220"/>
    <s v="MAJADAHONDA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60003735"/>
    <s v="AD"/>
    <d v="2026-02-24T00:00:00"/>
    <n v="22026002541"/>
    <s v="2026 06 3321 22001"/>
    <n v="375.02"/>
    <x v="199"/>
    <s v="SUMINISTRO DE LA REVISTA CLIJ (CUADERNOS DE LITERATURA INFANTIL Y JUVENIL) PARA BIBLIOTECAS MUNICIPALES. AÑO 2026"/>
    <n v="220"/>
    <s v="MATARÓ"/>
    <s v="BARCELONA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49000764"/>
    <s v="AD"/>
    <d v="2026-01-01T00:00:00"/>
    <n v="22026001799"/>
    <s v="2026 06 3231 213"/>
    <n v="709.86"/>
    <x v="200"/>
    <s v="SE 40-24 CTTO MANTENIMIENTO ASCENSORES. LOTE 2 ESCUELA INFANTIL MUNICIPAL LA COMETA. 2025 Y 2026"/>
    <n v="22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231"/>
    <s v="3231. Escuelas infantiles"/>
    <n v="21"/>
    <n v="213"/>
  </r>
  <r>
    <n v="220249000768"/>
    <s v="AD"/>
    <d v="2026-01-01T00:00:00"/>
    <n v="22026002061"/>
    <s v="2026 10 2314 213"/>
    <n v="114.95"/>
    <x v="193"/>
    <s v="LOTE 6 - INSPECCION ELEVADORES OCAS - CENTRO DE PROGRAMAS JUVENILES - CONTRATOS AÑOS 2025 Y 2026"/>
    <n v="220"/>
    <s v="VALLADOLID"/>
    <s v="VALLADOLID"/>
    <x v="0"/>
    <s v="PrAbier - Procedimiento Abierto"/>
    <s v="UniC - Único Criterio"/>
    <x v="0"/>
    <x v="0"/>
    <s v="2"/>
    <s v="2. Gastos corrientes en bienes y servicios"/>
    <s v="10"/>
    <x v="1"/>
    <s v="2314"/>
    <s v="2314. Centro de programas juveniles"/>
    <n v="21"/>
    <n v="213"/>
  </r>
  <r>
    <n v="220249000769"/>
    <s v="AD"/>
    <d v="2026-01-01T00:00:00"/>
    <n v="22026001317"/>
    <s v="2026 10 2312 213"/>
    <n v="72.98"/>
    <x v="193"/>
    <s v="LOTE 6-INSPECCION ELEVADORES OCAS-CVAS TRANSF-AÑOS 2025 Y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3"/>
  </r>
  <r>
    <n v="220260000871"/>
    <s v="AD"/>
    <d v="2026-02-09T00:00:00"/>
    <n v="22026001519"/>
    <s v="2026 11 1321 22699"/>
    <n v="1490"/>
    <x v="201"/>
    <s v="SUMINISTRO DE DISCOS SSD PARA DEPENDENCIAS DE JEFATURA MUNICIPAL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60001096"/>
    <s v="AD"/>
    <d v="2026-02-11T00:00:00"/>
    <n v="22026001981"/>
    <s v="2026 01 4331 22001"/>
    <n v="722.12"/>
    <x v="202"/>
    <s v="SUMINISTRO DE PERIÓDICOS DEL DIARIO EL MUNDO PARA LA AGENCIA DE INNOVACIÓN. AÑO 2026"/>
    <n v="220"/>
    <s v="MADRID"/>
    <s v="MADRID"/>
    <x v="2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001"/>
  </r>
  <r>
    <n v="220260002979"/>
    <s v="AD"/>
    <d v="2026-02-20T00:00:00"/>
    <n v="22026002459"/>
    <s v="2026 01 9207 22001"/>
    <n v="2600"/>
    <x v="202"/>
    <s v="ADJUDICA RENOVACIÓN SUSCRIPCIONES ANUALES A DIARIO VA EL MUNDO (3) Y PLATAFORMA DIGITAL ORBYT (3) - PRENSA - ALCALDÍA"/>
    <n v="220"/>
    <s v="MADRID"/>
    <s v="MADRID"/>
    <x v="2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001"/>
  </r>
  <r>
    <n v="220259000664"/>
    <s v="AD"/>
    <d v="2026-01-01T00:00:00"/>
    <n v="22026001496"/>
    <s v="2026 10 2312 22001"/>
    <n v="7625.83"/>
    <x v="203"/>
    <s v="SUSCRIPCIONES A EL NORTE DE CASTILLA DEL 01 DE ENERO AL 31 DE OCTUBRE DE 2026 DE LOS CVA TRANSFERIDOS- INICIATIVAS SOCIA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001"/>
  </r>
  <r>
    <n v="220259000665"/>
    <s v="AD"/>
    <d v="2026-01-01T00:00:00"/>
    <n v="22026001497"/>
    <s v="2026 10 2312 22001"/>
    <n v="7294.27"/>
    <x v="203"/>
    <s v="SUSCRIPCIONES A EL NORTE DE CASTILLA DEL 01 DE ENERO AL 31 DE OCTUBRE DE 2026 LOS CVA NO TRANSFERIDOS- INICIATIVAS SOC.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001"/>
  </r>
  <r>
    <n v="220260000893"/>
    <s v="AD"/>
    <d v="2026-02-10T00:00:00"/>
    <n v="22026000698"/>
    <s v="2026 04 9231 22705"/>
    <n v="605"/>
    <x v="203"/>
    <s v="ANUNCIO EXPOSICIÓN CENSO ELECTORAL LOS DÍAS 25 Y 26 DE ENERO -ELECCIONES AUTONÓMICAS CYL,-DIARIO EL NORTE DE CASTILLA."/>
    <n v="220"/>
    <s v="VALLADOLID"/>
    <s v="VALLADOLID"/>
    <x v="0"/>
    <s v="AdDirec - Adjudicación Directa"/>
    <s v="SinC - Sin Criterio"/>
    <x v="1"/>
    <x v="0"/>
    <s v="2"/>
    <s v="2. Gastos corrientes en bienes y servicios"/>
    <s v="04"/>
    <x v="2"/>
    <s v="9231"/>
    <s v="9231. Información, registro y gestión del padrón"/>
    <n v="22"/>
    <n v="22705"/>
  </r>
  <r>
    <n v="220260000908"/>
    <s v="AD"/>
    <d v="2026-02-10T00:00:00"/>
    <n v="22026001719"/>
    <s v="2026 01 4331 22001"/>
    <n v="735"/>
    <x v="203"/>
    <s v="SUMINISTRO DE PERIÓDICOS DE EL NORTE DE CASTILLA PARA LA AGENCIA DE INNOVACIÓN.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001"/>
  </r>
  <r>
    <n v="220260002240"/>
    <s v="AD"/>
    <d v="2026-02-17T00:00:00"/>
    <n v="22026002364"/>
    <s v="2026 01 9206 22001"/>
    <n v="11759.99"/>
    <x v="203"/>
    <s v="16 SUSCRIPCIONES ANUALES A EL NORTE DE CASTILLA, PAPEL Y DIGITAL. 2026.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6"/>
    <s v="9206. Archivo municipal"/>
    <n v="22"/>
    <n v="22001"/>
  </r>
  <r>
    <n v="220260002500"/>
    <s v="AD"/>
    <d v="2026-02-18T00:00:00"/>
    <n v="22026000972"/>
    <s v="2026 04 9321 22602"/>
    <n v="6000"/>
    <x v="203"/>
    <s v="CONTRATO BASADO EN EL ACUERDO MARCO PARA LA PUBLICIDAD EJERCIC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4"/>
    <x v="2"/>
    <s v="9321"/>
    <s v="9321. Gestión de ingresos e inspección"/>
    <n v="22"/>
    <n v="22602"/>
  </r>
  <r>
    <n v="220260002693"/>
    <s v="AD"/>
    <d v="2026-02-18T00:00:00"/>
    <n v="22026002376"/>
    <s v="2026 01 9207 22001"/>
    <n v="1470"/>
    <x v="203"/>
    <s v="ADJUDICA RENOVACIÓN 2 SUSCRIPCIONES ANUALES PERIÓDICO EL NORTE DE CASTILLA - AÑO 2026 - MEDIOS DE COMUNICACIÓN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001"/>
  </r>
  <r>
    <n v="220260002702"/>
    <s v="AD"/>
    <d v="2026-02-19T00:00:00"/>
    <n v="22026002365"/>
    <s v="2026 06 3321 22001"/>
    <n v="9415"/>
    <x v="203"/>
    <s v="CONTRATO SUMINISTRO PRENSA EL NORTE DE CASTILLA PARA BIBLIOTECAS PÚBLICAS MUNICIPALES.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59000353"/>
    <s v="AD"/>
    <d v="2026-01-01T00:00:00"/>
    <n v="22026001375"/>
    <s v="2026 03 9241 213"/>
    <n v="1848.93"/>
    <x v="204"/>
    <s v="SE-PC 11/2023 (LOTE 2): MANTENIMIENTO DE GRUPOS ELECTRÓGENOS CENTROS SPC 2026 (1A)"/>
    <n v="220"/>
    <s v="MADRID"/>
    <s v="MADR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1"/>
    <n v="213"/>
  </r>
  <r>
    <n v="220259000944"/>
    <s v="AD"/>
    <d v="2026-01-01T00:00:00"/>
    <n v="22026002052"/>
    <s v="2026 09 4321 213"/>
    <n v="2483.42"/>
    <x v="204"/>
    <s v="Contrato de Mantenimiento del Albergue de Peregrinos. LOTE 1: Mantenimiento instalaciones"/>
    <n v="220"/>
    <s v="MADRID"/>
    <s v="MADRID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21"/>
    <n v="213"/>
  </r>
  <r>
    <n v="220249000770"/>
    <s v="AD"/>
    <d v="2026-01-01T00:00:00"/>
    <n v="22026001318"/>
    <s v="2026 10 2312 213"/>
    <n v="364.92"/>
    <x v="193"/>
    <s v="LOTE 6-INSPECCION ELEVADORES OCAS-CVAS NO TRANSF-CONTRATO AÑOS 2025 Y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3"/>
  </r>
  <r>
    <n v="220249000772"/>
    <s v="AD"/>
    <d v="2026-01-01T00:00:00"/>
    <n v="22026001319"/>
    <s v="2026 10 2311 213"/>
    <n v="145.97"/>
    <x v="193"/>
    <s v="LOTE 6- INSPECCION ELEVADORES OCAS - CENTRO INTEGRADO. AÑOS 2025 Y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1"/>
    <n v="213"/>
  </r>
  <r>
    <n v="220259000859"/>
    <s v="AD"/>
    <d v="2026-01-01T00:00:00"/>
    <n v="22026001717"/>
    <s v="2026 09 4321 22799"/>
    <n v="3061.3"/>
    <x v="205"/>
    <s v="SERVICIO ILUMINACION CUPULA DEL MILENIO CON DISTINTOS COLORES, CON MOTIVO DE LA CELEBRACION DE EVENTOS Y CONMEMORACIONES"/>
    <n v="220"/>
    <s v="VALLADOLID"/>
    <s v="VALLADOLID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799"/>
  </r>
  <r>
    <n v="220260003025"/>
    <s v="AD"/>
    <d v="2026-02-23T00:00:00"/>
    <n v="22026002510"/>
    <s v="2026 07 1711 22799"/>
    <n v="4604.3"/>
    <x v="205"/>
    <s v="INSTALACION DE CABLEADO DE LA RED DE ALUMBRADO PUBLICO EN LA CALLE MIESES."/>
    <n v="220"/>
    <s v="VALLADOLID"/>
    <s v="VALLADOLID"/>
    <x v="4"/>
    <s v="AdDirec - Adjudicación Directa"/>
    <s v="SinC - Sin Criterio"/>
    <x v="1"/>
    <x v="0"/>
    <s v="2"/>
    <s v="2. Gastos corrientes en bienes y servicios"/>
    <s v="07"/>
    <x v="3"/>
    <s v="1711"/>
    <s v="1711. Parques y jardines"/>
    <n v="22"/>
    <n v="22799"/>
  </r>
  <r>
    <n v="220260002976"/>
    <s v="AD"/>
    <d v="2026-02-20T00:00:00"/>
    <n v="22026002374"/>
    <s v="2026 03 9241 213"/>
    <n v="109.26"/>
    <x v="206"/>
    <s v="REPARACIÓN DE BOMBA DE ACHIQUE DE AGUA EN EL C.C. CANAL DE CASTILLA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1"/>
    <n v="213"/>
  </r>
  <r>
    <n v="220249000840"/>
    <s v="AD"/>
    <d v="2026-01-01T00:00:00"/>
    <n v="22026001757"/>
    <s v="2026 03 9241 203"/>
    <n v="2507.1999999999998"/>
    <x v="207"/>
    <s v="SE PC 87/2022 (LOTE 1): PRÓRROGA CONTRATO SUMINISTRO EN RÉGIMEN DE ALQUILER DE INFRAESTRUCTURAS (1A)"/>
    <n v="220"/>
    <s v="VALLADOLID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0"/>
    <n v="203"/>
  </r>
  <r>
    <n v="220260002140"/>
    <s v="AD"/>
    <d v="2026-02-16T00:00:00"/>
    <n v="22026002202"/>
    <s v="2026 10 2315 22799"/>
    <n v="1040"/>
    <x v="208"/>
    <s v="8 TALLERES DE BIENESTAR PERSONAL, AUTOCUIDADO Y BIENESTAR EMOCIONAL// CMI // MARZO A JUN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0688"/>
    <s v="AD"/>
    <d v="2026-01-28T00:00:00"/>
    <n v="22026000717"/>
    <s v="2026 03 9241 22609"/>
    <n v="1045"/>
    <x v="209"/>
    <s v="MENUDO FIN DE SEMANA 1: REPRESENTACIONES DE ELIA TRALARÁ, OBRA &quot;&quot;UN VECINDARIO EXTRAORDINARIO&quot;&quot; EN CAMPILLO Y RONDILLA"/>
    <n v="220"/>
    <s v="COBOS DE SEGOVIA"/>
    <s v="SEGOVI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2146"/>
    <s v="AD"/>
    <d v="2026-02-16T00:00:00"/>
    <n v="22026002216"/>
    <s v="2026 11 1621 22799"/>
    <n v="3509"/>
    <x v="210"/>
    <s v="REPARACIÓN Y MANTENIMIENTO DE APARATOS Y SISTEMAS ELÉCTRICOS. SERVICIO DE LIMPIEZA.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2"/>
    <n v="22799"/>
  </r>
  <r>
    <n v="220260001128"/>
    <s v="AD"/>
    <d v="2026-02-11T00:00:00"/>
    <n v="22026002098"/>
    <s v="2026 05 4314 22606"/>
    <n v="700"/>
    <x v="211"/>
    <s v="COSTES HONORARIOS A ARBITROS PROPUESTOS POR ASOCIACIONES DE CONSUMIDORES Y EMPRESARIOS ASITENCIA A AUDIENCIAS 2026.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4"/>
    <s v="4314. Actuaciones en materia de comercio minorista"/>
    <n v="22"/>
    <n v="22606"/>
  </r>
  <r>
    <n v="220259000957"/>
    <s v="AD"/>
    <d v="2026-01-01T00:00:00"/>
    <n v="22026001645"/>
    <s v="2026 10 2315 22799"/>
    <n v="900"/>
    <x v="212"/>
    <s v="TALLERES VOCES HABITADAS CON PERSPECTIVA DE GENERO EN EL CENTRO MUNICIPAL DE IGUALDAD // ENERO A JUN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59000949"/>
    <s v="AD"/>
    <d v="2026-01-01T00:00:00"/>
    <n v="22026001640"/>
    <s v="2026 10 2412 22699"/>
    <n v="265"/>
    <x v="213"/>
    <s v="SALIDA FORMATIVA DE LOS ALUMNOS DEL  CURSO DE AUX. DE CENTRO AL ARCHIVO DE SIMANCAS EL C. DE F. PARA EL EMPLEO- J. BENA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699"/>
  </r>
  <r>
    <n v="220260000668"/>
    <s v="AD"/>
    <d v="2026-01-27T00:00:00"/>
    <n v="22026000454"/>
    <s v="2026 01 4331 22799"/>
    <n v="475"/>
    <x v="213"/>
    <s v="CONTRATACIÓN PARA SERVICIOS DE AUTOBÚS PARA UNA JORNADA TÉCNICA RELACIONADA CON EL PROYECTO URBANEW-EMC3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60002509"/>
    <s v="AD"/>
    <d v="2026-02-18T00:00:00"/>
    <n v="22026002360"/>
    <s v="2026 06 3261 22614"/>
    <n v="3630"/>
    <x v="213"/>
    <s v="CTO. MENOR SERVICIOS TRASLADO EN AUTOCAR DE MENORES PARA ACTIVIDADES DEL PLAN DE INFANCIA 25/26. AÑO 2026.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614"/>
  </r>
  <r>
    <n v="220249000841"/>
    <s v="AD"/>
    <d v="2026-01-01T00:00:00"/>
    <n v="22026001758"/>
    <s v="2026 03 9241 203"/>
    <n v="846.33"/>
    <x v="214"/>
    <s v="SE-PC 87/2022 (LOTE 2): PRÓRROGA CONTRATO DE SUMINISTRO EN RÉGIMEN DE ALQUILER DE INSTALACIONES TÉCNICAS TEMPORALES"/>
    <n v="220"/>
    <s v="VALLADOLID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0"/>
    <n v="203"/>
  </r>
  <r>
    <n v="220249000843"/>
    <s v="AD"/>
    <d v="2026-01-01T00:00:00"/>
    <n v="22026001801"/>
    <s v="2026 06 3232 213"/>
    <n v="7504.25"/>
    <x v="200"/>
    <s v="SE 40/24 CTTO MANTENIMIENTO ASCENSORES LOTE 2 COLEGIOS PUBLICOS 2025 Y 2026"/>
    <n v="22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49000889"/>
    <s v="AD"/>
    <d v="2026-01-01T00:00:00"/>
    <n v="22026001701"/>
    <s v="2026 09 4321 22700"/>
    <n v="10675.17"/>
    <x v="170"/>
    <s v="CONTRATO CENTRALIZADO DE LIMPIEZA. LOTE 15: LIMPIEZA DE LA CUPULA DEL MILENIO"/>
    <n v="220"/>
    <s v="VALLADOLID"/>
    <s v="VALLADOLID"/>
    <x v="0"/>
    <s v="PrAbier - Procedimiento Abierto"/>
    <s v="MultiC - MultiCriterio"/>
    <x v="0"/>
    <x v="0"/>
    <s v="2"/>
    <s v="2. Gastos corrientes en bienes y servicios"/>
    <s v="09"/>
    <x v="6"/>
    <s v="4321"/>
    <s v="4321. Turismo"/>
    <n v="22"/>
    <n v="22700"/>
  </r>
  <r>
    <n v="220260002691"/>
    <s v="AD"/>
    <d v="2026-02-18T00:00:00"/>
    <n v="22026002261"/>
    <s v="2026 11 1361 22104"/>
    <n v="1225.49"/>
    <x v="91"/>
    <s v="SUMINISTRO DE 50 FORROS POLARES CONTRA EL FRÍO/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2"/>
    <n v="22104"/>
  </r>
  <r>
    <n v="220259000958"/>
    <s v="AD"/>
    <d v="2026-01-01T00:00:00"/>
    <n v="22026001646"/>
    <s v="2026 10 2315 22799"/>
    <n v="1320"/>
    <x v="215"/>
    <s v="TALLERES CREACION Y DANZA CON PERSPECTIVA DE GENERO // CENTRO MUNICIPAL DE IGUALDAD // ENERO A JUNIO 2026-proy.JCYL 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3005"/>
    <s v="AD"/>
    <d v="2026-02-20T00:00:00"/>
    <n v="22026002523"/>
    <s v="2026 01 4331 22799"/>
    <n v="2530"/>
    <x v="216"/>
    <s v="SERVICIOS DE CATERING DE CAFÉ Y ALMUERZO PARA UNA JORNADA-EVENTO QUE TENDRÁ LUGAR EN EL MES DE FEBRERO"/>
    <n v="220"/>
    <s v="CORESES"/>
    <s v="ZAMORA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49000901"/>
    <s v="AD"/>
    <d v="2026-01-01T00:00:00"/>
    <n v="22026001991"/>
    <s v="2026 10 2314 22799"/>
    <n v="582123"/>
    <x v="217"/>
    <s v="ACTIVIDADES ESPACIOS JÓVENES NORTE Y SUR - ENERO 2025 A DICIEMBRE 2027"/>
    <n v="220"/>
    <s v="PAMPLONA"/>
    <s v="NAVARRA"/>
    <x v="0"/>
    <s v="PrAbier - Procedimiento Abierto"/>
    <s v="MultiC - MultiCriterio"/>
    <x v="0"/>
    <x v="0"/>
    <s v="2"/>
    <s v="2. Gastos corrientes en bienes y servicios"/>
    <s v="10"/>
    <x v="1"/>
    <s v="2314"/>
    <s v="2314. Centro de programas juveniles"/>
    <n v="22"/>
    <n v="22799"/>
  </r>
  <r>
    <n v="220249000936"/>
    <s v="AD"/>
    <d v="2026-01-01T00:00:00"/>
    <n v="22026001074"/>
    <s v="2026 11 1621 22700"/>
    <n v="10416.67"/>
    <x v="218"/>
    <s v="PRÓRROGA CONTRATO RECOGIDA DE ENVASES LIGEROS DE PÁSTICO EN EL MUNICIPIO DE VALLADOLID. SERVICIO DE LIMPIEZA."/>
    <n v="220"/>
    <s v="MADRID"/>
    <s v="MADRID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700"/>
  </r>
  <r>
    <n v="220260003024"/>
    <s v="AD"/>
    <d v="2026-02-23T00:00:00"/>
    <n v="22026002508"/>
    <s v="2026 11 1321 22699"/>
    <n v="109.8"/>
    <x v="219"/>
    <s v="GASTOS DE COMIDA AUDITORÍA DE CALIDAD POLICÍA MUNICIPAL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49000937"/>
    <s v="AD"/>
    <d v="2026-01-01T00:00:00"/>
    <n v="22026001735"/>
    <s v="2026 07 1721 22706"/>
    <n v="7986"/>
    <x v="220"/>
    <s v="EXP. 3/24 SERVICIOS DE MANTENIMIENTO Y CALIBRACIÓN DE MONITORES DE RUIDO AMBIENTAL EN CONTINUO_LOTE 1"/>
    <n v="220"/>
    <s v="BURGOS"/>
    <s v="BURGOS"/>
    <x v="0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706"/>
  </r>
  <r>
    <n v="220249000939"/>
    <s v="AD"/>
    <d v="2026-01-01T00:00:00"/>
    <n v="22026001904"/>
    <s v="2026 04 9202 641"/>
    <n v="256737.58"/>
    <x v="221"/>
    <s v="Contrato migración e implantación del sistema de gestión integral de recursos humanos, basado en PEOPELNET. (can)"/>
    <n v="220"/>
    <s v="SEVILLA"/>
    <s v="SEVILLA"/>
    <x v="0"/>
    <s v="PrAbier - Procedimiento Abierto"/>
    <s v="MultiC - MultiCriterio"/>
    <x v="0"/>
    <x v="0"/>
    <s v="6"/>
    <s v="6. Inversiones reales"/>
    <s v="04"/>
    <x v="2"/>
    <s v="9202"/>
    <s v="9202. Gestión de recursos humanos"/>
    <n v="64"/>
    <n v="641"/>
  </r>
  <r>
    <n v="220249000999"/>
    <s v="AD"/>
    <d v="2026-01-01T00:00:00"/>
    <n v="22026002006"/>
    <s v="2026 11 1621 633"/>
    <n v="7550.97"/>
    <x v="116"/>
    <s v="INCIDEC INGENIERÍA Y ARQUITECTURA EXP. 28/2024 RENOVACIÓN PLATAFORMAS SOTERRADAS DEL SERVICIO DE LIMPIEZA."/>
    <n v="220"/>
    <s v="ZARATAN"/>
    <s v="VALLADOLID"/>
    <x v="0"/>
    <s v="PrAbier - Procedimiento Abierto"/>
    <s v="MultiC - MultiCriterio"/>
    <x v="0"/>
    <x v="0"/>
    <s v="6"/>
    <s v="6. Inversiones reales"/>
    <s v="11"/>
    <x v="5"/>
    <s v="1621"/>
    <s v="1621. Recogida de residuos"/>
    <n v="63"/>
    <n v="633"/>
  </r>
  <r>
    <n v="220249001026"/>
    <s v="AD"/>
    <d v="2026-01-01T00:00:00"/>
    <n v="22026001095"/>
    <s v="2026 11 1621 634"/>
    <n v="406209.1"/>
    <x v="222"/>
    <s v="EXP. 25/2024 ADQUISICIÓN UN CAMIÓN RECOLECTOR DE CARGA SUPERIOR. SERVICIO DE LIMPIEZA."/>
    <n v="220"/>
    <s v="VALLADOLID"/>
    <s v="VALLADOLID"/>
    <x v="2"/>
    <s v="PrAbier - Procedimiento Abierto"/>
    <s v="MultiC - MultiCriterio"/>
    <x v="0"/>
    <x v="0"/>
    <s v="6"/>
    <s v="6. Inversiones reales"/>
    <s v="11"/>
    <x v="5"/>
    <s v="1621"/>
    <s v="1621. Recogida de residuos"/>
    <n v="63"/>
    <n v="634"/>
  </r>
  <r>
    <n v="220249001033"/>
    <s v="AD"/>
    <d v="2026-01-01T00:00:00"/>
    <n v="22026002133"/>
    <s v="2026 10 2312 632"/>
    <n v="3179.25"/>
    <x v="223"/>
    <s v="REDACCION PROYECTO, DIRECCION FACULTATIVA Y ASISTENCIA-OBRAS REHABILIT.ENERG,REFOR..ACTUALIZ C/LEOPOLDO CANO,20- CVA CEN"/>
    <n v="220"/>
    <s v="ARROYO DE LA ENCOMIENDA"/>
    <s v="VALLADOLID"/>
    <x v="0"/>
    <s v="PrAbier - Procedimiento Abierto"/>
    <s v="MultiC - MultiCriterio"/>
    <x v="0"/>
    <x v="0"/>
    <s v="6"/>
    <s v="6. Inversiones reales"/>
    <s v="10"/>
    <x v="1"/>
    <s v="2312"/>
    <s v="2312. Iniciativas sociales"/>
    <n v="63"/>
    <n v="632"/>
  </r>
  <r>
    <n v="220249001045"/>
    <s v="AD"/>
    <d v="2026-01-01T00:00:00"/>
    <n v="22026001096"/>
    <s v="2026 11 1621 22700"/>
    <n v="36680.339999999997"/>
    <x v="224"/>
    <s v="CONTRATO CENTRALIZADO DE LIMPIEZA DE INSTALACIONES 15/2024. SERVICIO DE LIMPIEZA."/>
    <n v="220"/>
    <s v="BURGOS"/>
    <s v="BURGOS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700"/>
  </r>
  <r>
    <n v="220249001046"/>
    <s v="AD"/>
    <d v="2026-01-01T00:00:00"/>
    <n v="22026001097"/>
    <s v="2026 11 1631 22700"/>
    <n v="74955.48"/>
    <x v="224"/>
    <s v="CONTRATO CENTRALIZADO DE LIMPIEZA DE INSTALACIONES 15/2024. SERVICIO DE LIMPIEZA VIARIA."/>
    <n v="220"/>
    <s v="BURGOS"/>
    <s v="BURGOS"/>
    <x v="0"/>
    <s v="PrAbier - Procedimiento Abierto"/>
    <s v="MultiC - MultiCriterio"/>
    <x v="0"/>
    <x v="0"/>
    <s v="2"/>
    <s v="2. Gastos corrientes en bienes y servicios"/>
    <s v="11"/>
    <x v="5"/>
    <s v="1631"/>
    <s v="1631. Limpieza viaria"/>
    <n v="22"/>
    <n v="22700"/>
  </r>
  <r>
    <n v="220249001051"/>
    <s v="AD"/>
    <d v="2026-01-01T00:00:00"/>
    <n v="22026002007"/>
    <s v="2026 11 1621 633"/>
    <n v="242449.03"/>
    <x v="225"/>
    <s v="EQUIPOS Y SERVICIOS DEL NORDESTE. EXP. 28/2024 RENOVACIÓN PLATAFORMAS SOTERRADAS DEL SERVICIO DE LIMPIEZA."/>
    <n v="220"/>
    <s v="CABRILS"/>
    <s v="BARCELONA"/>
    <x v="0"/>
    <s v="PrAbier - Procedimiento Abierto"/>
    <s v="MultiC - MultiCriterio"/>
    <x v="0"/>
    <x v="0"/>
    <s v="6"/>
    <s v="6. Inversiones reales"/>
    <s v="11"/>
    <x v="5"/>
    <s v="1621"/>
    <s v="1621. Recogida de residuos"/>
    <n v="63"/>
    <n v="633"/>
  </r>
  <r>
    <n v="220260000678"/>
    <s v="AD"/>
    <d v="2026-01-27T00:00:00"/>
    <n v="22026000687"/>
    <s v="2026 03 9241 22609"/>
    <n v="990"/>
    <x v="226"/>
    <s v="MENUDO FIN DE SEMANA 1 Y CARNAVAL: 2 OBRAS DE ESTRELLA R. ARTES ESCÉNICAS (C.C. JOSÉ LUIS MOSQUERA Y CANAL DE CASTILLA)"/>
    <n v="220"/>
    <s v="ESPINOSA DE LOS MONTEROS"/>
    <s v="BURGOS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4199"/>
    <s v="AD/"/>
    <d v="2026-02-26T00:00:00"/>
    <n v="22026000687"/>
    <s v="2026 03 9241 22609"/>
    <n v="-495"/>
    <x v="226"/>
    <s v="MENUDO FIN DE SEMANA 1: 2 OBRA DE ESTRELLA R. ARTES ESCÉNICAS (CANAL DE CASTILLA)"/>
    <n v="220"/>
    <s v="ESPINOSA DE LOS MONTEROS"/>
    <s v="BURGOS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008"/>
    <s v="AD"/>
    <d v="2026-01-01T00:00:00"/>
    <n v="22026001023"/>
    <s v="2026 01 4331 22799"/>
    <n v="370.09"/>
    <x v="227"/>
    <s v="CONTRATACIÓN DE SERVICIOS DE AUDITORÍA Y CONTROL EXTERNO DE LOS PROYECTOS EUROPEOS ADAPT CLIMA_CENCYL."/>
    <n v="220"/>
    <s v="SALAMANCA"/>
    <s v="SALAMANCA"/>
    <x v="0"/>
    <s v="PrAbier - Procedimiento Abierto"/>
    <s v="UniC - Único Criterio"/>
    <x v="0"/>
    <x v="0"/>
    <s v="2"/>
    <s v="2. Gastos corrientes en bienes y servicios"/>
    <s v="01"/>
    <x v="4"/>
    <s v="4331"/>
    <s v="4331. Desarrollo empresarial"/>
    <n v="22"/>
    <n v="22799"/>
  </r>
  <r>
    <n v="220259000009"/>
    <s v="AD"/>
    <d v="2026-01-01T00:00:00"/>
    <n v="22026001024"/>
    <s v="2026 01 4331 22799"/>
    <n v="370.08"/>
    <x v="227"/>
    <s v="CONTRATACIÓN DE SERVICIOS DE AUDITORÍA Y CONTROL EXTERNO DE LOS PROYECTOS EUROPEOS CIRCULAR_ECOSYSTEM."/>
    <n v="220"/>
    <s v="SALAMANCA"/>
    <s v="SALAMANCA"/>
    <x v="0"/>
    <s v="PrAbier - Procedimiento Abierto"/>
    <s v="UniC - Único Criterio"/>
    <x v="0"/>
    <x v="0"/>
    <s v="2"/>
    <s v="2. Gastos corrientes en bienes y servicios"/>
    <s v="01"/>
    <x v="4"/>
    <s v="4331"/>
    <s v="4331. Desarrollo empresarial"/>
    <n v="22"/>
    <n v="22799"/>
  </r>
  <r>
    <n v="220259000043"/>
    <s v="AD"/>
    <d v="2026-01-01T00:00:00"/>
    <n v="22026002524"/>
    <s v="2026 11 1631 623"/>
    <n v="265257.40999999997"/>
    <x v="228"/>
    <s v="LEASING 3 BARREDORAS FUTUROS CAP 6"/>
    <n v="220"/>
    <s v="RIBA ROJA DE TURIA (POLIG. INDUSTRIAL EL OLIVERAL)"/>
    <s v="VALENCIA"/>
    <x v="2"/>
    <s v="PrAbier - Procedimiento Abierto"/>
    <s v="MultiC - MultiCriterio"/>
    <x v="0"/>
    <x v="0"/>
    <s v="6"/>
    <s v="6. Inversiones reales"/>
    <s v="11"/>
    <x v="5"/>
    <s v="1631"/>
    <s v="1631. Limpieza viaria"/>
    <n v="62"/>
    <n v="623"/>
  </r>
  <r>
    <n v="220259000047"/>
    <s v="AD"/>
    <d v="2026-01-01T00:00:00"/>
    <n v="22026001101"/>
    <s v="2026 11 1361 213"/>
    <n v="967.7"/>
    <x v="229"/>
    <s v="2a PRORROGA MANTENIMIENTO Y CONSERVACION INSTALACIONES TERMICAS/PRESTACIONES BASICAS DEL 01/01/2026 AL 04/04/2026/SEISPC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60001091"/>
    <s v="AD"/>
    <d v="2026-02-11T00:00:00"/>
    <n v="22026001927"/>
    <s v="2026 01 9206 22799"/>
    <n v="1843"/>
    <x v="230"/>
    <s v="TRATAMIENTO CONJUNTO DE DESINSECTACIÓN Y DESRATIZACIÓN ARCHIVO MUNICIPAL Y RECINTO."/>
    <n v="220"/>
    <s v="VILLANUBLA"/>
    <s v="VALLADOLID"/>
    <x v="0"/>
    <s v="AdDirec - Adjudicación Directa"/>
    <s v="SinC - Sin Criterio"/>
    <x v="1"/>
    <x v="0"/>
    <s v="2"/>
    <s v="2. Gastos corrientes en bienes y servicios"/>
    <s v="01"/>
    <x v="4"/>
    <s v="9206"/>
    <s v="9206. Archivo municipal"/>
    <n v="22"/>
    <n v="22799"/>
  </r>
  <r>
    <n v="220259000431"/>
    <s v="AD"/>
    <d v="2026-01-01T00:00:00"/>
    <n v="22026001438"/>
    <s v="2026 10 2315 213"/>
    <n v="1611.28"/>
    <x v="231"/>
    <s v="MANT.INSTAL. C.igualdad: ELEC, CALEF, TELF, AGUA CALIENTE, CARPINT de 1/1 a 31/12/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1"/>
    <n v="213"/>
  </r>
  <r>
    <n v="220259000048"/>
    <s v="AD"/>
    <d v="2026-01-01T00:00:00"/>
    <n v="22026001102"/>
    <s v="2026 11 1361 213"/>
    <n v="1249.7"/>
    <x v="229"/>
    <s v="2a PRORROGA MANTENIM. Y CONSERV INSTALACIONES TERMICAS/PRESTACIONES COMPLEMENTARIAS DEL 01/01/2026 AL 04/04/2026/SEISPC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59000049"/>
    <s v="AD"/>
    <d v="2026-01-01T00:00:00"/>
    <n v="22026001103"/>
    <s v="2026 11 1361 213"/>
    <n v="13552"/>
    <x v="191"/>
    <s v="CONTRATO PRET SERV MANT CONS MAQU, EQU, HERRAM Y MATER 7; LOTE 1: MANT PREV EQU RESP AUTÓNOMA//SEISPC//010126 A 030426"/>
    <n v="220"/>
    <s v="MADRID"/>
    <s v="MADR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59000470"/>
    <s v="AD"/>
    <d v="2026-01-01T00:00:00"/>
    <n v="22026001471"/>
    <s v="2026 10 2312 213"/>
    <n v="805.64"/>
    <x v="231"/>
    <s v="MANTEN.INSTALACION ELECT.CALEF.TELF.AGUA CALIENTE,CARPINT.CENTRO ALV DE 1/1/2026 A 31/12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3"/>
  </r>
  <r>
    <n v="220259000050"/>
    <s v="AD"/>
    <d v="2026-01-01T00:00:00"/>
    <n v="22026001104"/>
    <s v="2026 11 1361 213"/>
    <n v="1361.25"/>
    <x v="191"/>
    <s v="CONTRATO PRET SERV MANT CONS MAQU, EQU, HERRAM Y MATER 7; LOTE 1: MANT CORREC EQU RESP AUTÓNOMA//SEISPC//010126 A 030426"/>
    <n v="220"/>
    <s v="MADRID"/>
    <s v="MADR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59000051"/>
    <s v="AD"/>
    <d v="2026-01-01T00:00:00"/>
    <n v="22026001105"/>
    <s v="2026 11 1361 213"/>
    <n v="3660.27"/>
    <x v="232"/>
    <s v="CONTRATO PRET SERV MANT CONS MAQU, EQU, HERRAM Y MATER 7; LOTE 2: MANT PREV BOT AIRE COMPRIMIDO//SEISPC//010126 A 030426"/>
    <n v="220"/>
    <s v="ARGANDA DEL REY"/>
    <s v="MADR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59000052"/>
    <s v="AD"/>
    <d v="2026-01-01T00:00:00"/>
    <n v="22026001106"/>
    <s v="2026 11 1361 213"/>
    <n v="302.5"/>
    <x v="232"/>
    <s v="CONTRATO PRET SERV MANT CONS MAQU, EQU, HERRAM Y MATER 7; LOTE 2: MANT CORRECT BOT AIRE COMPRIM//SEISPC//010126 A 030426"/>
    <n v="220"/>
    <s v="ARGANDA DEL REY"/>
    <s v="MADR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59000053"/>
    <s v="AD"/>
    <d v="2026-01-01T00:00:00"/>
    <n v="22026001107"/>
    <s v="2026 11 1361 213"/>
    <n v="959.92"/>
    <x v="233"/>
    <s v="CONTRATO PRET SERV MANT CONS MAQU, EQU, HERRAM Y MATER 7; LOTE 3: MANT PREV PUERTAS SECC Y CORR//SEISPC//010126 A 030426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59000054"/>
    <s v="AD"/>
    <d v="2026-01-01T00:00:00"/>
    <n v="22026001108"/>
    <s v="2026 11 1361 213"/>
    <n v="151.25"/>
    <x v="233"/>
    <s v="CONTRATO PRET SERV MANT CONS MAQU, EQU, HERRAM Y MATER 7; LOTE 3: MANT CORR PUERTAS SECC Y CORR//SEISPC//010126 A 030426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60000671"/>
    <s v="AD"/>
    <d v="2026-01-27T00:00:00"/>
    <n v="22026000494"/>
    <s v="2026 03 9241 213"/>
    <n v="181.5"/>
    <x v="234"/>
    <s v="ARREGLO DE TELÓN DE ESCENARIO DEL TEATRO DEL C.C. PARQUESOL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1"/>
    <n v="213"/>
  </r>
  <r>
    <n v="220260000680"/>
    <s v="AD"/>
    <d v="2026-01-27T00:00:00"/>
    <n v="22026000693"/>
    <s v="2026 03 9241 22609"/>
    <n v="1045"/>
    <x v="235"/>
    <s v="MENUDO FIN DE SEMANA 1: DOS REPRESENTACIONES &quot;&quot;LOS CUENTOS DE LANA&quot;&quot; (LÍBERA TEATRO) EN C.C. CAMPILLO Y PILARICA"/>
    <n v="220"/>
    <s v="SIMANCAS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055"/>
    <s v="AD"/>
    <d v="2026-01-01T00:00:00"/>
    <n v="22026001109"/>
    <s v="2026 11 1361 213"/>
    <n v="2263.13"/>
    <x v="236"/>
    <s v="CONTRATO PRET SERV MANT CONS MAQU, EQU, HERRAM Y MATER 7; LOTE 5: MANT PREV EQ HERR EXCARCELACI//SEISPC//010126 A 030426"/>
    <n v="220"/>
    <s v="MOS"/>
    <s v="PONTEVEDRA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60002481"/>
    <s v="AD"/>
    <d v="2026-02-17T00:00:00"/>
    <n v="22026001977"/>
    <s v="2026 09 4321 22799"/>
    <n v="14515.14"/>
    <x v="237"/>
    <s v="SERVICIO DE ASISTENCIA TECNICA PARA EL CICLO DE CONFERENCIAS Y MUSICA DE LA CONTROVERSIA DE VALLADOLID 2026"/>
    <n v="220"/>
    <s v="VALLADOLID"/>
    <s v="VALLADOLID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799"/>
  </r>
  <r>
    <n v="220260004058"/>
    <s v="AD"/>
    <d v="2026-02-25T00:00:00"/>
    <n v="22026002499"/>
    <s v="2026 10 2311 22699"/>
    <n v="3230.7"/>
    <x v="238"/>
    <s v="CUPULA DEL MILENIO Y SONIDO PARA EVENTO 21-2-26 - FIESTA DE LAS FAMILIAS"/>
    <n v="220"/>
    <s v="ARROYO DE LA ENCOMIENDA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22"/>
    <n v="22699"/>
  </r>
  <r>
    <n v="220260000712"/>
    <s v="AD"/>
    <d v="2026-01-28T00:00:00"/>
    <n v="22026000909"/>
    <s v="2026 03 9241 22609"/>
    <n v="605"/>
    <x v="239"/>
    <s v="MENUDO FIN DE SEMANA 1: OBRA &quot;&quot;APROBADO EN RECREO&quot;&quot; EN C.M. PINAR DE ANTEQUERA (EL INCREIBLE GUILLERMINO)"/>
    <n v="220"/>
    <s v="BARCELONA"/>
    <s v="BARCELON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987"/>
    <s v="AD"/>
    <d v="2026-01-01T00:00:00"/>
    <n v="22026001065"/>
    <s v="2026 01 9203 203"/>
    <n v="1896.6"/>
    <x v="240"/>
    <s v="CONTRATO MAQ. FOTOCOP.  NUEVA TASFALKA 835 ALQUILER 08/02/2026 A31/12/2026; AÑO 2027, AÑO 2028,; 01/01/2029 A 07/02/2029"/>
    <n v="220"/>
    <s v="VALLADOLID"/>
    <s v="VALLADOLID"/>
    <x v="0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0"/>
    <n v="203"/>
  </r>
  <r>
    <n v="220259000056"/>
    <s v="AD"/>
    <d v="2026-01-01T00:00:00"/>
    <n v="22026001110"/>
    <s v="2026 11 1361 213"/>
    <n v="302.5"/>
    <x v="236"/>
    <s v="CONTRATO PRET SERV MANT CONS MAQU, EQU, HERRAM Y MATER 7; LOTE 5: MANT CORR EQ HERR EXCARCELACI//SEISPC//010126 A 030426"/>
    <n v="220"/>
    <s v="MOS"/>
    <s v="PONTEVEDRA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59000991"/>
    <s v="AD"/>
    <d v="2026-01-01T00:00:00"/>
    <n v="22026001081"/>
    <s v="2026 01 9203 203"/>
    <n v="196.85"/>
    <x v="240"/>
    <s v="CONTRATO MAQ. FOTOCOP. NUEVA TASFALKA 835 COPIAS 08/02/2026 A 31/12/2026; AÑO 2027; AÑO 2028; 01/01/2029 A 07/02/2029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0"/>
    <n v="203"/>
  </r>
  <r>
    <n v="220259000057"/>
    <s v="AD"/>
    <d v="2026-01-01T00:00:00"/>
    <n v="22026001111"/>
    <s v="2026 11 1361 213"/>
    <n v="325.19"/>
    <x v="241"/>
    <s v="CONTRATO PRET SERV MANT CONS MAQU, EQU, HERRAM Y MATER 7; LOTE 6: MANT PREV GIMNASIO//SEISPC//010126 A 030426"/>
    <n v="220"/>
    <s v="MADRID"/>
    <s v="MADR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59000058"/>
    <s v="AD"/>
    <d v="2026-01-01T00:00:00"/>
    <n v="22026001112"/>
    <s v="2026 11 1361 213"/>
    <n v="151.25"/>
    <x v="241"/>
    <s v="CONTRATO PRET SERV MANT CONS MAQU, EQU, HERRAM Y MATER 7; LOTE 6: MANT CORRECTIVO GIMNASIO//SEISPC//010126 A 030426"/>
    <n v="220"/>
    <s v="MADRID"/>
    <s v="MADR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59000059"/>
    <s v="AD"/>
    <d v="2026-01-01T00:00:00"/>
    <n v="22026001113"/>
    <s v="2026 11 1361 213"/>
    <n v="374.35"/>
    <x v="166"/>
    <s v="CONTRATO PRET SERV MANT CONS MAQU, EQU, HERRAM Y MATER 7; LOTE 7: MANT PREV EXTINTOR PORTATILES//SEISPC//010126 A 030426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60002106"/>
    <s v="D"/>
    <d v="2026-02-16T00:00:00"/>
    <n v="22026000868"/>
    <s v="2026 02 9332 212"/>
    <n v="105.83"/>
    <x v="242"/>
    <s v="EHL BISAGRA MUELLE ALUM.DA180 2 UDAS. PLATA REF.1865D4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59000060"/>
    <s v="AD"/>
    <d v="2026-01-01T00:00:00"/>
    <n v="22026001114"/>
    <s v="2026 11 1361 213"/>
    <n v="60.5"/>
    <x v="166"/>
    <s v="CONTRATO PRET SERV MANT CONS MAQU, EQU, HERRAM Y MATER 7; LOTE 7: MANT CORR EXTINTOR PORTATILES//SEISPC//010126 A 030426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59000061"/>
    <s v="AD"/>
    <d v="2026-01-01T00:00:00"/>
    <n v="22026001115"/>
    <s v="2026 11 1321 213"/>
    <n v="2696.13"/>
    <x v="243"/>
    <s v="2º PRÓR. CONTR. MANT. Y CONSERV. INST.TÉRMICAS POLICÍA MUNICIPAL, PREST. BÁSICAS DE 01.01.2026 A 04.04.2026(EXP.35/2021)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1"/>
    <n v="213"/>
  </r>
  <r>
    <n v="220260002775"/>
    <s v="D"/>
    <d v="2026-02-19T00:00:00"/>
    <n v="22026000868"/>
    <s v="2026 02 9332 212"/>
    <n v="163.04"/>
    <x v="242"/>
    <s v="ID: 0048962 / BOMBILLO TESA 5030 40-40 R15 NIQUEL LL/ 35776F / ID. 47558 / ELECTRODO RUTILO KANGAROO KSE5905 E6013 2.5 (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59000062"/>
    <s v="AD"/>
    <d v="2026-01-01T00:00:00"/>
    <n v="22026001116"/>
    <s v="2026 11 1321 213"/>
    <n v="1875"/>
    <x v="243"/>
    <s v="2º PRÓR. CONTR. MANT. Y CONSERV. INST. TÉRMICAS POLICÍA MUNI., PREST. ADICIONALES DEL 1.1.2026 A 4.4.2026 (EXP.35/2021)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1"/>
    <n v="213"/>
  </r>
  <r>
    <n v="220259000063"/>
    <s v="AD"/>
    <d v="2026-01-01T00:00:00"/>
    <n v="22026001117"/>
    <s v="2026 11 3111 22799"/>
    <n v="7666.67"/>
    <x v="244"/>
    <s v="1ª PRORROGA CONTRATO RECOGIDA DE ANIMALES DOMESTICOS ABANDONADOS LOTE 1. EXPTE. SPSC - SE/39/2023 DEL1-1 AL 20-3-2026"/>
    <n v="220"/>
    <s v="TUDELA DE DUERO"/>
    <s v="VALLADOLID"/>
    <x v="0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2"/>
    <n v="22799"/>
  </r>
  <r>
    <n v="220259000070"/>
    <s v="AD"/>
    <d v="2026-01-01T00:00:00"/>
    <n v="22026001508"/>
    <s v="2026 04 9231 22799"/>
    <n v="5673.62"/>
    <x v="171"/>
    <s v="1ª PRÓRROGA DEL CONTRATO PARA LA PRESTACIÓN DE LOS SERVICIOS DE LA INFORMACIÓN DEL OBSERVATORIO URBANO DE VALLADOLID"/>
    <n v="220"/>
    <s v="VALLADOLID"/>
    <s v="VALLADOLID"/>
    <x v="0"/>
    <s v="PrAbier - Procedimiento Abierto"/>
    <s v="MultiC - MultiCriterio"/>
    <x v="0"/>
    <x v="0"/>
    <s v="2"/>
    <s v="2. Gastos corrientes en bienes y servicios"/>
    <s v="04"/>
    <x v="2"/>
    <s v="9231"/>
    <s v="9231. Información, registro y gestión del padrón"/>
    <n v="22"/>
    <n v="22799"/>
  </r>
  <r>
    <n v="220259000110"/>
    <s v="AD"/>
    <d v="2026-01-01T00:00:00"/>
    <n v="22026001804"/>
    <s v="2026 06 3232 213"/>
    <n v="965.22"/>
    <x v="193"/>
    <s v="CORRECCIÓN ERROR MATERIAL EXP.SE 40/2024 CTTO MANTENIMIENTO ASCENSORES COLEGIOS PUBLICOS LOTE 6 -AÑO 2026-"/>
    <n v="22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59000112"/>
    <s v="AD"/>
    <d v="2026-01-01T00:00:00"/>
    <n v="22026001805"/>
    <s v="2026 06 3261 213"/>
    <n v="114.95"/>
    <x v="193"/>
    <s v="CORRECCIÓN ERROR MATERIAL EXP.SE 40/2024 CTTO MANTENIMIENTO ASCENSOR EMMVA LOTE 6 -AÑO 2026-"/>
    <n v="22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261"/>
    <s v="3261. Servicios complementarios de educación"/>
    <n v="21"/>
    <n v="213"/>
  </r>
  <r>
    <n v="220259000116"/>
    <s v="AD"/>
    <d v="2026-01-01T00:00:00"/>
    <n v="22026001405"/>
    <s v="2026 10 2312 213"/>
    <n v="41.97"/>
    <x v="193"/>
    <s v="AD COMPLEMENTARIO PARA LAS INSPECCIONES OBLIGATORIAS DE LOS ACCENSOES DE LOS CVA TRANSFERIDOS EN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3"/>
  </r>
  <r>
    <n v="220259000118"/>
    <s v="AD"/>
    <d v="2026-01-01T00:00:00"/>
    <n v="22026001406"/>
    <s v="2026 10 2312 213"/>
    <n v="94.88"/>
    <x v="193"/>
    <s v="COMPLEMENTARIO -  INSPECCIONES OBLIGATORIAS DE LOS CVA NO TRANSFERIDOS EN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3"/>
  </r>
  <r>
    <n v="220259000119"/>
    <s v="AD"/>
    <d v="2026-01-01T00:00:00"/>
    <n v="22026001367"/>
    <s v="2026 03 9241 213"/>
    <n v="574.75"/>
    <x v="193"/>
    <s v="CONTRATO CENTRALIZADO MANTENIMIENTO APARATOS ELEVADORES DE CENTROS MUNICIPALES (LOTE 6, INSPECCIONES PERIÓDICAS // 2A)"/>
    <n v="220"/>
    <s v="VALLADOLID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1"/>
    <n v="213"/>
  </r>
  <r>
    <n v="220259000120"/>
    <s v="AD"/>
    <d v="2026-01-01T00:00:00"/>
    <n v="22026001408"/>
    <s v="2026 10 2311 213"/>
    <n v="83.93"/>
    <x v="193"/>
    <s v="CORREC.ERROR MATERIAL LOTE 6 INSPECCION ELEVADORES DE L.4 AREA 10-SERVICIO DE INTERVENCION SOCIAL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1"/>
    <n v="213"/>
  </r>
  <r>
    <n v="220259000122"/>
    <s v="AD"/>
    <d v="2026-01-01T00:00:00"/>
    <n v="22026001368"/>
    <s v="2026 03 9241 22799"/>
    <n v="30208.86"/>
    <x v="245"/>
    <s v="SE-PC 6/2025 PRESTACIONES DE LA ESCUELA DE PARTICIPACIÓN CIUDADANA 2026 (2A)"/>
    <n v="220"/>
    <s v="MADRID"/>
    <s v="MADR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799"/>
  </r>
  <r>
    <n v="220259000158"/>
    <s v="AD"/>
    <d v="2026-01-01T00:00:00"/>
    <n v="22026001118"/>
    <s v="2026 11 3111 22706"/>
    <n v="14907.2"/>
    <x v="230"/>
    <s v="CONTRATO DE SERVICIO DE CONTROL BIOLOGICO DE MOSQUITOS Y DETERMINADAS ESPECIES DE MOSCAS EN EL TERMINO MPAL. VALLADOLID"/>
    <n v="220"/>
    <s v="VILLANUBLA"/>
    <s v="VALLADOLID"/>
    <x v="0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2"/>
    <n v="22706"/>
  </r>
  <r>
    <n v="220259000159"/>
    <s v="AD"/>
    <d v="2026-01-01T00:00:00"/>
    <n v="22026001119"/>
    <s v="2026 11 3111 22113"/>
    <n v="16861.849999999999"/>
    <x v="246"/>
    <s v="1ª PRORROGA CONTRATO SUMINISTRO PRODUCTOS ALIMENTICIOS Y ARENA ABSORBE OLORES PARA ANIMALES CMPA DEL 1-1 AL 10-6-2026"/>
    <n v="220"/>
    <s v="VIGO"/>
    <s v="PONTEVEDRA"/>
    <x v="2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2"/>
    <n v="22113"/>
  </r>
  <r>
    <n v="220260002695"/>
    <s v="AD"/>
    <d v="2026-02-18T00:00:00"/>
    <n v="22026002413"/>
    <s v="2026 11 1361 22104"/>
    <n v="598.95000000000005"/>
    <x v="247"/>
    <s v="SUMINISTRO DE DOS BOTAS DE INTERVENCIÓN DE INCENDIOS//SEISPC"/>
    <n v="220"/>
    <s v="ARNEDO"/>
    <s v="LA RIOJA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2"/>
    <n v="22104"/>
  </r>
  <r>
    <n v="220260001804"/>
    <s v="AD"/>
    <d v="2026-02-13T00:00:00"/>
    <n v="22026002158"/>
    <s v="2026 10 2315 22611"/>
    <n v="3993"/>
    <x v="248"/>
    <s v="ESPECTACULO &quot;&quot;INFINITAS&quot;&quot; POR EL DIA INTERNACIONAL DE LA MUJER 8M // CENTRO CIVICO JOSE MARIA LUELMO// 14 MARZ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611"/>
  </r>
  <r>
    <n v="220260000920"/>
    <s v="AD"/>
    <d v="2026-02-10T00:00:00"/>
    <n v="22026000979"/>
    <s v="2026 02 1501 22799"/>
    <n v="7018"/>
    <x v="249"/>
    <s v="SERVICIO DE COBERTURA FOTOGRÁFICA PARA DOCUMENTAR LAS ACTUACIONES DE LA CONCEJALÍA DE URBANISMO Y VIVIENDA"/>
    <n v="220"/>
    <s v="VALLADOLID"/>
    <s v="VALLADOLID"/>
    <x v="0"/>
    <s v="AdDirec - Adjudicación Directa"/>
    <s v="SinC - Sin Criterio"/>
    <x v="1"/>
    <x v="0"/>
    <s v="2"/>
    <s v="2. Gastos corrientes en bienes y servicios"/>
    <s v="02"/>
    <x v="10"/>
    <s v="1501"/>
    <s v="1501. Dirección del área de urbanismo y vivienda"/>
    <n v="22"/>
    <n v="22799"/>
  </r>
  <r>
    <n v="220259000165"/>
    <s v="AD"/>
    <d v="2026-01-01T00:00:00"/>
    <n v="22026001209"/>
    <s v="2026 08 1651 619"/>
    <n v="713580.67"/>
    <x v="205"/>
    <s v="Lote 1 contrato conservación, reparación de instalaciones de alumbrado en Vallladolid (3ª prórroga exp.   8/2021 PS 3)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651"/>
    <s v="1651. Alumbrado público"/>
    <n v="61"/>
    <n v="619"/>
  </r>
  <r>
    <n v="220259000166"/>
    <s v="AD"/>
    <d v="2026-01-01T00:00:00"/>
    <n v="22026001210"/>
    <s v="2026 08 1651 619"/>
    <n v="25575.21"/>
    <x v="205"/>
    <s v="Lote 2 contrato conservación, reparación de instalaciones de alumbrado en Vallladolid (3ª prórroga exp.   8/2021 PS 3)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651"/>
    <s v="1651. Alumbrado público"/>
    <n v="61"/>
    <n v="619"/>
  </r>
  <r>
    <n v="220259000167"/>
    <s v="AD"/>
    <d v="2026-01-01T00:00:00"/>
    <n v="22026001211"/>
    <s v="2026 08 1651 619"/>
    <n v="44756.62"/>
    <x v="250"/>
    <s v="Lote 3 contrato conservación, reparación de instalaciones de alumbrado en Vallladolid (3ª prórroga exp. 8/2021 PS 3)"/>
    <n v="220"/>
    <s v="MADRID"/>
    <s v="MADRID"/>
    <x v="0"/>
    <s v="PrAbier - Procedimiento Abierto"/>
    <s v="MultiC - MultiCriterio"/>
    <x v="0"/>
    <x v="0"/>
    <s v="6"/>
    <s v="6. Inversiones reales"/>
    <s v="08"/>
    <x v="9"/>
    <s v="1651"/>
    <s v="1651. Alumbrado público"/>
    <n v="61"/>
    <n v="619"/>
  </r>
  <r>
    <n v="220259000168"/>
    <s v="AD"/>
    <d v="2026-01-01T00:00:00"/>
    <n v="22026001212"/>
    <s v="2026 08 1651 619"/>
    <n v="1319.22"/>
    <x v="104"/>
    <s v="Seguridad y salud del lote 1 contrato conservación, reparación alumbrado en Vallladolid (3ª prórroga exp. 8/2021 PS 3)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651"/>
    <s v="1651. Alumbrado público"/>
    <n v="61"/>
    <n v="619"/>
  </r>
  <r>
    <n v="220260002020"/>
    <s v="AD"/>
    <d v="2026-02-16T00:00:00"/>
    <n v="22026002230"/>
    <s v="2026 03 9241 22609"/>
    <n v="495"/>
    <x v="251"/>
    <s v="CARNAVAL: ACTUACIÓN DE MAGO NANO ARRANZ EN C.C. ZONA SUR"/>
    <n v="220"/>
    <s v="ZARATAN- 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169"/>
    <s v="AD"/>
    <d v="2026-01-01T00:00:00"/>
    <n v="22026001213"/>
    <s v="2026 08 1651 619"/>
    <n v="47.28"/>
    <x v="104"/>
    <s v="Seguridad y salud del lote 2 contrato conservación, reparación alumbrado en Vallladolid (3ª prórroga exp. 8/2021 PS 3)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651"/>
    <s v="1651. Alumbrado público"/>
    <n v="61"/>
    <n v="619"/>
  </r>
  <r>
    <n v="220260002143"/>
    <s v="AD"/>
    <d v="2026-02-16T00:00:00"/>
    <n v="22026002210"/>
    <s v="2026 11 1621 214"/>
    <n v="6897"/>
    <x v="252"/>
    <s v="ADQUISICIÓN DE MATERIAL DE REPUESTO DE LAS MARCAS FARID Y GEESINK. SERVICIO DE LIMPIEZA."/>
    <n v="220"/>
    <s v="GAVA"/>
    <s v="BARCELONA"/>
    <x v="2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4"/>
  </r>
  <r>
    <n v="220260000743"/>
    <s v="AD"/>
    <d v="2026-02-03T00:00:00"/>
    <n v="22026000956"/>
    <s v="2026 01 9207 22001"/>
    <n v="563.59"/>
    <x v="253"/>
    <s v="ADJUDICA RENOVACIÓN SUSCRIPCIÓN ANUAL AL FICHERO DE CARGOS - GOBIERNO Y RELACIONES"/>
    <n v="220"/>
    <s v="MADRID"/>
    <s v="MADR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001"/>
  </r>
  <r>
    <n v="220260001796"/>
    <s v="AD"/>
    <d v="2026-02-13T00:00:00"/>
    <n v="22026002081"/>
    <s v="2026 09 4321 22799"/>
    <n v="465.85"/>
    <x v="254"/>
    <s v="CERTIFICADOS SSL OV WILDCARD CORRESPONDIENTES A LOS PORTEALES WEB DE TURISMO"/>
    <n v="220"/>
    <s v="BARCELONA"/>
    <s v="BARCELONA"/>
    <x v="3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799"/>
  </r>
  <r>
    <n v="220260002155"/>
    <s v="AD"/>
    <d v="2026-02-16T00:00:00"/>
    <n v="22026002239"/>
    <s v="2026 01 4331 22699"/>
    <n v="1500.4"/>
    <x v="254"/>
    <s v="RENOVACIÓN CERTIFICADOS AGENCIA DE INNOVACIÓN"/>
    <n v="220"/>
    <s v="BARCELONA"/>
    <s v="BARCELONA"/>
    <x v="3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699"/>
  </r>
  <r>
    <n v="220259000170"/>
    <s v="AD"/>
    <d v="2026-01-01T00:00:00"/>
    <n v="22026001214"/>
    <s v="2026 08 1651 619"/>
    <n v="82.74"/>
    <x v="104"/>
    <s v="Seguridad y salud del lote 3 contrato conservación, reparación alumbrado en Vallladolid (3ª prórroga exp.8/2021 PS 3)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651"/>
    <s v="1651. Alumbrado público"/>
    <n v="61"/>
    <n v="619"/>
  </r>
  <r>
    <n v="220259000173"/>
    <s v="AD"/>
    <d v="2026-01-01T00:00:00"/>
    <n v="22026001121"/>
    <s v="2026 11 3111 22706"/>
    <n v="12795.76"/>
    <x v="255"/>
    <s v="CONTRATO DE SERVICIO DE EDUCADOR CANINO PARA EL CENTRO MUNICIPAL DE PROTECCION ANIMAL DEL 1-1-2026 AL 30-6-2027"/>
    <n v="220"/>
    <s v="LA CISTERNIGA"/>
    <s v="VALLADOLID"/>
    <x v="0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2"/>
    <n v="22706"/>
  </r>
  <r>
    <n v="220259000178"/>
    <s v="AD"/>
    <d v="2026-01-01T00:00:00"/>
    <n v="22026001409"/>
    <s v="2026 10 2314 22799"/>
    <n v="30900"/>
    <x v="217"/>
    <s v="AMPLIACION G.ESP. JOVENES NORTE Y SUR // APERTURA HORARIO ESTUDIO NOCTURNO // 01-01-26 AL 31-12-2027"/>
    <n v="220"/>
    <s v="PAMPLONA"/>
    <s v="NAVARRA"/>
    <x v="0"/>
    <s v="PrAbier - Procedimiento Abierto"/>
    <s v="MultiC - MultiCriterio"/>
    <x v="0"/>
    <x v="0"/>
    <s v="2"/>
    <s v="2. Gastos corrientes en bienes y servicios"/>
    <s v="10"/>
    <x v="1"/>
    <s v="2314"/>
    <s v="2314. Centro de programas juveniles"/>
    <n v="22"/>
    <n v="22799"/>
  </r>
  <r>
    <n v="220259000181"/>
    <s v="AD"/>
    <d v="2026-01-01T00:00:00"/>
    <n v="22026001216"/>
    <s v="2026 08 1341 22799"/>
    <n v="474887.64"/>
    <x v="256"/>
    <s v="Contrato servicios mantenimiento para control de accesos y gestión de la zona de bajas emisiones (exp. 43/2024 SETM)"/>
    <n v="220"/>
    <s v="MADRID"/>
    <s v="MADRID"/>
    <x v="0"/>
    <s v="PrAbier - Procedimiento Abierto"/>
    <s v="MultiC - MultiCriterio"/>
    <x v="0"/>
    <x v="0"/>
    <s v="2"/>
    <s v="2. Gastos corrientes en bienes y servicios"/>
    <s v="08"/>
    <x v="9"/>
    <s v="1341"/>
    <s v="1341. Movilidad"/>
    <n v="22"/>
    <n v="22799"/>
  </r>
  <r>
    <n v="220259000182"/>
    <s v="AD"/>
    <d v="2026-01-01T00:00:00"/>
    <n v="22026001410"/>
    <s v="2026 10 2311 22799"/>
    <n v="8712"/>
    <x v="257"/>
    <s v="PRORROGA L3  FORM. CONVIV. INTERCUL.Y TALL. PREV.INTOLERANCIA Y  ODIO --DE 1/1/26  A 31/8/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60002112"/>
    <s v="D"/>
    <d v="2026-02-16T00:00:00"/>
    <n v="22026000868"/>
    <s v="2026 02 9332 212"/>
    <n v="183.69"/>
    <x v="258"/>
    <s v="ALB: 26-200758 PED: 26-000794-1003 S/PED: GE0011750 / RETIRA DANIEL CANTO PEREZ 75814501S / LATIGUILLO SUPER H-H 3/4-3/4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2114"/>
    <s v="D"/>
    <d v="2026-02-16T00:00:00"/>
    <n v="22026000868"/>
    <s v="2026 02 9332 212"/>
    <n v="424.46"/>
    <x v="258"/>
    <s v="ALB: 26-200759 PED: 26-000898-1003 S/PED: GE0011750 / VASO DE EXPANSION A.FRIA10KG VERTICAL  11/4&quot;&quot;  150 L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2116"/>
    <s v="D"/>
    <d v="2026-02-16T00:00:00"/>
    <n v="22026000868"/>
    <s v="2026 02 9332 212"/>
    <n v="37.659999999999997"/>
    <x v="258"/>
    <s v="ALB: 26-200957 PED: 26-001844-1003 S/PED: RECINTO FERIAL / BARRA 0,96 ML. POLIBUTILENO DN 22 / BOLSA 5 UDS. PB CASQUILLO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59000183"/>
    <s v="AD"/>
    <d v="2026-01-01T00:00:00"/>
    <n v="22026001411"/>
    <s v="2026 10 2312 22799"/>
    <n v="1900.8"/>
    <x v="257"/>
    <s v="LOTE 1 TALLER DIVERSIDAD COMO FORTALEZA, SENSIB.ACCESIBILIDAD DE 1/01/26  A 31/08/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0184"/>
    <s v="AD"/>
    <d v="2026-01-01T00:00:00"/>
    <n v="22026001412"/>
    <s v="2026 10 2312 22799"/>
    <n v="1188"/>
    <x v="257"/>
    <s v="LOTE 2 TALLER COMERCIO JUSTO PLAN COOPERACION DE 1 DE ENERO A 31 DE AGOSTO DE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0185"/>
    <s v="AD"/>
    <d v="2026-01-01T00:00:00"/>
    <n v="22026001413"/>
    <s v="2026 10 2314 22799"/>
    <n v="8599.7999999999993"/>
    <x v="259"/>
    <s v="PRORROGA LOTE 4-TALL.PREV.USO INADECUADO TIC Y PROG.COMP.FAMILIAR PCF-AFECT 12-16-DE 1/1 A 31/8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4"/>
    <s v="2314. Centro de programas juveniles"/>
    <n v="22"/>
    <n v="22799"/>
  </r>
  <r>
    <n v="220259000197"/>
    <s v="AD"/>
    <d v="2026-01-01T00:00:00"/>
    <n v="22026001740"/>
    <s v="2026 07 1711 610"/>
    <n v="677583.18"/>
    <x v="260"/>
    <s v="1ª PRORROGA CONTRATO CONSERVACION Y MEJORA INFRAESTR VERDES _ZONAS CENTRO Y NORTE.  LOTE 2_ZONA NORTE_V. 34/2022_2026"/>
    <n v="220"/>
    <s v="MADRID"/>
    <s v="MADRID"/>
    <x v="0"/>
    <s v="PrAbier - Procedimiento Abierto"/>
    <s v="MultiC - MultiCriterio"/>
    <x v="0"/>
    <x v="0"/>
    <s v="6"/>
    <s v="6. Inversiones reales"/>
    <s v="07"/>
    <x v="3"/>
    <s v="1711"/>
    <s v="1711. Parques y jardines"/>
    <n v="61"/>
    <n v="610"/>
  </r>
  <r>
    <n v="220259000198"/>
    <s v="AD"/>
    <d v="2026-01-01T00:00:00"/>
    <n v="22026001741"/>
    <s v="2026 07 1711 22799"/>
    <n v="126491.7"/>
    <x v="260"/>
    <s v="1ª PRORROGA CONTRATO CONSERVACION Y MEJORA INFRAESTR VERDES _ZONAS CENTRO Y NORTE.  LOTE 2_ZONA NORTE_V. 34/2022_2026"/>
    <n v="220"/>
    <s v="MADRID"/>
    <s v="MADRID"/>
    <x v="0"/>
    <s v="PrAbier - Procedimiento Abierto"/>
    <s v="MultiC - MultiCriterio"/>
    <x v="0"/>
    <x v="0"/>
    <s v="2"/>
    <s v="2. Gastos corrientes en bienes y servicios"/>
    <s v="07"/>
    <x v="3"/>
    <s v="1711"/>
    <s v="1711. Parques y jardines"/>
    <n v="22"/>
    <n v="22799"/>
  </r>
  <r>
    <n v="220259000199"/>
    <s v="AD"/>
    <d v="2026-01-01T00:00:00"/>
    <n v="22026001742"/>
    <s v="2026 07 1711 610"/>
    <n v="275000"/>
    <x v="261"/>
    <s v="1ª PRORROGA CONTRATO CONSERVACION Y MEJORA INFRAESTR VERDES _ZONAS CENTRO Y NORTE.  LOTE 3_OBRA CIVIL_V. 34/2022_2026"/>
    <n v="220"/>
    <s v="VALLADOLID"/>
    <s v="VALLADOLID"/>
    <x v="0"/>
    <s v="PrAbier - Procedimiento Abierto"/>
    <s v="MultiC - MultiCriterio"/>
    <x v="0"/>
    <x v="0"/>
    <s v="6"/>
    <s v="6. Inversiones reales"/>
    <s v="07"/>
    <x v="3"/>
    <s v="1711"/>
    <s v="1711. Parques y jardines"/>
    <n v="61"/>
    <n v="610"/>
  </r>
  <r>
    <n v="220259000200"/>
    <s v="AD"/>
    <d v="2026-01-01T00:00:00"/>
    <n v="22026001743"/>
    <s v="2026 07 1711 610"/>
    <n v="29765.7"/>
    <x v="262"/>
    <s v="1ª PRORROGA CTO CONSERVACION Y MEJORA INFRAESTR VERDES ZONAS CENTRO Y NORTE_LOTE 4_C. CALIDAD LOTES 1 Y 2_V.34/2022_2026"/>
    <n v="220"/>
    <s v="VILLAMURIEL DE CERRATO"/>
    <s v="PALENCIA"/>
    <x v="0"/>
    <s v="PrAbier - Procedimiento Abierto"/>
    <s v="MultiC - MultiCriterio"/>
    <x v="0"/>
    <x v="0"/>
    <s v="6"/>
    <s v="6. Inversiones reales"/>
    <s v="07"/>
    <x v="3"/>
    <s v="1711"/>
    <s v="1711. Parques y jardines"/>
    <n v="61"/>
    <n v="610"/>
  </r>
  <r>
    <n v="220259000308"/>
    <s v="AD"/>
    <d v="2026-01-01T00:00:00"/>
    <n v="22026001373"/>
    <s v="2026 03 9241 22701"/>
    <n v="16759.37"/>
    <x v="263"/>
    <s v="10SS-11-23 CONTRATO DE CELADURÍA (LOTE 4, CENTROS SANTIAGO LÓPEZ Y SEGUNDO MONTES). 1 PRÓRROGA (1A) - 2026"/>
    <n v="220"/>
    <s v="EL PINAR DE ANTEQUERA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701"/>
  </r>
  <r>
    <n v="220259000309"/>
    <s v="AD"/>
    <d v="2026-01-01T00:00:00"/>
    <n v="22026001416"/>
    <s v="2026 10 2312 22799"/>
    <n v="84134.6"/>
    <x v="172"/>
    <s v="PRORROGA CONTRATO DE CELADURIA LOTE 1 CENTROS DE VIDA ACTIVA TRANSFERIDOS DE 01/01/2026 A 31/07/2026"/>
    <n v="220"/>
    <s v="LOGROÑO"/>
    <s v="LA RIOJA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0310"/>
    <s v="AD"/>
    <d v="2026-01-01T00:00:00"/>
    <n v="22026001417"/>
    <s v="2026 10 2312 22799"/>
    <n v="134615.4"/>
    <x v="172"/>
    <s v="PRORROGA CONTRATO DECELADURIA LOTE 1 CENTROS DE VIDA ACTIVA NO TRANSFERIDOS DE 01/01/2026 A 31/07/2026"/>
    <n v="220"/>
    <s v="LOGROÑO"/>
    <s v="LA RIOJA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0311"/>
    <s v="AD"/>
    <d v="2026-01-01T00:00:00"/>
    <n v="22026001806"/>
    <s v="2026 06 3232 22799"/>
    <n v="29000"/>
    <x v="172"/>
    <s v="10SS/11/23 PRÓRROGA LOTE 5 - CTTO. SERVICIO CELADURÍA PARA COLEGIOS PÚBLICOS // AGOSTO-DIC 2025 Y ENERO-JULIO 2026."/>
    <n v="220"/>
    <s v="LOGROÑO"/>
    <s v="LA RIOJA"/>
    <x v="0"/>
    <s v="PrAbier - Procedimiento Abierto"/>
    <s v="MultiC - MultiCriterio"/>
    <x v="0"/>
    <x v="0"/>
    <s v="2"/>
    <s v="2. Gastos corrientes en bienes y servicios"/>
    <s v="06"/>
    <x v="0"/>
    <s v="3232"/>
    <s v="3232. Conservación y mantenimiento centros educación infantil y primaria"/>
    <n v="22"/>
    <n v="22799"/>
  </r>
  <r>
    <n v="220259000314"/>
    <s v="AD"/>
    <d v="2026-01-01T00:00:00"/>
    <n v="22026001033"/>
    <s v="2026 01 4331 22799"/>
    <n v="33063.1"/>
    <x v="224"/>
    <s v="PRÓRROGA CONTRATACION SERVICIOS CELADURIA AGENCIA DE INNOVACION Y DESARROLLO ECONOMICO ENERO A JULIO 2026"/>
    <n v="220"/>
    <s v="BURGOS"/>
    <s v="BURGOS"/>
    <x v="0"/>
    <s v="PrAbier - Procedimiento Abierto"/>
    <s v="MultiC - MultiCriterio"/>
    <x v="0"/>
    <x v="0"/>
    <s v="2"/>
    <s v="2. Gastos corrientes en bienes y servicios"/>
    <s v="01"/>
    <x v="4"/>
    <s v="4331"/>
    <s v="4331. Desarrollo empresarial"/>
    <n v="22"/>
    <n v="22799"/>
  </r>
  <r>
    <n v="220259000329"/>
    <s v="AD"/>
    <d v="2026-01-01T00:00:00"/>
    <n v="22026001374"/>
    <s v="2026 03 9241 213"/>
    <n v="54667.69"/>
    <x v="264"/>
    <s v="SE-PC 11/2023 (LOTE 1): MANTENIMIENTO SISTEMAS DE CALEFACCIÓN Y CLIMATIZACIÓN CENTROS SPC. 1 PRÓRROGA ENE/AGO 2026 (1A)"/>
    <n v="220"/>
    <s v="VALLADOLID"/>
    <s v="MADR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1"/>
    <n v="213"/>
  </r>
  <r>
    <n v="220259000359"/>
    <s v="AD"/>
    <d v="2026-01-01T00:00:00"/>
    <n v="22026001122"/>
    <s v="2026 11 1321 22799"/>
    <n v="276848"/>
    <x v="265"/>
    <s v="2ª PRÓR.CONTRAT. SERV. RETIRADA VEHÍCULOS V/PÚBLICA Y OTROS SERV. ESPECIALES DEL 1-1-2026 A 24-9-2026. EXP. SPSC 13/2022"/>
    <n v="220"/>
    <s v="MENGIBAR"/>
    <s v="JAEN"/>
    <x v="0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2"/>
    <n v="22799"/>
  </r>
  <r>
    <n v="220259000366"/>
    <s v="AD"/>
    <d v="2026-01-01T00:00:00"/>
    <n v="22026001511"/>
    <s v="2026 04 9341 22699"/>
    <n v="36825.24"/>
    <x v="266"/>
    <s v="Servicios bancarios para instalación y manto de 40 TPV en depend.AYTO y un terminal virtual, EXP.2025/CTA_01/000040"/>
    <n v="220"/>
    <s v="VALENCIA"/>
    <s v="VALENCIA"/>
    <x v="0"/>
    <s v="PrAbier - Procedimiento Abierto"/>
    <s v="UniC - Único Criterio"/>
    <x v="0"/>
    <x v="0"/>
    <s v="2"/>
    <s v="2. Gastos corrientes en bienes y servicios"/>
    <s v="04"/>
    <x v="2"/>
    <s v="9341"/>
    <s v="9341. Tesorería y recaudación"/>
    <n v="22"/>
    <n v="22699"/>
  </r>
  <r>
    <n v="220259000370"/>
    <s v="AD"/>
    <d v="2026-01-01T00:00:00"/>
    <n v="22026001906"/>
    <s v="2026 04 9204 626"/>
    <n v="187270.23"/>
    <x v="102"/>
    <s v="SUMINISTRO EQUIPAMIENTO Y LICENCIAS VINCULADAS, (CORE) 2025/AAR/10"/>
    <n v="220"/>
    <s v="SEVILLA"/>
    <s v="SEVILLA"/>
    <x v="2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2"/>
    <n v="626"/>
  </r>
  <r>
    <n v="220259000371"/>
    <s v="AD"/>
    <d v="2026-01-01T00:00:00"/>
    <n v="22026001513"/>
    <s v="2026 04 9204 636"/>
    <n v="245423.92"/>
    <x v="102"/>
    <s v="SERVICIOS DE MIGRACIÓN E IMPLANTACIÓN, (CORE) 2025/AAR/10"/>
    <n v="220"/>
    <s v="SEVILLA"/>
    <s v="SEVILLA"/>
    <x v="2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3"/>
    <n v="636"/>
  </r>
  <r>
    <n v="220259000372"/>
    <s v="AD"/>
    <d v="2026-01-01T00:00:00"/>
    <n v="22026001925"/>
    <s v="2026 04 9204 626"/>
    <n v="12500"/>
    <x v="102"/>
    <s v="AMPLIACIÓN DE LA SOLUCIÓN, (CORE)  2025/AAR/10"/>
    <n v="220"/>
    <s v="SEVILLA"/>
    <s v="SEVILLA"/>
    <x v="2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2"/>
    <n v="626"/>
  </r>
  <r>
    <n v="220259000456"/>
    <s v="AD"/>
    <d v="2026-01-01T00:00:00"/>
    <n v="22026001441"/>
    <s v="2026 10 2312 22799"/>
    <n v="41250"/>
    <x v="257"/>
    <s v="GESTION DEL BANCO DEL TIEMPO  DE ENERO DE 2026  A  FEBRERO DE 2028- INICIATIVAS SOCIALES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0373"/>
    <s v="AD"/>
    <d v="2026-01-01T00:00:00"/>
    <n v="22026001926"/>
    <s v="2026 04 9204 636"/>
    <n v="104775.25"/>
    <x v="102"/>
    <s v="SERVICIOS DE GESTIÓN Y MANTENIMIENTO, SERVICIOS ESPECIALIZADOS IMPLANTACIÓN (CORE) 2025/AAR/10"/>
    <n v="220"/>
    <s v="SEVILLA"/>
    <s v="SEVILL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3"/>
    <n v="636"/>
  </r>
  <r>
    <n v="220259000374"/>
    <s v="AD"/>
    <d v="2026-01-01T00:00:00"/>
    <n v="22026001514"/>
    <s v="2026 04 9204 636"/>
    <n v="149816.20000000001"/>
    <x v="102"/>
    <s v="REPOSICIÓN EQUIPOS OBSOLETOS, (CORE) 2025/AAR/10"/>
    <n v="220"/>
    <s v="SEVILLA"/>
    <s v="SEVILLA"/>
    <x v="2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3"/>
    <n v="636"/>
  </r>
  <r>
    <n v="220259000380"/>
    <s v="AD"/>
    <d v="2026-01-01T00:00:00"/>
    <n v="22026001928"/>
    <s v="2026 04 9204 641"/>
    <n v="8374.5499999999993"/>
    <x v="267"/>
    <s v="SOFTWARE DE INTERCAMIBIO DE FICHEROS CON ENTIDADES BANCARIAS, LOTE 2, 2025/AAR/25"/>
    <n v="220"/>
    <s v="ALCOBENDAS"/>
    <s v="MADRID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59000381"/>
    <s v="AD"/>
    <d v="2026-01-01T00:00:00"/>
    <n v="22026001929"/>
    <s v="2026 04 9204 641"/>
    <n v="14674.19"/>
    <x v="95"/>
    <s v="SISTEMA DE GESTIÓN DE INVENTARIO Y DE CARTOGRAFÍA (INVEN Y e-MAP), LOTE 3, 2025/AAR/25"/>
    <n v="220"/>
    <s v="BARCELONA"/>
    <s v="BARCELONA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59000382"/>
    <s v="AD"/>
    <d v="2026-01-01T00:00:00"/>
    <n v="22026001939"/>
    <s v="2026 04 9204 641"/>
    <n v="2541"/>
    <x v="268"/>
    <s v="SOFTWARE DE CONTROL DE ACCESOS A INTERNET DESDE LAS BILIOTECAS MUNICIPALES- MyPC, LOTE 5, 2025/AAR/25"/>
    <n v="220"/>
    <s v="LEGANES"/>
    <s v="MADRID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60000693"/>
    <s v="AD"/>
    <d v="2026-01-28T00:00:00"/>
    <n v="22026000725"/>
    <s v="2026 03 9241 22609"/>
    <n v="550"/>
    <x v="269"/>
    <s v="CARNAVAL: REPRESENTACIÓN DE MAGO FORTU &quot;&quot;ILUSIONANDO&quot;&quot; EN C.M. PINAR DE ANTEQUERA EL 14 DE FEBRERO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0839"/>
    <s v="AD"/>
    <d v="2026-02-04T00:00:00"/>
    <n v="22026000856"/>
    <s v="2026 07 1701 213"/>
    <n v="951.06"/>
    <x v="270"/>
    <s v="MANTENIMIENTO DE LOS EQUIPOS DE CLIMATIZACIÓN EN EDIFICIO ANEXO AL DE CASA DEL BARCO DURANTE EL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01"/>
    <s v="1701. Dirección del área de medio ambiente"/>
    <n v="21"/>
    <n v="213"/>
  </r>
  <r>
    <n v="220260000943"/>
    <s v="AD"/>
    <d v="2026-02-10T00:00:00"/>
    <n v="22026001515"/>
    <s v="2026 07 1721 213"/>
    <n v="2571.25"/>
    <x v="270"/>
    <s v="MANTENIMIENTO FILTROS LABORATORIO Y SERVIDOR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1"/>
    <n v="213"/>
  </r>
  <r>
    <n v="220259000383"/>
    <s v="AD"/>
    <d v="2026-01-01T00:00:00"/>
    <n v="22026001940"/>
    <s v="2026 04 9204 641"/>
    <n v="16570.349999999999"/>
    <x v="271"/>
    <s v="SIST.  INFORMACIÓN PARA LA RECOGIDA Y GESTIÓN DE LAS  I.T.E Y DE LOS INF EVAL  EDIFICIOS - RECITE, LOTE 7, 2025/AAR/25"/>
    <n v="220"/>
    <s v="BURGOS"/>
    <s v="BURGOS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59000385"/>
    <s v="AD"/>
    <d v="2026-01-01T00:00:00"/>
    <n v="22026001942"/>
    <s v="2026 04 9204 641"/>
    <n v="4961"/>
    <x v="272"/>
    <s v="SOFTWARE DE ESCÁNERES PARA PROYECTOS DE DIGITALIZACIÓN DE ALTA PRODUCCIÓN, LOTE 10, 2025/AAR/25"/>
    <n v="220"/>
    <s v="MADRID"/>
    <s v="MADRID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59000386"/>
    <s v="AD"/>
    <d v="2026-01-01T00:00:00"/>
    <n v="22026001943"/>
    <s v="2026 04 9204 641"/>
    <n v="3690.5"/>
    <x v="273"/>
    <s v="SERVICIO DE ACCESIBILIDAD WEB AUMENTADA, INCLUSITE, LOTE 12, 2025/AAR/25"/>
    <n v="220"/>
    <s v="VILA-REAL"/>
    <s v="CASTELLON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59000388"/>
    <s v="AD"/>
    <d v="2026-01-01T00:00:00"/>
    <n v="22026001518"/>
    <s v="2026 04 9204 641"/>
    <n v="62776.94"/>
    <x v="221"/>
    <s v="MTO Y ASISTENCIA TÉCNICA DEL SISTEMA DE PERSONAL Y NÓMINA, BASADO EN META4 E-MIND, SEGUNDA PRÓRROGA (2025/CTA/041)"/>
    <n v="220"/>
    <s v="SEVILLA"/>
    <s v="SEVILL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59000401"/>
    <s v="AD"/>
    <d v="2026-01-01T00:00:00"/>
    <n v="22026001434"/>
    <s v="2026 10 2314 22700"/>
    <n v="58723.72"/>
    <x v="137"/>
    <s v="LIMPIEZA ESPACIOS JOVENES NORTE Y SUR - SERV IGUALDAD Y JUVENTUD AÑO 2026 Y ENE - FEB 2027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4"/>
    <s v="2314. Centro de programas juveniles"/>
    <n v="22"/>
    <n v="22700"/>
  </r>
  <r>
    <n v="220259000406"/>
    <s v="AD"/>
    <d v="2026-01-01T00:00:00"/>
    <n v="22026001217"/>
    <s v="2026 08 1532 22706"/>
    <n v="52727.7"/>
    <x v="274"/>
    <s v="Contrato servicios elaboración de  plan de ordenación de la instalación de terrazas de hostelería en VA (exp. 39/2024)"/>
    <n v="220"/>
    <s v="VALLADOLID"/>
    <s v="VALLADOLID"/>
    <x v="0"/>
    <s v="PrAbier - Procedimiento Abierto"/>
    <s v="UniC - Único Criterio"/>
    <x v="0"/>
    <x v="0"/>
    <s v="2"/>
    <s v="2. Gastos corrientes en bienes y servicios"/>
    <s v="08"/>
    <x v="9"/>
    <s v="1532"/>
    <s v="1532. Pavimentación vias públicas y otros servicios urbanísticos"/>
    <n v="22"/>
    <n v="22706"/>
  </r>
  <r>
    <n v="220260000874"/>
    <s v="AD"/>
    <d v="2026-02-09T00:00:00"/>
    <n v="22026001691"/>
    <s v="2026 11 1321 22799"/>
    <n v="965.58"/>
    <x v="275"/>
    <s v="IMPORTE ANÁLISIS DE DROGAS"/>
    <n v="220"/>
    <s v="SANTIAGO DE COMPOSTELA"/>
    <s v="LA CORUÑA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799"/>
  </r>
  <r>
    <n v="220260000950"/>
    <s v="AD"/>
    <d v="2026-02-10T00:00:00"/>
    <n v="22026001587"/>
    <s v="2026 10 2312 22606"/>
    <n v="2000"/>
    <x v="276"/>
    <s v="COLABORACION  CON LA UNION DE JUBILADOS Y PENSIONISTAS DE UGT CASTILLA Y LEON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06"/>
  </r>
  <r>
    <n v="220259000407"/>
    <s v="AD"/>
    <d v="2026-01-01T00:00:00"/>
    <n v="22026001218"/>
    <s v="2026 08 1532 22706"/>
    <n v="601.03"/>
    <x v="274"/>
    <s v="Contrato servicios de elaboración de plan de ordenación de la instalación de terrazas de hostelería en VA (exp. 39/2024)"/>
    <n v="220"/>
    <s v="VALLADOLID"/>
    <s v="VALLADOLID"/>
    <x v="0"/>
    <s v="PrAbier - Procedimiento Abierto"/>
    <s v="UniC - Único Criterio"/>
    <x v="0"/>
    <x v="0"/>
    <s v="2"/>
    <s v="2. Gastos corrientes en bienes y servicios"/>
    <s v="08"/>
    <x v="9"/>
    <s v="1532"/>
    <s v="1532. Pavimentación vias públicas y otros servicios urbanísticos"/>
    <n v="22"/>
    <n v="22706"/>
  </r>
  <r>
    <n v="220259000965"/>
    <s v="AD"/>
    <d v="2026-01-01T00:00:00"/>
    <n v="22026001653"/>
    <s v="2026 10 2312 22699"/>
    <n v="1878"/>
    <x v="277"/>
    <s v="DISPOS DE ESPACIOS, MEDIOS TÉCN.Y PRESTACIONES DE SERVIC. EN C. C. MIGUEL DELIBES PARA EL CONCIERTO DE PRIMAV CVA TRANSF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59000966"/>
    <s v="AD"/>
    <d v="2026-01-01T00:00:00"/>
    <n v="22026001654"/>
    <s v="2026 10 2312 22699"/>
    <n v="2629.25"/>
    <x v="277"/>
    <s v="DISPOSIC. DE ESPACIOS, MEDIOS TÉCN Y PREST. DE SERVIC. EN C. C. MIGUEL DELIBES PARA EL CONCIERTO DE PRIMV- CVA NO TRANSF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2144"/>
    <s v="AD"/>
    <d v="2026-02-16T00:00:00"/>
    <n v="22026002212"/>
    <s v="2026 11 1621 22706"/>
    <n v="242"/>
    <x v="278"/>
    <s v="REVISIÓN ANUAL Y MANTENIMIENTO PREVENTIVO PLATAFORMA ELEVADORA ELÉCTRICA."/>
    <n v="220"/>
    <s v="LLANERA"/>
    <s v="ASTURIAS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2"/>
    <n v="22706"/>
  </r>
  <r>
    <n v="220260003019"/>
    <s v="AD"/>
    <d v="2026-02-23T00:00:00"/>
    <n v="22026002439"/>
    <s v="2026 07 1711 22199"/>
    <n v="1500"/>
    <x v="279"/>
    <s v="ADQUISICION DE PLANTA DE INTERIOR PARA EL SERVICIO DE PARQUES Y JARDINES."/>
    <n v="220"/>
    <s v="ZARATAN"/>
    <s v="VALLADOLID"/>
    <x v="2"/>
    <s v="AdDirec - Adjudicación Directa"/>
    <s v="SinC - Sin Criterio"/>
    <x v="1"/>
    <x v="0"/>
    <s v="2"/>
    <s v="2. Gastos corrientes en bienes y servicios"/>
    <s v="07"/>
    <x v="3"/>
    <s v="1711"/>
    <s v="1711. Parques y jardines"/>
    <n v="22"/>
    <n v="22199"/>
  </r>
  <r>
    <n v="220259000408"/>
    <s v="AD"/>
    <d v="2026-01-01T00:00:00"/>
    <n v="22026001435"/>
    <s v="2026 10 2314 22799"/>
    <n v="24124.240000000002"/>
    <x v="259"/>
    <s v="CONT.PMDROGAS-LOTE 1 MONEO DEDALO-LOTE 2 PREV.ESCOLAR Y COMUNITARIA- AÑO 2026 Y DE 1 DE ENERO AL 31 AGOSTO 2027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4"/>
    <s v="2314. Centro de programas juveniles"/>
    <n v="22"/>
    <n v="22799"/>
  </r>
  <r>
    <n v="220259000413"/>
    <s v="AD"/>
    <d v="2026-01-01T00:00:00"/>
    <n v="22026001945"/>
    <s v="2026 04 9204 641"/>
    <n v="3678.06"/>
    <x v="280"/>
    <s v="SOFTWARE DE PRESUPUESTOS, MEDIDIONES Y CONTROL DE COSTES PARA EDIFICACIÓN Y OBRA CIVIL -PRESTO, LOTE 6, 2025/AAR/25"/>
    <n v="220"/>
    <s v="OVIEDO"/>
    <s v="OVIEDO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59000414"/>
    <s v="AD"/>
    <d v="2026-01-01T00:00:00"/>
    <n v="22026001946"/>
    <s v="2026 04 9204 641"/>
    <n v="4711.74"/>
    <x v="281"/>
    <s v="GESTOR DE BASES DE DATOS DOCUMENTALES DEL ARCHIVO MUNICIPAL -KNOSYS, LOTE 9, 2025/AAR/25"/>
    <n v="220"/>
    <s v="SAN SEBASTIAN DE LOS REYES"/>
    <s v="MADRID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59000416"/>
    <s v="AD"/>
    <d v="2026-01-01T00:00:00"/>
    <n v="22026001948"/>
    <s v="2026 04 9204 641"/>
    <n v="5590.44"/>
    <x v="282"/>
    <s v="SUMINISTRO DE SUSCRIPCIONES A PRODUCTOS CAD DE LA SUITE ZwCad , LOTE 16, 2025/AAR/25"/>
    <n v="220"/>
    <s v="EL MOLAR"/>
    <s v="MADRID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59000417"/>
    <s v="AD"/>
    <d v="2026-01-01T00:00:00"/>
    <n v="22026001949"/>
    <s v="2026 04 9204 641"/>
    <n v="4297"/>
    <x v="283"/>
    <s v="SERVICIO DE FIRMA BIOMÉTRICA, LOTE 18, 2025/AAR/25"/>
    <n v="220"/>
    <s v="BAIONA"/>
    <s v="PONTEVEDRA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59000504"/>
    <s v="AD"/>
    <d v="2026-01-01T00:00:00"/>
    <n v="22026001129"/>
    <s v="2026 11 1621 22102"/>
    <n v="37000"/>
    <x v="284"/>
    <s v="1ª prórroga del contrato de suministro de gas natural. Periodo entre 01/01/2026 y 30/09/2026"/>
    <n v="220"/>
    <s v="BARCELONA"/>
    <s v="BARCELONA"/>
    <x v="2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102"/>
  </r>
  <r>
    <n v="220259000421"/>
    <s v="AD"/>
    <d v="2026-01-01T00:00:00"/>
    <n v="22026001807"/>
    <s v="2026 06 3231 22799"/>
    <n v="20000"/>
    <x v="285"/>
    <s v="CTO. SERVICIOS DE PINTURA DE LAS EEII DEPENDIENTES DEL Sº DE EDUCACIÓN (2025/CTA_01/000028)  LOTE 2 AÑOS 2026 Y 2027"/>
    <n v="22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231"/>
    <s v="3231. Escuelas infantiles"/>
    <n v="22"/>
    <n v="22799"/>
  </r>
  <r>
    <n v="220259000422"/>
    <s v="AD"/>
    <d v="2026-01-01T00:00:00"/>
    <n v="22026001036"/>
    <s v="2026 01 4331 22706"/>
    <n v="92202"/>
    <x v="286"/>
    <s v="CONTRATO DE SERVICIOS DE ASISTENCIA TÉCNICA PARA EL DESARROLLO DE HUB LOGÍSTICO Y AGROALIMENTARIO DE VALLADOLID."/>
    <n v="220"/>
    <s v="MADRID"/>
    <s v="MADRID"/>
    <x v="0"/>
    <s v="PrAbier - Procedimiento Abierto"/>
    <s v="MultiC - MultiCriterio"/>
    <x v="0"/>
    <x v="0"/>
    <s v="2"/>
    <s v="2. Gastos corrientes en bienes y servicios"/>
    <s v="01"/>
    <x v="4"/>
    <s v="4331"/>
    <s v="4331. Desarrollo empresarial"/>
    <n v="22"/>
    <n v="22706"/>
  </r>
  <r>
    <n v="220259000423"/>
    <s v="AD"/>
    <d v="2026-01-01T00:00:00"/>
    <n v="22026001808"/>
    <s v="2026 06 3232 22799"/>
    <n v="130000"/>
    <x v="285"/>
    <s v="CTO. SERVICIOS DE PINTURA DECOLEGIOS PÚBLICOS DEPENDIENTES DEL Sº EDUCACIÓN (2025/CTA_01/000028) LOTE 1 AÑOS 2026 Y 2027"/>
    <n v="22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232"/>
    <s v="3232. Conservación y mantenimiento centros educación infantil y primaria"/>
    <n v="22"/>
    <n v="22799"/>
  </r>
  <r>
    <n v="220259000508"/>
    <s v="AD"/>
    <d v="2026-01-01T00:00:00"/>
    <n v="22026001295"/>
    <s v="2026 02 9332 22102"/>
    <n v="68000"/>
    <x v="284"/>
    <s v="1ERA PRÓRROGA CONTRATO SUMINISTRO GAS NATURAL PARA LAS INSTALACIONES DEL EXCMO. AYUNTAMIENTO DEL 1.1 A 30.9.26."/>
    <n v="220"/>
    <s v="BARCELONA"/>
    <s v="BARCELONA"/>
    <x v="2"/>
    <s v="PrAbier - Procedimiento Abierto"/>
    <s v="MultiC - MultiCriterio"/>
    <x v="0"/>
    <x v="0"/>
    <s v="2"/>
    <s v="2. Gastos corrientes en bienes y servicios"/>
    <s v="02"/>
    <x v="10"/>
    <s v="9332"/>
    <s v="9332. Mantenimiento de edificios e instalaciones municipales"/>
    <n v="22"/>
    <n v="22102"/>
  </r>
  <r>
    <n v="220259000424"/>
    <s v="AD"/>
    <d v="2026-01-01T00:00:00"/>
    <n v="22026001704"/>
    <s v="2026 09 4322 22799"/>
    <n v="44649"/>
    <x v="116"/>
    <s v="SERVICIO INGENIERIA ASISTENCIA TECNICA EN MATERIA DE SEGURIDAD CIUDADANA EN CELEBRACION DE ESPECTACULOS PUBLICOS 2026-27"/>
    <n v="220"/>
    <s v="ZARATAN"/>
    <s v="VALLADOLID"/>
    <x v="0"/>
    <s v="PrAbier - Procedimiento Abierto"/>
    <s v="MultiC - MultiCriterio"/>
    <x v="0"/>
    <x v="0"/>
    <s v="2"/>
    <s v="2. Gastos corrientes en bienes y servicios"/>
    <s v="09"/>
    <x v="6"/>
    <s v="4322"/>
    <s v="4332. Dirección del área de turismo, eventos y marca ciudad"/>
    <n v="22"/>
    <n v="22799"/>
  </r>
  <r>
    <n v="220259000510"/>
    <s v="AD"/>
    <d v="2026-01-01T00:00:00"/>
    <n v="22026001482"/>
    <s v="2026 10 2315 22102"/>
    <n v="4200"/>
    <x v="284"/>
    <s v="PRORROGA SUMINISTRO DE GAS PARA EL CENTRO MUNICIPAL DE IGUALDAD DESDE 01-01-2026 HASTA 30-09-2026"/>
    <n v="220"/>
    <s v="BARCELONA"/>
    <s v="BARCELONA"/>
    <x v="2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2"/>
    <n v="22102"/>
  </r>
  <r>
    <n v="220259000425"/>
    <s v="AD"/>
    <d v="2026-01-01T00:00:00"/>
    <n v="22026001123"/>
    <s v="2026 11 3111 22799"/>
    <n v="9583.2000000000007"/>
    <x v="287"/>
    <s v="CONTRATO DE LAVADO DE ROPA DE TRABAJO DEL CMPA DEL 1-1 AL 30-6-2026"/>
    <n v="220"/>
    <s v="TUDELA DE DUERO"/>
    <s v="VALLADOLID"/>
    <x v="0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2"/>
    <n v="22799"/>
  </r>
  <r>
    <n v="220259000428"/>
    <s v="AD"/>
    <d v="2026-01-01T00:00:00"/>
    <n v="22026001705"/>
    <s v="2026 09 4322 22706"/>
    <n v="36557"/>
    <x v="288"/>
    <s v="ADJUDICACION CONTRATO DEL SERVICIO DE MANTENIMIENTO DEL OBSERVATORIO TURISTICO DE VALLADOLID. 01-09-25 AL 31-08-27"/>
    <n v="220"/>
    <s v="BURGOS"/>
    <s v="BURGOS"/>
    <x v="0"/>
    <s v="PrAbier - Procedimiento Abierto"/>
    <s v="MultiC - MultiCriterio"/>
    <x v="0"/>
    <x v="0"/>
    <s v="2"/>
    <s v="2. Gastos corrientes en bienes y servicios"/>
    <s v="09"/>
    <x v="6"/>
    <s v="4322"/>
    <s v="4332. Dirección del área de turismo, eventos y marca ciudad"/>
    <n v="22"/>
    <n v="22706"/>
  </r>
  <r>
    <n v="220259000430"/>
    <s v="AD"/>
    <d v="2026-01-01T00:00:00"/>
    <n v="22026001437"/>
    <s v="2026 10 2315 22700"/>
    <n v="6514.64"/>
    <x v="137"/>
    <s v="LIMPIEZA CENTRO DE IGUALDAD - SERV IGUALDAD Y JUVENTUD - AÑO 2026 Y ENE - FEB 2027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2"/>
    <n v="22700"/>
  </r>
  <r>
    <n v="220259000433"/>
    <s v="AD"/>
    <d v="2026-01-01T00:00:00"/>
    <n v="22026001439"/>
    <s v="2026 10 2314 213"/>
    <n v="6445.14"/>
    <x v="231"/>
    <s v="CONSERV.MANT.INSTAL.ESPACIOS JOVENES: ELEC, CALEF, TELF, AGUA CALIENTE, CARPINT DE 1/1 A 31/12/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4"/>
    <s v="2314. Centro de programas juveniles"/>
    <n v="21"/>
    <n v="213"/>
  </r>
  <r>
    <n v="220259000443"/>
    <s v="AD"/>
    <d v="2026-01-01T00:00:00"/>
    <n v="22026002046"/>
    <s v="2026 05 4312 22799"/>
    <n v="1875"/>
    <x v="93"/>
    <s v="AD COMPLEMENTARIO CONTRATO SERVICIO PARA LA OPERATIVA DE UNA PLATAFORMA DE VENTAON-LINE (MARKETPLACE) PARA EL COMERCIO"/>
    <n v="220"/>
    <s v="BASAURI"/>
    <s v="BIZKAIA"/>
    <x v="0"/>
    <s v="PrAbier - Procedimiento Abierto"/>
    <s v="MultiC - MultiCriterio"/>
    <x v="0"/>
    <x v="0"/>
    <s v="2"/>
    <s v="2. Gastos corrientes en bienes y servicios"/>
    <s v="05"/>
    <x v="8"/>
    <s v="4312"/>
    <s v="4312. Mercados"/>
    <n v="22"/>
    <n v="22799"/>
  </r>
  <r>
    <n v="220260002156"/>
    <s v="AD"/>
    <d v="2026-02-16T00:00:00"/>
    <n v="22026002330"/>
    <s v="2026 06 3232 213"/>
    <n v="1210"/>
    <x v="289"/>
    <s v="SUMINISTRO DE BOMBONAS DE GAS ARCAL PARA LOS EQUIPOS DE SOLDADURA UTILIZADOS EN COLEGIOS PÚBLICOS POR MANTEN.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59000449"/>
    <s v="AD"/>
    <d v="2026-01-01T00:00:00"/>
    <n v="22026001293"/>
    <s v="2026 02 1513 22703"/>
    <n v="49584"/>
    <x v="290"/>
    <s v="Red.Proy.Contrato de actuaciones obligatorias de carácter subsidiario por encargo Ayto. Exp. 2024_(lote 1)"/>
    <n v="220"/>
    <s v="VALLADOLID"/>
    <s v="VALLADOLID"/>
    <x v="0"/>
    <s v="PrAbier - Procedimiento Abierto"/>
    <s v="MultiC - MultiCriterio"/>
    <x v="0"/>
    <x v="0"/>
    <s v="2"/>
    <s v="2. Gastos corrientes en bienes y servicios"/>
    <s v="02"/>
    <x v="10"/>
    <s v="1513"/>
    <s v="1513. Licencias urbanísticas"/>
    <n v="22"/>
    <n v="22703"/>
  </r>
  <r>
    <n v="220259000450"/>
    <s v="AD"/>
    <d v="2026-01-01T00:00:00"/>
    <n v="22026001294"/>
    <s v="2026 02 1513 22703"/>
    <n v="350416"/>
    <x v="250"/>
    <s v="Contrato de actuaciones obligatorias de carácter subsidiario por encargo Ayto. Exp. 2024_(LOTE 2)"/>
    <n v="220"/>
    <s v="MADRID"/>
    <s v="MADRID"/>
    <x v="0"/>
    <s v="PrAbier - Procedimiento Abierto"/>
    <s v="MultiC - MultiCriterio"/>
    <x v="0"/>
    <x v="0"/>
    <s v="2"/>
    <s v="2. Gastos corrientes en bienes y servicios"/>
    <s v="02"/>
    <x v="10"/>
    <s v="1513"/>
    <s v="1513. Licencias urbanísticas"/>
    <n v="22"/>
    <n v="22703"/>
  </r>
  <r>
    <n v="220260002504"/>
    <s v="AD"/>
    <d v="2026-02-18T00:00:00"/>
    <n v="22026001178"/>
    <s v="2026 04 3121 22106"/>
    <n v="4500"/>
    <x v="291"/>
    <s v="Adquisición de vacunas GSK de Hepatitis B, Hepatitis A y tétanos: BOOSTRIX, ENGERIX, HAVRIX."/>
    <n v="220"/>
    <s v="TRES CANTOS"/>
    <s v="MADRID"/>
    <x v="2"/>
    <s v="AdDirec - Adjudicación Directa"/>
    <s v="SinC - Sin Criterio"/>
    <x v="1"/>
    <x v="0"/>
    <s v="2"/>
    <s v="2. Gastos corrientes en bienes y servicios"/>
    <s v="04"/>
    <x v="2"/>
    <s v="3121"/>
    <s v="3121. Prevención y salud laboral"/>
    <n v="22"/>
    <n v="22106"/>
  </r>
  <r>
    <n v="220260000912"/>
    <s v="AD"/>
    <d v="2026-02-10T00:00:00"/>
    <n v="22026001761"/>
    <s v="2026 11 1361 22199"/>
    <n v="1025.6400000000001"/>
    <x v="292"/>
    <s v="VÁLVULA DE REGULACIÓN MKII CON CONEXIÓN INTERNA Y LATIGUILLO RECTO EN TRAJE NRBQ NIVEL III ANTIGAS///SEISPC"/>
    <n v="220"/>
    <s v="MADRID"/>
    <s v="MADR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2"/>
    <n v="22199"/>
  </r>
  <r>
    <n v="220259000451"/>
    <s v="AD"/>
    <d v="2026-01-01T00:00:00"/>
    <n v="22026001440"/>
    <s v="2026 10 2313 22799"/>
    <n v="56435.73"/>
    <x v="293"/>
    <s v="prorroga cont.ERV.PLANIFICACION, DINAMIZACION Y GESTION DE INFORMACION MASIVA de 1/1 A 23/9/2026.-PUENTIA COMUNICACION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313"/>
    <s v="2313. Dirección del área de personas mayores, familia y servicios sociales"/>
    <n v="22"/>
    <n v="22799"/>
  </r>
  <r>
    <n v="220260001789"/>
    <s v="AD"/>
    <d v="2026-02-13T00:00:00"/>
    <n v="22026001984"/>
    <s v="2026 06 3261 22799"/>
    <n v="3630"/>
    <x v="294"/>
    <s v="CTO. MENOR SUMINISTRO DETALLES PARA MENORES QUE PARTICIPAN EN ACTIVIDADES ORGANIZADAS POR EL CPE -AÑO 2025-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2777"/>
    <s v="D"/>
    <d v="2026-02-19T00:00:00"/>
    <n v="22026000868"/>
    <s v="2026 02 9332 212"/>
    <n v="9.92"/>
    <x v="295"/>
    <s v="CEYS MONTACK CINTA BLISTER"/>
    <n v="300"/>
    <s v="BARCELONA"/>
    <s v="BARCELONA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59000452"/>
    <s v="AD"/>
    <d v="2026-01-01T00:00:00"/>
    <n v="22026002047"/>
    <s v="2026 05 4312 202"/>
    <n v="24538.799999999999"/>
    <x v="296"/>
    <s v="Contrato privado arrendamiento local para guarda de mostradores mercado La Marquesina. Expte: 2025/AIF_01/000007"/>
    <n v="220"/>
    <s v="VALLADOLID"/>
    <s v="VALLADOLID"/>
    <x v="6"/>
    <s v="PrAbier - Procedimiento Abierto"/>
    <s v="MultiC - MultiCriterio"/>
    <x v="0"/>
    <x v="0"/>
    <s v="2"/>
    <s v="2. Gastos corrientes en bienes y servicios"/>
    <s v="05"/>
    <x v="8"/>
    <s v="4312"/>
    <s v="4312. Mercados"/>
    <n v="20"/>
    <n v="202"/>
  </r>
  <r>
    <n v="220260002508"/>
    <s v="AD"/>
    <d v="2026-02-18T00:00:00"/>
    <n v="22026002221"/>
    <s v="2026 04 3121 22799"/>
    <n v="3600"/>
    <x v="287"/>
    <s v="Limpieza de batas, toallas, sabanillas, etc. del Departamento de Prevención y Salud Laboral. LIMPIATIN 2026"/>
    <n v="220"/>
    <s v="TUDELA DE DUERO"/>
    <s v="VALLADOLID"/>
    <x v="0"/>
    <s v="AdDirec - Adjudicación Directa"/>
    <s v="SinC - Sin Criterio"/>
    <x v="1"/>
    <x v="0"/>
    <s v="2"/>
    <s v="2. Gastos corrientes en bienes y servicios"/>
    <s v="04"/>
    <x v="2"/>
    <s v="3121"/>
    <s v="3121. Prevención y salud laboral"/>
    <n v="22"/>
    <n v="22799"/>
  </r>
  <r>
    <n v="220259000453"/>
    <s v="AD"/>
    <d v="2026-01-01T00:00:00"/>
    <n v="22026001520"/>
    <s v="2026 04 9204 216"/>
    <n v="18752.39"/>
    <x v="297"/>
    <s v="CENTRO DE ATENCIÓN A USUARIOS (CAU) LOTE 1, PRIMERA PRÓRROGA , (68/2024)"/>
    <n v="220"/>
    <s v="SANTANDER"/>
    <s v="SANTANDER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6"/>
  </r>
  <r>
    <n v="220259000454"/>
    <s v="AD"/>
    <d v="2026-01-01T00:00:00"/>
    <n v="22026001521"/>
    <s v="2026 04 9204 216"/>
    <n v="61941.25"/>
    <x v="182"/>
    <s v="ASISTENCIA TÉCNICA, OPERACIÓN Y MTO. DEL SOFTWARE DE BASE, PRIMERA PRÓRROGA  (68/2024) LOTE 2 , LÍNEA BASE"/>
    <n v="220"/>
    <s v="VALLADOLID"/>
    <s v="VALLADOLID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6"/>
  </r>
  <r>
    <n v="220259000455"/>
    <s v="AD"/>
    <d v="2026-01-01T00:00:00"/>
    <n v="22026001522"/>
    <s v="2026 04 9204 216"/>
    <n v="9285.51"/>
    <x v="182"/>
    <s v="ASISTENCIA TÉCNICA, OPERACIÓN Y MTO. DEL SOFTWARE DE BASE, PRIMERA PRÓRROGA,  (68/2024) LOTE 2 , SERV. BAJO DEMANDA"/>
    <n v="220"/>
    <s v="VALLADOLID"/>
    <s v="VALLADOLID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6"/>
  </r>
  <r>
    <n v="220259000457"/>
    <s v="AD"/>
    <d v="2026-01-01T00:00:00"/>
    <n v="22026001523"/>
    <s v="2026 04 9204 641"/>
    <n v="207448.93"/>
    <x v="298"/>
    <s v="IMPLANT, EVOL Y MTO.  PLATAFORMA  ADMÓN ELECTRÓNICA  BASADA EN MOAD, LOTE 1, PRIMERA  PRÓRROGA, 025/CTA_01/000010"/>
    <n v="220"/>
    <s v="SEVILLA"/>
    <s v="SEVILLA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59000458"/>
    <s v="AD"/>
    <d v="2026-01-01T00:00:00"/>
    <n v="22026001524"/>
    <s v="2026 04 9204 641"/>
    <n v="51167.03"/>
    <x v="299"/>
    <s v="OFICINA  PROYECTO PARA LA PRESTACIÓN  SERV  COORDINACIÓN.... DEL LOTE 1, LOTE 2, PRIMERA PRÓRROGA, 2025/CTA_01/000010"/>
    <n v="220"/>
    <s v="MADRID"/>
    <s v="MADR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59000459"/>
    <s v="AD"/>
    <d v="2026-01-01T00:00:00"/>
    <n v="22026001442"/>
    <s v="2026 10 2311 22700"/>
    <n v="62098.59"/>
    <x v="137"/>
    <s v="CONTRATO LIMPIEZA CEAS Y OTROS SERVICIO DE INTERVENCION SOCIAL -AÑO 2026 Y EN-FEB 2027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00"/>
  </r>
  <r>
    <n v="220259000460"/>
    <s v="AD"/>
    <d v="2026-01-01T00:00:00"/>
    <n v="22026001443"/>
    <s v="2026 10 2311 22700"/>
    <n v="4062.79"/>
    <x v="137"/>
    <s v="CONTRATO LIMPIEZA COMEDOR SOCIAL SERVICIO DE INTERVENCION SOCIAL -AÑO 2026 Y EN-FEB 2027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00"/>
  </r>
  <r>
    <n v="220259000461"/>
    <s v="AD"/>
    <d v="2026-01-01T00:00:00"/>
    <n v="22026001470"/>
    <s v="2026 10 2311 22700"/>
    <n v="8316.91"/>
    <x v="137"/>
    <s v="CONTRATO LIMPIEZA CAI - SERVICIO DE INTERVENCION SOCIAL -AÑO 2026 Y EN-FEB 2027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00"/>
  </r>
  <r>
    <n v="220259000463"/>
    <s v="AD"/>
    <d v="2026-01-01T00:00:00"/>
    <n v="22026001124"/>
    <s v="2026 11 1621 213"/>
    <n v="625.29999999999995"/>
    <x v="229"/>
    <s v="2a PRORROGA EXP 35/21 MANT. CLIMA 01/01/26-05/04/26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1"/>
    <n v="213"/>
  </r>
  <r>
    <n v="220259000464"/>
    <s v="AD"/>
    <d v="2026-01-01T00:00:00"/>
    <n v="22026001809"/>
    <s v="2026 06 3232 213"/>
    <n v="118108.38"/>
    <x v="106"/>
    <s v="SE-EC 26/2024 CTTO MANTENIMIENTO EDIFICIOS. LOTE 1. COLEGIOS PUBLICOS. 2025-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59000466"/>
    <s v="AD"/>
    <d v="2026-01-01T00:00:00"/>
    <n v="22026001810"/>
    <s v="2026 06 3261 213"/>
    <n v="833.98"/>
    <x v="106"/>
    <s v="SE-EC 26/2024 CTTO MANTENIMIENTO EDIFICIOS. LOTE 1. ESCUELA MUNICIPAL DE MÚSICA. 2025-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261"/>
    <s v="3261. Servicios complementarios de educación"/>
    <n v="21"/>
    <n v="213"/>
  </r>
  <r>
    <n v="220259000468"/>
    <s v="AD"/>
    <d v="2026-01-01T00:00:00"/>
    <n v="22026001811"/>
    <s v="2026 06 3321 213"/>
    <n v="4864.84"/>
    <x v="106"/>
    <s v="SE-EC 26/2024 CTTO MANTENIMIENTO EDIFICIOS. LOTE 1. BIBLIOTECAS MUNICIPALES. 2025-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321"/>
    <s v="3321. Bibliotecas públicas"/>
    <n v="21"/>
    <n v="213"/>
  </r>
  <r>
    <n v="220259000469"/>
    <s v="AD"/>
    <d v="2026-01-01T00:00:00"/>
    <n v="22026001812"/>
    <s v="2026 06 3231 213"/>
    <n v="22848.05"/>
    <x v="231"/>
    <s v="SE-EC 26/2024 CTTO MANTENIMIENTO EDIFICIOS. LOTE 2 ESCUELAS INFANTILES MUNICIPALES 2025-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231"/>
    <s v="3231. Escuelas infantiles"/>
    <n v="21"/>
    <n v="213"/>
  </r>
  <r>
    <n v="220259000472"/>
    <s v="AD"/>
    <d v="2026-01-01T00:00:00"/>
    <n v="22026001037"/>
    <s v="2026 01 9201 22799"/>
    <n v="32348.9"/>
    <x v="300"/>
    <s v="Contrato servicio realziación, emisión, grabación sesiones Pleno y otros eventos por internet y sistema video-actas."/>
    <n v="220"/>
    <s v="SEGOVIA"/>
    <s v="SEGOVIA"/>
    <x v="0"/>
    <s v="PrAbier - Procedimiento Abierto"/>
    <s v="MultiC - MultiCriterio"/>
    <x v="0"/>
    <x v="0"/>
    <s v="2"/>
    <s v="2. Gastos corrientes en bienes y servicios"/>
    <s v="01"/>
    <x v="4"/>
    <s v="9201"/>
    <s v="9201. Secretaría General"/>
    <n v="22"/>
    <n v="22799"/>
  </r>
  <r>
    <n v="220259000474"/>
    <s v="AD"/>
    <d v="2026-01-01T00:00:00"/>
    <n v="22026001525"/>
    <s v="2026 04 9341 22699"/>
    <n v="11400"/>
    <x v="266"/>
    <s v="REAJUSTE DE ANUALIDADES"/>
    <n v="220"/>
    <s v="VALENCIA"/>
    <s v="VALENCIA"/>
    <x v="0"/>
    <s v="PrAbier - Procedimiento Abierto"/>
    <s v="UniC - Único Criterio"/>
    <x v="0"/>
    <x v="0"/>
    <s v="2"/>
    <s v="2. Gastos corrientes en bienes y servicios"/>
    <s v="04"/>
    <x v="2"/>
    <s v="9341"/>
    <s v="9341. Tesorería y recaudación"/>
    <n v="22"/>
    <n v="22699"/>
  </r>
  <r>
    <n v="220259000476"/>
    <s v="AD"/>
    <d v="2026-01-01T00:00:00"/>
    <n v="22026001125"/>
    <s v="2026 11 1621 213"/>
    <n v="750.2"/>
    <x v="229"/>
    <s v="2a PRORROGA EXP35/21 MANTENIMIENTO CLIMA 01/01/26 -05/04/26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1"/>
    <n v="213"/>
  </r>
  <r>
    <n v="220259000481"/>
    <s v="AD"/>
    <d v="2026-01-01T00:00:00"/>
    <n v="22026001707"/>
    <s v="2026 09 4321 22701"/>
    <n v="275.26"/>
    <x v="301"/>
    <s v="CONTRATO SERVICIO MANTENIMIENTO DEL CIRCUITO CERRADO DE TELEVISION EN LAS INSTALACIONES PINGÜINOS ARENA (ACUERDO MARCO)"/>
    <n v="220"/>
    <s v="VALLADOLID"/>
    <s v="VALLADOLID"/>
    <x v="0"/>
    <s v="PrAbier - Procedimiento Abierto"/>
    <s v="MultiC - MultiCriterio"/>
    <x v="0"/>
    <x v="0"/>
    <s v="2"/>
    <s v="2. Gastos corrientes en bienes y servicios"/>
    <s v="09"/>
    <x v="6"/>
    <s v="4321"/>
    <s v="4321. Turismo"/>
    <n v="22"/>
    <n v="22701"/>
  </r>
  <r>
    <n v="220259000482"/>
    <s v="AD"/>
    <d v="2026-01-01T00:00:00"/>
    <n v="22026001708"/>
    <s v="2026 09 4322 22799"/>
    <n v="511.9"/>
    <x v="171"/>
    <s v="PRORROGA CONTRATO CENTRALIZADO PUBLICACION DATOS TURISMO EN EL OBSERVATORIO URBANO (ENERO - MARZO 2026)"/>
    <n v="220"/>
    <s v="VALLADOLID"/>
    <s v="VALLADOLID"/>
    <x v="0"/>
    <s v="PrAbier - Procedimiento Abierto"/>
    <s v="MultiC - MultiCriterio"/>
    <x v="0"/>
    <x v="0"/>
    <s v="2"/>
    <s v="2. Gastos corrientes en bienes y servicios"/>
    <s v="09"/>
    <x v="6"/>
    <s v="4322"/>
    <s v="4332. Dirección del área de turismo, eventos y marca ciudad"/>
    <n v="22"/>
    <n v="22799"/>
  </r>
  <r>
    <n v="220259000483"/>
    <s v="AD"/>
    <d v="2026-01-01T00:00:00"/>
    <n v="22026001964"/>
    <s v="2026 04 9321 641"/>
    <n v="26620.34"/>
    <x v="96"/>
    <s v="SUMINISTRO E IMPLANTACIÓN DE SISTEMA DE GESTIÓN DE INGRESOS Y RECAUDACIÓN 2026-27/LOTE 2"/>
    <n v="220"/>
    <s v="ALDEATEJADA"/>
    <s v="SALAMANCA"/>
    <x v="0"/>
    <s v="PrAbier - Procedimiento Abierto"/>
    <s v="MultiC - MultiCriterio"/>
    <x v="0"/>
    <x v="0"/>
    <s v="6"/>
    <s v="6. Inversiones reales"/>
    <s v="04"/>
    <x v="2"/>
    <s v="9321"/>
    <s v="9321. Gestión de ingresos e inspección"/>
    <n v="64"/>
    <n v="641"/>
  </r>
  <r>
    <n v="220260000683"/>
    <s v="AD"/>
    <d v="2026-01-27T00:00:00"/>
    <n v="22026000711"/>
    <s v="2026 03 9241 22199"/>
    <n v="241.15"/>
    <x v="137"/>
    <s v="SUMINISTRO DE MATERIAL DE JARDINERÍA PARA C.C. PARQUESOL (SUSTRATO, MARMOLINA, TUTORES, HIDROJARDINERA)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199"/>
  </r>
  <r>
    <n v="220260000838"/>
    <s v="AD"/>
    <d v="2026-02-04T00:00:00"/>
    <n v="22026000787"/>
    <s v="2026 07 1701 22699"/>
    <n v="660"/>
    <x v="137"/>
    <s v="CONTRATACIÓN DEL RECICLADO DE PAPEL EN LOS EDIFICIOS CASA DEL BARCO Y ANEXO.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01"/>
    <s v="1701. Dirección del área de medio ambiente"/>
    <n v="22"/>
    <n v="22699"/>
  </r>
  <r>
    <n v="220260000937"/>
    <s v="AD"/>
    <d v="2026-02-10T00:00:00"/>
    <n v="22026001338"/>
    <s v="2026 04 3121 22199"/>
    <n v="650"/>
    <x v="137"/>
    <s v="Recogida y destrucción de papel procedente del Depatamento de Prevención y Salud Laboral - 2026"/>
    <n v="220"/>
    <s v="VALLADOLID"/>
    <s v="VALLADOLID"/>
    <x v="0"/>
    <s v="AdDirec - Adjudicación Directa"/>
    <s v="SinC - Sin Criterio"/>
    <x v="1"/>
    <x v="0"/>
    <s v="2"/>
    <s v="2. Gastos corrientes en bienes y servicios"/>
    <s v="04"/>
    <x v="2"/>
    <s v="3121"/>
    <s v="3121. Prevención y salud laboral"/>
    <n v="22"/>
    <n v="22199"/>
  </r>
  <r>
    <n v="220260001101"/>
    <s v="AD"/>
    <d v="2026-02-11T00:00:00"/>
    <n v="22026002004"/>
    <s v="2026 03 9241 22199"/>
    <n v="31.7"/>
    <x v="137"/>
    <s v="SUMINISTRO DE DOS SACOS DE SUSTRATO DE 70 LITROS PARA C.C. BAILARÍN VICENTE ESCUDERO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199"/>
  </r>
  <r>
    <n v="220260002708"/>
    <s v="AD"/>
    <d v="2026-02-19T00:00:00"/>
    <n v="22026002454"/>
    <s v="2026 01 9206 22799"/>
    <n v="1742.4"/>
    <x v="137"/>
    <s v="SERVICIO DE DESTRUCCIONES PERIÓDICAS DE DOCUMENTACIÓN EN EL ARCHIVO MUNICIPAL. 2026.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9206"/>
    <s v="9206. Archivo municipal"/>
    <n v="22"/>
    <n v="22799"/>
  </r>
  <r>
    <n v="220260000740"/>
    <s v="AD"/>
    <d v="2026-02-03T00:00:00"/>
    <n v="22026000849"/>
    <s v="2026 11 1631 22799"/>
    <n v="6655"/>
    <x v="302"/>
    <s v="REVISIONES ANUALES Y REPARACIONES DE PUERTAS AUTOMÁTICAS Y MANUALES. /// SERVICIO DE LIMPIEZA VIARIA."/>
    <n v="220"/>
    <s v="MEJORADA DEL CAMPO"/>
    <s v="MADRID"/>
    <x v="0"/>
    <s v="AdDirec - Adjudicación Directa"/>
    <s v="SinC - Sin Criterio"/>
    <x v="1"/>
    <x v="0"/>
    <s v="2"/>
    <s v="2. Gastos corrientes en bienes y servicios"/>
    <s v="11"/>
    <x v="5"/>
    <s v="1631"/>
    <s v="1631. Limpieza viaria"/>
    <n v="22"/>
    <n v="22799"/>
  </r>
  <r>
    <n v="220259000485"/>
    <s v="AD"/>
    <d v="2026-01-01T00:00:00"/>
    <n v="22026001474"/>
    <s v="2026 10 2312 22799"/>
    <n v="495000"/>
    <x v="303"/>
    <s v="Prórroga contrato prog.aprendizaje a lo largo de la vida-de 1/9/25 a 31/7/27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0486"/>
    <s v="AD"/>
    <d v="2026-01-01T00:00:00"/>
    <n v="22026001816"/>
    <s v="2026 06 3232 22102"/>
    <n v="100000"/>
    <x v="284"/>
    <s v="AMPLIACIÓN IMPORTE PRÓRROGA CTO. SUMINISTRO GAS NATURAL EN COLEGIOS PÚBLICOS 1/01/2026 AL 30/09/2026 -9 MESES-"/>
    <n v="220"/>
    <s v="BARCELONA"/>
    <s v="BARCELONA"/>
    <x v="2"/>
    <s v="PrAbier - Procedimiento Abierto"/>
    <s v="UniC - Único Criterio"/>
    <x v="0"/>
    <x v="0"/>
    <s v="2"/>
    <s v="2. Gastos corrientes en bienes y servicios"/>
    <s v="06"/>
    <x v="0"/>
    <s v="3232"/>
    <s v="3232. Conservación y mantenimiento centros educación infantil y primaria"/>
    <n v="22"/>
    <n v="22102"/>
  </r>
  <r>
    <n v="220259000488"/>
    <s v="AD"/>
    <d v="2026-01-01T00:00:00"/>
    <n v="22026001817"/>
    <s v="2026 06 3231 22102"/>
    <n v="30000"/>
    <x v="284"/>
    <s v="AMPLIACIÓN IMPORTE PRÓRROGA CTO. SUMINISTRO GAS NATURAL EN EIM 1/01/2026 AL 30/09/2026 -9 MESES-"/>
    <n v="220"/>
    <s v="BARCELONA"/>
    <s v="BARCELONA"/>
    <x v="2"/>
    <s v="PrAbier - Procedimiento Abierto"/>
    <s v="UniC - Único Criterio"/>
    <x v="0"/>
    <x v="0"/>
    <s v="2"/>
    <s v="2. Gastos corrientes en bienes y servicios"/>
    <s v="06"/>
    <x v="0"/>
    <s v="3231"/>
    <s v="3231. Escuelas infantiles"/>
    <n v="22"/>
    <n v="22102"/>
  </r>
  <r>
    <n v="220260003736"/>
    <s v="AD"/>
    <d v="2026-02-24T00:00:00"/>
    <n v="22026002545"/>
    <s v="2026 06 3321 22001"/>
    <n v="98.19"/>
    <x v="304"/>
    <s v="SUSCRIPCIÓN A LA REVISTA GADGET Y COCHES 2000 PARA BIBLIOTECAS MUNICIPALES. AÑO 2026"/>
    <n v="220"/>
    <s v="ALCOBENDAS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59000489"/>
    <s v="AD"/>
    <d v="2026-01-01T00:00:00"/>
    <n v="22026001126"/>
    <s v="2026 11 1631 22700"/>
    <n v="30384.68"/>
    <x v="151"/>
    <s v="SPSC-SE 18/2025. Servicio de retirada de fibrocemento. Servicio de Limpieza Viaria.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631"/>
    <s v="1631. Limpieza viaria"/>
    <n v="22"/>
    <n v="22700"/>
  </r>
  <r>
    <n v="220260002688"/>
    <s v="AD"/>
    <d v="2026-02-18T00:00:00"/>
    <n v="22026002232"/>
    <s v="2026 10 2412 22199"/>
    <n v="200"/>
    <x v="305"/>
    <s v="MATERIAL DE OFICINA PARA EL  CENTRO DE FORMACION PARA EL EMPLEO- JACINTO BENAVENTE-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199"/>
  </r>
  <r>
    <n v="220260002688"/>
    <s v="AD"/>
    <d v="2026-02-18T00:00:00"/>
    <n v="22026002233"/>
    <s v="2026 10 2412 22199"/>
    <n v="2400"/>
    <x v="305"/>
    <s v="MATERIAL DE OFICINA PARA EL  CENTRO DE FORMACION PARA EL EMPLEO- JACINTO BENAVENTE-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199"/>
  </r>
  <r>
    <n v="220260002688"/>
    <s v="AD"/>
    <d v="2026-02-18T00:00:00"/>
    <n v="22026002234"/>
    <s v="2026 10 2412 22199"/>
    <n v="2400"/>
    <x v="305"/>
    <s v="MATERIAL DE OFICINA PARA EL  CENTRO DE FORMACION PARA EL EMPLEO- JACINTO BENAVENTE-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199"/>
  </r>
  <r>
    <n v="220260002688"/>
    <s v="AD"/>
    <d v="2026-02-18T00:00:00"/>
    <n v="22026002235"/>
    <s v="2026 10 2412 22199"/>
    <n v="1000"/>
    <x v="305"/>
    <s v="MATERIAL DE OFICINA PARA EL  CENTRO DE FORMACION PARA EL EMPLEO- JACINTO BENAVENTE-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199"/>
  </r>
  <r>
    <n v="220259000846"/>
    <s v="AD"/>
    <d v="2026-01-01T00:00:00"/>
    <n v="22026001302"/>
    <s v="2026 0250 1511 609"/>
    <n v="1983104.82"/>
    <x v="306"/>
    <s v="ADJ.EXP. REHABIL.Y URBANIZ.L I FASE I DEL ERRP &quot;&quot;29 DE OCTUBRE&quot;&quot;PLAN RECUP.,TRANSFORMAC.Y RESILENCIA-FINAC.U. E NEXTGENE"/>
    <n v="220"/>
    <s v="MEDINA DEL CAMPO"/>
    <s v="VALLADOLID"/>
    <x v="4"/>
    <s v="PrNegSP - Procedimiento Negociado Sin Publicidad"/>
    <s v="SinC - Sin Criterio"/>
    <x v="3"/>
    <x v="0"/>
    <n v="6"/>
    <s v="6. Inversiones reales"/>
    <s v="02"/>
    <x v="10"/>
    <n v="1511"/>
    <s v="1511. Planficación y gestión del urbanismo"/>
    <n v="60"/>
    <n v="609"/>
  </r>
  <r>
    <n v="220259000490"/>
    <s v="AD"/>
    <d v="2026-01-01T00:00:00"/>
    <n v="22026001127"/>
    <s v="2026 11 1621 204"/>
    <n v="59486.59"/>
    <x v="307"/>
    <s v="PRIMERA PRORROGA ALQUILER DE CAMIÓN CARGA SUPERIOR LOTE 1, DEL 01/01/2026 AL 23/08/2026. SERVICIO DE LIMPIEZA."/>
    <n v="220"/>
    <s v="RIBA-ROJA DE TURIA"/>
    <s v="VALENCIA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0"/>
    <n v="204"/>
  </r>
  <r>
    <n v="220259000491"/>
    <s v="AD"/>
    <d v="2026-01-01T00:00:00"/>
    <n v="22026001475"/>
    <s v="2026 10 2312 22799"/>
    <n v="206923"/>
    <x v="257"/>
    <s v="Prorroga cto.promocion envejecimiento activo y animacion sociocultural CVA TRANSFERIDOS 10/10/25 a 09/10/2025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0492"/>
    <s v="AD"/>
    <d v="2026-01-01T00:00:00"/>
    <n v="22026001476"/>
    <s v="2026 10 2312 22799"/>
    <n v="206923"/>
    <x v="257"/>
    <s v="Prorroga cto.promocion envejecimiento activo y animacion sociocultural CVA NO TRANSFERIDOS 10/10/25 a 09/10/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0501"/>
    <s v="AD"/>
    <d v="2026-01-01T00:00:00"/>
    <n v="22026001376"/>
    <s v="2026 03 9241 22102"/>
    <n v="315000"/>
    <x v="284"/>
    <s v="CONTRATO SUMINISTRO DE GAS (DE 1/01/2026 A 30/09/2026). 1 PRÓRROGA. 2025/AAR_01/000036 (PS 2  Expte. PR-SE-99/2022) (1A)"/>
    <n v="220"/>
    <s v="BARCELONA"/>
    <s v="BARCELONA"/>
    <x v="2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102"/>
  </r>
  <r>
    <n v="220260002994"/>
    <s v="AD"/>
    <d v="2026-02-20T00:00:00"/>
    <n v="22026002464"/>
    <s v="2026 06 3321 22001"/>
    <n v="423.03"/>
    <x v="308"/>
    <s v="SUSCRIPCIÓN REVISTAS HARPER¿S BAZAR, ELLE Y FOTOGRAMAS PARA BIBLIOTECAS PÚBLICAS MUNICIPALES. AÑO 2026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60003733"/>
    <s v="AD"/>
    <d v="2026-02-24T00:00:00"/>
    <n v="22026002517"/>
    <s v="2026 06 3321 22001"/>
    <n v="448"/>
    <x v="309"/>
    <s v="SUSCRIPCIÓN VARIAS REVISTAS DE HENNEO MAGAZINES S.A. PARA BIBLIOTECAS PÚBLICAS MUNICIPALES. AÑO 2026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59000502"/>
    <s v="AD"/>
    <d v="2026-01-01T00:00:00"/>
    <n v="22026001128"/>
    <s v="2026 11 1321 22102"/>
    <n v="60000"/>
    <x v="284"/>
    <s v="1ª PRÓRROGA SUMINISTRO GAS PARA POLICÍA MUNICIPAL DE 1 ENERO 2026 A 30 SEPTIEMBRE 2026 EXP. PR-SE 99/2022"/>
    <n v="220"/>
    <s v="BARCELONA"/>
    <s v="BARCELONA"/>
    <x v="2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2"/>
    <n v="22102"/>
  </r>
  <r>
    <n v="220259000503"/>
    <s v="AD"/>
    <d v="2026-01-01T00:00:00"/>
    <n v="22026002048"/>
    <s v="2026 05 4312 22102"/>
    <n v="1800"/>
    <x v="284"/>
    <s v="CONTRATO SUMINISTRO GAS NATURAL PARA LA OFICINA VENTA AMBULANTE HASTA SEPT 2026"/>
    <n v="220"/>
    <s v="BARCELONA"/>
    <s v="BARCELONA"/>
    <x v="2"/>
    <s v="PrAbier - Procedimiento Abierto"/>
    <s v="MultiC - MultiCriterio"/>
    <x v="0"/>
    <x v="0"/>
    <s v="2"/>
    <s v="2. Gastos corrientes en bienes y servicios"/>
    <s v="05"/>
    <x v="8"/>
    <s v="4312"/>
    <s v="4312. Mercados"/>
    <n v="22"/>
    <n v="22102"/>
  </r>
  <r>
    <n v="220259000505"/>
    <s v="AD"/>
    <d v="2026-01-01T00:00:00"/>
    <n v="22026001479"/>
    <s v="2026 10 2412 22102"/>
    <n v="12500"/>
    <x v="284"/>
    <s v="cto suministro gas natural Centro de Formacion para el Empleo 01/01/2026 a 30/09/2026"/>
    <n v="220"/>
    <s v="BARCELONA"/>
    <s v="BARCELONA"/>
    <x v="2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2"/>
    <n v="22102"/>
  </r>
  <r>
    <n v="220259000506"/>
    <s v="AD"/>
    <d v="2026-01-01T00:00:00"/>
    <n v="22026001480"/>
    <s v="2026 10 2312 22102"/>
    <n v="46500"/>
    <x v="284"/>
    <s v="SUMINISTRO GAS NATURAL CENTROS DE VIDA ACTIVA NO TRANSFERIDOS DE 01/01/2026 A3 0/09/2026"/>
    <n v="220"/>
    <s v="BARCELONA"/>
    <s v="BARCELONA"/>
    <x v="2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102"/>
  </r>
  <r>
    <n v="220260001806"/>
    <s v="AD"/>
    <d v="2026-02-13T00:00:00"/>
    <n v="22026002179"/>
    <s v="2026 06 3261 22799"/>
    <n v="3049.2"/>
    <x v="310"/>
    <s v="CTO. MENOR 6 TALLERES &quot;&quot;CONSTRUYENDO PUENTES FUTUROS. INFANCIA Y ADOLESCENCIA MIGRANTE&quot;&quot;. GUÍA EDUCATIVA 25/26 -AÑO 2026-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59000821"/>
    <s v="AD"/>
    <d v="2026-01-01T00:00:00"/>
    <n v="22026001716"/>
    <s v="2026 09 4321 641"/>
    <n v="9607.4500000000007"/>
    <x v="311"/>
    <s v="SERVICIOS MANTENIMIENTO EVOLUTIVO DE LOS DIVERSOS PORTALES INSTITUCIONALES DE TURISMO DE VALLADOLID"/>
    <n v="220"/>
    <s v="ZARAGOZA"/>
    <s v="ZARAGOZA"/>
    <x v="0"/>
    <s v="AdDirec - Adjudicación Directa"/>
    <s v="SinC - Sin Criterio"/>
    <x v="1"/>
    <x v="0"/>
    <s v="6"/>
    <s v="6. Inversiones reales"/>
    <s v="09"/>
    <x v="6"/>
    <s v="4321"/>
    <s v="4321. Turismo"/>
    <n v="64"/>
    <n v="641"/>
  </r>
  <r>
    <n v="220260004469"/>
    <s v="AD"/>
    <d v="2026-02-27T00:00:00"/>
    <n v="22026002497"/>
    <s v="2026 09 4321 641"/>
    <n v="13500"/>
    <x v="311"/>
    <s v="SERVICIOS DE MANTENIMIENTO EVOLUTIVO DE LA PLATAFORMA DE GESTION DEL OBSERVATORIO TURISTICO"/>
    <n v="220"/>
    <s v="ZARAGOZA"/>
    <s v="ZARAGOZA"/>
    <x v="0"/>
    <s v="AdDirec - Adjudicación Directa"/>
    <s v="SinC - Sin Criterio"/>
    <x v="1"/>
    <x v="0"/>
    <s v="6"/>
    <s v="6. Inversiones reales"/>
    <s v="09"/>
    <x v="6"/>
    <s v="4321"/>
    <s v="4321. Turismo"/>
    <n v="64"/>
    <n v="641"/>
  </r>
  <r>
    <n v="220259000161"/>
    <s v="AD"/>
    <d v="2026-01-01T00:00:00"/>
    <n v="22026001120"/>
    <s v="2026 11 3111 22706"/>
    <n v="1138.5"/>
    <x v="312"/>
    <s v="CONTRATO DE GFESTION DE CADAVERES DE ANIMALES PROCEDENTES DEL CMPA DEL 1-7-2025 AL 30-6-2026 - ANUALIDAD 2026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706"/>
  </r>
  <r>
    <n v="220259000507"/>
    <s v="AD"/>
    <d v="2026-01-01T00:00:00"/>
    <n v="22026001481"/>
    <s v="2026 10 2312 22102"/>
    <n v="59500"/>
    <x v="284"/>
    <s v="suministro gas natural de 01/01/2026 a 30/09/206 CENTROS DE VIDA ACTIVA TRANSFERIDOS"/>
    <n v="220"/>
    <s v="BARCELONA"/>
    <s v="BARCELONA"/>
    <x v="2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102"/>
  </r>
  <r>
    <n v="220259000509"/>
    <s v="AD"/>
    <d v="2026-01-01T00:00:00"/>
    <n v="22026001130"/>
    <s v="2026 11 1361 22102"/>
    <n v="30000"/>
    <x v="284"/>
    <s v="PRIMERA PRÓRROGA CONTRATO SUMINISTRO GAS NATURAL DEL 1 DE ENERO AL 30 DE SEPTIEMBRE DE 2026; SEISPC"/>
    <n v="220"/>
    <s v="BARCELONA"/>
    <s v="BARCELONA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2"/>
    <n v="22102"/>
  </r>
  <r>
    <n v="220259000511"/>
    <s v="AD"/>
    <d v="2026-01-01T00:00:00"/>
    <n v="22026001818"/>
    <s v="2026 06 3232 22102"/>
    <n v="590000"/>
    <x v="284"/>
    <s v="CTTO. SUMINISTRO GAS NATURAL // 1RA. PRÓRROGA OCT2025-SEPT2026 // 1 DE ENERO AL 30 SEPTIEMBRE 2026 // COLEGIOS PÚBLICOS"/>
    <n v="220"/>
    <s v="BARCELONA"/>
    <s v="BARCELONA"/>
    <x v="2"/>
    <s v="PrAbier - Procedimiento Abierto"/>
    <s v="UniC - Único Criterio"/>
    <x v="0"/>
    <x v="0"/>
    <s v="2"/>
    <s v="2. Gastos corrientes en bienes y servicios"/>
    <s v="06"/>
    <x v="0"/>
    <s v="3232"/>
    <s v="3232. Conservación y mantenimiento centros educación infantil y primaria"/>
    <n v="22"/>
    <n v="22102"/>
  </r>
  <r>
    <n v="220259000512"/>
    <s v="AD"/>
    <d v="2026-01-01T00:00:00"/>
    <n v="22026001819"/>
    <s v="2026 06 3321 22102"/>
    <n v="8000"/>
    <x v="284"/>
    <s v="CTTO. SUMINISTRO GAS NATURAL // 1RA. PRÓRROGA OCT2025-SEP2026 // 1 ENERO AL 30 SEPTIEMBRE 2026 / BIBLIOTECAS MUNICIPALES"/>
    <n v="220"/>
    <s v="BARCELONA"/>
    <s v="BARCELONA"/>
    <x v="2"/>
    <s v="PrAbier - Procedimiento Abierto"/>
    <s v="UniC - Único Criterio"/>
    <x v="0"/>
    <x v="0"/>
    <s v="2"/>
    <s v="2. Gastos corrientes en bienes y servicios"/>
    <s v="06"/>
    <x v="0"/>
    <s v="3321"/>
    <s v="3321. Bibliotecas públicas"/>
    <n v="22"/>
    <n v="22102"/>
  </r>
  <r>
    <n v="220260004705"/>
    <s v="AD"/>
    <d v="2026-03-03T00:00:00"/>
    <n v="22026002587"/>
    <s v="2026 0950 4321 623"/>
    <n v="2499.5500000000002"/>
    <x v="313"/>
    <s v="REDACCION PROYECTO BASICO Y EJECUTIVO AMPLIACION ILUMINACION MERCADO DEL VAL, RUTA RIOS DE LUZ. PRTR NEXT GENERATION EU"/>
    <n v="220"/>
    <s v="PLASENCIA"/>
    <s v="CACERES"/>
    <x v="0"/>
    <s v="AdDirec - Adjudicación Directa"/>
    <s v="SinC - Sin Criterio"/>
    <x v="1"/>
    <x v="0"/>
    <n v="6"/>
    <s v="6. Inversiones reales"/>
    <s v="09"/>
    <x v="6"/>
    <n v="4321"/>
    <s v="4321. Turismo"/>
    <n v="62"/>
    <n v="623"/>
  </r>
  <r>
    <n v="220259000513"/>
    <s v="AD"/>
    <d v="2026-01-01T00:00:00"/>
    <n v="22026001820"/>
    <s v="2026 06 3231 22102"/>
    <n v="57000"/>
    <x v="284"/>
    <s v="CTTO. SUMINISTRO GAS NATURAL // 1RA. PRÓRROGA OCT2025-SEPT2026 // 1 ENERO AL 30 SEPTIEMBRE 2026 // ESCUELAS INFANTILES"/>
    <n v="220"/>
    <s v="BARCELONA"/>
    <s v="BARCELONA"/>
    <x v="2"/>
    <s v="PrAbier - Procedimiento Abierto"/>
    <s v="UniC - Único Criterio"/>
    <x v="0"/>
    <x v="0"/>
    <s v="2"/>
    <s v="2. Gastos corrientes en bienes y servicios"/>
    <s v="06"/>
    <x v="0"/>
    <s v="3231"/>
    <s v="3231. Escuelas infantiles"/>
    <n v="22"/>
    <n v="22102"/>
  </r>
  <r>
    <n v="220259000514"/>
    <s v="AD"/>
    <d v="2026-01-01T00:00:00"/>
    <n v="22026001483"/>
    <s v="2026 10 2311 22102"/>
    <n v="43000"/>
    <x v="284"/>
    <s v="PRORROGA SUMINISTRO GAS - INTERVENCION SOCIAL - CEAS Y CENTRO INTEGRADO - DEL 1/10/25 A 30-9-26"/>
    <n v="220"/>
    <s v="BARCELONA"/>
    <s v="BARCELONA"/>
    <x v="2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102"/>
  </r>
  <r>
    <n v="220259000515"/>
    <s v="AD"/>
    <d v="2026-01-01T00:00:00"/>
    <n v="22026001484"/>
    <s v="2026 10 2311 22102"/>
    <n v="11500"/>
    <x v="284"/>
    <s v="PRORROGA SUMINISTRO GAS - INTERVENCION SOCIAL - COMEDOR SOCIAL (PROYECTO) - DEL 1/10/25 A 30-9-26"/>
    <n v="220"/>
    <s v="BARCELONA"/>
    <s v="BARCELONA"/>
    <x v="2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102"/>
  </r>
  <r>
    <n v="220259000518"/>
    <s v="AD"/>
    <d v="2026-01-01T00:00:00"/>
    <n v="22026001746"/>
    <s v="2026 07 1711 610"/>
    <n v="350583.59"/>
    <x v="261"/>
    <s v="1ª PRORROGA CONTRATO CONSERVACION Y MEJORA INFRAESTRUCTURAS VERDES _ZONAS SUR Y ESTE. LOTE 2_V. 18/2023_EJERCICIO 2026"/>
    <n v="220"/>
    <s v="VALLADOLID"/>
    <s v="VALLADOLID"/>
    <x v="0"/>
    <s v="PrAbier - Procedimiento Abierto"/>
    <s v="MultiC - MultiCriterio"/>
    <x v="0"/>
    <x v="0"/>
    <s v="6"/>
    <s v="6. Inversiones reales"/>
    <s v="07"/>
    <x v="3"/>
    <s v="1711"/>
    <s v="1711. Parques y jardines"/>
    <n v="61"/>
    <n v="610"/>
  </r>
  <r>
    <n v="220259000519"/>
    <s v="AD"/>
    <d v="2026-01-01T00:00:00"/>
    <n v="22026001747"/>
    <s v="2026 07 1711 610"/>
    <n v="53514.65"/>
    <x v="262"/>
    <s v="1ª PRORROGA CONTRATO CONSERVACION Y MEJORA INFRAESTRUCTURAS VERDES_ ZONAS SUR Y  ESTE. LOTE 3_CONTROL CALIDAD_V. 18/2023"/>
    <n v="220"/>
    <s v="VILLAMURIEL DE CERRATO"/>
    <s v="PALENCIA"/>
    <x v="0"/>
    <s v="PrAbier - Procedimiento Abierto"/>
    <s v="MultiC - MultiCriterio"/>
    <x v="0"/>
    <x v="0"/>
    <s v="6"/>
    <s v="6. Inversiones reales"/>
    <s v="07"/>
    <x v="3"/>
    <s v="1711"/>
    <s v="1711. Parques y jardines"/>
    <n v="61"/>
    <n v="610"/>
  </r>
  <r>
    <n v="220259000521"/>
    <s v="AD"/>
    <d v="2026-01-01T00:00:00"/>
    <n v="22026001526"/>
    <s v="2026 04 9204 216"/>
    <n v="55022.46"/>
    <x v="314"/>
    <s v="MANTENIMIENTO DE LA RED DE VOZ Y DATOS DEL AYTO. DE VALLADOLID 2025/CTA/24"/>
    <n v="220"/>
    <s v="ALDEAMAYOR DE SAN MARTIN"/>
    <s v="VALLADOLID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6"/>
  </r>
  <r>
    <n v="220259000522"/>
    <s v="AD"/>
    <d v="2026-01-01T00:00:00"/>
    <n v="22026001709"/>
    <s v="2026 09 4321 22799"/>
    <n v="3630"/>
    <x v="315"/>
    <s v="AJUDICACION CONTRATO SERVICIO ATENCION Y COORDINACION DE SERVICIOS AUXILIARES EN LA CUPULA DEL MILENIO 2026-2027"/>
    <n v="220"/>
    <s v="VALLADOLID"/>
    <s v="VALLADOLID"/>
    <x v="0"/>
    <s v="PrAbier - Procedimiento Abierto"/>
    <s v="MultiC - MultiCriterio"/>
    <x v="0"/>
    <x v="0"/>
    <s v="2"/>
    <s v="2. Gastos corrientes en bienes y servicios"/>
    <s v="09"/>
    <x v="6"/>
    <s v="4321"/>
    <s v="4321. Turismo"/>
    <n v="22"/>
    <n v="22799"/>
  </r>
  <r>
    <n v="220259000578"/>
    <s v="AD"/>
    <d v="2026-01-01T00:00:00"/>
    <n v="22026002131"/>
    <s v="2026 11 1321 626"/>
    <n v="8857.44"/>
    <x v="97"/>
    <s v="ACTUALIZACIÓN INTEGRAL SIST.COMUNIC.EMERGENCIAS PM Y SEIS. LOTE 2 EXP. SPSC-SE 32/2022 DE 1 ENE 2026 A 17 OCT 2026"/>
    <n v="220"/>
    <s v="ZARAGOZA"/>
    <s v="ZARAGOZA"/>
    <x v="0"/>
    <s v="PrAbier - Procedimiento Abierto"/>
    <s v="MultiC - MultiCriterio"/>
    <x v="0"/>
    <x v="0"/>
    <s v="6"/>
    <s v="6. Inversiones reales"/>
    <s v="11"/>
    <x v="5"/>
    <s v="1321"/>
    <s v="1321. Policía municipal"/>
    <n v="62"/>
    <n v="626"/>
  </r>
  <r>
    <n v="220259000579"/>
    <s v="AD"/>
    <d v="2026-01-01T00:00:00"/>
    <n v="22026001132"/>
    <s v="2026 11 1321 626"/>
    <n v="6149.38"/>
    <x v="99"/>
    <s v="ACTUALIZACIÓN INTEGRAL SIST.COMUNIC.EMERGENCIAS PM Y SEIS LOTE 2 EXP SPSC-SE 32/2022 DE 1 ENE 2026 A 17 OCT 2026"/>
    <n v="220"/>
    <s v="BARCELONA"/>
    <s v="BARCELONA"/>
    <x v="0"/>
    <s v="PrAbier - Procedimiento Abierto"/>
    <s v="MultiC - MultiCriterio"/>
    <x v="0"/>
    <x v="0"/>
    <s v="6"/>
    <s v="6. Inversiones reales"/>
    <s v="11"/>
    <x v="5"/>
    <s v="1321"/>
    <s v="1321. Policía municipal"/>
    <n v="62"/>
    <n v="626"/>
  </r>
  <r>
    <n v="220259000580"/>
    <s v="AD"/>
    <d v="2026-01-01T00:00:00"/>
    <n v="22026002049"/>
    <s v="2026 05 4312 632"/>
    <n v="6101.78"/>
    <x v="116"/>
    <s v="REDACCIÓN DEL PROYECTO, EJECUCIÓN Y DIRECCIÓN FACULTATIVA DE LAS OBRAS DE REPARACIÓN  Y SUBSANACIÓN DEL MERCADO CAMPILLO"/>
    <n v="220"/>
    <s v="ZARATAN"/>
    <s v="VALLADOLID"/>
    <x v="0"/>
    <s v="PrAbier - Procedimiento Abierto"/>
    <s v="MultiC - MultiCriterio"/>
    <x v="0"/>
    <x v="0"/>
    <s v="6"/>
    <s v="6. Inversiones reales"/>
    <s v="05"/>
    <x v="8"/>
    <s v="4312"/>
    <s v="4312. Mercados"/>
    <n v="63"/>
    <n v="632"/>
  </r>
  <r>
    <n v="220259000581"/>
    <s v="AD"/>
    <d v="2026-01-01T00:00:00"/>
    <n v="22026001133"/>
    <s v="2026 11 1321 641"/>
    <n v="27852.36"/>
    <x v="316"/>
    <s v="1ª PRÓRROGA APLICACIÓN INFORMÁTICA DE POLICÍA MUNICIPAL SIGIP. LOTE 1. EXPTE. 41/2021 2026"/>
    <n v="220"/>
    <s v="CARLET"/>
    <s v="VALENCIA"/>
    <x v="2"/>
    <s v="PrAbier - Procedimiento Abierto"/>
    <s v="MultiC - MultiCriterio"/>
    <x v="0"/>
    <x v="0"/>
    <s v="6"/>
    <s v="6. Inversiones reales"/>
    <s v="11"/>
    <x v="5"/>
    <s v="1321"/>
    <s v="1321. Policía municipal"/>
    <n v="64"/>
    <n v="641"/>
  </r>
  <r>
    <n v="220259000582"/>
    <s v="AD"/>
    <d v="2026-01-01T00:00:00"/>
    <n v="22026001134"/>
    <s v="2026 11 1631 22110"/>
    <n v="38841"/>
    <x v="317"/>
    <s v="EXP 04/2025 CONTRATO FUNDENTES PARA VIALIDAD INVERNAL LOTES 1 Y 2. SERVICIO DE LIMPIEZA VIARIA."/>
    <n v="220"/>
    <s v="REMOLINOS"/>
    <s v="ZARAGOZA"/>
    <x v="2"/>
    <s v="PrAbier - Procedimiento Abierto"/>
    <s v="MultiC - MultiCriterio"/>
    <x v="0"/>
    <x v="0"/>
    <s v="2"/>
    <s v="2. Gastos corrientes en bienes y servicios"/>
    <s v="11"/>
    <x v="5"/>
    <s v="1631"/>
    <s v="1631. Limpieza viaria"/>
    <n v="22"/>
    <n v="22110"/>
  </r>
  <r>
    <n v="220259000585"/>
    <s v="AD"/>
    <d v="2026-01-01T00:00:00"/>
    <n v="22026001966"/>
    <s v="2026 04 9204 641"/>
    <n v="154700.06"/>
    <x v="318"/>
    <s v="LICENCIAS VINCULADAS CON LA SOLUCIÓN DE ANTIVIRUS Y LAS HERRAMIENTAS DE PUESTO DE USUARIO. GRUPO A, LOTE 3, (2025/AAR/16"/>
    <n v="220"/>
    <s v="MADRID"/>
    <s v="MADRID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59000586"/>
    <s v="AD"/>
    <d v="2026-01-01T00:00:00"/>
    <n v="22026001967"/>
    <s v="2026 04 9204 641"/>
    <n v="136457.75"/>
    <x v="318"/>
    <s v="LICENCIAS VINCULADAS CON LA SOLUCIÓN DE ANTIVIRUS Y LAS HERRAMIENTAS DE PUESTO DE USUARIO. GRUPO B, LOTE 3, (2025/AAR/16"/>
    <n v="220"/>
    <s v="MADRID"/>
    <s v="MADRID"/>
    <x v="2"/>
    <s v="PrAbier - Procedimiento Abierto"/>
    <s v="UniC - Único Criterio"/>
    <x v="0"/>
    <x v="0"/>
    <s v="6"/>
    <s v="6. Inversiones reales"/>
    <s v="04"/>
    <x v="2"/>
    <s v="9204"/>
    <s v="9204. Tecnologías de la información y comunicación"/>
    <n v="64"/>
    <n v="641"/>
  </r>
  <r>
    <n v="220259000588"/>
    <s v="AD"/>
    <d v="2026-01-01T00:00:00"/>
    <n v="22026001487"/>
    <s v="2026 10 2311 22799"/>
    <n v="256185.58"/>
    <x v="319"/>
    <s v="CONTRATO GESTION SERV.MEDIACION Y CONVIVENCIA Y ACTIV.PLAN-DE 1/1/26 A 30/9/27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59000594"/>
    <s v="AD"/>
    <d v="2026-01-01T00:00:00"/>
    <n v="22026001296"/>
    <s v="2026 0250 9332 632"/>
    <n v="180000"/>
    <x v="320"/>
    <s v="REAJUSTE ANUALIDADES CONTRATO OBRAS TEATRO LOPE DE VEGA"/>
    <n v="220"/>
    <s v="VALLADOLID"/>
    <s v="VALLADOLID"/>
    <x v="4"/>
    <s v="PrAbier - Procedimiento Abierto"/>
    <s v="MultiC - MultiCriterio"/>
    <x v="0"/>
    <x v="0"/>
    <n v="6"/>
    <s v="6. Inversiones reales"/>
    <s v="02"/>
    <x v="10"/>
    <n v="9332"/>
    <s v="9332. Mantenimiento de edificios e instalaciones municipales"/>
    <n v="63"/>
    <n v="632"/>
  </r>
  <r>
    <n v="220259001025"/>
    <s v="AD"/>
    <d v="2026-01-01T00:00:00"/>
    <n v="22026001581"/>
    <s v="2026 07 1701 22100"/>
    <n v="23980"/>
    <x v="321"/>
    <s v="CONSUMO ENERGÍA ELÉCTRICA AÑOS 2026 y 2027.  EDIFICIO CASA DEL BARCO Y ANEXO y 25 AÑOS DE PAZ."/>
    <n v="220"/>
    <s v="BILBAO"/>
    <s v="VIZCAYA"/>
    <x v="2"/>
    <s v="PrAbier - Procedimiento Abierto"/>
    <s v="MultiC - MultiCriterio"/>
    <x v="0"/>
    <x v="0"/>
    <s v="2"/>
    <s v="2. Gastos corrientes en bienes y servicios"/>
    <s v="07"/>
    <x v="3"/>
    <s v="1701"/>
    <s v="1701. Dirección del área de medio ambiente"/>
    <n v="22"/>
    <n v="22100"/>
  </r>
  <r>
    <n v="220259000596"/>
    <s v="AD"/>
    <d v="2026-01-01T00:00:00"/>
    <n v="22026002015"/>
    <s v="2026 11 1621 633"/>
    <n v="100000"/>
    <x v="225"/>
    <s v="Complementa 920249001026 // Equipos y Servicios del Nordeste Exp 28/2024 Renovación Plataformas Soter. Servicio Limpieza"/>
    <n v="220"/>
    <s v="CABRILS"/>
    <s v="BARCELONA"/>
    <x v="0"/>
    <s v="PrAbier - Procedimiento Abierto"/>
    <s v="MultiC - MultiCriterio"/>
    <x v="0"/>
    <x v="0"/>
    <s v="6"/>
    <s v="6. Inversiones reales"/>
    <s v="11"/>
    <x v="5"/>
    <s v="1621"/>
    <s v="1621. Recogida de residuos"/>
    <n v="63"/>
    <n v="633"/>
  </r>
  <r>
    <n v="220259001027"/>
    <s v="AD"/>
    <d v="2026-01-01T00:00:00"/>
    <n v="22026000782"/>
    <s v="2026 05 4314 22100"/>
    <n v="3764"/>
    <x v="321"/>
    <s v="CONTRATO SUMINISTRO DE ENERGIA ELECTRICA PARA LAS DEPENDENCIAS DEL  AYTO DE VALLADOLID."/>
    <n v="220"/>
    <s v="BILBAO"/>
    <s v="VIZCAYA"/>
    <x v="2"/>
    <s v="PrAbier - Procedimiento Abierto"/>
    <s v="MultiC - MultiCriterio"/>
    <x v="0"/>
    <x v="0"/>
    <s v="2"/>
    <s v="2. Gastos corrientes en bienes y servicios"/>
    <s v="05"/>
    <x v="8"/>
    <s v="4314"/>
    <s v="4314. Actuaciones en materia de comercio minorista"/>
    <n v="22"/>
    <n v="22100"/>
  </r>
  <r>
    <n v="220259000602"/>
    <s v="AD"/>
    <d v="2026-01-01T00:00:00"/>
    <n v="22026001488"/>
    <s v="2026 10 2312 632"/>
    <n v="508.56"/>
    <x v="123"/>
    <s v="OBRA AMPLIACION CVA ARCA REAL-ENSAYOS CONTROL DE CALIDAD MATERIALES (LOTE 1)-ENERO A ABRIL 2026"/>
    <n v="220"/>
    <s v="MALAGA"/>
    <s v="MALAGA"/>
    <x v="4"/>
    <s v="PrAbier - Procedimiento Abierto"/>
    <s v="MultiC - MultiCriterio"/>
    <x v="0"/>
    <x v="0"/>
    <s v="6"/>
    <s v="6. Inversiones reales"/>
    <s v="10"/>
    <x v="1"/>
    <s v="2312"/>
    <s v="2312. Iniciativas sociales"/>
    <n v="63"/>
    <n v="632"/>
  </r>
  <r>
    <n v="220259000603"/>
    <s v="AD"/>
    <d v="2026-01-01T00:00:00"/>
    <n v="22026001489"/>
    <s v="2026 10 2312 632"/>
    <n v="3558.16"/>
    <x v="116"/>
    <s v="OBRA AMPLIACION CVA ARCA REAL-ASISTENCIA TECNICA CONTROL DE CALIDAD (LOTE 2) ENERO A ABRIL 2026"/>
    <n v="220"/>
    <s v="ZARATAN"/>
    <s v="VALLADOLID"/>
    <x v="4"/>
    <s v="PrAbier - Procedimiento Abierto"/>
    <s v="MultiC - MultiCriterio"/>
    <x v="0"/>
    <x v="0"/>
    <s v="6"/>
    <s v="6. Inversiones reales"/>
    <s v="10"/>
    <x v="1"/>
    <s v="2312"/>
    <s v="2312. Iniciativas sociales"/>
    <n v="63"/>
    <n v="632"/>
  </r>
  <r>
    <n v="220259000624"/>
    <s v="AD"/>
    <d v="2026-01-01T00:00:00"/>
    <n v="22026001710"/>
    <s v="2026 09 4321 22701"/>
    <n v="2234.88"/>
    <x v="322"/>
    <s v="CONTRATO SERVICIO DE LA CENTRAL RECEPTORA DE ALARMAS DE LA CUPULA DEL MILENIO E INSTALACIONES PINGUINOS ARENA (A.M.)"/>
    <n v="220"/>
    <s v="SALAMANCA"/>
    <s v="SALAMANCA"/>
    <x v="0"/>
    <s v="PrAbier - Procedimiento Abierto"/>
    <s v="MultiC - MultiCriterio"/>
    <x v="0"/>
    <x v="0"/>
    <s v="2"/>
    <s v="2. Gastos corrientes en bienes y servicios"/>
    <s v="09"/>
    <x v="6"/>
    <s v="4321"/>
    <s v="4321. Turismo"/>
    <n v="22"/>
    <n v="22701"/>
  </r>
  <r>
    <n v="220259000637"/>
    <s v="AD"/>
    <d v="2026-01-01T00:00:00"/>
    <n v="22026001299"/>
    <s v="2026 02 1511 609"/>
    <n v="1428326.48"/>
    <x v="323"/>
    <s v="ADJ.OBRA URB. ACERA Y CARRIL BICI EN CRTA. FUENSALDAÑA(FASE I ENTRE AVDA. GIJON Y ENLACE CON LA A-62) EXPTE. 1/25"/>
    <n v="220"/>
    <s v="MADRID"/>
    <s v="MADRID"/>
    <x v="4"/>
    <s v="PrAbier - Procedimiento Abierto"/>
    <s v="MultiC - MultiCriterio"/>
    <x v="0"/>
    <x v="0"/>
    <s v="6"/>
    <s v="6. Inversiones reales"/>
    <s v="02"/>
    <x v="10"/>
    <s v="1511"/>
    <s v="1511. Planficación y gestión del urbanismo"/>
    <n v="60"/>
    <n v="609"/>
  </r>
  <r>
    <n v="220259000638"/>
    <s v="AD"/>
    <d v="2026-01-01T00:00:00"/>
    <n v="22026001300"/>
    <s v="2026 02 1511 609"/>
    <n v="8367.42"/>
    <x v="104"/>
    <s v="ADJ.COORD.S.SALUD. ACERA Y CARRIL BICI EN CRTA. FUENSALDAÑA(FASE I ENTRE AVDA. GIJON Y ENLACE CON LA A-62) EXPTE. 1/25"/>
    <n v="220"/>
    <s v="VALLADOLID"/>
    <s v="VALLADOLID"/>
    <x v="0"/>
    <s v="PrAbier - Procedimiento Abierto"/>
    <s v="MultiC - MultiCriterio"/>
    <x v="0"/>
    <x v="0"/>
    <s v="6"/>
    <s v="6. Inversiones reales"/>
    <s v="02"/>
    <x v="10"/>
    <s v="1511"/>
    <s v="1511. Planficación y gestión del urbanismo"/>
    <n v="60"/>
    <n v="609"/>
  </r>
  <r>
    <n v="220259000669"/>
    <s v="AD"/>
    <d v="2026-01-01T00:00:00"/>
    <n v="22026001592"/>
    <s v="2026 10 2312 632"/>
    <n v="2371.6"/>
    <x v="324"/>
    <s v="SERVICIO COORDINACION SEGURIDAD Y SALUD CON GESTION DOCUMENTAL DE LAS OBRAS DE TRES AULAS DEL CVA ARCA REAL"/>
    <n v="220"/>
    <s v="SANTANDER"/>
    <s v="SANTANDER"/>
    <x v="4"/>
    <s v="PrAbier - Procedimiento Abierto"/>
    <s v="MultiC - MultiCriterio"/>
    <x v="0"/>
    <x v="0"/>
    <s v="6"/>
    <s v="6. Inversiones reales"/>
    <s v="10"/>
    <x v="1"/>
    <s v="2312"/>
    <s v="2312. Iniciativas sociales"/>
    <n v="63"/>
    <n v="632"/>
  </r>
  <r>
    <n v="220259000670"/>
    <s v="AD"/>
    <d v="2026-01-01T00:00:00"/>
    <n v="22026001593"/>
    <s v="2026 10 2312 632"/>
    <n v="1194.1600000000001"/>
    <x v="116"/>
    <s v="CONTROL DE CALIDAD LOTE 2 DE OBRA SUSTITUCION CUBIERTA CVA ZONA ESTE-(enero y febrero de 2026)"/>
    <n v="220"/>
    <s v="ZARATAN"/>
    <s v="VALLADOLID"/>
    <x v="4"/>
    <s v="PrAbier - Procedimiento Abierto"/>
    <s v="MultiC - MultiCriterio"/>
    <x v="0"/>
    <x v="0"/>
    <s v="6"/>
    <s v="6. Inversiones reales"/>
    <s v="10"/>
    <x v="1"/>
    <s v="2312"/>
    <s v="2312. Iniciativas sociales"/>
    <n v="63"/>
    <n v="632"/>
  </r>
  <r>
    <n v="220259000673"/>
    <s v="AD"/>
    <d v="2026-01-01T00:00:00"/>
    <n v="22026002050"/>
    <s v="2026 05 4312 22799"/>
    <n v="12777.6"/>
    <x v="325"/>
    <s v="VAMOS AL MERCADO 25-26, DIRIGIDA A ALUMNOS DE 3 Y 4 EDUCACION DE PRIMARIA. EL 80% A LA FINALIZACION DEL SERVICIO."/>
    <n v="220"/>
    <s v="VALLADOLID"/>
    <s v="VALLADOLID"/>
    <x v="0"/>
    <s v="PrAbier - Procedimiento Abierto"/>
    <s v="MultiC - MultiCriterio"/>
    <x v="0"/>
    <x v="0"/>
    <s v="2"/>
    <s v="2. Gastos corrientes en bienes y servicios"/>
    <s v="05"/>
    <x v="8"/>
    <s v="4312"/>
    <s v="4312. Mercados"/>
    <n v="22"/>
    <n v="22799"/>
  </r>
  <r>
    <n v="220259000675"/>
    <s v="AD"/>
    <d v="2026-01-01T00:00:00"/>
    <n v="22026001532"/>
    <s v="2026 04 9202 16205"/>
    <n v="8073"/>
    <x v="326"/>
    <s v="SEGURO DE RESPONSABILIDAD CIVIL DE AUTORIDADES Y PERSONAL DEL 01/04/2026 AL 30/09/2026"/>
    <n v="220"/>
    <s v="MADRID"/>
    <s v="MADRID"/>
    <x v="0"/>
    <s v="PrAbier - Procedimiento Abierto"/>
    <s v="MultiC - MultiCriterio"/>
    <x v="0"/>
    <x v="0"/>
    <s v="1"/>
    <s v="1. Gastos de personal"/>
    <s v="04"/>
    <x v="2"/>
    <s v="9202"/>
    <s v="9202. Gestión de recursos humanos"/>
    <n v="16"/>
    <n v="16205"/>
  </r>
  <r>
    <n v="220259000681"/>
    <s v="AD"/>
    <d v="2026-01-01T00:00:00"/>
    <n v="22026001595"/>
    <s v="2026 10 2315 22799"/>
    <n v="40317.199999999997"/>
    <x v="327"/>
    <s v="L1 TALLER SENSIB IGUALDAD Y PREV. V.G 58,00  2h sin IVA (21%)  Y EXPO VIDA TERESA 180 sin IVA / 1-1-26 AL 31-8-27"/>
    <n v="220"/>
    <s v="BURGOS"/>
    <s v="BURGOS"/>
    <x v="0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2"/>
    <n v="22799"/>
  </r>
  <r>
    <n v="220259000682"/>
    <s v="AD"/>
    <d v="2026-01-01T00:00:00"/>
    <n v="22026001596"/>
    <s v="2026 10 2315 22799"/>
    <n v="16950"/>
    <x v="328"/>
    <s v="L2 ACTIVIDADES INFANTILES EN EPOCAS DE VACACIONES ESCOLARES 19,36/h sin IVA // DE 1-1-26 AL 31-08-27"/>
    <n v="220"/>
    <s v="ARROYO DE LA ENCOMIENDA"/>
    <s v="VALLADOLID"/>
    <x v="0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2"/>
    <n v="22799"/>
  </r>
  <r>
    <n v="220259000683"/>
    <s v="AD"/>
    <d v="2026-01-01T00:00:00"/>
    <n v="22026001748"/>
    <s v="2026 07 1721 213"/>
    <n v="2807.2"/>
    <x v="329"/>
    <s v="CONTRATO DE CALIBRACIONES DE SONOMETROS VS7_25"/>
    <n v="220"/>
    <s v="MADRID"/>
    <s v="MADRID"/>
    <x v="0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1"/>
    <n v="213"/>
  </r>
  <r>
    <n v="220259000684"/>
    <s v="AD"/>
    <d v="2026-01-01T00:00:00"/>
    <n v="22026002191"/>
    <s v="2026 04 9209 625"/>
    <n v="25000"/>
    <x v="330"/>
    <s v="Expte. 2025/AAR_01/000059. LOTE 2 CONTRATO SUMINISTRO MOBILIARIO DEPENDENCIAS MUNICIPALES."/>
    <n v="220"/>
    <s v="ZAMORA"/>
    <s v="ZAMORA"/>
    <x v="2"/>
    <s v="PrAbier - Procedimiento Abierto"/>
    <s v="UniC - Único Criterio"/>
    <x v="0"/>
    <x v="0"/>
    <s v="6"/>
    <s v="6. Inversiones reales"/>
    <s v="04"/>
    <x v="2"/>
    <s v="9209"/>
    <s v="9209. Dirección del area de hacienda, personal y modernización administrativa"/>
    <n v="62"/>
    <n v="625"/>
  </r>
  <r>
    <n v="220259000688"/>
    <s v="AD"/>
    <d v="2026-01-01T00:00:00"/>
    <n v="22026001597"/>
    <s v="2026 10 2312 632"/>
    <n v="284044.78999999998"/>
    <x v="306"/>
    <s v="ADJUDICACION OBRA AMPLIACION CON TRES AULAS DE CENTRO DE VIDA ACTIVA ARCA REAL MESES DE ENERO A ABRIL"/>
    <n v="220"/>
    <s v="MEDINA DEL CAMPO"/>
    <s v="VALLADOLID"/>
    <x v="4"/>
    <s v="PrAbier - Procedimiento Abierto"/>
    <s v="MultiC - MultiCriterio"/>
    <x v="0"/>
    <x v="0"/>
    <s v="6"/>
    <s v="6. Inversiones reales"/>
    <s v="10"/>
    <x v="1"/>
    <s v="2312"/>
    <s v="2312. Iniciativas sociales"/>
    <n v="63"/>
    <n v="632"/>
  </r>
  <r>
    <n v="220259000690"/>
    <s v="AD"/>
    <d v="2026-01-01T00:00:00"/>
    <n v="22026001598"/>
    <s v="2026 10 2312 632"/>
    <n v="64157.89"/>
    <x v="306"/>
    <s v="SUSTITUCION CUBIERTA CVA ZONA ESTE-OBRA ENERO 2026"/>
    <n v="220"/>
    <s v="MEDINA DEL CAMPO"/>
    <s v="VALLADOLID"/>
    <x v="4"/>
    <s v="PrAbier - Procedimiento Abierto"/>
    <s v="MultiC - MultiCriterio"/>
    <x v="0"/>
    <x v="0"/>
    <s v="6"/>
    <s v="6. Inversiones reales"/>
    <s v="10"/>
    <x v="1"/>
    <s v="2312"/>
    <s v="2312. Iniciativas sociales"/>
    <n v="63"/>
    <n v="632"/>
  </r>
  <r>
    <n v="220260000826"/>
    <s v="AD"/>
    <d v="2026-02-04T00:00:00"/>
    <n v="22026000924"/>
    <s v="2026 01 4331 22799"/>
    <n v="3600"/>
    <x v="331"/>
    <s v="CONTRATO DE SERVICIOS KIT DE COMUNICACIÓN EN ADAPTACIÓN: DESARROLLO DE CONTENIDOS Y FORMATOS PROYECTO ADAPT2CYL"/>
    <n v="220"/>
    <s v="ROZAS DE MADRID (LAS)"/>
    <s v="MADR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60000690"/>
    <s v="AD"/>
    <d v="2026-01-28T00:00:00"/>
    <n v="22026000721"/>
    <s v="2026 03 9241 22609"/>
    <n v="272.5"/>
    <x v="332"/>
    <s v="MENUDO FIN DE SEMANA 1: REPRESENTACIÓN DE OBRA &quot;&quot;VAYA PAR DE ANGELITOS&quot;&quot; EN C.C. ZONA SUR EL 26 DE ABRIL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49000182"/>
    <s v="AD"/>
    <d v="2026-01-01T00:00:00"/>
    <n v="22026001252"/>
    <s v="2026 10 2311 22706"/>
    <n v="7986"/>
    <x v="333"/>
    <s v="SERV.ASESORAM. JURIDICO A PERS. USUARIAS Y TEC.CEAS Y MEC.2ª OPORTUNIDAD.1-1-25/30-6-27"/>
    <n v="220"/>
    <s v="VALLADOLID"/>
    <s v="VALLADOLID"/>
    <x v="0"/>
    <s v="PrNegSP - Procedimiento Negociado Sin Publicidad"/>
    <s v="SinC - Sin Criterio"/>
    <x v="3"/>
    <x v="0"/>
    <s v="2"/>
    <s v="2. Gastos corrientes en bienes y servicios"/>
    <s v="10"/>
    <x v="1"/>
    <s v="2311"/>
    <s v="2311. Intervención social"/>
    <n v="22"/>
    <n v="22706"/>
  </r>
  <r>
    <n v="220259000691"/>
    <s v="AD"/>
    <d v="2026-01-01T00:00:00"/>
    <n v="22026001599"/>
    <s v="2026 10 2312 632"/>
    <n v="64157.88"/>
    <x v="306"/>
    <s v="REAJUSTE PRESUPUESTARIO SUSTITUCION CUBIERTA CVA ZONA ESTE -obra febrero 2026"/>
    <n v="220"/>
    <s v="MEDINA DEL CAMPO"/>
    <s v="VALLADOLID"/>
    <x v="4"/>
    <s v="PrAbier - Procedimiento Abierto"/>
    <s v="MultiC - MultiCriterio"/>
    <x v="0"/>
    <x v="0"/>
    <s v="6"/>
    <s v="6. Inversiones reales"/>
    <s v="10"/>
    <x v="1"/>
    <s v="2312"/>
    <s v="2312. Iniciativas sociales"/>
    <n v="63"/>
    <n v="632"/>
  </r>
  <r>
    <n v="220259000692"/>
    <s v="AD"/>
    <d v="2026-01-01T00:00:00"/>
    <n v="22026001137"/>
    <s v="2026 11 1631 623"/>
    <n v="126548.15"/>
    <x v="334"/>
    <s v="SUMINISTRO FURGONETAS Y CAMIONES 2025: LOTES 1. EXPTE 19/2025. SERVICIO DE LIMPIEZA VIARIA."/>
    <n v="220"/>
    <s v="SEVILLA"/>
    <s v="SEVILLA"/>
    <x v="2"/>
    <s v="PrAbier - Procedimiento Abierto"/>
    <s v="MultiC - MultiCriterio"/>
    <x v="0"/>
    <x v="0"/>
    <s v="6"/>
    <s v="6. Inversiones reales"/>
    <s v="11"/>
    <x v="5"/>
    <s v="1631"/>
    <s v="1631. Limpieza viaria"/>
    <n v="62"/>
    <n v="623"/>
  </r>
  <r>
    <n v="220259000693"/>
    <s v="AD"/>
    <d v="2026-01-01T00:00:00"/>
    <n v="22026001138"/>
    <s v="2026 11 1621 634"/>
    <n v="188216.71"/>
    <x v="335"/>
    <s v="SUMINISTRO FURGONETAS Y CAMIONES 2025: LOTE 2. EXPTE 19/2025. SERVICIO DE LIMPIEZA."/>
    <n v="220"/>
    <s v="ARANDA DE DUERO"/>
    <s v="BURGOS"/>
    <x v="2"/>
    <s v="PrAbier - Procedimiento Abierto"/>
    <s v="MultiC - MultiCriterio"/>
    <x v="0"/>
    <x v="0"/>
    <s v="6"/>
    <s v="6. Inversiones reales"/>
    <s v="11"/>
    <x v="5"/>
    <s v="1621"/>
    <s v="1621. Recogida de residuos"/>
    <n v="63"/>
    <n v="634"/>
  </r>
  <r>
    <n v="220259000694"/>
    <s v="AD"/>
    <d v="2026-01-01T00:00:00"/>
    <n v="22026001139"/>
    <s v="2026 11 1621 634"/>
    <n v="218337.24"/>
    <x v="228"/>
    <s v="SUMINISTRO FURGONETAS Y CAMIONES 2025: LOTE 3. EXPTE 19/2025. SERVICIO DE LIMPIEZA."/>
    <n v="220"/>
    <s v="RIBA ROJA DE TURIA (POLIG. INDUSTRIAL EL OLIVERAL)"/>
    <s v="VALENCIA"/>
    <x v="2"/>
    <s v="PrAbier - Procedimiento Abierto"/>
    <s v="MultiC - MultiCriterio"/>
    <x v="0"/>
    <x v="0"/>
    <s v="6"/>
    <s v="6. Inversiones reales"/>
    <s v="11"/>
    <x v="5"/>
    <s v="1621"/>
    <s v="1621. Recogida de residuos"/>
    <n v="63"/>
    <n v="634"/>
  </r>
  <r>
    <n v="220259000695"/>
    <s v="AD"/>
    <d v="2026-01-01T00:00:00"/>
    <n v="22026001140"/>
    <s v="2026 11 1631 623"/>
    <n v="336104.12"/>
    <x v="335"/>
    <s v="SUMINISTRO FURGONETAS Y CAMIONES 2025: LOTE 4. EXPTE 19/2025"/>
    <n v="220"/>
    <s v="ARANDA DE DUERO"/>
    <s v="BURGOS"/>
    <x v="2"/>
    <s v="PrAbier - Procedimiento Abierto"/>
    <s v="MultiC - MultiCriterio"/>
    <x v="0"/>
    <x v="0"/>
    <s v="6"/>
    <s v="6. Inversiones reales"/>
    <s v="11"/>
    <x v="5"/>
    <s v="1631"/>
    <s v="1631. Limpieza viaria"/>
    <n v="62"/>
    <n v="623"/>
  </r>
  <r>
    <n v="220259000699"/>
    <s v="AD"/>
    <d v="2026-01-01T00:00:00"/>
    <n v="22026001141"/>
    <s v="2026 11 1621 204"/>
    <n v="79015.34"/>
    <x v="336"/>
    <s v="SPSC-SE 23/2025 Arrend de camión carga superior para la recogida de los contenedores de pap y car// SERVICIO DE LIMPIEZA"/>
    <n v="220"/>
    <s v="SANTA EULALIA DE RONÇANA"/>
    <s v="BARCELONA"/>
    <x v="2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0"/>
    <n v="204"/>
  </r>
  <r>
    <n v="220259000700"/>
    <s v="AD"/>
    <d v="2026-01-01T00:00:00"/>
    <n v="22026001142"/>
    <s v="2026 11 1321 22701"/>
    <n v="786575.34"/>
    <x v="322"/>
    <s v="2ª PRÓRR.CONT. SERV. VIGILANCIA, CONTROL Y PROTECCIÓN DIVERSAS DEPENDENCIAS DEL AYTO.VA. 2026-2027.EXP.SPSC SE-034/2022"/>
    <n v="220"/>
    <s v="SALAMANCA"/>
    <s v="SALAMANCA"/>
    <x v="0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2"/>
    <n v="22701"/>
  </r>
  <r>
    <n v="220259000709"/>
    <s v="AD"/>
    <d v="2026-01-01T00:00:00"/>
    <n v="22026001600"/>
    <s v="2026 10 2312 22799"/>
    <n v="956256"/>
    <x v="337"/>
    <s v="PRORROGA GEST.ESTANCIAS DIURNAS LOTE 1-7 UC-año 2026-PL:10.946,15-UCsin IVA- Z.SUR-H.REY-UC2 RON-D-ARCA-Z.ES-2 UCS PARQ.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0710"/>
    <s v="AD"/>
    <d v="2026-01-01T00:00:00"/>
    <n v="22026001601"/>
    <s v="2026 10 2312 22799"/>
    <n v="136608"/>
    <x v="337"/>
    <s v="Prorroga gestion ESTANCIAS DIURNAS lote 1: UC1 RONDILLA (16 PL) -PL:10.946,15/MES iva sin IVA-Año 2026..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0711"/>
    <s v="AD"/>
    <d v="2026-01-01T00:00:00"/>
    <n v="22026001602"/>
    <s v="2026 10 2312 22799"/>
    <n v="17072.64"/>
    <x v="127"/>
    <s v="PRORROGA LOTE 2 RESTAURACION ESTANCIAS DIURNAS-ENERO A NOVIEMBRE-16 UC1 RONDILLA-PROYECTO TRANSF.5 CVAS"/>
    <n v="220"/>
    <s v="VILLAMURIEL DE CERRATO"/>
    <s v="PALENCIA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0712"/>
    <s v="AD"/>
    <d v="2026-01-01T00:00:00"/>
    <n v="22026001603"/>
    <s v="2026 10 2312 22799"/>
    <n v="115240.32000000001"/>
    <x v="127"/>
    <s v="PRORROGA LOTE 2-RESTAURACION ESTANCIAS DIURNAS-ENERO-NOV-20 Z.SUR,20 HR,16 UC2 ROND,20 ARCA,20 Z.ESTE,32 PARQ. ."/>
    <n v="220"/>
    <s v="VILLAMURIEL DE CERRATO"/>
    <s v="PALENCIA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60006286"/>
    <s v="AD"/>
    <d v="2026-03-06T00:00:00"/>
    <n v="22026002714"/>
    <s v="2026 0950 4321 623"/>
    <n v="129.6"/>
    <x v="324"/>
    <s v="COORDINACION SEGURIDAD Y SALUD DE LA OBRA DE SUMINISTRO E INSTALACION DE PLACAS FOTOVOLTAICAS EN PINGÜINOS ARENA. PRTR"/>
    <n v="220"/>
    <s v="SANTANDER"/>
    <s v="SANTANDER"/>
    <x v="0"/>
    <s v="AdDirec - Adjudicación Directa"/>
    <s v="SinC - Sin Criterio"/>
    <x v="1"/>
    <x v="0"/>
    <n v="6"/>
    <s v="6. Inversiones reales"/>
    <s v="09"/>
    <x v="6"/>
    <n v="4321"/>
    <s v="4321. Turismo"/>
    <n v="62"/>
    <n v="623"/>
  </r>
  <r>
    <n v="220249000626"/>
    <s v="AD"/>
    <d v="2026-03-18T00:00:00"/>
    <n v="22025002299"/>
    <s v="2026 0950 4321 627"/>
    <n v="12886.98"/>
    <x v="338"/>
    <s v="ADJUDICACION DIRECCION PROYECTO MUSEOGRAFICO CENTRO DE LA CULTURA DEL VINO. FINANCIADO FONDOS NEXT GENERATION EU. PRTR"/>
    <n v="220"/>
    <s v="VALLADOLID"/>
    <s v="VALLADOLID"/>
    <x v="0"/>
    <s v="PrAbier - Procedimiento Abierto"/>
    <s v="MultiC - MultiCriterio"/>
    <x v="0"/>
    <x v="0"/>
    <n v="6"/>
    <s v="6. Inversiones reales"/>
    <s v="09"/>
    <x v="6"/>
    <n v="4321"/>
    <s v="4321. Turismo"/>
    <n v="62"/>
    <n v="627"/>
  </r>
  <r>
    <n v="220260001095"/>
    <s v="AD"/>
    <d v="2026-02-11T00:00:00"/>
    <n v="22026001974"/>
    <s v="2026 11 1621 212"/>
    <n v="914.12"/>
    <x v="116"/>
    <s v="ESTUDIO PATOLOGÍAS Y PROPUESTA DE ACTUACIÓN, FACHADA PRINCIPAL DEL EDIFICIO SITO C/ TOPACIO 63. SERVICIO DE LIMPIEZA."/>
    <n v="220"/>
    <s v="ZARATAN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2"/>
  </r>
  <r>
    <n v="220260004714"/>
    <s v="AD"/>
    <d v="2026-03-03T00:00:00"/>
    <n v="22026002544"/>
    <s v="2026 0950 4321 627"/>
    <n v="597670.48"/>
    <x v="339"/>
    <s v="ADJUDICACION SUMINISTRO E INSTALACION ELEMENTOS PROYECTO MUSEOGRAFICO CENTRO CULTURA DEL VINO. PRTR NEXT GENERATION EU"/>
    <n v="220"/>
    <s v="MADRID"/>
    <s v="MADRID"/>
    <x v="2"/>
    <s v="PrAbier - Procedimiento Abierto"/>
    <s v="MultiC - MultiCriterio"/>
    <x v="0"/>
    <x v="0"/>
    <n v="6"/>
    <s v="6. Inversiones reales"/>
    <s v="09"/>
    <x v="6"/>
    <n v="4321"/>
    <s v="4321. Turismo"/>
    <n v="62"/>
    <n v="627"/>
  </r>
  <r>
    <n v="220259001060"/>
    <s v="AD"/>
    <d v="2026-01-01T00:00:00"/>
    <n v="22026002075"/>
    <s v="2026 0950 4321 632"/>
    <n v="23756.89"/>
    <x v="89"/>
    <s v="MODIFICADO Nº 1 CONTRATO OBRA REHABILITACION MONASTERIO SANTA CATALINA CENTRO DE LA CULTURA DEL VINO. PRTR"/>
    <n v="220"/>
    <s v="VALLADOLID"/>
    <s v="VALLADOLID"/>
    <x v="4"/>
    <s v="PrAbier - Procedimiento Abierto"/>
    <s v="MultiC - MultiCriterio"/>
    <x v="0"/>
    <x v="0"/>
    <n v="6"/>
    <s v="6. Inversiones reales"/>
    <s v="09"/>
    <x v="6"/>
    <n v="4321"/>
    <s v="4321. Turismo"/>
    <n v="63"/>
    <n v="632"/>
  </r>
  <r>
    <n v="220259000724"/>
    <s v="AD"/>
    <d v="2026-01-01T00:00:00"/>
    <n v="22026001970"/>
    <s v="2026 04 9204 641"/>
    <n v="36527.050000000003"/>
    <x v="340"/>
    <s v="ACTUALIZACIÓN Y MANTENIMIENTO DEL ASISTENTE CONVERSACIONAL (CHATBOT) DEL  AYTO DE VALLADOLID, LOTE 1 (2025/CTA/26)"/>
    <n v="220"/>
    <s v="VALLADOLID"/>
    <s v="VALLADOL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59000725"/>
    <s v="AD"/>
    <d v="2026-01-01T00:00:00"/>
    <n v="22026001971"/>
    <s v="2026 04 9204 641"/>
    <n v="20746.82"/>
    <x v="341"/>
    <s v="ACTUALIZACIÓN Y MANTENIMIENTO DE LA INTRANET DEL AYTO. DE VALLADOLID, LOTE 2, (2025/CTA/26)"/>
    <n v="220"/>
    <s v="LLANERA"/>
    <s v="ASTURIAS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59000726"/>
    <s v="AD"/>
    <d v="2026-01-01T00:00:00"/>
    <n v="22026001972"/>
    <s v="2026 04 9204 641"/>
    <n v="42850.06"/>
    <x v="188"/>
    <s v="ACTUALIZACIÓN Y MTO. DEL SISTEMA DE INCIDENCIAS, QUEJAS Y SUGERENCIAS (IQS) DEL AYTO DE VALLADOLID, LOTE 3 (2025/CTA/26)"/>
    <n v="220"/>
    <s v="BOECILLO"/>
    <s v="VALLADOL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59000727"/>
    <s v="AD"/>
    <d v="2026-01-01T00:00:00"/>
    <n v="22026001968"/>
    <s v="2026 04 9204 641"/>
    <n v="133498.1"/>
    <x v="101"/>
    <s v="LICENCIAS VINCULADAS CON LOS SISTEMAS DE CPD Y CAU,  GRUPO B, LOTE 2  (2025/AAR/64)"/>
    <n v="220"/>
    <s v="MADRID"/>
    <s v="MADRID"/>
    <x v="0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59000728"/>
    <s v="AD"/>
    <d v="2026-01-01T00:00:00"/>
    <n v="22026001969"/>
    <s v="2026 04 9204 641"/>
    <n v="153094.26999999999"/>
    <x v="101"/>
    <s v="LICENCIAS VINCULADAS CON LOS SISTEMAS DE CPD Y CAU,  GRUPO A, LOTE 2, (2025/AAR/64)"/>
    <n v="220"/>
    <s v="MADRID"/>
    <s v="MADRID"/>
    <x v="2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59000763"/>
    <s v="AD"/>
    <d v="2026-01-01T00:00:00"/>
    <n v="22026001143"/>
    <s v="2026 11 1631 623"/>
    <n v="712387.5"/>
    <x v="342"/>
    <s v="SUMINISTRO 3 BARREDORAS (LOTE 1)   PARA EL SERVICIO DE LIMPIEZA"/>
    <n v="220"/>
    <s v="MADRID"/>
    <s v="MADRID"/>
    <x v="2"/>
    <s v="PrAbier - Procedimiento Abierto"/>
    <s v="MultiC - MultiCriterio"/>
    <x v="0"/>
    <x v="0"/>
    <s v="6"/>
    <s v="6. Inversiones reales"/>
    <s v="11"/>
    <x v="5"/>
    <s v="1631"/>
    <s v="1631. Limpieza viaria"/>
    <n v="62"/>
    <n v="623"/>
  </r>
  <r>
    <n v="220259000768"/>
    <s v="AD"/>
    <d v="2026-01-01T00:00:00"/>
    <n v="22026001606"/>
    <s v="2026 10 2312 632"/>
    <n v="12308.52"/>
    <x v="223"/>
    <s v="REAJUSTE PRESUPUESTARIO-DIRECCION FACULTATIVA-REHAB.ENERG Y REFORMA EDIF.C/LEOPOLDO CANO, 20- CVA.- AÑO 2026 (9 MESES)--"/>
    <n v="220"/>
    <s v="ARROYO DE LA ENCOMIENDA"/>
    <s v="VALLADOLID"/>
    <x v="0"/>
    <s v="PrAbier - Procedimiento Abierto"/>
    <s v="MultiC - MultiCriterio"/>
    <x v="0"/>
    <x v="0"/>
    <s v="6"/>
    <s v="6. Inversiones reales"/>
    <s v="10"/>
    <x v="1"/>
    <s v="2312"/>
    <s v="2312. Iniciativas sociales"/>
    <n v="63"/>
    <n v="632"/>
  </r>
  <r>
    <n v="220259000771"/>
    <s v="AD"/>
    <d v="2026-01-01T00:00:00"/>
    <n v="22026001380"/>
    <s v="2026 03 9241 22799"/>
    <n v="92240.09"/>
    <x v="257"/>
    <s v="SE-PC 118/2023. GESTIÓN DE OCUPACIÓN DE ACTIVIDADES DE TIEMPO LIBRE (YOGA). 1 PRÓRROGA (1A)"/>
    <n v="220"/>
    <s v="VALLADOLID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799"/>
  </r>
  <r>
    <n v="220259001061"/>
    <s v="AD"/>
    <d v="2026-01-01T00:00:00"/>
    <n v="22026002076"/>
    <s v="2026 0950 4321 632"/>
    <n v="616.42999999999995"/>
    <x v="338"/>
    <s v="DIRECCION FACULTATIVA MODIFICADO Nº 1 OBRA REHABILITACION MONASTERIO SANTA CATALINA CENTRO CULTURA DEL VINO. PRTR"/>
    <n v="220"/>
    <s v="VALLADOLID"/>
    <s v="VALLADOLID"/>
    <x v="0"/>
    <s v="PrAbier - Procedimiento Abierto"/>
    <s v="MultiC - MultiCriterio"/>
    <x v="0"/>
    <x v="0"/>
    <n v="6"/>
    <s v="6. Inversiones reales"/>
    <s v="09"/>
    <x v="6"/>
    <n v="4321"/>
    <s v="4321. Turismo"/>
    <n v="63"/>
    <n v="632"/>
  </r>
  <r>
    <n v="220259000795"/>
    <s v="AD"/>
    <d v="2026-01-01T00:00:00"/>
    <n v="22026001985"/>
    <s v="2026 09 4321 641"/>
    <n v="289714.99"/>
    <x v="101"/>
    <s v="MANTENIMIENTO EVOLUTIVO DE LA PLATAFORMA INTELIGENTE VALLADOLID VIBES. LOTE 2"/>
    <n v="220"/>
    <s v="MADRID"/>
    <s v="MADRID"/>
    <x v="0"/>
    <s v="PrAbier - Procedimiento Abierto"/>
    <s v="MultiC - MultiCriterio"/>
    <x v="0"/>
    <x v="0"/>
    <s v="6"/>
    <s v="6. Inversiones reales"/>
    <s v="09"/>
    <x v="6"/>
    <s v="4321"/>
    <s v="4321. Turismo"/>
    <n v="64"/>
    <n v="641"/>
  </r>
  <r>
    <n v="220259000796"/>
    <s v="AD"/>
    <d v="2026-01-01T00:00:00"/>
    <n v="22026001381"/>
    <s v="2026 03 9241 22700"/>
    <n v="39993.89"/>
    <x v="137"/>
    <s v="SE-PC 04/2025 (LOTE 1) MANTENIMIENTO DE ESPACIOS VERDES (2A // 2026-2027)"/>
    <n v="220"/>
    <s v="VALLADOLID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700"/>
  </r>
  <r>
    <n v="220259000823"/>
    <s v="AD"/>
    <d v="2026-01-01T00:00:00"/>
    <n v="22026001607"/>
    <s v="2026 10 2412 22103"/>
    <n v="550"/>
    <x v="161"/>
    <s v="segunda prorroga suministro gasolina 95º para vehiculos municipales y otra maquinaria menor  (centro Jacinto Benavente)"/>
    <n v="220"/>
    <s v="MADRID"/>
    <s v="MADRID"/>
    <x v="2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2"/>
    <n v="22103"/>
  </r>
  <r>
    <n v="220259000824"/>
    <s v="AD"/>
    <d v="2026-01-01T00:00:00"/>
    <n v="22026001145"/>
    <s v="2026 11 1321 22103"/>
    <n v="90000"/>
    <x v="161"/>
    <s v="2ª PRÓRROGA CONTRATO SUMINISTRO GASOLINA 95º PARA VEHÍCULOS DE POLICÍA MUNICIPAL 2026. EXP. PR-SE 15/2022"/>
    <n v="220"/>
    <s v="MADRID"/>
    <s v="MADRID"/>
    <x v="2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2"/>
    <n v="22103"/>
  </r>
  <r>
    <n v="220259000825"/>
    <s v="AD"/>
    <d v="2026-01-01T00:00:00"/>
    <n v="22026001146"/>
    <s v="2026 11 1361 22103"/>
    <n v="1500"/>
    <x v="161"/>
    <s v="SEGUNDA PRÓRROGA CONTRATO GASOLINA 95 PARA VEHÍCULOS Y OTRA MAQUINARIA MENOR // PERIODO 01/01/26 AL 31/12/26//SEISPC"/>
    <n v="220"/>
    <s v="MADRID"/>
    <s v="MADRID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2"/>
    <n v="22103"/>
  </r>
  <r>
    <n v="220259000828"/>
    <s v="AD"/>
    <d v="2026-01-01T00:00:00"/>
    <n v="22026001147"/>
    <s v="2026 11 3111 22103"/>
    <n v="1000"/>
    <x v="161"/>
    <s v="2ª PRORROGA CONTRATO SUMINISTRO GASOLINA 95º PARA VEHICULOS DEL SERVICIO DE SALUD PUBLICA AÑO 2026"/>
    <n v="220"/>
    <s v="MADRID"/>
    <s v="MADRID"/>
    <x v="2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2"/>
    <n v="22103"/>
  </r>
  <r>
    <n v="220259000829"/>
    <s v="AD"/>
    <d v="2026-01-01T00:00:00"/>
    <n v="22026001749"/>
    <s v="2026 07 1711 22103"/>
    <n v="30000"/>
    <x v="161"/>
    <s v="SUMINISTRO DE GASOLINA 95 PARA EL SERVICIO DE PARQUES Y JARDINES 2026."/>
    <n v="220"/>
    <s v="MADRID"/>
    <s v="MADRID"/>
    <x v="2"/>
    <s v="PrAbier - Procedimiento Abierto"/>
    <s v="MultiC - MultiCriterio"/>
    <x v="0"/>
    <x v="0"/>
    <s v="2"/>
    <s v="2. Gastos corrientes en bienes y servicios"/>
    <s v="07"/>
    <x v="3"/>
    <s v="1711"/>
    <s v="1711. Parques y jardines"/>
    <n v="22"/>
    <n v="22103"/>
  </r>
  <r>
    <n v="220259000830"/>
    <s v="AD"/>
    <d v="2026-01-01T00:00:00"/>
    <n v="22026001148"/>
    <s v="2026 11 1631 22103"/>
    <n v="11500"/>
    <x v="161"/>
    <s v="CONTRATO SUMINISTRO GASOLINA 95º PR-SE 15/2022 SEGUNDA PRORROGA, DEL 01/01/26 AL 31/12/26. SERVICIO DE LIMPIEZA VIARIA."/>
    <n v="220"/>
    <s v="MADRID"/>
    <s v="MADRID"/>
    <x v="2"/>
    <s v="PrAbier - Procedimiento Abierto"/>
    <s v="MultiC - MultiCriterio"/>
    <x v="0"/>
    <x v="0"/>
    <s v="2"/>
    <s v="2. Gastos corrientes en bienes y servicios"/>
    <s v="11"/>
    <x v="5"/>
    <s v="1631"/>
    <s v="1631. Limpieza viaria"/>
    <n v="22"/>
    <n v="22103"/>
  </r>
  <r>
    <n v="220259001085"/>
    <s v="AD"/>
    <d v="2026-01-01T00:00:00"/>
    <n v="22026002058"/>
    <s v="2026 09 4321 22799"/>
    <n v="1089"/>
    <x v="343"/>
    <s v="CONTRATO MEDIDAS PREVENTIVAS LEVANTAMIENTO FOTOGRAMETRICO Y DESBROCE DEPOSITO DE LOCOMOTORAS."/>
    <n v="220"/>
    <s v="VALLADOLID"/>
    <s v="VALLADOLID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799"/>
  </r>
  <r>
    <n v="220260002692"/>
    <s v="AD"/>
    <d v="2026-02-18T00:00:00"/>
    <n v="22026002363"/>
    <s v="2026 07 1721 22706"/>
    <n v="1905.75"/>
    <x v="344"/>
    <s v="AUDITORIA DE SEGUIMIENTO DE LA RED DE CONTROL DE LA CONTAMINACIÓN"/>
    <n v="220"/>
    <s v="OVIEDO"/>
    <s v="ASTURIAS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706"/>
  </r>
  <r>
    <n v="220259000831"/>
    <s v="AD"/>
    <d v="2026-01-01T00:00:00"/>
    <n v="22026001750"/>
    <s v="2026 07 1721 22103"/>
    <n v="1000"/>
    <x v="161"/>
    <s v="PRORROGA CONTRATO SUMINISTRO GASOLINA SERVICIO DE MEDIO AMBIENTE"/>
    <n v="220"/>
    <s v="MADRID"/>
    <s v="MADRID"/>
    <x v="2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103"/>
  </r>
  <r>
    <n v="220259000834"/>
    <s v="AD"/>
    <d v="2026-01-01T00:00:00"/>
    <n v="22026001534"/>
    <s v="2026 04 9204 22200"/>
    <n v="390908.36"/>
    <x v="318"/>
    <s v="SERVICIOS DE TELECOMUNICACIONES, (2025/CTA/0042), LOTE 1  , PRIMERA PRÓRROGA"/>
    <n v="220"/>
    <s v="MADRID"/>
    <s v="MADRID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2"/>
    <n v="22200"/>
  </r>
  <r>
    <n v="220259000839"/>
    <s v="AD"/>
    <d v="2026-01-01T00:00:00"/>
    <n v="22026001611"/>
    <s v="2026 10 2412 22799"/>
    <n v="44000"/>
    <x v="345"/>
    <s v="prorroga LOTE 1 cursos de formacion ocupacional : atencion sociosanitaria a personas dependientes en instituc.sociales--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2"/>
    <n v="22799"/>
  </r>
  <r>
    <n v="220259000970"/>
    <s v="AD"/>
    <d v="2026-01-01T00:00:00"/>
    <n v="22026001658"/>
    <s v="2026 10 2312 213"/>
    <n v="4356"/>
    <x v="346"/>
    <s v="Mantenimiento climatizacion de las instalaciones del CVA Pasaje de la Marquesina de enero/agost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60000940"/>
    <s v="AD"/>
    <d v="2026-02-10T00:00:00"/>
    <n v="22026001369"/>
    <s v="2026 10 2312 213"/>
    <n v="1916.65"/>
    <x v="346"/>
    <s v="MANTENIMIENTO DE LA CALEFACCION DE ENERO A AGOSTO INCLUIDO DEL ESPACIO ACTIVO LAS FLORES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60000941"/>
    <s v="AD"/>
    <d v="2026-02-10T00:00:00"/>
    <n v="22026001433"/>
    <s v="2026 10 2312 213"/>
    <n v="3373.48"/>
    <x v="346"/>
    <s v="REPARACION DE LA CALDERA DE LA PLANTA BAJA DEL ESPACIO ACTIVO LAS FLORES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60002987"/>
    <s v="AD"/>
    <d v="2026-02-20T00:00:00"/>
    <n v="22026002411"/>
    <s v="2026 10 2312 213"/>
    <n v="433.18"/>
    <x v="346"/>
    <s v="INST. DE CHIMENEA EN  LA CALEFACCION DE LA PRIMERA PLANTA DEL ESPACIO ACTIVO LAS FLORES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59000840"/>
    <s v="AD"/>
    <d v="2026-01-01T00:00:00"/>
    <n v="22026001612"/>
    <s v="2026 10 2412 22799"/>
    <n v="26230"/>
    <x v="347"/>
    <s v="prorroga- LOTE 2  cursos de formacion ocupacional : Operaciones auxiliares de fabricacion mecanica--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2"/>
    <n v="22799"/>
  </r>
  <r>
    <n v="220259000841"/>
    <s v="AD"/>
    <d v="2026-01-01T00:00:00"/>
    <n v="22026001613"/>
    <s v="2026 10 2412 22799"/>
    <n v="12120"/>
    <x v="348"/>
    <s v="prorroga-LOTE 3 cursos de formacion ocupacional:competen.clave nivel 2 ,comunic.en lengua castell. competenc.matematica-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2"/>
    <n v="22799"/>
  </r>
  <r>
    <n v="220260000895"/>
    <s v="AD"/>
    <d v="2026-02-10T00:00:00"/>
    <n v="22026000713"/>
    <s v="2026 01 9207 22699"/>
    <n v="453.75"/>
    <x v="214"/>
    <s v="ADJUDICA COLABORACIÓN INSTITUCIONAL EN CARRERA POLICÍA NACIONAL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699"/>
  </r>
  <r>
    <n v="220260000939"/>
    <s v="AD"/>
    <d v="2026-02-10T00:00:00"/>
    <n v="22026001341"/>
    <s v="2026 07 1721 22112"/>
    <n v="2716.45"/>
    <x v="214"/>
    <s v="SUMINISTRO DE EE POR CAMBIO DE UBICACION DE LA ESTACION LDR DE CONTROL DE LA CONTAMINACION"/>
    <n v="220"/>
    <s v="VALLADOLID"/>
    <s v="VALLADOLID"/>
    <x v="2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112"/>
  </r>
  <r>
    <n v="220260003035"/>
    <s v="AD"/>
    <d v="2026-02-23T00:00:00"/>
    <n v="22026002506"/>
    <s v="2026 07 1721 22112"/>
    <n v="1052.7"/>
    <x v="214"/>
    <s v="TOMAS DE TIERRA EN LAS CABINAS DE LA RED DE CONTROL ATMOSFERICO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112"/>
  </r>
  <r>
    <n v="220260004060"/>
    <s v="AD"/>
    <d v="2026-02-25T00:00:00"/>
    <n v="22026002558"/>
    <s v="2026 10 2315 22611"/>
    <n v="441.65"/>
    <x v="214"/>
    <s v="INSTALACION ELECTRICA TEMPORAL EN LA PLAZA MAYOR PARA LA MANIFESTACION DEL DIA INTENACIONAL DE LA MUJER EL 8M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611"/>
  </r>
  <r>
    <n v="220260000645"/>
    <s v="AD"/>
    <d v="2026-01-27T00:00:00"/>
    <n v="22026000044"/>
    <s v="2026 01 4331 22699"/>
    <n v="5530.9"/>
    <x v="349"/>
    <s v="REALIZACIÓN III CONGRESO INTERNACIONAL DE VENTAS &quot;&quot;SI HOY NO VENDES, HOY NO COMES&quot;&quot;  16 Y 17 ENERO 2026"/>
    <n v="220"/>
    <s v="VALLADOLID"/>
    <s v="VALLADOLID"/>
    <x v="3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699"/>
  </r>
  <r>
    <n v="220260002701"/>
    <s v="AD"/>
    <d v="2026-02-19T00:00:00"/>
    <n v="22026000976"/>
    <s v="2026 01 4331 22699"/>
    <n v="23"/>
    <x v="349"/>
    <s v="AD complementario a operación nº 920260000040. REALIZACIÓN III CONGRESO INTERNACIONAL DE VENTAS"/>
    <n v="220"/>
    <s v="VALLADOLID"/>
    <s v="VALLADOLID"/>
    <x v="3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699"/>
  </r>
  <r>
    <n v="220259000845"/>
    <s v="AD"/>
    <d v="2026-01-01T00:00:00"/>
    <n v="22026001221"/>
    <s v="2026 08 1532 619"/>
    <n v="2656.66"/>
    <x v="104"/>
    <s v="Control de seguridad y salud en obras de construcción de aparcamiento de vehículos pesados en C/ Topacio.EXPTE 18-2025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59000615"/>
    <s v="AD"/>
    <d v="2026-01-01T00:00:00"/>
    <n v="22026001298"/>
    <s v="2026 02 1501 22706"/>
    <n v="8996.35"/>
    <x v="271"/>
    <s v="ACTUALIZACIÓN INFORME DE RESULTADOS DEL IMPACTO DE LA REHAB.ENERGÉTICA EN LA CIUDAD DE VALLAD. AÑOS 25 Y 26"/>
    <n v="220"/>
    <s v="BURGOS"/>
    <s v="BURGOS"/>
    <x v="0"/>
    <s v="AdDirec - Adjudicación Directa"/>
    <s v="SinC - Sin Criterio"/>
    <x v="1"/>
    <x v="0"/>
    <s v="2"/>
    <s v="2. Gastos corrientes en bienes y servicios"/>
    <s v="02"/>
    <x v="10"/>
    <s v="1501"/>
    <s v="1501. Dirección del área de urbanismo y vivienda"/>
    <n v="22"/>
    <n v="22706"/>
  </r>
  <r>
    <n v="220259000479"/>
    <s v="AD"/>
    <d v="2026-01-01T00:00:00"/>
    <n v="22026001815"/>
    <s v="2026 06 3321 213"/>
    <n v="289.73"/>
    <x v="301"/>
    <s v="CTO. BASADO MANTENIM. ALARMAS BIBLIOTECAS LÓPEZ G MARTIN ABRIL Y CAMPO GRANDE (LOTE 2) -AÑO 2026- (2025/CMS_01/000030)"/>
    <n v="220"/>
    <s v="VALLADOLID"/>
    <s v="VALLADOLID"/>
    <x v="0"/>
    <s v="PrAbier - Procedimiento Abierto"/>
    <s v="MultiC - MultiCriterio"/>
    <x v="2"/>
    <x v="0"/>
    <s v="2"/>
    <s v="2. Gastos corrientes en bienes y servicios"/>
    <s v="06"/>
    <x v="0"/>
    <s v="3321"/>
    <s v="3321. Bibliotecas públicas"/>
    <n v="21"/>
    <n v="213"/>
  </r>
  <r>
    <n v="220259000848"/>
    <s v="AD"/>
    <d v="2026-01-01T00:00:00"/>
    <n v="22026001751"/>
    <s v="2026 07 1721 22799"/>
    <n v="17545"/>
    <x v="106"/>
    <s v="VS 2_25 CONTRATO  DE MANTENIMIENTO PREVENTIVO Y CORRECTIVO DE LAS INSTALACIONES FOTOVOLTAICAS MUNICIPALES"/>
    <n v="220"/>
    <s v="VALLADOLID"/>
    <s v="VALLADOLID"/>
    <x v="0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799"/>
  </r>
  <r>
    <n v="220259000850"/>
    <s v="AD"/>
    <d v="2026-01-01T00:00:00"/>
    <n v="22026001615"/>
    <s v="2026 10 2311 22799"/>
    <n v="876268.8"/>
    <x v="257"/>
    <s v="PRÓRROGA CONTRATO GESTION PORY.SOCIOED.Y DES.COMUNITARIO EN CEAS-1/1 A 14/12/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59000851"/>
    <s v="AD"/>
    <d v="2026-01-01T00:00:00"/>
    <n v="22026001619"/>
    <s v="2026 10 2311 22799"/>
    <n v="23499.8"/>
    <x v="257"/>
    <s v="PRORROGA CONSTRUYENDO MI FUTURO-GEST.SOCIOED.Y DES.COMU.CEAS-1/1 A 14/12/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799"/>
  </r>
  <r>
    <n v="220259000852"/>
    <s v="AD"/>
    <d v="2026-01-01T00:00:00"/>
    <n v="22026001827"/>
    <s v="2026 06 3321 22799"/>
    <n v="318169.5"/>
    <x v="350"/>
    <s v="2025/CTA_01/000083 CTO. APOYO A LA GESTIÓN DE LAS BIBLIOTECAS MUNICIPALES Y ARCHIVO Y ANIMACIÓN LECTORA LOTE 1 26/27"/>
    <n v="220"/>
    <s v="LAS PALMAS"/>
    <s v="LAS PALMAS"/>
    <x v="0"/>
    <s v="PrAbier - Procedimiento Abierto"/>
    <s v="MultiC - MultiCriterio"/>
    <x v="0"/>
    <x v="0"/>
    <s v="2"/>
    <s v="2. Gastos corrientes en bienes y servicios"/>
    <s v="06"/>
    <x v="0"/>
    <s v="3321"/>
    <s v="3321. Bibliotecas públicas"/>
    <n v="22"/>
    <n v="22799"/>
  </r>
  <r>
    <n v="220259000853"/>
    <s v="AD"/>
    <d v="2026-01-01T00:00:00"/>
    <n v="22026001828"/>
    <s v="2026 06 3321 22799"/>
    <n v="60500"/>
    <x v="351"/>
    <s v="2025/CTA_01/000083 CTO. APOYO A LA GESTIÓN DE LAS BIBLIOTECAS MUNICIPALES Y ARCHIVO Y ANIMACIÓN LECTORA LOTE 2 26/27"/>
    <n v="220"/>
    <s v="SAN MIGUEL DEL PINO"/>
    <s v="VALLADOLID"/>
    <x v="0"/>
    <s v="PrAbier - Procedimiento Abierto"/>
    <s v="MultiC - MultiCriterio"/>
    <x v="0"/>
    <x v="0"/>
    <s v="2"/>
    <s v="2. Gastos corrientes en bienes y servicios"/>
    <s v="06"/>
    <x v="0"/>
    <s v="3321"/>
    <s v="3321. Bibliotecas públicas"/>
    <n v="22"/>
    <n v="22799"/>
  </r>
  <r>
    <n v="220259000854"/>
    <s v="AD"/>
    <d v="2026-01-01T00:00:00"/>
    <n v="22026001829"/>
    <s v="2026 06 3321 22799"/>
    <n v="14520"/>
    <x v="303"/>
    <s v="2025/CTA_01/000083 CTO. APOYO A LA GESTIÓN DE LAS BIBLIOTECAS MUNICIPALES Y ARCHIVO Y ANIMACIÓN LECTORA LOTE 3 26/27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321"/>
    <s v="3321. Bibliotecas públicas"/>
    <n v="22"/>
    <n v="22799"/>
  </r>
  <r>
    <n v="220259000855"/>
    <s v="AD"/>
    <d v="2026-01-01T00:00:00"/>
    <n v="22026001830"/>
    <s v="2026 06 3321 22799"/>
    <n v="33880"/>
    <x v="352"/>
    <s v="2025/CTA_01/000083 CTO. APOYO A LA GESTIÓN DE LAS BIBLIOTECAS MUNICIPALES Y ARCHIVO Y ANIMACIÓN LECTORA LOTE 4 26/27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321"/>
    <s v="3321. Bibliotecas públicas"/>
    <n v="22"/>
    <n v="22799"/>
  </r>
  <r>
    <n v="220259000856"/>
    <s v="AD"/>
    <d v="2026-01-01T00:00:00"/>
    <n v="22026001056"/>
    <s v="2026 01 9206 22799"/>
    <n v="18835.63"/>
    <x v="353"/>
    <s v="SERVICIO DE APOYO A LA GESTIÓN DE LA BIBLIOTECA DEL ARCHIVO MUNICIPAL. LOTE 5. 2026 Y 2027. EXPTE. 2025/CTA_01/000083"/>
    <n v="220"/>
    <s v="ALCANTARILLA"/>
    <s v="MURCIA"/>
    <x v="0"/>
    <s v="PrAbier - Procedimiento Abierto"/>
    <s v="MultiC - MultiCriterio"/>
    <x v="0"/>
    <x v="0"/>
    <s v="2"/>
    <s v="2. Gastos corrientes en bienes y servicios"/>
    <s v="01"/>
    <x v="4"/>
    <s v="9206"/>
    <s v="9206. Archivo municipal"/>
    <n v="22"/>
    <n v="22799"/>
  </r>
  <r>
    <n v="220259000857"/>
    <s v="AD"/>
    <d v="2026-01-01T00:00:00"/>
    <n v="22026001303"/>
    <s v="2026 02 1501 619"/>
    <n v="56870"/>
    <x v="324"/>
    <s v="ADJ.EXPTE.CONTR. SERVIC. DE ASISTENC.TÉCNICA EN MATERIA DE SEGUR. SALUD EN OBRAS Y PROYEC. AYUNT. VALLAD. (LOTE 1)"/>
    <n v="220"/>
    <s v="SANTANDER"/>
    <s v="SANTANDER"/>
    <x v="0"/>
    <s v="PrAbier - Procedimiento Abierto"/>
    <s v="MultiC - MultiCriterio"/>
    <x v="0"/>
    <x v="0"/>
    <s v="6"/>
    <s v="6. Inversiones reales"/>
    <s v="02"/>
    <x v="10"/>
    <s v="1501"/>
    <s v="1501. Dirección del área de urbanismo y vivienda"/>
    <n v="61"/>
    <n v="619"/>
  </r>
  <r>
    <n v="220260001114"/>
    <s v="AD"/>
    <d v="2026-02-11T00:00:00"/>
    <n v="22026002024"/>
    <s v="2026 06 3231 213"/>
    <n v="1200.27"/>
    <x v="301"/>
    <s v="2026/CMS_01/000001 CTO. BASADO MTTO SISTEMAS ANTIINTRUSIÓN LOTE 2 (ESCUELAS INFANTILES -AÑO 2026-"/>
    <n v="220"/>
    <s v="VALLADOLID"/>
    <s v="VALLADOLID"/>
    <x v="0"/>
    <s v="PrAbier - Procedimiento Abierto"/>
    <s v="MultiC - MultiCriterio"/>
    <x v="2"/>
    <x v="0"/>
    <s v="2"/>
    <s v="2. Gastos corrientes en bienes y servicios"/>
    <s v="06"/>
    <x v="0"/>
    <s v="3231"/>
    <s v="3231. Escuelas infantiles"/>
    <n v="21"/>
    <n v="213"/>
  </r>
  <r>
    <n v="220259000880"/>
    <s v="AD"/>
    <d v="2026-01-01T00:00:00"/>
    <n v="22026001224"/>
    <s v="2026 08 1341 619"/>
    <n v="1203077.6599999999"/>
    <x v="354"/>
    <s v="2ª PRÓRROGA CONTRATO GESTIÓN INTEGRAL SISTEMA CENTRALIZADO CONTROL DE TRÁFICO EN VALLADOLID (01/01/26 a 30/11/26)"/>
    <n v="220"/>
    <s v="ALCOBENDAS"/>
    <s v="MADRID"/>
    <x v="0"/>
    <s v="PrAbier - Procedimiento Abierto"/>
    <s v="MultiC - MultiCriterio"/>
    <x v="0"/>
    <x v="0"/>
    <s v="6"/>
    <s v="6. Inversiones reales"/>
    <s v="08"/>
    <x v="9"/>
    <s v="1341"/>
    <s v="1341. Movilidad"/>
    <n v="61"/>
    <n v="619"/>
  </r>
  <r>
    <n v="220259000881"/>
    <s v="AD"/>
    <d v="2026-01-01T00:00:00"/>
    <n v="22026001225"/>
    <s v="2026 08 1341 619"/>
    <n v="2630.76"/>
    <x v="104"/>
    <s v="2ª PRORROGA SEGURIDAD Y SALUD CONTRATO GESTIÓN INTREGRAL SCCT EN VALLADOLID (01/01/26 a 30/11/26)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341"/>
    <s v="1341. Movilidad"/>
    <n v="61"/>
    <n v="619"/>
  </r>
  <r>
    <n v="220259000897"/>
    <s v="AD"/>
    <d v="2026-01-01T00:00:00"/>
    <n v="22026001151"/>
    <s v="2026 11 1631 623"/>
    <n v="229295"/>
    <x v="342"/>
    <s v="Adquisición de fregadora mediante procedimiento negociado, tras desierto lote 2 EXPTE: SPSC-SE 5/2025. Servicio Limpieza"/>
    <n v="220"/>
    <s v="MADRID"/>
    <s v="MADRID"/>
    <x v="2"/>
    <s v="PrAbier - Procedimiento Abierto"/>
    <s v="MultiC - MultiCriterio"/>
    <x v="0"/>
    <x v="0"/>
    <s v="6"/>
    <s v="6. Inversiones reales"/>
    <s v="11"/>
    <x v="5"/>
    <s v="1631"/>
    <s v="1631. Limpieza viaria"/>
    <n v="62"/>
    <n v="623"/>
  </r>
  <r>
    <n v="220259000904"/>
    <s v="AD"/>
    <d v="2026-01-01T00:00:00"/>
    <n v="22026001061"/>
    <s v="2026 01 9312 22706"/>
    <n v="22022"/>
    <x v="355"/>
    <s v="SEGUNDA PRORROGA CONTRATO ANALITICA EJERCICIO 2025"/>
    <n v="220"/>
    <s v="MALAGA"/>
    <s v="MALAGA"/>
    <x v="0"/>
    <s v="PrAbier - Procedimiento Abierto"/>
    <s v="MultiC - MultiCriterio"/>
    <x v="0"/>
    <x v="0"/>
    <s v="2"/>
    <s v="2. Gastos corrientes en bienes y servicios"/>
    <s v="01"/>
    <x v="4"/>
    <s v="9312"/>
    <s v="9312. Intervención general"/>
    <n v="22"/>
    <n v="22706"/>
  </r>
  <r>
    <n v="220260001798"/>
    <s v="AD"/>
    <d v="2026-02-13T00:00:00"/>
    <n v="22026002093"/>
    <s v="2026 10 2311 213"/>
    <n v="1167.1199999999999"/>
    <x v="301"/>
    <s v="MANTENIMIENTO SISTEMAS ANTI INTRUSION EN LOS CENTROS DEL SERVICIO DE INTERVENCION SOCIAL EN 2026 - LOTE 2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1"/>
    <s v="2311. Intervención social"/>
    <n v="21"/>
    <n v="213"/>
  </r>
  <r>
    <n v="220259000909"/>
    <s v="AD"/>
    <d v="2026-01-01T00:00:00"/>
    <n v="22026001537"/>
    <s v="2026 04 9204 213"/>
    <n v="4441.41"/>
    <x v="356"/>
    <s v="MANTENIMIENTO DE LOS SISTEMAS DE CLIMATIZACIÓN, LOTE 1, (2025/SAN/0047)"/>
    <n v="220"/>
    <s v="MADRID"/>
    <s v="MADRID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3"/>
  </r>
  <r>
    <n v="220259000910"/>
    <s v="AD"/>
    <d v="2026-01-01T00:00:00"/>
    <n v="22026001538"/>
    <s v="2026 04 9204 213"/>
    <n v="795.39"/>
    <x v="356"/>
    <s v="MANTENIMIENTO DE LOS SISTEMAS DE FONTANERÍA, SANEMIENTO Y PANEL SOLAR, LOTE 2  (2025/SAN/0047)"/>
    <n v="220"/>
    <s v="MADRID"/>
    <s v="MADRID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3"/>
  </r>
  <r>
    <n v="220259000911"/>
    <s v="AD"/>
    <d v="2026-01-01T00:00:00"/>
    <n v="22026001541"/>
    <s v="2026 04 9204 213"/>
    <n v="1395.08"/>
    <x v="200"/>
    <s v="MANTENIMIENTO DEL ASCENSOR Y PLATAFORMA ELEVADORA INDUSTRIAL, LOTE 3, (2025/SAN/0047)"/>
    <n v="220"/>
    <s v="VALLADOLID"/>
    <s v="VALLADOLID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3"/>
  </r>
  <r>
    <n v="220259000912"/>
    <s v="AD"/>
    <d v="2026-01-01T00:00:00"/>
    <n v="22026001542"/>
    <s v="2026 04 9204 213"/>
    <n v="1205.1600000000001"/>
    <x v="166"/>
    <s v="MANTENIMIENTO DEL SISTEMA DE DETECCIÓN Y EXTINCIÓN DE INCENDIOS, LOTE 4, (2025/SAN/0047)"/>
    <n v="220"/>
    <s v="VALLADOLID"/>
    <s v="VALLADOLID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3"/>
  </r>
  <r>
    <n v="220260004482"/>
    <s v="AD"/>
    <d v="2026-02-27T00:00:00"/>
    <n v="22026002559"/>
    <s v="2026 07 1701 213"/>
    <n v="845.9"/>
    <x v="301"/>
    <s v="Servicio mantenimiento integral sistemas seguridad anti-intrusión en  edificios Casa del Barco y Anexo_Lote 2_Año 2026"/>
    <n v="22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01"/>
    <s v="1701. Dirección del área de medio ambiente"/>
    <n v="21"/>
    <n v="213"/>
  </r>
  <r>
    <n v="220259000915"/>
    <s v="AD"/>
    <d v="2026-01-01T00:00:00"/>
    <n v="22026001227"/>
    <s v="2026 08 1532 619"/>
    <n v="3750000"/>
    <x v="357"/>
    <s v="LOTE 1 PRESUPUESTO ORDINARIO CONTRATO DE CONSERVACIÓN ( 16/2022). 1º Prórroga."/>
    <n v="220"/>
    <s v="VALLADOLID"/>
    <s v="VALLADOLID"/>
    <x v="4"/>
    <s v="PrAbier - Procedimiento Abierto"/>
    <s v="MultiC - Multi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59000916"/>
    <s v="AD"/>
    <d v="2026-01-01T00:00:00"/>
    <n v="22026001228"/>
    <s v="2026 08 1532 619"/>
    <n v="3125000"/>
    <x v="358"/>
    <s v="LOTE 2 CONTRATO CONSERVACIÓN (16/2022). 1ª PRÓRROGA."/>
    <n v="220"/>
    <s v="VALLADOLID"/>
    <s v="VALLADOLID"/>
    <x v="4"/>
    <s v="PrAbier - Procedimiento Abierto"/>
    <s v="MultiC - Multi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59000917"/>
    <s v="AD"/>
    <d v="2026-01-01T00:00:00"/>
    <n v="22026001229"/>
    <s v="2026 08 1532 619"/>
    <n v="6875"/>
    <x v="104"/>
    <s v="LOTE 2 SEGURIDAD Y SALUD DEL CONTRATO DE CONSERVACIÓN. 1ª PRÓRROGA.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59000918"/>
    <s v="AD"/>
    <d v="2026-01-01T00:00:00"/>
    <n v="22026001230"/>
    <s v="2026 08 1532 619"/>
    <n v="500000"/>
    <x v="250"/>
    <s v="LOTE 3 CONTRATO DE CONSERVACIÓN (16/2022) 1ª PRÓRROGA."/>
    <n v="220"/>
    <s v="MADRID"/>
    <s v="MADRID"/>
    <x v="4"/>
    <s v="PrAbier - Procedimiento Abierto"/>
    <s v="MultiC - Multi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59000919"/>
    <s v="AD"/>
    <d v="2026-01-01T00:00:00"/>
    <n v="22026001231"/>
    <s v="2026 08 1532 619"/>
    <n v="1000"/>
    <x v="104"/>
    <s v="LOTE 3 SEGURIDAD Y SALUD DEL CONTRATO DE CONSERVACIÓN.1ª PRÓRROGA.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59000347"/>
    <s v="AD"/>
    <d v="2026-01-01T00:00:00"/>
    <n v="22026001291"/>
    <s v="2026 02 1511 609"/>
    <n v="236.48"/>
    <x v="104"/>
    <s v="Coordinación S.Salud obras de desmo., traslado y recolocación de la arquería histórica del Convento de la Merced Calzada"/>
    <n v="220"/>
    <s v="VALLADOLID"/>
    <s v="VALLADOLID"/>
    <x v="0"/>
    <s v="PrAbier - Procedimiento Abierto"/>
    <s v="MultiC - MultiCriterio"/>
    <x v="0"/>
    <x v="0"/>
    <s v="6"/>
    <s v="6. Inversiones reales"/>
    <s v="02"/>
    <x v="10"/>
    <s v="1511"/>
    <s v="1511. Planficación y gestión del urbanismo"/>
    <n v="60"/>
    <n v="609"/>
  </r>
  <r>
    <n v="220259000920"/>
    <s v="AD"/>
    <d v="2026-01-01T00:00:00"/>
    <n v="22026001232"/>
    <s v="2026 08 1532 619"/>
    <n v="1625000"/>
    <x v="357"/>
    <s v="LOTE 1 PRESUPUESTOS PARTICIPATIVOS CONTRATO DE CONSERVACIÓN. 1ª PRÓRROGA."/>
    <n v="220"/>
    <s v="VALLADOLID"/>
    <s v="VALLADOLID"/>
    <x v="4"/>
    <s v="PrAbier - Procedimiento Abierto"/>
    <s v="MultiC - Multi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59000928"/>
    <s v="AD"/>
    <d v="2026-01-01T00:00:00"/>
    <n v="22026001424"/>
    <s v="2026 03 9241 203"/>
    <n v="9457.35"/>
    <x v="146"/>
    <s v="SUMINISTRO DE IMPRESIÓN CORPORATIVA SPC FEB. 2026 - FEB. 2029 (3A) - EXPDTE. 2025/AAR_01/000039"/>
    <n v="220"/>
    <s v="VALLADOLID"/>
    <s v="VALLADOLID"/>
    <x v="2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0"/>
    <n v="203"/>
  </r>
  <r>
    <n v="220259000858"/>
    <s v="AD"/>
    <d v="2026-01-01T00:00:00"/>
    <n v="22026001223"/>
    <s v="2026 08 1532 619"/>
    <n v="56870"/>
    <x v="104"/>
    <s v="Contrato Seguridad y Salud anualidad 2026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59000929"/>
    <s v="AD"/>
    <d v="2026-01-01T00:00:00"/>
    <n v="22026001152"/>
    <s v="2026 11 1621 203"/>
    <n v="4202.7299999999996"/>
    <x v="146"/>
    <s v="CONTRATO CENTRALIZADO PLURIANUAL DE IMPRESION CORPORATIVA. SERVICIO DE LIMPIEZA.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0"/>
    <n v="203"/>
  </r>
  <r>
    <n v="220259000931"/>
    <s v="AD"/>
    <d v="2026-01-01T00:00:00"/>
    <n v="22026001063"/>
    <s v="2026 01 4331 203"/>
    <n v="3150"/>
    <x v="146"/>
    <s v="RC CONTRATO SUMINISTRO DE IMPRESION CORPORATIVA DEL 8 FEBRERO 2026 AL 7 DE FEBRERO 2029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4331"/>
    <s v="4331. Desarrollo empresarial"/>
    <n v="20"/>
    <n v="203"/>
  </r>
  <r>
    <n v="220259000932"/>
    <s v="AD"/>
    <d v="2026-01-01T00:00:00"/>
    <n v="22026001635"/>
    <s v="2026 10 2312 203"/>
    <n v="4200"/>
    <x v="146"/>
    <s v="2025/AAR_01/000039 sum. impresion corp.-CVA TRANSF. 5 MC3-de 8/2/26 a 7/2/29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0"/>
    <n v="203"/>
  </r>
  <r>
    <n v="220259000933"/>
    <s v="AD"/>
    <d v="2026-01-01T00:00:00"/>
    <n v="22026001636"/>
    <s v="2026 10 2312 203"/>
    <n v="7560"/>
    <x v="146"/>
    <s v="2025/AAR_01/000039 sum. impresion corp.-CVA NO TRANSF. Y CEN. 8 MC3 Y 1 MN3-de 8/2/26 a 7/2/29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0"/>
    <n v="203"/>
  </r>
  <r>
    <n v="220259000934"/>
    <s v="AD"/>
    <d v="2026-01-01T00:00:00"/>
    <n v="22026001543"/>
    <s v="2026 04 9231 203"/>
    <n v="3600"/>
    <x v="146"/>
    <s v="CONTRATO SUMINISTRO IMPRESIÓN CORPORATIVA PARA LAS DEPENDENCIAS AYTO VALLADOLID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231"/>
    <s v="9231. Información, registro y gestión del padrón"/>
    <n v="20"/>
    <n v="203"/>
  </r>
  <r>
    <n v="220259000935"/>
    <s v="AD"/>
    <d v="2026-01-01T00:00:00"/>
    <n v="22026001637"/>
    <s v="2026 10 2315 203"/>
    <n v="1859"/>
    <x v="146"/>
    <s v="SUMINISTRO DE IMPRESION CORPORATIVA DEL SERVICIO IGUALDAD Y JUVENTUD// MANT Y COPIAS // DEL  08/02/2026 AL 07/02/2029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0"/>
    <n v="203"/>
  </r>
  <r>
    <n v="220259000936"/>
    <s v="AD"/>
    <d v="2026-01-01T00:00:00"/>
    <n v="22026001544"/>
    <s v="2026 04 9209 203"/>
    <n v="2400"/>
    <x v="146"/>
    <s v="SUMINISTRO DE IMPRESIÓN CORPORATIVA CONCEJALÍA, DIRECCIÓN Y SECRETARÍA EJECUTIVA ÁREA HACIENDA (2 FOTOCOPIADORAS).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209"/>
    <s v="9209. Dirección del area de hacienda, personal y modernización administrativa"/>
    <n v="20"/>
    <n v="203"/>
  </r>
  <r>
    <n v="220260000944"/>
    <s v="AD"/>
    <d v="2026-02-10T00:00:00"/>
    <n v="22026001516"/>
    <s v="2026 10 2312 22700"/>
    <n v="500"/>
    <x v="359"/>
    <s v="LIMPIEZAS ESPECIALES QUE NO ENTRAN EN EL CONTRATO DE LIMPIEZA DE LOS CVA DURANTE 2026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700"/>
  </r>
  <r>
    <n v="220260000944"/>
    <s v="AD"/>
    <d v="2026-02-10T00:00:00"/>
    <n v="22026001517"/>
    <s v="2026 10 2312 22700"/>
    <n v="2000"/>
    <x v="359"/>
    <s v="LIMPIEZAS ESPECIALES QUE NO ENTRAN EN EL CONTRATO DE LIMPIEZA DE LOS CVA DURANTE 2026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700"/>
  </r>
  <r>
    <n v="220260000711"/>
    <s v="AD"/>
    <d v="2026-01-28T00:00:00"/>
    <n v="22026000861"/>
    <s v="2026 03 9241 22609"/>
    <n v="495"/>
    <x v="360"/>
    <s v="CARNAVAL: CELEBRACIÓN DE PASACALLES EN C.C. CASA CUNA (LUZ DE DELICIAS)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937"/>
    <s v="AD"/>
    <d v="2026-01-01T00:00:00"/>
    <n v="22026001545"/>
    <s v="2026 04 9209 203"/>
    <n v="450"/>
    <x v="146"/>
    <s v="SUMINISTRO DE IMPRESIÓN CORPORATIVA PARA SECCIONES SINDICALES (UNA FOTOCOPIADORA).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9209"/>
    <s v="9209. Dirección del area de hacienda, personal y modernización administrativa"/>
    <n v="20"/>
    <n v="203"/>
  </r>
  <r>
    <n v="220260001124"/>
    <s v="AD"/>
    <d v="2026-02-11T00:00:00"/>
    <n v="22026002138"/>
    <s v="2026 06 3341 22799"/>
    <n v="1853.5"/>
    <x v="351"/>
    <s v="CTO. SERVICIO - VISITAS ESCOLARES A LA FERIA DEL LIBRO DE VALLADOLID 2026."/>
    <n v="220"/>
    <s v="SAN MIGUEL DEL PINO"/>
    <s v="VALLADOLID"/>
    <x v="0"/>
    <s v="AdDirec - Adjudicación Directa"/>
    <s v="SinC - Sin Criterio"/>
    <x v="1"/>
    <x v="0"/>
    <s v="2"/>
    <s v="2. Gastos corrientes en bienes y servicios"/>
    <s v="06"/>
    <x v="0"/>
    <s v="3341"/>
    <s v="3341. Coordinación de políticas culturales"/>
    <n v="22"/>
    <n v="22799"/>
  </r>
  <r>
    <n v="220260004198"/>
    <s v="AD"/>
    <d v="2026-02-26T00:00:00"/>
    <n v="22026002568"/>
    <s v="2026 03 9241 22609"/>
    <n v="1089"/>
    <x v="361"/>
    <s v="MENUDO FIN DE SEMANA 1: DOS ESPECTÁCULOS DE SALTINBANKIDS EN CC. JOSÉ LUIS MOSQUERA Y RONDILLA"/>
    <n v="220"/>
    <s v="GRANADA"/>
    <s v="GRANAD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938"/>
    <s v="AD"/>
    <d v="2026-01-01T00:00:00"/>
    <n v="22026001304"/>
    <s v="2026 02 1501 203"/>
    <n v="7920"/>
    <x v="146"/>
    <s v="ADJ.EXPTE..NUEVO CONTRATO DE IMPRESIÓN CORPORATIVA PERIODO 8 DE FEBRERO 2026 A 7 DE FEBRERO 2029."/>
    <n v="220"/>
    <s v="VALLADOLID"/>
    <s v="VALLADOLID"/>
    <x v="2"/>
    <s v="PrAbier - Procedimiento Abierto"/>
    <s v="MultiC - MultiCriterio"/>
    <x v="0"/>
    <x v="0"/>
    <s v="2"/>
    <s v="2. Gastos corrientes en bienes y servicios"/>
    <s v="02"/>
    <x v="10"/>
    <s v="1501"/>
    <s v="1501. Dirección del área de urbanismo y vivienda"/>
    <n v="20"/>
    <n v="203"/>
  </r>
  <r>
    <n v="220259000974"/>
    <s v="AD"/>
    <d v="2026-01-01T00:00:00"/>
    <n v="22026001662"/>
    <s v="2026 10 2315 22799"/>
    <n v="706"/>
    <x v="362"/>
    <s v="TALLER LENGUAJE AUDIOVISUAL// CENTRO MUNICIPAL DE IGUALDAD// DE ENERO A JUNIO 2026"/>
    <n v="220"/>
    <s v="LAGUNA DE DUERO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4200"/>
    <s v="AD"/>
    <d v="2026-02-26T00:00:00"/>
    <n v="22026002546"/>
    <s v="2026 10 2312 22699"/>
    <n v="907.5"/>
    <x v="363"/>
    <s v="ACTUACION MUSICAL EL 12 DE MAYO PARA LOS USUARIOS DE LOS CVA POR SAN PEDRO REGALADO EN LA PERGOLA DEL CAMPO GRANDE- INIC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4200"/>
    <s v="AD"/>
    <d v="2026-02-26T00:00:00"/>
    <n v="22026002547"/>
    <s v="2026 10 2312 22699"/>
    <n v="1270.5"/>
    <x v="363"/>
    <s v="ACTUACION MUSICAL EL 12 DE MAYO PARA LOS USUARIOS DE LOS CVA POR SAN PEDRO REGALADO EN LA PERGOLA DEL CAMPO GRANDE- INIC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59000942"/>
    <s v="AD"/>
    <d v="2026-01-01T00:00:00"/>
    <n v="22026001306"/>
    <s v="2026 02 1501 203"/>
    <n v="1260.95"/>
    <x v="364"/>
    <s v="ADJ. EXPTE.Alquiler ploter  nuevo contrato impresión corporativa. Del 8 e febrero de 2025 a 7 de febrero de 2029"/>
    <n v="220"/>
    <s v="BURGOS"/>
    <s v="BURGOS"/>
    <x v="2"/>
    <s v="PrAbier - Procedimiento Abierto"/>
    <s v="MultiC - MultiCriterio"/>
    <x v="0"/>
    <x v="0"/>
    <s v="2"/>
    <s v="2. Gastos corrientes en bienes y servicios"/>
    <s v="02"/>
    <x v="10"/>
    <s v="1501"/>
    <s v="1501. Dirección del área de urbanismo y vivienda"/>
    <n v="20"/>
    <n v="203"/>
  </r>
  <r>
    <n v="220259000943"/>
    <s v="AD"/>
    <d v="2026-01-01T00:00:00"/>
    <n v="22026001562"/>
    <s v="2026 05 4314 22799"/>
    <n v="2242.63"/>
    <x v="183"/>
    <s v="AD COMPLEMENTARIO DISEÑO, PUESTA EN MARCHA Y OPERACION DE RUTAS COMERCIALES"/>
    <n v="220"/>
    <s v="MALAGA"/>
    <s v="MALAGA"/>
    <x v="0"/>
    <s v="PrAbier - Procedimiento Abierto"/>
    <s v="MultiC - MultiCriterio"/>
    <x v="0"/>
    <x v="0"/>
    <s v="2"/>
    <s v="2. Gastos corrientes en bienes y servicios"/>
    <s v="05"/>
    <x v="8"/>
    <s v="4314"/>
    <s v="4314. Actuaciones en materia de comercio minorista"/>
    <n v="22"/>
    <n v="22799"/>
  </r>
  <r>
    <n v="220259000523"/>
    <s v="AD"/>
    <d v="2026-01-01T00:00:00"/>
    <n v="22026001038"/>
    <s v="2026 01 4331 22799"/>
    <n v="9014.5"/>
    <x v="365"/>
    <s v="CONTRATO DE SERVICIOS DE CAPTACIÓN DE INVERSIÓN EN PAÍSES BAJOS Y ALEMANIA PARA VALLADOLID RELATIVO A VALLADOLID NOW"/>
    <n v="220"/>
    <s v="MADRID"/>
    <s v="MADR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59000849"/>
    <s v="AD"/>
    <d v="2026-01-01T00:00:00"/>
    <n v="22026001826"/>
    <s v="2026 06 3261 22799"/>
    <n v="5280"/>
    <x v="366"/>
    <s v="CTO. MENOR SERVICIOS TALLERES-CONCIERTO SOBRE HISTORIA MUSICA ROCK. -ENERO A JUNIO DE 2026-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0706"/>
    <s v="AD"/>
    <d v="2026-01-28T00:00:00"/>
    <n v="22026000839"/>
    <s v="2026 03 9241 22609"/>
    <n v="1485"/>
    <x v="366"/>
    <s v="MENUDO FIN DE SEMANA 1: 3 OBRAS DE SUSO GONZÁLEZ EN C.C. BAILARÍN VICENTE ESCUDERO, JOSÉ MARÍA LUELMO Y PILARICA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865"/>
    <s v="AD"/>
    <d v="2026-01-01T00:00:00"/>
    <n v="22026001831"/>
    <s v="2026 06 3261 22799"/>
    <n v="4900.5"/>
    <x v="367"/>
    <s v="CTO. MENOR SERVICIOS TALLER: &quot;&quot;CONVIVIR MEJOR:EMOCIONES, RESPETO Y BUEN TRATO&quot;&quot; GUÍA EDUCATIVA 25/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1130"/>
    <s v="AD"/>
    <d v="2026-02-11T00:00:00"/>
    <n v="22026002100"/>
    <s v="2026 05 4314 22606"/>
    <n v="700"/>
    <x v="368"/>
    <s v="COSTES HONORARIOS A ARBITROS PROPUESTOS POR ASOCIACIONES DE CONSUMIDORES Y EMPRESARIOS ASITENCIA A AUDIENCIAS 2026.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4"/>
    <s v="4314. Actuaciones en materia de comercio minorista"/>
    <n v="22"/>
    <n v="22606"/>
  </r>
  <r>
    <n v="220260001121"/>
    <s v="AD"/>
    <d v="2026-02-11T00:00:00"/>
    <n v="22026002110"/>
    <s v="2026 06 3232 212"/>
    <n v="4840"/>
    <x v="369"/>
    <s v="SUMINISTRO DE AZULEJOS Y LOSETAS DE CERÁMICA Y COLOCACIÓN DE SUELOS PARA REPARACIONES Y MANTEN. DE LOS CEIPs.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59000946"/>
    <s v="AD"/>
    <d v="2026-01-01T00:00:00"/>
    <n v="22026001237"/>
    <s v="2026 08 1532 619"/>
    <n v="13250"/>
    <x v="104"/>
    <s v="Lote 1 Seguridad y Salud del contrato de conservación ( 16/2022). 1º Prórroga."/>
    <n v="220"/>
    <s v="VALLADOLID"/>
    <s v="VALLADOLID"/>
    <x v="0"/>
    <s v="PrAbier - Procedimiento Abierto"/>
    <s v="MultiC - Multi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60000694"/>
    <s v="AD"/>
    <d v="2026-01-28T00:00:00"/>
    <n v="22026000726"/>
    <s v="2026 03 9241 22609"/>
    <n v="550"/>
    <x v="370"/>
    <s v="CARNAVAL: REPRESENTACIÓN DE ESPECTÁCULO &quot;&quot;LA MAGIA DE KRESTON&quot;&quot; EN C.M. PUENTE DUERO EL 17 DE FEBRERO"/>
    <n v="220"/>
    <s v="VILLANUEVA DE LA VERA"/>
    <s v="CACERES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953"/>
    <s v="AD"/>
    <d v="2026-01-01T00:00:00"/>
    <n v="22026001425"/>
    <s v="2026 03 9241 632"/>
    <n v="429223.1"/>
    <x v="306"/>
    <s v="CAMBIO DE CUBIERTA DEL CC ZONA ESTE. ANUALIDAD 2026. EXPEDIENTE: 2025/OAN_01/000056"/>
    <n v="220"/>
    <s v="MEDINA DEL CAMPO"/>
    <s v="VALLADOLID"/>
    <x v="4"/>
    <s v="PrAbier - Procedimiento Abierto"/>
    <s v="MultiC - MultiCriterio"/>
    <x v="0"/>
    <x v="0"/>
    <s v="6"/>
    <s v="6. Inversiones reales"/>
    <s v="03"/>
    <x v="7"/>
    <s v="9241"/>
    <s v="9241. Participación ciudadana"/>
    <n v="63"/>
    <n v="632"/>
  </r>
  <r>
    <n v="220260000670"/>
    <s v="AD"/>
    <d v="2026-01-27T00:00:00"/>
    <n v="22026000489"/>
    <s v="2026 01 4331 22799"/>
    <n v="1608.09"/>
    <x v="371"/>
    <s v="CONTRATACIÓN DE UNA JORNADA TÉCNICA DE CAPACITACIÓN CON ALMUERZO NETWORKING EN EL MARCO DEL PROYECTO URBANEW- EMC3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59000967"/>
    <s v="AD"/>
    <d v="2026-01-01T00:00:00"/>
    <n v="22026001655"/>
    <s v="2026 10 2311 213"/>
    <n v="652.79999999999995"/>
    <x v="322"/>
    <s v="LOTE 1 - MANTEMIENTO ALARMA COMEDOR SOCIAL 2026."/>
    <n v="220"/>
    <s v="SALAMANCA"/>
    <s v="SALAMANCA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1"/>
    <n v="213"/>
  </r>
  <r>
    <n v="220259000968"/>
    <s v="AD"/>
    <d v="2026-01-01T00:00:00"/>
    <n v="22026001656"/>
    <s v="2026 10 2311 213"/>
    <n v="232.32"/>
    <x v="372"/>
    <s v="MANTENIMIENTO CAMARAS VIGILANCIA ALBERGUE MUNICIPAL-CENTRO INTEGRADO PSH 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1"/>
    <n v="213"/>
  </r>
  <r>
    <n v="220259000969"/>
    <s v="AD"/>
    <d v="2026-01-01T00:00:00"/>
    <n v="22026001657"/>
    <s v="2026 10 2311 213"/>
    <n v="246.84"/>
    <x v="372"/>
    <s v="LOTE 3 CCTV. MANTENIMIENTO 2026 CAMARAS DE VIDEOVIGILANCIA DEL COMEDOR SOCIAL.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1"/>
    <n v="213"/>
  </r>
  <r>
    <n v="220259000888"/>
    <s v="AD"/>
    <d v="2026-01-01T00:00:00"/>
    <n v="22026001535"/>
    <s v="2026 04 9204 22799"/>
    <n v="3569.5"/>
    <x v="373"/>
    <s v="CONTRATACIÓN DE UN SISTEMA DE ANONIMIZACIÓN DOCUMENTAL PARA EL  AYUNTAMIENTO DE VALLADOLID (SERVICIO DE IMPLANTACIÓN)"/>
    <n v="220"/>
    <s v="MADRID"/>
    <s v="MADRID"/>
    <x v="0"/>
    <s v="AdDirec - Adjudicación Directa"/>
    <s v="SinC - Sin Criterio"/>
    <x v="1"/>
    <x v="0"/>
    <s v="2"/>
    <s v="2. Gastos corrientes en bienes y servicios"/>
    <s v="04"/>
    <x v="2"/>
    <s v="9204"/>
    <s v="9204. Tecnologías de la información y comunicación"/>
    <n v="22"/>
    <n v="22799"/>
  </r>
  <r>
    <n v="220259000979"/>
    <s v="AD"/>
    <d v="2026-01-01T00:00:00"/>
    <n v="22026001153"/>
    <s v="2026 11 1361 203"/>
    <n v="2107.62"/>
    <x v="146"/>
    <s v="CONTRATO SUMINISTRO IMPRESIÓN CORPORATIVA/DEL 080226 AL 311226 ,AÑO 2027,AÑO 2028,DEL 010129 AL 07022029//SEISPC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0"/>
    <n v="203"/>
  </r>
  <r>
    <n v="220260000831"/>
    <s v="AD"/>
    <d v="2026-02-04T00:00:00"/>
    <n v="22026000952"/>
    <s v="2026 01 9207 22699"/>
    <n v="3630"/>
    <x v="374"/>
    <s v="ADJUDICA CREATIVIDAD Y CONTENIDOS CAMPAÑA POR DÍA MUNDIAL DE LA RADIO 2026"/>
    <n v="220"/>
    <s v="MUCIENTES"/>
    <s v="VALLADOL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699"/>
  </r>
  <r>
    <n v="220260001777"/>
    <s v="AD"/>
    <d v="2026-02-12T00:00:00"/>
    <n v="22026002034"/>
    <s v="2026 01 9207 22699"/>
    <n v="6655"/>
    <x v="374"/>
    <s v="ADJUDICA DISEÑO Y MAQUETACIÓN DEL BOLETÍN DE LOS BARRIOS 'VALLADOLID INFORMA'"/>
    <n v="220"/>
    <s v="MUCIENTES"/>
    <s v="VALLADOL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699"/>
  </r>
  <r>
    <n v="220259000980"/>
    <s v="AD"/>
    <d v="2026-01-01T00:00:00"/>
    <n v="22026001154"/>
    <s v="2026 11 3111 203"/>
    <n v="3666.38"/>
    <x v="146"/>
    <s v="CONTRATO IMPRESION CORPORATIVA Sº DE SALUD PÚBLICA Y DIRECC. AREA SALUD PUBLICA Y SEG. CIUDADANA DEL 8-2-2026 A 7-2-2029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0"/>
    <n v="203"/>
  </r>
  <r>
    <n v="220259000981"/>
    <s v="AD"/>
    <d v="2026-01-01T00:00:00"/>
    <n v="22026001064"/>
    <s v="2026 01 9206 203"/>
    <n v="1704.64"/>
    <x v="146"/>
    <s v="ALQUILER 2 FOTOCOPIADORAS (B/N Y COLOR) Y COPIAS ARCHIVO MUNICIPAL. 08/02/2026 A 07/02/2029. EXPTE 2025/AAR_01/000039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6"/>
    <s v="9206. Archivo municipal"/>
    <n v="20"/>
    <n v="203"/>
  </r>
  <r>
    <n v="220260000837"/>
    <s v="AD"/>
    <d v="2026-02-04T00:00:00"/>
    <n v="22026000712"/>
    <s v="2026 09 4321 22799"/>
    <n v="5687"/>
    <x v="375"/>
    <s v="SERVICIO ASISTENCIA TECNICA PARA PREPARACION DE DOCUMENTACION A LA SOLICITUD DE SUBVENCION EN CONVOCATORIA 2% CULTURAL"/>
    <n v="220"/>
    <s v="BARCELONA"/>
    <s v="BARCELONA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799"/>
  </r>
  <r>
    <n v="220260002505"/>
    <s v="AD"/>
    <d v="2026-02-18T00:00:00"/>
    <n v="22026002017"/>
    <s v="2026 01 4331 22699"/>
    <n v="5900"/>
    <x v="376"/>
    <s v="PATROCINIO DE LA GIRA MUSICIAL DE  SILOÉ PARA PROMOCIONAR LA CIUDAD DE VALLADOLID Y VALLADOLID NOW EN LATINOAMÉRICA"/>
    <n v="220"/>
    <s v="VALLADOLID"/>
    <s v="VALLADOLID"/>
    <x v="3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699"/>
  </r>
  <r>
    <n v="220259000982"/>
    <s v="AD"/>
    <d v="2026-01-01T00:00:00"/>
    <n v="22026001669"/>
    <s v="2026 10 2311 203"/>
    <n v="21721"/>
    <x v="146"/>
    <s v="2025/AAR_01/000039 SUMINIS.IMPRESION CORP.- INTERVENCION SOCIAL - DEL 8/2/26 AL 7/2/29"/>
    <n v="220"/>
    <s v="VALLADOLID"/>
    <s v="VALLADOLID"/>
    <x v="2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0"/>
    <n v="203"/>
  </r>
  <r>
    <n v="220260000698"/>
    <s v="AD"/>
    <d v="2026-01-28T00:00:00"/>
    <n v="22026000784"/>
    <s v="2026 03 9241 22609"/>
    <n v="450"/>
    <x v="377"/>
    <s v="MENUDO FIN DE SEMANA 1: REPRESENTACIÓN DE LA OBRA TROTACUENTOS DEL GRUPO LAS CHAMANAS EN C.C. ESGUEVA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2982"/>
    <s v="AD"/>
    <d v="2026-02-20T00:00:00"/>
    <n v="22026002215"/>
    <s v="2026 10 2315 22799"/>
    <n v="617.1"/>
    <x v="378"/>
    <s v="1 TALLER DEL MAPA DE LOS RECUERDOS EN EL CENTRO MUNICIPAL DE IGUALDAD // ABRIL 2026"/>
    <n v="220"/>
    <s v="MADRID"/>
    <s v="MADR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0664"/>
    <s v="AD"/>
    <d v="2026-01-27T00:00:00"/>
    <n v="22026000456"/>
    <s v="2026 01 4331 22799"/>
    <n v="288.2"/>
    <x v="379"/>
    <s v="CONTRACIÓN PARA SERVICIOS DE CAFÉ PARA 2 JORNADAS TÉCNICAS RELACIONADAS CON EL PROYECTO URBANEW- EMC3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59000983"/>
    <s v="AD"/>
    <d v="2026-01-01T00:00:00"/>
    <n v="22026001670"/>
    <s v="2026 10 2311 203"/>
    <n v="627"/>
    <x v="146"/>
    <s v="2025/AAR_01/000039 SUMINIS.IMPRESION CORP.- COMEDOR SOCIAL - DEL 8/2/26 AL 7/2/29"/>
    <n v="220"/>
    <s v="VALLADOLID"/>
    <s v="VALLADOLID"/>
    <x v="2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0"/>
    <n v="203"/>
  </r>
  <r>
    <n v="220259000984"/>
    <s v="AD"/>
    <d v="2026-01-01T00:00:00"/>
    <n v="22026001155"/>
    <s v="2026 11 1321 203"/>
    <n v="10345.299999999999"/>
    <x v="146"/>
    <s v="CONTRATO CENTRALIZADO SUMINISTRO IMPRESIÓN CORPORATIVA POLICÍA MUNICIPAL DEL 8-2-2026 A 7-2-2029.EXP. 2025/AAR_1/000039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0"/>
    <n v="203"/>
  </r>
  <r>
    <n v="220260001093"/>
    <s v="AD"/>
    <d v="2026-02-11T00:00:00"/>
    <n v="22026001952"/>
    <s v="2026 01 9206 22001"/>
    <n v="454.98"/>
    <x v="380"/>
    <s v="SUMINISTRO DE MATERIAL BIBLIOGRÁFICO PARA LA BIBLIOTECA DEL ARCHIVO MUNICIPAL"/>
    <n v="220"/>
    <s v="VALORIA LA BUENA"/>
    <s v="VALLADOLID"/>
    <x v="2"/>
    <s v="AdDirec - Adjudicación Directa"/>
    <s v="SinC - Sin Criterio"/>
    <x v="1"/>
    <x v="0"/>
    <s v="2"/>
    <s v="2. Gastos corrientes en bienes y servicios"/>
    <s v="01"/>
    <x v="4"/>
    <s v="9206"/>
    <s v="9206. Archivo municipal"/>
    <n v="22"/>
    <n v="22001"/>
  </r>
  <r>
    <n v="220260002694"/>
    <s v="AD"/>
    <d v="2026-02-18T00:00:00"/>
    <n v="22026002392"/>
    <s v="2026 01 9206 22001"/>
    <n v="86.2"/>
    <x v="380"/>
    <s v="TEMARIO Y TEST CONDUCTOR DEL AYUNTAMIENTO DE VALLADOLID"/>
    <n v="220"/>
    <s v="VALORIA LA BUENA"/>
    <s v="VALLADOLID"/>
    <x v="2"/>
    <s v="AdDirec - Adjudicación Directa"/>
    <s v="SinC - Sin Criterio"/>
    <x v="1"/>
    <x v="0"/>
    <s v="2"/>
    <s v="2. Gastos corrientes en bienes y servicios"/>
    <s v="01"/>
    <x v="4"/>
    <s v="9206"/>
    <s v="9206. Archivo municipal"/>
    <n v="22"/>
    <n v="22001"/>
  </r>
  <r>
    <n v="220259000985"/>
    <s v="AD"/>
    <d v="2026-01-01T00:00:00"/>
    <n v="22026001671"/>
    <s v="2026 10 2313 203"/>
    <n v="2056"/>
    <x v="146"/>
    <s v="2025/AAR_01/000039 sum.impresion corp.-direcc. y secr.eje.area -1 MC3 Y 1MC4 - de 8/2/26 a 7/2/29"/>
    <n v="220"/>
    <s v="VALLADOLID"/>
    <s v="VALLADOLID"/>
    <x v="2"/>
    <s v="PrAbier - Procedimiento Abierto"/>
    <s v="MultiC - MultiCriterio"/>
    <x v="0"/>
    <x v="0"/>
    <s v="2"/>
    <s v="2. Gastos corrientes en bienes y servicios"/>
    <s v="10"/>
    <x v="1"/>
    <s v="2313"/>
    <s v="2313. Dirección del área de personas mayores, familia y servicios sociales"/>
    <n v="20"/>
    <n v="203"/>
  </r>
  <r>
    <n v="220259000986"/>
    <s v="AD"/>
    <d v="2026-01-01T00:00:00"/>
    <n v="22026001672"/>
    <s v="2026 10 2412 203"/>
    <n v="1612"/>
    <x v="146"/>
    <s v="2025/AAR_01/000039 sum. impresion corp.-CFE JACINTO BENAVEENTE-1 MC3-de 8/2/26 a 7/2/29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0"/>
    <n v="203"/>
  </r>
  <r>
    <n v="220260000757"/>
    <s v="AD"/>
    <d v="2026-02-03T00:00:00"/>
    <n v="22026000863"/>
    <s v="2026 05 4312 22799"/>
    <n v="1293.3699999999999"/>
    <x v="381"/>
    <s v="CONTROL DE ACCESOS EN EL RESTAURANTE DEL M.  VAL CON EL FIN DE GESTIONAR SU SEGURIDAD Y AMPLIAR CONTROL DE ACCESOS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2"/>
    <s v="4312. Mercados"/>
    <n v="22"/>
    <n v="22799"/>
  </r>
  <r>
    <n v="220259000988"/>
    <s v="AD"/>
    <d v="2026-01-01T00:00:00"/>
    <n v="22026001580"/>
    <s v="2026 07 1721 203"/>
    <n v="2200"/>
    <x v="146"/>
    <s v="CONTRATO DE IMPRESION CORPORATIVA LOTE AREA DE MEDIO AMBIENTE"/>
    <n v="220"/>
    <s v="VALLADOLID"/>
    <s v="VALLADOLID"/>
    <x v="0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0"/>
    <n v="203"/>
  </r>
  <r>
    <n v="220260001800"/>
    <s v="AD"/>
    <d v="2026-02-13T00:00:00"/>
    <n v="22026002113"/>
    <s v="2026 09 4321 22609"/>
    <n v="477.95"/>
    <x v="382"/>
    <s v="SERVICIOS DE ORGANIZACION DE LA JORNADA FEMALE LANDSCAPE EN EL ESPACIO SEMINCI"/>
    <n v="220"/>
    <s v="VALLADOLID"/>
    <s v="VALLADOLID"/>
    <x v="3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609"/>
  </r>
  <r>
    <n v="220260000691"/>
    <s v="AD"/>
    <d v="2026-01-28T00:00:00"/>
    <n v="22026000722"/>
    <s v="2026 03 9241 22609"/>
    <n v="1540"/>
    <x v="383"/>
    <s v="MENUDO FIN DE SEMANA 1 Y CARNAVAL: REPRESENTACIÓN DE 3 OBRAS EN C.M. LA OVERUELA, C.C. PILARICA Y C.C. JOSÉ MARÍA LUELMO"/>
    <n v="220"/>
    <s v="PALENCIA"/>
    <s v="PALENCI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2134"/>
    <s v="AD"/>
    <d v="2026-02-16T00:00:00"/>
    <n v="22026002157"/>
    <s v="2026 11 1621 22799"/>
    <n v="6050"/>
    <x v="384"/>
    <s v="REPEARACIÓN CONTENEDORES PAPEL Y CARTÓN METÁLICOS Y OTROS ELEMENTOS DE LIMPIEZA. SERVICIO DE LIMPIEZA."/>
    <n v="220"/>
    <s v="ZARATAN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2"/>
    <n v="22799"/>
  </r>
  <r>
    <n v="220259000989"/>
    <s v="AD"/>
    <d v="2026-01-01T00:00:00"/>
    <n v="22026001066"/>
    <s v="2026 01 9205 203"/>
    <n v="5946.88"/>
    <x v="240"/>
    <s v="ADJUDICA ALQUILER+COPIAS MAQ. DIGITAL IMPRENTA Exped 2025/AAR_01/039 impresión corpora. LOTE 3 (08/02/2026 a 07/02/2029)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5"/>
    <s v="9205. Imprenta municipal"/>
    <n v="20"/>
    <n v="203"/>
  </r>
  <r>
    <n v="220259000990"/>
    <s v="AD"/>
    <d v="2026-01-01T00:00:00"/>
    <n v="22026001080"/>
    <s v="2026 01 9207 203"/>
    <n v="5355.4"/>
    <x v="146"/>
    <s v="ADJUDICA ALQUILER+COPIAS 5 MAQ GOBIERNO y RELACIONES Exp 2025/AAR_01/039 nuevo contrato impresión (08/02/26 a 07/02/29)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7"/>
    <s v="9207. Gobierno y relaciones"/>
    <n v="20"/>
    <n v="203"/>
  </r>
  <r>
    <n v="220259000999"/>
    <s v="AD"/>
    <d v="2026-01-01T00:00:00"/>
    <n v="22026001568"/>
    <s v="2026 06 3232 203"/>
    <n v="1901.43"/>
    <x v="146"/>
    <s v="2025/AAR_01/000039 - CONTRATO SUMINISTRO DE IMPRESIÓN CORPORATIVA - SERVICIO DE EDUCACIÓN LOTE 1 -DEL 8/2/26 AL 7/2/29-"/>
    <n v="220"/>
    <s v="VALLADOLID"/>
    <s v="VALLADOLID"/>
    <x v="2"/>
    <s v="PrAbier - Procedimiento Abierto"/>
    <s v="MultiC - MultiCriterio"/>
    <x v="0"/>
    <x v="0"/>
    <s v="2"/>
    <s v="2. Gastos corrientes en bienes y servicios"/>
    <s v="06"/>
    <x v="0"/>
    <s v="3232"/>
    <s v="3232. Conservación y mantenimiento centros educación infantil y primaria"/>
    <n v="20"/>
    <n v="203"/>
  </r>
  <r>
    <n v="220260000840"/>
    <s v="AD"/>
    <d v="2026-02-04T00:00:00"/>
    <n v="22026000913"/>
    <s v="2026 06 3232 212"/>
    <n v="7260"/>
    <x v="385"/>
    <s v="CONTRATO SUMINISTRO DE CRISTALERÍA PARA COLEGIOS PÚBLICOS.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0846"/>
    <s v="AD"/>
    <d v="2026-02-04T00:00:00"/>
    <n v="22026000978"/>
    <s v="2026 06 3231 212"/>
    <n v="3000"/>
    <x v="385"/>
    <s v="SUMINISTRO DE CRISTALERÍA PARA ESCUELAS INFANTILES.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231"/>
    <s v="3231. Escuelas infantiles"/>
    <n v="21"/>
    <n v="212"/>
  </r>
  <r>
    <n v="220260001109"/>
    <s v="AD"/>
    <d v="2026-02-11T00:00:00"/>
    <n v="22026002016"/>
    <s v="2026 03 9241 212"/>
    <n v="145.87"/>
    <x v="385"/>
    <s v="SUMINISTRO DE CRISTAL PARA REPOSICIÓN EN C.I.C. SEGUNDO MONTES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1"/>
    <n v="212"/>
  </r>
  <r>
    <n v="220260002687"/>
    <s v="AD"/>
    <d v="2026-02-18T00:00:00"/>
    <n v="22026002199"/>
    <s v="2026 11 1361 22199"/>
    <n v="375.5"/>
    <x v="385"/>
    <s v="ADQUISICIÓN DE UN CRISTAL PARA FORMACIÓN EN INCENDIOS/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2"/>
    <n v="22199"/>
  </r>
  <r>
    <n v="220260002704"/>
    <s v="AD"/>
    <d v="2026-02-19T00:00:00"/>
    <n v="22026002426"/>
    <s v="2026 11 1321 22699"/>
    <n v="1230.57"/>
    <x v="385"/>
    <s v="COLOCACIÓN DE DOS VIDRIOS DE CAMARA POR ROTURA EN DEPENDENCIAS DE JEFATURA DE POLICÍA MUNICIPAL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60003015"/>
    <s v="AD"/>
    <d v="2026-02-23T00:00:00"/>
    <n v="22026002217"/>
    <s v="2026 07 1711 22199"/>
    <n v="171.46"/>
    <x v="385"/>
    <s v="ADQUISICION VIDRIO ARMADO PARA VENTANA DE CASETA VESTUARIO EN PARQUESOL (PARCELA 62)"/>
    <n v="220"/>
    <s v="VALLADOLID"/>
    <s v="VALLADOLID"/>
    <x v="2"/>
    <s v="AdDirec - Adjudicación Directa"/>
    <s v="SinC - Sin Criterio"/>
    <x v="1"/>
    <x v="0"/>
    <s v="2"/>
    <s v="2. Gastos corrientes en bienes y servicios"/>
    <s v="07"/>
    <x v="3"/>
    <s v="1711"/>
    <s v="1711. Parques y jardines"/>
    <n v="22"/>
    <n v="22199"/>
  </r>
  <r>
    <n v="220260001094"/>
    <s v="AD"/>
    <d v="2026-02-11T00:00:00"/>
    <n v="22026001953"/>
    <s v="2026 04 3121 22106"/>
    <n v="2413.9499999999998"/>
    <x v="386"/>
    <s v="Un desfibrilador para el Departamento de Prevención y Salud Laboral."/>
    <n v="220"/>
    <s v="VALDESTILLAS"/>
    <s v="VALLADOLID"/>
    <x v="2"/>
    <s v="AdDirec - Adjudicación Directa"/>
    <s v="SinC - Sin Criterio"/>
    <x v="1"/>
    <x v="0"/>
    <s v="2"/>
    <s v="2. Gastos corrientes en bienes y servicios"/>
    <s v="04"/>
    <x v="2"/>
    <s v="3121"/>
    <s v="3121. Prevención y salud laboral"/>
    <n v="22"/>
    <n v="22106"/>
  </r>
  <r>
    <n v="220260002507"/>
    <s v="AD"/>
    <d v="2026-02-18T00:00:00"/>
    <n v="22026001530"/>
    <s v="2026 04 3121 22106"/>
    <n v="2499.9899999999998"/>
    <x v="386"/>
    <s v="Calibración de equipos médicos, para el Departamento de Prevención y Salud Laboral - 2026"/>
    <n v="220"/>
    <s v="VALDESTILLAS"/>
    <s v="VALLADOLID"/>
    <x v="2"/>
    <s v="AdDirec - Adjudicación Directa"/>
    <s v="SinC - Sin Criterio"/>
    <x v="1"/>
    <x v="0"/>
    <s v="2"/>
    <s v="2. Gastos corrientes en bienes y servicios"/>
    <s v="04"/>
    <x v="2"/>
    <s v="3121"/>
    <s v="3121. Prevención y salud laboral"/>
    <n v="22"/>
    <n v="22106"/>
  </r>
  <r>
    <n v="220259001000"/>
    <s v="AD"/>
    <d v="2026-01-01T00:00:00"/>
    <n v="22026001084"/>
    <s v="2026 01 9205 203"/>
    <n v="407.93"/>
    <x v="146"/>
    <s v="ALQUILER+COPIAS EQUIPO MN 4 IMPRENTA Exp. 2025/AAR_01/039 nuevo contrato impresión corporativa (08/02/2026 a07/02/2029)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205"/>
    <s v="9205. Imprenta municipal"/>
    <n v="20"/>
    <n v="203"/>
  </r>
  <r>
    <n v="220259001001"/>
    <s v="AD"/>
    <d v="2026-01-01T00:00:00"/>
    <n v="22026001569"/>
    <s v="2026 06 3321 203"/>
    <n v="3676.78"/>
    <x v="146"/>
    <s v="2025/AAR_01/000039 - CONTRATO SUMINISTRO DE IMPRESIÓN CORPORATIVA LOTE 1 - BIBLIOTECAS PÚBLICAS -DEL 8/2/26 AL 7/2/29-"/>
    <n v="220"/>
    <s v="VALLADOLID"/>
    <s v="VALLADOLID"/>
    <x v="2"/>
    <s v="PrAbier - Procedimiento Abierto"/>
    <s v="MultiC - MultiCriterio"/>
    <x v="0"/>
    <x v="0"/>
    <s v="2"/>
    <s v="2. Gastos corrientes en bienes y servicios"/>
    <s v="06"/>
    <x v="0"/>
    <s v="3321"/>
    <s v="3321. Bibliotecas públicas"/>
    <n v="20"/>
    <n v="203"/>
  </r>
  <r>
    <n v="220259001002"/>
    <s v="AD"/>
    <d v="2026-01-01T00:00:00"/>
    <n v="22026001085"/>
    <s v="2026 01 9312 203"/>
    <n v="370.57"/>
    <x v="146"/>
    <s v="CONTRATO CENTRALIZADO IMPRESION CORPORATIVA. COPIAS FOTOCOPIADORAS CONTABILIDAD E INTERVENCIÓN GENERAL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312"/>
    <s v="9312. Intervención general"/>
    <n v="20"/>
    <n v="203"/>
  </r>
  <r>
    <n v="220260001795"/>
    <s v="AD"/>
    <d v="2026-02-13T00:00:00"/>
    <n v="22026002025"/>
    <s v="2026 07 1711 224"/>
    <n v="279.51"/>
    <x v="387"/>
    <s v="SEGURO ACCIDENTES COLECTIVOS PARA ALUMNOS &quot;&quot;GERMINAVA: ESCUELA MUNICIPAL DE JARDINERIA, MEDIO AMB Y RENATURALIZACION URB&quot;&quot;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11"/>
    <s v="1711. Parques y jardines"/>
    <n v="22"/>
    <n v="224"/>
  </r>
  <r>
    <n v="220259001003"/>
    <s v="AD"/>
    <d v="2026-01-01T00:00:00"/>
    <n v="22026001086"/>
    <s v="2026 01 9312 203"/>
    <n v="925.86"/>
    <x v="146"/>
    <s v="CONTRATO CENTRALIZADO IMPRESION CORPORATIVA. ALQUILER FOTOCOPIADORAS CONTABILIDAD E INTERVENCIÓN GENERAL"/>
    <n v="220"/>
    <s v="VALLADOLID"/>
    <s v="VALLADOLID"/>
    <x v="2"/>
    <s v="PrAbier - Procedimiento Abierto"/>
    <s v="MultiC - MultiCriterio"/>
    <x v="0"/>
    <x v="0"/>
    <s v="2"/>
    <s v="2. Gastos corrientes en bienes y servicios"/>
    <s v="01"/>
    <x v="4"/>
    <s v="9312"/>
    <s v="9312. Intervención general"/>
    <n v="20"/>
    <n v="203"/>
  </r>
  <r>
    <n v="220260002986"/>
    <s v="AD"/>
    <d v="2026-02-20T00:00:00"/>
    <n v="22026002373"/>
    <s v="2026 10 2312 212"/>
    <n v="363"/>
    <x v="388"/>
    <s v="SERVICIO DE LOCALIZACION DE FUGA DE AGUA  DEL CVA RIO ESGUEVA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2"/>
  </r>
  <r>
    <n v="220260000756"/>
    <s v="AD"/>
    <d v="2026-02-03T00:00:00"/>
    <n v="22026000852"/>
    <s v="2026 05 4312 22799"/>
    <n v="822.8"/>
    <x v="389"/>
    <s v="CONTRATACIÓN DE UN SERVICIO DE FONTANERÍA EN EL PUESTO Nº4 CAFETERIA MERCADO MUNICIPAL DE LA RONDILLA"/>
    <n v="220"/>
    <s v="SIMANCAS"/>
    <s v="VALLADOLID"/>
    <x v="0"/>
    <s v="AdDirec - Adjudicación Directa"/>
    <s v="SinC - Sin Criterio"/>
    <x v="1"/>
    <x v="0"/>
    <s v="2"/>
    <s v="2. Gastos corrientes en bienes y servicios"/>
    <s v="05"/>
    <x v="8"/>
    <s v="4312"/>
    <s v="4312. Mercados"/>
    <n v="22"/>
    <n v="22799"/>
  </r>
  <r>
    <n v="220260002703"/>
    <s v="AD"/>
    <d v="2026-02-19T00:00:00"/>
    <n v="22026002423"/>
    <s v="2026 06 3321 22001"/>
    <n v="120"/>
    <x v="390"/>
    <s v="SUMINISTRO REVISTA EL CULTURAL PARA BIBLIOTECAS PÚBLICAS MUNICIPALES - VALLADOLID.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60000705"/>
    <s v="AD"/>
    <d v="2026-01-28T00:00:00"/>
    <n v="22026000838"/>
    <s v="2026 03 9241 22609"/>
    <n v="495"/>
    <x v="391"/>
    <s v="MENUDO FIN SE SEMANA: OBRA &quot;&quot;DULCE, LA ABEJA AVENTURERA&quot;&quot; EN C.C. JOSÉ LUIS MOSQUERA (SALTINBANKIDS)"/>
    <n v="220"/>
    <s v="CABEZON DE PISUERGA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3018"/>
    <s v="AD/"/>
    <d v="2026-02-23T00:00:00"/>
    <n v="22026000838"/>
    <s v="2026 03 9241 22609"/>
    <n v="-495"/>
    <x v="391"/>
    <s v="MENUDO FIN SE SEMANA: OBRA &quot;&quot;DULCE, LA ABEJA AVENTURERA&quot;&quot; EN C.C. JOSÉ LUIS MOSQUERA (SALTINBANKIDS)- cambio tercero"/>
    <n v="220"/>
    <s v="CABEZON DE PISUERGA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685"/>
    <s v="AD"/>
    <d v="2026-01-01T00:00:00"/>
    <n v="22026001821"/>
    <s v="2026 06 3261 22799"/>
    <n v="4440"/>
    <x v="392"/>
    <s v="CTO. MENOR TALLERES BALLET Y FLAMENCO OFERTADOS EN LA GUÍA EDUCATIVA PARA EL CURSO ESCOLAR 25/26. ENERO A JUN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1129"/>
    <s v="AD"/>
    <d v="2026-02-11T00:00:00"/>
    <n v="22026002099"/>
    <s v="2026 05 4314 22606"/>
    <n v="700"/>
    <x v="393"/>
    <s v="COSTES HONORARIOS A ARBITROS PROPUESTOS POR ASOCIACIONES DE CONSUMIDORES Y EMPRESARIOS ASITENCIA A AUDIENCIAS 2026.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4"/>
    <s v="4314. Actuaciones en materia de comercio minorista"/>
    <n v="22"/>
    <n v="22606"/>
  </r>
  <r>
    <n v="220260000686"/>
    <s v="AD"/>
    <d v="2026-01-28T00:00:00"/>
    <n v="22026000715"/>
    <s v="2026 03 9241 22609"/>
    <n v="1540"/>
    <x v="394"/>
    <s v="MENUDO FIN DE SEMANA 1 Y CARNAVALES: 3 REPRESENTACIONES DE OBRAS INFANTILES DE CHARO JAULAR (PARQUESOL, ESGUEVA, S.M)"/>
    <n v="220"/>
    <s v="ZAMORA"/>
    <s v="ZAMOR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0681"/>
    <s v="AD"/>
    <d v="2026-01-27T00:00:00"/>
    <n v="22026000694"/>
    <s v="2026 03 9241 22609"/>
    <n v="1045"/>
    <x v="395"/>
    <s v="MENUDO FIN DE SEMANA 1: DOS REPRESENTACIONES EN C.C. ZONA SUR Y C.I.C. EL EMPECINADO (HABICHUELA CUENTACUENTOS)"/>
    <n v="220"/>
    <s v="SALAMANCA"/>
    <s v="SALAMANC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1056"/>
    <s v="AD"/>
    <d v="2026-01-01T00:00:00"/>
    <n v="22026002067"/>
    <s v="2026 10 2315 22799"/>
    <n v="800.6"/>
    <x v="396"/>
    <s v="TALLERES DE PINTURA: ENREDADO DE COLORES CON ENFOQUE DE GENERO // CENTRO MUNICIPAL DE IGUALDAD// ENERO A JUN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2981"/>
    <s v="AD"/>
    <d v="2026-02-20T00:00:00"/>
    <n v="22026002205"/>
    <s v="2026 10 2315 22799"/>
    <n v="1800"/>
    <x v="397"/>
    <s v="6 TALLERES DE &quot;&quot;MUSICA PARA LA PRIMERA INFANCIA&quot;&quot; EN EL CENTRO MUNICIPAL DE IGUALDAD // FEBRERO A JUN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59001004"/>
    <s v="AD"/>
    <d v="2026-01-01T00:00:00"/>
    <n v="22026001563"/>
    <s v="2026 05 4301 203"/>
    <n v="1457"/>
    <x v="146"/>
    <s v="DISPOSICIÓN PARA CONTRATO CENTRALIZADO DE IMPRESIÓN CORPORATIVA DEL 08/02/2026 AL  07/02/2029"/>
    <n v="220"/>
    <s v="VALLADOLID"/>
    <s v="VALLADOLID"/>
    <x v="2"/>
    <s v="PrAbier - Procedimiento Abierto"/>
    <s v="MultiC - MultiCriterio"/>
    <x v="0"/>
    <x v="0"/>
    <s v="2"/>
    <s v="2. Gastos corrientes en bienes y servicios"/>
    <s v="05"/>
    <x v="8"/>
    <s v="4301"/>
    <s v="4301. Dirección del área de comercio, mercados y consumo"/>
    <n v="20"/>
    <n v="203"/>
  </r>
  <r>
    <n v="220260000704"/>
    <s v="AD"/>
    <d v="2026-01-28T00:00:00"/>
    <n v="22026000835"/>
    <s v="2026 03 9241 22609"/>
    <n v="1045"/>
    <x v="398"/>
    <s v="MENUDO FIN DE SEMANA 1: OBRA &quot;&quot;EL CIRCO DE LOS MONSTRUOS, DE POPY VEGAS, EN C.C. BAILARÍN VICENTE E. Y C.M. PUENTE DUERO"/>
    <n v="220"/>
    <s v="CIUDAD RODRIGO"/>
    <s v="SALAMANC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971"/>
    <s v="AD"/>
    <d v="2026-01-01T00:00:00"/>
    <n v="22026001659"/>
    <s v="2026 10 2315 22799"/>
    <n v="1700"/>
    <x v="399"/>
    <s v="ACTIVIDADES DE LECTURA Y ESCRITURA CREATIVA// CENTRO MUNICIPAL DE IGUALDAD// ENERO A JUN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0910"/>
    <s v="AD"/>
    <d v="2026-02-10T00:00:00"/>
    <n v="22026001752"/>
    <s v="2026 11 1361 213"/>
    <n v="968"/>
    <x v="400"/>
    <s v="REPARACIONES DE PRENDAS Y MATERIALES DEL SERVICIO DE EXTINCION DE INCENDIOS, SALVAMENTO Y PROTECCION CIVIL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1"/>
    <n v="213"/>
  </r>
  <r>
    <n v="220259001005"/>
    <s v="AD"/>
    <d v="2026-01-01T00:00:00"/>
    <n v="22026001564"/>
    <s v="2026 05 4312 203"/>
    <n v="1682"/>
    <x v="146"/>
    <s v="DISPOSICIÓN PARA CONTRATO DEL SUMINISTRO DE IMPRESION CORPORATIVA PARA LAS DEPENDENCIAS DEL EXCMO AYTO. DE VALLADOLID."/>
    <n v="220"/>
    <s v="VALLADOLID"/>
    <s v="VALLADOLID"/>
    <x v="2"/>
    <s v="PrAbier - Procedimiento Abierto"/>
    <s v="MultiC - MultiCriterio"/>
    <x v="0"/>
    <x v="0"/>
    <s v="2"/>
    <s v="2. Gastos corrientes en bienes y servicios"/>
    <s v="05"/>
    <x v="8"/>
    <s v="4312"/>
    <s v="4312. Mercados"/>
    <n v="20"/>
    <n v="203"/>
  </r>
  <r>
    <n v="220260000696"/>
    <s v="AD"/>
    <d v="2026-01-28T00:00:00"/>
    <n v="22026000728"/>
    <s v="2026 03 9241 22609"/>
    <n v="990"/>
    <x v="401"/>
    <s v="MENUDO FIN DE SEMANA 1: DOS REPRESENTACIONES DE ESPECTÁCULO &quot;&quot;HOCUS POCUS&quot;&quot; EN C.C. PARQUESOL Y ZONA ESTE"/>
    <n v="220"/>
    <s v="ALDEA DE SAN MIGUEL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1801"/>
    <s v="AD"/>
    <d v="2026-02-13T00:00:00"/>
    <n v="22026002114"/>
    <s v="2026 09 4321 22609"/>
    <n v="181.5"/>
    <x v="402"/>
    <s v="SERVICIOS DE ORGANIZACION DE LA JORNADA FEMALE LANDSCAPE EN EL ESPACIO SEMINCI"/>
    <n v="220"/>
    <s v="AZAGRA"/>
    <s v="NAVARRA"/>
    <x v="3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609"/>
  </r>
  <r>
    <n v="220259001008"/>
    <s v="AD"/>
    <d v="2026-01-01T00:00:00"/>
    <n v="22026001087"/>
    <s v="2026 01 9201 203"/>
    <n v="4474.28"/>
    <x v="146"/>
    <s v="SUMINISTRO DE IMPRESION CORPORATIVA (Secretaría General/Asesoria Jca y Gobierno y actas ) Expte.2025/AAR_01/000039"/>
    <n v="220"/>
    <s v="VALLADOLID"/>
    <s v="VALLADOLID"/>
    <x v="0"/>
    <s v="PrAbier - Procedimiento Abierto"/>
    <s v="MultiC - MultiCriterio"/>
    <x v="0"/>
    <x v="0"/>
    <s v="2"/>
    <s v="2. Gastos corrientes en bienes y servicios"/>
    <s v="01"/>
    <x v="4"/>
    <s v="9201"/>
    <s v="9201. Secretaría General"/>
    <n v="20"/>
    <n v="203"/>
  </r>
  <r>
    <n v="220259000708"/>
    <s v="AD"/>
    <d v="2026-01-01T00:00:00"/>
    <n v="22026001379"/>
    <s v="2026 03 9241 22799"/>
    <n v="7915.6"/>
    <x v="328"/>
    <s v="ASISTENCIA TÉCNICA PRESUPUESTOS PARTICIPATIVOS AYTO. VALLADOLID 2027-2028 (1A). EXPTE. DAPCyD 6/2025"/>
    <n v="220"/>
    <s v="ARROYO DE LA ENCOMIENDA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799"/>
  </r>
  <r>
    <n v="220259000847"/>
    <s v="AD"/>
    <d v="2026-01-01T00:00:00"/>
    <n v="22026001401"/>
    <s v="2026 03 9241 22799"/>
    <n v="8919.9"/>
    <x v="328"/>
    <s v="SERVICIOS DE DINAMIZACIÓN DE PRESUPUESTOS PARTICIPATIVOS 2027/2028"/>
    <n v="220"/>
    <s v="ARROYO DE LA ENCOMIENDA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799"/>
  </r>
  <r>
    <n v="220259000959"/>
    <s v="AD"/>
    <d v="2026-01-01T00:00:00"/>
    <n v="22026001647"/>
    <s v="2026 10 2315 22799"/>
    <n v="300"/>
    <x v="403"/>
    <s v="TALLERES INFANTILES: JUGUETES DE LA NATURALEZA Y TARJETAS ESTAMPADAS // CENTRO MUNICIPAL DE IGUALDAD // ENER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59000960"/>
    <s v="AD"/>
    <d v="2026-01-01T00:00:00"/>
    <n v="22026001648"/>
    <s v="2026 10 2315 22799"/>
    <n v="1089"/>
    <x v="403"/>
    <s v="TALLERES DE FOTOS CREATIVAS CON DIFERENTES TEMATICAS // CENTRO MUNICIPAL DE IGUALDAD // ENERO A JUN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2511"/>
    <s v="AD"/>
    <d v="2026-02-18T00:00:00"/>
    <n v="22026002371"/>
    <s v="2026 06 3321 22799"/>
    <n v="1850"/>
    <x v="403"/>
    <s v="CTO. DE SERVICIOS - 12 TALLERES &quot;&quot;CIENTÍFICAS EN LA BIBLIOTECA&quot;&quot; DÍA INTERNAC. MUJER Y ÑIÑA EN LA CIENCIA. FEBR-MARZ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799"/>
  </r>
  <r>
    <n v="220259001009"/>
    <s v="AD"/>
    <d v="2026-01-01T00:00:00"/>
    <n v="22026001426"/>
    <s v="2026 03 9241 22100"/>
    <n v="423506"/>
    <x v="321"/>
    <s v="CONTRATO CENTRALIZADO DE SUMINISTRO DE ENERGÍA ELÉCTRICA PARA CENTROS DEPENDIENTES SPC (2A) (EXP. 2025 AAR_01000012)"/>
    <n v="220"/>
    <s v="BILBAO"/>
    <s v="VIZCAYA"/>
    <x v="2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100"/>
  </r>
  <r>
    <n v="220259001010"/>
    <s v="AD"/>
    <d v="2026-01-01T00:00:00"/>
    <n v="22026001673"/>
    <s v="2026 10 2311 22100"/>
    <n v="9700"/>
    <x v="321"/>
    <s v="contrato suministro energia electrica Comedor Social año 2026-2027"/>
    <n v="220"/>
    <s v="BILBAO"/>
    <s v="VIZCAYA"/>
    <x v="2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100"/>
  </r>
  <r>
    <n v="220260002108"/>
    <s v="D"/>
    <d v="2026-02-16T00:00:00"/>
    <n v="22026000868"/>
    <s v="2026 02 9332 212"/>
    <n v="16.989999999999998"/>
    <x v="404"/>
    <s v="Albarán: VA26/87 Fecha: 13/01/26 / * CASA CONSISTORIAL* / CANTO PVC 1/35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59001011"/>
    <s v="AD"/>
    <d v="2026-01-01T00:00:00"/>
    <n v="22026001674"/>
    <s v="2026 10 2311 22100"/>
    <n v="32200"/>
    <x v="321"/>
    <s v="contrato suministro energia electrica CEAS,CENTRO INTEGRADO 2026-2027 (intervencion social)"/>
    <n v="220"/>
    <s v="BILBAO"/>
    <s v="VIZCAYA"/>
    <x v="2"/>
    <s v="PrAbier - Procedimiento Abierto"/>
    <s v="MultiC - MultiCriterio"/>
    <x v="0"/>
    <x v="0"/>
    <s v="2"/>
    <s v="2. Gastos corrientes en bienes y servicios"/>
    <s v="10"/>
    <x v="1"/>
    <s v="2311"/>
    <s v="2311. Intervención social"/>
    <n v="22"/>
    <n v="22100"/>
  </r>
  <r>
    <n v="220259001012"/>
    <s v="AD"/>
    <d v="2026-01-01T00:00:00"/>
    <n v="22026001088"/>
    <s v="2026 01 9205 22100"/>
    <n v="6000"/>
    <x v="321"/>
    <s v="ADJUDICACIÓN Exped 2025 AAR_01000012 NUEVO CONTRATO SUMINISTRO ENERGÍA ELÉCTRICA A LA IMPRENTA - AÑOS 2026 Y 2027"/>
    <n v="220"/>
    <s v="BILBAO"/>
    <s v="VIZCAYA"/>
    <x v="2"/>
    <s v="PrAbier - Procedimiento Abierto"/>
    <s v="MultiC - MultiCriterio"/>
    <x v="0"/>
    <x v="0"/>
    <s v="2"/>
    <s v="2. Gastos corrientes en bienes y servicios"/>
    <s v="01"/>
    <x v="4"/>
    <s v="9205"/>
    <s v="9205. Imprenta municipal"/>
    <n v="22"/>
    <n v="22100"/>
  </r>
  <r>
    <n v="220259001013"/>
    <s v="AD"/>
    <d v="2026-01-01T00:00:00"/>
    <n v="22026001156"/>
    <s v="2026 11 1321 22100"/>
    <n v="150000"/>
    <x v="321"/>
    <s v="CONTRATO DE SUMINISTRO DE ENERGÍA ELÉCTRICA 2026-2027"/>
    <n v="220"/>
    <s v="BILBAO"/>
    <s v="VIZCAYA"/>
    <x v="2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2"/>
    <n v="22100"/>
  </r>
  <r>
    <n v="220259001014"/>
    <s v="AD"/>
    <d v="2026-01-01T00:00:00"/>
    <n v="22026001089"/>
    <s v="2026 01 4331 22100"/>
    <n v="79200"/>
    <x v="321"/>
    <s v="CONTRATO SUMINISTRO ENERGÍA ELÉCTRICA PARA EDIFICIOS DEPENDIENTES DE LA AGENCIA DE INNOVACIÓN Y DESARROLLO ECONOMICO"/>
    <n v="220"/>
    <s v="BILBAO"/>
    <s v="VIZCAYA"/>
    <x v="2"/>
    <s v="PrAbier - Procedimiento Abierto"/>
    <s v="MultiC - MultiCriterio"/>
    <x v="0"/>
    <x v="0"/>
    <s v="2"/>
    <s v="2. Gastos corrientes en bienes y servicios"/>
    <s v="01"/>
    <x v="4"/>
    <s v="4331"/>
    <s v="4331. Desarrollo empresarial"/>
    <n v="22"/>
    <n v="22100"/>
  </r>
  <r>
    <n v="220259000842"/>
    <s v="AD"/>
    <d v="2026-01-01T00:00:00"/>
    <n v="22026001825"/>
    <s v="2026 06 3261 22799"/>
    <n v="3500"/>
    <x v="405"/>
    <s v="CTO. MENOR TALLERES HISTORIA Y PATRIMONIO PARA INFANTIL, PRIMARIA Y ESO. CURSO 2025-2026. DESDE ENERO A JUNIO DE 2026.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59000972"/>
    <s v="AD"/>
    <d v="2026-01-01T00:00:00"/>
    <n v="22026001660"/>
    <s v="2026 10 2315 22799"/>
    <n v="800"/>
    <x v="405"/>
    <s v="TALLER MUJERES PROTAGONISTAS EN EL ARCHIVO REAL CHANCILLERIA// CENTRO MUNICIPAL DE IGUALDAD// ENERO A JUN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0667"/>
    <s v="AD"/>
    <d v="2026-01-27T00:00:00"/>
    <n v="22026000441"/>
    <s v="2026 01 4331 22699"/>
    <n v="130"/>
    <x v="406"/>
    <s v="DISEÑO E IMPRESIÓN DIPLOMAS PREMIOS TFG Y TFM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699"/>
  </r>
  <r>
    <n v="220260000922"/>
    <s v="AD"/>
    <d v="2026-02-10T00:00:00"/>
    <n v="22026000961"/>
    <s v="2026 10 2315 22799"/>
    <n v="7259.97"/>
    <x v="406"/>
    <s v="SUMINISTRO DE DIVERSOS MATERIALES DE SENSIBILIZACION Y DIVULGACION // SERVICIO DE IGUALDAD Y JUVENTUD //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3000"/>
    <s v="AD"/>
    <d v="2026-02-20T00:00:00"/>
    <n v="22026002481"/>
    <s v="2026 01 4331 22799"/>
    <n v="213.26"/>
    <x v="406"/>
    <s v="EMISIÓN DISTINTIVOS DE VEHÍCULO ELÉCTRICO CATEGORÍA VELID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60004491"/>
    <s v="AD"/>
    <d v="2026-02-27T00:00:00"/>
    <n v="22026002638"/>
    <s v="2026 03 9241 213"/>
    <n v="630.41"/>
    <x v="407"/>
    <s v="REPARACIÓN DE CAÑÓN PROYECTOR PARA C.C. PARQUESOL"/>
    <n v="220"/>
    <s v="CUELLAR"/>
    <s v="SEGOVI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1"/>
    <n v="213"/>
  </r>
  <r>
    <n v="220259001015"/>
    <s v="AD"/>
    <d v="2026-01-01T00:00:00"/>
    <n v="22026001548"/>
    <s v="2026 04 9204 22100"/>
    <n v="85000"/>
    <x v="321"/>
    <s v="SUMINISTRO ENERGÍA ELÉCTRICA, EDIFICIO ENRIQUE IV, 2025/AAR/012"/>
    <n v="220"/>
    <s v="BILBAO"/>
    <s v="VIZCAYA"/>
    <x v="2"/>
    <s v="PrAbier - Procedimiento Abierto"/>
    <s v="UniC - Único Criterio"/>
    <x v="0"/>
    <x v="0"/>
    <s v="2"/>
    <s v="2. Gastos corrientes en bienes y servicios"/>
    <s v="04"/>
    <x v="2"/>
    <s v="9204"/>
    <s v="9204. Tecnologías de la información y comunicación"/>
    <n v="22"/>
    <n v="22100"/>
  </r>
  <r>
    <n v="220260000946"/>
    <s v="AD"/>
    <d v="2026-02-10T00:00:00"/>
    <n v="22026001546"/>
    <s v="2026 07 1721 213"/>
    <n v="751.95"/>
    <x v="408"/>
    <s v="MANTENIMIENTO Y CALIBRACIÓN BALANZA LABORATORIO"/>
    <n v="220"/>
    <s v="HOSPITALET DE LLOBREGAT"/>
    <s v="MADRID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1"/>
    <n v="213"/>
  </r>
  <r>
    <n v="220259001016"/>
    <s v="AD"/>
    <d v="2026-01-01T00:00:00"/>
    <n v="22026001239"/>
    <s v="2026 08 1341 22100"/>
    <n v="210000"/>
    <x v="321"/>
    <s v="SUMINISTRO ENERGÍA ELÉCTRICA PARA EL CENTRO DE MOVILIDAD URBANA"/>
    <n v="220"/>
    <s v="BILBAO"/>
    <s v="VIZCAYA"/>
    <x v="2"/>
    <s v="PrAbier - Procedimiento Abierto"/>
    <s v="MultiC - MultiCriterio"/>
    <x v="0"/>
    <x v="0"/>
    <s v="2"/>
    <s v="2. Gastos corrientes en bienes y servicios"/>
    <s v="08"/>
    <x v="9"/>
    <s v="1341"/>
    <s v="1341. Movilidad"/>
    <n v="22"/>
    <n v="22100"/>
  </r>
  <r>
    <n v="220260002145"/>
    <s v="AD"/>
    <d v="2026-02-16T00:00:00"/>
    <n v="22026002214"/>
    <s v="2026 11 1631 22106"/>
    <n v="4719"/>
    <x v="409"/>
    <s v="CREMAS SOLARES PARA EL PERSONAL DE CALLE DEL SERVICIO DE LIMPIEZA VIARIA.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631"/>
    <s v="1631. Limpieza viaria"/>
    <n v="22"/>
    <n v="22106"/>
  </r>
  <r>
    <n v="220260000828"/>
    <s v="AD"/>
    <d v="2026-02-04T00:00:00"/>
    <n v="22026000936"/>
    <s v="2026 01 9205 22199"/>
    <n v="7000"/>
    <x v="410"/>
    <s v="ADJUDICA SUMINISTRO TINTAS OFFSET Y OTROS MATERIALES PARA TRABAJOS IMPRENTA -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5"/>
    <s v="9205. Imprenta municipal"/>
    <n v="22"/>
    <n v="22199"/>
  </r>
  <r>
    <n v="220259001017"/>
    <s v="AD"/>
    <d v="2026-01-01T00:00:00"/>
    <n v="22026002054"/>
    <s v="2026 09 4321 22100"/>
    <n v="128000"/>
    <x v="321"/>
    <s v="SUMINISTRO ENERGIA ELECTRICA EDIFICIOS DEPENDIENTES DEL AREA DE TURISMO, EVENTOS Y MARCA CIUDAD. 2026 Y 2027"/>
    <n v="220"/>
    <s v="BILBAO"/>
    <s v="VIZCAYA"/>
    <x v="2"/>
    <s v="PrAbier - Procedimiento Abierto"/>
    <s v="MultiC - MultiCriterio"/>
    <x v="0"/>
    <x v="0"/>
    <s v="2"/>
    <s v="2. Gastos corrientes en bienes y servicios"/>
    <s v="09"/>
    <x v="6"/>
    <s v="4321"/>
    <s v="4321. Turismo"/>
    <n v="22"/>
    <n v="22100"/>
  </r>
  <r>
    <n v="220260000682"/>
    <s v="AD"/>
    <d v="2026-01-27T00:00:00"/>
    <n v="22026000696"/>
    <s v="2026 03 9241 22609"/>
    <n v="495"/>
    <x v="352"/>
    <s v="MENUDO FIN DE SEMANA 1: REPRESENTACIÓN DE LA OBRA &quot;&quot;AUTOSTOP&quot;&quot; EN C.C. CANAL DE CASTILLA (EL SILO)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0833"/>
    <s v="AD"/>
    <d v="2026-02-04T00:00:00"/>
    <n v="22026000960"/>
    <s v="2026 03 9241 22609"/>
    <n v="495"/>
    <x v="352"/>
    <s v="MENUDO FIN DE SEMANA 1: REPRESENTACIÓN OBRA DONDE DUERMEN LOS CUENTOS (EL SILO) EN C.C. PARQUESOL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2133"/>
    <s v="AD"/>
    <d v="2026-02-16T00:00:00"/>
    <n v="22026002154"/>
    <s v="2026 05 4314 22799"/>
    <n v="2250.6"/>
    <x v="411"/>
    <s v="ADAPTACIÓN DE UNA SERIE DE CREATIVIDADES VINCULADAS A LA CAMPAÑA &quot;&quot;COMERCIO PRÓXIMO, TU PRÓXIMO DESTINO&quot;&quot;.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4"/>
    <s v="4314. Actuaciones en materia de comercio minorista"/>
    <n v="22"/>
    <n v="22799"/>
  </r>
  <r>
    <n v="220259001018"/>
    <s v="AD"/>
    <d v="2026-01-01T00:00:00"/>
    <n v="22026001157"/>
    <s v="2026 11 1361 22100"/>
    <n v="35000"/>
    <x v="321"/>
    <s v="EXPTE 2025 SCN_01_000001  CONTRATO SUMINISTRO DE ENERGIA ELECTRICA"/>
    <n v="220"/>
    <s v="BILBAO"/>
    <s v="VIZCAYA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2"/>
    <n v="22100"/>
  </r>
  <r>
    <n v="220259001019"/>
    <s v="AD"/>
    <d v="2026-01-01T00:00:00"/>
    <n v="22026001158"/>
    <s v="2026 11 3111 22100"/>
    <n v="7500"/>
    <x v="321"/>
    <s v="CONTRATO SUMINISTRO ENERGÍA ELECTRICA PARA EL CENTRO MUNICIPAL DE PROTECCION ANIMAL AÑOS 2026 Y 2027"/>
    <n v="220"/>
    <s v="BILBAO"/>
    <s v="VIZCAYA"/>
    <x v="2"/>
    <s v="PrAbier - Procedimiento Abierto"/>
    <s v="MultiC - MultiCriterio"/>
    <x v="0"/>
    <x v="0"/>
    <s v="2"/>
    <s v="2. Gastos corrientes en bienes y servicios"/>
    <s v="11"/>
    <x v="5"/>
    <s v="3111"/>
    <s v="3111. Protección de la salubridad pública"/>
    <n v="22"/>
    <n v="22100"/>
  </r>
  <r>
    <n v="220259000954"/>
    <s v="AD"/>
    <d v="2026-01-01T00:00:00"/>
    <n v="22026001566"/>
    <s v="2026 06 3261 22799"/>
    <n v="2541"/>
    <x v="412"/>
    <s v="CTO MENOR: VISITAS GUIADAS IGLESIA Y CLAUSTRO STA. ISABEL DE HUNGRÍA OFERTADAS DENTRO DE LA GUÍA EDUCATIVA 2025-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59001020"/>
    <s v="AD"/>
    <d v="2026-01-01T00:00:00"/>
    <n v="22026001307"/>
    <s v="2026 02 9332 22100"/>
    <n v="215000"/>
    <x v="321"/>
    <s v="ADJ.EXPTE. SUMINISTRO ENERGÍA ELÉCTRICA(LOTES 1 Y 2) EDIFICIOS MUNICIPALES EXPTE.2025 AAR_01000012"/>
    <n v="220"/>
    <s v="BILBAO"/>
    <s v="VIZCAYA"/>
    <x v="2"/>
    <s v="PrAbier - Procedimiento Abierto"/>
    <s v="MultiC - MultiCriterio"/>
    <x v="0"/>
    <x v="0"/>
    <s v="2"/>
    <s v="2. Gastos corrientes en bienes y servicios"/>
    <s v="02"/>
    <x v="10"/>
    <s v="9332"/>
    <s v="9332. Mantenimiento de edificios e instalaciones municipales"/>
    <n v="22"/>
    <n v="22100"/>
  </r>
  <r>
    <n v="220260003011"/>
    <s v="D"/>
    <d v="2026-02-23T00:00:00"/>
    <n v="22026000434"/>
    <s v="2026 03 9241 213"/>
    <n v="474.97"/>
    <x v="264"/>
    <s v="SUMINISTRO E INSTALACIÓN CLIMATIZACIÓN EN DESPACHO DE CENTRO CÍVICO CASA CUNA"/>
    <n v="300"/>
    <s v="VALLADOLID"/>
    <s v="MADRID"/>
    <x v="2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1"/>
    <n v="213"/>
  </r>
  <r>
    <n v="220260003012"/>
    <s v="D"/>
    <d v="2026-02-23T00:00:00"/>
    <n v="22026000434"/>
    <s v="2026 03 9241 213"/>
    <n v="461.37"/>
    <x v="264"/>
    <s v="SUMINISTRO DE CRONOTERMOSTATOS PARA CENTROS DE INICIATIVAS CIUDADANAS SEGUNDO MONTES Y SANTIAGO LÓPEZ"/>
    <n v="300"/>
    <s v="VALLADOLID"/>
    <s v="MADRID"/>
    <x v="2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1"/>
    <n v="213"/>
  </r>
  <r>
    <n v="220260001099"/>
    <s v="AD"/>
    <d v="2026-02-11T00:00:00"/>
    <n v="22026002000"/>
    <s v="2026 11 3111 22110"/>
    <n v="2000"/>
    <x v="413"/>
    <s v="PRODUCTOS DE LIMPIEZA Y ASEO PARA USO DEL PERSONAL EN BAÑOS EN EL CMPA DURANTE EL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110"/>
  </r>
  <r>
    <n v="220259001021"/>
    <s v="AD"/>
    <d v="2026-01-01T00:00:00"/>
    <n v="22026001675"/>
    <s v="2026 10 2412 22100"/>
    <n v="10000"/>
    <x v="321"/>
    <s v="contrato suministro energia electrica Centro de Formacion para el Empleo Jacinto Benavente 2026-2027"/>
    <n v="220"/>
    <s v="BILBAO"/>
    <s v="VIZCAYA"/>
    <x v="2"/>
    <s v="PrAbier - Procedimiento Abierto"/>
    <s v="MultiC - MultiCriterio"/>
    <x v="0"/>
    <x v="0"/>
    <s v="2"/>
    <s v="2. Gastos corrientes en bienes y servicios"/>
    <s v="10"/>
    <x v="1"/>
    <s v="2412"/>
    <s v="2412. Formación para el empleo"/>
    <n v="22"/>
    <n v="22100"/>
  </r>
  <r>
    <n v="220259001022"/>
    <s v="AD"/>
    <d v="2026-01-01T00:00:00"/>
    <n v="22026001676"/>
    <s v="2026 10 2312 22100"/>
    <n v="58000"/>
    <x v="321"/>
    <s v="contrato suministro energia electrica CENTROS DE VIDA ACTIVA TRANSFERIDOS  2026-2027"/>
    <n v="220"/>
    <s v="BILBAO"/>
    <s v="VIZCAYA"/>
    <x v="2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100"/>
  </r>
  <r>
    <n v="220260001118"/>
    <s v="AD"/>
    <d v="2026-02-11T00:00:00"/>
    <n v="22026002080"/>
    <s v="2026 06 3321 22001"/>
    <n v="254.52"/>
    <x v="414"/>
    <s v="CTO. SUMINISTRO SUSCRIPCIÓN REVISTAS &quot;&quot;SPORT LIFE&quot;&quot; Y &quot;&quot;MOTOCICLISMO&quot;&quot; PARA BIBLIOTECAS MUNICIPALES DE VALLADOLID. AÑO 2026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59001023"/>
    <s v="AD"/>
    <d v="2026-01-01T00:00:00"/>
    <n v="22026001677"/>
    <s v="2026 10 2312 22100"/>
    <n v="135000"/>
    <x v="321"/>
    <s v="contrato suministro energia electrica CENTROS DE VIDA ACTIVA NO TRANSFERIDOS 2026-2027"/>
    <n v="220"/>
    <s v="BILBAO"/>
    <s v="VIZCAYA"/>
    <x v="2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100"/>
  </r>
  <r>
    <n v="220260001080"/>
    <s v="AD"/>
    <d v="2026-02-11T00:00:00"/>
    <n v="22026001973"/>
    <s v="2026 04 9231 22705"/>
    <n v="15669.5"/>
    <x v="415"/>
    <s v="SERVIC.. TRANSPORTE,  DE MATERIAL ELECTORAL (URNAS Y CABINAS) A LOS LOCALES ELECTORALES- ELECCIONES AUTONOMICAS CYL-2026"/>
    <n v="220"/>
    <s v="VALLADOLID"/>
    <s v="VALLADOLID"/>
    <x v="0"/>
    <s v="AdDirec - Adjudicación Directa"/>
    <s v="SinC - Sin Criterio"/>
    <x v="1"/>
    <x v="0"/>
    <s v="2"/>
    <s v="2. Gastos corrientes en bienes y servicios"/>
    <s v="04"/>
    <x v="2"/>
    <s v="9231"/>
    <s v="9231. Información, registro y gestión del padrón"/>
    <n v="22"/>
    <n v="22705"/>
  </r>
  <r>
    <n v="220260001776"/>
    <s v="AD"/>
    <d v="2026-02-12T00:00:00"/>
    <n v="22026001954"/>
    <s v="2026 04 9231 22705"/>
    <n v="4598"/>
    <x v="415"/>
    <s v="SERV.  TRANSPORTE, COLOCACIÓN Y POSTERIOR RETIRADA, PANELES PARA  PROPAGANDA ELECTORAL - ELECCIONES AUTONÓMICAS CYL 2026"/>
    <n v="220"/>
    <s v="VALLADOLID"/>
    <s v="VALLADOLID"/>
    <x v="0"/>
    <s v="AdDirec - Adjudicación Directa"/>
    <s v="SinC - Sin Criterio"/>
    <x v="1"/>
    <x v="0"/>
    <s v="2"/>
    <s v="2. Gastos corrientes en bienes y servicios"/>
    <s v="04"/>
    <x v="2"/>
    <s v="9231"/>
    <s v="9231. Información, registro y gestión del padrón"/>
    <n v="22"/>
    <n v="22705"/>
  </r>
  <r>
    <n v="220259000860"/>
    <s v="AD"/>
    <d v="2026-01-01T00:00:00"/>
    <n v="22026001620"/>
    <s v="2026 10 2314 22799"/>
    <n v="4254.3599999999997"/>
    <x v="416"/>
    <s v="ELABORACION DE SOPORTES DIVULGATIVOS PARA LA UNIVERSIDAD DE VALLADOLID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22"/>
    <n v="22799"/>
  </r>
  <r>
    <n v="220260002110"/>
    <s v="D"/>
    <d v="2026-02-16T00:00:00"/>
    <n v="22026000868"/>
    <s v="2026 02 9332 212"/>
    <n v="26.9"/>
    <x v="417"/>
    <s v="VARILLA ROSCADA ZN M- 6 / CINTA PERFORADA GALVA 17x0,8x10M / TACO SX PLUS 6X30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0675"/>
    <s v="AD"/>
    <d v="2026-01-27T00:00:00"/>
    <n v="22026000683"/>
    <s v="2026 03 9241 22609"/>
    <n v="1089"/>
    <x v="418"/>
    <s v="MENUDO FIN DE SEMANA 1: REPRESENTACIÓN DE DOS OBRAS DEL GRUPO ABRAPALABRA EN C.C. JOSÉ MARÍA LUELMO Y C.M. LAS FLORES"/>
    <n v="220"/>
    <s v="RIUDELLOTS DE LA SELVA"/>
    <s v="GIRON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0679"/>
    <s v="AD"/>
    <d v="2026-01-27T00:00:00"/>
    <n v="22026000688"/>
    <s v="2026 03 9241 22609"/>
    <n v="1149.5"/>
    <x v="418"/>
    <s v="MENUDO FIN DE SEMANA 1 Y CARNAVAL: 2 OBRAS DE FERRIS EL MAGO (&quot;&quot;CHIKITIDISCO&quot;&quot;) EN C.M. LAS FLORES Y C.I.C. CONDE ANSÚREZ"/>
    <n v="220"/>
    <s v="RIUDELLOTS DE LA SELVA"/>
    <s v="GIRON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4487"/>
    <s v="AD"/>
    <d v="2026-02-27T00:00:00"/>
    <n v="22026002620"/>
    <s v="2026 03 9241 22609"/>
    <n v="544.5"/>
    <x v="418"/>
    <s v="ACTUACIÓN DE CUENTACUENTOS ABRAPALABRA CON MOTIVO DE LA CELEBRACIÓN DEL 8 DE MARZO (DIA DE LA MUJER) EN C.C. ZONA ESTE"/>
    <n v="220"/>
    <s v="RIUDELLOTS DE LA SELVA"/>
    <s v="GIRON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0835"/>
    <s v="AD"/>
    <d v="2026-02-04T00:00:00"/>
    <n v="22026000984"/>
    <s v="2026 11 3111 22106"/>
    <n v="12115.43"/>
    <x v="419"/>
    <s v="SUNMINISTRO DE PRODUCTO RODENTICIDA PARA CONTROL ROEDORES CON INCIDENCIA EN LA SALUD PUBLICA EN LA CIUDAD DE VALLADOLID"/>
    <n v="220"/>
    <s v="BARCELONA"/>
    <s v="BARCELONA"/>
    <x v="2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106"/>
  </r>
  <r>
    <n v="220260001110"/>
    <s v="AD"/>
    <d v="2026-02-11T00:00:00"/>
    <n v="22026002019"/>
    <s v="2026 01 9207 213"/>
    <n v="949"/>
    <x v="420"/>
    <s v="ADJUDICA REPARACIÓN Y MANTENIMIENTO DE EQUIPOS FOTOGRÁFICOS Y ACCESORIOS - MEDIOS DE COMUNICACIÓN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1"/>
    <n v="213"/>
  </r>
  <r>
    <n v="220260000677"/>
    <s v="AD"/>
    <d v="2026-01-27T00:00:00"/>
    <n v="22026000686"/>
    <s v="2026 03 9241 22609"/>
    <n v="990"/>
    <x v="421"/>
    <s v="MENUDO FIN DE SEMANA 1 Y CARNAVAL: REPRESENTACIÓN DE LA OBRA NATA CLOWN EN C.C. ZONA SUR Y C.C. RONDILLA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2019"/>
    <s v="AD/"/>
    <d v="2026-02-16T00:00:00"/>
    <n v="22026000686"/>
    <s v="2026 03 9241 22609"/>
    <n v="-990"/>
    <x v="421"/>
    <s v="MENUDO FIN DE SEMANA 1 Y CARNAVAL: REPRESENTACIÓN DE LA OBRA NATA CLOWN EN C.C. ZONA SUR Y C.C. RONDILLA - no pueden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0701"/>
    <s v="AD"/>
    <d v="2026-01-28T00:00:00"/>
    <n v="22026000828"/>
    <s v="2026 03 9241 22609"/>
    <n v="1045"/>
    <x v="422"/>
    <s v="MENUDO FIN DE SEMANA 1: REPRESENTACIÓN EN C.C. CASA CUNA Y C.I.C. NATIVIDAD ÁLVAREZ CHACÓN (LUCIÉRNAGAS TEATRO)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1108"/>
    <s v="AD"/>
    <d v="2026-02-11T00:00:00"/>
    <n v="22026002014"/>
    <s v="2026 03 9241 22199"/>
    <n v="209.38"/>
    <x v="423"/>
    <s v="SUMINISTRO DE VITRINA PARA COLOCACIÓN DE DESFIBRILADOR EN C.M. LAS FLORES"/>
    <n v="220"/>
    <s v="ESQUIROZ"/>
    <s v="NAVARRA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199"/>
  </r>
  <r>
    <n v="220259001024"/>
    <s v="AD"/>
    <d v="2026-01-01T00:00:00"/>
    <n v="22026001678"/>
    <s v="2026 10 2312 22100"/>
    <n v="6000"/>
    <x v="321"/>
    <s v="contrato suministro energia electrica Aprendizaje a lo largo de la vida c/Pelicano 15"/>
    <n v="220"/>
    <s v="BILBAO"/>
    <s v="VIZCAYA"/>
    <x v="2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100"/>
  </r>
  <r>
    <n v="220259001026"/>
    <s v="AD"/>
    <d v="2026-01-01T00:00:00"/>
    <n v="22026000781"/>
    <s v="2026 05 4312 22100"/>
    <n v="8400"/>
    <x v="321"/>
    <s v="CONTRO SUMINISTRO DE ENERGIA ELECTRICA PARA LAS DEPENDENCIAS DEL AYTO  VALLADOLID."/>
    <n v="220"/>
    <s v="BILBAO"/>
    <s v="VIZCAYA"/>
    <x v="2"/>
    <s v="PrAbier - Procedimiento Abierto"/>
    <s v="MultiC - MultiCriterio"/>
    <x v="0"/>
    <x v="0"/>
    <s v="2"/>
    <s v="2. Gastos corrientes en bienes y servicios"/>
    <s v="05"/>
    <x v="8"/>
    <s v="4312"/>
    <s v="4312. Mercados"/>
    <n v="22"/>
    <n v="22100"/>
  </r>
  <r>
    <n v="220260000947"/>
    <s v="AD"/>
    <d v="2026-02-10T00:00:00"/>
    <n v="22026001557"/>
    <s v="2026 07 1721 22199"/>
    <n v="136.88"/>
    <x v="424"/>
    <s v="SUMINISTRO DE BOTELLAS DE GASES PARA EL LABORATORIO"/>
    <n v="220"/>
    <s v="MADRID"/>
    <s v="MADRID"/>
    <x v="2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199"/>
  </r>
  <r>
    <n v="220259000391"/>
    <s v="AD"/>
    <d v="2026-01-01T00:00:00"/>
    <n v="22026001035"/>
    <s v="2026 01 4331 22799"/>
    <n v="13340.25"/>
    <x v="425"/>
    <s v="ASISTENCIA TÉCNICA PROPUESTAS DE PROMOCIÓN Y DIFUCIÓN EN FORMATO DIGITAL Y DIVULGATIVO DE PROYECTOS Y ACCIONES IDEVA"/>
    <n v="220"/>
    <s v="SIMANCAS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59000870"/>
    <s v="AD"/>
    <d v="2026-01-01T00:00:00"/>
    <n v="22026001627"/>
    <s v="2026 10 2315 22799"/>
    <n v="1200"/>
    <x v="426"/>
    <s v="TALLERES DE CUENTACUENTOS CON PERSPECTIVA DE GENERO // CENTRO MUNICIPAL DE LA IGUALDAD // ENERO A JUNIO 2026"/>
    <n v="220"/>
    <s v="CISTERNIGA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59001028"/>
    <s v="AD"/>
    <d v="2026-01-01T00:00:00"/>
    <n v="22026001582"/>
    <s v="2026 07 1721 22100"/>
    <n v="25000"/>
    <x v="321"/>
    <s v="SUMINISTRO DE ENERGIA ELECTRICA PARA LAS INSTALACIONES DEL SERVICIO DE MEDIO AMBIENTE"/>
    <n v="220"/>
    <s v="BILBAO"/>
    <s v="VIZCAYA"/>
    <x v="2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100"/>
  </r>
  <r>
    <n v="220260000847"/>
    <s v="AD"/>
    <d v="2026-02-04T00:00:00"/>
    <n v="22026000980"/>
    <s v="2026 06 3232 212"/>
    <n v="300"/>
    <x v="427"/>
    <s v="SUMINISTRO MATERIAL PARA BAÑOS Y COCINAS DE LOS COLEGIOS PÚBLICOS. AÑO 2026"/>
    <n v="220"/>
    <s v="VITORIA"/>
    <s v="VITORIA"/>
    <x v="2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0707"/>
    <s v="AD"/>
    <d v="2026-01-28T00:00:00"/>
    <n v="22026000840"/>
    <s v="2026 03 9241 22609"/>
    <n v="1540"/>
    <x v="428"/>
    <s v="MENUDO FIN DE SEMANA 1 Y CARNAVAL: TRES OBRAS EN C.C. CAMPILLO, CASA CUNA Y ZONA ESTE (ZOLOPOTROKO TEATRO)"/>
    <n v="220"/>
    <s v="CABEZON DE PISUERGA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962"/>
    <s v="AD"/>
    <d v="2026-01-01T00:00:00"/>
    <n v="22026001650"/>
    <s v="2026 10 2315 22799"/>
    <n v="2758.8"/>
    <x v="429"/>
    <s v="TALLERES DE YOGA INFANTIL // CENTRO MUNICIPAL DE IGUALDAD // ENERO A JUNIO 2026"/>
    <n v="220"/>
    <s v="ALDEAMAYOR DE SAN MARTÍN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59001029"/>
    <s v="AD"/>
    <d v="2026-01-01T00:00:00"/>
    <n v="22026001240"/>
    <s v="2026 08 1651 22100"/>
    <n v="3000000"/>
    <x v="321"/>
    <s v="SUMINISTRO ENERGÍA ELÉCTRICA PARA ALUMBRADO PÚBLICO DURANTE 2026 Y 2027.-"/>
    <n v="220"/>
    <s v="BILBAO"/>
    <s v="VIZCAYA"/>
    <x v="2"/>
    <s v="PrAbier - Procedimiento Abierto"/>
    <s v="MultiC - MultiCriterio"/>
    <x v="0"/>
    <x v="0"/>
    <s v="2"/>
    <s v="2. Gastos corrientes en bienes y servicios"/>
    <s v="08"/>
    <x v="9"/>
    <s v="1651"/>
    <s v="1651. Alumbrado público"/>
    <n v="22"/>
    <n v="22100"/>
  </r>
  <r>
    <n v="220260002843"/>
    <s v="AD"/>
    <d v="2026-02-19T00:00:00"/>
    <n v="22026002182"/>
    <s v="2026 08 1532 210"/>
    <n v="4840"/>
    <x v="430"/>
    <s v="Suministro áridos (arena lavada, arena de mina, piñón, gravas...) y retirada con vehículos municipales."/>
    <n v="220"/>
    <s v="VALLADOLID (POLIGONO SAN CRISTOBAL)"/>
    <s v="VALLADOL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1"/>
    <n v="210"/>
  </r>
  <r>
    <n v="220259001030"/>
    <s v="AD"/>
    <d v="2026-01-01T00:00:00"/>
    <n v="22026002062"/>
    <s v="2026 10 2314 22100"/>
    <n v="42500"/>
    <x v="321"/>
    <s v="CONTRATO DE SUMINISTRO DE ENERGIA ELECTRICA// CENTRO DE PROGRAMAS JUVENILES ESPACIOS NORTE Y SUR// AÑOS 2026-2027"/>
    <n v="220"/>
    <s v="BILBAO"/>
    <s v="VIZCAYA"/>
    <x v="2"/>
    <s v="PrAbier - Procedimiento Abierto"/>
    <s v="MultiC - MultiCriterio"/>
    <x v="0"/>
    <x v="0"/>
    <s v="2"/>
    <s v="2. Gastos corrientes en bienes y servicios"/>
    <s v="10"/>
    <x v="1"/>
    <s v="2314"/>
    <s v="2314. Centro de programas juveniles"/>
    <n v="22"/>
    <n v="22100"/>
  </r>
  <r>
    <n v="220259001110"/>
    <s v="AD"/>
    <d v="2026-01-01T00:00:00"/>
    <n v="22026001310"/>
    <s v="2026 02 9331 224"/>
    <n v="48310.8"/>
    <x v="431"/>
    <s v="Prórroga contrato seguro de daños materiales. Lote 2. Periodo: Del 05/02/2026 al 05/02/2027. Exp 2025/CMS_01/000084."/>
    <n v="220"/>
    <s v="MADRID"/>
    <s v="MADRID"/>
    <x v="0"/>
    <s v="PrAbier - Procedimiento Abierto"/>
    <s v="MultiC - MultiCriterio"/>
    <x v="2"/>
    <x v="0"/>
    <s v="2"/>
    <s v="2. Gastos corrientes en bienes y servicios"/>
    <s v="02"/>
    <x v="10"/>
    <s v="9331"/>
    <s v="9331. Gestión del patrimonio"/>
    <n v="22"/>
    <n v="224"/>
  </r>
  <r>
    <n v="220259001111"/>
    <s v="AD"/>
    <d v="2026-01-01T00:00:00"/>
    <n v="22026001311"/>
    <s v="2026 02 9331 224"/>
    <n v="299865.19"/>
    <x v="431"/>
    <s v="Prórroga contrato seguro flota vehículos. Lote 6. Periodo: 05/02/2026 al 05/02/2027. Exp 2025/CMS_01/000085."/>
    <n v="220"/>
    <s v="MADRID"/>
    <s v="MADRID"/>
    <x v="0"/>
    <s v="PrAbier - Procedimiento Abierto"/>
    <s v="MultiC - MultiCriterio"/>
    <x v="2"/>
    <x v="0"/>
    <s v="2"/>
    <s v="2. Gastos corrientes en bienes y servicios"/>
    <s v="02"/>
    <x v="10"/>
    <s v="9331"/>
    <s v="9331. Gestión del patrimonio"/>
    <n v="22"/>
    <n v="224"/>
  </r>
  <r>
    <n v="220259001031"/>
    <s v="AD"/>
    <d v="2026-01-01T00:00:00"/>
    <n v="22026002063"/>
    <s v="2026 10 2315 22100"/>
    <n v="4000"/>
    <x v="321"/>
    <s v="CONTRATO DE SUMINISTRO DE ENERGIA ELECTRICA// CENTRO MUNICIPAL DE IGUALDAD// AÑOS 2026-2027"/>
    <n v="220"/>
    <s v="BILBAO"/>
    <s v="VIZCAYA"/>
    <x v="2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2"/>
    <n v="22100"/>
  </r>
  <r>
    <n v="220259001032"/>
    <s v="AD"/>
    <d v="2026-01-01T00:00:00"/>
    <n v="22026001159"/>
    <s v="2026 11 1621 22100"/>
    <n v="32000"/>
    <x v="321"/>
    <s v="Suministro de energía electrica para el servicio de Recogida de Residuos para los años 2026 y 2027. SERVICIO DE LIMPIEZA"/>
    <n v="220"/>
    <s v="BILBAO"/>
    <s v="VIZCAYA"/>
    <x v="2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100"/>
  </r>
  <r>
    <n v="220259001033"/>
    <s v="AD"/>
    <d v="2026-01-01T00:00:00"/>
    <n v="22026001160"/>
    <s v="2026 11 1631 22100"/>
    <n v="56000"/>
    <x v="321"/>
    <s v="Sumninistro energía eléctrica para el servicio de limpieza viaria para los años 2026 y 2027. SERVICIO DE LIMPIEZA VIARIA"/>
    <n v="220"/>
    <s v="BILBAO"/>
    <s v="VIZCAYA"/>
    <x v="2"/>
    <s v="PrAbier - Procedimiento Abierto"/>
    <s v="MultiC - MultiCriterio"/>
    <x v="0"/>
    <x v="0"/>
    <s v="2"/>
    <s v="2. Gastos corrientes en bienes y servicios"/>
    <s v="11"/>
    <x v="5"/>
    <s v="1631"/>
    <s v="1631. Limpieza viaria"/>
    <n v="22"/>
    <n v="22100"/>
  </r>
  <r>
    <n v="220259001034"/>
    <s v="AD"/>
    <d v="2026-01-01T00:00:00"/>
    <n v="22026001570"/>
    <s v="2026 06 3321 22100"/>
    <n v="5000"/>
    <x v="321"/>
    <s v="SUMINISTRO DE ENERGÍA ELÉCTRICA - BIBLIOTECAS PÚBLICAS."/>
    <n v="220"/>
    <s v="BILBAO"/>
    <s v="VIZCAYA"/>
    <x v="2"/>
    <s v="PrAbier - Procedimiento Abierto"/>
    <s v="UniC - Único Criterio"/>
    <x v="0"/>
    <x v="0"/>
    <s v="2"/>
    <s v="2. Gastos corrientes en bienes y servicios"/>
    <s v="06"/>
    <x v="0"/>
    <s v="3321"/>
    <s v="3321. Bibliotecas públicas"/>
    <n v="22"/>
    <n v="22100"/>
  </r>
  <r>
    <n v="220259001035"/>
    <s v="AD"/>
    <d v="2026-01-01T00:00:00"/>
    <n v="22026001571"/>
    <s v="2026 06 3232 22100"/>
    <n v="460000"/>
    <x v="321"/>
    <s v="SUMINISTRO DE ENERGÍA ELÉCTRICA -  COLEGIOS PÚBLICOS."/>
    <n v="220"/>
    <s v="BILBAO"/>
    <s v="VIZCAYA"/>
    <x v="2"/>
    <s v="PrAbier - Procedimiento Abierto"/>
    <s v="UniC - Único Criterio"/>
    <x v="0"/>
    <x v="0"/>
    <s v="2"/>
    <s v="2. Gastos corrientes en bienes y servicios"/>
    <s v="06"/>
    <x v="0"/>
    <s v="3232"/>
    <s v="3232. Conservación y mantenimiento centros educación infantil y primaria"/>
    <n v="22"/>
    <n v="22100"/>
  </r>
  <r>
    <n v="220260001100"/>
    <s v="AD"/>
    <d v="2026-02-11T00:00:00"/>
    <n v="22026002001"/>
    <s v="2026 04 9231 22705"/>
    <n v="2700.61"/>
    <x v="432"/>
    <s v="IMPRESIÓN Y ENSOBRADO MIEMBROS MESAS ELECTORALES  - ELECCIONES AUTONÓMICAS CASTILLA Y LEÓN 15 DE MARZO 2026"/>
    <n v="220"/>
    <s v="GIJON"/>
    <s v="ASTURIAS"/>
    <x v="0"/>
    <s v="AdDirec - Adjudicación Directa"/>
    <s v="SinC - Sin Criterio"/>
    <x v="1"/>
    <x v="0"/>
    <s v="2"/>
    <s v="2. Gastos corrientes en bienes y servicios"/>
    <s v="04"/>
    <x v="2"/>
    <s v="9231"/>
    <s v="9231. Información, registro y gestión del padrón"/>
    <n v="22"/>
    <n v="22705"/>
  </r>
  <r>
    <n v="220259000065"/>
    <s v="AD"/>
    <d v="2026-01-01T00:00:00"/>
    <n v="22026001026"/>
    <s v="2026 01 9203 22000"/>
    <n v="469.62"/>
    <x v="433"/>
    <s v="CONTRATO MATERIAL DE OFICINA LOTE 2, DEL 01/ENERO/2026 HASTA 31/ENERO/2026"/>
    <n v="220"/>
    <s v="MADRID"/>
    <s v="MADRID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000"/>
  </r>
  <r>
    <n v="220259000066"/>
    <s v="AD"/>
    <d v="2026-01-01T00:00:00"/>
    <n v="22026001027"/>
    <s v="2026 01 9203 22000"/>
    <n v="1211.1099999999999"/>
    <x v="433"/>
    <s v="CONTRATO MATERIAL DE OFICINA LOTE 3. DEL 01/ENERO/2026 HASTA 31/ENERO/2026"/>
    <n v="220"/>
    <s v="MADRID"/>
    <s v="MADRID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000"/>
  </r>
  <r>
    <n v="220259000067"/>
    <s v="AD"/>
    <d v="2026-01-01T00:00:00"/>
    <n v="22026001029"/>
    <s v="2026 01 9203 22000"/>
    <n v="795.48"/>
    <x v="433"/>
    <s v="CONTRATO MATERIAL DE OFICINA LOTE 4, DEL 01/ENERO/2026 HASTA 31/ENERO/2026"/>
    <n v="220"/>
    <s v="MADRID"/>
    <s v="MADRID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000"/>
  </r>
  <r>
    <n v="220260004190"/>
    <s v="AD"/>
    <d v="2026-02-26T00:00:00"/>
    <n v="22026002539"/>
    <s v="2026 01 9203 22000"/>
    <n v="4681.01"/>
    <x v="433"/>
    <s v="PRORROGA CONTRATO MATERIAL DE OFICINA LOTE 2 DE 26/02/2026 A 31/12/2026"/>
    <n v="220"/>
    <s v="MADRID"/>
    <s v="MADRID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000"/>
  </r>
  <r>
    <n v="220260004191"/>
    <s v="AD"/>
    <d v="2026-02-26T00:00:00"/>
    <n v="22026002540"/>
    <s v="2026 01 9203 22000"/>
    <n v="12072.54"/>
    <x v="433"/>
    <s v="PRORROGA CONTRATO MATERIAL DE OFICINA LOTE 3 DE 26/02/2026 A 31/12/2026"/>
    <n v="220"/>
    <s v="MADRID"/>
    <s v="MADRID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000"/>
  </r>
  <r>
    <n v="220260004192"/>
    <s v="AD"/>
    <d v="2026-02-26T00:00:00"/>
    <n v="22026002542"/>
    <s v="2026 01 9203 22000"/>
    <n v="7929.23"/>
    <x v="433"/>
    <s v="PRORROGA CONTRATO MATERIAL DE OFICINA LOTE 4 DE 26/02/2026 A 31/12/2026"/>
    <n v="220"/>
    <s v="MADRID"/>
    <s v="MADRID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000"/>
  </r>
  <r>
    <n v="220260001111"/>
    <s v="AD"/>
    <d v="2026-02-11T00:00:00"/>
    <n v="22026002021"/>
    <s v="2026 06 3321 212"/>
    <n v="845.5"/>
    <x v="434"/>
    <s v="CERRAMIENTO DE HUECO EN ZONA DE ACCESO A LA SALA DE ESTUDIO DE LA BIBLIOTECA PÚBLICA MUNICIPAL DE PAJARILLOS.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1"/>
    <n v="212"/>
  </r>
  <r>
    <n v="220260002510"/>
    <s v="AD"/>
    <d v="2026-02-18T00:00:00"/>
    <n v="22026002366"/>
    <s v="2026 01 4331 22799"/>
    <n v="495"/>
    <x v="435"/>
    <s v="CÁTERING JORNADA-REUNIÓN DE TRABAJO COINCIDIENDO CON LA VISITA DE REPRESENTANTES EUROPEOS DE NETZEROCITIES Y CITIES2030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59001036"/>
    <s v="AD"/>
    <d v="2026-01-01T00:00:00"/>
    <n v="22026001572"/>
    <s v="2026 06 3231 22100"/>
    <n v="49000"/>
    <x v="321"/>
    <s v="SUMINISTRO DE ENERGÍA ELÉCTRICA - ESCUELAS INFANTILES."/>
    <n v="220"/>
    <s v="BILBAO"/>
    <s v="VIZCAYA"/>
    <x v="2"/>
    <s v="PrAbier - Procedimiento Abierto"/>
    <s v="UniC - Único Criterio"/>
    <x v="0"/>
    <x v="0"/>
    <s v="2"/>
    <s v="2. Gastos corrientes en bienes y servicios"/>
    <s v="06"/>
    <x v="0"/>
    <s v="3231"/>
    <s v="3231. Escuelas infantiles"/>
    <n v="22"/>
    <n v="22100"/>
  </r>
  <r>
    <n v="220259001050"/>
    <s v="AD"/>
    <d v="2026-01-01T00:00:00"/>
    <n v="22026001241"/>
    <s v="2026 08 1532 22100"/>
    <n v="13500"/>
    <x v="321"/>
    <s v="SUMINISTRO DE ENERGÍA ELÉCTRICA PARA EL PARQUE DE VÍAS PÚBLICAS, DURANTE 2026 Y 2027.-"/>
    <n v="220"/>
    <s v="BILBAO"/>
    <s v="VIZCAYA"/>
    <x v="2"/>
    <s v="PrAbier - Procedimiento Abierto"/>
    <s v="MultiC - MultiCriterio"/>
    <x v="0"/>
    <x v="0"/>
    <s v="2"/>
    <s v="2. Gastos corrientes en bienes y servicios"/>
    <s v="08"/>
    <x v="9"/>
    <s v="1532"/>
    <s v="1532. Pavimentación vias públicas y otros servicios urbanísticos"/>
    <n v="22"/>
    <n v="22100"/>
  </r>
  <r>
    <n v="220259001051"/>
    <s v="AD"/>
    <d v="2026-01-01T00:00:00"/>
    <n v="22026001583"/>
    <s v="2026 07 1711 22100"/>
    <n v="375000"/>
    <x v="321"/>
    <s v="ENERGIA ELECTRICA - PARQUES Y JARDINES"/>
    <n v="220"/>
    <s v="BILBAO"/>
    <s v="VIZCAYA"/>
    <x v="2"/>
    <s v="PrAbier - Procedimiento Abierto"/>
    <s v="MultiC - MultiCriterio"/>
    <x v="0"/>
    <x v="0"/>
    <s v="2"/>
    <s v="2. Gastos corrientes en bienes y servicios"/>
    <s v="07"/>
    <x v="3"/>
    <s v="1711"/>
    <s v="1711. Parques y jardines"/>
    <n v="22"/>
    <n v="22100"/>
  </r>
  <r>
    <n v="220259001052"/>
    <s v="AD"/>
    <d v="2026-01-01T00:00:00"/>
    <n v="22026001573"/>
    <s v="2026 06 3341 22100"/>
    <n v="8000"/>
    <x v="321"/>
    <s v="SUMINISTRO ENERGÍA ELÉCTRICA - ROSA CHACEL"/>
    <n v="220"/>
    <s v="BILBAO"/>
    <s v="VIZCAYA"/>
    <x v="2"/>
    <s v="PrAbier - Procedimiento Abierto"/>
    <s v="UniC - Único Criterio"/>
    <x v="0"/>
    <x v="0"/>
    <s v="2"/>
    <s v="2. Gastos corrientes en bienes y servicios"/>
    <s v="06"/>
    <x v="0"/>
    <s v="3341"/>
    <s v="3341. Coordinación de políticas culturales"/>
    <n v="22"/>
    <n v="22100"/>
  </r>
  <r>
    <n v="220260004468"/>
    <s v="AD"/>
    <d v="2026-02-27T00:00:00"/>
    <n v="22026002458"/>
    <s v="2026 0950 4321 632"/>
    <n v="1129.92"/>
    <x v="324"/>
    <s v="MODIFICADO Nº 1 CONTRATO SERVICIO COORDINACION SEGURIDAD Y SALUD OBRA CONVENTO STA. CATALINA, CENTRO CULTURA VINO. PRTR"/>
    <n v="220"/>
    <s v="SANTANDER"/>
    <s v="SANTANDER"/>
    <x v="0"/>
    <s v="AdDirec - Adjudicación Directa"/>
    <s v="SinC - Sin Criterio"/>
    <x v="1"/>
    <x v="0"/>
    <n v="6"/>
    <s v="6. Inversiones reales"/>
    <s v="09"/>
    <x v="6"/>
    <n v="4321"/>
    <s v="4321. Turismo"/>
    <n v="63"/>
    <n v="632"/>
  </r>
  <r>
    <n v="220249000229"/>
    <s v="AD"/>
    <d v="2026-03-18T00:00:00"/>
    <n v="22025002916"/>
    <s v="2026 0950 4321 632"/>
    <n v="2098273.2799999998"/>
    <x v="89"/>
    <s v="CONTRATO OBRA REHABILITACION MONASTERIO SANTA CATALINA CENTRO DE LA CULTURA DEL VINO. PRTR"/>
    <n v="220"/>
    <s v="VALLADOLID"/>
    <s v="VALLADOLID"/>
    <x v="4"/>
    <s v="PrAbier - Procedimiento Abierto"/>
    <s v="MultiC - MultiCriterio"/>
    <x v="0"/>
    <x v="0"/>
    <n v="6"/>
    <s v="6. Inversiones reales"/>
    <s v="09"/>
    <x v="6"/>
    <n v="4321"/>
    <s v="4321. Turismo"/>
    <n v="63"/>
    <n v="632"/>
  </r>
  <r>
    <n v="220250067803"/>
    <s v="AD"/>
    <d v="2026-03-18T00:00:00"/>
    <n v="22025008250"/>
    <s v="2026 0950 4321 632"/>
    <n v="315627.26"/>
    <x v="89"/>
    <s v="MODIFICADO Nº 1 CONTRATO OBRA REHABILITACION MONASTERIO SANTA CATALINA CENTRO DE LA CULTURA DEL VINO. PRTR"/>
    <n v="220"/>
    <s v="VALLADOLID"/>
    <s v="VALLADOLID"/>
    <x v="4"/>
    <s v="PrAbier - Procedimiento Abierto"/>
    <s v="MultiC - MultiCriterio"/>
    <x v="0"/>
    <x v="0"/>
    <n v="6"/>
    <s v="6. Inversiones reales"/>
    <s v="09"/>
    <x v="6"/>
    <n v="4321"/>
    <s v="4321. Turismo"/>
    <n v="63"/>
    <n v="632"/>
  </r>
  <r>
    <n v="220260001126"/>
    <s v="AD"/>
    <d v="2026-02-11T00:00:00"/>
    <n v="22026002145"/>
    <s v="2026 06 3321 212"/>
    <n v="3188.35"/>
    <x v="436"/>
    <s v="REPARACIÓN DEL SUELO E INSTALACIÓN DE TARIMA EN LA BIBLIOTECA PÚBLICA HUERTA DEL REY &quot;&quot;FRANCISCO PINO&quot;&quot;.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1"/>
    <n v="212"/>
  </r>
  <r>
    <n v="220259001071"/>
    <s v="AD"/>
    <d v="2026-01-01T00:00:00"/>
    <n v="22026001427"/>
    <s v="2026 03 9241 22799"/>
    <n v="7259.39"/>
    <x v="437"/>
    <s v="SE-PC 73/2025 CONTRATO DE MANTENIMIENTO DE PANTALLAS DE CARTELERIA DIGITAL DE LOS CENTROS S.P.C. (2A) - 2026/27"/>
    <n v="220"/>
    <s v="LAGUNA DE DUERO"/>
    <s v="VALLADOLID"/>
    <x v="0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2"/>
    <n v="22799"/>
  </r>
  <r>
    <n v="220259001074"/>
    <s v="AD"/>
    <d v="2026-01-01T00:00:00"/>
    <n v="22026002068"/>
    <s v="2026 10 2312 22799"/>
    <n v="169576.75"/>
    <x v="94"/>
    <s v="1ª PRORROGA GESTION ACTIV.SERV.CENTRO OCUPACIONAL DEL 15-02-2026 AL 14-02-2027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59001075"/>
    <s v="AD"/>
    <d v="2026-01-01T00:00:00"/>
    <n v="22026001428"/>
    <s v="2026 03 9241 203"/>
    <n v="43248.95"/>
    <x v="207"/>
    <s v="SE-PC 87/2022 SUMINISTRO DE INFRAESTRUCTURAS E INSTALACIONES ELÉCTRICAS TEMPORALES (LOTE 1: INFRAESTRUCTURAS)"/>
    <n v="220"/>
    <s v="VALLADOLID"/>
    <s v="VALLADOLID"/>
    <x v="2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0"/>
    <n v="203"/>
  </r>
  <r>
    <n v="220259001076"/>
    <s v="AD"/>
    <d v="2026-01-01T00:00:00"/>
    <n v="22026001429"/>
    <s v="2026 03 9241 203"/>
    <n v="12584.67"/>
    <x v="214"/>
    <s v="SE-PC 87/2022 SUMINISTRO DE INFRAESTRUCTURAS E INSTALACIONES ELÉCTRICAS TEMPORALES (LOTE 2: INSTALACIONES EL.) - 2 PRÓR."/>
    <n v="220"/>
    <s v="VALLADOLID"/>
    <s v="VALLADOLID"/>
    <x v="2"/>
    <s v="PrAbier - Procedimiento Abierto"/>
    <s v="MultiC - MultiCriterio"/>
    <x v="0"/>
    <x v="0"/>
    <s v="2"/>
    <s v="2. Gastos corrientes en bienes y servicios"/>
    <s v="03"/>
    <x v="7"/>
    <s v="9241"/>
    <s v="9241. Participación ciudadana"/>
    <n v="20"/>
    <n v="203"/>
  </r>
  <r>
    <n v="220259001079"/>
    <s v="AD"/>
    <d v="2026-01-01T00:00:00"/>
    <n v="22026001161"/>
    <s v="2026 11 1621 22700"/>
    <n v="246853.7"/>
    <x v="218"/>
    <s v="CONTRATO ENVASES AÑOS 2026, 2027 Y 2028. SERVICIO DE LIMPIEZA."/>
    <n v="220"/>
    <s v="MADRID"/>
    <s v="MADRID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700"/>
  </r>
  <r>
    <n v="220260000843"/>
    <s v="AD"/>
    <d v="2026-02-04T00:00:00"/>
    <n v="22026000921"/>
    <s v="2026 06 3232 213"/>
    <n v="2000"/>
    <x v="200"/>
    <s v="CTO. SUMINISTRO Y SUSTITUCIÓN DE PIEZAS DE ASCENSORES EN LOS COLEGIOS PÚBLICOS.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60002608"/>
    <s v="AD"/>
    <d v="2026-02-18T00:00:00"/>
    <n v="22026002220"/>
    <s v="2026 11 1621 213"/>
    <n v="242"/>
    <x v="200"/>
    <s v="MANTENIMIENTO ASCENSOR C/ TOPACIO 63. SERVICIO DE LIMPIEZA.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3"/>
  </r>
  <r>
    <n v="220260000702"/>
    <s v="AD"/>
    <d v="2026-01-28T00:00:00"/>
    <n v="22026000830"/>
    <s v="2026 03 9241 22609"/>
    <n v="1100"/>
    <x v="438"/>
    <s v="MENUDO FIN DE SEMANA 1 Y CARNAVAL: REPRESENTACIÓN OBRA &quot;&quot;ESTOY COMO UNA CABRA&quot;&quot; EN CICI EMPECINADO Y CM SANTIAGO LÓPEZ"/>
    <n v="220"/>
    <s v="SALAMANCA"/>
    <s v="SALAMANC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59000976"/>
    <s v="AD"/>
    <d v="2026-01-01T00:00:00"/>
    <n v="22026001664"/>
    <s v="2026 10 2312 22799"/>
    <n v="1016.4"/>
    <x v="439"/>
    <s v="REALIZACION DE ACCIONES NECESARIAS PARA PREVENCION Y CONTROL LEGIONELOSIS EN ESTANCIAS DIURNAS RONDILLA (CVA TRANSFERIDO"/>
    <n v="220"/>
    <s v="IRUN"/>
    <s v="GUIPUZCOA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799"/>
  </r>
  <r>
    <n v="220259000977"/>
    <s v="AD"/>
    <d v="2026-01-01T00:00:00"/>
    <n v="22026001665"/>
    <s v="2026 10 2312 22799"/>
    <n v="5759.6"/>
    <x v="439"/>
    <s v="realizacion acciones para prevencion/control legionelosis en centro ocupacional y en estancias diurnas de CVA no transfe"/>
    <n v="220"/>
    <s v="IRUN"/>
    <s v="GUIPUZCOA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799"/>
  </r>
  <r>
    <n v="220260002136"/>
    <s v="AD"/>
    <d v="2026-02-16T00:00:00"/>
    <n v="22026002187"/>
    <s v="2026 11 1621 214"/>
    <n v="6655"/>
    <x v="440"/>
    <s v="SUMINISTRO MATERIAL FÉRRICO PARA LA REPARACIÓN DE VEHÍCULOS. SERVICIO DE LIMPIEZA."/>
    <n v="220"/>
    <s v="LA CISTERNIGA"/>
    <s v="VALLADOLID"/>
    <x v="2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4"/>
  </r>
  <r>
    <n v="220260001132"/>
    <s v="AD"/>
    <d v="2026-02-11T00:00:00"/>
    <n v="22026002104"/>
    <s v="2026 05 4314 22606"/>
    <n v="700"/>
    <x v="441"/>
    <s v="COSTES HONORARIOS A ARBITROS PROPUESTOS POR ASOCIACIONES DE CONSUMIDORES Y EMPRESARIOS ASITENCIA A AUDIENCIAS 2026.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4"/>
    <s v="4314. Actuaciones en materia de comercio minorista"/>
    <n v="22"/>
    <n v="22606"/>
  </r>
  <r>
    <n v="220260001089"/>
    <s v="AD"/>
    <d v="2026-02-11T00:00:00"/>
    <n v="22026001854"/>
    <s v="2026 11 1321 22699"/>
    <n v="272.18"/>
    <x v="442"/>
    <s v="SUMINISTRO DESTRUCTORA DE PAPEL PARA DEPENDENCIAS DE POLICIA MUNICIPAL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60001107"/>
    <s v="AD"/>
    <d v="2026-02-11T00:00:00"/>
    <n v="22026002012"/>
    <s v="2026 11 1321 22699"/>
    <n v="272.18"/>
    <x v="442"/>
    <s v="SUMINISTRO DESTRUCTORA DE PAPEL DEPENDENCIAS POLICÍA MUNICIPAL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60003730"/>
    <s v="AD"/>
    <d v="2026-02-24T00:00:00"/>
    <n v="22026002484"/>
    <s v="2026 10 2315 22611"/>
    <n v="1815"/>
    <x v="443"/>
    <s v="GESTION  DE LA PROYECION DEL CORTO &quot;&quot;PANORAMA&quot;&quot; POR EL DIA INTERNACIONAL DE LA MUJER 8M EN LA CASA REVILLA"/>
    <n v="220"/>
    <s v="MADRID"/>
    <s v="MADR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611"/>
  </r>
  <r>
    <n v="220260000898"/>
    <s v="AD"/>
    <d v="2026-02-10T00:00:00"/>
    <n v="22026000953"/>
    <s v="2026 11 3111 22106"/>
    <n v="1500"/>
    <x v="444"/>
    <s v="SUMINISTRO DE MEDICAMENTOS Y OTROS PRODUCTOS FARMACÉUTICOS PARA CENTRO MUNICIPAL DE PROTECCION ANIMAL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106"/>
  </r>
  <r>
    <n v="220260000927"/>
    <s v="AD"/>
    <d v="2026-02-10T00:00:00"/>
    <n v="22026001162"/>
    <s v="2026 10 2312 22618"/>
    <n v="726"/>
    <x v="445"/>
    <s v="ADAPTACION DE LA CAMPAÑA PLAN CONTIGO EN LAS PANTALLAS DE LOS AUTOBUSES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18"/>
  </r>
  <r>
    <n v="220260001802"/>
    <s v="AD"/>
    <d v="2026-02-13T00:00:00"/>
    <n v="22026002115"/>
    <s v="2026 09 4321 22609"/>
    <n v="338.8"/>
    <x v="446"/>
    <s v="SERVICIOS DE ORGANIZACION DE LA JORNADA FEMALE LANDSCAPE EN EL ESPACIO SEMINCI"/>
    <n v="220"/>
    <s v="RIBERA DEL FRESNO"/>
    <s v="BADAJOZ"/>
    <x v="3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609"/>
  </r>
  <r>
    <n v="220260000904"/>
    <s v="AD"/>
    <d v="2026-02-10T00:00:00"/>
    <n v="22026001324"/>
    <s v="2026 01 4331 22799"/>
    <n v="5426.85"/>
    <x v="447"/>
    <s v="TRATAMIENTO EN EXTERIOR Y PINTURA EN EL INTERIOR Y EXTERIOR DEL TECH LAB Y MANTENIMIENTO ESCALERA DE ENTRADA DE IDEVA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59001081"/>
    <s v="AD"/>
    <d v="2026-01-01T00:00:00"/>
    <n v="22026001309"/>
    <s v="2026 02 1511 609"/>
    <n v="12892.24"/>
    <x v="116"/>
    <s v="ASISTENCIA TÉCNICA AL CONTROL DE CALIDAD (LOTE 2) OBRAS CARRIL BICI EN CRTA. FUENSALDAÑA"/>
    <n v="220"/>
    <s v="ZARATAN"/>
    <s v="VALLADOLID"/>
    <x v="0"/>
    <s v="PrAbier - Procedimiento Abierto"/>
    <s v="MultiC - MultiCriterio"/>
    <x v="0"/>
    <x v="0"/>
    <s v="6"/>
    <s v="6. Inversiones reales"/>
    <s v="02"/>
    <x v="10"/>
    <s v="1511"/>
    <s v="1511. Planficación y gestión del urbanismo"/>
    <n v="60"/>
    <n v="609"/>
  </r>
  <r>
    <n v="220259001084"/>
    <s v="AD"/>
    <d v="2026-01-01T00:00:00"/>
    <n v="22026002057"/>
    <s v="2026 09 4322 22799"/>
    <n v="17424"/>
    <x v="448"/>
    <s v="PRIMERA PRORROGA CONTRATO DE SERVICIO DE ASESORAMIENTO FISCAL DEL AYUNTAMIENTO DE VALLADOLID Y ENTIDADES DEPENDIENTES."/>
    <n v="220"/>
    <s v="VALLADOLID"/>
    <s v="VALLADOLID"/>
    <x v="0"/>
    <s v="PrAbier - Procedimiento Abierto"/>
    <s v="MultiC - MultiCriterio"/>
    <x v="0"/>
    <x v="0"/>
    <s v="2"/>
    <s v="2. Gastos corrientes en bienes y servicios"/>
    <s v="09"/>
    <x v="6"/>
    <s v="4322"/>
    <s v="4332. Dirección del área de turismo, eventos y marca ciudad"/>
    <n v="22"/>
    <n v="22799"/>
  </r>
  <r>
    <n v="220260000845"/>
    <s v="AD"/>
    <d v="2026-02-04T00:00:00"/>
    <n v="22026000925"/>
    <s v="2026 06 3232 203"/>
    <n v="7260"/>
    <x v="449"/>
    <s v="CTO. ALQUILER CARRETILLAS, PLATAFORMAS ELEVADORAS CON ACCESORIOS PARA REPARACIONES DE COLEGIOS PÚBLICOS. 2026"/>
    <n v="220"/>
    <s v="LAGUNA DE DUERO"/>
    <s v="VALLADOLID"/>
    <x v="0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0"/>
    <n v="203"/>
  </r>
  <r>
    <n v="220260001788"/>
    <s v="AD"/>
    <d v="2026-02-13T00:00:00"/>
    <n v="22026001565"/>
    <s v="2026 07 1711 203"/>
    <n v="5324"/>
    <x v="449"/>
    <s v="ALQUILER PLATAFORMA ELEVADORA SOBRE CAMIÓN PARA ELIMINACION DE BOLSONES DE PROCESIONARIAS"/>
    <n v="220"/>
    <s v="LAGUNA DE DUERO"/>
    <s v="VALLADOLID"/>
    <x v="2"/>
    <s v="AdDirec - Adjudicación Directa"/>
    <s v="SinC - Sin Criterio"/>
    <x v="1"/>
    <x v="0"/>
    <s v="2"/>
    <s v="2. Gastos corrientes en bienes y servicios"/>
    <s v="07"/>
    <x v="3"/>
    <s v="1711"/>
    <s v="1711. Parques y jardines"/>
    <n v="20"/>
    <n v="203"/>
  </r>
  <r>
    <n v="220260003023"/>
    <s v="AD"/>
    <d v="2026-02-23T00:00:00"/>
    <n v="22026002494"/>
    <s v="2026 11 1321 22699"/>
    <n v="319.51"/>
    <x v="449"/>
    <s v="MAQUINARIA PARA REPARACIÓN CANALÓN DISTRITO IV POLICÍA MUNICIPAL"/>
    <n v="220"/>
    <s v="LAGUNA DE DUERO"/>
    <s v="VALLADOL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60003124"/>
    <s v="AD"/>
    <d v="2026-02-24T00:00:00"/>
    <n v="22026002530"/>
    <s v="2026 07 1711 22799"/>
    <n v="1099.58"/>
    <x v="449"/>
    <s v="REPARACION PLATAFORMA ELEVADORA ALQUILADA."/>
    <n v="220"/>
    <s v="LAGUNA DE DUERO"/>
    <s v="VALLADOLID"/>
    <x v="0"/>
    <s v="AdDirec - Adjudicación Directa"/>
    <s v="SinC - Sin Criterio"/>
    <x v="1"/>
    <x v="0"/>
    <s v="2"/>
    <s v="2. Gastos corrientes en bienes y servicios"/>
    <s v="07"/>
    <x v="3"/>
    <s v="1711"/>
    <s v="1711. Parques y jardines"/>
    <n v="22"/>
    <n v="22799"/>
  </r>
  <r>
    <n v="220260001116"/>
    <s v="AD"/>
    <d v="2026-02-11T00:00:00"/>
    <n v="22026002030"/>
    <s v="2026 06 3321 22001"/>
    <n v="97.9"/>
    <x v="450"/>
    <s v="CTO. SUMINISTRO SUSCRIPCIÓN REVISTA &quot;&quot;RITMO&quot;&quot; PARA BIBLIOTECAS MUNICIPALES DE VALLADOLID. AÑO 2026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60002141"/>
    <s v="AD"/>
    <d v="2026-02-16T00:00:00"/>
    <n v="22026002203"/>
    <s v="2026 10 2312 22199"/>
    <n v="187"/>
    <x v="451"/>
    <s v="SUMINISTRO DE CLAVELES PARA EL HOMENAJE ESPECIAL A LAS PAREJAS QUE CELBRAN SUS BODAS DE ORO - INICIATIVAS SOCIALES- CVA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199"/>
  </r>
  <r>
    <n v="220259001087"/>
    <s v="AD"/>
    <d v="2026-01-01T00:00:00"/>
    <n v="22026001576"/>
    <s v="2026 06 3341 22609"/>
    <n v="2556.3200000000002"/>
    <x v="452"/>
    <s v="SE-EC 26/2025 - CTTO. SUMINISTRO INFRAESTRUCTURAS Y SERV. COMPLEMENTARIOS FERIA DEL LIBRO. LOTE 6. 2026 - 2027"/>
    <n v="220"/>
    <s v="VALLADOLID"/>
    <s v="VALLADOLID"/>
    <x v="0"/>
    <s v="PrAbier - Procedimiento Abierto"/>
    <s v="MultiC - MultiCriterio"/>
    <x v="0"/>
    <x v="0"/>
    <s v="2"/>
    <s v="2. Gastos corrientes en bienes y servicios"/>
    <s v="06"/>
    <x v="0"/>
    <s v="3341"/>
    <s v="3341. Coordinación de políticas culturales"/>
    <n v="22"/>
    <n v="22609"/>
  </r>
  <r>
    <n v="220259001090"/>
    <s v="AD"/>
    <d v="2026-01-01T00:00:00"/>
    <n v="22026001584"/>
    <s v="2026 07 1721 22799"/>
    <n v="16304.75"/>
    <x v="453"/>
    <s v="PRÓRROGA CONTRATO VS 4_22 DE HERRAMIENTA DE GESTIÓN ENERGÉTICA"/>
    <n v="220"/>
    <s v="BARCELONA"/>
    <s v="BARCELONA"/>
    <x v="0"/>
    <s v="PrAbier - Procedimiento Abierto"/>
    <s v="MultiC - MultiCriterio"/>
    <x v="0"/>
    <x v="0"/>
    <s v="2"/>
    <s v="2. Gastos corrientes en bienes y servicios"/>
    <s v="07"/>
    <x v="3"/>
    <s v="1721"/>
    <s v="1721. Protección del medio ambiente"/>
    <n v="22"/>
    <n v="22799"/>
  </r>
  <r>
    <n v="220259001097"/>
    <s v="AD"/>
    <d v="2026-01-01T00:00:00"/>
    <n v="22026001987"/>
    <s v="2026 11 1361 623"/>
    <n v="36300"/>
    <x v="454"/>
    <s v="SUMINISTRO DE EQUIPOS DE PROTECCIÓN INDIVIDUAL (EPIs) EN RESCATE TECNICO, ALTURA, E INCENDIOS FORESTALES- LOTE 2/ SEISPC"/>
    <n v="220"/>
    <s v="ARNEDO"/>
    <s v="LA RIOJA"/>
    <x v="2"/>
    <s v="PrAbier - Procedimiento Abierto"/>
    <s v="MultiC - MultiCriterio"/>
    <x v="0"/>
    <x v="0"/>
    <s v="6"/>
    <s v="6. Inversiones reales"/>
    <s v="11"/>
    <x v="5"/>
    <s v="1361"/>
    <s v="1361. Prevención y extinción de incencios"/>
    <n v="62"/>
    <n v="623"/>
  </r>
  <r>
    <n v="220260001077"/>
    <s v="AD"/>
    <d v="2026-02-11T00:00:00"/>
    <n v="22026001871"/>
    <s v="2026 10 2412 22110"/>
    <n v="100"/>
    <x v="455"/>
    <s v="SUMINISTRO MATERIALES DE LIMPIEZA PARA EL CENTRO JACINTO BENAVENTE Y LOS PROGRAMAS MIXTOS DE PARQUES Y AUXILIAR DE CENTR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110"/>
  </r>
  <r>
    <n v="220260001077"/>
    <s v="AD"/>
    <d v="2026-02-11T00:00:00"/>
    <n v="22026001872"/>
    <s v="2026 10 2412 22110"/>
    <n v="500"/>
    <x v="455"/>
    <s v="SUMINISTRO MATERIALES DE LIMPIEZA PARA EL CENTRO JACINTO BENAVENTE Y LOS PROGRAMAS MIXTOS DE PARQUES Y AUXILIAR DE CENTR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110"/>
  </r>
  <r>
    <n v="220260001077"/>
    <s v="AD"/>
    <d v="2026-02-11T00:00:00"/>
    <n v="22026001873"/>
    <s v="2026 10 2412 22110"/>
    <n v="100"/>
    <x v="455"/>
    <s v="SUMINISTRO MATERIALES DE LIMPIEZA PARA EL CENTRO JACINTO BENAVENTE Y LOS PROGRAMAS MIXTOS DE PARQUES Y AUXILIAR DE CENTR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110"/>
  </r>
  <r>
    <n v="220259001099"/>
    <s v="AD"/>
    <d v="2026-01-01T00:00:00"/>
    <n v="22026001989"/>
    <s v="2026 11 1361 623"/>
    <n v="48400"/>
    <x v="454"/>
    <s v="SUMINISTRO DE EQUIPOS DE PROTECCIÓN INDIVIDUAL (EPIs) PARA INTERVENCIONES EN INCENDIOS ESTRUCTURALES -LOTE 1// SEISPC"/>
    <n v="220"/>
    <s v="ARNEDO"/>
    <s v="LA RIOJA"/>
    <x v="2"/>
    <s v="PrAbier - Procedimiento Abierto"/>
    <s v="MultiC - MultiCriterio"/>
    <x v="0"/>
    <x v="0"/>
    <s v="6"/>
    <s v="6. Inversiones reales"/>
    <s v="11"/>
    <x v="5"/>
    <s v="1361"/>
    <s v="1361. Prevención y extinción de incencios"/>
    <n v="62"/>
    <n v="623"/>
  </r>
  <r>
    <n v="220259001106"/>
    <s v="AD"/>
    <d v="2026-01-01T00:00:00"/>
    <n v="22026001164"/>
    <s v="2026 11 1321 632"/>
    <n v="896.64"/>
    <x v="104"/>
    <s v="COORDINACIÓN DE SEGURIDAD Y SALUD EN FASE DE EJECUCIÓN OBRAS CAMPA MUNICIPAL EL DEPÓSITO DE VEHÍCULOS AYTO VA 2026"/>
    <n v="220"/>
    <s v="VALLADOLID"/>
    <s v="VALLADOLID"/>
    <x v="0"/>
    <s v="PrAbier - Procedimiento Abierto"/>
    <s v="MultiC - MultiCriterio"/>
    <x v="0"/>
    <x v="0"/>
    <s v="6"/>
    <s v="6. Inversiones reales"/>
    <s v="11"/>
    <x v="5"/>
    <s v="1321"/>
    <s v="1321. Policía municipal"/>
    <n v="63"/>
    <n v="632"/>
  </r>
  <r>
    <n v="220259001107"/>
    <s v="AD"/>
    <d v="2026-01-01T00:00:00"/>
    <n v="22026001165"/>
    <s v="2026 11 1321 632"/>
    <n v="1814.37"/>
    <x v="116"/>
    <s v="ASISTENCIA TÉCNICA EN EL CONTROL DE CALIDAD OBRAS ACONDICIONAMIENTO CAMPA DEPÓSITO MUNICIPAL VEHÍCULOS AYTO VA 2026"/>
    <n v="220"/>
    <s v="ZARATAN"/>
    <s v="VALLADOLID"/>
    <x v="0"/>
    <s v="PrAbier - Procedimiento Abierto"/>
    <s v="MultiC - MultiCriterio"/>
    <x v="0"/>
    <x v="0"/>
    <s v="6"/>
    <s v="6. Inversiones reales"/>
    <s v="11"/>
    <x v="5"/>
    <s v="1321"/>
    <s v="1321. Policía municipal"/>
    <n v="63"/>
    <n v="632"/>
  </r>
  <r>
    <n v="220259001108"/>
    <s v="AD"/>
    <d v="2026-01-01T00:00:00"/>
    <n v="22026001166"/>
    <s v="2026 11 1321 632"/>
    <n v="1640.16"/>
    <x v="456"/>
    <s v="ENSAYOS DEL CONTROL DE CALIDAD DE LAS OBRAS DE ACONDICIONAMIENTO DE LA CAMPA DEPÓSITO DE VEHÍCULOS AYTO VA 2026"/>
    <n v="220"/>
    <s v="CASTELLANOS DE MORISCOS"/>
    <s v="SALAMANCA"/>
    <x v="0"/>
    <s v="PrAbier - Procedimiento Abierto"/>
    <s v="MultiC - MultiCriterio"/>
    <x v="0"/>
    <x v="0"/>
    <s v="6"/>
    <s v="6. Inversiones reales"/>
    <s v="11"/>
    <x v="5"/>
    <s v="1321"/>
    <s v="1321. Policía municipal"/>
    <n v="63"/>
    <n v="632"/>
  </r>
  <r>
    <n v="220259001109"/>
    <s v="AD"/>
    <d v="2026-01-01T00:00:00"/>
    <n v="22026001167"/>
    <s v="2026 11 1321 632"/>
    <n v="517407.31"/>
    <x v="358"/>
    <s v="CONTRATO DE OBRAS ADAPTACIÓN DE CAMPA DE ESTACIONAMIENTO DEL DEPÓSITO MUNICIPAL DE VEHÍCULOS &quot;&quot;EL PERAL&quot;&quot;"/>
    <n v="220"/>
    <s v="VALLADOLID"/>
    <s v="VALLADOLID"/>
    <x v="4"/>
    <s v="PrAbier - Procedimiento Abierto"/>
    <s v="MultiC - MultiCriterio"/>
    <x v="0"/>
    <x v="0"/>
    <s v="6"/>
    <s v="6. Inversiones reales"/>
    <s v="11"/>
    <x v="5"/>
    <s v="1321"/>
    <s v="1321. Policía municipal"/>
    <n v="63"/>
    <n v="632"/>
  </r>
  <r>
    <n v="220259001116"/>
    <s v="AD"/>
    <d v="2026-01-01T00:00:00"/>
    <n v="22026001549"/>
    <s v="2026 04 9204 216"/>
    <n v="206276.31"/>
    <x v="297"/>
    <s v="CENTRO DE ATENCIÓN A USUARIOS (CAU) LOTE 1, SEGUNDA PRÓRROGA , (2025/CTA/91)"/>
    <n v="220"/>
    <s v="SANTANDER"/>
    <s v="SANTANDER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6"/>
  </r>
  <r>
    <n v="220259001047"/>
    <s v="AD"/>
    <d v="2026-01-01T00:00:00"/>
    <n v="22026002064"/>
    <s v="2026 10 2311 213"/>
    <n v="100"/>
    <x v="457"/>
    <s v="MANTENIMIENTO Y ACCIONES CORRECTIVAS EXTINTORES COMEDOR SOCIAL - 2026"/>
    <n v="220"/>
    <s v="ZARATAN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21"/>
    <n v="213"/>
  </r>
  <r>
    <n v="220259001048"/>
    <s v="AD"/>
    <d v="2026-01-01T00:00:00"/>
    <n v="22026002065"/>
    <s v="2026 10 2311 213"/>
    <n v="600"/>
    <x v="457"/>
    <s v="MANTENIMIENTO Y ACCIONES CORRECTIVAS EXTINTORES Y BIES CEAS Y CENTRO INTEGRADO PSH - 2026"/>
    <n v="220"/>
    <s v="ZARATAN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21"/>
    <n v="213"/>
  </r>
  <r>
    <n v="220260002147"/>
    <s v="AD"/>
    <d v="2026-02-16T00:00:00"/>
    <n v="22026002222"/>
    <s v="2026 11 1631 213"/>
    <n v="1911.8"/>
    <x v="457"/>
    <s v="REVISIÓN ANUAL DE LOS SISTEMAS DE PROTECCIÓN CONTRA INCENDIOS EN TOPACIO Y VESTUARIOS. SERVICIO DE LIMIPIEZA VIARIA."/>
    <n v="220"/>
    <s v="ZARATAN"/>
    <s v="VALLADOLID"/>
    <x v="0"/>
    <s v="AdDirec - Adjudicación Directa"/>
    <s v="SinC - Sin Criterio"/>
    <x v="1"/>
    <x v="0"/>
    <s v="2"/>
    <s v="2. Gastos corrientes en bienes y servicios"/>
    <s v="11"/>
    <x v="5"/>
    <s v="1631"/>
    <s v="1631. Limpieza viaria"/>
    <n v="21"/>
    <n v="213"/>
  </r>
  <r>
    <n v="220259001117"/>
    <s v="AD"/>
    <d v="2026-01-01T00:00:00"/>
    <n v="22026001550"/>
    <s v="2026 04 9204 216"/>
    <n v="681353.87"/>
    <x v="182"/>
    <s v="ASISTENCIA TÉCNICA, OPERACIÓN Y MTO. DEL SOFTWARE DE BASE, PRIMERA PRÓRROGA  (2025/CTA/91) LOTE 2 , LÍNEA BASE"/>
    <n v="220"/>
    <s v="VALLADOLID"/>
    <s v="VALLADOLID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6"/>
  </r>
  <r>
    <n v="220260000876"/>
    <s v="AD"/>
    <d v="2026-02-09T00:00:00"/>
    <n v="22026001846"/>
    <s v="2026 11 3111 22106"/>
    <n v="5567.55"/>
    <x v="458"/>
    <s v="ADQUISICION PRODUCTOS INSECTICIDAS Y DESINFECTANTES PARA EL TRATAMIENTO DE CONTROL DE PLAGAS PARA EL AÑO 2026."/>
    <n v="220"/>
    <s v="MUNGUIA"/>
    <s v="VIZCAYA"/>
    <x v="2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106"/>
  </r>
  <r>
    <n v="220260000942"/>
    <s v="AD"/>
    <d v="2026-02-10T00:00:00"/>
    <n v="22026001485"/>
    <s v="2026 10 2312 22199"/>
    <n v="250"/>
    <x v="459"/>
    <s v="SUMINISTRO DE BOBINAS DE PAPEL Y AMBIENTADOR PARA LOS TALLERES DE LOS CVA DURANTE 2026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199"/>
  </r>
  <r>
    <n v="220260000942"/>
    <s v="AD"/>
    <d v="2026-02-10T00:00:00"/>
    <n v="22026001486"/>
    <s v="2026 10 2312 22199"/>
    <n v="250"/>
    <x v="459"/>
    <s v="SUMINISTRO DE BOBINAS DE PAPEL Y AMBIENTADOR PARA LOS TALLERES DE LOS CVA DURANTE 2026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199"/>
  </r>
  <r>
    <n v="220259001118"/>
    <s v="AD"/>
    <d v="2026-01-01T00:00:00"/>
    <n v="22026001551"/>
    <s v="2026 04 9204 216"/>
    <n v="82250.990000000005"/>
    <x v="182"/>
    <s v="ASISTENCIA TÉCNICA, OPERACIÓN  MTO. DEL SOFTWARE DE BASE, SEGUNDA PRÓRROGA,  (2025/CTA/91) LOTE 2 , SERV. BAJO DEMANDA"/>
    <n v="220"/>
    <s v="VALLADOLID"/>
    <s v="VALLADOLID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1"/>
    <n v="216"/>
  </r>
  <r>
    <n v="220259001119"/>
    <s v="AD"/>
    <d v="2026-01-01T00:00:00"/>
    <n v="22026001242"/>
    <s v="2026 08 1532 619"/>
    <n v="376310"/>
    <x v="460"/>
    <s v="Contratación de las obras de carril bici de conexión con Zaratán (exp. 10/2025)"/>
    <n v="220"/>
    <s v="TORDESILLAS"/>
    <s v="VALLADOLID"/>
    <x v="4"/>
    <s v="PrAbier - Procedimiento Abierto"/>
    <s v="UniC - Único 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59001120"/>
    <s v="AD"/>
    <d v="2026-01-01T00:00:00"/>
    <n v="22026001243"/>
    <s v="2026 08 1532 619"/>
    <n v="639.39"/>
    <x v="104"/>
    <s v="Gastos de seguridad y salud de las obras de carril bici de conexión con  Zaratán (exp. 10/2025 SETM)"/>
    <n v="220"/>
    <s v="VALLADOLID"/>
    <s v="VALLADOLID"/>
    <x v="0"/>
    <s v="PrAbier - Procedimiento Abierto"/>
    <s v="UniC - Único 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60002148"/>
    <s v="AD"/>
    <d v="2026-02-16T00:00:00"/>
    <n v="22026002223"/>
    <s v="2026 11 1621 214"/>
    <n v="3630"/>
    <x v="461"/>
    <s v="FABRICACIÓN Y REPARACIONES DE RADIADORES. SERVICIO DE LIMPIEZA.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4"/>
  </r>
  <r>
    <n v="220260002998"/>
    <s v="AD"/>
    <d v="2026-02-20T00:00:00"/>
    <n v="22026002468"/>
    <s v="2026 01 9207 22602"/>
    <n v="1210"/>
    <x v="462"/>
    <s v="ADJUDICA CAMPAÑA PUBLICIDAD CUÑAS RADIOFÓNICAS POR DÍA MUNDIAL DE LA RAD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602"/>
  </r>
  <r>
    <n v="220259000363"/>
    <s v="AD"/>
    <d v="2026-01-01T00:00:00"/>
    <n v="22026001292"/>
    <s v="2026 02 1511 609"/>
    <n v="1457.85"/>
    <x v="463"/>
    <s v="DIREC.FACULTATIVA OBRAS DESMONTAJE,TRASLADO Y RECOLOCACIÓN ARQUERÍA CONV.DE LA MERCED CALZADA DE VALLADOLID"/>
    <n v="220"/>
    <s v="ARANDA DE DUERO"/>
    <s v="BURGOS"/>
    <x v="0"/>
    <s v="AdDirec - Adjudicación Directa"/>
    <s v="SinC - Sin Criterio"/>
    <x v="1"/>
    <x v="0"/>
    <s v="6"/>
    <s v="6. Inversiones reales"/>
    <s v="02"/>
    <x v="10"/>
    <s v="1511"/>
    <s v="1511. Planficación y gestión del urbanismo"/>
    <n v="60"/>
    <n v="609"/>
  </r>
  <r>
    <n v="220259001121"/>
    <s v="AD"/>
    <d v="2026-01-01T00:00:00"/>
    <n v="22026001244"/>
    <s v="2026 08 1532 619"/>
    <n v="71"/>
    <x v="104"/>
    <s v="Gastos de seguridad y salud de las obras de carril bici de conexión con Zaratán (exp. 10/2025 SETM)"/>
    <n v="220"/>
    <s v="VALLADOLID"/>
    <s v="VALLADOLID"/>
    <x v="0"/>
    <s v="PrAbier - Procedimiento Abierto"/>
    <s v="UniC - Único Criterio"/>
    <x v="0"/>
    <x v="0"/>
    <s v="6"/>
    <s v="6. Inversiones reales"/>
    <s v="08"/>
    <x v="9"/>
    <s v="1532"/>
    <s v="1532. Pavimentación vias públicas y otros servicios urbanísticos"/>
    <n v="61"/>
    <n v="619"/>
  </r>
  <r>
    <n v="220259001127"/>
    <s v="AD"/>
    <d v="2026-01-01T00:00:00"/>
    <n v="22026001553"/>
    <s v="2026 04 9231 22201"/>
    <n v="26000"/>
    <x v="464"/>
    <s v="2ª PRÓRROGA CONTRATO &quot;&quot;SERVICIOS POSTALES, TELEGRÁFICOS Y NOTIFICACIONES PARA AYTO VALLADOLID&quot;&quot; - LOTE 2"/>
    <n v="220"/>
    <s v="TORREJON DE ARDOZ"/>
    <s v="MADRID"/>
    <x v="0"/>
    <s v="PrAbier - Procedimiento Abierto"/>
    <s v="MultiC - MultiCriterio"/>
    <x v="0"/>
    <x v="0"/>
    <s v="2"/>
    <s v="2. Gastos corrientes en bienes y servicios"/>
    <s v="04"/>
    <x v="2"/>
    <s v="9231"/>
    <s v="9231. Información, registro y gestión del padrón"/>
    <n v="22"/>
    <n v="22201"/>
  </r>
  <r>
    <n v="220259000478"/>
    <s v="AD"/>
    <d v="2026-01-01T00:00:00"/>
    <n v="22026001814"/>
    <s v="2026 06 3321 213"/>
    <n v="494.34"/>
    <x v="465"/>
    <s v="CTO. BASADO MTTO CONEXIÓN A CRA BIBLIOTECAS LÓPEZ G MARTIN ABRIL Y CAMPO GRANDE (LOTE 1) -AÑO 2026- (2025/CMS_01/000031)"/>
    <n v="220"/>
    <s v="VALLADOLID"/>
    <s v="VALLADOLID"/>
    <x v="0"/>
    <s v="PrAbier - Procedimiento Abierto"/>
    <s v="MultiC - MultiCriterio"/>
    <x v="2"/>
    <x v="0"/>
    <s v="2"/>
    <s v="2. Gastos corrientes en bienes y servicios"/>
    <s v="06"/>
    <x v="0"/>
    <s v="3321"/>
    <s v="3321. Bibliotecas públicas"/>
    <n v="21"/>
    <n v="213"/>
  </r>
  <r>
    <n v="220260002149"/>
    <s v="AD"/>
    <d v="2026-02-16T00:00:00"/>
    <n v="22026002225"/>
    <s v="2026 11 1631 22700"/>
    <n v="2420"/>
    <x v="466"/>
    <s v="GESTIÓN DE ESCOMBROS PROCEDENTES DE LA LIMPIEZA DE LA VÍA PÚBLICA. SERVICIO DE LIMPIEZA VIARIA.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631"/>
    <s v="1631. Limpieza viaria"/>
    <n v="22"/>
    <n v="22700"/>
  </r>
  <r>
    <n v="220260002842"/>
    <s v="AD"/>
    <d v="2026-02-19T00:00:00"/>
    <n v="22026002180"/>
    <s v="2026 08 1532 210"/>
    <n v="3850"/>
    <x v="466"/>
    <s v="Suministro de áridos reciclados, zahorras y recepción escombros a granel, con retirada y entrega por medios municipales."/>
    <n v="220"/>
    <s v="VALLADOLID"/>
    <s v="VALLADOL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1"/>
    <n v="210"/>
  </r>
  <r>
    <n v="220259001131"/>
    <s v="AD"/>
    <d v="2026-01-01T00:00:00"/>
    <n v="22026001168"/>
    <s v="2026 11 1321 213"/>
    <n v="4159.4399999999996"/>
    <x v="322"/>
    <s v="CENTRAL RECEPTORA DE ALARMAS POLICÍA MUNICIPAL. AM SPSC-SE 20/2023 LOTE Nº 1. 2026"/>
    <n v="220"/>
    <s v="SALAMANCA"/>
    <s v="SALAMANCA"/>
    <x v="0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1"/>
    <n v="213"/>
  </r>
  <r>
    <n v="220259001132"/>
    <s v="AD"/>
    <d v="2026-01-01T00:00:00"/>
    <n v="22026001169"/>
    <s v="2026 11 1321 213"/>
    <n v="1314.61"/>
    <x v="322"/>
    <s v="SERVICIO REVISIÓN FUNCIONAMIENTO ANTI-INTRUSIÓN DISPOSITIVOS POLICÍA MUNICIPAL. AM SPSC-SE 24/2024. LOTE Nº 2. 2026"/>
    <n v="220"/>
    <s v="SALAMANCA"/>
    <s v="SALAMANCA"/>
    <x v="0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1"/>
    <n v="213"/>
  </r>
  <r>
    <n v="220259001136"/>
    <s v="AD"/>
    <d v="2026-01-01T00:00:00"/>
    <n v="22026001170"/>
    <s v="2026 11 1621 22700"/>
    <n v="621438.75"/>
    <x v="467"/>
    <s v="2ª PRÓRROGA CONTR. SERV. LAVADO E HIGIENI. CONTENEDORES Y CTRL EXT. CALIDAD LOTE 1 AÑO 2026. SERVICIO DE LIMPIEZA."/>
    <n v="220"/>
    <s v="MADRID.-  persona de contacto Javier Diosdado"/>
    <s v="MADRID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700"/>
  </r>
  <r>
    <n v="220259000600"/>
    <s v="AD"/>
    <d v="2026-01-01T00:00:00"/>
    <n v="22026001530"/>
    <s v="2026 04 3121 22106"/>
    <n v="30000"/>
    <x v="468"/>
    <s v="LABORATORIO DE ANÁLISIS CLÍNICOS PARA EL DEPARTAMENTO DE PREVENCIÓN Y SALUD LABORAL"/>
    <n v="220"/>
    <s v="VALLADOLID"/>
    <s v="VALLADOLID"/>
    <x v="2"/>
    <s v="PrAbier - Procedimiento Abierto"/>
    <s v="MultiC - MultiCriterio"/>
    <x v="0"/>
    <x v="0"/>
    <s v="2"/>
    <s v="2. Gastos corrientes en bienes y servicios"/>
    <s v="04"/>
    <x v="2"/>
    <s v="3121"/>
    <s v="3121. Prevención y salud laboral"/>
    <n v="22"/>
    <n v="22106"/>
  </r>
  <r>
    <n v="220260004481"/>
    <s v="AD"/>
    <d v="2026-02-27T00:00:00"/>
    <n v="22026000404"/>
    <s v="2026 04 9202 22607"/>
    <n v="254.1"/>
    <x v="468"/>
    <s v="REALIZACION DE PRUEBAS DE DROGAS EN ORINA CONVOCATORIA 13 PLAZAS DE AGENTES DE PM 2025"/>
    <n v="220"/>
    <s v="VALLADOLID"/>
    <s v="VALLADOLID"/>
    <x v="0"/>
    <s v="AdDirec - Adjudicación Directa"/>
    <s v="SinC - Sin Criterio"/>
    <x v="1"/>
    <x v="0"/>
    <s v="2"/>
    <s v="2. Gastos corrientes en bienes y servicios"/>
    <s v="04"/>
    <x v="2"/>
    <s v="9202"/>
    <s v="9202. Gestión de recursos humanos"/>
    <n v="22"/>
    <n v="22607"/>
  </r>
  <r>
    <n v="220259001137"/>
    <s v="AD"/>
    <d v="2026-01-01T00:00:00"/>
    <n v="22026001171"/>
    <s v="2026 11 1621 22700"/>
    <n v="12906.47"/>
    <x v="469"/>
    <s v="2ª PRORROGA CONTR. SERV. LAVADO E HIGIENI. CONTENEDORES Y CTRL EXT. CALIDAD LOTE 2 AÑO 2026. SERVICIO DE LIMPIEZA.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700"/>
  </r>
  <r>
    <n v="220259001138"/>
    <s v="AD"/>
    <d v="2026-01-01T00:00:00"/>
    <n v="22026001585"/>
    <s v="2026 07 1711 22103"/>
    <n v="90000"/>
    <x v="161"/>
    <s v="CONTRATO CENTRALIZADO SUMINISTRO GASÓLEO 2026. PARQUES Y JARDINES."/>
    <n v="220"/>
    <s v="MADRID"/>
    <s v="MADRID"/>
    <x v="2"/>
    <s v="PrAbier - Procedimiento Abierto"/>
    <s v="MultiC - MultiCriterio"/>
    <x v="0"/>
    <x v="0"/>
    <s v="2"/>
    <s v="2. Gastos corrientes en bienes y servicios"/>
    <s v="07"/>
    <x v="3"/>
    <s v="1711"/>
    <s v="1711. Parques y jardines"/>
    <n v="22"/>
    <n v="22103"/>
  </r>
  <r>
    <n v="220259001140"/>
    <s v="AD"/>
    <d v="2026-01-01T00:00:00"/>
    <n v="22026001172"/>
    <s v="2026 11 1321 22701"/>
    <n v="113424.66"/>
    <x v="322"/>
    <s v="1ª PRÓRR. CONT. VIGILANCIA DIVERSAS DEPENDENCIAS DEL AYTO. VA. 1/1/2026 A 17/1/2026. EXP. SPSC SE-34/22"/>
    <n v="220"/>
    <s v="SALAMANCA"/>
    <s v="SALAMANCA"/>
    <x v="0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2"/>
    <n v="22701"/>
  </r>
  <r>
    <n v="220259001142"/>
    <s v="AD"/>
    <d v="2026-01-01T00:00:00"/>
    <n v="22026001555"/>
    <s v="2026 04 9204 22200"/>
    <n v="16843.2"/>
    <x v="470"/>
    <s v="SERVICIOS DE RESPALDO DEL ACCESO A INTERNET CORPORATIVO, LOTE 2, (2025/CTA/0042), PRIMERA PRÓRROGA"/>
    <n v="220"/>
    <s v="POZUELO DE ALARCON"/>
    <s v="MADRID"/>
    <x v="0"/>
    <s v="PrAbier - Procedimiento Abierto"/>
    <s v="MultiC - MultiCriterio"/>
    <x v="0"/>
    <x v="0"/>
    <s v="2"/>
    <s v="2. Gastos corrientes en bienes y servicios"/>
    <s v="04"/>
    <x v="2"/>
    <s v="9204"/>
    <s v="9204. Tecnologías de la información y comunicación"/>
    <n v="22"/>
    <n v="22200"/>
  </r>
  <r>
    <n v="220260000648"/>
    <s v="AD"/>
    <d v="2026-01-27T00:00:00"/>
    <n v="22026000050"/>
    <s v="2026 11 1631 22104"/>
    <n v="5036.63"/>
    <x v="471"/>
    <s v="PRÓRROGA EXP SPSC-SE 27/2022 LOTE 1. SERVICIO DE LIMPIEZA VIARIA."/>
    <n v="220"/>
    <s v="ZARAGOZA"/>
    <s v="ZARAGOZA"/>
    <x v="2"/>
    <s v="PrAbier - Procedimiento Abierto"/>
    <s v="MultiC - MultiCriterio"/>
    <x v="0"/>
    <x v="0"/>
    <s v="2"/>
    <s v="2. Gastos corrientes en bienes y servicios"/>
    <s v="11"/>
    <x v="5"/>
    <s v="1631"/>
    <s v="1631. Limpieza viaria"/>
    <n v="22"/>
    <n v="22104"/>
  </r>
  <r>
    <n v="220260000649"/>
    <s v="AD"/>
    <d v="2026-01-27T00:00:00"/>
    <n v="22026000051"/>
    <s v="2026 11 1621 22104"/>
    <n v="3357.75"/>
    <x v="471"/>
    <s v="PRÓRROGA EXP SPSC-SE 27/2022 LOTE 1. SERVICIO DE LIMPIEZA."/>
    <n v="220"/>
    <s v="ZARAGOZA"/>
    <s v="ZARAGOZA"/>
    <x v="2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22"/>
    <n v="22104"/>
  </r>
  <r>
    <n v="220260000674"/>
    <s v="AD"/>
    <d v="2026-01-27T00:00:00"/>
    <n v="22026000544"/>
    <s v="2026 01 4331 214"/>
    <n v="233.34"/>
    <x v="472"/>
    <s v="REPARACIÓN VEHÍCUO DE LA AGENCIA RENAULT ZOE 6048JPN POR AVERIA ELÉCTRICA"/>
    <n v="22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21"/>
    <n v="214"/>
  </r>
  <r>
    <n v="220260000713"/>
    <s v="AD"/>
    <d v="2026-01-28T00:00:00"/>
    <n v="22026000014"/>
    <s v="2026 04 9231 22201"/>
    <n v="241890.42"/>
    <x v="464"/>
    <s v="CONTRATO &quot;&quot;SERVICIOS POSTALES ORDINARIOS PARA LAS DEPENDENCIAS DEL AYUNTAMIENTO Y OTRAS DEPENDENCIAS DEL S.P. LOCAL&quot;&quot;"/>
    <n v="220"/>
    <s v="TORREJON DE ARDOZ"/>
    <s v="MADRID"/>
    <x v="0"/>
    <s v="PrAbier - Procedimiento Abierto"/>
    <s v="MultiC - MultiCriterio"/>
    <x v="0"/>
    <x v="0"/>
    <s v="2"/>
    <s v="2. Gastos corrientes en bienes y servicios"/>
    <s v="04"/>
    <x v="2"/>
    <s v="9231"/>
    <s v="9231. Información, registro y gestión del padrón"/>
    <n v="22"/>
    <n v="22201"/>
  </r>
  <r>
    <n v="220260000748"/>
    <s v="AD"/>
    <d v="2026-02-03T00:00:00"/>
    <n v="22026000148"/>
    <s v="2026 11 1321 213"/>
    <n v="18116.62"/>
    <x v="301"/>
    <s v="EXTRACCIÓN DE GRABACIONES CCTV SOLICITADAS. AM SPSC-SE 20/2023. LOTE Nº 3.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21"/>
    <n v="213"/>
  </r>
  <r>
    <n v="220259000826"/>
    <s v="AD"/>
    <d v="2026-01-01T00:00:00"/>
    <n v="22026001220"/>
    <s v="2026 08 1532 22103"/>
    <n v="4500"/>
    <x v="161"/>
    <s v="SUMINISTRO DE GASOLINA 95º,  TIPO &quot;&quot;A&quot;&quot;, PARA VEHÍCULOS Y MAQUINARIA MENOR DEL S.E.P.I. para 2026.-"/>
    <n v="220"/>
    <s v="MADRID"/>
    <s v="MADRID"/>
    <x v="2"/>
    <s v="PrAbier - Procedimiento Abierto"/>
    <s v="MultiC - MultiCriterio"/>
    <x v="0"/>
    <x v="0"/>
    <s v="2"/>
    <s v="2. Gastos corrientes en bienes y servicios"/>
    <s v="08"/>
    <x v="9"/>
    <s v="1532"/>
    <s v="1532. Pavimentación vias públicas y otros servicios urbanísticos"/>
    <n v="22"/>
    <n v="22103"/>
  </r>
  <r>
    <n v="220259000827"/>
    <s v="AD"/>
    <d v="2026-01-01T00:00:00"/>
    <n v="22026001055"/>
    <s v="2026 01 9203 22103"/>
    <n v="6000"/>
    <x v="161"/>
    <s v="2º PRORROGA CONTRATO SUMINISTRO GASOLINAVEHICULOS R.I. DE 01/01/2026 A 31/12/2026"/>
    <n v="220"/>
    <s v="MADRID"/>
    <s v="MADRID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103"/>
  </r>
  <r>
    <n v="220260000750"/>
    <s v="AD"/>
    <d v="2026-02-03T00:00:00"/>
    <n v="22026000430"/>
    <s v="2026 06 3341 22609"/>
    <n v="22875.05"/>
    <x v="237"/>
    <s v="SE-EC 53/2025: CTO. SUMINISTRO INFRAESTRUCTURAS Y SERV. COMPLEMENTARIOS FERIA DEL LIBRO VALLADOLID 2026/2027. LOTE 3"/>
    <n v="220"/>
    <s v="VALLADOLID"/>
    <s v="VALLADOLID"/>
    <x v="1"/>
    <s v="PrAbier - Procedimiento Abierto"/>
    <s v="MultiC - MultiCriterio"/>
    <x v="0"/>
    <x v="0"/>
    <s v="2"/>
    <s v="2. Gastos corrientes en bienes y servicios"/>
    <s v="06"/>
    <x v="0"/>
    <s v="3341"/>
    <s v="3341. Coordinación de políticas culturales"/>
    <n v="22"/>
    <n v="22609"/>
  </r>
  <r>
    <n v="220260000752"/>
    <s v="AD"/>
    <d v="2026-02-03T00:00:00"/>
    <n v="22026000457"/>
    <s v="2026 03 9200 22699"/>
    <n v="3241.59"/>
    <x v="464"/>
    <s v="BUZONEO CONVOCATORIAS CONCEJOS ABIERTOS BARRIOS DE VALLADOLID EN 2026"/>
    <n v="220"/>
    <s v="TORREJON DE ARDOZ"/>
    <s v="MADRID"/>
    <x v="0"/>
    <s v="AdDirec - Adjudicación Directa"/>
    <s v="SinC - Sin Criterio"/>
    <x v="1"/>
    <x v="0"/>
    <s v="2"/>
    <s v="2. Gastos corrientes en bienes y servicios"/>
    <s v="03"/>
    <x v="7"/>
    <s v="9200"/>
    <s v="9200. Dirección del area de participación ciudadana y deportes"/>
    <n v="22"/>
    <n v="22699"/>
  </r>
  <r>
    <n v="220260000905"/>
    <s v="AD"/>
    <d v="2026-02-10T00:00:00"/>
    <n v="22026000965"/>
    <s v="2026 11 1361 22199"/>
    <n v="275.39"/>
    <x v="301"/>
    <s v="ADJUD CONTRATOS BASADOS AM SISTEMAS DE SEGURIDAD EXP. SPSC-SE 20/2023 y SPSC-SE 24/2024//LOTE 2 INTRUSIÓN//SEISPC"/>
    <n v="22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22"/>
    <n v="22199"/>
  </r>
  <r>
    <n v="220260000906"/>
    <s v="AD"/>
    <d v="2026-02-10T00:00:00"/>
    <n v="22026001079"/>
    <s v="2026 11 1361 22199"/>
    <n v="615.47"/>
    <x v="473"/>
    <s v="ADJUDICACIÓN CONTRATOS BASADOS AM SIST SEG EXP. SPSC-SE 20/2023 y SPSC-SE 24/2024//LOTE 1 CRA//SEISPC"/>
    <n v="22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22"/>
    <n v="22199"/>
  </r>
  <r>
    <n v="220259000832"/>
    <s v="AD"/>
    <d v="2026-01-01T00:00:00"/>
    <n v="22026001301"/>
    <s v="2026 02 9332 22103"/>
    <n v="4500"/>
    <x v="161"/>
    <s v="2DA.PRÓRROGA CONTRATO SUMINISTRO GASOLIN A VEHÍCULOS SERVICIO MANTENIMIENTO AÑO 2026."/>
    <n v="220"/>
    <s v="MADRID"/>
    <s v="MADRID"/>
    <x v="2"/>
    <s v="PrAbier - Procedimiento Abierto"/>
    <s v="MultiC - MultiCriterio"/>
    <x v="0"/>
    <x v="0"/>
    <s v="2"/>
    <s v="2. Gastos corrientes en bienes y servicios"/>
    <s v="02"/>
    <x v="10"/>
    <s v="9332"/>
    <s v="9332. Mantenimiento de edificios e instalaciones municipales"/>
    <n v="22"/>
    <n v="22103"/>
  </r>
  <r>
    <n v="220260000923"/>
    <s v="AD"/>
    <d v="2026-02-10T00:00:00"/>
    <n v="22026000987"/>
    <s v="2026 04 9321 22799"/>
    <n v="9292.7999999999993"/>
    <x v="474"/>
    <s v="DISEÑO, MAQUETACIÓN Y CONFECCIÓN DE LA GUÍA DEL CONTRIBUYENTE-EJERCICIO 2026"/>
    <n v="220"/>
    <s v="LEON"/>
    <s v="LEON"/>
    <x v="0"/>
    <s v="AdDirec - Adjudicación Directa"/>
    <s v="SinC - Sin Criterio"/>
    <x v="1"/>
    <x v="0"/>
    <s v="2"/>
    <s v="2. Gastos corrientes en bienes y servicios"/>
    <s v="04"/>
    <x v="2"/>
    <s v="9321"/>
    <s v="9321. Gestión de ingresos e inspección"/>
    <n v="22"/>
    <n v="22799"/>
  </r>
  <r>
    <n v="220260001029"/>
    <s v="D"/>
    <d v="2026-02-10T00:00:00"/>
    <n v="22026000437"/>
    <s v="2026 03 9241 213"/>
    <n v="168.17"/>
    <x v="242"/>
    <s v="ID: 0048042 / BOMBILLO MCM MEAN: 30-40B E24331 / ID: 47596 / CRC GALVA MATE 400ML / TOR.CELO TIC INVIOLABLE  7x 70 ZINC.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3"/>
  </r>
  <r>
    <n v="220260001031"/>
    <s v="D"/>
    <d v="2026-02-10T00:00:00"/>
    <n v="22026000437"/>
    <s v="2026 03 9241 213"/>
    <n v="147.86000000000001"/>
    <x v="98"/>
    <s v="MATERIAL ELECTRICIDAD PARA C.C. LUELMO, ZONA ESTE Y PARQUESOL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3"/>
  </r>
  <r>
    <n v="220259000632"/>
    <s v="AD"/>
    <d v="2026-01-01T00:00:00"/>
    <n v="22026001135"/>
    <s v="2026 11 3111 22106"/>
    <n v="482.37"/>
    <x v="475"/>
    <s v="MANTENIMIENTO UNIDADES HIGIÉNICAS FEMENINAS PARA CASA DEL BARCO Y EDIFICIO CONCEJALIA OCT. 2025-SEPT. 2026. AÑO 2026"/>
    <n v="220"/>
    <s v="SAN FERNANDO DE HENARES"/>
    <s v="MADRID"/>
    <x v="0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106"/>
  </r>
  <r>
    <n v="220259001141"/>
    <s v="AD"/>
    <d v="2026-01-01T00:00:00"/>
    <n v="22026002071"/>
    <s v="2026 10 2312 632"/>
    <n v="1089"/>
    <x v="476"/>
    <s v="DIRECCION DE OBRA PARA LAS INSTALACIONES-AMPLIACION CVA ARCA REAL-ENERO A ABRIL 2026"/>
    <n v="220"/>
    <s v="VALLADOLID"/>
    <s v="VALLADOLID"/>
    <x v="0"/>
    <s v="AdDirec - Adjudicación Directa"/>
    <s v="SinC - Sin Criterio"/>
    <x v="1"/>
    <x v="0"/>
    <s v="6"/>
    <s v="6. Inversiones reales"/>
    <s v="10"/>
    <x v="1"/>
    <s v="2312"/>
    <s v="2312. Iniciativas sociales"/>
    <n v="63"/>
    <n v="632"/>
  </r>
  <r>
    <n v="220260000673"/>
    <s v="AD"/>
    <d v="2026-01-27T00:00:00"/>
    <n v="22026000522"/>
    <s v="2026 01 9206 22001"/>
    <n v="332.8"/>
    <x v="477"/>
    <s v="SUSCRIPCIÓN ANUAL A REVISTA DERECHO URBANÍSTICO Y MEDIO AMBIENTE. 2026."/>
    <n v="220"/>
    <s v="MADRID"/>
    <s v="MADRID"/>
    <x v="2"/>
    <s v="AdDirec - Adjudicación Directa"/>
    <s v="SinC - Sin Criterio"/>
    <x v="1"/>
    <x v="0"/>
    <s v="2"/>
    <s v="2. Gastos corrientes en bienes y servicios"/>
    <s v="01"/>
    <x v="4"/>
    <s v="9206"/>
    <s v="9206. Archivo municipal"/>
    <n v="22"/>
    <n v="22001"/>
  </r>
  <r>
    <n v="220260001033"/>
    <s v="D"/>
    <d v="2026-02-10T00:00:00"/>
    <n v="22026000436"/>
    <s v="2026 03 9241 212"/>
    <n v="9.68"/>
    <x v="404"/>
    <s v="Albarán: VA26/154 Fecha: 16/01/26 / * CENTRO CIVICO DELICIAS , JUAN CARLOS I * / CERRADURA HAFELE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60002126"/>
    <s v="D"/>
    <d v="2026-02-16T00:00:00"/>
    <n v="22026000868"/>
    <s v="2026 02 9332 212"/>
    <n v="23.58"/>
    <x v="478"/>
    <s v="ROLLO ESPARTO GRANDE / SACO DE ESCAYOLA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1035"/>
    <s v="D"/>
    <d v="2026-02-10T00:00:00"/>
    <n v="22026000437"/>
    <s v="2026 03 9241 213"/>
    <n v="39.22"/>
    <x v="91"/>
    <s v="C.C. JOSÉ MARÍA LUELMO  048941 - DETECTOR PIR 360º EMPOTRAR LEGRAND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3"/>
  </r>
  <r>
    <n v="220259000889"/>
    <s v="AD"/>
    <d v="2026-01-01T00:00:00"/>
    <n v="22026001536"/>
    <s v="2026 04 9204 22799"/>
    <n v="1550.37"/>
    <x v="479"/>
    <s v="SISTEMA DE VIDEO GRABACIÓN PARA LA SALA DE COMISIONES DEL AYUNTAMIENTO DE VALLADOLID (SERVICIOS DE IMPLANTACIÓN)"/>
    <n v="220"/>
    <s v="S. CUGAT VALL (BARCELONA)"/>
    <s v="BARCELONA"/>
    <x v="0"/>
    <s v="AdDirec - Adjudicación Directa"/>
    <s v="SinC - Sin Criterio"/>
    <x v="1"/>
    <x v="0"/>
    <s v="2"/>
    <s v="2. Gastos corrientes en bienes y servicios"/>
    <s v="04"/>
    <x v="2"/>
    <s v="9204"/>
    <s v="9204. Tecnologías de la información y comunicación"/>
    <n v="22"/>
    <n v="22799"/>
  </r>
  <r>
    <n v="220260000907"/>
    <s v="AD"/>
    <d v="2026-02-10T00:00:00"/>
    <n v="22026001444"/>
    <s v="2026 01 4331 22799"/>
    <n v="127.05"/>
    <x v="480"/>
    <s v="SISTEMA DE TELEGESTIÓN DE RIEGO PARA LA OBRA DE LOS TOLDOS DE LA C/ SANTA MARÍA PARA OPTIMIZAR SU FUNCIONAMIENTO"/>
    <n v="220"/>
    <s v="MARBELLA"/>
    <s v="MALAGA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799"/>
  </r>
  <r>
    <n v="220260004059"/>
    <s v="AD"/>
    <d v="2026-02-25T00:00:00"/>
    <n v="22026002554"/>
    <s v="2026 10 2315 22611"/>
    <n v="847"/>
    <x v="481"/>
    <s v="EQUIPACION SONIDO Y TECNICO PARA MANIFESTACION EN EL DIA INTERNACIONAL DE LA MUJER 8M // PLAZA MAYOR // 8 DE MARZO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611"/>
  </r>
  <r>
    <n v="220260001799"/>
    <s v="AD"/>
    <d v="2026-02-13T00:00:00"/>
    <n v="22026002112"/>
    <s v="2026 09 4321 22609"/>
    <n v="882.75"/>
    <x v="482"/>
    <s v="SERVICIOS DE ORGANIZACION DE LA JORNADA FEMALE LANDSCAPE EN EL ESPACIO SEMINCI"/>
    <n v="220"/>
    <s v="VALLADOLID"/>
    <s v="VALLADOLID"/>
    <x v="3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609"/>
  </r>
  <r>
    <n v="220260003732"/>
    <s v="AD"/>
    <d v="2026-02-24T00:00:00"/>
    <n v="22026002505"/>
    <s v="2026 10 2315 22611"/>
    <n v="385"/>
    <x v="483"/>
    <s v="AMENIZACION ACTO DEL DIA INTERNACIONAL DE LA MUJER 8M// SALA RECEPCIONES AYTO// 6 MARZ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611"/>
  </r>
  <r>
    <n v="220260000932"/>
    <s v="AD"/>
    <d v="2026-02-10T00:00:00"/>
    <n v="22026001305"/>
    <s v="2026 10 2312 22618"/>
    <n v="5940.48"/>
    <x v="484"/>
    <s v="IMPRESION LIBRO&quot;&quot;VITAMINAS PARA EL ALMA&quot;&quot; ES UNA GUIA  PARA MEJORAR DIFERENTES ASPECTOS DE LA VIDA DE LOS MAYORES- INICIAT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18"/>
  </r>
  <r>
    <n v="220260001079"/>
    <s v="AD"/>
    <d v="2026-02-11T00:00:00"/>
    <n v="22026001932"/>
    <s v="2026 01 9207 22001"/>
    <n v="1144"/>
    <x v="485"/>
    <s v="ADJUDICA SUMINISTRO DIARIO DE PRENSA AÑO 2026 - UNIDAD DE MEDIOS DE COMUNICACIÓN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001"/>
  </r>
  <r>
    <n v="220260000823"/>
    <s v="AD"/>
    <d v="2026-02-04T00:00:00"/>
    <n v="22026000853"/>
    <s v="2026 10 2314 22799"/>
    <n v="114.95"/>
    <x v="486"/>
    <s v="VIDEO-ANIMACION PARA DIFUSION NUEVO LOGO JUVA EN REDES// VALLADOLID// ENER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22"/>
    <n v="22799"/>
  </r>
  <r>
    <n v="220260000700"/>
    <s v="AD"/>
    <d v="2026-01-28T00:00:00"/>
    <n v="22026000825"/>
    <s v="2026 03 9241 22609"/>
    <n v="1100"/>
    <x v="487"/>
    <s v="MENUDO FIN DE SEMANA 1 Y CARNAVAL: REPRESENTACIÓN DE OBRA CYRANO Y SUS PEQUEÑOS MOSQUETEROS (LOS PERSAS)"/>
    <n v="220"/>
    <s v="VILLANUBLA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2"/>
    <n v="22609"/>
  </r>
  <r>
    <n v="220260003034"/>
    <s v="AD"/>
    <d v="2026-02-23T00:00:00"/>
    <n v="22026002486"/>
    <s v="2026 07 1721 22199"/>
    <n v="1149.5"/>
    <x v="488"/>
    <s v="PLATAFORMA DE SOPORTE PARA UNA CABINA DE LA RED DE CONTROL ATMOSFERICO"/>
    <n v="220"/>
    <s v="VALLADOLID"/>
    <s v="VALLADOLID"/>
    <x v="2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199"/>
  </r>
  <r>
    <n v="220260000827"/>
    <s v="AD"/>
    <d v="2026-02-04T00:00:00"/>
    <n v="22026000935"/>
    <s v="2026 01 9205 22199"/>
    <n v="7117"/>
    <x v="489"/>
    <s v="ADJUDICA SUMINISTRO MATERIAL CARTONAJE Y REALIZAR TRABAJOS MANIPULACIÓN, TROQUELADO ARTES GRÁFICAS - IMPRENTA 2026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5"/>
    <s v="9205. Imprenta municipal"/>
    <n v="22"/>
    <n v="22199"/>
  </r>
  <r>
    <n v="220260000873"/>
    <s v="AD"/>
    <d v="2026-02-09T00:00:00"/>
    <n v="22026001588"/>
    <s v="2026 11 1321 22699"/>
    <n v="73.209999999999994"/>
    <x v="489"/>
    <s v="ELABORACIÓN HENDIDOS EN CARTONCILLOS PARA BOLETINES DE DENUNCIAS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60002974"/>
    <s v="AD"/>
    <d v="2026-02-20T00:00:00"/>
    <n v="22026002219"/>
    <s v="2026 10 2314 22613"/>
    <n v="1500"/>
    <x v="489"/>
    <s v="GRAPADO Y ENCUADERNACIÓN DE MATERIALES PUBLICITARIOS// SERVICIO DE IGUALDAD Y JUVENTUD//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22"/>
    <n v="22613"/>
  </r>
  <r>
    <n v="220260002150"/>
    <s v="AD"/>
    <d v="2026-02-16T00:00:00"/>
    <n v="22026002226"/>
    <s v="2026 11 1621 213"/>
    <n v="544.5"/>
    <x v="490"/>
    <s v="MANTENIMIENTO MÁQUINA LIMPIEZA PIEZAS TALLER PARA LAS REPARACIONES. SERVICIO DE LIMPIEZA."/>
    <n v="220"/>
    <s v="COSLADA"/>
    <s v="MADR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3"/>
  </r>
  <r>
    <n v="220260004467"/>
    <s v="AD"/>
    <d v="2026-02-27T00:00:00"/>
    <n v="22026001840"/>
    <s v="2026 10 2312 22799"/>
    <n v="30008"/>
    <x v="491"/>
    <s v="SERVICIO DE RESTAURACION EN ESTANCIAS DIURNAS DEL CENTRO DE VIDA ACTIVA HUERTA DEL REY EN EL AÑO 2026"/>
    <n v="220"/>
    <s v="VALLADOLID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60004196"/>
    <s v="D"/>
    <d v="2026-02-26T00:00:00"/>
    <n v="22026001847"/>
    <s v="2026 08 1651 213"/>
    <n v="90000"/>
    <x v="98"/>
    <s v="Suministro de material fungible para instalaciones de alumbrado público (exp. 16/2025)"/>
    <n v="300"/>
    <s v="VALLADOLID"/>
    <s v="VALLADOLID"/>
    <x v="2"/>
    <s v="PrAbier - Procedimiento Abierto"/>
    <s v="UniC - Único Criterio"/>
    <x v="0"/>
    <x v="0"/>
    <s v="2"/>
    <s v="2. Gastos corrientes en bienes y servicios"/>
    <s v="08"/>
    <x v="9"/>
    <s v="1651"/>
    <s v="1651. Alumbrado público"/>
    <n v="21"/>
    <n v="213"/>
  </r>
  <r>
    <n v="220260001074"/>
    <s v="AD"/>
    <d v="2026-02-11T00:00:00"/>
    <n v="22026001857"/>
    <s v="2026 10 2412 213"/>
    <n v="1007.14"/>
    <x v="301"/>
    <s v="MANTENIMIENTO ALARMAS Y SISTEMAS ANTIINTRUSION SEGUN A.M. LOTE 2 INTRUSION CENTRO DE FORMACION JACINTO BENAVENTE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412"/>
    <s v="2412. Formación para el empleo"/>
    <n v="21"/>
    <n v="213"/>
  </r>
  <r>
    <n v="220260001075"/>
    <s v="AD"/>
    <d v="2026-02-11T00:00:00"/>
    <n v="22026001858"/>
    <s v="2026 10 2412 213"/>
    <n v="275.3"/>
    <x v="301"/>
    <s v="MANTENIMIENTO ALARMAS Y SIST.ANTIINTRUSION SEGUN A.M. LOTE 3 CCTV EN CENTRO DE FORMACION JACINTO BENAVENTE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412"/>
    <s v="2412. Formación para el empleo"/>
    <n v="21"/>
    <n v="213"/>
  </r>
  <r>
    <n v="220260001073"/>
    <s v="AD"/>
    <d v="2026-02-11T00:00:00"/>
    <n v="22026001856"/>
    <s v="2026 10 2412 213"/>
    <n v="1176.25"/>
    <x v="473"/>
    <s v="MANTENIMIENTO ALARMAS Y SISTEMAS ANTIINTRUSION SEGUN A.M.LOTE 1 CRA CENTRO DE FORMACION PARA EL EMPLEO JACINTO BENAVENTE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412"/>
    <s v="2412. Formación para el empleo"/>
    <n v="21"/>
    <n v="213"/>
  </r>
  <r>
    <n v="220260003731"/>
    <s v="AD"/>
    <d v="2026-02-24T00:00:00"/>
    <n v="22026002488"/>
    <s v="2026 10 2315 22611"/>
    <n v="1452"/>
    <x v="492"/>
    <s v="DISEÑO CAMPAÑA DÍA INTERNACIONAL DE LA MUJER 8M"/>
    <n v="220"/>
    <s v="CISTERNIGA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611"/>
  </r>
  <r>
    <n v="220260002487"/>
    <s v="AD"/>
    <d v="2026-02-17T00:00:00"/>
    <n v="22026002177"/>
    <s v="2026 11 1321 22601"/>
    <n v="123.42"/>
    <x v="493"/>
    <s v="SUMINISTRO DE METACRILATO Y PEANAS PARA CELEBRACIÓN 200 ANIVERSARIO POLICÍA MUNICIPAL VALLADOLID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01"/>
  </r>
  <r>
    <n v="220260001793"/>
    <s v="AD"/>
    <d v="2026-02-13T00:00:00"/>
    <n v="22026001995"/>
    <s v="2026 07 1721 22199"/>
    <n v="7078.5"/>
    <x v="494"/>
    <s v="MANTENIMIENTO Y FUNGIBLE DEL EQUIPO DE MUESTRAS DEL LABORATORIO"/>
    <n v="220"/>
    <s v="MOLLET DEL VALLES"/>
    <s v="BARCELONA"/>
    <x v="1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199"/>
  </r>
  <r>
    <n v="220260001117"/>
    <s v="AD"/>
    <d v="2026-02-11T00:00:00"/>
    <n v="22026002059"/>
    <s v="2026 05 4312 22799"/>
    <n v="1306.8"/>
    <x v="495"/>
    <s v="SERVICIO DE MANTENIM, MEJORA, LIMPIEZA DE LAS INSTALAC,  JARDINERÍA DE LAS CUBIERTAS VEGETALES M. CAMPILLO Y RONDILLA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2"/>
    <s v="4312. Mercados"/>
    <n v="22"/>
    <n v="22799"/>
  </r>
  <r>
    <n v="220260004287"/>
    <s v="D"/>
    <d v="2026-02-27T00:00:00"/>
    <n v="22026001960"/>
    <s v="2026 07 1711 22199"/>
    <n v="698.42"/>
    <x v="242"/>
    <s v="DH CLAVIJA ACODADA 16A BL 36.025/B / BRIDA NYLON 4,8x 300 NEGRA COFIL / BOBINA MECHA LAMINADA (6 UNIDADES) OFERTA / PAPE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1083"/>
    <s v="AD"/>
    <d v="2026-02-11T00:00:00"/>
    <n v="22026002027"/>
    <s v="2026 10 2314 213"/>
    <n v="657.78"/>
    <x v="301"/>
    <s v="MANTENIMIENTO ALARMAS Y SISTEMAS DE SEGURIDAD SEGUN A.M. LOTE 2 INTRUSION ESPACIOS JOVENES DURANTE EL AÑO 2026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4"/>
    <s v="2314. Centro de programas juveniles"/>
    <n v="21"/>
    <n v="213"/>
  </r>
  <r>
    <n v="220260001792"/>
    <s v="AD"/>
    <d v="2026-02-13T00:00:00"/>
    <n v="22026001992"/>
    <s v="2026 06 3261 22799"/>
    <n v="3630"/>
    <x v="207"/>
    <s v="CTO. MENOR MONTAJE Y TRANSPORTE ESCENARIO, EQUIPO SONIDO Y VALLAS EVENTOS ORGANIZADOS POR EL CPE. -AÑO 2026-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1084"/>
    <s v="AD"/>
    <d v="2026-02-11T00:00:00"/>
    <n v="22026002028"/>
    <s v="2026 10 2314 213"/>
    <n v="499.54"/>
    <x v="301"/>
    <s v="MANTENIMIENTO ALARMAS Y SISTEMAS SEGURIDAD SEGUN AC.MARCO LOTE 3 CCTV ESPACIOS JOVENES AÑO 2026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4"/>
    <s v="2314. Centro de programas juveniles"/>
    <n v="21"/>
    <n v="213"/>
  </r>
  <r>
    <n v="220260001092"/>
    <s v="AD"/>
    <d v="2026-02-11T00:00:00"/>
    <n v="22026001938"/>
    <s v="2026 11 3111 213"/>
    <n v="184.27"/>
    <x v="301"/>
    <s v="CONTRATO BASADO EN ACUERDO MARCO 24/2024 DE ALARMAS. LOTE 2 . MANTTO. INTEGRAL SISTEMA SEGURIDAD ANTI-INTRUSION AÑO 2026"/>
    <n v="22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3111"/>
    <s v="3111. Protección de la salubridad pública"/>
    <n v="21"/>
    <n v="213"/>
  </r>
  <r>
    <n v="220260001097"/>
    <s v="AD"/>
    <d v="2026-02-11T00:00:00"/>
    <n v="22026001982"/>
    <s v="2026 11 3111 213"/>
    <n v="134.54"/>
    <x v="301"/>
    <s v="CONTRATO BASADO EN ACUERDO MARCO 20/2023 DE ALARMAS. LOTE 3 . MANTENIMIENTO CCTV. CÁMARAS VIGILANCIA. CMPA AÑO 2026"/>
    <n v="22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3111"/>
    <s v="3111. Protección de la salubridad pública"/>
    <n v="21"/>
    <n v="213"/>
  </r>
  <r>
    <n v="220260001105"/>
    <s v="AD/"/>
    <d v="2026-02-11T00:00:00"/>
    <n v="22026001250"/>
    <s v="2026 10 2312 216"/>
    <n v="-1846.8"/>
    <x v="108"/>
    <s v="Reajuste presup.mant.y reparac.equipos informáticos CVA arca real,z.este,huerta,marquesina y parquesol  1/1/25 a 28/2/27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6"/>
  </r>
  <r>
    <n v="220260004293"/>
    <s v="D"/>
    <d v="2026-02-27T00:00:00"/>
    <n v="22026001960"/>
    <s v="2026 07 1711 22199"/>
    <n v="62.32"/>
    <x v="242"/>
    <s v="COPIA LLAVE NORMAL / BOMBILLO TESA 5030 30x30 LT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1120"/>
    <s v="AD"/>
    <d v="2026-02-11T00:00:00"/>
    <n v="22026002108"/>
    <s v="2026 11 1361 22199"/>
    <n v="1698.72"/>
    <x v="496"/>
    <s v="SUMINISTRO DE 13 BOTELLAS DE OXIGENO MEDICINAL, DE 4 BOTELLAS DE O Y PROPANO PARA OXICORTE Y 1 DE ARGON/SEISPC"/>
    <n v="220"/>
    <s v="BARCELONA"/>
    <s v="BARCELONA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2"/>
    <n v="22199"/>
  </r>
  <r>
    <n v="220260003021"/>
    <s v="AD"/>
    <d v="2026-02-23T00:00:00"/>
    <n v="22026002487"/>
    <s v="2026 11 1321 22699"/>
    <n v="23.26"/>
    <x v="496"/>
    <s v="BOMBONA GAS PARA PISTOLAS DE LA GALERÍA DE TIRO VIRTUAL DE LA POLICÍA MUNICIPAL"/>
    <n v="220"/>
    <s v="BARCELONA"/>
    <s v="BARCELONA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59000477"/>
    <s v="AD"/>
    <d v="2026-01-01T00:00:00"/>
    <n v="22026001813"/>
    <s v="2026 06 3321 213"/>
    <n v="595.32000000000005"/>
    <x v="372"/>
    <s v="CONTRATO BASADO MANTENIMIENTO ALARMA BIBLIOTECA DE PARQUESOL -AÑO 2026- (2025/CMS_01/000024)"/>
    <n v="220"/>
    <s v="VALLADOLID"/>
    <s v="VALLADOLID"/>
    <x v="0"/>
    <s v="PrAbier - Procedimiento Abierto"/>
    <s v="MultiC - MultiCriterio"/>
    <x v="2"/>
    <x v="0"/>
    <s v="2"/>
    <s v="2. Gastos corrientes en bienes y servicios"/>
    <s v="06"/>
    <x v="0"/>
    <s v="3321"/>
    <s v="3321. Bibliotecas públicas"/>
    <n v="21"/>
    <n v="213"/>
  </r>
  <r>
    <n v="220260001112"/>
    <s v="AD/"/>
    <d v="2026-02-11T00:00:00"/>
    <n v="22026001260"/>
    <s v="2026 10 2312 22799"/>
    <n v="-18750"/>
    <x v="142"/>
    <s v="Reajuste presupuestario año 2026 mantenimiento aplicacion informatica SENIORVA-de 1/1/25 a 30/6/27"/>
    <n v="220"/>
    <s v="BOECILLO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60004295"/>
    <s v="D"/>
    <d v="2026-02-27T00:00:00"/>
    <n v="22026001960"/>
    <s v="2026 07 1711 22199"/>
    <n v="18.95"/>
    <x v="497"/>
    <s v="CCUSB2BAMCM1MBW CCUSB2BAMCM1MBW CONEX. USB-C MACHO/USB-A 1MT...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59001139"/>
    <s v="AD"/>
    <d v="2026-01-01T00:00:00"/>
    <n v="22026001577"/>
    <s v="2026 06 3321 213"/>
    <n v="319.44"/>
    <x v="372"/>
    <s v="CTO. BASADO MTTO CTTV BIBLIOTECA PAJARILLOS (LOTE 3) AÑOS 2026 Y 2027. A.M. SPSC-SE 020/2023"/>
    <n v="220"/>
    <s v="VALLADOLID"/>
    <s v="VALLADOLID"/>
    <x v="0"/>
    <s v="PrAbier - Procedimiento Abierto"/>
    <s v="MultiC - MultiCriterio"/>
    <x v="2"/>
    <x v="0"/>
    <s v="2"/>
    <s v="2. Gastos corrientes en bienes y servicios"/>
    <s v="06"/>
    <x v="0"/>
    <s v="3321"/>
    <s v="3321. Bibliotecas públicas"/>
    <n v="21"/>
    <n v="213"/>
  </r>
  <r>
    <n v="220260004051"/>
    <s v="AD"/>
    <d v="2026-02-25T00:00:00"/>
    <n v="22026002521"/>
    <s v="2026 10 2312 213"/>
    <n v="387.68"/>
    <x v="372"/>
    <s v="MANTENIMIENTO SISTEMAS SEGURIDAD Y ALARMA ANTIINTRUSION AÑO 2026 CVA PARQUESOL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3"/>
  </r>
  <r>
    <n v="220260004297"/>
    <s v="D"/>
    <d v="2026-02-27T00:00:00"/>
    <n v="22026001960"/>
    <s v="2026 07 1711 22199"/>
    <n v="316.04000000000002"/>
    <x v="258"/>
    <s v="ALB: 26-200565 PED: 26-001089-1003 S/PED: 2475 / FILTRO DE MALLA 130 MICRAS RB 11/2&quot;&quot; / COLLARIN TOMA PE DN 50X1&quot;&quot; / ENLAC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1429"/>
    <s v="D"/>
    <d v="2026-02-12T00:00:00"/>
    <n v="22026000943"/>
    <s v="2026 06 3232 212"/>
    <n v="91.56"/>
    <x v="258"/>
    <s v="SUMINISTRO MATERIAL DE FONTANERÍA // CEIP GARCÍA QUINTANA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0753"/>
    <s v="AD"/>
    <d v="2026-02-03T00:00:00"/>
    <n v="22026000543"/>
    <s v="2026 02 9332 213"/>
    <n v="1113.3"/>
    <x v="498"/>
    <s v="MODIFICACIÓN Y AMPLIACIÓN DEL SISTEMA DE CONTROL DE CLIMATIZACIÓN DE LA CASA CONSISTORIAL"/>
    <n v="220"/>
    <s v="SONDIKA"/>
    <s v="VIZCAYA"/>
    <x v="2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21"/>
    <n v="213"/>
  </r>
  <r>
    <n v="220260001433"/>
    <s v="D"/>
    <d v="2026-02-12T00:00:00"/>
    <n v="22026000943"/>
    <s v="2026 06 3232 212"/>
    <n v="145.19"/>
    <x v="98"/>
    <s v="SUMINISTRO MATERIAL DE FONTANERÍA // CEIP GARCÍA QUINTANA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1439"/>
    <s v="D"/>
    <d v="2026-02-12T00:00:00"/>
    <n v="22026000943"/>
    <s v="2026 06 3232 212"/>
    <n v="35.31"/>
    <x v="258"/>
    <s v="GRIFO DE RIEGO LATÓN 1&quot;&quot; // VÁLVULA BOLA PALOMILLA // CEIP NTRA. SRA. DEL DUERO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1441"/>
    <s v="D"/>
    <d v="2026-02-12T00:00:00"/>
    <n v="22026000943"/>
    <s v="2026 06 3232 212"/>
    <n v="123.58"/>
    <x v="258"/>
    <s v="SUMINISTRO MATERIAL DE FONTANERÍA // CEIP PONCE DE LEÓN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2104"/>
    <s v="D"/>
    <d v="2026-02-16T00:00:00"/>
    <n v="22026000868"/>
    <s v="2026 02 9332 212"/>
    <n v="168.76"/>
    <x v="499"/>
    <s v="TKROM M-60 FORTUNA OCEANIC MATE RAL-9010 15LT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2120"/>
    <s v="D"/>
    <d v="2026-02-16T00:00:00"/>
    <n v="22026000868"/>
    <s v="2026 02 9332 212"/>
    <n v="98.51"/>
    <x v="499"/>
    <s v="REC.SEGOPI LACAR/ESMALTAR TEFLON 11CM (2UND) PAK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2122"/>
    <s v="D"/>
    <d v="2026-02-16T00:00:00"/>
    <n v="22026000868"/>
    <s v="2026 02 9332 212"/>
    <n v="31.3"/>
    <x v="499"/>
    <s v="REC.SEGOPI LACAR/ESMALTAR TEFLON 6CM (2UND) PAK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2124"/>
    <s v="D"/>
    <d v="2026-02-16T00:00:00"/>
    <n v="22026000868"/>
    <s v="2026 02 9332 212"/>
    <n v="82.09"/>
    <x v="499"/>
    <s v="SEGOCRYL COLOR PLUS BASE BL 12LT         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2771"/>
    <s v="D"/>
    <d v="2026-02-19T00:00:00"/>
    <n v="22026000868"/>
    <s v="2026 02 9332 212"/>
    <n v="206.74"/>
    <x v="499"/>
    <s v="TKROM MATE FORTUNA M-60 OCEANIC 15LT     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2773"/>
    <s v="D"/>
    <d v="2026-02-19T00:00:00"/>
    <n v="22026000868"/>
    <s v="2026 02 9332 212"/>
    <n v="71.27"/>
    <x v="499"/>
    <s v="COLORANTE                                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2779"/>
    <s v="D"/>
    <d v="2026-02-19T00:00:00"/>
    <n v="22026000868"/>
    <s v="2026 02 9332 212"/>
    <n v="153.62"/>
    <x v="499"/>
    <s v="TKROM M-60 FORTUNA OCEANIC MATE RAL-9010 15LT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2781"/>
    <s v="D"/>
    <d v="2026-02-19T00:00:00"/>
    <n v="22026000868"/>
    <s v="2026 02 9332 212"/>
    <n v="40.33"/>
    <x v="499"/>
    <s v="TKROM ESMALTE CON PU ALUMINIO 128 BRILLO 0.75LT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1443"/>
    <s v="D"/>
    <d v="2026-02-12T00:00:00"/>
    <n v="22026000943"/>
    <s v="2026 06 3232 212"/>
    <n v="60.8"/>
    <x v="478"/>
    <s v="SACO PEGAMENTO G100 SUPER GRIS / BOLSA MORCEMCOLOR PLUS 5 KG STD / M² BADLOSA GRES CUERO 33X33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1700"/>
    <s v="D"/>
    <d v="2026-02-12T00:00:00"/>
    <n v="22026000437"/>
    <s v="2026 03 9241 213"/>
    <n v="194.79"/>
    <x v="242"/>
    <s v="SUMINISTRO DE CAJAS DE PILAS PARA PETACAS Y DESFIBRILADORES DE CENTROS CÍV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3"/>
  </r>
  <r>
    <n v="220260001785"/>
    <s v="AD"/>
    <d v="2026-02-13T00:00:00"/>
    <n v="22026001388"/>
    <s v="2026 07 1721 213"/>
    <n v="574.79"/>
    <x v="301"/>
    <s v="MANTENIMIENTO ALARMA CENTRO DE ACUSTICA LOTE 1 ACUERDO MARCO DE SEGURIDAD"/>
    <n v="22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21"/>
    <s v="1721. Protección del medio ambiente"/>
    <n v="21"/>
    <n v="213"/>
  </r>
  <r>
    <n v="220260001786"/>
    <s v="AD"/>
    <d v="2026-02-13T00:00:00"/>
    <n v="22026001407"/>
    <s v="2026 07 1721 213"/>
    <n v="249.45"/>
    <x v="301"/>
    <s v="MANTENIMIENTO ALARMA CENTRO DE ACUSTICA LOTE 2 ACUERDO MARCO DE SEGURIDAD"/>
    <n v="22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21"/>
    <s v="1721. Protección del medio ambiente"/>
    <n v="21"/>
    <n v="213"/>
  </r>
  <r>
    <n v="220260001787"/>
    <s v="AD"/>
    <d v="2026-02-13T00:00:00"/>
    <n v="22026001512"/>
    <s v="2026 07 1721 22799"/>
    <n v="300.08"/>
    <x v="243"/>
    <s v="MONTAJE EQUIPOS AIRE ACONDICIONADO EN LA CABINAS DE LA RED DE CONTROL ATMOSFERICO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799"/>
  </r>
  <r>
    <n v="220260001790"/>
    <s v="AD"/>
    <d v="2026-02-13T00:00:00"/>
    <n v="22026001986"/>
    <s v="2026 10 2315 213"/>
    <n v="368.46"/>
    <x v="301"/>
    <s v="MANTENIMIENTO ALARMAS Y SISTEMAS ANTI-INTRUSION SEGUN A.M. LOTE 2 INTRUSION AÑO 2026 CENTRO MUNICIPAL DE IGUALDAD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5"/>
    <s v="2315. Políticas de Igualdad e infancia"/>
    <n v="21"/>
    <n v="213"/>
  </r>
  <r>
    <n v="220260002506"/>
    <s v="AD"/>
    <d v="2026-02-18T00:00:00"/>
    <n v="22026002094"/>
    <s v="2026 04 9321 22799"/>
    <n v="1659.82"/>
    <x v="500"/>
    <s v="MANTENIMIENTO SISTEMA DE GESTIÓN DE ESPERA DE PZ SANTA ANA, 6 BJ/SERVICIOS DE GESTIÓN DE INGRESOS -GESTIÓN RECAUDATORIA"/>
    <n v="220"/>
    <s v="ARROYOMOLINOS"/>
    <s v="MADRID"/>
    <x v="0"/>
    <s v="AdDirec - Adjudicación Directa"/>
    <s v="SinC - Sin Criterio"/>
    <x v="1"/>
    <x v="0"/>
    <s v="2"/>
    <s v="2. Gastos corrientes en bienes y servicios"/>
    <s v="04"/>
    <x v="2"/>
    <s v="9321"/>
    <s v="9321. Gestión de ingresos e inspección"/>
    <n v="22"/>
    <n v="22799"/>
  </r>
  <r>
    <n v="220260001791"/>
    <s v="AD"/>
    <d v="2026-02-13T00:00:00"/>
    <n v="22026001990"/>
    <s v="2026 10 2315 213"/>
    <n v="224.24"/>
    <x v="301"/>
    <s v="MANTENIMIENTO ALARMAS Y SISTEMAS SEGURIDAD AÑO 2026 LOTE 3 CCTV CENTRO MUNICIPAL DE IGUALDAD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5"/>
    <s v="2315. Políticas de Igualdad e infancia"/>
    <n v="21"/>
    <n v="213"/>
  </r>
  <r>
    <n v="220260002072"/>
    <s v="D"/>
    <d v="2026-02-16T00:00:00"/>
    <n v="22026000943"/>
    <s v="2026 06 3232 212"/>
    <n v="41.75"/>
    <x v="98"/>
    <s v="DOBLE PULSADOR ROCA DAMA SENSO AH0001700R // CEIP PABLO PICASSO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2074"/>
    <s v="D"/>
    <d v="2026-02-16T00:00:00"/>
    <n v="22026000943"/>
    <s v="2026 06 3232 212"/>
    <n v="195.94"/>
    <x v="98"/>
    <s v="SUMINISTRO MATERIAL PARA SANITARIOS - BAÑOS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2076"/>
    <s v="D"/>
    <d v="2026-02-16T00:00:00"/>
    <n v="22026000943"/>
    <s v="2026 06 3232 212"/>
    <n v="10.94"/>
    <x v="499"/>
    <s v="TKROM BASE UNI ESM.STCO CON PU BRILLO TR 0,75LT // CEIP GARCÍA QUINTANA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2078"/>
    <s v="D"/>
    <d v="2026-02-16T00:00:00"/>
    <n v="22026000943"/>
    <s v="2026 06 3232 212"/>
    <n v="11.4"/>
    <x v="499"/>
    <s v="GALVANIZADOR EN FRÍO // SPRAY SEGOPI-TECH GRIS 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2080"/>
    <s v="D"/>
    <d v="2026-02-16T00:00:00"/>
    <n v="22026000943"/>
    <s v="2026 06 3232 212"/>
    <n v="27.08"/>
    <x v="499"/>
    <s v="CINTA TAPAGRIETAS SEGOPI 5X20M // CINTA TAPAGRIETAS SEGOPI 15X23M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4299"/>
    <s v="D"/>
    <d v="2026-02-27T00:00:00"/>
    <n v="22026001960"/>
    <s v="2026 07 1711 22199"/>
    <n v="599.63"/>
    <x v="258"/>
    <s v="ALB: 26-200479 PED: 26-000915-1003 S/PED: 2474 / BOLSA 100 UD. SETA PROTECTORA VARILLAS ENCOFRADO / ELECTROVALVULA 11/2&quot;&quot;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2239"/>
    <s v="AD"/>
    <d v="2026-02-17T00:00:00"/>
    <n v="22026000455"/>
    <s v="2026 04 9204 641"/>
    <n v="32275"/>
    <x v="120"/>
    <s v="SUMINISTRO LICENCIAS SOPORTE TÉCNICO ARC GIS, PRIMERA PRÓRROGA"/>
    <n v="220"/>
    <s v="MADRID"/>
    <s v="MADRID"/>
    <x v="2"/>
    <s v="PrAbier - Procedimiento Abierto"/>
    <s v="MultiC - MultiCriterio"/>
    <x v="0"/>
    <x v="0"/>
    <s v="6"/>
    <s v="6. Inversiones reales"/>
    <s v="04"/>
    <x v="2"/>
    <s v="9204"/>
    <s v="9204. Tecnologías de la información y comunicación"/>
    <n v="64"/>
    <n v="641"/>
  </r>
  <r>
    <n v="220260001783"/>
    <s v="AD"/>
    <d v="2026-02-13T00:00:00"/>
    <n v="22026001579"/>
    <s v="2026 04 9204 213"/>
    <n v="717.9"/>
    <x v="501"/>
    <s v="INSPECCIÓN QUINQUENAL DE LA INSTALACIÓN DE BAJA TENSIÓN DEL EDIFICIO CDIT"/>
    <n v="220"/>
    <s v="LA CISTERNIGA"/>
    <s v="VALLADOLID"/>
    <x v="0"/>
    <s v="AdDirec - Adjudicación Directa"/>
    <s v="SinC - Sin Criterio"/>
    <x v="1"/>
    <x v="0"/>
    <s v="2"/>
    <s v="2. Gastos corrientes en bienes y servicios"/>
    <s v="04"/>
    <x v="2"/>
    <s v="9204"/>
    <s v="9204. Tecnologías de la información y comunicación"/>
    <n v="21"/>
    <n v="213"/>
  </r>
  <r>
    <n v="220260002501"/>
    <s v="AD"/>
    <d v="2026-02-18T00:00:00"/>
    <n v="22026000982"/>
    <s v="2026 04 9321 22799"/>
    <n v="1423.76"/>
    <x v="502"/>
    <s v="IMPRESIÓN DE 140 EJEMPLARES DEL LIBRO DE LAS ORDENANZAS FISCALES EJERCIC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4"/>
    <x v="2"/>
    <s v="9321"/>
    <s v="9321. Gestión de ingresos e inspección"/>
    <n v="22"/>
    <n v="22799"/>
  </r>
  <r>
    <n v="220260002503"/>
    <s v="AD"/>
    <d v="2026-02-18T00:00:00"/>
    <n v="22026001098"/>
    <s v="2026 04 9321 22799"/>
    <n v="7229.75"/>
    <x v="503"/>
    <s v="REALIZACIÓN DE ESTUDIO DE PROPUESTAS DE REVISIÓN DE LA OF REGULADORA DE LA TASA DE RESIDUOS"/>
    <n v="220"/>
    <s v="VILANOVA I LA GELTRÚ"/>
    <s v="BARCELONA"/>
    <x v="0"/>
    <s v="AdDirec - Adjudicación Directa"/>
    <s v="SinC - Sin Criterio"/>
    <x v="1"/>
    <x v="0"/>
    <s v="2"/>
    <s v="2. Gastos corrientes en bienes y servicios"/>
    <s v="04"/>
    <x v="2"/>
    <s v="9321"/>
    <s v="9321. Gestión de ingresos e inspección"/>
    <n v="22"/>
    <n v="22799"/>
  </r>
  <r>
    <n v="220260004301"/>
    <s v="D"/>
    <d v="2026-02-27T00:00:00"/>
    <n v="22026001960"/>
    <s v="2026 07 1711 22199"/>
    <n v="692.86"/>
    <x v="258"/>
    <s v="ALB: 26-200390 PED: 26-000753-1003 S/PED: 2472 / ELECTROVALVULA 2&quot;&quot; 200 PGA SOLENOIDE 9V / BOTE HILO TEFLON UNILOCK 160M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303"/>
    <s v="D"/>
    <d v="2026-02-27T00:00:00"/>
    <n v="22026001960"/>
    <s v="2026 07 1711 22199"/>
    <n v="215.28"/>
    <x v="258"/>
    <s v="ALB: 26-200687 PED: 26-000795-1003 S/PED: 2477 / BOCA RIEGO VALLADOLID 3/4 / SACO TRAPOS 5KG PUNTO COLOR LAVADO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305"/>
    <s v="D"/>
    <d v="2026-02-27T00:00:00"/>
    <n v="22026001960"/>
    <s v="2026 07 1711 22199"/>
    <n v="171.08"/>
    <x v="258"/>
    <s v="ALB: 26-200793 PED: 26-001508-1003 S/PED: 2478 / ARQUETA POLYPRO NEGRA RECTANGULAR GRANDE 63X48XH30 / ARQUETA POLYPRO NE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307"/>
    <s v="D"/>
    <d v="2026-02-27T00:00:00"/>
    <n v="22026001960"/>
    <s v="2026 07 1711 22199"/>
    <n v="304.17"/>
    <x v="504"/>
    <s v="ALBARAN: AV26/00655 F: 30/01/2026 / CAJA BOLSAS DE BASURA 2000 85*105 G.180 / No VALE: 2486 / ALBARAN: AV26/00491 F: 23/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59000313"/>
    <s v="AD"/>
    <d v="2026-01-01T00:00:00"/>
    <n v="22026001419"/>
    <s v="2026 10 2315 22799"/>
    <n v="13500"/>
    <x v="172"/>
    <s v="PRORROGA CONTRATO CELADURIA PARA EL CENTRO MUNICIPAL DE IGUALDAD DESDE 01-01-2026 HASTA 31-07-2026."/>
    <n v="220"/>
    <s v="LOGROÑO"/>
    <s v="LA RIOJA"/>
    <x v="0"/>
    <s v="PrAbier - Procedimiento Abierto"/>
    <s v="MultiC - MultiCriterio"/>
    <x v="0"/>
    <x v="0"/>
    <s v="2"/>
    <s v="2. Gastos corrientes en bienes y servicios"/>
    <s v="10"/>
    <x v="1"/>
    <s v="2315"/>
    <s v="2315. Políticas de Igualdad e infancia"/>
    <n v="22"/>
    <n v="22799"/>
  </r>
  <r>
    <n v="220259000945"/>
    <s v="AD"/>
    <d v="2026-01-01T00:00:00"/>
    <n v="22026002053"/>
    <s v="2026 09 4321 22799"/>
    <n v="4214.83"/>
    <x v="505"/>
    <s v="Contrato de Mantenimiento del Albergue de Peregrinos. LOTE 2: Mantenimiento del jardín"/>
    <n v="220"/>
    <s v="VALLADOLID"/>
    <s v="VALLADOLID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799"/>
  </r>
  <r>
    <n v="220260004061"/>
    <s v="AD"/>
    <d v="2026-02-25T00:00:00"/>
    <n v="22026002296"/>
    <s v="2026 06 3261 22799"/>
    <n v="181.5"/>
    <x v="506"/>
    <s v="CTO. MENOR SERVICIOS VIGILANCIA SEGURIDAD CARNAVAL DE LOS COLES. GUÍA EDUCATIVA 2025/2026  -1DÍA-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2151"/>
    <s v="AD"/>
    <d v="2026-02-16T00:00:00"/>
    <n v="22026002227"/>
    <s v="2026 11 1621 22700"/>
    <n v="544.5"/>
    <x v="507"/>
    <s v="REVISIÓN ANUAL DE LA INSTALACIÓN DE SUMINISTRO DE COMBUSTIBLE DIESEL. SERVICIO DE LIMPIEZA.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2"/>
    <n v="22700"/>
  </r>
  <r>
    <n v="220260002538"/>
    <s v="D"/>
    <d v="2026-02-18T00:00:00"/>
    <n v="22026000944"/>
    <s v="2026 06 3231 212"/>
    <n v="155.63"/>
    <x v="242"/>
    <s v="ID: 0047975 / BOMBILLO MCM EAN: 30-60 F-41152 // EIM MAFALDA Y GUILLE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1"/>
    <s v="3231. Escuelas infantiles"/>
    <n v="21"/>
    <n v="212"/>
  </r>
  <r>
    <n v="220260002540"/>
    <s v="D"/>
    <d v="2026-02-18T00:00:00"/>
    <n v="22026000944"/>
    <s v="2026 06 3231 212"/>
    <n v="68.319999999999993"/>
    <x v="98"/>
    <s v="CONJUNTO DE MANETA PRESTO 1200 / PISTON INTERCAMBIABLE PRESTO 9847 / ENCHUFE GOMA WC PARA MODELO VICTORIA //ESCUELAS INF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1"/>
    <s v="3231. Escuelas infantiles"/>
    <n v="21"/>
    <n v="212"/>
  </r>
  <r>
    <n v="220260002152"/>
    <s v="AD"/>
    <d v="2026-02-16T00:00:00"/>
    <n v="22026002228"/>
    <s v="2026 11 1621 213"/>
    <n v="3025"/>
    <x v="508"/>
    <s v="REVISIÓN DE LÍNEAS DE VIDA Y ESCALERAS DE LAS INSTALACIONES EN C/ TOPACIO 63. SERVICIO DE LIMPIEZA."/>
    <n v="220"/>
    <s v="TUDELA DE DUERO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3"/>
  </r>
  <r>
    <n v="220260002549"/>
    <s v="D"/>
    <d v="2026-02-18T00:00:00"/>
    <n v="22026000945"/>
    <s v="2026 06 3321 212"/>
    <n v="23.98"/>
    <x v="98"/>
    <s v="DOWN.EMP IRELUZ IRD-2405 BL RED. 25W 4000K / TASA ECORAEE // BIBLIOTECAS MUNICIP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321"/>
    <s v="3321. Bibliotecas públicas"/>
    <n v="21"/>
    <n v="212"/>
  </r>
  <r>
    <n v="220260002560"/>
    <s v="D"/>
    <d v="2026-02-18T00:00:00"/>
    <n v="22026000945"/>
    <s v="2026 06 3321 212"/>
    <n v="35.880000000000003"/>
    <x v="98"/>
    <s v="CARATULA NIESSEN // MARCO 2E NIESSEN // CONECTOR MACHO RJ45 // BIBLIOTECA PUENTE DUERO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321"/>
    <s v="3321. Bibliotecas públicas"/>
    <n v="21"/>
    <n v="212"/>
  </r>
  <r>
    <n v="220260002585"/>
    <s v="D"/>
    <d v="2026-02-18T00:00:00"/>
    <n v="22026000436"/>
    <s v="2026 03 9241 212"/>
    <n v="105.19"/>
    <x v="242"/>
    <s v="SUMINISTRO MATERIAL FERRETERÍA (ID: 0049734 / ID: 0049852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60002588"/>
    <s v="D"/>
    <d v="2026-02-18T00:00:00"/>
    <n v="22026000436"/>
    <s v="2026 03 9241 212"/>
    <n v="262.27999999999997"/>
    <x v="98"/>
    <s v="MATERIAL DE FONTANERÍA PARA C.C. LUELMO, ZONA ESTE, RONDILLA Y LOCAL A.V. 24 DE DICIEMBRE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60002590"/>
    <s v="D"/>
    <d v="2026-02-18T00:00:00"/>
    <n v="22026000437"/>
    <s v="2026 03 9241 213"/>
    <n v="988.95"/>
    <x v="98"/>
    <s v="MATERIAL DE ELECTRICIDAD PARA CENTROS CÍVICOS: CASA CUNA, JOSÉ MARÍA LUELMO, DELICIAS, ZONA ESTE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3"/>
  </r>
  <r>
    <n v="220259000913"/>
    <s v="AD"/>
    <d v="2026-01-01T00:00:00"/>
    <n v="22026001629"/>
    <s v="2026 10 2312 22799"/>
    <n v="1058.75"/>
    <x v="437"/>
    <s v="SERV. INFORMA PARA PROVI.DE CONTENIDOS EN SIST.DE PANTALLAS INFORMATICAS(PICC) DE LOS CVA TRANSF. DE 01/01 AL31/07/2026"/>
    <n v="220"/>
    <s v="LAGUNA DE DUERO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799"/>
  </r>
  <r>
    <n v="220259000914"/>
    <s v="AD"/>
    <d v="2026-01-01T00:00:00"/>
    <n v="22026001630"/>
    <s v="2026 10 2312 22799"/>
    <n v="1482.25"/>
    <x v="437"/>
    <s v="SERV. INFORM. PARA PROV.DE CONTENIDOS EN SIST.DE PANTALLAS INFORMATICAS(PICC) DE LOS CVA NO TRANSF. DE 01/01 AL31/07/26"/>
    <n v="220"/>
    <s v="LAGUNA DE DUERO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799"/>
  </r>
  <r>
    <n v="220259000956"/>
    <s v="AD"/>
    <d v="2026-01-01T00:00:00"/>
    <n v="22026001644"/>
    <s v="2026 10 2315 22799"/>
    <n v="2904"/>
    <x v="437"/>
    <s v="MANTENIMIENTO PAGINA WEB DEL CENTRO MUNICIPAL DE IGUALDAD DURANTE 2026"/>
    <n v="220"/>
    <s v="LAGUNA DE DUERO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2592"/>
    <s v="D"/>
    <d v="2026-02-18T00:00:00"/>
    <n v="22026000436"/>
    <s v="2026 03 9241 212"/>
    <n v="55.01"/>
    <x v="258"/>
    <s v="MATERIAL DE FONTANERÍA PARA CC CANAL DE CASTILLA (ID 50002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60002595"/>
    <s v="D"/>
    <d v="2026-02-18T00:00:00"/>
    <n v="22026000437"/>
    <s v="2026 03 9241 213"/>
    <n v="8.7100000000000009"/>
    <x v="404"/>
    <s v="MATERIAL DE FERRETERÍA PARA C.C. PILARICA (ID 49898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3"/>
  </r>
  <r>
    <n v="220260002597"/>
    <s v="D"/>
    <d v="2026-02-18T00:00:00"/>
    <n v="22026000437"/>
    <s v="2026 03 9241 213"/>
    <n v="306.17"/>
    <x v="478"/>
    <s v="MATERIAL PARA OBA EN LOCAL ASOCIACIÓN DE VECINOS SAN ISIDRO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3"/>
  </r>
  <r>
    <n v="220260002995"/>
    <s v="AD"/>
    <d v="2026-02-20T00:00:00"/>
    <n v="22026002466"/>
    <s v="2026 01 9207 22602"/>
    <n v="1210"/>
    <x v="509"/>
    <s v="ADJUDICA CAMPAÑA PUBLICIDAD CUÑAS RADIOFÓNICAS POR DÍA MUNDIAL DE LA RAD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602"/>
  </r>
  <r>
    <n v="220259000003"/>
    <s v="AD"/>
    <d v="2026-01-01T00:00:00"/>
    <n v="22026001507"/>
    <s v="2026 04 9231 22201"/>
    <n v="1600000"/>
    <x v="510"/>
    <s v="NOTIFICACIONES ADMINISTRATIVAS CON PRESUNCIÓN DE VERACIDAD Y FEHACIENCIA. LOTE 1"/>
    <n v="220"/>
    <s v="MADRID"/>
    <s v="MADRID"/>
    <x v="0"/>
    <s v="PrNegSP - Procedimiento Negociado Sin Publicidad"/>
    <s v="SinC - Sin Criterio"/>
    <x v="3"/>
    <x v="0"/>
    <s v="2"/>
    <s v="2. Gastos corrientes en bienes y servicios"/>
    <s v="04"/>
    <x v="2"/>
    <s v="9231"/>
    <s v="9231. Información, registro y gestión del padrón"/>
    <n v="22"/>
    <n v="22201"/>
  </r>
  <r>
    <n v="220260002599"/>
    <s v="D"/>
    <d v="2026-02-18T00:00:00"/>
    <n v="22026000436"/>
    <s v="2026 03 9241 212"/>
    <n v="50.34"/>
    <x v="404"/>
    <s v="SUMINISTRO DE MATERIAL PARA CENTRO CIVICO DELICIAS (ID 50093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59000628"/>
    <s v="AD"/>
    <d v="2026-01-01T00:00:00"/>
    <n v="22026001039"/>
    <s v="2026 01 9205 203"/>
    <n v="1200.32"/>
    <x v="511"/>
    <s v="ADJUDICA ALQUILER, MANTENIMIENTO Y COPIAS EQUIPO DIGITAL BIZHUB PRO C-6500 del 01/01/2026 a 28/02/2026 - IMPRENTA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9205"/>
    <s v="9205. Imprenta municipal"/>
    <n v="20"/>
    <n v="203"/>
  </r>
  <r>
    <n v="220259001049"/>
    <s v="AD"/>
    <d v="2026-01-01T00:00:00"/>
    <n v="22026002055"/>
    <s v="2026 09 4321 22799"/>
    <n v="2930"/>
    <x v="512"/>
    <s v="ESTUDIO EVENTO V CENTENARIO DEL NACIMIENTO DE FELIPE II"/>
    <n v="220"/>
    <s v="MADRID"/>
    <s v="MADRID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799"/>
  </r>
  <r>
    <n v="220259000475"/>
    <s v="AD"/>
    <d v="2026-01-01T00:00:00"/>
    <n v="22026001472"/>
    <s v="2026 10 2412 22706"/>
    <n v="2022.04"/>
    <x v="513"/>
    <s v="REALIZACION INFORME DE AUDITORIA SUBVENCIONES ECYL PROGRAMAS MIXTOS -PM AUXILIAR DE CENTRO II QUE FINALIZA EN MARZ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706"/>
  </r>
  <r>
    <n v="220260001078"/>
    <s v="AD"/>
    <d v="2026-02-11T00:00:00"/>
    <n v="22026001903"/>
    <s v="2026 10 2412 22706"/>
    <n v="1663.69"/>
    <x v="513"/>
    <s v="REALIZACION DE LOS INFORMES DE LA AUDITORIA DE LA SUBVENCION CONCEDIDA PARA EL PROGRAMA  MIXTO DE PARQUES Y JARDINES VII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706"/>
  </r>
  <r>
    <n v="220259001053"/>
    <s v="AD"/>
    <d v="2026-01-01T00:00:00"/>
    <n v="22026002066"/>
    <s v="2026 10 2315 22611"/>
    <n v="5208"/>
    <x v="514"/>
    <s v="GESTION MONITOR-CUIDADOR// CENTRO MUNICIPAL DE IGUALDAD// DURANTE EL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611"/>
  </r>
  <r>
    <n v="220260004309"/>
    <s v="D"/>
    <d v="2026-02-27T00:00:00"/>
    <n v="22026001960"/>
    <s v="2026 07 1711 22199"/>
    <n v="975.95"/>
    <x v="242"/>
    <s v="TAQUILLA GRIS BD 300 2P. / ID: 0047443 / TACO FISCHER DUOPOWER 10x 50  535456 UD. / TOR.CELO TIC INVIOLABLE  7x 85 NEGRO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311"/>
    <s v="D"/>
    <d v="2026-02-27T00:00:00"/>
    <n v="22026001960"/>
    <s v="2026 07 1711 22199"/>
    <n v="53.25"/>
    <x v="98"/>
    <s v="PORTALAMP. LEGRAND 60152 / LAMPARA PH LED HPL ND 21W 4000K E27 CL 230V / TASA ECORAEE   (R.DECRETO 208/2005)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313"/>
    <s v="D"/>
    <d v="2026-02-27T00:00:00"/>
    <n v="22026001960"/>
    <s v="2026 07 1711 22199"/>
    <n v="152.58000000000001"/>
    <x v="98"/>
    <s v="TERMO ELEC.SIMAT SIM 80 R EU      80LITROS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315"/>
    <s v="D"/>
    <d v="2026-02-27T00:00:00"/>
    <n v="22026001960"/>
    <s v="2026 07 1711 22199"/>
    <n v="326.8"/>
    <x v="258"/>
    <s v="ALB: 26-201360 PED: 26-002508-1003 S/PED: 2484 / BELLOTA MANGO MADERA M-5604-L PARA PALA/PALOTE L-985 / MACHON REDUCIDO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327"/>
    <s v="D"/>
    <d v="2026-02-27T00:00:00"/>
    <n v="22026001960"/>
    <s v="2026 07 1711 22199"/>
    <n v="805.13"/>
    <x v="515"/>
    <s v="PARQUES Y JARDINES / TUBO RECTANGULAR  30x20x1,5 GALVA / TUBO RECTANGULAR 40x20x1,5 GALVA / TUBO CUADRADO 50x50x2 GALVA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329"/>
    <s v="D"/>
    <d v="2026-02-27T00:00:00"/>
    <n v="22026001960"/>
    <s v="2026 07 1711 22199"/>
    <n v="18.27"/>
    <x v="242"/>
    <s v="EHL HILO POLIPROP.BUTANO 1,7MMX100M EHS / TRAMPA TRITON ADHESIVA RATONES 24.5x18.5 (2UD) / Linea ajuste redondeo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339"/>
    <s v="D"/>
    <d v="2026-02-27T00:00:00"/>
    <n v="22026001960"/>
    <s v="2026 07 1711 22199"/>
    <n v="314.60000000000002"/>
    <x v="160"/>
    <s v="LOGO UVI DTF JARDINES BEBEDEROS AVES (                       )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59000973"/>
    <s v="AD"/>
    <d v="2026-01-01T00:00:00"/>
    <n v="22026001661"/>
    <s v="2026 10 2315 22799"/>
    <n v="120"/>
    <x v="516"/>
    <s v="TALLER TECNOLOGICO PARA PERSONAS ADULTAS// CENTRO MUNICIPAL DE IGUALDAD// DE ENERO A MARZ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2139"/>
    <s v="AD"/>
    <d v="2026-02-16T00:00:00"/>
    <n v="22026002201"/>
    <s v="2026 10 2315 22799"/>
    <n v="120"/>
    <x v="516"/>
    <s v="1 TALLER DE AUTONOMIA DIGITAL PARA PERSONAS ADULTAS EN CENTRO MUNICIPAL DE IGUALDAD // FEBRER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4341"/>
    <s v="D"/>
    <d v="2026-02-27T00:00:00"/>
    <n v="22026001960"/>
    <s v="2026 07 1711 22199"/>
    <n v="100.56"/>
    <x v="160"/>
    <s v="GUANTE NINJA ICE NEGRO T-7 (                       ) / GUANTE NINJA ICE NEGRO T-8 (                       ) / GUANTE NIN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0742"/>
    <s v="AD"/>
    <d v="2026-02-03T00:00:00"/>
    <n v="22026000859"/>
    <s v="2026 11 1631 22199"/>
    <n v="6219.4"/>
    <x v="517"/>
    <s v="REPUESTOS PARA CONTENEDORES Y PAPELERAS DE SULO IBÉRICA. SERVICIO DE LIMPIEZA VIARIA."/>
    <n v="220"/>
    <s v="RIBARROJA DEL TURIA"/>
    <s v="VALENCIA"/>
    <x v="2"/>
    <s v="AdDirec - Adjudicación Directa"/>
    <s v="SinC - Sin Criterio"/>
    <x v="1"/>
    <x v="0"/>
    <s v="2"/>
    <s v="2. Gastos corrientes en bienes y servicios"/>
    <s v="11"/>
    <x v="5"/>
    <s v="1631"/>
    <s v="1631. Limpieza viaria"/>
    <n v="22"/>
    <n v="22199"/>
  </r>
  <r>
    <n v="220260000699"/>
    <s v="AD"/>
    <d v="2026-01-28T00:00:00"/>
    <n v="22026000785"/>
    <s v="2026 01 9205 22199"/>
    <n v="5050"/>
    <x v="518"/>
    <s v="ADJUDICA SUMINISTRO A IMPRENTA DE TÓNER, TINTAS Y OTROS MATERIALES TÉCNICOS PARA TRABAJOS IMPRESIÓN -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5"/>
    <s v="9205. Imprenta municipal"/>
    <n v="22"/>
    <n v="22199"/>
  </r>
  <r>
    <n v="220260004350"/>
    <s v="D"/>
    <d v="2026-02-27T00:00:00"/>
    <n v="22026001960"/>
    <s v="2026 07 1711 22199"/>
    <n v="359.66"/>
    <x v="258"/>
    <s v="ALB: 26-201721 PED: 26-003105-1003 S/PED: 2489 / HAWLE ABRAZADERA REP.L-  150 58 - 64   / KIT DUCHA IO (DUCHA IO+FLEXO 9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0663"/>
    <s v="AD"/>
    <d v="2026-01-27T00:00:00"/>
    <n v="22026000442"/>
    <s v="2026 05 4314 22706"/>
    <n v="16879.5"/>
    <x v="519"/>
    <s v="CONT. DE SERVICIOS REVISIÓN Y ACTUALIZACIÓN PLAN INTEGRAL DE APOYO AL COMERCIO DE PROX IMIDAD.DE VALLADOLID 2026-2028.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4"/>
    <s v="4314. Actuaciones en materia de comercio minorista"/>
    <n v="22"/>
    <n v="22706"/>
  </r>
  <r>
    <n v="220260004352"/>
    <s v="D"/>
    <d v="2026-02-27T00:00:00"/>
    <n v="22026001960"/>
    <s v="2026 07 1711 22199"/>
    <n v="130.96"/>
    <x v="258"/>
    <s v="ALB: 26-201778 PED: 26-003211-1003 S/PED: 2491 / RETIRA  PEDRO GONZALEZ / TAPON PVC DURA 1&quot;&quot; HEMBRA / VALVULA BOLA PALANC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354"/>
    <s v="D"/>
    <d v="2026-02-27T00:00:00"/>
    <n v="22026001960"/>
    <s v="2026 07 1711 22199"/>
    <n v="79.7"/>
    <x v="258"/>
    <s v="ALB: 26-201647 PED: 26-002973-1003 S/PED: 2488 / MANGUITO PE HEMBRA-HEMBRA 3/4 / MACHON PE 3/4 / BOLSA 100 UDS. BRIDA NY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0732"/>
    <s v="AD"/>
    <d v="2026-02-03T00:00:00"/>
    <n v="22026000066"/>
    <s v="2026 11 1621 214"/>
    <n v="7139"/>
    <x v="520"/>
    <s v="REVISIONES PERIÓDICAS Y REPARACIONES EN TACÓGRAFOS Y AIRES ACONDICIONADOS DE VEHÍCULOS. SERVICIO DE LIMPIEZA.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4"/>
  </r>
  <r>
    <n v="220260000733"/>
    <s v="AD"/>
    <d v="2026-02-03T00:00:00"/>
    <n v="22026000067"/>
    <s v="2026 11 1621 214"/>
    <n v="3025"/>
    <x v="521"/>
    <s v="FABRICACIÓN Y REPARACIÓN DE PIEZAS MEDIANTE MECANIZADO PARA LOS VEHÍCULOS. SERVICIO DE LIMPIEZA.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4"/>
  </r>
  <r>
    <n v="220259000902"/>
    <s v="AD"/>
    <d v="2026-01-01T00:00:00"/>
    <n v="22026001832"/>
    <s v="2026 06 3341 22799"/>
    <n v="165290"/>
    <x v="522"/>
    <s v="SE-EC 17/2024 PS2: PRÓRROGA CONTRATO PATROCINIO PUBLICITARIO ATENEO CULTURAL VALLADOLID CIUDAD TAURINA. 2025-2026"/>
    <n v="220"/>
    <s v="MADRID"/>
    <s v="MADRID"/>
    <x v="3"/>
    <s v="AdDirec - Adjudicación Directa"/>
    <s v="SinC - Sin Criterio"/>
    <x v="1"/>
    <x v="0"/>
    <s v="2"/>
    <s v="2. Gastos corrientes en bienes y servicios"/>
    <s v="06"/>
    <x v="0"/>
    <s v="3341"/>
    <s v="3341. Coordinación de políticas culturales"/>
    <n v="22"/>
    <n v="22799"/>
  </r>
  <r>
    <n v="220260002154"/>
    <s v="AD"/>
    <d v="2026-02-16T00:00:00"/>
    <n v="22026002237"/>
    <s v="2026 11 1621 214"/>
    <n v="7078.5"/>
    <x v="523"/>
    <s v="ADQUISICIÓN DE REPUESTOS PARA REPARACIONES DE CAJAS DE CAMBIO AUTOMÁTICAS ALLISON. SERVICIO DE LIMPIEZA."/>
    <n v="220"/>
    <s v="COSLADA"/>
    <s v="MADRID"/>
    <x v="2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1"/>
    <n v="214"/>
  </r>
  <r>
    <n v="220260004359"/>
    <s v="D"/>
    <d v="2026-02-27T00:00:00"/>
    <n v="22026001960"/>
    <s v="2026 07 1711 22199"/>
    <n v="50.24"/>
    <x v="404"/>
    <s v="Albarán: VA26/472 Fecha: 09/02/26 / TABLERO CONTR.PINO II/III 2500*1250*15MM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2988"/>
    <s v="AD"/>
    <d v="2026-02-20T00:00:00"/>
    <n v="22026002416"/>
    <s v="2026 10 2312 213"/>
    <n v="288.2"/>
    <x v="301"/>
    <s v="MANTENIMIENTO 2026 ALARMAS Y SISTEMAS DE SEGURIDAD SEGUN A.M.LOTE 3 CCTV EN CENTROS DE VIDA ACTIVA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3"/>
  </r>
  <r>
    <n v="220260002988"/>
    <s v="AD"/>
    <d v="2026-02-20T00:00:00"/>
    <n v="22026002417"/>
    <s v="2026 10 2312 213"/>
    <n v="461.1"/>
    <x v="301"/>
    <s v="MANTENIMIENTO 2026 ALARMAS Y SISTEMAS DE SEGURIDAD SEGUN A.M.LOTE 3 CCTV EN CENTROS DE VIDA ACTIVA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3"/>
  </r>
  <r>
    <n v="220260002989"/>
    <s v="AD"/>
    <d v="2026-02-20T00:00:00"/>
    <n v="22026002418"/>
    <s v="2026 10 2312 213"/>
    <n v="449.95"/>
    <x v="301"/>
    <s v="MANTENIMIENTO AÑO 2026  ALARMAS Y SISTEMAS DE SEGURIDAD SEGUN AM LOTE 2 INTRUSION EN CENTROS DE VIDA ACTIVA Y ALV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3"/>
  </r>
  <r>
    <n v="220260002989"/>
    <s v="AD"/>
    <d v="2026-02-20T00:00:00"/>
    <n v="22026002419"/>
    <s v="2026 10 2312 213"/>
    <n v="719.84"/>
    <x v="301"/>
    <s v="MANTENIMIENTO AÑO 2026  ALARMAS Y SISTEMAS DE SEGURIDAD SEGUN AM LOTE 2 INTRUSION EN CENTROS DE VIDA ACTIVA Y ALV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3"/>
  </r>
  <r>
    <n v="220260004371"/>
    <s v="D"/>
    <d v="2026-02-27T00:00:00"/>
    <n v="22026001960"/>
    <s v="2026 07 1711 22199"/>
    <n v="8.25"/>
    <x v="258"/>
    <s v="ALB: 26-202202 PED: 26-003959-1003 S/PED: 1501 / VALVULA RETENCION MUELLE 1&quot;&quot;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2990"/>
    <s v="AD"/>
    <d v="2026-02-20T00:00:00"/>
    <n v="22026002421"/>
    <s v="2026 10 2312 213"/>
    <n v="1866.74"/>
    <x v="473"/>
    <s v="MANTENIMIENTO 2026 ALARMAS Y SISTEMAS DE SEGURIDAD SEGUN A.M. EN CENTROS DE VIDA ACTIVA  Y CENTRO ALV LOTE 1 CRA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3"/>
  </r>
  <r>
    <n v="220260004373"/>
    <s v="D"/>
    <d v="2026-02-27T00:00:00"/>
    <n v="22026001960"/>
    <s v="2026 07 1711 22199"/>
    <n v="119.44"/>
    <x v="258"/>
    <s v="ALB: 26-202134 PED: 26-003841-1003 S/PED: 2499 / BOLSA 25 UDS ESTACA PARA TUBERIA 16 MM (RB) / MANGUITO PE HEMBRA-HEMBRA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59000963"/>
    <s v="AD"/>
    <d v="2026-01-01T00:00:00"/>
    <n v="22026001651"/>
    <s v="2026 10 2311 213"/>
    <n v="600.16"/>
    <x v="243"/>
    <s v="MANTENIMIENTO 8 MESES CALEFACCION, CLIMATIZACION Y ACS COMEDOR SOCIAL AÑO 2026-enero a agosto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21"/>
    <n v="213"/>
  </r>
  <r>
    <n v="220259000964"/>
    <s v="AD"/>
    <d v="2026-01-01T00:00:00"/>
    <n v="22026001652"/>
    <s v="2026 10 2311 213"/>
    <n v="4801.28"/>
    <x v="243"/>
    <s v="MANTENIMIENTO 8 MESES CALEFACCION, CLIMATIZACION Y ACS EN CEAS Y CENTRO INTEGRADO PSH - AÑO 2026- enero-agosto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21"/>
    <n v="213"/>
  </r>
  <r>
    <n v="220259001077"/>
    <s v="AD"/>
    <d v="2026-01-01T00:00:00"/>
    <n v="22026002069"/>
    <s v="2026 10 2312 213"/>
    <n v="3872"/>
    <x v="243"/>
    <s v="Mantenimiento sistemas de calefaccion y climatizacion de los CVA no transferidos año 2026, de enero a agosto.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59001078"/>
    <s v="AD"/>
    <d v="2026-01-01T00:00:00"/>
    <n v="22026002070"/>
    <s v="2026 10 2312 213"/>
    <n v="3872"/>
    <x v="243"/>
    <s v="Mantenimiento sistemas de calefaccion y climatizacion CVA TRANSFERIDOS año2026, de enero a agosto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60004375"/>
    <s v="D"/>
    <d v="2026-02-27T00:00:00"/>
    <n v="22026001960"/>
    <s v="2026 07 1711 22199"/>
    <n v="277.94"/>
    <x v="258"/>
    <s v="ALB: 26-201955 PED: 26-003526-1003 S/PED: 2495 / CODO 90º ROSCA HEMBRA PE 20-1/2&quot;&quot; / CODO 90º ROSCA MACHO PE 20-1/2&quot;&quot; / EN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2022"/>
    <s v="ADO"/>
    <d v="2026-02-16T00:00:00"/>
    <n v="22026002105"/>
    <s v="2026 10 2311 22799"/>
    <n v="1076.9000000000001"/>
    <x v="243"/>
    <s v="F - 583 - TRATAMIENTO DE CHOQUE PARA LA LEGIONELA EN EL CENTRO INTEGRADO PSH - TAHE"/>
    <n v="24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22"/>
    <n v="22799"/>
  </r>
  <r>
    <n v="220260004417"/>
    <s v="D"/>
    <d v="2026-02-27T00:00:00"/>
    <n v="22026001960"/>
    <s v="2026 07 1711 22199"/>
    <n v="547.14"/>
    <x v="242"/>
    <s v="ID: 0049592 / PERNIO SOLDAR 20x140 GOTA C/RODAMIENTO / PODADERA BAHCO 1M P  1-23 PROF. / STIHL FUNDA CUERO TIJERA 0000 8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053"/>
    <s v="AD"/>
    <d v="2026-02-25T00:00:00"/>
    <n v="22026002455"/>
    <s v="2026 10 2311 213"/>
    <n v="403.29"/>
    <x v="524"/>
    <s v="REPARACION DE LA CALDERA MARCA ROCA DE LA VVDA DE ALOJAMIENTOS PROVISIONALES DE CALLE SALUD 15 2 DCHA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21"/>
    <n v="213"/>
  </r>
  <r>
    <n v="220260004419"/>
    <s v="D"/>
    <d v="2026-02-27T00:00:00"/>
    <n v="22026001960"/>
    <s v="2026 07 1711 22199"/>
    <n v="510.02"/>
    <x v="242"/>
    <s v="STIHL RG DESMALEZADORA 41807405101 / STIHL PANTALON  FUNCTION ERGO S VERDE 883421003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4421"/>
    <s v="D"/>
    <d v="2026-02-27T00:00:00"/>
    <n v="22026001960"/>
    <s v="2026 07 1711 22199"/>
    <n v="406.83"/>
    <x v="242"/>
    <s v="STIHL LIMA PLANA 200X9X6 8142523001 / STIHL LIMA REDONDA 5,2X200 56057735206 / STIHL LIMA REDONDA 4,0X200 56057734006 /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0834"/>
    <s v="AD"/>
    <d v="2026-02-04T00:00:00"/>
    <n v="22026000964"/>
    <s v="2026 11 3111 22706"/>
    <n v="13915"/>
    <x v="525"/>
    <s v="ELABORACIÓN DE UN PLAN INTEGRAL DE LUCHA CONTRA PLAGAS PARA LA CIUDAD DE VALLADOLID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706"/>
  </r>
  <r>
    <n v="220250016049"/>
    <s v="AD"/>
    <d v="2026-03-18T00:00:00"/>
    <n v="22025003445"/>
    <s v="2026 0950 4321 632"/>
    <n v="2436.0100000000002"/>
    <x v="123"/>
    <s v="CONTROL DE CALIDAD OBRA REHABILITACIÓN CATALINAS. CENTRO DE LA CULTURA DEL VINO. LOTE 1. PRTR"/>
    <n v="220"/>
    <s v="MALAGA"/>
    <s v="MALAGA"/>
    <x v="0"/>
    <s v="PrAbier - Procedimiento Abierto"/>
    <s v="MultiC - MultiCriterio"/>
    <x v="2"/>
    <x v="0"/>
    <n v="6"/>
    <s v="6. Inversiones reales"/>
    <s v="09"/>
    <x v="6"/>
    <n v="4321"/>
    <s v="4321. Turismo"/>
    <n v="63"/>
    <n v="632"/>
  </r>
  <r>
    <n v="220260001081"/>
    <s v="AD"/>
    <d v="2026-02-11T00:00:00"/>
    <n v="22026001983"/>
    <s v="2026 10 2315 213"/>
    <n v="1074.6500000000001"/>
    <x v="473"/>
    <s v="MANTENIMIENTO ALARMAS Y SISTEMAS SEGURIDAD SEGUN A.M. LOTE 1 CRA CENTRO MUNICIPAL DE IGUALDAD AÑO 2026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5"/>
    <s v="2315. Políticas de Igualdad e infancia"/>
    <n v="21"/>
    <n v="213"/>
  </r>
  <r>
    <n v="220260001039"/>
    <s v="ADO"/>
    <d v="2026-02-10T00:00:00"/>
    <n v="22026001994"/>
    <s v="2026 08 1532 206"/>
    <n v="6921.2"/>
    <x v="526"/>
    <s v="AutoTURN Pro USL - BASE LICENCE - 3 YEAR ( Pedido AD n° 23129 Licencia 89924 - Expiry: 20/12/2027 ) / AutoTURN Pro USL -"/>
    <n v="240"/>
    <s v="MADRID"/>
    <s v="MADRID"/>
    <x v="0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0"/>
    <n v="206"/>
  </r>
  <r>
    <n v="220260001106"/>
    <s v="AD"/>
    <d v="2026-02-11T00:00:00"/>
    <n v="22026002011"/>
    <s v="2026 10 2312 216"/>
    <n v="1846.8"/>
    <x v="108"/>
    <s v="AJUSTE PRESUPUESTARIO MANTENIMIENTO EQUIPOS INFORMATICOS CVA VICTORIA AÑO 2026"/>
    <n v="220"/>
    <s v="MADRID"/>
    <s v="MADR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1"/>
    <n v="216"/>
  </r>
  <r>
    <n v="220260004253"/>
    <s v="D"/>
    <d v="2026-02-27T00:00:00"/>
    <n v="22026001177"/>
    <s v="2026 07 1711 214"/>
    <n v="735.42"/>
    <x v="527"/>
    <s v="FILTRO DE GASOLINA / FILTRO DE VARIADOR / BUJÍA CR8E / PEQUEÑO MATERIAL / GLOBAL 10W40 SMART / ENVASE GLOBAL SMART 10W40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4255"/>
    <s v="D"/>
    <d v="2026-02-27T00:00:00"/>
    <n v="22026001177"/>
    <s v="2026 07 1711 214"/>
    <n v="775.52"/>
    <x v="527"/>
    <s v="GLOBAL MOTOR 10W40 SMART / GLOBAL ENVASE 10W40 SMART / FILTRO DE GASOLINA INYECCIÓN / FILTRO DE AIRE / FILTRO DE VARIADO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4257"/>
    <s v="D"/>
    <d v="2026-02-27T00:00:00"/>
    <n v="22026001177"/>
    <s v="2026 07 1711 214"/>
    <n v="732.21"/>
    <x v="527"/>
    <s v="FILTRO DE GASOLINA / FILTRO DE AIRE / FILTRO DE VARIADOR / BUJÍA CR7HSA / PEQUEÑO MATERIAL / GLOBAL 10W40 SMART / ENVASE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4259"/>
    <s v="D"/>
    <d v="2026-02-27T00:00:00"/>
    <n v="22026001177"/>
    <s v="2026 07 1711 214"/>
    <n v="213.84"/>
    <x v="528"/>
    <s v="MANO DE OBRA EN MECANICA / Filtro aceite / Filtro aire / Filtro polen / ACEITE 5W40 REPSOL ELITE EVOLUTION C3 / APORTACI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4261"/>
    <s v="D"/>
    <d v="2026-02-27T00:00:00"/>
    <n v="22026001177"/>
    <s v="2026 07 1711 214"/>
    <n v="1165.0999999999999"/>
    <x v="527"/>
    <s v="GLOBAL MOTOR 10W40 SMART / GLOBAL ENVASE 10W40 SMART / FILTRO DE GASOLINA / FILTRO DE AIRE / FILTRO DE VARIADOR / BUJÍA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59000701"/>
    <s v="AD"/>
    <d v="2026-01-01T00:00:00"/>
    <n v="22026001824"/>
    <s v="2026 06 3232 213"/>
    <n v="1414"/>
    <x v="529"/>
    <s v="CTTO. SERVICIO POR MANTENIMIENTO DE ASCENSOR DEL CEIP LEÓN FELIPE. NOVIEMBRE 2025-OCTUBRE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21"/>
    <n v="213"/>
  </r>
  <r>
    <n v="220260000736"/>
    <s v="AD"/>
    <d v="2026-02-03T00:00:00"/>
    <n v="22026000780"/>
    <s v="2026 11 1621 22799"/>
    <n v="7139"/>
    <x v="530"/>
    <s v="SERVICIO DE GRÚA PARA TRASLADO DE VEHÍCULOS. /// SERVICIO DE LIMPIEZA."/>
    <n v="220"/>
    <s v="LA CISTERNIGA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22"/>
    <n v="22799"/>
  </r>
  <r>
    <n v="220260000685"/>
    <s v="AD"/>
    <d v="2026-01-28T00:00:00"/>
    <n v="22026000714"/>
    <s v="2026 01 9207 22001"/>
    <n v="297"/>
    <x v="531"/>
    <s v="ADJUDICA RENOVACIÓN SUSCRIPCIÓN ANUAL (2026) PERIÓDICO DIGITAL ELCONFIDENCIAL.COM - MEDIOS DE COMUNICACIÓN"/>
    <n v="220"/>
    <s v="POZUELO DE ALARCON"/>
    <s v="MADR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001"/>
  </r>
  <r>
    <n v="220260000916"/>
    <s v="AD"/>
    <d v="2026-02-10T00:00:00"/>
    <n v="22026000942"/>
    <s v="2026 10 2315 22799"/>
    <n v="2000"/>
    <x v="532"/>
    <s v="10 TALLERES DE FISICA  CON ENFOQUE FEMENINO // CENTRO MUNICIPAL DE IGUALDAD// FEBRERO A JUNIO 2026"/>
    <n v="220"/>
    <s v="ZAMORA"/>
    <s v="ZAMORA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4263"/>
    <s v="D"/>
    <d v="2026-02-27T00:00:00"/>
    <n v="22026001177"/>
    <s v="2026 07 1711 214"/>
    <n v="363.68"/>
    <x v="527"/>
    <s v="GLOBAL  MOTOR 10W40 SMART / ENVASE GLOBAL 10W40 SMART ( MORERAS ) / FILTRO DE GASOLINA / FILTRO DE AIRE / FILTRO DE VARI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0911"/>
    <s v="AD"/>
    <d v="2026-02-10T00:00:00"/>
    <n v="22026001760"/>
    <s v="2026 11 1361 213"/>
    <n v="1116.3599999999999"/>
    <x v="533"/>
    <s v="REPARACIÓN DE 2 CHAQUETONES Y 6 CUBREPANTALONES DE TRAJES DE INTERVENCION EN INCENDIOS ESTRUCTURALES BRISTOL/SEISPC"/>
    <n v="220"/>
    <s v="RUBÍ"/>
    <s v="BARCELONA"/>
    <x v="0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1"/>
    <n v="213"/>
  </r>
  <r>
    <n v="220260002486"/>
    <s v="AD"/>
    <d v="2026-02-17T00:00:00"/>
    <n v="22026002172"/>
    <s v="2026 11 1321 22699"/>
    <n v="1149.5"/>
    <x v="534"/>
    <s v="SUMINISTRO DE TEST DE DROGAS Y TUBOS DE ENSAYO PARA EL EQUIPO DE ATESTADOS DE POLICÍA MUNICIPAL"/>
    <n v="220"/>
    <s v="MADRID"/>
    <s v="MADRID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60004265"/>
    <s v="D"/>
    <d v="2026-02-27T00:00:00"/>
    <n v="22026001177"/>
    <s v="2026 07 1711 214"/>
    <n v="1191.78"/>
    <x v="535"/>
    <s v="GANCHO PRECINTO TIR NARIZ ( MATRICULA 6747KLN  ) / TABLA TERMINACION 215 A 1960 MM / MANO DE OBRA / CAMARA TRASERA CON P"/>
    <n v="300"/>
    <s v="ALDEAMAYOR DE SAN MARTIN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4267"/>
    <s v="D"/>
    <d v="2026-02-27T00:00:00"/>
    <n v="22026001177"/>
    <s v="2026 07 1711 214"/>
    <n v="382.8"/>
    <x v="527"/>
    <s v="GLOBAL MOTOR 10W40 SMART / ENVASE GLOBAL 10W40 SMART ( MORERAS ) / BATERIA ESTX7A-BS / FILTRO DE AIRE / FILTRO DE VARIAD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4269"/>
    <s v="D"/>
    <d v="2026-02-27T00:00:00"/>
    <n v="22026001177"/>
    <s v="2026 07 1711 214"/>
    <n v="305.63"/>
    <x v="536"/>
    <s v="TAO26 138 REPARACION 5833-BZK KMS 239085 CAMBIAR ELEVALUNAS IZQ / 000299718600 ELEV. CRISTAL IZ / 000299718700 HORQUILLA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1750"/>
    <s v="ADO"/>
    <d v="2026-02-12T00:00:00"/>
    <n v="22026002196"/>
    <s v="2026 04 9202 16200"/>
    <n v="2800"/>
    <x v="348"/>
    <s v="CURSO DE CAP PARA CONDUCTORES LIMPIEZA  ( MODALIDAD: PRESENCIAL 35 HORAS INICIO: 19/01/2026 FIN: 26/01/2026 )"/>
    <n v="240"/>
    <s v="VALLADOLID"/>
    <s v="VALLADOLID"/>
    <x v="0"/>
    <s v="AdDirec - Adjudicación Directa"/>
    <s v="SinC - Sin Criterio"/>
    <x v="1"/>
    <x v="0"/>
    <s v="1"/>
    <s v="1. Gastos de personal"/>
    <s v="04"/>
    <x v="2"/>
    <s v="9202"/>
    <s v="9202. Gestión de recursos humanos"/>
    <n v="16"/>
    <n v="16200"/>
  </r>
  <r>
    <n v="220260004271"/>
    <s v="D"/>
    <d v="2026-02-27T00:00:00"/>
    <n v="22026001173"/>
    <s v="2026 07 1711 213"/>
    <n v="187.28"/>
    <x v="258"/>
    <s v="ALB: 25-226807 PED: 25-042392-1017 S/PED: 515446461 P-8 VALE1569 / REPARACION DE: DESBROZADORA   MARCA: STIHL  MODELO: F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3"/>
  </r>
  <r>
    <n v="220260004273"/>
    <s v="D"/>
    <d v="2026-02-27T00:00:00"/>
    <n v="22026001173"/>
    <s v="2026 07 1711 213"/>
    <n v="307.39999999999998"/>
    <x v="242"/>
    <s v="MANO DE OBRA / STIHL CARBURADOR 41801200619 / STIHL ACOPLAMIENTO 41801602250 / MANO DE OBRA / STIHL CARBURADOR 428212006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3"/>
  </r>
  <r>
    <n v="220260003014"/>
    <s v="AD"/>
    <d v="2026-02-23T00:00:00"/>
    <n v="22026002134"/>
    <s v="2026 08 1532 203"/>
    <n v="6655"/>
    <x v="537"/>
    <s v="ALQUILER DE MOTONIVELADORA CON CONDUCTOR.-"/>
    <n v="220"/>
    <s v="VALLADOLID"/>
    <s v="VALLADOL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0"/>
    <n v="203"/>
  </r>
  <r>
    <n v="220260003748"/>
    <s v="AD"/>
    <d v="2026-02-25T00:00:00"/>
    <n v="22026002137"/>
    <s v="2026 08 1532 204"/>
    <n v="3630"/>
    <x v="537"/>
    <s v="ALQUILER DE CAMIÓN - BAÑERA CON CONDUCTOR.-"/>
    <n v="220"/>
    <s v="VALLADOLID"/>
    <s v="VALLADOL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0"/>
    <n v="204"/>
  </r>
  <r>
    <n v="220260004275"/>
    <s v="D"/>
    <d v="2026-02-27T00:00:00"/>
    <n v="22026001173"/>
    <s v="2026 07 1711 213"/>
    <n v="218.99"/>
    <x v="538"/>
    <s v="Albarán OT/ 150850 de 12/01/2026 ( REVISIÓN DE MANTENIMIENTO EN TALLER, DE MOTOCULTOR HONDA FR 750 REF: VIVERO VALE Nº: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3"/>
  </r>
  <r>
    <n v="220260004277"/>
    <s v="D"/>
    <d v="2026-02-27T00:00:00"/>
    <n v="22026001173"/>
    <s v="2026 07 1711 213"/>
    <n v="173.09"/>
    <x v="538"/>
    <s v="Albarán OT/ 150893 de 14/01/2026 ( REVISIÓN DE MANTENIMIENTO EN TALLER, DE CORTACÉSPED HONDA HRH 536 REF: CAMPO GRANDE N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3"/>
  </r>
  <r>
    <n v="220260000935"/>
    <s v="AD"/>
    <d v="2026-02-10T00:00:00"/>
    <n v="22026001336"/>
    <s v="2026 07 1721 223"/>
    <n v="605"/>
    <x v="539"/>
    <s v="TRANSPORTE DE MATERIAL DEL SERVICIO DE MEDIO AMBIENTE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3"/>
  </r>
  <r>
    <n v="220260004483"/>
    <s v="AD"/>
    <d v="2026-02-27T00:00:00"/>
    <n v="22026002571"/>
    <s v="2026 06 3341 22609"/>
    <n v="850"/>
    <x v="540"/>
    <s v="PRESENTACIÓN Y CONFERENCIA DEL LIBRO ¿CÓMO SOMOS REALMENTE? DEL DOCTOR JAVIER URRA - 11 MARZO 2026 - PATIO HERRERIANO"/>
    <n v="220"/>
    <s v="SALAMANCA"/>
    <s v="SALAMANCA"/>
    <x v="0"/>
    <s v="AdDirec - Adjudicación Directa"/>
    <s v="SinC - Sin Criterio"/>
    <x v="1"/>
    <x v="0"/>
    <s v="2"/>
    <s v="2. Gastos corrientes en bienes y servicios"/>
    <s v="06"/>
    <x v="0"/>
    <s v="3341"/>
    <s v="3341. Coordinación de políticas culturales"/>
    <n v="22"/>
    <n v="22609"/>
  </r>
  <r>
    <n v="220260004279"/>
    <s v="D"/>
    <d v="2026-02-27T00:00:00"/>
    <n v="22026001173"/>
    <s v="2026 07 1711 213"/>
    <n v="479.12"/>
    <x v="538"/>
    <s v="Albarán OT/ 150903 de 22/01/2026 ( REPARACIÓN EN TALLER DE CORTACÉSPED HONDA HRH 6HXE Nº 2 REF: HUERTA DEL REY FASE 1 VA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3"/>
  </r>
  <r>
    <n v="220260004281"/>
    <s v="D"/>
    <d v="2026-02-27T00:00:00"/>
    <n v="22026001173"/>
    <s v="2026 07 1711 213"/>
    <n v="282.85000000000002"/>
    <x v="538"/>
    <s v="Albarán OT/ 150970 de 19 y 20/01/2026 ( REVISIÓN DE MANTENIMIENTO  EN TALLER DE CARRETILLA PULVERIZADORA GAYSA REF: RIBE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3"/>
  </r>
  <r>
    <n v="220259000480"/>
    <s v="AD"/>
    <d v="2026-01-01T00:00:00"/>
    <n v="22026001473"/>
    <s v="2026 10 2311 22799"/>
    <n v="1672.71"/>
    <x v="541"/>
    <s v="REPARTO DOCUMENTACION ENTRE SERVICIOS CENTRALES, CEAS Y CVA - DE 1-ABR-25 A 31-3-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22"/>
    <n v="22799"/>
  </r>
  <r>
    <n v="220260004283"/>
    <s v="D"/>
    <d v="2026-02-27T00:00:00"/>
    <n v="22026001173"/>
    <s v="2026 07 1711 213"/>
    <n v="752.91"/>
    <x v="535"/>
    <s v="FILTRO RETORNO R122T60B / ACEITE HIDRAULICO HM 46 ISO 9001 / APORTACION RECICLAJE / MANO DE OBRA HIDRAULICA / SETA STOP"/>
    <n v="300"/>
    <s v="ALDEAMAYOR DE SAN MARTIN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3"/>
  </r>
  <r>
    <n v="220260001122"/>
    <s v="AD"/>
    <d v="2026-02-11T00:00:00"/>
    <n v="22026002117"/>
    <s v="2026 11 3111 22106"/>
    <n v="9206.39"/>
    <x v="542"/>
    <s v="CONTRATO CON CLINICA VETERINARIA PARA REALIZACION DE PRUEBAS Y ACTUACIONES DIAGNOSTICAS PARA ANIMALES DEL CMPA AÑO 2026"/>
    <n v="220"/>
    <s v="MADRID"/>
    <s v="MADRID"/>
    <x v="0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22"/>
    <n v="22106"/>
  </r>
  <r>
    <n v="220249000003"/>
    <s v="AD"/>
    <d v="2026-01-01T00:00:00"/>
    <n v="22026000997"/>
    <s v="2026 01 9203 22104"/>
    <n v="5740.45"/>
    <x v="105"/>
    <s v="CONTRATO SUMINISTRO VESTUARIO-CALZADO PERSONAL REGIMEN INTERIOR (16/06/2023 A 31/12/2023), CON CARGO AL 2026"/>
    <n v="220"/>
    <s v="VELEZ-RUBIO"/>
    <s v="ALMERIA"/>
    <x v="2"/>
    <s v="PrAbier - Procedimiento Abierto"/>
    <s v="MultiC - MultiCriterio"/>
    <x v="0"/>
    <x v="0"/>
    <s v="2"/>
    <s v="2. Gastos corrientes en bienes y servicios"/>
    <s v="01"/>
    <x v="4"/>
    <s v="9203"/>
    <s v="9203. Unidad de régimen interior"/>
    <n v="22"/>
    <n v="22104"/>
  </r>
  <r>
    <n v="220260004285"/>
    <s v="D"/>
    <d v="2026-02-27T00:00:00"/>
    <n v="22026001173"/>
    <s v="2026 07 1711 213"/>
    <n v="1988.48"/>
    <x v="242"/>
    <s v="MANO DE OBRA / KAWASAKI FILTRO ACEITE REF. 490657010/490650724 / TORO CORREA DE CUCHILLA REF. 110-1790 / TORO BUJE REF.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3"/>
  </r>
  <r>
    <n v="220260001113"/>
    <s v="AD"/>
    <d v="2026-02-11T00:00:00"/>
    <n v="22026002022"/>
    <s v="2026 10 2312 22799"/>
    <n v="18750"/>
    <x v="142"/>
    <s v="AJUSTE PRESUPUESTARIO AÑO 2026 MANTENIMIENTO APLICACION INFORMATICA SENIORVA EN CVA TRANSFERIDOS"/>
    <n v="220"/>
    <s v="BOECILLO"/>
    <s v="VALLADOLID"/>
    <x v="0"/>
    <s v="PrAbier - Procedimiento Abierto"/>
    <s v="MultiC - MultiCriterio"/>
    <x v="0"/>
    <x v="0"/>
    <s v="2"/>
    <s v="2. Gastos corrientes en bienes y servicios"/>
    <s v="10"/>
    <x v="1"/>
    <s v="2312"/>
    <s v="2312. Iniciativas sociales"/>
    <n v="22"/>
    <n v="22799"/>
  </r>
  <r>
    <n v="220260001082"/>
    <s v="AD"/>
    <d v="2026-02-11T00:00:00"/>
    <n v="22026002026"/>
    <s v="2026 10 2314 213"/>
    <n v="562.72"/>
    <x v="473"/>
    <s v="MANTENIMIENTO ALARMAS Y SISTEMAS DE SEGURIDAD SEGUN A.M. LOTE 1 CRA ESPACIOS JOVENES AÑO 2026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4"/>
    <s v="2314. Centro de programas juveniles"/>
    <n v="21"/>
    <n v="213"/>
  </r>
  <r>
    <n v="220260002606"/>
    <s v="AD"/>
    <d v="2026-02-18T00:00:00"/>
    <n v="22026002073"/>
    <s v="2026 08 1301 22602"/>
    <n v="13128.5"/>
    <x v="543"/>
    <s v="Diseño, producción, gestión y difusión de un evento de comunicación y sensibilización en materia de movilidad."/>
    <n v="220"/>
    <s v="VALLADOLID"/>
    <s v="VALLADOLID"/>
    <x v="0"/>
    <s v="AdDirec - Adjudicación Directa"/>
    <s v="SinC - Sin Criterio"/>
    <x v="1"/>
    <x v="0"/>
    <s v="2"/>
    <s v="2. Gastos corrientes en bienes y servicios"/>
    <s v="08"/>
    <x v="9"/>
    <s v="1301"/>
    <s v="1301. Dirección del área de tráfico y movilidad"/>
    <n v="22"/>
    <n v="22602"/>
  </r>
  <r>
    <n v="220260001123"/>
    <s v="AD"/>
    <d v="2026-02-11T00:00:00"/>
    <n v="22026002120"/>
    <s v="2026 11 3111 213"/>
    <n v="234.46"/>
    <x v="473"/>
    <s v="CONTRATO BASADO EN ACUERDO MARCO 20/2023 DE ALARMAS. LOTE 1. MANTENIMIENTO DE LA CENTRAL RECEPTORA DE ALARMA (CRA) 2026"/>
    <n v="22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3111"/>
    <s v="3111. Protección de la salubridad pública"/>
    <n v="21"/>
    <n v="213"/>
  </r>
  <r>
    <n v="220260002803"/>
    <s v="D"/>
    <d v="2026-02-19T00:00:00"/>
    <n v="22026002122"/>
    <s v="2026 08 1532 210"/>
    <n v="1061.4100000000001"/>
    <x v="430"/>
    <s v="ARENA MACHACADA 0/6 ( ARENA MACHACADA 0/6 ) / ARENA MACHACADA 0/6 ( ARENA MACHACADA 0/6 ) / ARENA MACHACADA 0/6 ( ARENA"/>
    <n v="300"/>
    <s v="VALLADOLID (POLIGONO SAN CRISTOBAL)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0"/>
  </r>
  <r>
    <n v="220260002809"/>
    <s v="D"/>
    <d v="2026-02-19T00:00:00"/>
    <n v="22026002122"/>
    <s v="2026 08 1532 210"/>
    <n v="94.84"/>
    <x v="499"/>
    <s v="FILTRO AIRE HONDA GXV270,340,390 GX340,390 UD                               ( PAVIMENTACIÓN OBRAS PÚBLICAS -   ) / CARBU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0"/>
  </r>
  <r>
    <n v="220260002980"/>
    <s v="AD"/>
    <d v="2026-02-20T00:00:00"/>
    <n v="22026002465"/>
    <s v="2026 01 9207 22602"/>
    <n v="1210"/>
    <x v="544"/>
    <s v="ADJUDICA CAMPAÑA PUBLICIDAD 2026 CUÑAS RADIOFÓNICAS POR DÍA MUNDIAL DE LA RADIO"/>
    <n v="220"/>
    <s v="S.S.DE LOS REYES"/>
    <s v="MADR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602"/>
  </r>
  <r>
    <n v="220260000948"/>
    <s v="AD"/>
    <d v="2026-02-10T00:00:00"/>
    <n v="22026001561"/>
    <s v="2026 07 1721 22799"/>
    <n v="411.4"/>
    <x v="545"/>
    <s v="CALIBRACIONES TERMOMETROS DEL LABORATORIO DE LA RED DE CONTROL ATMOSFERICO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799"/>
  </r>
  <r>
    <n v="220260002811"/>
    <s v="D"/>
    <d v="2026-02-19T00:00:00"/>
    <n v="22026002122"/>
    <s v="2026 08 1532 210"/>
    <n v="35.840000000000003"/>
    <x v="499"/>
    <s v="MANO DE OBRA                                                                ( PAVIMENTACIÓN OBRAS PÚBLICAS -   ) / CONDE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0"/>
  </r>
  <r>
    <n v="220260002813"/>
    <s v="D"/>
    <d v="2026-02-19T00:00:00"/>
    <n v="22026002122"/>
    <s v="2026 08 1532 210"/>
    <n v="114.95"/>
    <x v="499"/>
    <s v="REPUESTO SAT                                                                ( PAVIMENTACIÓN OBRAS PÚBLICAS -  ACEITE MOT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0"/>
  </r>
  <r>
    <n v="220260003179"/>
    <s v="D"/>
    <d v="2026-02-24T00:00:00"/>
    <n v="22026002122"/>
    <s v="2026 08 1532 210"/>
    <n v="130.41"/>
    <x v="98"/>
    <s v="PROYECTOR LDV FLOODLIGHT 100-83W 4000K NG IP65 / TASA ECORAEE   (R.DECRETO 208/2005)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0"/>
  </r>
  <r>
    <n v="220260002790"/>
    <s v="D"/>
    <d v="2026-02-19T00:00:00"/>
    <n v="22026002147"/>
    <s v="2026 08 1532 22199"/>
    <n v="383.69"/>
    <x v="546"/>
    <s v="BOSCH/0242235663 - BUJIA DE ENCENDIDO / 0/0 - FILTRO  AIRE SA1200 / ADPRO/60440 - GRASA 450GR.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2"/>
    <n v="22199"/>
  </r>
  <r>
    <n v="220260002786"/>
    <s v="D"/>
    <d v="2026-02-19T00:00:00"/>
    <n v="22026002152"/>
    <s v="2026 08 1532 214"/>
    <n v="1318.17"/>
    <x v="536"/>
    <s v="TAO26 9 REPARACION VA-7568-AK KMS 118771 D-M ACCESORIOS PAR CAMBIAR TAMBORES Y ZAPATAS RELLENAR DE VALVULINA Y PURGAR HA"/>
    <n v="300"/>
    <s v="VALLADOLID"/>
    <s v="VALLADOLID"/>
    <x v="0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4"/>
  </r>
  <r>
    <n v="220260002788"/>
    <s v="D"/>
    <d v="2026-02-19T00:00:00"/>
    <n v="22026002152"/>
    <s v="2026 08 1532 214"/>
    <n v="487.67"/>
    <x v="536"/>
    <s v="TAO26 75 REPARACION 4746-FZF KMS 155280 METER EASY PARA VER AVERIAS ADBLUE / REV. RETORNO ADBLUE ATASCADO D-M INYECTOR D"/>
    <n v="300"/>
    <s v="VALLADOLID"/>
    <s v="VALLADOLID"/>
    <x v="0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4"/>
  </r>
  <r>
    <n v="220260002798"/>
    <s v="D"/>
    <d v="2026-02-19T00:00:00"/>
    <n v="22026002152"/>
    <s v="2026 08 1532 214"/>
    <n v="62.92"/>
    <x v="536"/>
    <s v="TAO26 131 REPARACION VA-7568-AK KMS 118825 METER ENFRENOMETRO REGULAR VARILLA SENSORA DE CARGA"/>
    <n v="300"/>
    <s v="VALLADOLID"/>
    <s v="VALLADOLID"/>
    <x v="0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4"/>
  </r>
  <r>
    <n v="220260004325"/>
    <s v="D"/>
    <d v="2026-02-27T00:00:00"/>
    <n v="22026001282"/>
    <s v="2026 07 1711 214"/>
    <n v="146.46"/>
    <x v="547"/>
    <s v="GARRAFA ADBLUE 10LT. C/FLEX 23 / 3 ICE OFF SPRAYBOTTLE 500 ML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1103"/>
    <s v="AD"/>
    <d v="2026-02-11T00:00:00"/>
    <n v="22026002009"/>
    <s v="2026 06 3231 213"/>
    <n v="4816.38"/>
    <x v="473"/>
    <s v="2026/CMS_01/000002 CTO. BASADO MANTENIMIENTO CONEXIÓN CRA EN ESCUELAS INFANTILES DEL 01/01/2026 AL 31/12/2026 - 1 AÑO-"/>
    <n v="220"/>
    <s v="VALLADOLID"/>
    <s v="VALLADOLID"/>
    <x v="0"/>
    <s v="PrAbier - Procedimiento Abierto"/>
    <s v="MultiC - MultiCriterio"/>
    <x v="2"/>
    <x v="0"/>
    <s v="2"/>
    <s v="2. Gastos corrientes en bienes y servicios"/>
    <s v="06"/>
    <x v="0"/>
    <s v="3231"/>
    <s v="3231. Escuelas infantiles"/>
    <n v="21"/>
    <n v="213"/>
  </r>
  <r>
    <n v="220260002800"/>
    <s v="D"/>
    <d v="2026-02-19T00:00:00"/>
    <n v="22026002152"/>
    <s v="2026 08 1532 214"/>
    <n v="71.53"/>
    <x v="472"/>
    <s v="MANO DE OBRA  / JUEGO DE ESCOBILLAS DELANTERAS"/>
    <n v="300"/>
    <s v="VALLADOLID"/>
    <s v="VALLADOLID"/>
    <x v="0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4"/>
  </r>
  <r>
    <n v="220260001797"/>
    <s v="AD"/>
    <d v="2026-02-13T00:00:00"/>
    <n v="22026002092"/>
    <s v="2026 10 2311 213"/>
    <n v="1208.48"/>
    <x v="473"/>
    <s v="MANTENIMIENTO SISTEMAS CRA EN LOS CENTROS DEL SERVICIO DE INTERVENCION SOCIAL EN 2026 - LOTE 1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1"/>
    <s v="2311. Intervención social"/>
    <n v="21"/>
    <n v="213"/>
  </r>
  <r>
    <n v="220260002805"/>
    <s v="D"/>
    <d v="2026-02-19T00:00:00"/>
    <n v="22026002152"/>
    <s v="2026 08 1532 214"/>
    <n v="1191.75"/>
    <x v="535"/>
    <s v="CIERRE DE 535 HIERRO IZQ / CIERRE DE 535 HIERRO DCHA / PORTES MATERIAL"/>
    <n v="300"/>
    <s v="ALDEAMAYOR DE SAN MARTIN"/>
    <s v="VALLADOLID"/>
    <x v="0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4"/>
  </r>
  <r>
    <n v="220260004331"/>
    <s v="D"/>
    <d v="2026-02-27T00:00:00"/>
    <n v="22026001173"/>
    <s v="2026 07 1711 213"/>
    <n v="477.25"/>
    <x v="538"/>
    <s v="Albarán OT/ 150904 de 15,20 y 28/01/2026 ( REPARACIÓN EN TALLER DE MOTOCULTOR HONDA FF500, SEGÚN PRESUPUESTO Nº 26032T 2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3"/>
  </r>
  <r>
    <n v="220259001064"/>
    <s v="AD"/>
    <d v="2026-01-01T00:00:00"/>
    <n v="22026001993"/>
    <s v="2026 10 2312 632"/>
    <n v="1837191.82"/>
    <x v="548"/>
    <s v="Obras Reforma edificio C/ Leopoldo Cano (antigua escuela de arte) para CVA y CEAS-anualidad 2026 (fase 1) y 2027(fase 2)"/>
    <n v="220"/>
    <s v="VALLADOLID"/>
    <s v="VALLADOLID"/>
    <x v="4"/>
    <s v="PrAbier - Procedimiento Abierto"/>
    <s v="MultiC - MultiCriterio"/>
    <x v="0"/>
    <x v="0"/>
    <s v="6"/>
    <s v="6. Inversiones reales"/>
    <s v="10"/>
    <x v="1"/>
    <s v="2312"/>
    <s v="2312. Iniciativas sociales"/>
    <n v="63"/>
    <n v="632"/>
  </r>
  <r>
    <n v="220260004333"/>
    <s v="D"/>
    <d v="2026-02-27T00:00:00"/>
    <n v="22026001313"/>
    <s v="2026 07 1711 22104"/>
    <n v="72.55"/>
    <x v="160"/>
    <s v="PANTALON ACOLCHADO MARINO T60 (                       ) / PANTALON MONZA 1141TOP MARINO 60/62 (                       )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04"/>
  </r>
  <r>
    <n v="220260003001"/>
    <s v="AD"/>
    <d v="2026-02-20T00:00:00"/>
    <n v="22026002482"/>
    <s v="2026 01 4331 204"/>
    <n v="676.36"/>
    <x v="549"/>
    <s v="ALQUILER BATERÍA VEHÍCULO ELÉCTRICO RENAULT TWIZY, MATRÍCULA 2499HKJ, PROPIEDAD DEL AYUNTAMIENTO DE VALLADOLID PARA 2026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0"/>
    <n v="204"/>
  </r>
  <r>
    <n v="220260004335"/>
    <s v="D"/>
    <d v="2026-02-27T00:00:00"/>
    <n v="22026001313"/>
    <s v="2026 07 1711 22104"/>
    <n v="28.68"/>
    <x v="160"/>
    <s v="POLO ESTRELLA M.L. MARINO T-4XL (                       ) / LOGOS PECHO AYUNTAMIENTO DE VALLADOLID PARQUES Y JARDINES (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04"/>
  </r>
  <r>
    <n v="220260000830"/>
    <s v="AD"/>
    <d v="2026-02-04T00:00:00"/>
    <n v="22026000951"/>
    <s v="2026 01 9205 22199"/>
    <n v="7100.3"/>
    <x v="550"/>
    <s v="ADJUDICA SUMINISTRO PAPELY SOBRES DIVERSOS TIPOS Y FORMATOS - IMPRENTA -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5"/>
    <s v="9205. Imprenta municipal"/>
    <n v="22"/>
    <n v="22199"/>
  </r>
  <r>
    <n v="220260000875"/>
    <s v="AD"/>
    <d v="2026-02-09T00:00:00"/>
    <n v="22026001694"/>
    <s v="2026 11 1321 22699"/>
    <n v="2000"/>
    <x v="550"/>
    <s v="SUMINISTRO DE PAPEL PARA LA ELABORACIÓN DE IMPRESOS PARA POLICÍA MUNICIPAL POR PARTE DE LA IMPRENTA MUNICIPAL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99"/>
  </r>
  <r>
    <n v="220260000909"/>
    <s v="AD"/>
    <d v="2026-02-10T00:00:00"/>
    <n v="22026001720"/>
    <s v="2026 10 2311 22199"/>
    <n v="700"/>
    <x v="550"/>
    <s v="MATERIAL PARA CUBRIR TRABAJOS DE IMPRESIÓN REALIZADOS POR LA IMPRENTA MUNICIPAL A PERTICIÓN DEL SERVICIO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22"/>
    <n v="22199"/>
  </r>
  <r>
    <n v="220260002690"/>
    <s v="AD"/>
    <d v="2026-02-18T00:00:00"/>
    <n v="22026002248"/>
    <s v="2026 10 2312 22699"/>
    <n v="625"/>
    <x v="550"/>
    <s v="SERVICIO DE IMPRESION DE FOLLETOS, ACTIVIDADES VARIAS, CARTELES ETCC DE LOS CVA  SOLICITADOS A LA IMPRENTA  MUNICIPAL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2690"/>
    <s v="AD"/>
    <d v="2026-02-18T00:00:00"/>
    <n v="22026002249"/>
    <s v="2026 10 2312 22699"/>
    <n v="875"/>
    <x v="550"/>
    <s v="SERVICIO DE IMPRESION DE FOLLETOS, ACTIVIDADES VARIAS, CARTELES ETCC DE LOS CVA  SOLICITADOS A LA IMPRENTA  MUNICIPAL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4337"/>
    <s v="D"/>
    <d v="2026-02-27T00:00:00"/>
    <n v="22026001313"/>
    <s v="2026 07 1711 22104"/>
    <n v="38.119999999999997"/>
    <x v="160"/>
    <s v="GUANTE NINJA ICE NEGRO T-7 (                       ) / GUANTE NINJA ICE NEGRO T-8 (                       ) / GUANTE NIN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04"/>
  </r>
  <r>
    <n v="220260003164"/>
    <s v="D"/>
    <d v="2026-02-24T00:00:00"/>
    <n v="22026002152"/>
    <s v="2026 08 1532 214"/>
    <n v="75.98"/>
    <x v="549"/>
    <s v="1 287815304R - PORTA-ESCOBILLA"/>
    <n v="300"/>
    <s v="VALLADOLID"/>
    <s v="VALLADOLID"/>
    <x v="0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4"/>
  </r>
  <r>
    <n v="220260002796"/>
    <s v="D"/>
    <d v="2026-02-19T00:00:00"/>
    <n v="22026002162"/>
    <s v="2026 08 1651 22199"/>
    <n v="259.57"/>
    <x v="546"/>
    <s v="ADPRO/15504 - ANTICONGELANTE AD-PLUX 5L 50% / ADPRO/15502 - ANTICONG. ROSA 50% 5L / BOSCH/1987302201 - LAMPARA DE INCAND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651"/>
    <s v="1651. Alumbrado público"/>
    <n v="22"/>
    <n v="22199"/>
  </r>
  <r>
    <n v="220260004346"/>
    <s v="D"/>
    <d v="2026-02-27T00:00:00"/>
    <n v="22026000945"/>
    <s v="2026 06 3321 212"/>
    <n v="166.86"/>
    <x v="242"/>
    <s v="CERRADURA STF PRESION VISE ACTION E3-15-15 NEGRO // BIBLIOTECAS MUNICIP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321"/>
    <s v="3321. Bibliotecas públicas"/>
    <n v="21"/>
    <n v="212"/>
  </r>
  <r>
    <n v="220260002135"/>
    <s v="AD"/>
    <d v="2026-02-16T00:00:00"/>
    <n v="22026002171"/>
    <s v="2026 08 1532 213"/>
    <n v="2991.12"/>
    <x v="551"/>
    <s v="Mantenimiento y conservación de las calderas de las naves del SEPI en calle Títulos 51."/>
    <n v="220"/>
    <s v="VALLADOLID"/>
    <s v="VALLADOLID"/>
    <x v="0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21"/>
    <n v="213"/>
  </r>
  <r>
    <n v="220260002516"/>
    <s v="ADO"/>
    <d v="2026-02-18T00:00:00"/>
    <n v="22026002173"/>
    <s v="2026 11 1351 224"/>
    <n v="81.69"/>
    <x v="552"/>
    <s v="EMBARCACIONES DEPORTIVAS||&quot;&quot;PÓLIZA&quot;&quot;:0631770003062||&quot;&quot;RECIBO&quot;&quot;:8750559709||&quot;&quot;MATRICULA/BASTIDOR&quot;&quot;:CHD - 9219||&quot;&quot;RIESGO&quot;&quot;"/>
    <n v="240"/>
    <s v="MAJADAHONDA"/>
    <s v="MADRID"/>
    <x v="0"/>
    <s v="PrAbier - Procedimiento Abierto"/>
    <s v="MultiC - MultiCriterio"/>
    <x v="2"/>
    <x v="0"/>
    <s v="2"/>
    <s v="2. Gastos corrientes en bienes y servicios"/>
    <s v="11"/>
    <x v="5"/>
    <s v="1351"/>
    <s v="1351. Protección civil"/>
    <n v="22"/>
    <n v="224"/>
  </r>
  <r>
    <n v="220260002517"/>
    <s v="ADO"/>
    <d v="2026-02-18T00:00:00"/>
    <n v="22026002174"/>
    <s v="2026 11 1351 224"/>
    <n v="81.69"/>
    <x v="552"/>
    <s v="EMBARCACIONES DEPORTIVAS||&quot;&quot;PÓLIZA&quot;&quot;:0631770004865||&quot;&quot;RECIBO&quot;&quot;:8750559722||&quot;&quot;MATRICULA/BASTIDOR&quot;&quot;:En trámite||&quot;&quot;RIESGO&quot;&quot;"/>
    <n v="240"/>
    <s v="MAJADAHONDA"/>
    <s v="MADRID"/>
    <x v="0"/>
    <s v="PrAbier - Procedimiento Abierto"/>
    <s v="MultiC - MultiCriterio"/>
    <x v="2"/>
    <x v="0"/>
    <s v="2"/>
    <s v="2. Gastos corrientes en bienes y servicios"/>
    <s v="11"/>
    <x v="5"/>
    <s v="1351"/>
    <s v="1351. Protección civil"/>
    <n v="22"/>
    <n v="224"/>
  </r>
  <r>
    <n v="220259000955"/>
    <s v="AD"/>
    <d v="2026-01-01T00:00:00"/>
    <n v="22026001567"/>
    <s v="2026 06 3261 22799"/>
    <n v="4800"/>
    <x v="553"/>
    <s v="CTO. MENOR TALLERES HABILIDADES SOCIALES, PENSAMIENTOS ADAPTATIVOS Y DETECCION PENSAMIENTOS NEGATIVOS. AÑO 2026."/>
    <n v="220"/>
    <s v="LEON"/>
    <s v="LEON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2993"/>
    <s v="AD"/>
    <d v="2026-02-20T00:00:00"/>
    <n v="22026002462"/>
    <s v="2026 11 1361 22199"/>
    <n v="1349.27"/>
    <x v="554"/>
    <s v="MATERIAL DE CERRAJERÍA PARA LA FORMACIÓN DE LA DIVISIÓN OPERATIVA DE INTERVENCIÓN DEL SERV. DE EXTINCIÓN DE INCENDIOS"/>
    <n v="220"/>
    <s v="ZARAGOZA"/>
    <s v="ZARAGOZA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2"/>
    <n v="22199"/>
  </r>
  <r>
    <n v="220260000949"/>
    <s v="AD"/>
    <d v="2026-02-10T00:00:00"/>
    <n v="22026001578"/>
    <s v="2026 07 1721 22112"/>
    <n v="5000"/>
    <x v="555"/>
    <s v="MATERIAL FUNGIBLE PARA EL LABORATORIO DE LA RED DE CONTROL ATMOSFERICO"/>
    <n v="220"/>
    <s v="BARCELONA"/>
    <s v="BARCELONA"/>
    <x v="2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112"/>
  </r>
  <r>
    <n v="220260004357"/>
    <s v="D"/>
    <d v="2026-02-27T00:00:00"/>
    <n v="22026001177"/>
    <s v="2026 07 1711 214"/>
    <n v="266.2"/>
    <x v="535"/>
    <s v="MANO DE OBRA ( MATRICULA 4416KJX )"/>
    <n v="300"/>
    <s v="ALDEAMAYOR DE SAN MARTIN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2518"/>
    <s v="ADO"/>
    <d v="2026-02-18T00:00:00"/>
    <n v="22026002175"/>
    <s v="2026 11 1351 224"/>
    <n v="81.69"/>
    <x v="552"/>
    <s v="EMBARCACIONES DEPORTIVAS||&quot;&quot;PÓLIZA&quot;&quot;:0631770012557||&quot;&quot;RECIBO&quot;&quot;:8737124259||&quot;&quot;MATRICULA/BASTIDOR&quot;&quot;:chd2388||&quot;&quot;RIESGO&quot;&quot;:"/>
    <n v="240"/>
    <s v="MAJADAHONDA"/>
    <s v="MADRID"/>
    <x v="0"/>
    <s v="PrAbier - Procedimiento Abierto"/>
    <s v="MultiC - MultiCriterio"/>
    <x v="2"/>
    <x v="0"/>
    <s v="2"/>
    <s v="2. Gastos corrientes en bienes y servicios"/>
    <s v="11"/>
    <x v="5"/>
    <s v="1351"/>
    <s v="1351. Protección civil"/>
    <n v="22"/>
    <n v="224"/>
  </r>
  <r>
    <n v="220260004361"/>
    <s v="D"/>
    <d v="2026-02-27T00:00:00"/>
    <n v="22026001173"/>
    <s v="2026 07 1711 213"/>
    <n v="122.11"/>
    <x v="538"/>
    <s v="Albarán OT/ 151154 de 3/02/2026 ( REPARACIÓN EN TALLER DE CORTACÉSPED HONDA IZY53 PREMIUM REF.: VIVERO VALE Nº: 1613 RET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3"/>
  </r>
  <r>
    <n v="220260004363"/>
    <s v="D"/>
    <d v="2026-02-27T00:00:00"/>
    <n v="22026001177"/>
    <s v="2026 07 1711 214"/>
    <n v="76.819999999999993"/>
    <x v="556"/>
    <s v="REPARAR RUEDA FURGONETA / EQUILIBRAR RUEDA FURGONETA / VALVULA TR412 / REPARAR RUEDA KUBOTA / PARCHE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4365"/>
    <s v="D"/>
    <d v="2026-02-27T00:00:00"/>
    <n v="22026001177"/>
    <s v="2026 07 1711 214"/>
    <n v="361.8"/>
    <x v="536"/>
    <s v="TAO26 232 REPARACION 5833-BZK KMS 239611  REV. Y CAMBIAR SENSOR LEVANTAMIENTO CABINA / 580126877400 INTERRUMPTOR / 55592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4367"/>
    <s v="D"/>
    <d v="2026-02-27T00:00:00"/>
    <n v="22026001177"/>
    <s v="2026 07 1711 214"/>
    <n v="343.28"/>
    <x v="536"/>
    <s v="TAO26 195 REPARACION 3856-DDD KMS 513521 REV. FALLO FRENOS, CAMBIAR PASTILLAS DELANT / 10181F SENSOR DE FRENO / 29088095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4369"/>
    <s v="D"/>
    <d v="2026-02-27T00:00:00"/>
    <n v="22026001177"/>
    <s v="2026 07 1711 214"/>
    <n v="985.64"/>
    <x v="536"/>
    <s v="TAO26 196 REPARACION 5729-KJK KMS 36031 CAMBIAR ACEITE MOTOR, FILTRO DE ACEITE, RESPIRADERO. REV. NIVELES, LUCES, FRENOS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2519"/>
    <s v="ADO"/>
    <d v="2026-02-18T00:00:00"/>
    <n v="22026002176"/>
    <s v="2026 11 1351 224"/>
    <n v="292.47000000000003"/>
    <x v="387"/>
    <s v="ACCIDENTES COLECTIVOS||&quot;&quot;PÓLIZA&quot;&quot;:0551780088803||&quot;&quot;RECIBO&quot;&quot;:8717157907||&quot;&quot;RIESGO&quot;&quot;: 001SUMAS GRUPOS"/>
    <n v="24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51"/>
    <s v="1351. Protección civil"/>
    <n v="22"/>
    <n v="224"/>
  </r>
  <r>
    <n v="220260003032"/>
    <s v="AD"/>
    <d v="2026-02-23T00:00:00"/>
    <n v="22026002256"/>
    <s v="2026 04 9321 22799"/>
    <n v="7550.4"/>
    <x v="464"/>
    <s v="REPARTO Y BUZONEO DE LA &quot;&quot;GUÍA DEL CONTRIBUYENTE-EJERCICIO 2026&quot;&quot;"/>
    <n v="220"/>
    <s v="TORREJON DE ARDOZ"/>
    <s v="MADRID"/>
    <x v="0"/>
    <s v="AdDirec - Adjudicación Directa"/>
    <s v="SinC - Sin Criterio"/>
    <x v="1"/>
    <x v="0"/>
    <s v="2"/>
    <s v="2. Gastos corrientes en bienes y servicios"/>
    <s v="04"/>
    <x v="2"/>
    <s v="9321"/>
    <s v="9321. Gestión de ingresos e inspección"/>
    <n v="22"/>
    <n v="22799"/>
  </r>
  <r>
    <n v="220260002990"/>
    <s v="AD"/>
    <d v="2026-02-20T00:00:00"/>
    <n v="22026002420"/>
    <s v="2026 10 2312 213"/>
    <n v="1166.71"/>
    <x v="473"/>
    <s v="MANTENIMIENTO 2026 ALARMAS Y SISTEMAS DE SEGURIDAD SEGUN A.M. EN CENTROS DE VIDA ACTIVA  Y CENTRO ALV LOTE 1 CRA"/>
    <n v="220"/>
    <s v="VALLADOLID"/>
    <s v="VALLADOLID"/>
    <x v="0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3"/>
  </r>
  <r>
    <n v="220260004405"/>
    <s v="D"/>
    <d v="2026-02-27T00:00:00"/>
    <n v="22026000436"/>
    <s v="2026 03 9241 212"/>
    <n v="95.31"/>
    <x v="175"/>
    <s v="SUMINISTRO DE PINTURA PARA CENTRO CIVICO DELICIAS (ID0050088 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60004407"/>
    <s v="D"/>
    <d v="2026-02-27T00:00:00"/>
    <n v="22026000437"/>
    <s v="2026 03 9241 213"/>
    <n v="6.15"/>
    <x v="242"/>
    <s v="ID: 0049852 / BURLETE NEOPRENO EPDM NEGRO CC PARQUESOL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3"/>
  </r>
  <r>
    <n v="220260004409"/>
    <s v="D"/>
    <d v="2026-02-27T00:00:00"/>
    <n v="22026000437"/>
    <s v="2026 03 9241 213"/>
    <n v="12.98"/>
    <x v="242"/>
    <s v="SUMINISTRO MATERIAL C.C. PARQUESOL (HEMBRILLA ABIERTA 18. 50 LTDO. 300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3"/>
  </r>
  <r>
    <n v="220260004411"/>
    <s v="D"/>
    <d v="2026-02-27T00:00:00"/>
    <n v="22026000436"/>
    <s v="2026 03 9241 212"/>
    <n v="43.35"/>
    <x v="98"/>
    <s v="MATERIAL FONTANERÍA PARA C.C. JOSÉ LUIS MOSQUERA (ASIENTO+TAPA ROCA A801B6000B VICTORIA BL INOX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60004413"/>
    <s v="D"/>
    <d v="2026-02-27T00:00:00"/>
    <n v="22026001177"/>
    <s v="2026 07 1711 214"/>
    <n v="1046.5"/>
    <x v="528"/>
    <s v="MANO DE OBRA EN MECANICA / Sonda aceite / Filtro aceite / Filtro aire / Filtro polen / Pastillas freno dl  / Pastillas f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03203"/>
    <s v="AD"/>
    <d v="2026-02-24T00:00:00"/>
    <n v="22026002378"/>
    <s v="2026 02 9331 224"/>
    <n v="10000"/>
    <x v="557"/>
    <s v="PRORROGA CONTRATO SEGURO RC PROFESIONAL TÉCNICOS DEL AYTO. PERIODO: 01/05/2026 al 30/04/2027.Exp 2026/CMS_01/0000007."/>
    <n v="220"/>
    <s v="MADRID"/>
    <s v="MADRID"/>
    <x v="0"/>
    <s v="PrAbier - Procedimiento Abierto"/>
    <s v="MultiC - MultiCriterio"/>
    <x v="2"/>
    <x v="0"/>
    <s v="2"/>
    <s v="2. Gastos corrientes en bienes y servicios"/>
    <s v="02"/>
    <x v="10"/>
    <s v="9331"/>
    <s v="9331. Gestión del patrimonio"/>
    <n v="22"/>
    <n v="224"/>
  </r>
  <r>
    <n v="220260004415"/>
    <s v="D"/>
    <d v="2026-02-27T00:00:00"/>
    <n v="22026001177"/>
    <s v="2026 07 1711 214"/>
    <n v="774.4"/>
    <x v="556"/>
    <s v="9.5R17.5 SAVA / NFU N3 / MONTAJE RUEDA CAMION / SACAR Y COLOCAR CAMION / ALINEADO DE CAMION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59000666"/>
    <s v="AD"/>
    <d v="2026-01-01T00:00:00"/>
    <n v="22026001591"/>
    <s v="2026 10 2312 632"/>
    <n v="423.5"/>
    <x v="324"/>
    <s v="COORDINACION DE SEGURIDAD Y SALUD DE OBRA SUSTITUCION CUBIERTA CVA ZONA ESTE (enero y febrero 2026)"/>
    <n v="220"/>
    <s v="SANTANDER"/>
    <s v="SANTANDER"/>
    <x v="0"/>
    <s v="AdDirec - Adjudicación Directa"/>
    <s v="SinC - Sin Criterio"/>
    <x v="1"/>
    <x v="0"/>
    <s v="6"/>
    <s v="6. Inversiones reales"/>
    <s v="10"/>
    <x v="1"/>
    <s v="2312"/>
    <s v="2312. Iniciativas sociales"/>
    <n v="63"/>
    <n v="632"/>
  </r>
  <r>
    <n v="220260002991"/>
    <s v="AD"/>
    <d v="2026-02-20T00:00:00"/>
    <n v="22026002440"/>
    <s v="2026 10 2412 22104"/>
    <n v="3440.15"/>
    <x v="558"/>
    <s v="VESTUARIO PARA LOS PARTICIPANTES DEL PROGRAMA MIXTO AUXILIAR DE CENTRO III,  DEL C. DE F. PARA EL EMPLEO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22"/>
    <n v="22104"/>
  </r>
  <r>
    <n v="220259000697"/>
    <s v="AD"/>
    <d v="2026-01-01T00:00:00"/>
    <n v="22026001378"/>
    <s v="2026 03 9241 632"/>
    <n v="1767.23"/>
    <x v="324"/>
    <s v="CONTRATO AUXILIAR DE SEGURIDAD Y SALUD EN LA OBRA DE RENOVACIÓN DE LAS CUBIERTAS DEL C.C. ZONA ESTE (SPC 11/2025)"/>
    <n v="220"/>
    <s v="SANTANDER"/>
    <s v="SANTANDER"/>
    <x v="0"/>
    <s v="AdDirec - Adjudicación Directa"/>
    <s v="SinC - Sin Criterio"/>
    <x v="1"/>
    <x v="0"/>
    <s v="6"/>
    <s v="6. Inversiones reales"/>
    <s v="03"/>
    <x v="7"/>
    <s v="9241"/>
    <s v="9241. Participación ciudadana"/>
    <n v="63"/>
    <n v="632"/>
  </r>
  <r>
    <n v="220259000713"/>
    <s v="AD"/>
    <d v="2026-01-01T00:00:00"/>
    <n v="22026001604"/>
    <s v="2026 10 2312 632"/>
    <n v="4253.3"/>
    <x v="324"/>
    <s v="Coordinacion seguridad y salud con gestion documental 1ª fase rehabilitacion escuela arte Leopoldo Cano (enero-sept.26)"/>
    <n v="220"/>
    <s v="SANTANDER"/>
    <s v="SANTANDER"/>
    <x v="0"/>
    <s v="AdDirec - Adjudicación Directa"/>
    <s v="SinC - Sin Criterio"/>
    <x v="1"/>
    <x v="0"/>
    <s v="6"/>
    <s v="6. Inversiones reales"/>
    <s v="10"/>
    <x v="1"/>
    <s v="2312"/>
    <s v="2312. Iniciativas sociales"/>
    <n v="63"/>
    <n v="632"/>
  </r>
  <r>
    <n v="220249000627"/>
    <s v="AD"/>
    <d v="2026-03-18T00:00:00"/>
    <n v="22025002300"/>
    <s v="2026 0950 4321 632"/>
    <n v="56971.96"/>
    <x v="338"/>
    <s v="ADJUDICACION DIRECCION FACULTATIVA OBRA CENTRO DE LA CULTURA DEL VINO. FINANCIADO CON FONDOS NEXT GENERATION EU. PRTR"/>
    <n v="220"/>
    <s v="VALLADOLID"/>
    <s v="VALLADOLID"/>
    <x v="0"/>
    <s v="PrAbier - Procedimiento Abierto"/>
    <s v="MultiC - MultiCriterio"/>
    <x v="0"/>
    <x v="0"/>
    <n v="6"/>
    <s v="6. Inversiones reales"/>
    <s v="09"/>
    <x v="6"/>
    <n v="4321"/>
    <s v="4321. Turismo"/>
    <n v="63"/>
    <n v="632"/>
  </r>
  <r>
    <n v="220260004054"/>
    <s v="AD"/>
    <d v="2026-02-25T00:00:00"/>
    <n v="22026002450"/>
    <s v="2026 07 1721 22706"/>
    <n v="15607.79"/>
    <x v="559"/>
    <s v="ASISTENCIA TECNICA PARA LA ELABORACION DE UNA MEMORIA PARA LA VENTA DE CAES"/>
    <n v="220"/>
    <s v="BOECILLO"/>
    <s v="VALLADOLID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706"/>
  </r>
  <r>
    <n v="220259001070"/>
    <s v="AD"/>
    <d v="2026-01-01T00:00:00"/>
    <n v="22026001308"/>
    <s v="2026 0250 9332 632"/>
    <n v="16131.07"/>
    <x v="324"/>
    <s v="S.SALUD CONTRATO OBRAS REHAB.ENERGÉTICA,CONSOLID.ESTRUCT. Y REHABILITAC.TEATRO LOPE DE VEGA VALLAD."/>
    <n v="220"/>
    <s v="SANTANDER"/>
    <s v="SANTANDER"/>
    <x v="0"/>
    <s v="PrAbier - Procedimiento Abierto"/>
    <s v="MultiC - MultiCriterio"/>
    <x v="0"/>
    <x v="0"/>
    <n v="6"/>
    <s v="6. Inversiones reales"/>
    <s v="02"/>
    <x v="10"/>
    <n v="9332"/>
    <s v="9332. Mantenimiento de edificios e instalaciones municipales"/>
    <n v="63"/>
    <n v="632"/>
  </r>
  <r>
    <n v="220260004056"/>
    <s v="AD"/>
    <d v="2026-02-25T00:00:00"/>
    <n v="22026002483"/>
    <s v="2026 11 1321 22601"/>
    <n v="11434.5"/>
    <x v="560"/>
    <s v="PROYECCIÓN Y CREACCIÓN DE VIDEOMAPPING CONMEMORACIÓN 200 ANIVERSARIO POLICÍA MUNICIPAL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01"/>
  </r>
  <r>
    <n v="220260004049"/>
    <s v="AD"/>
    <d v="2026-02-25T00:00:00"/>
    <n v="22026002475"/>
    <s v="2026 10 2312 22799"/>
    <n v="1998.58"/>
    <x v="116"/>
    <s v="REALIZACION DE ESTUDIO DE PATOLOGIAS EN EDIFICIO CENTRO DE VIDA ACTIVA PASAJE LA MARQUESINA-iniciativas sociales"/>
    <n v="220"/>
    <s v="ZARATAN"/>
    <s v="VALLADOLID"/>
    <x v="0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2"/>
    <n v="22799"/>
  </r>
  <r>
    <n v="220260004423"/>
    <s v="D"/>
    <d v="2026-02-27T00:00:00"/>
    <n v="22026001313"/>
    <s v="2026 07 1711 22104"/>
    <n v="332.75"/>
    <x v="160"/>
    <s v="CHALECO REFLEC. ROLY AMARILLO T-M/L (                       ) / LOGOS PECHO AYUNTAMIENTO DE VALLADOLID PARQUES Y JARDINE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04"/>
  </r>
  <r>
    <n v="220260004470"/>
    <s v="AD"/>
    <d v="2026-02-27T00:00:00"/>
    <n v="22026002476"/>
    <s v="2026 10 2312 22617"/>
    <n v="528"/>
    <x v="94"/>
    <s v="PROYECTO PILOTO DE ENVEJECIMIENTO ACTIVO DIRIGIDO A PERSONAS CON DISCAPACIDAD INTELECTUAL- ACCESIBILIDAD- INICIATIVAS"/>
    <n v="220"/>
    <s v="MADRID"/>
    <s v="MADR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17"/>
  </r>
  <r>
    <n v="220260003020"/>
    <s v="AD"/>
    <d v="2026-02-23T00:00:00"/>
    <n v="22026002485"/>
    <s v="2026 01 4331 214"/>
    <n v="383.41"/>
    <x v="472"/>
    <s v="REPARACIÓN RENAULT ZOE 6046JPN SEGÚN PRESUPUESTO"/>
    <n v="220"/>
    <s v="VALLADOLID"/>
    <s v="VALLADOLID"/>
    <x v="0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21"/>
    <n v="214"/>
  </r>
  <r>
    <n v="220260003737"/>
    <s v="AD"/>
    <d v="2026-02-24T00:00:00"/>
    <n v="22026002490"/>
    <s v="2026 06 3321 223"/>
    <n v="1000"/>
    <x v="561"/>
    <s v="CTO. DE SERVICIOS DE ENVÍO Y REPARTO DE LIBROS A LAS BIBLIOTECAS MUNICIPALES VALLADOLID.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3"/>
  </r>
  <r>
    <n v="220260003734"/>
    <s v="AD"/>
    <d v="2026-02-24T00:00:00"/>
    <n v="22026002528"/>
    <s v="2026 06 3321 22001"/>
    <n v="912.32"/>
    <x v="562"/>
    <s v="SUSCRIPCIÓN REVISTAS MARIE CLAIRE, MUY INTERESANTE Y MUY HISTORIA EN BIBLIOTECAS MUNICIPALES VALLADOLID - AÑO 2026.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59000975"/>
    <s v="AD"/>
    <d v="2026-01-01T00:00:00"/>
    <n v="22026001663"/>
    <s v="2026 10 2315 22799"/>
    <n v="700"/>
    <x v="563"/>
    <s v="TALLERES DE ROBOTICA EN FEMENINO// CENTRO MUNICIPAL DE IGUALDAD// DE ENERO A JUNIO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60000917"/>
    <s v="AD"/>
    <d v="2026-02-10T00:00:00"/>
    <n v="22026000946"/>
    <s v="2026 10 2315 22799"/>
    <n v="175"/>
    <x v="563"/>
    <s v="1 TALLER DE ROBOTICA EN FEMENINO //  CENTRO MUNICIPAL DE LA IGUALDAD // FEBRER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22"/>
    <n v="22799"/>
  </r>
  <r>
    <n v="220259000361"/>
    <s v="AD"/>
    <d v="2026-01-01T00:00:00"/>
    <n v="22026001312"/>
    <s v="2026 02 9331 224"/>
    <n v="206337.07"/>
    <x v="564"/>
    <s v="EXPTE.2025/CMS_01/000046. SEGURO RESP.CIVIL. Del 01/02/2026 al 31/07/2026. ACUERDO MARCO FEMP. AYUNTAMIENTO VALLADOLID."/>
    <n v="220"/>
    <s v="BARCELONA"/>
    <s v="BARCELONA"/>
    <x v="0"/>
    <s v="PrAbier - Procedimiento Abierto"/>
    <s v="MultiC - MultiCriterio"/>
    <x v="2"/>
    <x v="0"/>
    <s v="2"/>
    <s v="2. Gastos corrientes en bienes y servicios"/>
    <s v="02"/>
    <x v="10"/>
    <s v="9331"/>
    <s v="9331. Gestión del patrimonio"/>
    <n v="22"/>
    <n v="224"/>
  </r>
  <r>
    <n v="220240030542"/>
    <s v="AD"/>
    <d v="2026-03-06T00:00:00"/>
    <n v="22024002832"/>
    <s v="2026 0650 3341 632"/>
    <n v="194.12"/>
    <x v="565"/>
    <s v="SE-EC 2/2024 PS2. CONTRATO DIRECCION FACULTATIVA OBRAS DE REHABILITACIÓN INTEGRAL DE LA NAVE DEL LAVA 3ª FASE. AÑO 2024"/>
    <n v="220"/>
    <s v="VALLADOLID"/>
    <s v="VALLADOLID"/>
    <x v="0"/>
    <s v="PrNegSP - Procedimiento Negociado Sin Publicidad"/>
    <s v="SinC - Sin Criterio"/>
    <x v="3"/>
    <x v="0"/>
    <n v="6"/>
    <s v="6. Inversiones reales"/>
    <s v="06"/>
    <x v="0"/>
    <n v="3341"/>
    <s v="3341. Coordinación de políticas culturales"/>
    <n v="63"/>
    <n v="632"/>
  </r>
  <r>
    <n v="220250067907"/>
    <s v="AD"/>
    <d v="2026-03-18T00:00:00"/>
    <n v="22025008465"/>
    <s v="2026 0950 4321 632"/>
    <n v="8189.67"/>
    <x v="338"/>
    <s v="DIRECCION FACULTATIVA MODIFICADO Nº 1 OBRA REHABILITACION MONASTERIO SANTA CATALINA CENTRO CULTURA DEL VINO. PRTR"/>
    <n v="220"/>
    <s v="VALLADOLID"/>
    <s v="VALLADOLID"/>
    <x v="0"/>
    <s v="PrAbier - Procedimiento Abierto"/>
    <s v="MultiC - MultiCriterio"/>
    <x v="0"/>
    <x v="0"/>
    <n v="6"/>
    <s v="6. Inversiones reales"/>
    <s v="09"/>
    <x v="6"/>
    <n v="4321"/>
    <s v="4321. Turismo"/>
    <n v="63"/>
    <n v="632"/>
  </r>
  <r>
    <n v="220260005122"/>
    <s v="AD"/>
    <d v="2026-03-04T00:00:00"/>
    <n v="22026002602"/>
    <s v="2026 11 1631 22700"/>
    <n v="308.55"/>
    <x v="10"/>
    <s v="ACOMETIDAS Y SANEAMIENTO CON VIDEO CÁMARA DEL SANEAMIENTO DEL VESTUARIO DE JARDÍN BOTÁNICO. SERVICIO DE LIMPIEZA VIARIA.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631"/>
    <s v="1631. Limpieza viaria"/>
    <n v="22"/>
    <n v="22700"/>
  </r>
  <r>
    <n v="220260007033"/>
    <s v="D"/>
    <d v="2026-03-11T00:00:00"/>
    <n v="22026001960"/>
    <s v="2026 07 1711 22199"/>
    <n v="687.79"/>
    <x v="6"/>
    <s v="SACA SUBSTRATO UNIVERSAL 1,5M3 ( VIVERO DE RENEDO )"/>
    <n v="300"/>
    <s v="SANTIAGO DEL ARROYO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8243"/>
    <s v="AD"/>
    <d v="2026-03-18T00:00:00"/>
    <n v="22026002896"/>
    <s v="2026 0750 1711 610"/>
    <n v="40607.19"/>
    <x v="6"/>
    <s v="PROYECTO CAMINOS DE BIODIVERSIDAD (A.M. V.18/2022)_SUM CARTELERIA"/>
    <n v="220"/>
    <s v="SANTIAGO DEL ARROYO"/>
    <s v="VALLADOLID"/>
    <x v="2"/>
    <s v="PrAbier - Procedimiento Abierto"/>
    <s v="MultiC - MultiCriterio"/>
    <x v="2"/>
    <x v="0"/>
    <n v="6"/>
    <s v="6. Inversiones reales"/>
    <s v="07"/>
    <x v="3"/>
    <n v="1711"/>
    <s v="1711. Parques y jardines"/>
    <n v="61"/>
    <n v="610"/>
  </r>
  <r>
    <n v="220260010411"/>
    <s v="D"/>
    <d v="2026-03-27T00:00:00"/>
    <n v="22026001960"/>
    <s v="2026 07 1711 22199"/>
    <n v="484"/>
    <x v="6"/>
    <s v="SACA VACIA 1M3 ( RECOGIDAS EN PLANTA )"/>
    <n v="300"/>
    <s v="SANTIAGO DEL ARROYO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08251"/>
    <s v="AD"/>
    <d v="2026-03-18T00:00:00"/>
    <n v="22026002907"/>
    <s v="2026 0750 1711 610"/>
    <n v="3157.4"/>
    <x v="566"/>
    <s v="LIQUIDACION_Mejora de las condiciones microclimáticas en el CEIP Ignacio Martín Baró_ACTUACION B.3.2_Cº BIODIVERSIDAD"/>
    <n v="220"/>
    <s v="SANTOVENIA DE PISUERGA"/>
    <s v="VALLADOLID"/>
    <x v="4"/>
    <s v="PrAbier - Procedimiento Abierto"/>
    <s v="MultiC - MultiCriterio"/>
    <x v="2"/>
    <x v="0"/>
    <n v="6"/>
    <s v="6. Inversiones reales"/>
    <s v="07"/>
    <x v="3"/>
    <n v="1711"/>
    <s v="1711. Parques y jardines"/>
    <n v="61"/>
    <n v="610"/>
  </r>
  <r>
    <n v="220260004871"/>
    <s v="D"/>
    <d v="2026-03-04T00:00:00"/>
    <n v="22026000692"/>
    <s v="2026 11 1631 214"/>
    <n v="131.43"/>
    <x v="567"/>
    <s v="REPARACIÓN VEHÍCULO.../// SERVICIO DE LIMPIEZA VIARI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21"/>
    <n v="214"/>
  </r>
  <r>
    <n v="220260004934"/>
    <s v="D"/>
    <d v="2026-03-04T00:00:00"/>
    <n v="22026000692"/>
    <s v="2026 11 1631 214"/>
    <n v="3940.32"/>
    <x v="567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21"/>
    <n v="214"/>
  </r>
  <r>
    <n v="220260004948"/>
    <s v="D"/>
    <d v="2026-03-04T00:00:00"/>
    <n v="22026000690"/>
    <s v="2026 11 1631 214"/>
    <n v="1396.53"/>
    <x v="567"/>
    <s v="SUMINISTRO PIEZAS TALLER.../// SERVICIO DE LIMPIEZA VIARI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21"/>
    <n v="214"/>
  </r>
  <r>
    <n v="220260005062"/>
    <s v="D"/>
    <d v="2026-03-04T00:00:00"/>
    <n v="22026002240"/>
    <s v="2026 11 1321 214"/>
    <n v="490.57"/>
    <x v="567"/>
    <s v="ELEVADOR CASCOS 2 COLUMN C3..5 Nº 4444 AÑO 1998 / SEGUROS BRAZOS ELEVADOR (CONJUNTO) / REVISION ANUAL ELEVADOR / ELEVADO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4873"/>
    <s v="D"/>
    <d v="2026-03-04T00:00:00"/>
    <n v="22026000691"/>
    <s v="2026 11 1621 214"/>
    <n v="723.65"/>
    <x v="568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4936"/>
    <s v="D"/>
    <d v="2026-03-04T00:00:00"/>
    <n v="22026000691"/>
    <s v="2026 11 1621 214"/>
    <n v="219.8"/>
    <x v="568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4976"/>
    <s v="D"/>
    <d v="2026-03-04T00:00:00"/>
    <n v="22026000689"/>
    <s v="2026 11 1621 214"/>
    <n v="3008.57"/>
    <x v="569"/>
    <s v="SUMINISTRO PIEZAS TALLER.../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4996"/>
    <s v="D"/>
    <d v="2026-03-04T00:00:00"/>
    <n v="22026000689"/>
    <s v="2026 11 1621 214"/>
    <n v="1890.67"/>
    <x v="569"/>
    <s v="SUMINISTRO PIEZAS TALLER...///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50016047"/>
    <s v="AD"/>
    <d v="2026-03-18T00:00:00"/>
    <n v="22024005309"/>
    <s v="2026 0950 4321 632"/>
    <n v="17734.080000000002"/>
    <x v="116"/>
    <s v="CONTROL DE CALIDAD CONTRATO OBRA REHABILITACION MONASTERIO SANTA CATALINA CENTRO CULTURA DEL VINO. LOTE 2. PRTR"/>
    <n v="220"/>
    <s v="ZARATAN"/>
    <s v="VALLADOLID"/>
    <x v="0"/>
    <s v="PrAbier - Procedimiento Abierto"/>
    <s v="MultiC - MultiCriterio"/>
    <x v="2"/>
    <x v="0"/>
    <n v="6"/>
    <s v="6. Inversiones reales"/>
    <s v="09"/>
    <x v="6"/>
    <n v="4321"/>
    <s v="4321. Turismo"/>
    <n v="63"/>
    <n v="632"/>
  </r>
  <r>
    <n v="220260008819"/>
    <s v="AD"/>
    <d v="2026-03-23T00:00:00"/>
    <n v="22026003034"/>
    <s v="2026 05 4312 22699"/>
    <n v="2734.6"/>
    <x v="570"/>
    <s v="CONTRATACIÓN DE 3 MAMPARAS DESTINADAS AL MERCADO AL AIRE LIBRE DE LA MARQUESINA (PLAZA ESPAÑA)"/>
    <n v="220"/>
    <s v="ALDEAMAYOR DE SAN MARTIN"/>
    <s v="VALLADOLID"/>
    <x v="2"/>
    <s v="AdDirec - Adjudicación Directa"/>
    <s v="SinC - Sin Criterio"/>
    <x v="1"/>
    <x v="0"/>
    <s v="2"/>
    <s v="2. Gastos corrientes en bienes y servicios"/>
    <s v="05"/>
    <x v="8"/>
    <s v="4312"/>
    <s v="4312. Mercados"/>
    <n v="22"/>
    <n v="22699"/>
  </r>
  <r>
    <n v="220260005373"/>
    <s v="D"/>
    <d v="2026-03-05T00:00:00"/>
    <n v="22026002189"/>
    <s v="2026 11 1361 22199"/>
    <n v="3.15"/>
    <x v="569"/>
    <s v="ESCOBILLA HELLA V I. 650MM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22"/>
    <n v="22199"/>
  </r>
  <r>
    <n v="220260005962"/>
    <s v="D"/>
    <d v="2026-03-05T00:00:00"/>
    <n v="22026000689"/>
    <s v="2026 11 1621 214"/>
    <n v="84.7"/>
    <x v="569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5964"/>
    <s v="D"/>
    <d v="2026-03-05T00:00:00"/>
    <n v="22026000689"/>
    <s v="2026 11 1621 214"/>
    <n v="2897.39"/>
    <x v="569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6980"/>
    <s v="D"/>
    <d v="2026-03-11T00:00:00"/>
    <n v="22026000689"/>
    <s v="2026 11 1621 214"/>
    <n v="2856.66"/>
    <x v="569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10436"/>
    <s v="D"/>
    <d v="2026-03-27T00:00:00"/>
    <n v="22026002189"/>
    <s v="2026 11 1361 22199"/>
    <n v="133.71"/>
    <x v="569"/>
    <s v="F.ROTAT.KL700 AZUL 24V.  HALOGENO//SERVICIO DE EXTINCION DE INCENDIOS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22"/>
    <n v="22199"/>
  </r>
  <r>
    <n v="220260005001"/>
    <s v="D"/>
    <d v="2026-03-04T00:00:00"/>
    <n v="22026002240"/>
    <s v="2026 11 1321 214"/>
    <n v="354.46"/>
    <x v="571"/>
    <s v="Rect. 2026000008Emit- 70 / SENSOR PRESION DIFERENCIAL / ACEITE MOTOR 5W30 / TASA / FILTRO DE ACEITE / TAPON / REGENERACI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5003"/>
    <s v="D"/>
    <d v="2026-03-04T00:00:00"/>
    <n v="22026002240"/>
    <s v="2026 11 1321 214"/>
    <n v="240.79"/>
    <x v="571"/>
    <s v="D Y MONTAR ASIENTO / TAPIZADO DE ASIENTO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5005"/>
    <s v="D"/>
    <d v="2026-03-04T00:00:00"/>
    <n v="22026002240"/>
    <s v="2026 11 1321 214"/>
    <n v="558.98"/>
    <x v="571"/>
    <s v="Rect. Emit- 73 / AJUSTAR MARCOS DE PUERTAS  / EMBELLECEDOR / EMBELLECEDOR 2 / EMBELLECEDOR 3 / P. MATERIAL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5039"/>
    <s v="D"/>
    <d v="2026-03-04T00:00:00"/>
    <n v="22026002240"/>
    <s v="2026 11 1321 214"/>
    <n v="874.89"/>
    <x v="571"/>
    <s v="SUSTITUIR CORREA DE DISTRIBUCION / SUSTITUIR CAJA DE TERMOSTATO / KIT DE DISTRIBUCION / CORREA AUXILIAR / ANTICONGELANTE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5041"/>
    <s v="D"/>
    <d v="2026-03-04T00:00:00"/>
    <n v="22026002240"/>
    <s v="2026 11 1321 214"/>
    <n v="2518.59"/>
    <x v="571"/>
    <s v="SUSTITUIR KIT DE EMBRAGUE COMPLETO / SUSTITUIR CAJA DE TERMOSTATO / SUSTITUIR CORREAS DE DISTRIBUCION / VOLANTE BIMASA /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10490"/>
    <s v="D"/>
    <d v="2026-03-27T00:00:00"/>
    <n v="22026002240"/>
    <s v="2026 11 1321 214"/>
    <n v="210.54"/>
    <x v="571"/>
    <s v="TAPIZAR ASIENTO DELANTERO IZQUIERDO / DESMONTAR Y MONTAR ASIENTO DELANTERO IZQUIERDO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50016048"/>
    <s v="AD"/>
    <d v="2026-03-18T00:00:00"/>
    <n v="22025003444"/>
    <s v="2026 0950 4321 632"/>
    <n v="240.08"/>
    <x v="116"/>
    <s v="CONTRATO CONTROL CALIDAD OBRA REHABILITACIÓN CATALINAS CENTRO DE LA CULTURA DEL VINO. LOTE 2. PRTR"/>
    <n v="220"/>
    <s v="ZARATAN"/>
    <s v="VALLADOLID"/>
    <x v="0"/>
    <s v="PrAbier - Procedimiento Abierto"/>
    <s v="MultiC - MultiCriterio"/>
    <x v="2"/>
    <x v="0"/>
    <n v="6"/>
    <s v="6. Inversiones reales"/>
    <s v="09"/>
    <x v="6"/>
    <n v="4321"/>
    <s v="4321. Turismo"/>
    <n v="63"/>
    <n v="632"/>
  </r>
  <r>
    <n v="220260004715"/>
    <s v="AD"/>
    <d v="2026-03-03T00:00:00"/>
    <n v="22026002553"/>
    <s v="2026 0950 4321 632"/>
    <n v="40168.03"/>
    <x v="572"/>
    <s v="RESTAURACION AMBIENTAL RESERVA BIOLOGICA URBANA: OBRA REPARACION Y ADECUACION DE LA FAISANERA. PRTR NEXT GENERATION EU"/>
    <n v="220"/>
    <s v="PEÑAUSENDE"/>
    <s v="ZAMORA"/>
    <x v="4"/>
    <s v="PrAbier - Procedimiento Abierto"/>
    <s v="MultiC - MultiCriterio"/>
    <x v="2"/>
    <x v="0"/>
    <n v="6"/>
    <s v="6. Inversiones reales"/>
    <s v="09"/>
    <x v="6"/>
    <n v="4321"/>
    <s v="4321. Turismo"/>
    <n v="63"/>
    <n v="632"/>
  </r>
  <r>
    <n v="220260006051"/>
    <s v="AD"/>
    <d v="2026-03-05T00:00:00"/>
    <n v="22026002684"/>
    <s v="2026 11 1631 22199"/>
    <n v="850"/>
    <x v="18"/>
    <s v="ADQUISICIÓN DE MATERIAL DE FONTNERÍA POR EL SERVICIO DE MANTENIMIENTO PARA REPARACIONES EN EL SERVICIO DE LIMPIEZA.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631"/>
    <s v="1631. Limpieza viaria"/>
    <n v="22"/>
    <n v="22199"/>
  </r>
  <r>
    <n v="220260004883"/>
    <s v="D"/>
    <d v="2026-03-04T00:00:00"/>
    <n v="22026000691"/>
    <s v="2026 11 1621 214"/>
    <n v="4144.92"/>
    <x v="573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4908"/>
    <s v="D"/>
    <d v="2026-03-04T00:00:00"/>
    <n v="22026000691"/>
    <s v="2026 11 1621 214"/>
    <n v="580.79999999999995"/>
    <x v="573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6008"/>
    <s v="D"/>
    <d v="2026-03-05T00:00:00"/>
    <n v="22026000689"/>
    <s v="2026 11 1621 214"/>
    <n v="2549.88"/>
    <x v="573"/>
    <s v="REPARACIÓN DE VEHÍCULO.../// AM 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6952"/>
    <s v="D"/>
    <d v="2026-03-11T00:00:00"/>
    <n v="22026000691"/>
    <s v="2026 11 1621 214"/>
    <n v="2650.7"/>
    <x v="573"/>
    <s v="REPARACIÓN DE VEHÍCULO.../// AM EXP 0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4703"/>
    <s v="AD"/>
    <d v="2026-03-03T00:00:00"/>
    <n v="22026002474"/>
    <s v="2026 10 2312 632"/>
    <n v="9873.6"/>
    <x v="80"/>
    <s v="PUERTA AUTOMATICA PARA EL CVA ZONA ESTE- INICIAIVAS SOCIALES"/>
    <n v="220"/>
    <s v="VALLADOLID"/>
    <s v="VALLADOLID"/>
    <x v="2"/>
    <s v="AdDirec - Adjudicación Directa"/>
    <s v="SinC - Sin Criterio"/>
    <x v="1"/>
    <x v="0"/>
    <s v="6"/>
    <s v="6. Inversiones reales"/>
    <s v="10"/>
    <x v="1"/>
    <s v="2312"/>
    <s v="2312. Iniciativas sociales"/>
    <n v="63"/>
    <n v="632"/>
  </r>
  <r>
    <n v="220250034376"/>
    <s v="AD"/>
    <d v="2026-03-18T00:00:00"/>
    <n v="22025004448"/>
    <s v="2026 0950 4321 632"/>
    <n v="5390.57"/>
    <x v="574"/>
    <s v="OBRA REHABILITACION ECOSOSTENIBLE DE LA CUBIERTA DE LA OFICINA DE TURISMO EN ACERA RECOLETOS VA PRTR. NEXT GENERATION EU"/>
    <n v="220"/>
    <s v="AVILA"/>
    <s v="AVILA"/>
    <x v="4"/>
    <s v="PrAbier - Procedimiento Abierto"/>
    <s v="MultiC - MultiCriterio"/>
    <x v="0"/>
    <x v="0"/>
    <n v="6"/>
    <s v="6. Inversiones reales"/>
    <s v="09"/>
    <x v="6"/>
    <n v="4321"/>
    <s v="4321. Turismo"/>
    <n v="63"/>
    <n v="632"/>
  </r>
  <r>
    <n v="220260008815"/>
    <s v="AD"/>
    <d v="2026-03-23T00:00:00"/>
    <n v="22026002937"/>
    <s v="2026 11 1321 213"/>
    <n v="1300"/>
    <x v="575"/>
    <s v="LAVADO EXTERIOR DE VEHÍCULOS POLICÍA MUNICIPAL 2026"/>
    <n v="220"/>
    <s v="ARAPILES"/>
    <s v="SALAMANCA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1"/>
    <n v="213"/>
  </r>
  <r>
    <n v="220260005111"/>
    <s v="AD"/>
    <d v="2026-03-04T00:00:00"/>
    <n v="22026002676"/>
    <s v="2026 03 9241 212"/>
    <n v="458.02"/>
    <x v="24"/>
    <s v="SUMINISTRO DE ESTORES PARA C.C. ESGUEVA Y ANILLAS DE CORTINAS PARA C.I.C. NATIVIDAD ÁLVAREZ CHACÓN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1"/>
    <n v="212"/>
  </r>
  <r>
    <n v="220260006048"/>
    <s v="AD"/>
    <d v="2026-03-05T00:00:00"/>
    <n v="22026002566"/>
    <s v="2026 02 9332 212"/>
    <n v="578.38"/>
    <x v="24"/>
    <s v="SUMINISTRO DE PERSIANAS TIPO VENECIANA O SIMILAR PARA VENTANAS EDIF SANTA ANA y SAN BENITO."/>
    <n v="220"/>
    <s v="VALLADOLID"/>
    <s v="VALLADOLID"/>
    <x v="2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21"/>
    <n v="212"/>
  </r>
  <r>
    <n v="220260007577"/>
    <s v="AD"/>
    <d v="2026-03-13T00:00:00"/>
    <n v="22026002839"/>
    <s v="2026 03 9241 212"/>
    <n v="133.06"/>
    <x v="24"/>
    <s v="SUMINISTRO DE DOS PERSIANAS VENECIANAS EN C.C. JOSÉ LUIS MOSQUERA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21"/>
    <n v="212"/>
  </r>
  <r>
    <n v="220260005120"/>
    <s v="AD"/>
    <d v="2026-03-04T00:00:00"/>
    <n v="22026002688"/>
    <s v="2026 11 1321 213"/>
    <n v="7247.9"/>
    <x v="30"/>
    <s v="MANTENIMIENTO PROGRAMA INFORMÁTICO DE CONTROL DE CALIDAD DE POLICÍA MUNICIPAL 2026"/>
    <n v="220"/>
    <s v="LA CORUÑA"/>
    <s v="LA CORUÑA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1"/>
    <n v="213"/>
  </r>
  <r>
    <n v="220260006044"/>
    <s v="AD"/>
    <d v="2026-03-05T00:00:00"/>
    <n v="22026002211"/>
    <s v="2026 02 1511 22699"/>
    <n v="81.31"/>
    <x v="31"/>
    <s v="ADQUISICIÓN DE ANTENAS PARA EQUIPO DE TOPOGRAFÍA DEL CENTRO DE CARTOGRAFÍA"/>
    <n v="220"/>
    <s v="BARCELONA"/>
    <s v="BARCELONA"/>
    <x v="2"/>
    <s v="AdDirec - Adjudicación Directa"/>
    <s v="SinC - Sin Criterio"/>
    <x v="1"/>
    <x v="0"/>
    <s v="2"/>
    <s v="2. Gastos corrientes en bienes y servicios"/>
    <s v="02"/>
    <x v="10"/>
    <s v="1511"/>
    <s v="1511. Planficación y gestión del urbanismo"/>
    <n v="22"/>
    <n v="22699"/>
  </r>
  <r>
    <n v="220260006671"/>
    <s v="AD"/>
    <d v="2026-03-09T00:00:00"/>
    <n v="22026002735"/>
    <s v="2026 11 1361 213"/>
    <n v="193.6"/>
    <x v="576"/>
    <s v="REPARACIÓN DE LAS LUCES PERIMETRALES AZULES DE AEA 9//SEISPC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1"/>
    <n v="213"/>
  </r>
  <r>
    <n v="220260005928"/>
    <s v="AD"/>
    <d v="2026-03-05T00:00:00"/>
    <n v="22026002658"/>
    <s v="2026 01 9205 22199"/>
    <n v="7100"/>
    <x v="577"/>
    <s v="ADJUDICA SUMINISTRO DE RESMAS DE PAPELES ESTUCADOS, GRAMAJES Y TIPOS - IMPRENTA"/>
    <n v="220"/>
    <s v="VELILLA DE SAN ANTONI"/>
    <s v="MADRID"/>
    <x v="2"/>
    <s v="AdDirec - Adjudicación Directa"/>
    <s v="SinC - Sin Criterio"/>
    <x v="1"/>
    <x v="0"/>
    <s v="2"/>
    <s v="2. Gastos corrientes en bienes y servicios"/>
    <s v="01"/>
    <x v="4"/>
    <s v="9205"/>
    <s v="9205. Imprenta municipal"/>
    <n v="22"/>
    <n v="22199"/>
  </r>
  <r>
    <n v="220260007198"/>
    <s v="AD"/>
    <d v="2026-03-11T00:00:00"/>
    <n v="22026002793"/>
    <s v="2026 06 3321 22001"/>
    <n v="96.72"/>
    <x v="578"/>
    <s v="SUMINISTRO REVISTA LIBRÚJULA PARA BIBLIOTECAS MUNICIPALES - AÑO 2026"/>
    <n v="220"/>
    <s v="VILASSAR DE MAR"/>
    <s v="BARCELONA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22"/>
    <n v="22001"/>
  </r>
  <r>
    <n v="220260004710"/>
    <s v="AD"/>
    <d v="2026-03-03T00:00:00"/>
    <n v="22026002650"/>
    <s v="2026 01 9207 22699"/>
    <n v="1013.98"/>
    <x v="579"/>
    <s v="ADJUDICA ALQUILER EQUIPOS DE SONIDO Y ASISTENCIA CELEBRACIÓN DÍA MUNDIAL DE LA RADIO EN SALÓN DE RECEPCIONES"/>
    <n v="220"/>
    <s v="SANTOVENIA DE PISUERGA"/>
    <s v="VALLADOL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22"/>
    <n v="22699"/>
  </r>
  <r>
    <n v="220260007347"/>
    <s v="AD"/>
    <d v="2026-03-12T00:00:00"/>
    <n v="22026002667"/>
    <s v="2026 01 9203 203"/>
    <n v="544.5"/>
    <x v="579"/>
    <s v="ALQUILER EQUIPAMIENTO DE SONIDO SIMULACRO SINIESTRO VIAL PLAZA MAYOR"/>
    <n v="220"/>
    <s v="SANTOVENIA DE PISUERGA"/>
    <s v="VALLADOLID"/>
    <x v="0"/>
    <s v="AdDirec - Adjudicación Directa"/>
    <s v="SinC - Sin Criterio"/>
    <x v="1"/>
    <x v="0"/>
    <s v="2"/>
    <s v="2. Gastos corrientes en bienes y servicios"/>
    <s v="01"/>
    <x v="4"/>
    <s v="9203"/>
    <s v="9203. Unidad de régimen interior"/>
    <n v="20"/>
    <n v="203"/>
  </r>
  <r>
    <n v="220260008769"/>
    <s v="AD"/>
    <d v="2026-03-20T00:00:00"/>
    <n v="22026002847"/>
    <s v="2026 07 1711 214"/>
    <n v="2500"/>
    <x v="580"/>
    <s v="REVISION Y MANTENIMIENTO DE 2 VEHICULOS ELECTRICOS TWIZY DE PARQUES Y JARDINES FUERA A.M._2026"/>
    <n v="220"/>
    <s v="ARROYO DE LA ENCOMIENDA"/>
    <s v="VALLADOLID"/>
    <x v="0"/>
    <s v="AdDirec - Adjudicación Directa"/>
    <s v="SinC - Sin Criterio"/>
    <x v="1"/>
    <x v="0"/>
    <s v="2"/>
    <s v="2. Gastos corrientes en bienes y servicios"/>
    <s v="07"/>
    <x v="3"/>
    <s v="1711"/>
    <s v="1711. Parques y jardines"/>
    <n v="21"/>
    <n v="214"/>
  </r>
  <r>
    <n v="220260004495"/>
    <s v="AD"/>
    <d v="2026-03-02T00:00:00"/>
    <n v="22026002601"/>
    <s v="2026 10 2312 213"/>
    <n v="227.48"/>
    <x v="58"/>
    <s v="REPARACION DEL MARCO DISPLAY DEL ASCENSOR DEL ESPACIO ACTIVO LAS FLORES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60006258"/>
    <s v="AD"/>
    <d v="2026-03-06T00:00:00"/>
    <n v="22026002627"/>
    <s v="2026 10 2312 213"/>
    <n v="134.07"/>
    <x v="58"/>
    <s v="REPARACION DEL ACUMULADOR DE EMERGENCIA DEL  ASCENSOR DEL CVA PASAJE  DE LA MARQUESINA- 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1"/>
    <n v="213"/>
  </r>
  <r>
    <n v="220260009111"/>
    <s v="AD"/>
    <d v="2026-03-25T00:00:00"/>
    <n v="22026003065"/>
    <s v="2026 02 9332 213"/>
    <n v="1972.3"/>
    <x v="58"/>
    <s v="ADECUACIÓN DE UNO DE LOS ASCENSORES DEL EDIFICIO DE SAN BENITO A LAS EXIGENCIAS DE ACCESIBILIDAD."/>
    <n v="220"/>
    <s v="VALLADOLID"/>
    <s v="VALLADOLID"/>
    <x v="0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21"/>
    <n v="213"/>
  </r>
  <r>
    <n v="220260006285"/>
    <s v="AD"/>
    <d v="2026-03-06T00:00:00"/>
    <n v="22026002712"/>
    <s v="2026 09 4321 22602"/>
    <n v="1500"/>
    <x v="581"/>
    <s v="PATROCINIO DEL 30 FESTIVAL LA FILA DE CORTOMETRAJES, A CELEBRAR DEL 6 AL 11 DE ABRIL DE 2026"/>
    <n v="220"/>
    <s v="V VALLADOLID"/>
    <s v="VALLADOLID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22"/>
    <n v="22602"/>
  </r>
  <r>
    <n v="220260005105"/>
    <s v="AD"/>
    <d v="2026-03-04T00:00:00"/>
    <n v="22026002582"/>
    <s v="2026 01 4331 22699"/>
    <n v="14500"/>
    <x v="582"/>
    <s v="PATROCINIO INSTITUCIONAL DE LA 20 EDICIÓN DEL SALÓN DEL COMIC Y MANGA DE CASTILLA Y LEÓN"/>
    <n v="220"/>
    <s v="VALLADOLID"/>
    <s v="VALLADOLID"/>
    <x v="3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22"/>
    <n v="22699"/>
  </r>
  <r>
    <n v="220260006665"/>
    <s v="AD"/>
    <d v="2026-03-09T00:00:00"/>
    <n v="22026002770"/>
    <s v="2026 10 2314 22613"/>
    <n v="1000"/>
    <x v="582"/>
    <s v="COLBORACION XX SALON COMIC MANGA// FERIA DE MUESTRAS DE VALLADOLID// 7 Y 8 DE MARZO DE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22"/>
    <n v="22613"/>
  </r>
  <r>
    <n v="220260008812"/>
    <s v="AD"/>
    <d v="2026-03-23T00:00:00"/>
    <n v="22026002877"/>
    <s v="2026 11 1321 22601"/>
    <n v="1011.56"/>
    <x v="583"/>
    <s v="SUMINISTRO PEGATINAS Y METACRILATOS CON MOTIVO DE LA CONMEMORACIÓN 200 AÑOS POLICÍA MUNICIPAL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22"/>
    <n v="22601"/>
  </r>
  <r>
    <n v="220250043628"/>
    <s v="AD"/>
    <d v="2026-03-18T00:00:00"/>
    <n v="22025004448"/>
    <s v="2026 0950 4321 632"/>
    <n v="16030.35"/>
    <x v="574"/>
    <s v="DIFERENCIA IVA ADJUDIC. OBRA REHABIL. DE LA CUBIERTA DE OFICINA TURISMO EN ACERA RECOLETOS VA.  PRTR. NEXT GENERATION EU"/>
    <n v="220"/>
    <s v="AVILA"/>
    <s v="AVILA"/>
    <x v="4"/>
    <s v="PrAbier - Procedimiento Abierto"/>
    <s v="MultiC - MultiCriterio"/>
    <x v="0"/>
    <x v="0"/>
    <n v="6"/>
    <s v="6. Inversiones reales"/>
    <s v="09"/>
    <x v="6"/>
    <n v="4321"/>
    <s v="4321. Turismo"/>
    <n v="63"/>
    <n v="632"/>
  </r>
  <r>
    <n v="220250042915"/>
    <s v="AD"/>
    <d v="2026-03-18T00:00:00"/>
    <n v="22025006206"/>
    <s v="2026 0950 4321 632"/>
    <n v="669.75"/>
    <x v="104"/>
    <s v="COORDINACIÓN SEGURIDAD Y SALUD OBRA REHABILITACIÓN ECOSOSTENIBLE OFICINA TURISMO. PRTR. NEXT GENERATION EU"/>
    <n v="220"/>
    <s v="VALLADOLID"/>
    <s v="VALLADOLID"/>
    <x v="0"/>
    <s v="AdDirec - Adjudicación Directa"/>
    <s v="SinC - Sin Criterio"/>
    <x v="1"/>
    <x v="0"/>
    <n v="6"/>
    <s v="6. Inversiones reales"/>
    <s v="09"/>
    <x v="6"/>
    <n v="4321"/>
    <s v="4321. Turismo"/>
    <n v="63"/>
    <n v="632"/>
  </r>
  <r>
    <n v="220260006261"/>
    <s v="AD"/>
    <d v="2026-03-06T00:00:00"/>
    <n v="22026002640"/>
    <s v="2026 10 2312 22699"/>
    <n v="226.9"/>
    <x v="76"/>
    <s v="ACTIVIDAD MUSICAL EL 30 DE ABRIL POR LA CELEBRACION DE LA FERIA DE ABRIL DE LOS CVA EN 2026- INICIATIVAS SOCIALES"/>
    <n v="220"/>
    <s v="ZARATAN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6261"/>
    <s v="AD"/>
    <d v="2026-03-06T00:00:00"/>
    <n v="22026002641"/>
    <s v="2026 10 2312 22699"/>
    <n v="317.60000000000002"/>
    <x v="76"/>
    <s v="ACTIVIDAD MUSICAL EL 30 DE ABRIL POR LA CELEBRACION DE LA FERIA DE ABRIL DE LOS CVA EN 2026- INICIATIVAS SOCIALES"/>
    <n v="220"/>
    <s v="ZARATAN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8786"/>
    <s v="AD"/>
    <d v="2026-03-23T00:00:00"/>
    <n v="22026002809"/>
    <s v="2026 10 2312 22699"/>
    <n v="151.26"/>
    <x v="76"/>
    <s v="Actuacion musical con Dj.para la celebracion el dia 30 de abril de la Feria de abril en el exterior del CVA Zona Este"/>
    <n v="220"/>
    <s v="ZARATAN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8786"/>
    <s v="AD"/>
    <d v="2026-03-23T00:00:00"/>
    <n v="22026002810"/>
    <s v="2026 10 2312 22699"/>
    <n v="211.74"/>
    <x v="76"/>
    <s v="Actuacion musical con Dj.para la celebracion el dia 30 de abril de la Feria de abril en el exterior del CVA Zona Este"/>
    <n v="220"/>
    <s v="ZARATAN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99"/>
  </r>
  <r>
    <n v="220260004494"/>
    <s v="AD"/>
    <d v="2026-03-02T00:00:00"/>
    <n v="22026002599"/>
    <s v="2026 10 2312 22618"/>
    <n v="165.15"/>
    <x v="83"/>
    <s v="CALENDARIOS DE MESA, 150 UNIDADES CON IMAGENES DE LOS CVA- INICIAIVAS SOCIALES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18"/>
  </r>
  <r>
    <n v="220260004494"/>
    <s v="AD"/>
    <d v="2026-03-02T00:00:00"/>
    <n v="22026002600"/>
    <s v="2026 10 2312 22618"/>
    <n v="231.25"/>
    <x v="83"/>
    <s v="CALENDARIOS DE MESA, 150 UNIDADES CON IMAGENES DE LOS CVA- INICIAIVAS SOCIALES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18"/>
  </r>
  <r>
    <n v="220260004716"/>
    <s v="AD"/>
    <d v="2026-03-03T00:00:00"/>
    <n v="22026002563"/>
    <s v="2026 10 2314 212"/>
    <n v="1288.6500000000001"/>
    <x v="584"/>
    <s v="IMPERMEABILIZACION DEL TEJADO// ESPACIO JOVEN NORTE// MARZ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21"/>
    <n v="212"/>
  </r>
  <r>
    <n v="220260005938"/>
    <s v="D"/>
    <d v="2026-03-05T00:00:00"/>
    <n v="22026000868"/>
    <s v="2026 02 9332 212"/>
    <n v="32.08"/>
    <x v="98"/>
    <s v="DESATASCADOR COLLAK 1 LT DESA-TOT / VALV LAVADORA GENEBRE 3090 04 1/2X3/4 / MECANISMO ROCA A822502200 DESCARGA SIMPLE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4776"/>
    <s v="D"/>
    <d v="2026-03-04T00:00:00"/>
    <n v="22026001283"/>
    <s v="2026 10 2312 212"/>
    <n v="191.28"/>
    <x v="98"/>
    <s v="MANTENIMIENTO, MATERIAL PARA REPARACION DEL CVA SAN JUAN, INICIATIVAS SOCI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2"/>
  </r>
  <r>
    <n v="220260004791"/>
    <s v="D"/>
    <d v="2026-03-04T00:00:00"/>
    <n v="22026001283"/>
    <s v="2026 10 2312 212"/>
    <n v="36.17"/>
    <x v="98"/>
    <s v="MANTENIMIENTO, MATERIAL PARA REPARACION, GRIFO SIMEX 09006  RELLENA VASOS, DEL CVA PUENTE COLGANTE- AM- INICIATIVAS SOC.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2"/>
  </r>
  <r>
    <n v="220260007962"/>
    <s v="D"/>
    <d v="2026-03-18T00:00:00"/>
    <n v="22026000868"/>
    <s v="2026 02 9332 212"/>
    <n v="86.7"/>
    <x v="98"/>
    <s v="ASIENTO+TAPA ROCA A801B6000B VICTORIA BL INOX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9187"/>
    <s v="D"/>
    <d v="2026-03-26T00:00:00"/>
    <n v="22026000868"/>
    <s v="2026 02 9332 212"/>
    <n v="53"/>
    <x v="98"/>
    <s v="MT CANAL UNEX 74030-45 SUELO 18X75 ANTRAC. / LATIGUILLO GAE CAT.6 U/UTP LSZH GRIS 10MT  CL016N1.100 / ABONO CORRESP. A L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2"/>
  </r>
  <r>
    <n v="220260009193"/>
    <s v="D"/>
    <d v="2026-03-26T00:00:00"/>
    <n v="22026000867"/>
    <s v="2026 02 9332 213"/>
    <n v="592.1"/>
    <x v="98"/>
    <s v="ARMARIO IDE METAL  600X500X250 IP66 PLACA  GN605025 / PUERTA INTERIOR ACERO LAMINADO PARA ARMARIO MURAL 600X500 MM / CAJ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21"/>
    <n v="213"/>
  </r>
  <r>
    <n v="220260004793"/>
    <s v="D"/>
    <d v="2026-03-04T00:00:00"/>
    <n v="22026001283"/>
    <s v="2026 10 2312 212"/>
    <n v="23.98"/>
    <x v="98"/>
    <s v="MANT. SUMINISTRO MATERIAL ELECTRICO PARA REPARACIONES DEL CVA ZONA SUR Y ROND.- AM- INICIATIVAS SOCI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2"/>
  </r>
  <r>
    <n v="220260004793"/>
    <s v="D"/>
    <d v="2026-03-04T00:00:00"/>
    <n v="22026001284"/>
    <s v="2026 10 2312 212"/>
    <n v="40.950000000000003"/>
    <x v="98"/>
    <s v="MANT. SUMINISTRO MATERIAL ELECTRICO PARA REPARACIONES DEL CVA ZONA SUR Y ROND.- AM- INICIATIVAS SOCI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2"/>
  </r>
  <r>
    <n v="220260004795"/>
    <s v="D"/>
    <d v="2026-03-04T00:00:00"/>
    <n v="22026001284"/>
    <s v="2026 10 2312 212"/>
    <n v="179.75"/>
    <x v="98"/>
    <s v="MANT. SUMINISTRO DE MATERIALES  DE FONTANERIA PARA REPARCIONES DEL CVA Z. SUR Y PASAJE DE LA MARQUESINA- AM- INICIATIVA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2"/>
  </r>
  <r>
    <n v="220260004922"/>
    <s v="D"/>
    <d v="2026-03-04T00:00:00"/>
    <n v="22026001980"/>
    <s v="2026 11 3111 22199"/>
    <n v="10.87"/>
    <x v="98"/>
    <s v="BASE 2PT LEG 069733L SUP. GRIS PLEXO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3111"/>
    <s v="3111. Protección de la salubridad pública"/>
    <n v="22"/>
    <n v="22199"/>
  </r>
  <r>
    <n v="220260004956"/>
    <s v="D"/>
    <d v="2026-03-04T00:00:00"/>
    <n v="22026002245"/>
    <s v="2026 11 1321 213"/>
    <n v="86.91"/>
    <x v="98"/>
    <s v="EMERG LEG URA21PLUS 350LM 1H PNP 661607PL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3"/>
  </r>
  <r>
    <n v="220260004958"/>
    <s v="D"/>
    <d v="2026-03-04T00:00:00"/>
    <n v="22026002245"/>
    <s v="2026 11 1321 213"/>
    <n v="38.82"/>
    <x v="98"/>
    <s v="FLOTADOR FOMINAYA INFERIOR  0144360320 / M.DESCARGA ROCA D8D A822505500 DOBL.DESC. 2PULSAD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3"/>
  </r>
  <r>
    <n v="220260004968"/>
    <s v="D"/>
    <d v="2026-03-04T00:00:00"/>
    <n v="22026000689"/>
    <s v="2026 11 1621 214"/>
    <n v="96.44"/>
    <x v="98"/>
    <s v="OTROS SUMINISTROS.../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4970"/>
    <s v="D"/>
    <d v="2026-03-04T00:00:00"/>
    <n v="22026000427"/>
    <s v="2026 11 1631 22199"/>
    <n v="96.93"/>
    <x v="98"/>
    <s v="OTROS SUMINISTROS.../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22"/>
    <n v="22199"/>
  </r>
  <r>
    <n v="220260005009"/>
    <s v="D"/>
    <d v="2026-03-04T00:00:00"/>
    <n v="22026002245"/>
    <s v="2026 11 1321 213"/>
    <n v="85.85"/>
    <x v="98"/>
    <s v="LUMINARIA SIMON 729.50 60X60 LOW GLARE 4000K MODULAR / TASA ECORAEE   (R.DECRETO 208/2005)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3"/>
  </r>
  <r>
    <n v="220260005011"/>
    <s v="D"/>
    <d v="2026-03-04T00:00:00"/>
    <n v="22026002245"/>
    <s v="2026 11 1321 213"/>
    <n v="8.26"/>
    <x v="98"/>
    <s v="VALVULA LAVABO JIMTEN 10048 S-35 1-1/2&quot;&quot; / PEGAMENTO PVC-75 COLLAK 125 ML 230125 / TE 45º PVC F.PLAST HH  32MM  205333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3"/>
  </r>
  <r>
    <n v="220260005051"/>
    <s v="D"/>
    <d v="2026-03-04T00:00:00"/>
    <n v="22026002245"/>
    <s v="2026 11 1321 213"/>
    <n v="358.16"/>
    <x v="98"/>
    <s v="CEBADOR  PH STR S-10 (4-65W)   69769128 / CONMUTADOR LEG MONOBL.10A SUP.GRIS  PLEXO     069711L / LAMPARA PL-L 36W 840 4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3"/>
  </r>
  <r>
    <n v="220260005072"/>
    <s v="D"/>
    <d v="2026-03-04T00:00:00"/>
    <n v="22026000437"/>
    <s v="2026 03 9241 213"/>
    <n v="1293.21"/>
    <x v="98"/>
    <s v="MATERIAL DE ELECTRICIDAD PARA C.C. JOSÉ LUIS MOSQUERA, CASA CUNA, DELICIAS Y BAILARÍN VICENTE ESCUDERO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3"/>
  </r>
  <r>
    <n v="220260005341"/>
    <s v="D"/>
    <d v="2026-03-05T00:00:00"/>
    <n v="22026002189"/>
    <s v="2026 11 1361 22199"/>
    <n v="32.590000000000003"/>
    <x v="98"/>
    <s v="TUBO LED LDV T8 DIRECTO RED 6.6W 600MM 840 EM / TASA ECORAEE   (R.DECRETO 208/2005) / LATIGUILLO GAE CAT.6 U/UTP LSZH GR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22"/>
    <n v="22199"/>
  </r>
  <r>
    <n v="220260005343"/>
    <s v="D"/>
    <d v="2026-03-05T00:00:00"/>
    <n v="22026002189"/>
    <s v="2026 11 1361 22199"/>
    <n v="3.93"/>
    <x v="98"/>
    <s v="VALV ESFERA GENEBRE 3035 03 HH 3/8 MAR//SEISPC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22"/>
    <n v="22199"/>
  </r>
  <r>
    <n v="220260005369"/>
    <s v="D"/>
    <d v="2026-03-05T00:00:00"/>
    <n v="22026002189"/>
    <s v="2026 11 1361 22199"/>
    <n v="2.12"/>
    <x v="98"/>
    <s v="LATIGUILLO GTLAN 50U62GRL UTP6 2MT LZSH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22"/>
    <n v="22199"/>
  </r>
  <r>
    <n v="220260008805"/>
    <s v="AD"/>
    <d v="2026-03-23T00:00:00"/>
    <n v="22026002932"/>
    <s v="2026 07 1721 22112"/>
    <n v="2911.26"/>
    <x v="106"/>
    <s v="REPARACION PLACAS EN INSTALACION FOTOVOLTAICA CP PABLO PICASSO"/>
    <n v="220"/>
    <s v="VALLADOLID"/>
    <s v="VALLADOLID"/>
    <x v="2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22"/>
    <n v="22112"/>
  </r>
  <r>
    <n v="220260006052"/>
    <s v="AD"/>
    <d v="2026-03-05T00:00:00"/>
    <n v="22026002721"/>
    <s v="2026 11 1631 22199"/>
    <n v="2187.44"/>
    <x v="229"/>
    <s v="SUMINISTRO PUNTUAL PIEZAS ESPECÍFICAS SISTEMA CLIMATIZACIÓN. SERVICIO DE LIMPIEZA VIARIA.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631"/>
    <s v="1631. Limpieza viaria"/>
    <n v="22"/>
    <n v="22199"/>
  </r>
  <r>
    <n v="220260008288"/>
    <s v="AD"/>
    <d v="2026-03-18T00:00:00"/>
    <n v="22026002783"/>
    <s v="2026 10 2312 22612"/>
    <n v="1201.53"/>
    <x v="585"/>
    <s v="Maquetacion e impresion paneles de la Exposicion Comercio Justo para colocacion en espacios publicos -inciativas sociale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22"/>
    <n v="22612"/>
  </r>
  <r>
    <n v="220260004673"/>
    <s v="AD"/>
    <d v="2026-03-02T00:00:00"/>
    <n v="22026002535"/>
    <s v="2026 06 3261 22799"/>
    <n v="2178"/>
    <x v="586"/>
    <s v="CTO. MENOR SERVICIOS DE DESARROLLO CONCURSO DE DIBUJO RED HUGH O`DONELL CON ESCOLARES DE VALLADOLID -1DÍA-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22"/>
    <n v="22799"/>
  </r>
  <r>
    <n v="220260005118"/>
    <s v="AD"/>
    <d v="2026-03-04T00:00:00"/>
    <n v="22026002683"/>
    <s v="2026 11 1361 213"/>
    <n v="249.26"/>
    <x v="587"/>
    <s v="REVISIÓN ANUAL DE 2 DETECTORES DE GASES PORTÁTILES Y 2 CARGADORES VENTIS//SEISPC"/>
    <n v="220"/>
    <s v="LAS ROZAS"/>
    <s v="MADRID"/>
    <x v="0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21"/>
    <n v="213"/>
  </r>
  <r>
    <n v="220260005952"/>
    <s v="D"/>
    <d v="2026-03-05T00:00:00"/>
    <n v="22026000422"/>
    <s v="2026 11 1621 22199"/>
    <n v="59.91"/>
    <x v="98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2"/>
    <n v="22199"/>
  </r>
  <r>
    <n v="220260006837"/>
    <s v="D"/>
    <d v="2026-03-11T00:00:00"/>
    <n v="22026001767"/>
    <s v="2026 05 4312 22199"/>
    <n v="14.19"/>
    <x v="98"/>
    <s v="ENLACE MIXTO JIMTEN 22242 A-49 TOMA LAVAD. / ENLACE JIMTEN 22248 A-14 1-1/2 TUBO LISO / TAPON PVC F.PLAST CIEGO    40MM"/>
    <n v="300"/>
    <s v="VALLADOLID"/>
    <s v="VALLADOLID"/>
    <x v="2"/>
    <s v="PrAbier - Procedimiento Abierto"/>
    <s v="MultiC - MultiCriterio"/>
    <x v="2"/>
    <x v="0"/>
    <s v="2"/>
    <s v="2. Gastos corrientes en bienes y servicios"/>
    <s v="05"/>
    <x v="8"/>
    <s v="4312"/>
    <s v="4312. Mercados"/>
    <n v="22"/>
    <n v="22199"/>
  </r>
  <r>
    <n v="220260006922"/>
    <s v="D"/>
    <d v="2026-03-11T00:00:00"/>
    <n v="22026000437"/>
    <s v="2026 03 9241 213"/>
    <n v="622.79999999999995"/>
    <x v="98"/>
    <s v="SUMINISTRO MATERIAL ELECTRICIDAD PARA C.C. PILARICA, DELICIAS, JOSÉ LUIS MOSQUERA Y C.I.C. CONDE ANSÚREZ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3"/>
  </r>
  <r>
    <n v="220260006960"/>
    <s v="D"/>
    <d v="2026-03-11T00:00:00"/>
    <n v="22026000422"/>
    <s v="2026 11 1621 22199"/>
    <n v="219.11"/>
    <x v="98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2"/>
    <n v="22199"/>
  </r>
  <r>
    <n v="220260006962"/>
    <s v="D"/>
    <d v="2026-03-11T00:00:00"/>
    <n v="22026000422"/>
    <s v="2026 11 1621 22199"/>
    <n v="9.56"/>
    <x v="98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2"/>
    <n v="22199"/>
  </r>
  <r>
    <n v="220260007041"/>
    <s v="D"/>
    <d v="2026-03-11T00:00:00"/>
    <n v="22026001176"/>
    <s v="2026 10 2412 212"/>
    <n v="86.73"/>
    <x v="98"/>
    <s v="MANTENIMIENTO, SUMINISTRO MATERIAL PARA REPARACION EN EL JACINTO BENAVENTE- AM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412"/>
    <s v="2412. Formación para el empleo"/>
    <n v="21"/>
    <n v="212"/>
  </r>
  <r>
    <n v="220260007056"/>
    <s v="D"/>
    <d v="2026-03-11T00:00:00"/>
    <n v="22026002213"/>
    <s v="2026 01 4331 212"/>
    <n v="34.4"/>
    <x v="98"/>
    <s v="M.DESCARGA ROCA D2D AH0003400R DOBL.PULSAD. / DOBLE PULSADOR ROCA DAMA SENSO AH0001700R / SILICONA GRIFFON POLIMERO BLAN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21"/>
    <n v="212"/>
  </r>
  <r>
    <n v="220260007058"/>
    <s v="D"/>
    <d v="2026-03-11T00:00:00"/>
    <n v="22026002213"/>
    <s v="2026 01 4331 212"/>
    <n v="278.58"/>
    <x v="98"/>
    <s v="LATIGUILLO GTLAN 50U605GRL UTP6 0.50MT LZSH / LATIGUILLO GTLAN 50U61GRL UTP6 1MT LZSH / CODO GEWISS DX40320 RKE M20 GR P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21"/>
    <n v="212"/>
  </r>
  <r>
    <n v="220260007072"/>
    <s v="D"/>
    <d v="2026-03-11T00:00:00"/>
    <n v="22026002213"/>
    <s v="2026 01 4331 212"/>
    <n v="77.540000000000006"/>
    <x v="98"/>
    <s v="LATIGUILLO GAE CAT.6 U/UTP LSZH GRIS 10MT  CL016N1.100 / LATIGUILLO GAE CAT.6A S/FTP LSZH GRIS  5MT  CL126A1.50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21"/>
    <n v="212"/>
  </r>
  <r>
    <n v="220260007079"/>
    <s v="D"/>
    <d v="2026-03-11T00:00:00"/>
    <n v="22026002380"/>
    <s v="2026 01 9206 22199"/>
    <n v="82.28"/>
    <x v="98"/>
    <s v="MONOMANDO FREGADERO PARED ECO-TRES CROMO (BAÑO PLANTA BAJA. ID 0049257)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9206"/>
    <s v="9206. Archivo municipal"/>
    <n v="22"/>
    <n v="22199"/>
  </r>
  <r>
    <n v="220260007164"/>
    <s v="D"/>
    <d v="2026-03-11T00:00:00"/>
    <n v="22026000943"/>
    <s v="2026 06 3232 212"/>
    <n v="637.08000000000004"/>
    <x v="98"/>
    <s v="SUMINISTRO MATERIAL PARA SANITARIOS - BAÑOS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8010"/>
    <s v="D"/>
    <d v="2026-03-18T00:00:00"/>
    <n v="22026000945"/>
    <s v="2026 06 3321 212"/>
    <n v="475.61"/>
    <x v="98"/>
    <s v="SUMINISTRO MATERIAL DE FERRETERÍA // BIBLIOTECAS MUNICIP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321"/>
    <s v="3321. Bibliotecas públicas"/>
    <n v="21"/>
    <n v="212"/>
  </r>
  <r>
    <n v="220260008087"/>
    <s v="D"/>
    <d v="2026-03-18T00:00:00"/>
    <n v="22026000422"/>
    <s v="2026 11 1621 22199"/>
    <n v="301.95999999999998"/>
    <x v="98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2"/>
    <n v="22199"/>
  </r>
  <r>
    <n v="220260008127"/>
    <s v="D"/>
    <d v="2026-03-18T00:00:00"/>
    <n v="22026000943"/>
    <s v="2026 06 3232 212"/>
    <n v="257.29000000000002"/>
    <x v="98"/>
    <s v="SUMINISTRO MATERIAL PARA SANITARIOS - BAÑOS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8206"/>
    <s v="D"/>
    <d v="2026-03-18T00:00:00"/>
    <n v="22026000436"/>
    <s v="2026 03 9241 212"/>
    <n v="28.92"/>
    <x v="98"/>
    <s v="TUBO PVC F.PLAST 160MM  3MT &quot;&quot;B&quot;&quot; 227016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60009286"/>
    <s v="D"/>
    <d v="2026-03-26T00:00:00"/>
    <n v="22026001960"/>
    <s v="2026 07 1711 22199"/>
    <n v="7.3"/>
    <x v="98"/>
    <s v="CONMUTADOR NIESSEN 8102 MECANISMO / TECLA I  NIESSEN 8201-BA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10353"/>
    <s v="D"/>
    <d v="2026-03-27T00:00:00"/>
    <n v="22026002245"/>
    <s v="2026 11 1321 213"/>
    <n v="141.51"/>
    <x v="98"/>
    <s v="MT TIRA LED LDV DRIVER LS PAC 1300/865 50MT IP66 / TASA ECORAEE   (R.DECRETO 208/2005): LDV000018291 / MT PERFIL TECSOLE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3"/>
  </r>
  <r>
    <n v="220260010500"/>
    <s v="D"/>
    <d v="2026-03-27T00:00:00"/>
    <n v="22026000943"/>
    <s v="2026 06 3232 212"/>
    <n v="39.83"/>
    <x v="98"/>
    <s v="SUMINISTRO MATERIAL DE FONTANERÍA // CEIP GARCÍA QUINTANA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4877"/>
    <s v="D"/>
    <d v="2026-03-04T00:00:00"/>
    <n v="22026000691"/>
    <s v="2026 11 1621 214"/>
    <n v="7043.83"/>
    <x v="588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4879"/>
    <s v="D"/>
    <d v="2026-03-04T00:00:00"/>
    <n v="22026000691"/>
    <s v="2026 11 1621 214"/>
    <n v="845.87"/>
    <x v="588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4914"/>
    <s v="D"/>
    <d v="2026-03-04T00:00:00"/>
    <n v="22026000691"/>
    <s v="2026 11 1621 214"/>
    <n v="510.18"/>
    <x v="588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4916"/>
    <s v="D"/>
    <d v="2026-03-04T00:00:00"/>
    <n v="22026000691"/>
    <s v="2026 11 1621 214"/>
    <n v="895.82"/>
    <x v="588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05027"/>
    <s v="D"/>
    <d v="2026-03-04T00:00:00"/>
    <n v="22026002240"/>
    <s v="2026 11 1321 214"/>
    <n v="94.38"/>
    <x v="588"/>
    <s v="TOTAL TRABAJOS MATRICULA 8671JXF / TOTAL PIEZAS / ANEXO DETALLE FTP000025927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5488"/>
    <s v="D"/>
    <d v="2026-03-05T00:00:00"/>
    <n v="22026002240"/>
    <s v="2026 11 1321 214"/>
    <n v="366.42"/>
    <x v="588"/>
    <s v="TOTAL TRABAJOS MATRICULA 8831JXF / TOTAL PIEZAS / ANEXO DETALLE FTM000010320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6033"/>
    <s v="AD"/>
    <d v="2026-03-05T00:00:00"/>
    <n v="22026002390"/>
    <s v="2026 11 1361 213"/>
    <n v="2879.75"/>
    <x v="233"/>
    <s v="2 PRÓRROGA CONTRATO PREST SERV MANT CONS MAQUINAS, EQ, HERRAM Y MATER 7; LOTE3: MANT PREV PUER SECC CORRED;040426A311226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60006034"/>
    <s v="AD"/>
    <d v="2026-03-05T00:00:00"/>
    <n v="22026002391"/>
    <s v="2026 11 1361 213"/>
    <n v="453.75"/>
    <x v="233"/>
    <s v="SEG PRÓRR CONT PREST SERV MANT CONS MAQU, EQ, HERRAM Y MATER 7; LOTE 3: MANT CORREC PUERTAS SECC CORRED 040426A311226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49000586"/>
    <s v="AD"/>
    <d v="2026-03-06T00:00:00"/>
    <n v="22025005090"/>
    <s v="2026 0650 3341 632"/>
    <n v="5105.49"/>
    <x v="123"/>
    <s v="SE-EC 2/2024 PS 5 LOTE 1 ENSAYOS DE CONTROL DE CALIDAD OBRAS DE REHABILITACIÓN LAVA 3 FASE FACTORIA DE CREACIÓN 2025"/>
    <n v="220"/>
    <s v="MALAGA"/>
    <s v="MALAGA"/>
    <x v="0"/>
    <s v="PrAbier - Procedimiento Abierto"/>
    <s v="MultiC - MultiCriterio"/>
    <x v="2"/>
    <x v="0"/>
    <n v="6"/>
    <s v="6. Inversiones reales"/>
    <s v="06"/>
    <x v="0"/>
    <n v="3341"/>
    <s v="3341. Coordinación de políticas culturales"/>
    <n v="63"/>
    <n v="632"/>
  </r>
  <r>
    <n v="220250057225"/>
    <s v="AD"/>
    <d v="2026-03-18T00:00:00"/>
    <n v="22025008157"/>
    <s v="2026 0950 4321 632"/>
    <n v="6524.73"/>
    <x v="324"/>
    <s v="COORDINACION SEGURIDAD Y SALUD CONTRATO OBRA REHABILITACION MONASTRIO SANTA CATALINA CENTRO CULTURA DEL VINO. PRTR"/>
    <n v="220"/>
    <s v="SANTANDER"/>
    <s v="SANTANDER"/>
    <x v="4"/>
    <s v="PrAbier - Procedimiento Abierto"/>
    <s v="MultiC - MultiCriterio"/>
    <x v="0"/>
    <x v="0"/>
    <n v="6"/>
    <s v="6. Inversiones reales"/>
    <s v="09"/>
    <x v="6"/>
    <n v="4321"/>
    <s v="4321. Turismo"/>
    <n v="63"/>
    <n v="632"/>
  </r>
  <r>
    <n v="220260006927"/>
    <s v="D"/>
    <d v="2026-03-11T00:00:00"/>
    <n v="22026000689"/>
    <s v="2026 11 1621 214"/>
    <n v="1150.6600000000001"/>
    <x v="589"/>
    <s v="Rect.  666 / RAVO LATERAL NYLON-ACERO SILENCIOSO / CEPILLO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1"/>
    <n v="214"/>
  </r>
  <r>
    <n v="220260010422"/>
    <s v="ADO"/>
    <d v="2026-03-27T00:00:00"/>
    <n v="22026003060"/>
    <s v="2026 02 1511 609"/>
    <n v="13414.5"/>
    <x v="590"/>
    <s v="Proyecto Básico y de Ejecución de la Revitalización y Remodelación de la Plaza de Sta. Brígida / Retención en precio gar"/>
    <n v="240"/>
    <s v="BARCELONA"/>
    <s v="BARCELONA"/>
    <x v="0"/>
    <s v="PrAbier - Procedimiento Abierto"/>
    <s v="MultiC - MultiCriterio"/>
    <x v="0"/>
    <x v="0"/>
    <s v="6"/>
    <s v="6. Inversiones reales"/>
    <s v="02"/>
    <x v="10"/>
    <s v="1511"/>
    <s v="1511. Planficación y gestión del urbanismo"/>
    <n v="60"/>
    <n v="609"/>
  </r>
  <r>
    <n v="220260008074"/>
    <s v="D"/>
    <d v="2026-03-18T00:00:00"/>
    <n v="22026002152"/>
    <s v="2026 08 1532 214"/>
    <n v="252.07"/>
    <x v="591"/>
    <s v="335/04115 PALANCA / 831/00117 CASQUILLO / 1420/0008Z ARANDELA / 913/00026 CLIP CIERRE / Mano de obra"/>
    <n v="300"/>
    <s v="VALLADOLID"/>
    <s v="VALLADOLID"/>
    <x v="0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4"/>
  </r>
  <r>
    <n v="220260008222"/>
    <s v="D"/>
    <d v="2026-03-18T00:00:00"/>
    <n v="22026002240"/>
    <s v="2026 11 1321 214"/>
    <n v="462.22"/>
    <x v="591"/>
    <s v="CONJUNTO DE LATIGUILLOS HIDRAULICOS / Mano de obra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8988"/>
    <s v="D"/>
    <d v="2026-03-25T00:00:00"/>
    <n v="22026002152"/>
    <s v="2026 08 1532 214"/>
    <n v="958.34"/>
    <x v="591"/>
    <s v="LIMPIADOR DESENGRASANTE / LIMPIADOR DESENGRASANTE / ANTICONGELANTE ROSA G12 / JUNTA TORICA VITON / JUNTA ENFRIADOR ACEIT"/>
    <n v="300"/>
    <s v="VALLADOLID"/>
    <s v="VALLADOLID"/>
    <x v="0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21"/>
    <n v="214"/>
  </r>
  <r>
    <n v="220260004924"/>
    <s v="D"/>
    <d v="2026-03-04T00:00:00"/>
    <n v="22026001980"/>
    <s v="2026 11 3111 22199"/>
    <n v="429.94"/>
    <x v="160"/>
    <s v="GUANTE NITRILO SIN POLVO AZUL TALLA M 3,5GRS (                       ) / GUANTE NITRILO SIN POLVO AZUL TALLA L 3,5GRS (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3111"/>
    <s v="3111. Protección de la salubridad pública"/>
    <n v="22"/>
    <n v="22199"/>
  </r>
  <r>
    <n v="220260007091"/>
    <s v="D"/>
    <d v="2026-03-11T00:00:00"/>
    <n v="22026002189"/>
    <s v="2026 11 1361 22199"/>
    <n v="107.69"/>
    <x v="160"/>
    <s v="ZAPATO RICK S3 SRC CI ESD T-44 (                       )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22"/>
    <n v="22199"/>
  </r>
  <r>
    <n v="220260008062"/>
    <s v="D"/>
    <d v="2026-03-18T00:00:00"/>
    <n v="22026001980"/>
    <s v="2026 11 3111 22199"/>
    <n v="35.299999999999997"/>
    <x v="160"/>
    <s v="DESINFECTANTE DESCOL HIDROALCOHOLICO HA 750 ML (                       )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3111"/>
    <s v="3111. Protección de la salubridad pública"/>
    <n v="22"/>
    <n v="22199"/>
  </r>
  <r>
    <n v="220260008982"/>
    <s v="D"/>
    <d v="2026-03-25T00:00:00"/>
    <n v="22026001313"/>
    <s v="2026 07 1711 22104"/>
    <n v="96.68"/>
    <x v="160"/>
    <s v="BOTA SINEX UROLA S3 44 SRC WR METAL FREE MEMBRANA 44 (                       )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04"/>
  </r>
  <r>
    <n v="220260008984"/>
    <s v="D"/>
    <d v="2026-03-25T00:00:00"/>
    <n v="22026001313"/>
    <s v="2026 07 1711 22104"/>
    <n v="130.01"/>
    <x v="160"/>
    <s v="ZAPATO RICK S3 SRC CI ESD T-41 (                       )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04"/>
  </r>
  <r>
    <n v="220260008986"/>
    <s v="D"/>
    <d v="2026-03-25T00:00:00"/>
    <n v="22026001960"/>
    <s v="2026 07 1711 22199"/>
    <n v="17.98"/>
    <x v="160"/>
    <s v="CABLE DE ACERO GALVANIZADO ALM 04 (                       ) / CLAVIJA GOMA MACHO (                       )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2"/>
    <n v="22199"/>
  </r>
  <r>
    <n v="220260010466"/>
    <s v="D"/>
    <d v="2026-03-27T00:00:00"/>
    <n v="22026001980"/>
    <s v="2026 11 3111 22199"/>
    <n v="68.430000000000007"/>
    <x v="160"/>
    <s v="BOTA PU PRADO VERDE S5 -20º Nº42 (                       ) / GUANTE ECO-NIT NEGRO T-7 (                       )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3111"/>
    <s v="3111. Protección de la salubridad pública"/>
    <n v="22"/>
    <n v="22199"/>
  </r>
  <r>
    <n v="220260005998"/>
    <s v="D"/>
    <d v="2026-03-05T00:00:00"/>
    <n v="22026000422"/>
    <s v="2026 11 1621 22199"/>
    <n v="3135.65"/>
    <x v="110"/>
    <s v="OTROS SUMINISTROS.../// AM EXP 18/2022 // SERVICIO DE LIMPIEZA."/>
    <n v="300"/>
    <s v="GETAFE"/>
    <s v="MADR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2"/>
    <n v="22199"/>
  </r>
  <r>
    <n v="220260006029"/>
    <s v="D"/>
    <d v="2026-03-05T00:00:00"/>
    <n v="22026002385"/>
    <s v="2026 11 1621 22199"/>
    <n v="64074.28"/>
    <x v="110"/>
    <s v="CONJUN TAPA COMPLET + AMORTIGUADORES. REPUESTOS PARA CONT. CARGA LAT. MOD. C-2400-D CONTENUR. SERVICIO DE LIMPIEZA."/>
    <n v="300"/>
    <s v="GETAFE"/>
    <s v="MADR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22"/>
    <n v="22199"/>
  </r>
  <r>
    <n v="220260006039"/>
    <s v="AD"/>
    <d v="2026-03-05T00:00:00"/>
    <n v="22026002397"/>
    <s v="2026 11 1361 213"/>
    <n v="1123.03"/>
    <x v="166"/>
    <s v="2 PRÓRROGA CONTRATO PREST SERV MANT CONS MAQUINAS, EQ, HERRAM Y MATER 7; LOTE 7: MANT PREV EXTINT PORT; 040426 A 311226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60006040"/>
    <s v="AD"/>
    <d v="2026-03-05T00:00:00"/>
    <n v="22026002398"/>
    <s v="2026 11 1361 213"/>
    <n v="181.5"/>
    <x v="166"/>
    <s v="2 PRÓRROGA CONTRATO PREST SERV MANT CONS MAQUINAS, EQ, HERRAM Y MATER 7; LOTE 7: MANT CORRECT EXTINT PORT 040426A311226"/>
    <n v="220"/>
    <s v="VALLADOLID"/>
    <s v="VALLADOLID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21"/>
    <n v="213"/>
  </r>
  <r>
    <n v="220260004875"/>
    <s v="D"/>
    <d v="2026-03-04T00:00:00"/>
    <n v="22026000692"/>
    <s v="2026 11 1631 214"/>
    <n v="1092.7"/>
    <x v="592"/>
    <s v="REPARACIÓN VEHÍCULO.../// SERVICIO DE LIMPIEZA VIARI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21"/>
    <n v="214"/>
  </r>
  <r>
    <n v="220260004944"/>
    <s v="D"/>
    <d v="2026-03-04T00:00:00"/>
    <n v="22026002240"/>
    <s v="2026 11 1321 214"/>
    <n v="328.26"/>
    <x v="527"/>
    <s v="CONEXIÓN TERMOSTATO V-STROM 650 / TAPA TERMOSTATO V-STROM 650 / TERMOSTATO / PORTE PEDIR / TERMOSTATO HONDA CB-500-XA /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5007"/>
    <s v="D"/>
    <d v="2026-03-04T00:00:00"/>
    <n v="22026002240"/>
    <s v="2026 11 1321 214"/>
    <n v="603.71"/>
    <x v="527"/>
    <s v="TERMOSTATO PEUGEOT SATELIS MOTOR PIAGGIO / TAPA TERMOSTATO COMPLETO / PORTE PEDIR / JUEGO MALETAS GIVI E22N / SERIGRAFIA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5049"/>
    <s v="D"/>
    <d v="2026-03-04T00:00:00"/>
    <n v="22026002240"/>
    <s v="2026 11 1321 214"/>
    <n v="297.08999999999997"/>
    <x v="527"/>
    <s v="TAPA TERMOSTATO MOTOR PIAGGIO 250 / TERMOSTATO MOTOR PIAGGIO 250 / TÓRICA TAPA TERMOSTATO PEQUEÑA 297027 / TORICA TETRMO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8048"/>
    <s v="D"/>
    <d v="2026-03-18T00:00:00"/>
    <n v="22026002240"/>
    <s v="2026 11 1321 214"/>
    <n v="707.5"/>
    <x v="527"/>
    <s v="JUEGO DE AMORTIGUADORES YSS TE302-350T-04AL-38 GAS ADAPTABLE A PEUGEOT SATELIS 250 / JUEGO DE ESCOBILLAS TOURMAX MOTOR A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9240"/>
    <s v="D"/>
    <d v="2026-03-26T00:00:00"/>
    <n v="22026001177"/>
    <s v="2026 07 1711 214"/>
    <n v="67.760000000000005"/>
    <x v="527"/>
    <s v="REVISAR MANETA DE FRENO TRASERO SE HUNDE MUCHO. PURGAR, AJUSTAR TOPE MANETA. PRUEB DINÁMICA ( 1962-KTF PARQUESOL ) / LÍQ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21"/>
    <n v="214"/>
  </r>
  <r>
    <n v="220260010423"/>
    <s v="D"/>
    <d v="2026-03-27T00:00:00"/>
    <n v="22026002240"/>
    <s v="2026 11 1321 214"/>
    <n v="280.24"/>
    <x v="527"/>
    <s v="FILTRO DE ACEITE HF204RC / FILTRO DE ACEITE HF138RC / FILTRO DE ACEITE HF303RC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10425"/>
    <s v="D"/>
    <d v="2026-03-27T00:00:00"/>
    <n v="22026002240"/>
    <s v="2026 11 1321 214"/>
    <n v="416.87"/>
    <x v="527"/>
    <s v="CABLE DE EMBRAGUE KAWASAKI VERSYS / CASQUILLO MANETA / CORREA DE VARIADOR MITSUBOSHI MI086 MOTOR PIAGGIO 250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21"/>
    <n v="214"/>
  </r>
  <r>
    <n v="220260004789"/>
    <s v="D"/>
    <d v="2026-03-04T00:00:00"/>
    <n v="22026001284"/>
    <s v="2026 10 2312 212"/>
    <n v="54.33"/>
    <x v="175"/>
    <s v="MANTENIMIENTO, SUMINISTRO DE MAGNUM BLANCO 4L PARA REPARACION EN EL CVA ZONA ESTE- INICIATIVAS SOCIALES- AM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21"/>
    <n v="212"/>
  </r>
  <r>
    <n v="220260005345"/>
    <s v="D"/>
    <d v="2026-03-05T00:00:00"/>
    <n v="22026002189"/>
    <s v="2026 11 1361 22199"/>
    <n v="302.32"/>
    <x v="175"/>
    <s v="FIJAMONT ACQUA 4L ( PREVENCION EXTINCION INCENDIOS ) / PAVIKRIL VERDE12L ( PREVENCION EXTINCION INCENDIOS ) / RUALAIX  (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22"/>
    <n v="22199"/>
  </r>
  <r>
    <n v="220260005479"/>
    <s v="D"/>
    <d v="2026-03-05T00:00:00"/>
    <n v="22026000943"/>
    <s v="2026 06 3232 212"/>
    <n v="73.819999999999993"/>
    <x v="175"/>
    <s v="TEFLÓN PARED Y TECH 11 // CEIP ANTONIO MACHADO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6925"/>
    <s v="D"/>
    <d v="2026-03-11T00:00:00"/>
    <n v="22026000436"/>
    <s v="2026 03 9241 212"/>
    <n v="142.78"/>
    <x v="175"/>
    <s v="MAGNUM+ BLANCO 15L ( CENTRO CIVICO DELICIAS ID0050265 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60007050"/>
    <s v="D"/>
    <d v="2026-03-11T00:00:00"/>
    <n v="22026002213"/>
    <s v="2026 01 4331 212"/>
    <n v="27.16"/>
    <x v="175"/>
    <s v="MAGNUM BLANCO 4L ( DESARROLLO EMPRESARIAL ID0049449 )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21"/>
    <n v="212"/>
  </r>
  <r>
    <n v="220260007077"/>
    <s v="D"/>
    <d v="2026-03-11T00:00:00"/>
    <n v="22026002380"/>
    <s v="2026 01 9206 22199"/>
    <n v="23.05"/>
    <x v="175"/>
    <s v="OVALDINE 50 BASE TR 750ML ( ARCHIVO MUNICIPAL ID0049549 ) / RUALAIX  ( LECTORES ZONA DEPÓSITOS)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9206"/>
    <s v="9206. Archivo municipal"/>
    <n v="22"/>
    <n v="22199"/>
  </r>
  <r>
    <n v="220260008211"/>
    <s v="D"/>
    <d v="2026-03-18T00:00:00"/>
    <n v="22026000436"/>
    <s v="2026 03 9241 212"/>
    <n v="142.78"/>
    <x v="175"/>
    <s v="MAGNUM + BLANCO 15L ( CENTRO CIVICO DELICIAS ID0050271 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60008218"/>
    <s v="D"/>
    <d v="2026-03-18T00:00:00"/>
    <n v="22026002189"/>
    <s v="2026 11 1361 22199"/>
    <n v="134.13999999999999"/>
    <x v="175"/>
    <s v="MONTOKRIL LISO BASE TR 750ML / DANPIN RODILLO HILO AMARILLO 22CM D50 MP / PAVIKRIL VERDE///serv. extincion incendios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22"/>
    <n v="22199"/>
  </r>
  <r>
    <n v="220260008220"/>
    <s v="D"/>
    <d v="2026-03-18T00:00:00"/>
    <n v="22026002189"/>
    <s v="2026 11 1361 22199"/>
    <n v="61.81"/>
    <x v="175"/>
    <s v="PAVIKRIL VERDE 4L / COVER AZUL / RP H76507 TACO ANGULAR OBLICUO MEDIO///SERV. EXTINCION DE INCENDIOS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22"/>
    <n v="22199"/>
  </r>
  <r>
    <n v="220260009075"/>
    <s v="D"/>
    <d v="2026-03-25T00:00:00"/>
    <n v="22026000943"/>
    <s v="2026 06 3232 212"/>
    <n v="172.52"/>
    <x v="175"/>
    <s v="SUMINISTRO MATERIAL DE PINTURA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09177"/>
    <s v="D"/>
    <d v="2026-03-26T00:00:00"/>
    <n v="22026000436"/>
    <s v="2026 03 9241 212"/>
    <n v="65.34"/>
    <x v="175"/>
    <s v="NEVADA FACHADAS LISO BLANCO DE 15L ( CIC CONDE ANSUREZ ID0044428 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60010356"/>
    <s v="D"/>
    <d v="2026-03-27T00:00:00"/>
    <n v="22026000943"/>
    <s v="2026 06 3232 212"/>
    <n v="34.880000000000003"/>
    <x v="175"/>
    <s v="MAGNUM BLANCO 4L / MONTOSPRAY ANTIMANCHAS BLANCO 400ML  // CEIP FRANCISCO DE QUEVEDO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21"/>
    <n v="212"/>
  </r>
  <r>
    <n v="220260010515"/>
    <s v="D"/>
    <d v="2026-03-27T00:00:00"/>
    <n v="22026000436"/>
    <s v="2026 03 9241 212"/>
    <n v="14.87"/>
    <x v="175"/>
    <s v="COVERPLUS ANTISILICONAS 750ML ( PARTICIPACION CIUDADANA 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21"/>
    <n v="212"/>
  </r>
  <r>
    <n v="220250057226"/>
    <s v="AD"/>
    <d v="2026-03-18T00:00:00"/>
    <n v="22024005308"/>
    <s v="2026 0950 4321 632"/>
    <n v="269.12"/>
    <x v="324"/>
    <s v="COORDINACION SEGURIDAD Y SALUD CONTRATO OBRA REHABILITACION MONASTERIO SANTA CATALINA CENTRO CULTURA DEL VINO. PRTR"/>
    <n v="220"/>
    <s v="SANTANDER"/>
    <s v="SANTANDER"/>
    <x v="4"/>
    <s v="PrAbier - Procedimiento Abierto"/>
    <s v="MultiC - MultiCriterio"/>
    <x v="0"/>
    <x v="0"/>
    <n v="6"/>
    <s v="6. Inversiones reales"/>
    <s v="09"/>
    <x v="6"/>
    <n v="4321"/>
    <s v="4321. Turismo"/>
    <n v="63"/>
    <n v="632"/>
  </r>
  <r>
    <n v="220259001066"/>
    <s v="AD"/>
    <d v="2026-01-01T00:00:00"/>
    <n v="22026002078"/>
    <s v="2026 0950 4321 640"/>
    <n v="3000"/>
    <x v="593"/>
    <s v="CONTRATO PARA EL ASESORAMIENTO TECNICO Y FORMACION PARA LAS EMPRESAS TURISTICA. PRTR NEXT GENERATION EU. LOTE 2"/>
    <n v="220"/>
    <s v="MADRID"/>
    <s v="MADR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60006031"/>
    <s v="AD"/>
    <d v="2026-03-05T00:00:00"/>
    <n v="22026002387"/>
    <s v="2026 11 1361 213"/>
    <n v="40656"/>
    <x v="191"/>
    <s v="2A PRÓRROGA CONTRATO PREST SERV MANT CONS MAQUINAS, EQ, HERRAM Y MATER 7; LOTE1: MANT PREV EQ RESP AUTONOMA;040426A31126"/>
    <n v="220"/>
    <s v="MADRID"/>
    <s v="MADRID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64"/>
    <n v="213"/>
  </r>
  <r>
    <n v="220260006032"/>
    <s v="AD"/>
    <d v="2026-03-05T00:00:00"/>
    <n v="22026002388"/>
    <s v="2026 11 1361 213"/>
    <n v="4083.75"/>
    <x v="191"/>
    <s v="2 PRÓRROGA CONTRATO PREST SERV MANT CONS MAQUINAS, EQ, HERRAM Y MATER 7; LOTE1:MANT CORREC EQ RESP AUTON;040426A311226"/>
    <n v="220"/>
    <s v="MADRID"/>
    <s v="MADRID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64"/>
    <n v="213"/>
  </r>
  <r>
    <n v="220260005363"/>
    <s v="D"/>
    <d v="2026-03-05T00:00:00"/>
    <n v="22026002189"/>
    <s v="2026 11 1361 22199"/>
    <n v="424.17"/>
    <x v="504"/>
    <s v="ALBARAN: AV26/00565 F: 27/01/2026 / CHAQUETA SHERMAN GRIS/NEGRO T-L / CHAQUETA SHERMAN GRIS/NEGRO T-XL / Incluir serigra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948"/>
    <s v="D"/>
    <d v="2026-03-05T00:00:00"/>
    <n v="22026000424"/>
    <s v="2026 11 1631 22104"/>
    <n v="290.11"/>
    <x v="504"/>
    <s v="SUMINISTRO VESTUARIO.../// AM EXP 18/2022 // SERVICIO DE LIMPIEZA VIARI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2104"/>
  </r>
  <r>
    <n v="220260006889"/>
    <s v="D"/>
    <d v="2026-03-11T00:00:00"/>
    <n v="22026001313"/>
    <s v="2026 07 1711 22104"/>
    <n v="621.49"/>
    <x v="504"/>
    <s v="ALBARAN: AV26/00974 F: 12/02/2026 / BOTA GTR600 JULIO T-43 / CAJA BOLSAS DE BASURA 2000 85*105 G.180 / No VALE: 1502 / A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04"/>
  </r>
  <r>
    <n v="220260007060"/>
    <s v="D"/>
    <d v="2026-03-11T00:00:00"/>
    <n v="22026002213"/>
    <s v="2026 01 4331 212"/>
    <n v="12.73"/>
    <x v="504"/>
    <s v="ALBARAN: AV26/00264 F: 16/01/2026 / BROCA AC.COBALTO 2,00MM HSS / BROCA AC.COBALTO 3,00MM HSS / BROCA AC.COBALTO 4,00MM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7190"/>
    <s v="D"/>
    <d v="2026-03-11T00:00:00"/>
    <n v="22026002122"/>
    <s v="2026 08 1532 210"/>
    <n v="445.18"/>
    <x v="504"/>
    <s v="ALBARAN: AV26/01037 F: 13/02/2026 / PANTALON HOLSTER EV442 CLASS1 T-DE48 FR40 / PANTALON HOLSTER PW303 HI-VIS T-DE50 FR4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64"/>
    <n v="210"/>
  </r>
  <r>
    <n v="220260007987"/>
    <s v="D"/>
    <d v="2026-03-18T00:00:00"/>
    <n v="22026002122"/>
    <s v="2026 08 1532 210"/>
    <n v="1733.47"/>
    <x v="504"/>
    <s v="ALBARAN: AV26/00467 F: 22/01/2026 / DOSSIER CARPETA CLIP IT PACK 10 unds / KGS.HILO SOLDAR FLUXOFIL M8 1.2MM / ALICATE C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64"/>
    <n v="210"/>
  </r>
  <r>
    <n v="220260008072"/>
    <s v="D"/>
    <d v="2026-03-18T00:00:00"/>
    <n v="22026000424"/>
    <s v="2026 11 1631 22104"/>
    <n v="227.24"/>
    <x v="504"/>
    <s v="VESTUARIO.../// AM EXP 18/2022 // SERVICIO DE LIMPIEZA VIARI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2104"/>
  </r>
  <r>
    <n v="220260008098"/>
    <s v="D"/>
    <d v="2026-03-18T00:00:00"/>
    <n v="22026000422"/>
    <s v="2026 11 1621 22199"/>
    <n v="2.4300000000000002"/>
    <x v="497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5379"/>
    <s v="D"/>
    <d v="2026-03-05T00:00:00"/>
    <n v="22026002189"/>
    <s v="2026 11 1361 22199"/>
    <n v="7.02"/>
    <x v="91"/>
    <s v="PLR22 - Pila alcalina Panasonic bronce LR22 9V blister 1 u / T - GE0003954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381"/>
    <s v="D"/>
    <d v="2026-03-05T00:00:00"/>
    <n v="22026002189"/>
    <s v="2026 11 1361 22199"/>
    <n v="329.12"/>
    <x v="91"/>
    <s v="BPEBD3550 - Bolsa PEBD 35x50cm.  / T - GE0003954 PREVENCION EXTINCION DE INCENDIOS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7052"/>
    <s v="D"/>
    <d v="2026-03-11T00:00:00"/>
    <n v="22026002213"/>
    <s v="2026 01 4331 212"/>
    <n v="383.07"/>
    <x v="91"/>
    <s v="TN135 - Luminaria lineal túneles IKONE 30W 4000K  / PC905 - Suplemento IK10 IKONE 30W (  GE0003940 )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8031"/>
    <s v="D"/>
    <d v="2026-03-18T00:00:00"/>
    <n v="22026002189"/>
    <s v="2026 11 1361 22199"/>
    <n v="35.53"/>
    <x v="91"/>
    <s v="PPCR123ABULK - Pila litio Duracell CR123A 3V  CR17345 BUL (   ) / T - GE0003954 ///SEISPC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8034"/>
    <s v="D"/>
    <d v="2026-03-18T00:00:00"/>
    <n v="22026002189"/>
    <s v="2026 11 1361 22199"/>
    <n v="4.7699999999999996"/>
    <x v="91"/>
    <s v="PVL828 - Pila alcalina 12V L828-27A- Camelion  ø8x28,5    P / T - SERVICIO DE EXTINCION DE INCENDIOS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030"/>
    <s v="ADO"/>
    <d v="2026-03-04T00:00:00"/>
    <n v="22026002626"/>
    <s v="2026 04 9202 16205"/>
    <n v="8095.43"/>
    <x v="326"/>
    <s v="SEGURO COLECTIVO DE RESPONSABILIDAD CIVIL A AUTORIDADES Y PERSONAL 01/10/2025 AL 31/03/2026"/>
    <n v="240"/>
    <s v="MADRID"/>
    <s v="MADRID"/>
    <x v="0"/>
    <s v="PrAbier - Procedimiento Abierto"/>
    <s v="MultiC - MultiCriterio"/>
    <x v="2"/>
    <x v="0"/>
    <s v="1"/>
    <s v="1. Gastos de personal"/>
    <s v="04"/>
    <x v="2"/>
    <s v="9202"/>
    <s v="9202. Gestión de recursos humanos"/>
    <n v="64"/>
    <n v="16205"/>
  </r>
  <r>
    <n v="220249000151"/>
    <s v="AD"/>
    <d v="2026-01-01T00:00:00"/>
    <n v="22026001695"/>
    <s v="2026 0950 4321 640"/>
    <n v="19525.93"/>
    <x v="594"/>
    <s v="CONTRATO GESTION, SEGUIMIENTO Y EVALUACION PLAN SOSTENIBILIDAD TURISTICA EN DESTINO VALLADOLID 2026. PRTR"/>
    <n v="220"/>
    <s v="BARCELONA"/>
    <s v="BARCELONA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49000232"/>
    <s v="AD"/>
    <d v="2026-01-01T00:00:00"/>
    <n v="22026001696"/>
    <s v="2026 0950 4321 640"/>
    <n v="17998.75"/>
    <x v="525"/>
    <s v="CONTRATO GESTION COMUNICACION TURISTICA ONLINE DE VALLADOLID (PRTR)"/>
    <n v="220"/>
    <s v="VALLADOLID"/>
    <s v="VALLADOL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49000293"/>
    <s v="AD"/>
    <d v="2026-01-01T00:00:00"/>
    <n v="22026001697"/>
    <s v="2026 0950 4321 640"/>
    <n v="5242.21"/>
    <x v="375"/>
    <s v="ADJUDICACION ASISTENCIA TECNICA GESTION PLAN NACIONAL TURISMO ENOGASTRONOMICO VALLADOLID CENTRO CULTURA DEL VINO. PRTR"/>
    <n v="220"/>
    <s v="BARCELONA"/>
    <s v="BARCELONA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60008244"/>
    <s v="AD"/>
    <d v="2026-03-18T00:00:00"/>
    <n v="22026002898"/>
    <s v="2026 0750 1711 610"/>
    <n v="152091.51999999999"/>
    <x v="231"/>
    <s v="PLANTACIÓN DE BOSQUE ISLA EN POLÍGONO INDUSTRIAL SAN CRISTÓBAL_ACTUACION B.3.2_CºBIODIVERSIDAD_EXP 2025_COB_01_000004"/>
    <n v="220"/>
    <s v="VALLADOLID"/>
    <s v="VALLADOLID"/>
    <x v="4"/>
    <s v="PrAbier - Procedimiento Abierto"/>
    <s v="MultiC - MultiCriterio"/>
    <x v="2"/>
    <x v="0"/>
    <n v="6"/>
    <s v="6. Inversiones reales"/>
    <s v="07"/>
    <x v="3"/>
    <n v="1711"/>
    <s v="1711. Parques y jardines"/>
    <n v="64"/>
    <n v="610"/>
  </r>
  <r>
    <n v="220260008250"/>
    <s v="AD"/>
    <d v="2026-03-18T00:00:00"/>
    <n v="22026002904"/>
    <s v="2026 0750 1711 610"/>
    <n v="151100.97"/>
    <x v="231"/>
    <s v="RENATURALIZACIÓN DE LA CALLE MIESES_ACTUACION B.3.2_CºBIODIVERSIDAD_EXP 2025_COB_01_000002"/>
    <n v="220"/>
    <s v="VALLADOLID"/>
    <s v="VALLADOLID"/>
    <x v="4"/>
    <s v="PrAbier - Procedimiento Abierto"/>
    <s v="MultiC - MultiCriterio"/>
    <x v="2"/>
    <x v="0"/>
    <n v="6"/>
    <s v="6. Inversiones reales"/>
    <s v="07"/>
    <x v="3"/>
    <n v="1711"/>
    <s v="1711. Parques y jardines"/>
    <n v="64"/>
    <n v="610"/>
  </r>
  <r>
    <n v="220260004759"/>
    <s v="D"/>
    <d v="2026-03-04T00:00:00"/>
    <n v="22026001960"/>
    <s v="2026 07 1711 22199"/>
    <n v="221.59"/>
    <x v="242"/>
    <s v="***PARQUESOL 62**BR700** / STIHL BUJÍA NGK CMR6H 4007011 / STIHL LIMA REDONDA 4,0X200 56057734006 / STIHL ACEITE HP SUPE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4761"/>
    <s v="D"/>
    <d v="2026-03-04T00:00:00"/>
    <n v="22026000944"/>
    <s v="2026 06 3231 212"/>
    <n v="17.420000000000002"/>
    <x v="242"/>
    <s v="MANILLA SOAL 515 CHAPARRO M9005 NEGRA  (2 UNDS ) // EIM MAFALDA Y GUILLE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1"/>
    <s v="3231. Escuelas infantiles"/>
    <n v="64"/>
    <n v="212"/>
  </r>
  <r>
    <n v="220260004772"/>
    <s v="D"/>
    <d v="2026-03-04T00:00:00"/>
    <n v="22026001022"/>
    <s v="2026 10 2311 212"/>
    <n v="50.97"/>
    <x v="242"/>
    <s v="F - 441 - CERRADURA Y COPIA LLAVE SEGURIDAD PARA VVDA ALOJ PROV CALLE SOTO 59 1ºA - MAOR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1"/>
    <s v="2311. Intervención social"/>
    <n v="64"/>
    <n v="212"/>
  </r>
  <r>
    <n v="220260004801"/>
    <s v="D"/>
    <d v="2026-03-04T00:00:00"/>
    <n v="22026001284"/>
    <s v="2026 10 2312 212"/>
    <n v="895.15"/>
    <x v="242"/>
    <s v="mantenimiento, material para reparaciones del CVA ARCA REAL, PASAJE Y PARQUESOL- AM- INICIATIVA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04832"/>
    <s v="D"/>
    <d v="2026-03-04T00:00:00"/>
    <n v="22026001283"/>
    <s v="2026 10 2312 212"/>
    <n v="55.93"/>
    <x v="242"/>
    <s v="MANT. SUMINISTRO DE MATERIAL PARA REPARACIONES EN EL CVA DELICIAS Y HUERTA DEL REY- AM- INICIATIVAS SOCI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04832"/>
    <s v="D"/>
    <d v="2026-03-04T00:00:00"/>
    <n v="22026001284"/>
    <s v="2026 10 2312 212"/>
    <n v="73.23"/>
    <x v="242"/>
    <s v="MANT. SUMINISTRO DE MATERIAL PARA REPARACIONES EN EL CVA DELICIAS Y HUERTA DEL REY- AM- INICIATIVAS SOCI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04848"/>
    <s v="D"/>
    <d v="2026-03-04T00:00:00"/>
    <n v="22026001284"/>
    <s v="2026 10 2312 212"/>
    <n v="23.92"/>
    <x v="242"/>
    <s v="MANTENIMIENTO, SUMINISTRO DE MATERIALES PARA REPARACIONES DEL CVA PARQUESOL- AM. INICIATIVAS SOCI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04857"/>
    <s v="D"/>
    <d v="2026-03-04T00:00:00"/>
    <n v="22026001764"/>
    <s v="2026 10 2412 22199"/>
    <n v="19.8"/>
    <x v="242"/>
    <s v="SUMINISTRO DE CINTA  D/CARA 3M 9191 50x25MT. PRA EL CURSO DE P.M.AUXILIAR DE CENTRO MIXTO/24/VA/0005 - JACINTO BENAVENTE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412"/>
    <s v="2412. Formación para el empleo"/>
    <n v="64"/>
    <n v="22199"/>
  </r>
  <r>
    <n v="220260004859"/>
    <s v="D"/>
    <d v="2026-03-04T00:00:00"/>
    <n v="22026001176"/>
    <s v="2026 10 2412 212"/>
    <n v="47.14"/>
    <x v="242"/>
    <s v="MANTENIMIENTO, SUMINISTRO DE  MANILLA ALMA MANUBRIO REF. 6085 PRA REPARACION DEL JACINTO BENAVENTE- AM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412"/>
    <s v="2412. Formación para el empleo"/>
    <n v="64"/>
    <n v="212"/>
  </r>
  <r>
    <n v="220260004952"/>
    <s v="D"/>
    <d v="2026-03-04T00:00:00"/>
    <n v="22026002247"/>
    <s v="2026 11 1321 22199"/>
    <n v="21.14"/>
    <x v="242"/>
    <s v="COPIA LLAVE NORMAL / COPIA LLAVE SPECIAL GAS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199"/>
  </r>
  <r>
    <n v="220260005021"/>
    <s v="D"/>
    <d v="2026-03-04T00:00:00"/>
    <n v="22026002247"/>
    <s v="2026 11 1321 22199"/>
    <n v="68.900000000000006"/>
    <x v="242"/>
    <s v="EHL BL.1 PILA LITIO VARTA CR2032 3V / RIEGO CONECTOR CLABER 3/4&quot;&quot; 8609 / TACO FISCHER DUOPOWER  6x 30  535453 UD. / BOLSA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199"/>
  </r>
  <r>
    <n v="220260005025"/>
    <s v="D"/>
    <d v="2026-03-04T00:00:00"/>
    <n v="22026002247"/>
    <s v="2026 11 1321 22199"/>
    <n v="157.18"/>
    <x v="242"/>
    <s v="EHL MUELLE CIERRAPUERTAS BRAZO. PLATEADO.   2931D3 / --CINTA MIARC ANTIDES LUMIN 25MM X 5MT / CERRADURA TAQUILLA JIS COD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199"/>
  </r>
  <r>
    <n v="220260005056"/>
    <s v="D"/>
    <d v="2026-03-04T00:00:00"/>
    <n v="22026002247"/>
    <s v="2026 11 1321 22199"/>
    <n v="2325.02"/>
    <x v="242"/>
    <s v="CONO REFL. 500 C/BASE PVC BLANDO 1636 AZUL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199"/>
  </r>
  <r>
    <n v="220260006759"/>
    <s v="D"/>
    <d v="2026-03-10T00:00:00"/>
    <n v="22026002168"/>
    <s v="2026 04 3121 22706"/>
    <n v="19791.66"/>
    <x v="138"/>
    <s v="A- 2026 - PRESTACIÓN DE SERVICIOS DE RECONOCIMIENTOS GINECOLÓGICOS PREVENTIVOS, DEL AYUNTAMIENTO DE VALLADOLID."/>
    <n v="300"/>
    <s v="VALLADOLID"/>
    <s v="VALLADOLID"/>
    <x v="0"/>
    <s v="PrAbier - Procedimiento Abierto"/>
    <s v="MultiC - MultiCriterio"/>
    <x v="0"/>
    <x v="0"/>
    <s v="2"/>
    <s v="2. Gastos corrientes en bienes y servicios"/>
    <s v="04"/>
    <x v="2"/>
    <s v="3121"/>
    <s v="3121. Prevención y salud laboral"/>
    <n v="64"/>
    <n v="22706"/>
  </r>
  <r>
    <n v="220260004718"/>
    <s v="AD"/>
    <d v="2026-03-03T00:00:00"/>
    <n v="22026002611"/>
    <s v="2026 04 9321 22799"/>
    <n v="5731"/>
    <x v="160"/>
    <s v="SUMINISTRO DE PLACAS DE VADO (PERMANENTE Y HORARIO) PARA NUEVAS AUTORIZACIONES"/>
    <n v="220"/>
    <s v="VALLADOLID"/>
    <s v="VALLADOLID"/>
    <x v="2"/>
    <s v="AdDirec - Adjudicación Directa"/>
    <s v="SinC - Sin Criterio"/>
    <x v="1"/>
    <x v="0"/>
    <s v="2"/>
    <s v="2. Gastos corrientes en bienes y servicios"/>
    <s v="04"/>
    <x v="2"/>
    <s v="9321"/>
    <s v="9321. Gestión de ingresos e inspección"/>
    <n v="64"/>
    <n v="22799"/>
  </r>
  <r>
    <n v="220249000306"/>
    <s v="AD"/>
    <d v="2026-01-01T00:00:00"/>
    <n v="22026001698"/>
    <s v="2026 0950 4321 640"/>
    <n v="9353.0400000000009"/>
    <x v="375"/>
    <s v="ADJUDICACION ASISTENCIA TECNICA GESTION PLAN NACIONAL TURISMO ENOGASTRONOMICO VALLADOLID CENTRO CULTURA DEL VINO. PRTR"/>
    <n v="220"/>
    <s v="BARCELONA"/>
    <s v="BARCELONA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59000720"/>
    <s v="AD"/>
    <d v="2026-01-01T00:00:00"/>
    <n v="22026001711"/>
    <s v="2026 0950 4321 640"/>
    <n v="12599.34"/>
    <x v="595"/>
    <s v="PLAN TRANSICION VERDE SOSTENIBLE SECTOR TURISTICO VALLADOLID, LOTE 1 ADAPTACION CAMBIO CLIMATICO PRTR NEXT GENERATION EU"/>
    <n v="220"/>
    <s v="VALLADOLID"/>
    <s v="VALLADOL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60008521"/>
    <s v="AD"/>
    <d v="2026-03-19T00:00:00"/>
    <n v="22026002682"/>
    <s v="2026 01 4331 22799"/>
    <n v="17787"/>
    <x v="596"/>
    <s v="REALIZACIÓN DE UN PROGRAMA DE HABILIDADES DE LIDERAZGO E INFLUENCIA PARA EMPRENDEDORES"/>
    <n v="220"/>
    <s v="MADRID"/>
    <s v="MADR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64"/>
    <n v="22799"/>
  </r>
  <r>
    <n v="220260008791"/>
    <s v="AD"/>
    <d v="2026-03-23T00:00:00"/>
    <n v="22026002861"/>
    <s v="2026 01 4331 22799"/>
    <n v="17303"/>
    <x v="597"/>
    <s v="CONTRATO DE SERVICIOS DE VIDEOMAPPING CON IMAGINERÍA DE SEMANA SANTA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64"/>
    <n v="22799"/>
  </r>
  <r>
    <n v="220260007830"/>
    <s v="AD"/>
    <d v="2026-03-13T00:00:00"/>
    <n v="22026002678"/>
    <s v="2026 01 4331 22799"/>
    <n v="17303"/>
    <x v="598"/>
    <s v="DESARROLLO, IMPLEMENTACIÓN Y GESTIÓN INTEGRAL DEL ECOSISTEMA DIGITAL &quot;&quot;EMPLEO VALLADOLID&quot;&quot; BASADO EN PLATAFORMA ATS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64"/>
    <n v="22799"/>
  </r>
  <r>
    <n v="220260010418"/>
    <s v="D"/>
    <d v="2026-03-27T00:00:00"/>
    <n v="22026000868"/>
    <s v="2026 02 9332 212"/>
    <n v="35.14"/>
    <x v="175"/>
    <s v="MONTO ESMALTE EFECTO MADERA EMBERO 500ML / CARGA SPRAY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7193"/>
    <s v="AD"/>
    <d v="2026-03-11T00:00:00"/>
    <n v="22026002731"/>
    <s v="2026 05 4314 22799"/>
    <n v="16335"/>
    <x v="411"/>
    <s v="CONTRATO ELABORACIÓN Y DESARROLLO DE PROYECTO COMUNICACIÓN CAMPAÑA COMERCIO JÓVENES 2026.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4"/>
    <s v="4314. Actuaciones en materia de comercio minorista"/>
    <n v="64"/>
    <n v="22799"/>
  </r>
  <r>
    <n v="220260007845"/>
    <s v="AD"/>
    <d v="2026-03-17T00:00:00"/>
    <n v="22026002194"/>
    <s v="2026 08 1532 619"/>
    <n v="14375.99"/>
    <x v="116"/>
    <s v="Lote 2 del control de calidad de las obras de construcción de aparcamiento en c/ topacio. expte 18/2025."/>
    <n v="220"/>
    <s v="ZARATAN"/>
    <s v="VALLADOLID"/>
    <x v="0"/>
    <s v="PrAbier - Procedimiento Abierto"/>
    <s v="MultiC - MultiCriterio"/>
    <x v="2"/>
    <x v="0"/>
    <s v="6"/>
    <s v="6. Inversiones reales"/>
    <s v="08"/>
    <x v="9"/>
    <s v="1532"/>
    <s v="1532. Pavimentación vias públicas y otros servicios urbanísticos"/>
    <n v="64"/>
    <n v="619"/>
  </r>
  <r>
    <n v="220260005058"/>
    <s v="D"/>
    <d v="2026-03-04T00:00:00"/>
    <n v="22026002247"/>
    <s v="2026 11 1321 22199"/>
    <n v="8.25"/>
    <x v="242"/>
    <s v="MEA CAJA TACO APOLO NYLON NEXUS 10     50PZS / TOR. C/EXA. DIN 571 - 6.8  M-08x060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199"/>
  </r>
  <r>
    <n v="220260005060"/>
    <s v="D"/>
    <d v="2026-03-04T00:00:00"/>
    <n v="22026002247"/>
    <s v="2026 11 1321 22199"/>
    <n v="116.31"/>
    <x v="242"/>
    <s v="PEGA Y SELLA BLANCO 290 ML SOUDAL / ADHESIVO MONTAJE SOUDAL T-REX 290ML BLANCO *PE* / ADHESIVO MONTAJE SOUDAL T-REX 290M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199"/>
  </r>
  <r>
    <n v="220260005355"/>
    <s v="D"/>
    <d v="2026-03-05T00:00:00"/>
    <n v="22026002189"/>
    <s v="2026 11 1361 22199"/>
    <n v="56.72"/>
    <x v="242"/>
    <s v="COMBUSTIBLE STIHL MOTOMIX  5LT. *PE*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359"/>
    <s v="D"/>
    <d v="2026-03-05T00:00:00"/>
    <n v="22026002189"/>
    <s v="2026 11 1361 22199"/>
    <n v="30.13"/>
    <x v="242"/>
    <s v="BROCA HSS RECT. COBALTO 05,50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375"/>
    <s v="D"/>
    <d v="2026-03-05T00:00:00"/>
    <n v="22026002189"/>
    <s v="2026 11 1361 22199"/>
    <n v="51.47"/>
    <x v="242"/>
    <s v="LLAVES MECANIZADAS ACERO / TRINQUETE  250 25MM  3,00MT ARCOIRIS BLIS.2 / BOSCH BROCA DIAMANTE P/CERAMICA 10mmx66 EXPERT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377"/>
    <s v="D"/>
    <d v="2026-03-05T00:00:00"/>
    <n v="22026002189"/>
    <s v="2026 11 1361 22199"/>
    <n v="58.87"/>
    <x v="242"/>
    <s v="STIHL ACEITE ADHESIVO P. CADENA FORESTPLUS 1 L 7815166001 / MANO DE OBRA / STIHL  CABEZAL DE ASPIRACIÓN 3503518 / STIHL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403"/>
    <s v="D"/>
    <d v="2026-03-05T00:00:00"/>
    <n v="22026000943"/>
    <s v="2026 06 3232 212"/>
    <n v="1381.61"/>
    <x v="242"/>
    <s v="SUMINISTRO MATERIAL FERRETERÍA - ELÉCTRICO // EDUCACIÓN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5405"/>
    <s v="D"/>
    <d v="2026-03-05T00:00:00"/>
    <n v="22026000943"/>
    <s v="2026 06 3232 212"/>
    <n v="124.78"/>
    <x v="242"/>
    <s v="SUMINISTRO MATERIAL DE FERRETERÍA // EDUCACIÓN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5988"/>
    <s v="D"/>
    <d v="2026-03-05T00:00:00"/>
    <n v="22026000422"/>
    <s v="2026 11 1621 22199"/>
    <n v="23.26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5990"/>
    <s v="D"/>
    <d v="2026-03-05T00:00:00"/>
    <n v="22026000422"/>
    <s v="2026 11 1621 22199"/>
    <n v="297.5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6025"/>
    <s v="D"/>
    <d v="2026-03-05T00:00:00"/>
    <n v="22026000437"/>
    <s v="2026 03 9241 213"/>
    <n v="28.53"/>
    <x v="242"/>
    <s v="EHL PARED 30 CM. 555Y164 / EHL RELOJ PARED 30 CM. SURTIDOS   555Y164 / Linea ajuste redondeo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64"/>
    <n v="213"/>
  </r>
  <r>
    <n v="220260006839"/>
    <s v="D"/>
    <d v="2026-03-11T00:00:00"/>
    <n v="22026001767"/>
    <s v="2026 05 4312 22199"/>
    <n v="63.73"/>
    <x v="242"/>
    <s v="ID: 49126-ID 0049189/ CERRADURA AMIG CORTAFUEGOS 6572 ACERO INOX / MANILLA AMIG 230x40 29 (3PB72) B.72 INOX 18/8"/>
    <n v="300"/>
    <s v="VALLADOLID"/>
    <s v="VALLADOLID"/>
    <x v="2"/>
    <s v="PrAbier - Procedimiento Abierto"/>
    <s v="MultiC - MultiCriterio"/>
    <x v="2"/>
    <x v="0"/>
    <s v="2"/>
    <s v="2. Gastos corrientes en bienes y servicios"/>
    <s v="05"/>
    <x v="8"/>
    <s v="4312"/>
    <s v="4312. Mercados"/>
    <n v="64"/>
    <n v="22199"/>
  </r>
  <r>
    <n v="220260006891"/>
    <s v="D"/>
    <d v="2026-03-11T00:00:00"/>
    <n v="22026001960"/>
    <s v="2026 07 1711 22199"/>
    <n v="56.04"/>
    <x v="242"/>
    <s v="CADENA STIHL MOTOSIERRA  63 PS PICCO SUPER / ACEITERA SAMOA PLASTICO LUBE 500 GR. 175150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6893"/>
    <s v="D"/>
    <d v="2026-03-11T00:00:00"/>
    <n v="22026001960"/>
    <s v="2026 07 1711 22199"/>
    <n v="840.42"/>
    <x v="242"/>
    <s v="PODADERA BAHCO 2M P173-SL-85 CIZALLA / STIHL JUEGO DE MANTENIMIENTO RG / RG-KM 41800074100 / PODADERA DOS MANOS P16-60F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7023"/>
    <s v="D"/>
    <d v="2026-03-11T00:00:00"/>
    <n v="22026001173"/>
    <s v="2026 07 1711 213"/>
    <n v="4571.7700000000004"/>
    <x v="242"/>
    <s v="MANO DE OBRA / AUSA KIT FILTROS MOTOR KUBOTA 93403RE00 / ACEITE MOTOR AD XTD 15W40 ECOPLUS  (LTS) / AUSA FILTRO GASOIL A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3"/>
  </r>
  <r>
    <n v="220260007054"/>
    <s v="D"/>
    <d v="2026-03-11T00:00:00"/>
    <n v="22026002213"/>
    <s v="2026 01 4331 212"/>
    <n v="9.66"/>
    <x v="242"/>
    <s v="ID: 0049326 / SOPORTE EXTINTOR METALICO / SOPORTE EXTINTOR AMIG 2-50 ZINCADO 24161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7068"/>
    <s v="D"/>
    <d v="2026-03-11T00:00:00"/>
    <n v="22026002213"/>
    <s v="2026 01 4331 212"/>
    <n v="96.55"/>
    <x v="242"/>
    <s v="ID. 0049654 / LLAVERO PORTAETIQUETAS AMIG 80 VERDE / LLAVERO PORTAETIQUETAS AMIG 80 BLANCO / LLAVERO PORTAETIQUETAS AMIG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7070"/>
    <s v="D"/>
    <d v="2026-03-11T00:00:00"/>
    <n v="22026002213"/>
    <s v="2026 01 4331 212"/>
    <n v="72.84"/>
    <x v="242"/>
    <s v="Nº Albarán O26/166 de fecha 16/01/2026 / ROTULADORA DYMO LETRATAG LT100 / CINTA DYMO BLANCA/LETRA NEGRA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7074"/>
    <s v="D"/>
    <d v="2026-03-11T00:00:00"/>
    <n v="22026002213"/>
    <s v="2026 01 4331 212"/>
    <n v="205.1"/>
    <x v="242"/>
    <s v="CINTA DYMO BLANCA/LETRA NEGRA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7081"/>
    <s v="D"/>
    <d v="2026-03-11T00:00:00"/>
    <n v="22026002380"/>
    <s v="2026 01 9206 22199"/>
    <n v="40.659999999999997"/>
    <x v="242"/>
    <s v="REPOSAPIES FELLOWES AJUSTABLE ERGO (2ª OFICINA 2ª PLANTA. ID 50056)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9206"/>
    <s v="9206. Archivo municipal"/>
    <n v="64"/>
    <n v="22199"/>
  </r>
  <r>
    <n v="220260007167"/>
    <s v="D"/>
    <d v="2026-03-11T00:00:00"/>
    <n v="22026000943"/>
    <s v="2026 06 3232 212"/>
    <n v="76.239999999999995"/>
    <x v="242"/>
    <s v="SUMINISTRO MATERIAL DE FERRETERÍA // EDUCACIÓN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7169"/>
    <s v="D"/>
    <d v="2026-03-11T00:00:00"/>
    <n v="22026000943"/>
    <s v="2026 06 3232 212"/>
    <n v="240.45"/>
    <x v="242"/>
    <s v="SUMINISTRO MATERIAL DE FERRETERÍA // EDUCACIÓN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8005"/>
    <s v="D"/>
    <d v="2026-03-18T00:00:00"/>
    <n v="22026000944"/>
    <s v="2026 06 3231 212"/>
    <n v="6"/>
    <x v="242"/>
    <s v="PERNIO SOLDAR 20x140 GOTA C/RODAMIENTO // ESCUELA MUNICIPAL MAFALDA Y GUILLE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1"/>
    <s v="3231. Escuelas infantiles"/>
    <n v="64"/>
    <n v="212"/>
  </r>
  <r>
    <n v="220260008007"/>
    <s v="D"/>
    <d v="2026-03-18T00:00:00"/>
    <n v="22026000944"/>
    <s v="2026 06 3231 212"/>
    <n v="29.34"/>
    <x v="242"/>
    <s v="ÁNGULO AMIG 300 - 60X 60X 50 BIC // BRINOX TOPE RETENEDOR DE MAD. C/IMAN // ESCUELAS INFANTILE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1"/>
    <s v="3231. Escuelas infantiles"/>
    <n v="64"/>
    <n v="212"/>
  </r>
  <r>
    <n v="220260008012"/>
    <s v="D"/>
    <d v="2026-03-18T00:00:00"/>
    <n v="22026000945"/>
    <s v="2026 06 3321 212"/>
    <n v="147.32"/>
    <x v="242"/>
    <s v="SUMINISTRO MATERIAL DE FERRETERÍA // BIBLIOTECAS MUNICIP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321"/>
    <s v="3321. Bibliotecas públicas"/>
    <n v="64"/>
    <n v="212"/>
  </r>
  <r>
    <n v="220260008036"/>
    <s v="D"/>
    <d v="2026-03-18T00:00:00"/>
    <n v="22026002189"/>
    <s v="2026 11 1361 22199"/>
    <n v="364.2"/>
    <x v="242"/>
    <s v="BOMBILLO AMIG 9400-60  30x30 LT / DREMEL REF.  0420 DISCO C/METAL (20UNID) / CANDADO COMBINA. IFAM REF. C35S/SEISPC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8079"/>
    <s v="D"/>
    <d v="2026-03-18T00:00:00"/>
    <n v="22026000422"/>
    <s v="2026 11 1621 22199"/>
    <n v="9.75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8081"/>
    <s v="D"/>
    <d v="2026-03-18T00:00:00"/>
    <n v="22026000422"/>
    <s v="2026 11 1621 22199"/>
    <n v="236.57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8083"/>
    <s v="D"/>
    <d v="2026-03-18T00:00:00"/>
    <n v="22026000422"/>
    <s v="2026 11 1621 22199"/>
    <n v="55.94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8125"/>
    <s v="D"/>
    <d v="2026-03-18T00:00:00"/>
    <n v="22026000943"/>
    <s v="2026 06 3232 212"/>
    <n v="368.17"/>
    <x v="242"/>
    <s v="SUMINISTRO MATERIAL DE FERRETERÍA - ELECTRICIDAD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8952"/>
    <s v="D"/>
    <d v="2026-03-25T00:00:00"/>
    <n v="22026001176"/>
    <s v="2026 10 2412 212"/>
    <n v="124.21"/>
    <x v="242"/>
    <s v="SUMINISTRO MATERIAL ,LIMPIA BARROS COCO 1MT ANCHO (MT) PARA EL JACINTO BENAVENTE- CENTRO DE FORMACION PARA EL EMPLEO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412"/>
    <s v="2412. Formación para el empleo"/>
    <n v="64"/>
    <n v="212"/>
  </r>
  <r>
    <n v="220260009025"/>
    <s v="D"/>
    <d v="2026-03-25T00:00:00"/>
    <n v="22026000944"/>
    <s v="2026 06 3231 212"/>
    <n v="553.54"/>
    <x v="242"/>
    <s v="SUMINISTRO MATERIAL DE FERRETERÍA // ESCUELAS INFANTILE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1"/>
    <s v="3231. Escuelas infantiles"/>
    <n v="64"/>
    <n v="212"/>
  </r>
  <r>
    <n v="220260009083"/>
    <s v="D"/>
    <d v="2026-03-25T00:00:00"/>
    <n v="22026000945"/>
    <s v="2026 06 3321 212"/>
    <n v="83.13"/>
    <x v="242"/>
    <s v="CORONA BIMETAL - FRESA CILÍNDRICA - RESPOSAPIES // BIBLIOTECAS MUNICIP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321"/>
    <s v="3321. Bibliotecas públicas"/>
    <n v="64"/>
    <n v="212"/>
  </r>
  <r>
    <n v="220260009207"/>
    <s v="D"/>
    <d v="2026-03-26T00:00:00"/>
    <n v="22026002213"/>
    <s v="2026 01 4331 212"/>
    <n v="386.45"/>
    <x v="242"/>
    <s v="ID: 0050319 / ARCÓN HOLLYWOOD. 270 L. MARRON / ARMARIO LLAVERO JOMA 302 LLAVES * / GUANTE NITRILO MAXIFLEX 34-875 T- 9 N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9282"/>
    <s v="D"/>
    <d v="2026-03-26T00:00:00"/>
    <n v="22026001960"/>
    <s v="2026 07 1711 22199"/>
    <n v="371.19"/>
    <x v="242"/>
    <s v="MANGO PALOTE BELLOTA M5609 L ICONA / BARB. GARRA ESPECIAL PATENTADA / BROCA SDS-PLUS 14x150x215 BOSCH PLUS-7X / BROCA HS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9284"/>
    <s v="D"/>
    <d v="2026-03-26T00:00:00"/>
    <n v="22026001313"/>
    <s v="2026 07 1711 22104"/>
    <n v="135.82"/>
    <x v="242"/>
    <s v="STIHL GUANTE 0088 610 0308 DYNAMIC MS T-S / 8 / DEVOLUCION RESPUESTOS REPARACION HS82R-CGN2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04"/>
  </r>
  <r>
    <n v="220260008792"/>
    <s v="AD"/>
    <d v="2026-03-23T00:00:00"/>
    <n v="22026002868"/>
    <s v="2026 10 2312 212"/>
    <n v="12515.64"/>
    <x v="205"/>
    <s v="INTERCONEXIONADO DE LINEAS ELECTRICAS  EN EDIFICIOS POR OBRA DE AMPLIACION CENTRO DE VIDA ACTIVA ARCA REAL"/>
    <n v="220"/>
    <s v="VALLADOLID"/>
    <s v="VALLADOLID"/>
    <x v="4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64"/>
    <n v="212"/>
  </r>
  <r>
    <n v="220260008797"/>
    <s v="AD"/>
    <d v="2026-03-23T00:00:00"/>
    <n v="22026002931"/>
    <s v="2026 06 3321 22001"/>
    <n v="11623.33"/>
    <x v="202"/>
    <s v="SUMINISTRO PRENSA EL MUNDO Y EXPANSIÓN PARA BIBLIOTECAS MUNICIPALES DE VALLADOLID. AÑO 2026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64"/>
    <n v="22001"/>
  </r>
  <r>
    <n v="220260006753"/>
    <s v="AD"/>
    <d v="2026-03-10T00:00:00"/>
    <n v="22026002662"/>
    <s v="2026 11 1361 22199"/>
    <n v="8103.4"/>
    <x v="599"/>
    <s v="SUMINISTRODE REPUESTOS PARA SUSTITUCIÓN EN VEHÍCULO BUP 1 Y AEA 9 Y MOTOBOMBA MTB 8//SEISPC"/>
    <n v="220"/>
    <s v="PARACUELLOS DE JARAMA (MADRID)"/>
    <s v="MADR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8799"/>
    <s v="AD"/>
    <d v="2026-03-23T00:00:00"/>
    <n v="22026002939"/>
    <s v="2026 01 9206 22001"/>
    <n v="7957.96"/>
    <x v="202"/>
    <s v="12 SUSCRIPCIONES ANUALES A EL MUNDO, EDICIÓN EN PAPEL Y DIGITAL. 2026."/>
    <n v="220"/>
    <s v="MADRID"/>
    <s v="MADRID"/>
    <x v="2"/>
    <s v="AdDirec - Adjudicación Directa"/>
    <s v="SinC - Sin Criterio"/>
    <x v="1"/>
    <x v="0"/>
    <s v="2"/>
    <s v="2. Gastos corrientes en bienes y servicios"/>
    <s v="01"/>
    <x v="4"/>
    <s v="9206"/>
    <s v="9206. Archivo municipal"/>
    <n v="64"/>
    <n v="22001"/>
  </r>
  <r>
    <n v="220260005944"/>
    <s v="D"/>
    <d v="2026-03-05T00:00:00"/>
    <n v="22026000866"/>
    <s v="2026 02 9332 214"/>
    <n v="3.9"/>
    <x v="600"/>
    <s v="PG0806     RACOR SANGA D.8-6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4"/>
  </r>
  <r>
    <n v="220260009104"/>
    <s v="AD"/>
    <d v="2026-03-25T00:00:00"/>
    <n v="22026003035"/>
    <s v="2026 06 3232 213"/>
    <n v="7260"/>
    <x v="501"/>
    <s v="CTO. SERVICIO DE INSPECCIÓN DE LAS INSTALACIONES TÉRMICAS EN COLEGIOS PÚBLICOS. AÑO 2026"/>
    <n v="220"/>
    <s v="LA CISTERNIGA"/>
    <s v="VALLADOLID"/>
    <x v="0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64"/>
    <n v="213"/>
  </r>
  <r>
    <n v="220260010374"/>
    <s v="D"/>
    <d v="2026-03-27T00:00:00"/>
    <n v="22026001767"/>
    <s v="2026 05 4312 22199"/>
    <n v="95.71"/>
    <x v="242"/>
    <s v="ID: 0049190 / COPIA LLAVE MCM 54 MAESTRA E-31677"/>
    <n v="300"/>
    <s v="VALLADOLID"/>
    <s v="VALLADOLID"/>
    <x v="2"/>
    <s v="PrAbier - Procedimiento Abierto"/>
    <s v="MultiC - MultiCriterio"/>
    <x v="2"/>
    <x v="0"/>
    <s v="2"/>
    <s v="2. Gastos corrientes en bienes y servicios"/>
    <s v="05"/>
    <x v="8"/>
    <s v="4312"/>
    <s v="4312. Mercados"/>
    <n v="64"/>
    <n v="22199"/>
  </r>
  <r>
    <n v="220260010376"/>
    <s v="D"/>
    <d v="2026-03-27T00:00:00"/>
    <n v="22026001767"/>
    <s v="2026 05 4312 22199"/>
    <n v="187.34"/>
    <x v="242"/>
    <s v="ID: 0048876 / BOMBILLO MCM MEAN: 30-30 E-52322 / BOMBILLO MCM MEAN: 30-30 E-52245 / Linea ajuste redondeo"/>
    <n v="300"/>
    <s v="VALLADOLID"/>
    <s v="VALLADOLID"/>
    <x v="2"/>
    <s v="PrAbier - Procedimiento Abierto"/>
    <s v="MultiC - MultiCriterio"/>
    <x v="2"/>
    <x v="0"/>
    <s v="2"/>
    <s v="2. Gastos corrientes en bienes y servicios"/>
    <s v="05"/>
    <x v="8"/>
    <s v="4312"/>
    <s v="4312. Mercados"/>
    <n v="64"/>
    <n v="22199"/>
  </r>
  <r>
    <n v="220260010409"/>
    <s v="D"/>
    <d v="2026-03-27T00:00:00"/>
    <n v="22026001173"/>
    <s v="2026 07 1711 213"/>
    <n v="2673.1"/>
    <x v="242"/>
    <s v="MANO DE OBRA / MANO DE OBRA SIN CARGO / ACEITE MOTOR GASOLINA / DIESEL 15W/40 ( LTS ) / MANO DE OBRA / MANO DE OBRA / LI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3"/>
  </r>
  <r>
    <n v="220260010427"/>
    <s v="D"/>
    <d v="2026-03-27T00:00:00"/>
    <n v="22026002247"/>
    <s v="2026 11 1321 22199"/>
    <n v="487.92"/>
    <x v="242"/>
    <s v="CERRADURA AGA 135 CR 180º  18.5 35-10 / COPIA LLAVE NORMAL / EHL CEPILLO 900W  7994X486 / EHL ATORNILLADOR PERCUTOR 18V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199"/>
  </r>
  <r>
    <n v="220260010438"/>
    <s v="D"/>
    <d v="2026-03-27T00:00:00"/>
    <n v="22026002189"/>
    <s v="2026 11 1361 22199"/>
    <n v="770.1"/>
    <x v="242"/>
    <s v="BOSCH BROCA DIAMANTE P/CERAMICA 10mmx66 EXPERT / BOMBILLO AMIG 9460-60  30x30 LT / CANDADO COMBINA. IFAM/SEISPC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10440"/>
    <s v="D"/>
    <d v="2026-03-27T00:00:00"/>
    <n v="22026002189"/>
    <s v="2026 11 1361 22199"/>
    <n v="7188.28"/>
    <x v="242"/>
    <s v="CERRADURA ILARGI 2430-20 ,TESA 4010 50 PHN, TESA 4010 50 PHL / CERROJO AMIG SEG. 88x153 CROMO BRIL///SEISPC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10474"/>
    <s v="D"/>
    <d v="2026-03-27T00:00:00"/>
    <n v="22026000436"/>
    <s v="2026 03 9241 212"/>
    <n v="35.729999999999997"/>
    <x v="242"/>
    <s v="SUMINISTRO DE MATERIAL DE CERRAJERÍA PARA CONDE ANSÚREZ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64"/>
    <n v="212"/>
  </r>
  <r>
    <n v="220260010476"/>
    <s v="D"/>
    <d v="2026-03-27T00:00:00"/>
    <n v="22026000436"/>
    <s v="2026 03 9241 212"/>
    <n v="63.02"/>
    <x v="242"/>
    <s v="ID: 0050510 / LLAVES MECANIZADAS ACERO / CANDADO IFAM NIQUEL Z-20 LL/IG * ZONA ESTE Y PILARICA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64"/>
    <n v="212"/>
  </r>
  <r>
    <n v="220260010478"/>
    <s v="D"/>
    <d v="2026-03-27T00:00:00"/>
    <n v="22026000437"/>
    <s v="2026 03 9241 213"/>
    <n v="32.68"/>
    <x v="242"/>
    <s v="SUMINISTRO MATERIAL FERRETERÍA C.C. JOSÉ LUIS MOSQUERA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64"/>
    <n v="213"/>
  </r>
  <r>
    <n v="220260010504"/>
    <s v="D"/>
    <d v="2026-03-27T00:00:00"/>
    <n v="22026000943"/>
    <s v="2026 06 3232 212"/>
    <n v="606.33000000000004"/>
    <x v="242"/>
    <s v="SUMINISTRO MATERIAL DE FERRETERÍA - ELECTRICIDAD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10506"/>
    <s v="D"/>
    <d v="2026-03-27T00:00:00"/>
    <n v="22026000943"/>
    <s v="2026 06 3232 212"/>
    <n v="53.78"/>
    <x v="242"/>
    <s v="SUMINISTRO MATERIAL DE FERRETERÍA - ELECTRICIDAD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5401"/>
    <s v="D"/>
    <d v="2026-03-05T00:00:00"/>
    <n v="22026000943"/>
    <s v="2026 06 3232 212"/>
    <n v="533.53"/>
    <x v="515"/>
    <s v="PLACAS 200X200X10 CON PUNZÓN CENTRAL // TUBO CUADRADO 60X60X2 // 1 CHAPA L CALIENTE // EDUCACIÓN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7035"/>
    <s v="D"/>
    <d v="2026-03-11T00:00:00"/>
    <n v="22026001960"/>
    <s v="2026 07 1711 22199"/>
    <n v="198.17"/>
    <x v="515"/>
    <s v="PARQUES Y JARDINES / U 45-45-45 L 220  GALVA 1.5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10407"/>
    <s v="D"/>
    <d v="2026-03-27T00:00:00"/>
    <n v="22026002122"/>
    <s v="2026 08 1532 210"/>
    <n v="1200.8599999999999"/>
    <x v="515"/>
    <s v="10 PLETINA DE 40X10 S 275 JR / TUBO CUADRADO 40X40X2 DD11 / TUBO CARPINTERIA   R-6345    L DD11 / TUBO CARPINTERIA PDS-4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64"/>
    <n v="210"/>
  </r>
  <r>
    <n v="220260006037"/>
    <s v="AD"/>
    <d v="2026-03-05T00:00:00"/>
    <n v="22026002395"/>
    <s v="2026 11 1361 213"/>
    <n v="975.56"/>
    <x v="241"/>
    <s v="2 PRÓRROGA CONTRATO PREST SERV MANT CONS MAQUINAS, EQ, HERRAM Y MATER 7; LOTE 6: MANT PREV GIMNAS; 040426 A 311226"/>
    <n v="220"/>
    <s v="MADRID"/>
    <s v="MADRID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64"/>
    <n v="213"/>
  </r>
  <r>
    <n v="220260006038"/>
    <s v="AD"/>
    <d v="2026-03-05T00:00:00"/>
    <n v="22026002396"/>
    <s v="2026 11 1361 213"/>
    <n v="453.75"/>
    <x v="241"/>
    <s v="2 PRÓRROGA CONTRATO PREST SERV MANT CONS MAQUINAS, EQ, HERRAM Y MATER 7; LOTE 6: MANT CORRECT GIMNAS; 040426 A 311226"/>
    <n v="220"/>
    <s v="MADRID"/>
    <s v="MADRID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64"/>
    <n v="213"/>
  </r>
  <r>
    <n v="220260005347"/>
    <s v="D"/>
    <d v="2026-03-05T00:00:00"/>
    <n v="22026002189"/>
    <s v="2026 11 1361 22199"/>
    <n v="11.72"/>
    <x v="258"/>
    <s v="ALB: 26-201247 PED: 26-002323-1003 S/PED: AREA INCENDIOS / ML. CABLE FLEXIBLE NEGRO 3 X 2.5 MM (RV-K 1KV  UNE.21123) / E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365"/>
    <s v="D"/>
    <d v="2026-03-05T00:00:00"/>
    <n v="22026002189"/>
    <s v="2026 11 1361 22199"/>
    <n v="145.56"/>
    <x v="258"/>
    <s v="ALB: 26-201741 PED: 26-002343-1003 S/PED:  / ML. CADENA ESLABON CORTE ZINCADA 5 MM / ALB: 26-201742 PED: 26-003141-1003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387"/>
    <s v="D"/>
    <d v="2026-03-05T00:00:00"/>
    <n v="22026001960"/>
    <s v="2026 07 1711 22199"/>
    <n v="37.64"/>
    <x v="258"/>
    <s v="ALB: 26-202519 PED: 26-004480-1003 S/PED: 1515 / ELECTROVALVULA 1&quot;&quot; 100 DV CON CONTROL CAUDAL 9V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5389"/>
    <s v="D"/>
    <d v="2026-03-05T00:00:00"/>
    <n v="22026001960"/>
    <s v="2026 07 1711 22199"/>
    <n v="171.36"/>
    <x v="258"/>
    <s v="ALB: 26-202584 PED: 26-004588-1003 S/PED: 1516 / ROLLO 100 ML RB GOTEO MARRON 2,3L/H 33CM DN 16 / BOLSA 25 UDS ESTACA PA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5465"/>
    <s v="D"/>
    <d v="2026-03-05T00:00:00"/>
    <n v="22026000943"/>
    <s v="2026 06 3232 212"/>
    <n v="493.74"/>
    <x v="258"/>
    <s v="SUMINISTRO MATERIAL DE FONTANERÍA // CEIP GINER DE LOS RÍ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6000"/>
    <s v="D"/>
    <d v="2026-03-05T00:00:00"/>
    <n v="22026000422"/>
    <s v="2026 11 1621 22199"/>
    <n v="287.98"/>
    <x v="258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6845"/>
    <s v="D"/>
    <d v="2026-03-11T00:00:00"/>
    <n v="22026002247"/>
    <s v="2026 11 1321 22199"/>
    <n v="13.41"/>
    <x v="258"/>
    <s v="ALB: 26-202524 PED: 26-004488-1003 S/PED: POLICIA / UNECOL DESATASCADOR LIQUIDO USO PROFESIONAL BOTELLA 1L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199"/>
  </r>
  <r>
    <n v="220260007013"/>
    <s v="D"/>
    <d v="2026-03-11T00:00:00"/>
    <n v="22026001960"/>
    <s v="2026 07 1711 22199"/>
    <n v="85.63"/>
    <x v="258"/>
    <s v="ALB: 26-203299 PED: 26-005832-1003 S/PED: 1528 / NIPPELS GALVANIZADO 11/4 X 100 / MANGUITO GALVA HEMBRA 11/4&quot;&quot; / MANOMETR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7027"/>
    <s v="D"/>
    <d v="2026-03-11T00:00:00"/>
    <n v="22026001960"/>
    <s v="2026 07 1711 22199"/>
    <n v="89.35"/>
    <x v="258"/>
    <s v="ALB: 26-203198 PED: 26-005685-1003 S/PED: 1526 / BOLSA 25 UDS MANGUITO UNION PE TUBO-TUBO XF/17 / BOLSA 25 UDS TE UNION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7029"/>
    <s v="D"/>
    <d v="2026-03-11T00:00:00"/>
    <n v="22026001960"/>
    <s v="2026 07 1711 22199"/>
    <n v="346.29"/>
    <x v="258"/>
    <s v="ALB: 26-203012 PED: 26-005328-1003 S/PED: 1521 / CAJA 20 ASPERSOR 5004 &quot;&quot;PLUS&quot;&quot; C.COMPL. 3/4&quot;&quot; 10 CM / ESPATULA 8 CM (3206)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7158"/>
    <s v="D"/>
    <d v="2026-03-11T00:00:00"/>
    <n v="22026000943"/>
    <s v="2026 06 3232 212"/>
    <n v="74.16"/>
    <x v="258"/>
    <s v="SUMINISTRO MATERIAL DE FERRETERIA // CEIP CARDENAL MENDOZA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7160"/>
    <s v="D"/>
    <d v="2026-03-11T00:00:00"/>
    <n v="22026000943"/>
    <s v="2026 06 3232 212"/>
    <n v="3.39"/>
    <x v="258"/>
    <s v="CU MANGUITO HH FIG270 12 // CEIP CARDENAL MENDOZA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7162"/>
    <s v="D"/>
    <d v="2026-03-11T00:00:00"/>
    <n v="22026000943"/>
    <s v="2026 06 3232 212"/>
    <n v="156.62"/>
    <x v="258"/>
    <s v="SUMINISTRO MATERIAL DE FERRETERIA // CEIP CARDENAL MENDOZA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8000"/>
    <s v="D"/>
    <d v="2026-03-18T00:00:00"/>
    <n v="22026000943"/>
    <s v="2026 06 3232 212"/>
    <n v="39.979999999999997"/>
    <x v="258"/>
    <s v="SUMINISTRO MATERIAL PINTURA // CEIP PABLO PICASSO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8029"/>
    <s v="D"/>
    <d v="2026-03-18T00:00:00"/>
    <n v="22026002189"/>
    <s v="2026 11 1361 22199"/>
    <n v="244.29"/>
    <x v="258"/>
    <s v="ALB: 26-202435 PED: 26-004322-1003 / MASSO ENCENDEDOR RECARGABLE / SOPLETE CALENTAMIENTO TELAS ASFALTICAS /SEISPC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8089"/>
    <s v="D"/>
    <d v="2026-03-18T00:00:00"/>
    <n v="22026000422"/>
    <s v="2026 11 1621 22199"/>
    <n v="7.13"/>
    <x v="258"/>
    <s v="OTROS SUMINISTROS.../// AM EXP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8201"/>
    <s v="D"/>
    <d v="2026-03-18T00:00:00"/>
    <n v="22026000436"/>
    <s v="2026 03 9241 212"/>
    <n v="35.380000000000003"/>
    <x v="258"/>
    <s v="ALB: 26-202675 PED: 26-004750-1003 S/PED: CC ESGUEVA / BARRA 3 ML. PVC SANITARIO SERIE B DN 90 / TE 45º SANITARIO M-H DN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64"/>
    <n v="212"/>
  </r>
  <r>
    <n v="220260008203"/>
    <s v="D"/>
    <d v="2026-03-18T00:00:00"/>
    <n v="22026000436"/>
    <s v="2026 03 9241 212"/>
    <n v="9.11"/>
    <x v="258"/>
    <s v="ALB: 26-203110 PED: 26-005532-1003 S/PED: C.C. ESGUEVA / MANGUITO ENCOLAR PRESION DN 25 / BARRA 1 ML. TUBO PVC ENCOLAR P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64"/>
    <n v="212"/>
  </r>
  <r>
    <n v="220260009233"/>
    <s v="D"/>
    <d v="2026-03-26T00:00:00"/>
    <n v="22026001960"/>
    <s v="2026 07 1711 22199"/>
    <n v="108.9"/>
    <x v="258"/>
    <s v="ALB: 26-203702 PED: 26-006551-1003 S/PED: 1534 / MANGUITO PE HEMBRA-HEMBRA 1/2 / BOLSA 5 UDS CODO TECH-LINE 90º 3/4-MACH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9235"/>
    <s v="D"/>
    <d v="2026-03-26T00:00:00"/>
    <n v="22026001960"/>
    <s v="2026 07 1711 22199"/>
    <n v="65.069999999999993"/>
    <x v="258"/>
    <s v="ALB: 26-203899 PED: 26-006828-1003 S/PED: 1537 / ARQUETA POLYPRO NEGRA RECTANGULAR MEDIANA 50X37XH30 / ELECTROVALVULA 1&quot;&quot;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9237"/>
    <s v="D"/>
    <d v="2026-03-26T00:00:00"/>
    <n v="22026001960"/>
    <s v="2026 07 1711 22199"/>
    <n v="29.05"/>
    <x v="258"/>
    <s v="ALB: 26-204324 PED: 26-007530-1003 S/PED: 1541 / VALVULA PVC ROSCAR 1 1/4&quot;&quot;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10404"/>
    <s v="D"/>
    <d v="2026-03-27T00:00:00"/>
    <n v="22026002189"/>
    <s v="2026 11 1361 22199"/>
    <n v="336.23"/>
    <x v="258"/>
    <s v="ALB: 26-204110  MATABI MOCHILA EXTINTORA FORESTAL 16 L AMARILLA (CERTIFICADA) / MANGO METAL////SEISPC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10498"/>
    <s v="D"/>
    <d v="2026-03-27T00:00:00"/>
    <n v="22026000943"/>
    <s v="2026 06 3232 212"/>
    <n v="93.34"/>
    <x v="258"/>
    <s v="MLK PAQUETE DISCO AMOLADORA // VALVULA // MONOMANDO DUCHA // CEIP ALONSO BERRUGUETE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7346"/>
    <s v="AD"/>
    <d v="2026-03-12T00:00:00"/>
    <n v="22026002605"/>
    <s v="2026 06 3341 22699"/>
    <n v="12705"/>
    <x v="601"/>
    <s v="SE-EC 18/2025 - CTO. SUMINISTRO TROFEOS PARA CELEBRACIÓN DEL TROFEO TAURINO SAN PEDRO REGALADO 2026-2027."/>
    <n v="220"/>
    <s v="ALCANTARILLA"/>
    <s v="MURCIA"/>
    <x v="2"/>
    <s v="PrAbier - Procedimiento Abierto"/>
    <s v="MultiC - MultiCriterio"/>
    <x v="0"/>
    <x v="0"/>
    <s v="2"/>
    <s v="2. Gastos corrientes en bienes y servicios"/>
    <s v="06"/>
    <x v="0"/>
    <s v="3341"/>
    <s v="3341. Coordinación de políticas culturales"/>
    <n v="64"/>
    <n v="22699"/>
  </r>
  <r>
    <n v="220260008158"/>
    <s v="ADO"/>
    <d v="2026-03-18T00:00:00"/>
    <n v="22026002821"/>
    <s v="2026 11 1321 22102"/>
    <n v="1577.08"/>
    <x v="284"/>
    <m/>
    <n v="240"/>
    <s v="BARCELONA"/>
    <s v="BARCELONA"/>
    <x v="2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64"/>
    <n v="22102"/>
  </r>
  <r>
    <n v="220259000721"/>
    <s v="AD"/>
    <d v="2026-01-01T00:00:00"/>
    <n v="22026001712"/>
    <s v="2026 0950 4321 640"/>
    <n v="10213.5"/>
    <x v="602"/>
    <s v="PLAN TRANSICION VERDE SOSTENIBLE SECTOR TURISTICO VALLADOLID, LOTE 2 HUELLA CARBONO E HIDRICA. PRTR NEXT GENERATION EU"/>
    <n v="220"/>
    <s v="BARCELONA"/>
    <s v="BARCELONA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60005950"/>
    <s v="D"/>
    <d v="2026-03-05T00:00:00"/>
    <n v="22026000422"/>
    <s v="2026 11 1621 22199"/>
    <n v="42.4"/>
    <x v="295"/>
    <s v="OTROS SUMINISTROS.../// AM EXP 18/2022 // SERVICIO DE LIMPIEZA."/>
    <n v="300"/>
    <s v="BARCELONA"/>
    <s v="BARCELON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50048071"/>
    <s v="AD"/>
    <d v="2026-03-18T00:00:00"/>
    <n v="22025004282"/>
    <s v="2026 01 4331 626"/>
    <n v="558511.80000000005"/>
    <x v="603"/>
    <s v="SUMINISTRO E INSTALACION EQUIPAMIENTO AUDIOVISUAL, INFORMATICO Y MOBILIARIO TECH LAB CyL (LOTE 1)"/>
    <n v="220"/>
    <s v="SIERRA DE YEGUAS"/>
    <s v="MALAGA"/>
    <x v="2"/>
    <s v="PrAbier - Procedimiento Abierto"/>
    <s v="MultiC - MultiCriterio"/>
    <x v="0"/>
    <x v="0"/>
    <s v="6"/>
    <s v="6. Inversiones reales"/>
    <s v="01"/>
    <x v="4"/>
    <s v="4331"/>
    <s v="4331. Desarrollo empresarial"/>
    <n v="64"/>
    <n v="626"/>
  </r>
  <r>
    <n v="220260006255"/>
    <s v="AD"/>
    <d v="2026-03-06T00:00:00"/>
    <n v="22026002338"/>
    <s v="2026 08 1532 22799"/>
    <n v="7259.78"/>
    <x v="116"/>
    <s v="Servicio de Vigilancia para obras menores en vía pública ( sepi)."/>
    <n v="220"/>
    <s v="ZARATAN"/>
    <s v="VALLADOLID"/>
    <x v="0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64"/>
    <n v="22799"/>
  </r>
  <r>
    <n v="220260004707"/>
    <s v="AD"/>
    <d v="2026-03-03T00:00:00"/>
    <n v="22026002616"/>
    <s v="2026 01 4331 22799"/>
    <n v="7243.14"/>
    <x v="604"/>
    <s v="SERVICIOS DE ASISTENCIA TÉCNICA PARA EL USO DE LOS MEDIOS AUDIOVISUALES EN LA AGENCIA DE INNOVACIÓN AÑ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64"/>
    <n v="22799"/>
  </r>
  <r>
    <n v="220260008814"/>
    <s v="AD"/>
    <d v="2026-03-23T00:00:00"/>
    <n v="22026002909"/>
    <s v="2026 04 9204 641"/>
    <n v="7199.5"/>
    <x v="605"/>
    <s v="ADQUISICION SUSCRIPCIONES BUSINESS DE LA HERRAMIENTA ChatGPT"/>
    <n v="220"/>
    <s v="VALLADOLID"/>
    <s v="VALLADOLID"/>
    <x v="2"/>
    <s v="AdDirec - Adjudicación Directa"/>
    <s v="SinC - Sin Criterio"/>
    <x v="1"/>
    <x v="0"/>
    <s v="6"/>
    <s v="6. Inversiones reales"/>
    <s v="04"/>
    <x v="2"/>
    <s v="9204"/>
    <s v="9204. Tecnologías de la información y comunicación"/>
    <n v="64"/>
    <n v="641"/>
  </r>
  <r>
    <n v="220260006271"/>
    <s v="AD"/>
    <d v="2026-03-06T00:00:00"/>
    <n v="22026002775"/>
    <s v="2026 11 1621 214"/>
    <n v="7139"/>
    <x v="185"/>
    <s v="REPARACIÓN Y MANTENIMIENTO DE VEHÍCULOS Y MAQUINARA DE LA MARCA SCANIA. SERVICIO DE LIMPIEZA."/>
    <n v="220"/>
    <s v="FUENSALDAÑA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64"/>
    <n v="214"/>
  </r>
  <r>
    <n v="220260008772"/>
    <s v="AD"/>
    <d v="2026-03-20T00:00:00"/>
    <n v="22026002880"/>
    <s v="2026 10 2315 22611"/>
    <n v="7139"/>
    <x v="203"/>
    <s v="COLABORACIÓN EL NORTE DE CASTILLA IX CARRERA Y MARCHA DE LAS MUJERES// VALLADOLID// 22 DE MARZO 2026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64"/>
    <n v="22611"/>
  </r>
  <r>
    <n v="220260008810"/>
    <s v="AD"/>
    <d v="2026-03-23T00:00:00"/>
    <n v="22026002794"/>
    <s v="2026 02 9331 22799"/>
    <n v="7139"/>
    <x v="606"/>
    <s v="REALIZACIÓN ESTUDIO DE VIABILIDAD ECONÓMICA PARA LA CONSTRUCCIÓN DE UN APARCAMIENTO EN CALLE MADRE DE DIOS"/>
    <n v="220"/>
    <s v="FUENSALDAÑA"/>
    <s v="VALLADOLID"/>
    <x v="0"/>
    <s v="AdDirec - Adjudicación Directa"/>
    <s v="SinC - Sin Criterio"/>
    <x v="1"/>
    <x v="0"/>
    <s v="2"/>
    <s v="2. Gastos corrientes en bienes y servicios"/>
    <s v="02"/>
    <x v="10"/>
    <s v="9331"/>
    <s v="9331. Gestión del patrimonio"/>
    <n v="64"/>
    <n v="22799"/>
  </r>
  <r>
    <n v="220260006668"/>
    <s v="AD"/>
    <d v="2026-03-09T00:00:00"/>
    <n v="22026002753"/>
    <s v="2026 05 4312 22799"/>
    <n v="7078.5"/>
    <x v="116"/>
    <s v="REDACCIÓN DE PLANES DE EVACUACIÓN EN CASO DE EMERGENCIAS EN DIVERSOS MERCADOS MUNICIPALES."/>
    <n v="220"/>
    <s v="ZARATAN"/>
    <s v="VALLADOLID"/>
    <x v="0"/>
    <s v="AdDirec - Adjudicación Directa"/>
    <s v="SinC - Sin Criterio"/>
    <x v="1"/>
    <x v="0"/>
    <s v="2"/>
    <s v="2. Gastos corrientes en bienes y servicios"/>
    <s v="05"/>
    <x v="8"/>
    <s v="4312"/>
    <s v="4312. Mercados"/>
    <n v="64"/>
    <n v="22799"/>
  </r>
  <r>
    <n v="220260008804"/>
    <s v="AD"/>
    <d v="2026-03-23T00:00:00"/>
    <n v="22026002912"/>
    <s v="2026 02 9332 213"/>
    <n v="7039.64"/>
    <x v="156"/>
    <s v="Mantenimiento preventivo de las instalaciones de climatización, calefacción, agua caliente y fría de los edificios depen"/>
    <n v="220"/>
    <s v="ALBACETE"/>
    <s v="ALBACETE"/>
    <x v="0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64"/>
    <n v="213"/>
  </r>
  <r>
    <n v="220260007199"/>
    <s v="AD"/>
    <d v="2026-03-11T00:00:00"/>
    <n v="22026002808"/>
    <s v="2026 06 3232 213"/>
    <n v="6897"/>
    <x v="607"/>
    <s v="SANEAMIENTO DE INSTALACIÓN ELÉCTRICA Y NUEVA ILUMINACIÓN DE VARIOS COLEGIOS PÚBLICOS. AÑO 2026"/>
    <n v="220"/>
    <s v="TORO"/>
    <s v="ZAMORA"/>
    <x v="0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64"/>
    <n v="213"/>
  </r>
  <r>
    <n v="220260007839"/>
    <s v="AD"/>
    <d v="2026-03-16T00:00:00"/>
    <n v="22026002649"/>
    <s v="2026 06 3321 22001"/>
    <n v="6459.25"/>
    <x v="608"/>
    <s v="SUMINISTRO VARIAS REVISTAS: CLARA, CUERPOMENTE, EL MUEBLE, EL JUEVES, LABORES DEL HOGAR, ETC. PARA BIBLIOTECAS. 2026"/>
    <n v="220"/>
    <s v="BARCELONA"/>
    <s v="BARCELONA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64"/>
    <n v="22001"/>
  </r>
  <r>
    <n v="220260008816"/>
    <s v="AD"/>
    <d v="2026-03-23T00:00:00"/>
    <n v="22026002942"/>
    <s v="2026 05 4312 633"/>
    <n v="6280.46"/>
    <x v="204"/>
    <s v="REPARACIÓN DEL ASCENSOR DEL M. CAMPILLO E INSTALACIÓN DE CIERTOS MATERIALES CON EL FIN DE SUBSANAR DEFICIENCIAS"/>
    <n v="220"/>
    <s v="MADRID"/>
    <s v="MADRID"/>
    <x v="0"/>
    <s v="AdDirec - Adjudicación Directa"/>
    <s v="SinC - Sin Criterio"/>
    <x v="1"/>
    <x v="0"/>
    <s v="6"/>
    <s v="6. Inversiones reales"/>
    <s v="05"/>
    <x v="8"/>
    <s v="4312"/>
    <s v="4312. Mercados"/>
    <n v="64"/>
    <n v="633"/>
  </r>
  <r>
    <n v="220260008823"/>
    <s v="AD"/>
    <d v="2026-03-23T00:00:00"/>
    <n v="22026003054"/>
    <s v="2026 11 3111 22799"/>
    <n v="5998.35"/>
    <x v="609"/>
    <s v="CONTRATACION ACTUACIONES NOCTURNAS COMPLEMENTARIAS PARA CONTROL DE PALOMAS TORCACES EN LA CIUDAD DE VALLADOLID"/>
    <n v="220"/>
    <s v="ASTORGA"/>
    <s v="LEON"/>
    <x v="0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64"/>
    <n v="22799"/>
  </r>
  <r>
    <n v="220260007581"/>
    <s v="AD"/>
    <d v="2026-03-13T00:00:00"/>
    <n v="22026002850"/>
    <s v="2026 01 9205 213"/>
    <n v="5906.74"/>
    <x v="610"/>
    <s v="ADJUDICA MANTENIMIENTO (RECAUCHUTADO RODILLOS) Y REVISIÓN MÁQUINA IMPRESIÓN HEILDELBERG - IMPRENTA"/>
    <n v="220"/>
    <s v="MADRID"/>
    <s v="MADRID"/>
    <x v="0"/>
    <s v="AdDirec - Adjudicación Directa"/>
    <s v="SinC - Sin Criterio"/>
    <x v="1"/>
    <x v="0"/>
    <s v="2"/>
    <s v="2. Gastos corrientes en bienes y servicios"/>
    <s v="01"/>
    <x v="4"/>
    <s v="9205"/>
    <s v="9205. Imprenta municipal"/>
    <n v="64"/>
    <n v="213"/>
  </r>
  <r>
    <n v="220260008522"/>
    <s v="AD"/>
    <d v="2026-03-19T00:00:00"/>
    <n v="22026002941"/>
    <s v="2026 01 9207 22699"/>
    <n v="5717.25"/>
    <x v="611"/>
    <s v="ADJUDICA BUZONEO BOLETINES 'VALLADOLID INFORMA' RELATIVOS A BARRIOS CIUDAD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64"/>
    <n v="22699"/>
  </r>
  <r>
    <n v="220260007852"/>
    <s v="AD"/>
    <d v="2026-03-17T00:00:00"/>
    <n v="22026002815"/>
    <s v="2026 02 9332 212"/>
    <n v="5457.1"/>
    <x v="612"/>
    <s v="REPARACION SUELO TORREON SECCION DE GOBIERNO Y ACTAS"/>
    <n v="220"/>
    <s v="VALLADOLID"/>
    <s v="VALLADOLID"/>
    <x v="4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64"/>
    <n v="212"/>
  </r>
  <r>
    <n v="220260008800"/>
    <s v="AD"/>
    <d v="2026-03-23T00:00:00"/>
    <n v="22026002790"/>
    <s v="2026 07 1721 213"/>
    <n v="5250.66"/>
    <x v="613"/>
    <s v="MANTENIMIENTO CROMATOGRAFO DEL LABORATORIO DE LA RED"/>
    <n v="220"/>
    <s v="SANT CUGAT DEL VALLES"/>
    <s v="BARCELONA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64"/>
    <n v="213"/>
  </r>
  <r>
    <n v="220260009103"/>
    <s v="AD/"/>
    <d v="2026-03-25T00:00:00"/>
    <n v="22026002510"/>
    <s v="2026 07 1711 22799"/>
    <n v="-1098.6600000000001"/>
    <x v="205"/>
    <s v="INSTALACION DE CABLEADO DE LA RED DE ALUMBRADO PUBLICO EN LA CALLE MIESES._CREDITO NO NECESARIO"/>
    <n v="220"/>
    <s v="VALLADOLID"/>
    <s v="VALLADOLID"/>
    <x v="4"/>
    <s v="AdDirec - Adjudicación Directa"/>
    <s v="SinC - Sin Criterio"/>
    <x v="1"/>
    <x v="0"/>
    <s v="2"/>
    <s v="2. Gastos corrientes en bienes y servicios"/>
    <s v="07"/>
    <x v="3"/>
    <s v="1711"/>
    <s v="1711. Parques y jardines"/>
    <n v="64"/>
    <n v="22799"/>
  </r>
  <r>
    <n v="220260004706"/>
    <s v="AD"/>
    <d v="2026-03-03T00:00:00"/>
    <n v="22026002604"/>
    <s v="2026 01 4331 213"/>
    <n v="5000"/>
    <x v="156"/>
    <s v="MANTENIMIENTO DEL SISTEMA DE CLIMATIZACIÓN DE LA AGENCIA Y DEL TECH LAB HASTA FORMALIZACIÓN DEL CONTRATO CENTRALIZADO"/>
    <n v="220"/>
    <s v="ALBACETE"/>
    <s v="ALBACETE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64"/>
    <n v="213"/>
  </r>
  <r>
    <n v="220260008014"/>
    <s v="D"/>
    <d v="2026-03-18T00:00:00"/>
    <n v="22026000868"/>
    <s v="2026 02 9332 212"/>
    <n v="13.21"/>
    <x v="91"/>
    <s v="59668200 - Lámpara Led CorePro LED PLS 5W 840 2P G23 / T - GE11750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8801"/>
    <s v="AD"/>
    <d v="2026-03-23T00:00:00"/>
    <n v="22026002867"/>
    <s v="2026 10 2311 22799"/>
    <n v="4976.3"/>
    <x v="133"/>
    <s v="REPARTO DE DOCUMENTACION ENTRE CENTROS DE INTERVENCION SOCIAL Y CVAs 1-4-26 A 31-3-27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64"/>
    <n v="22799"/>
  </r>
  <r>
    <n v="220260008790"/>
    <s v="AD"/>
    <d v="2026-03-23T00:00:00"/>
    <n v="22026002852"/>
    <s v="2026 01 9207 22602"/>
    <n v="4840"/>
    <x v="614"/>
    <s v="ADJUDICA DESARROLLAR CREATIVIDAD Y ADAPTACIONES CAMPAÑA PUBLICIDAD POR 200 AÑOS DE LA POLICÍA MUNICIPAL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64"/>
    <n v="22602"/>
  </r>
  <r>
    <n v="220260004820"/>
    <s v="D"/>
    <d v="2026-03-04T00:00:00"/>
    <n v="22026000868"/>
    <s v="2026 02 9332 212"/>
    <n v="45.67"/>
    <x v="242"/>
    <s v="MANGO MAZA BELLOTA M5200 3N KG. / ID: 0049619 / EMBELLECEDOR LATON LAPIDADO 39/12******* / SIN ID / ANTIPROYECCIONES WEL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5940"/>
    <s v="D"/>
    <d v="2026-03-05T00:00:00"/>
    <n v="22026000868"/>
    <s v="2026 02 9332 212"/>
    <n v="192.24"/>
    <x v="242"/>
    <s v="CERROJO AMIG  384 LTDO BARNIZ  60MM - / SEÑAL EBER CLASE &quot;&quot;B&quot;&quot; LUMINIS 297X210 A4 / SEÑAL EBER POLIE LUMINIS 210X210 / BI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7958"/>
    <s v="D"/>
    <d v="2026-03-18T00:00:00"/>
    <n v="22026001767"/>
    <s v="2026 05 4312 22199"/>
    <n v="114.85"/>
    <x v="242"/>
    <s v="ID: 0048638 / COPIA LLAVE MCM 54 MAESTRA E-52677"/>
    <n v="300"/>
    <s v="VALLADOLID"/>
    <s v="VALLADOLID"/>
    <x v="2"/>
    <s v="PrAbier - Procedimiento Abierto"/>
    <s v="MultiC - MultiCriterio"/>
    <x v="2"/>
    <x v="0"/>
    <s v="2"/>
    <s v="2. Gastos corrientes en bienes y servicios"/>
    <s v="05"/>
    <x v="8"/>
    <s v="4312"/>
    <s v="4312. Mercados"/>
    <n v="64"/>
    <n v="22199"/>
  </r>
  <r>
    <n v="220260007960"/>
    <s v="D"/>
    <d v="2026-03-18T00:00:00"/>
    <n v="22026000868"/>
    <s v="2026 02 9332 212"/>
    <n v="230.13"/>
    <x v="242"/>
    <s v="CIERRA.TELESCO 33AT50PL PLATA C/RETENC. / EHL MUELLE CIERRAPUERTAS BRAZO. PLATEADO.   2931D3 / REPOSAPIES FELLOWES AJUST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8020"/>
    <s v="D"/>
    <d v="2026-03-18T00:00:00"/>
    <n v="22026000866"/>
    <s v="2026 02 9332 214"/>
    <n v="619.28"/>
    <x v="242"/>
    <s v="SIN ID / CHAPA PERFORADA 2000x1000x1  D-10mm INOX / MAN Y EDIFICIO Y INSTALAICIONES FURGONETA 0020 / JUEGO DEST. WERA S-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4"/>
  </r>
  <r>
    <n v="220260008970"/>
    <s v="D"/>
    <d v="2026-03-25T00:00:00"/>
    <n v="22026001206"/>
    <s v="2026 07 1721 22199"/>
    <n v="34.97"/>
    <x v="242"/>
    <s v="CERRADURA URKO 23R 40MM BOMB.37MM LARGO / BOMBILLO 2071 REVER D16.5 2 ALETAS VERTICAL  R30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21"/>
    <s v="1721. Protección del medio ambiente"/>
    <n v="64"/>
    <n v="22199"/>
  </r>
  <r>
    <n v="220260009185"/>
    <s v="D"/>
    <d v="2026-03-26T00:00:00"/>
    <n v="22026000868"/>
    <s v="2026 02 9332 212"/>
    <n v="147.54"/>
    <x v="242"/>
    <s v="MOLL TESA BARRA ALUMINIO INOX 1MT 40MM / BURLETE RUF. ALUM. PLATA ADH. 38X0.83 BL / BOMBILLO TESA 5200 30x10 LN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189"/>
    <s v="D"/>
    <d v="2026-03-26T00:00:00"/>
    <n v="22026000868"/>
    <s v="2026 02 9332 212"/>
    <n v="20.67"/>
    <x v="242"/>
    <s v="SIN ID / FLEX.8 M TRIPLE BLACK REF.7258 MEDID 7258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4843"/>
    <s v="D"/>
    <d v="2026-03-04T00:00:00"/>
    <n v="22026000868"/>
    <s v="2026 02 9332 212"/>
    <n v="35.049999999999997"/>
    <x v="258"/>
    <s v="ALB: 26-201794 PED: 26-003241-1003 S/PED: PARQUE DE MTTO / CU SAMBRA H COBRE/INOX 303   18-3/4&quot;&quot; / PB ENLACE ROSCA M DN 2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8024"/>
    <s v="D"/>
    <d v="2026-03-18T00:00:00"/>
    <n v="22026000868"/>
    <s v="2026 02 9332 212"/>
    <n v="46.36"/>
    <x v="258"/>
    <s v="ALB: 26-202661 PED: 26-004732-1003 S/PED: CASA CONSISTORIAL / CODO 87ª SANITARIO H-H DN 160 / MANGUITO EVACUACION DN 160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195"/>
    <s v="D"/>
    <d v="2026-03-26T00:00:00"/>
    <n v="22026000868"/>
    <s v="2026 02 9332 212"/>
    <n v="18.27"/>
    <x v="258"/>
    <s v="ALB: 26-203074 PED: 26-005465-1003 S/PED: CASA CONSISTORIAL / PB LLAVE DE PASO PARA EMPOTRAR DN 15 (SIN MANETA) / MANGUI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197"/>
    <s v="D"/>
    <d v="2026-03-26T00:00:00"/>
    <n v="22026000868"/>
    <s v="2026 02 9332 212"/>
    <n v="56.62"/>
    <x v="258"/>
    <s v="ALB: 26-202985 PED: 26-005267-1003 S/PED: CASA CONSISTORIAL / CU TAPON H FIG301 28 / BARRA 1 ML. COBRE DURO DN-28   (UNE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199"/>
    <s v="D"/>
    <d v="2026-03-26T00:00:00"/>
    <n v="22026000868"/>
    <s v="2026 02 9332 212"/>
    <n v="149.16999999999999"/>
    <x v="258"/>
    <s v="ALB: 26-202984 PED: 26-005265-1003 S/PED: RECINTO FERIAL / ML. POLIETILENO BARRA PE100 AD PN16  63 / BARRA 1 ML. POLIETI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4886"/>
    <s v="D"/>
    <d v="2026-03-04T00:00:00"/>
    <n v="22026000691"/>
    <s v="2026 11 1621 214"/>
    <n v="2071.48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888"/>
    <s v="D"/>
    <d v="2026-03-04T00:00:00"/>
    <n v="22026000691"/>
    <s v="2026 11 1621 214"/>
    <n v="2212.62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9201"/>
    <s v="D"/>
    <d v="2026-03-26T00:00:00"/>
    <n v="22026000868"/>
    <s v="2026 02 9332 212"/>
    <n v="334.18"/>
    <x v="258"/>
    <s v="ALB: 26-202868 PED: 26-005055-1003 S/PED: CASA CONSISTORIAL / BARRA 5,8 ML. POLIBUTILENO DN 15 / BARRA 5,8 ML. POLIBUTIL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6270"/>
    <s v="AD"/>
    <d v="2026-03-06T00:00:00"/>
    <n v="22026002740"/>
    <s v="2026 06 3321 22001"/>
    <n v="4727.5200000000004"/>
    <x v="615"/>
    <s v="SUSCRIPCIÓN ANUAL AL DIARIO ABC PARA LAS BIBLIOTECAS MUNICIPALES DEL AYUNTAMIENTO DE VALLADOLID - AÑO 2026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64"/>
    <n v="22001"/>
  </r>
  <r>
    <n v="220260008290"/>
    <s v="AD"/>
    <d v="2026-03-18T00:00:00"/>
    <n v="22026002846"/>
    <s v="2026 05 4312 22699"/>
    <n v="4719"/>
    <x v="616"/>
    <s v="ELABORACIÓN Y DESARROLLO DE MATERIALES DE COMUNICACIÓN PARA ANIMAR AL EMPRENDIMIENTO EN LOS MERCADOS MUNICIPALES"/>
    <n v="220"/>
    <s v="PONTEDEUME"/>
    <s v="LA CORUÑA"/>
    <x v="0"/>
    <s v="AdDirec - Adjudicación Directa"/>
    <s v="SinC - Sin Criterio"/>
    <x v="1"/>
    <x v="0"/>
    <s v="2"/>
    <s v="2. Gastos corrientes en bienes y servicios"/>
    <s v="05"/>
    <x v="8"/>
    <s v="4312"/>
    <s v="4312. Mercados"/>
    <n v="64"/>
    <n v="22699"/>
  </r>
  <r>
    <n v="220260008280"/>
    <s v="AD"/>
    <d v="2026-03-18T00:00:00"/>
    <n v="22026002863"/>
    <s v="2026 01 4331 22799"/>
    <n v="4598"/>
    <x v="617"/>
    <s v="BOCETO PARA DISEÑO DEL ARTE GRÁFICO DIGITAL PARA MURAL 3D CONMEMORATIVO DEL 475 ANIVERSARIO DE LA CONTROVERSIA"/>
    <n v="220"/>
    <s v="MADRID"/>
    <s v="MADR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64"/>
    <n v="22799"/>
  </r>
  <r>
    <n v="220260005107"/>
    <s v="AD"/>
    <d v="2026-03-04T00:00:00"/>
    <n v="22026002670"/>
    <s v="2026 06 3321 629"/>
    <n v="3900"/>
    <x v="618"/>
    <s v="CTO. MENOR FONDOS LIBROS INFORMATIVOS Y ENCUENTRO CLUBES LECTURA EN LA FERIA DEL LIBRO. -4 MESES-"/>
    <n v="220"/>
    <s v="VALLADOLID"/>
    <s v="VALLADOLID"/>
    <x v="2"/>
    <s v="AdDirec - Adjudicación Directa"/>
    <s v="SinC - Sin Criterio"/>
    <x v="1"/>
    <x v="0"/>
    <s v="6"/>
    <s v="6. Inversiones reales"/>
    <s v="06"/>
    <x v="0"/>
    <s v="3321"/>
    <s v="3321. Bibliotecas públicas"/>
    <n v="64"/>
    <n v="629"/>
  </r>
  <r>
    <n v="220260005110"/>
    <s v="AD"/>
    <d v="2026-03-04T00:00:00"/>
    <n v="22026002675"/>
    <s v="2026 06 3321 629"/>
    <n v="3900"/>
    <x v="380"/>
    <s v="CONTRATO MENOR SUMINISTRO FONDOS BIBLIOGRÁFICOS NARRATIVA ADULTOS. -4 MESES-"/>
    <n v="220"/>
    <s v="VALORIA LA BUENA"/>
    <s v="VALLADOLID"/>
    <x v="2"/>
    <s v="AdDirec - Adjudicación Directa"/>
    <s v="SinC - Sin Criterio"/>
    <x v="1"/>
    <x v="0"/>
    <s v="6"/>
    <s v="6. Inversiones reales"/>
    <s v="06"/>
    <x v="0"/>
    <s v="3321"/>
    <s v="3321. Bibliotecas públicas"/>
    <n v="64"/>
    <n v="629"/>
  </r>
  <r>
    <n v="220260005109"/>
    <s v="AD"/>
    <d v="2026-03-04T00:00:00"/>
    <n v="22026002672"/>
    <s v="2026 06 3321 629"/>
    <n v="3900"/>
    <x v="619"/>
    <s v="CTO. MENOR SUMINISTRO FONDOS BIBLIOGRÁFICOS NOVEDADES LITERARIAS. -4 MESES-"/>
    <n v="220"/>
    <s v="VALLADOLID"/>
    <s v="VALLADOLID"/>
    <x v="2"/>
    <s v="AdDirec - Adjudicación Directa"/>
    <s v="SinC - Sin Criterio"/>
    <x v="1"/>
    <x v="0"/>
    <s v="6"/>
    <s v="6. Inversiones reales"/>
    <s v="06"/>
    <x v="0"/>
    <s v="3321"/>
    <s v="3321. Bibliotecas públicas"/>
    <n v="64"/>
    <n v="629"/>
  </r>
  <r>
    <n v="220260005108"/>
    <s v="AD"/>
    <d v="2026-03-04T00:00:00"/>
    <n v="22026002671"/>
    <s v="2026 06 3321 629"/>
    <n v="3900"/>
    <x v="620"/>
    <s v="CTO. MENOR SUMINISTRO DE FONDOS LIBROS INFANTILES Y  JUVENILES. -4 MESES-"/>
    <n v="220"/>
    <s v="VALLADOLID"/>
    <s v="VALLADOLID"/>
    <x v="2"/>
    <s v="AdDirec - Adjudicación Directa"/>
    <s v="SinC - Sin Criterio"/>
    <x v="1"/>
    <x v="0"/>
    <s v="6"/>
    <s v="6. Inversiones reales"/>
    <s v="06"/>
    <x v="0"/>
    <s v="3321"/>
    <s v="3321. Bibliotecas públicas"/>
    <n v="64"/>
    <n v="629"/>
  </r>
  <r>
    <n v="220260010378"/>
    <s v="ADO"/>
    <d v="2026-03-27T00:00:00"/>
    <n v="22026003043"/>
    <s v="2026 11 1321 22102"/>
    <n v="5232.3100000000004"/>
    <x v="284"/>
    <s v="SUMINISTRO GAS PARA POLICÍA MUNICIPAL AVENIDA DE BURGOS"/>
    <n v="240"/>
    <s v="BARCELONA"/>
    <s v="BARCELONA"/>
    <x v="2"/>
    <s v="PrAbier - Procedimiento Abierto"/>
    <s v="MultiC - MultiCriterio"/>
    <x v="0"/>
    <x v="0"/>
    <s v="2"/>
    <s v="2. Gastos corrientes en bienes y servicios"/>
    <s v="11"/>
    <x v="5"/>
    <s v="1321"/>
    <s v="1321. Policía municipal"/>
    <n v="64"/>
    <n v="22102"/>
  </r>
  <r>
    <n v="220260009107"/>
    <s v="AD"/>
    <d v="2026-03-25T00:00:00"/>
    <n v="22026002938"/>
    <s v="2026 11 1321 213"/>
    <n v="3692.92"/>
    <x v="621"/>
    <s v="MANTENIMIENTO DEL SISTEMA DE LECTURA DE MATRÍCULAS AÑO 2026"/>
    <n v="220"/>
    <s v="LAS ROZAS DE MADRID"/>
    <s v="MADR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64"/>
    <n v="213"/>
  </r>
  <r>
    <n v="220260008803"/>
    <s v="AD"/>
    <d v="2026-03-23T00:00:00"/>
    <n v="22026002906"/>
    <s v="2026 02 9332 212"/>
    <n v="3320.24"/>
    <x v="369"/>
    <s v="TRABAJOS DE LIJADO/EMPLASTECIDO/BARNIZADO DE SUELOS DE PARQUETS DE 2 SALAS EN CASA CONSISTORIAL"/>
    <n v="220"/>
    <s v="VALLADOLID"/>
    <s v="VALLADOLID"/>
    <x v="4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64"/>
    <n v="212"/>
  </r>
  <r>
    <n v="220260007573"/>
    <s v="AD"/>
    <d v="2026-03-13T00:00:00"/>
    <n v="22026002782"/>
    <s v="2026 01 4331 22799"/>
    <n v="3018.95"/>
    <x v="622"/>
    <s v="MANTENIMIENTO INTEGRAL DE LA PLATAFORMA WEB DE GESTIÓN DE EMBAJADORES Y DISEÑO Y EJECUCIÓN CAMPAÑAS DE DIFUSIÓN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64"/>
    <n v="22799"/>
  </r>
  <r>
    <n v="220260006049"/>
    <s v="AD"/>
    <d v="2026-03-05T00:00:00"/>
    <n v="22026002570"/>
    <s v="2026 02 9332 203"/>
    <n v="3000"/>
    <x v="164"/>
    <s v="SUMINISTRO DE CONTENEDORES VACIOS, DEPÓSITO DEL TIEMPO NECESARIO Y RETIRADA DE LOS MISMOS AL VERTEDERO, PARA  2006"/>
    <n v="220"/>
    <s v="LA FLECHA"/>
    <s v="VALLADOLID"/>
    <x v="0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64"/>
    <n v="203"/>
  </r>
  <r>
    <n v="220260004890"/>
    <s v="D"/>
    <d v="2026-03-04T00:00:00"/>
    <n v="22026000691"/>
    <s v="2026 11 1621 214"/>
    <n v="3341.03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894"/>
    <s v="D"/>
    <d v="2026-03-04T00:00:00"/>
    <n v="22026000691"/>
    <s v="2026 11 1621 214"/>
    <n v="1411.69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896"/>
    <s v="D"/>
    <d v="2026-03-04T00:00:00"/>
    <n v="22026000691"/>
    <s v="2026 11 1621 214"/>
    <n v="4646.3500000000004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898"/>
    <s v="D"/>
    <d v="2026-03-04T00:00:00"/>
    <n v="22026000692"/>
    <s v="2026 11 1631 214"/>
    <n v="813.5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4900"/>
    <s v="D"/>
    <d v="2026-03-04T00:00:00"/>
    <n v="22026000692"/>
    <s v="2026 11 1631 214"/>
    <n v="1348.67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4902"/>
    <s v="D"/>
    <d v="2026-03-04T00:00:00"/>
    <n v="22026000691"/>
    <s v="2026 11 1621 214"/>
    <n v="3977.27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04"/>
    <s v="D"/>
    <d v="2026-03-04T00:00:00"/>
    <n v="22026000691"/>
    <s v="2026 11 1621 214"/>
    <n v="3827.35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06"/>
    <s v="D"/>
    <d v="2026-03-04T00:00:00"/>
    <n v="22026000691"/>
    <s v="2026 11 1621 214"/>
    <n v="177.54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18"/>
    <s v="D"/>
    <d v="2026-03-04T00:00:00"/>
    <n v="22026000691"/>
    <s v="2026 11 1621 214"/>
    <n v="109.31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26"/>
    <s v="D"/>
    <d v="2026-03-04T00:00:00"/>
    <n v="22026000691"/>
    <s v="2026 11 1621 214"/>
    <n v="2770.52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28"/>
    <s v="D"/>
    <d v="2026-03-04T00:00:00"/>
    <n v="22026000691"/>
    <s v="2026 11 1621 214"/>
    <n v="3041.25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30"/>
    <s v="D"/>
    <d v="2026-03-04T00:00:00"/>
    <n v="22026000691"/>
    <s v="2026 11 1621 214"/>
    <n v="4047.84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32"/>
    <s v="D"/>
    <d v="2026-03-04T00:00:00"/>
    <n v="22026000691"/>
    <s v="2026 11 1621 214"/>
    <n v="5768.37"/>
    <x v="222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5970"/>
    <s v="D"/>
    <d v="2026-03-05T00:00:00"/>
    <n v="22026000690"/>
    <s v="2026 11 1631 214"/>
    <n v="6609.15"/>
    <x v="222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6991"/>
    <s v="D"/>
    <d v="2026-03-11T00:00:00"/>
    <n v="22026000691"/>
    <s v="2026 11 1621 214"/>
    <n v="6483.05"/>
    <x v="222"/>
    <s v="REPARACIÓN VEHÍCULO.../// AM EXP 0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6993"/>
    <s v="D"/>
    <d v="2026-03-11T00:00:00"/>
    <n v="22026000691"/>
    <s v="2026 11 1621 214"/>
    <n v="2391.65"/>
    <x v="222"/>
    <s v="REPARACIÓN VEHÍCULO.../// AM EXP 0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6995"/>
    <s v="D"/>
    <d v="2026-03-11T00:00:00"/>
    <n v="22026000691"/>
    <s v="2026 11 1621 214"/>
    <n v="377.52"/>
    <x v="222"/>
    <s v="REPARACIÓN VEHÍCULO.../// AM EXP 0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6997"/>
    <s v="D"/>
    <d v="2026-03-11T00:00:00"/>
    <n v="22026000691"/>
    <s v="2026 11 1621 214"/>
    <n v="447.1"/>
    <x v="222"/>
    <s v="REPARACIÓN VEHÍCULO.../// AM EXP 0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6999"/>
    <s v="D"/>
    <d v="2026-03-11T00:00:00"/>
    <n v="22026000691"/>
    <s v="2026 11 1621 214"/>
    <n v="447.1"/>
    <x v="222"/>
    <s v="REPARACIÓN VEHÍCULO.../// AM EXP 0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7001"/>
    <s v="D"/>
    <d v="2026-03-11T00:00:00"/>
    <n v="22026000691"/>
    <s v="2026 11 1621 214"/>
    <n v="447.1"/>
    <x v="222"/>
    <s v="REPARACIÓN VEHÍCULO.../// AM EXP 0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7083"/>
    <s v="D"/>
    <d v="2026-03-11T00:00:00"/>
    <n v="22026002190"/>
    <s v="2026 11 1361 214"/>
    <n v="236.59"/>
    <x v="222"/>
    <s v="H.M.O. REVISAR Y DETERMINAR AVERIA /   H.M.O.  SUSTITUIR  LAS  4  BUJIAS  Y COMPROBAR FUNCIONAMIENTO / BUJIA / SPRAY LI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14"/>
  </r>
  <r>
    <n v="220260007093"/>
    <s v="D"/>
    <d v="2026-03-11T00:00:00"/>
    <n v="22026002190"/>
    <s v="2026 11 1361 214"/>
    <n v="80.03"/>
    <x v="222"/>
    <s v="H.M.O.  REVISAR  PERDIDA DE AIRE, POR TOMA ITV. SUSTITUIT RACOR Y TROZA TECALAN /   H.M.O.  SUJETAR  PROTECTOR  COLUMN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14"/>
  </r>
  <r>
    <n v="220260007096"/>
    <s v="D"/>
    <d v="2026-03-11T00:00:00"/>
    <n v="22026002190"/>
    <s v="2026 11 1361 214"/>
    <n v="663.69"/>
    <x v="222"/>
    <s v="H.M.O.  SACAR  TORNILLO  ROTO  DEL CATALIZADOR /   H.M.O.  COLOCAR  LA  SALIDA  DEL CATALIZADOR  Y  EL  SENSOR NOX. CO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14"/>
  </r>
  <r>
    <n v="220260008108"/>
    <s v="D"/>
    <d v="2026-03-18T00:00:00"/>
    <n v="22026000690"/>
    <s v="2026 11 1631 214"/>
    <n v="4681.8"/>
    <x v="222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8230"/>
    <s v="D"/>
    <d v="2026-03-18T00:00:00"/>
    <n v="22026002190"/>
    <s v="2026 11 1361 214"/>
    <n v="572.55999999999995"/>
    <x v="222"/>
    <s v="REVISAR  INSTALACION  Y DIAGNOSTICAR AVERIA EN INTERRUPTOR FRENO SUSTITUIR Y AJUSTAR//SEISPC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14"/>
  </r>
  <r>
    <n v="220260010434"/>
    <s v="D"/>
    <d v="2026-03-27T00:00:00"/>
    <n v="22026002190"/>
    <s v="2026 11 1361 214"/>
    <n v="163.01"/>
    <x v="222"/>
    <s v="DESMONTAR  Y MONTAR MOLDURA Y TECLAS DEL PAÑO DE LA PUERTA DERECHA VEHÍCULO AEA9 MATRÍCULA LCL///SEISPC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14"/>
  </r>
  <r>
    <n v="220260005954"/>
    <s v="D"/>
    <d v="2026-03-05T00:00:00"/>
    <n v="22026000689"/>
    <s v="2026 11 1621 214"/>
    <n v="1121.67"/>
    <x v="623"/>
    <s v="SUMINISTRO PIEZA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8106"/>
    <s v="D"/>
    <d v="2026-03-18T00:00:00"/>
    <n v="22026000689"/>
    <s v="2026 11 1621 214"/>
    <n v="888.47"/>
    <x v="623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7037"/>
    <s v="D"/>
    <d v="2026-03-11T00:00:00"/>
    <n v="22026001960"/>
    <s v="2026 07 1711 22199"/>
    <n v="175.05"/>
    <x v="624"/>
    <s v="Nº DE VALE 1628 ( DESTINO: SOTO ) / CUCHILLA CORTACESPED HONDA HRH 536 HXE / MUELLE REGULACION HONDA GX160 / MUELLE REGU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7853"/>
    <s v="AD/"/>
    <d v="2026-03-17T00:00:00"/>
    <n v="22026001553"/>
    <s v="2026 04 9231 22201"/>
    <n v="-8790.31"/>
    <x v="464"/>
    <s v="2ª PRÓRROGA CONTRATO &quot;&quot;SERVICIOS POSTALES, TELEGRÁFICOS Y NOTIFICACIONES PARA AYTO VALLADOLID&quot;&quot; - LOTE 2"/>
    <n v="220"/>
    <s v="TORREJON DE ARDOZ"/>
    <s v="MADRID"/>
    <x v="0"/>
    <s v="PrAbier - Procedimiento Abierto"/>
    <s v="MultiC - MultiCriterio"/>
    <x v="0"/>
    <x v="0"/>
    <s v="2"/>
    <s v="2. Gastos corrientes en bienes y servicios"/>
    <s v="04"/>
    <x v="2"/>
    <s v="9231"/>
    <s v="9231. Información, registro y gestión del padrón"/>
    <n v="64"/>
    <n v="22201"/>
  </r>
  <r>
    <n v="220259000722"/>
    <s v="AD"/>
    <d v="2026-01-01T00:00:00"/>
    <n v="22026001713"/>
    <s v="2026 0950 4321 640"/>
    <n v="19963.650000000001"/>
    <x v="154"/>
    <s v="PLAN TRANSICION VERDE SOSTENIBLE SECTOR TURISTICO VALLADOLID LOTE 3 REDUCCION CONSUMO ENERGETICO PRTR NEXT GENERATION EU"/>
    <n v="220"/>
    <s v="BARCELONA"/>
    <s v="BARCELONA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49000588"/>
    <s v="AD"/>
    <d v="2026-03-06T00:00:00"/>
    <n v="22025006021"/>
    <s v="2026 0650 3341 632"/>
    <n v="5684.19"/>
    <x v="116"/>
    <s v="SE-EC 2/2024 PS 5 LOTE 2 ASISTENCIA TECNICA CONTROL DE CALIDAD OBRAS REHABILITACIÓN LAVA 3 FASE FACTORIA CREACIÓN 2025"/>
    <n v="220"/>
    <s v="ZARATAN"/>
    <s v="VALLADOLID"/>
    <x v="0"/>
    <s v="PrAbier - Procedimiento Abierto"/>
    <s v="MultiC - MultiCriterio"/>
    <x v="2"/>
    <x v="0"/>
    <n v="6"/>
    <s v="6. Inversiones reales"/>
    <s v="06"/>
    <x v="0"/>
    <n v="3341"/>
    <s v="3341. Coordinación de políticas culturales"/>
    <n v="64"/>
    <n v="632"/>
  </r>
  <r>
    <n v="220259000723"/>
    <s v="AD"/>
    <d v="2026-01-01T00:00:00"/>
    <n v="22026001714"/>
    <s v="2026 0950 4321 640"/>
    <n v="14454"/>
    <x v="625"/>
    <s v="PLAN TRANSICION VERDE SOSTENIBLE SECTOR TURISTICO VALLADOLID, LOTE 4 PLAN PRODUCCION SOSTENIBLE. PRTR NEXT GENERATION EU"/>
    <n v="220"/>
    <s v="MÁLAGA"/>
    <s v="MALAGA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59000793"/>
    <s v="AD"/>
    <d v="2026-01-01T00:00:00"/>
    <n v="22026001715"/>
    <s v="2026 0950 4321 640"/>
    <n v="187119.4"/>
    <x v="626"/>
    <s v="IMPLANTACION PLATAFORMA INTELIGENTE VALLADOLID VIBES. LOTE 1 OFICINA TECNICA APOYO GESTION PRTR NEXT GENERATION EU"/>
    <n v="220"/>
    <s v="MADRID"/>
    <s v="MADR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60006294"/>
    <s v="AD"/>
    <d v="2026-03-06T00:00:00"/>
    <n v="22026002023"/>
    <s v="2026 10 2312 632"/>
    <n v="16371.81"/>
    <x v="116"/>
    <s v="REALIZACION DEL PLAN DE CONTROL DE CALIDAD DE LAS OBRAS DEL CVA Y CEAS ZONA CENTRO, LEOLPOLDO CANO (fase 1ª)"/>
    <n v="220"/>
    <s v="ZARATAN"/>
    <s v="VALLADOLID"/>
    <x v="0"/>
    <s v="PrAbier - Procedimiento Abierto"/>
    <s v="MultiC - MultiCriterio"/>
    <x v="2"/>
    <x v="0"/>
    <s v="6"/>
    <s v="6. Inversiones reales"/>
    <s v="10"/>
    <x v="1"/>
    <s v="2312"/>
    <s v="2312. Iniciativas sociales"/>
    <n v="64"/>
    <n v="632"/>
  </r>
  <r>
    <n v="220260007846"/>
    <s v="D"/>
    <d v="2026-03-17T00:00:00"/>
    <n v="22026002531"/>
    <s v="2026 08 1532 619"/>
    <n v="85937.5"/>
    <x v="116"/>
    <s v="Lote 1 Control de Calidad del contrato de conservación (16/2022). 1ª Prórroga."/>
    <n v="300"/>
    <s v="ZARATAN"/>
    <s v="VALLADOLID"/>
    <x v="0"/>
    <s v="PrAbier - Procedimiento Abierto"/>
    <s v="MultiC - MultiCriterio"/>
    <x v="2"/>
    <x v="0"/>
    <s v="6"/>
    <s v="6. Inversiones reales"/>
    <s v="08"/>
    <x v="9"/>
    <s v="1532"/>
    <s v="1532. Pavimentación vias públicas y otros servicios urbanísticos"/>
    <n v="64"/>
    <n v="619"/>
  </r>
  <r>
    <n v="220260007847"/>
    <s v="D"/>
    <d v="2026-03-17T00:00:00"/>
    <n v="22026002532"/>
    <s v="2026 08 1532 619"/>
    <n v="98437.51"/>
    <x v="116"/>
    <s v="Lote 2 control de calidad del contrato de conservación (16/2022). 1ª Prórroga."/>
    <n v="300"/>
    <s v="ZARATAN"/>
    <s v="VALLADOLID"/>
    <x v="0"/>
    <s v="PrAbier - Procedimiento Abierto"/>
    <s v="MultiC - MultiCriterio"/>
    <x v="2"/>
    <x v="0"/>
    <s v="6"/>
    <s v="6. Inversiones reales"/>
    <s v="08"/>
    <x v="9"/>
    <s v="1532"/>
    <s v="1532. Pavimentación vias públicas y otros servicios urbanísticos"/>
    <n v="64"/>
    <n v="619"/>
  </r>
  <r>
    <n v="220260007848"/>
    <s v="D"/>
    <d v="2026-03-17T00:00:00"/>
    <n v="22026002533"/>
    <s v="2026 08 1532 619"/>
    <n v="25000"/>
    <x v="116"/>
    <s v="Lote 3 control de calidad del contratp de conservación (16/2022). 1ª Prórroga."/>
    <n v="300"/>
    <s v="ZARATAN"/>
    <s v="VALLADOLID"/>
    <x v="0"/>
    <s v="PrAbier - Procedimiento Abierto"/>
    <s v="MultiC - MultiCriterio"/>
    <x v="2"/>
    <x v="0"/>
    <s v="6"/>
    <s v="6. Inversiones reales"/>
    <s v="08"/>
    <x v="9"/>
    <s v="1532"/>
    <s v="1532. Pavimentación vias públicas y otros servicios urbanísticos"/>
    <n v="64"/>
    <n v="619"/>
  </r>
  <r>
    <n v="220260008830"/>
    <s v="D"/>
    <d v="2026-03-24T00:00:00"/>
    <n v="22026001859"/>
    <s v="2026 08 1532 619"/>
    <n v="887.9"/>
    <x v="116"/>
    <s v="Control de calidad de las obras de carril bici de zaratán"/>
    <n v="300"/>
    <s v="ZARATAN"/>
    <s v="VALLADOLID"/>
    <x v="0"/>
    <s v="PrAbier - Procedimiento Abierto"/>
    <s v="MultiC - MultiCriterio"/>
    <x v="2"/>
    <x v="0"/>
    <s v="6"/>
    <s v="6. Inversiones reales"/>
    <s v="08"/>
    <x v="9"/>
    <s v="1532"/>
    <s v="1532. Pavimentación vias públicas y otros servicios urbanísticos"/>
    <n v="64"/>
    <n v="619"/>
  </r>
  <r>
    <n v="220260006035"/>
    <s v="AD"/>
    <d v="2026-03-05T00:00:00"/>
    <n v="22026002393"/>
    <s v="2026 11 1361 213"/>
    <n v="6789.38"/>
    <x v="236"/>
    <s v="2 PRÓRROGA CONTRATO PREST SERV MANT CONS MAQUINAS, EQ, HERRAM Y MATER 7; LOTE5: MANT PREV EQ HERR EXCAR;040426 A 311226"/>
    <n v="220"/>
    <s v="MOS"/>
    <s v="PONTEVEDRA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64"/>
    <n v="213"/>
  </r>
  <r>
    <n v="220260006036"/>
    <s v="AD"/>
    <d v="2026-03-05T00:00:00"/>
    <n v="22026002394"/>
    <s v="2026 11 1361 213"/>
    <n v="907.5"/>
    <x v="236"/>
    <s v="2 PRÓRROGA CONTRATO PREST SERV MANT CONS MAQUINAS, EQ, HERRAM Y MATER 7; LOTE5: MANT CORR EQ HERR EXCARC; 040426A311226"/>
    <n v="220"/>
    <s v="MOS"/>
    <s v="PONTEVEDRA"/>
    <x v="2"/>
    <s v="PrAbier - Procedimiento Abierto"/>
    <s v="MultiC - MultiCriterio"/>
    <x v="0"/>
    <x v="0"/>
    <s v="2"/>
    <s v="2. Gastos corrientes en bienes y servicios"/>
    <s v="11"/>
    <x v="5"/>
    <s v="1361"/>
    <s v="1361. Prevención y extinción de incencios"/>
    <n v="64"/>
    <n v="213"/>
  </r>
  <r>
    <n v="220260008009"/>
    <s v="ADO"/>
    <d v="2026-03-18T00:00:00"/>
    <n v="22026002797"/>
    <s v="2026 06 3231 213"/>
    <n v="114.95"/>
    <x v="193"/>
    <s v="INSPECCIÓN PERIÓDICA ASCENSOR EIM LA COMETA"/>
    <n v="240"/>
    <s v="VALLADOLID"/>
    <s v="VALLADOLID"/>
    <x v="0"/>
    <s v="PrAbier - Procedimiento Abierto"/>
    <s v="UniC - Único Criterio"/>
    <x v="0"/>
    <x v="0"/>
    <s v="2"/>
    <s v="2. Gastos corrientes en bienes y servicios"/>
    <s v="06"/>
    <x v="0"/>
    <s v="3231"/>
    <s v="3231. Escuelas infantiles"/>
    <n v="64"/>
    <n v="213"/>
  </r>
  <r>
    <n v="220259001065"/>
    <s v="AD"/>
    <d v="2026-01-01T00:00:00"/>
    <n v="22026002077"/>
    <s v="2026 0950 4321 640"/>
    <n v="15000"/>
    <x v="595"/>
    <s v="CONTRATO PARA EL ASESORAMIENTO TECNICO Y FORMACION PARA LAS EMPRESAS TURISTICA. PRTR NEXT GENERATION EU.LOTE 1"/>
    <n v="220"/>
    <s v="VALLADOLID"/>
    <s v="VALLADOL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60005915"/>
    <s v="AD"/>
    <d v="2026-03-05T00:00:00"/>
    <n v="22026002598"/>
    <s v="2026 01 4331 213"/>
    <n v="1091.42"/>
    <x v="301"/>
    <s v="MANTENIMIENTO DEL SISTEMA DE SEGURIDAD INSTALADO EN LA AGENCIA DE INNOVACIÓN Y TECH LAB 2026"/>
    <n v="220"/>
    <s v="VALLADOLID"/>
    <s v="VALLADOLID"/>
    <x v="0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3"/>
  </r>
  <r>
    <n v="220260010511"/>
    <s v="D"/>
    <d v="2026-03-27T00:00:00"/>
    <n v="22026000437"/>
    <s v="2026 03 9241 213"/>
    <n v="340.01"/>
    <x v="627"/>
    <s v="SUMINISTRO DE MATERIAL ELECTRÓNICO PARA REPARACIONES EN TEATRO DE C.C. JOSÉ LUIS MOSQUERA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64"/>
    <n v="213"/>
  </r>
  <r>
    <n v="220260010513"/>
    <s v="D"/>
    <d v="2026-03-27T00:00:00"/>
    <n v="22026000437"/>
    <s v="2026 03 9241 213"/>
    <n v="246.09"/>
    <x v="627"/>
    <s v="SUMINISTRO DE MATERIAL ELECTRÓNICO Y CABLEADO PARA REPARACIONES EN TEATRO DE C.C. JOSÉ LUIS MOSQUERA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64"/>
    <n v="213"/>
  </r>
  <r>
    <n v="220260009049"/>
    <s v="D"/>
    <d v="2026-03-25T00:00:00"/>
    <n v="22026001960"/>
    <s v="2026 07 1711 22199"/>
    <n v="123.75"/>
    <x v="628"/>
    <s v="HYPERICUM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5015"/>
    <s v="D"/>
    <d v="2026-03-04T00:00:00"/>
    <n v="22026002247"/>
    <s v="2026 11 1321 22199"/>
    <n v="306.95"/>
    <x v="600"/>
    <s v="64TI/35 KA 6356 CADADO ABUS LLAVES IGUALES Nº6356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199"/>
  </r>
  <r>
    <n v="220260005361"/>
    <s v="D"/>
    <d v="2026-03-05T00:00:00"/>
    <n v="22026002189"/>
    <s v="2026 11 1361 22199"/>
    <n v="21.27"/>
    <x v="600"/>
    <s v="401 BC 20G ADHESIVO INSTANTANEO USO GENERAL LOCTITE 404911 / 7991-10X 25   TORNILLO ALLEN CABEZA AVELLANADA 10.9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395"/>
    <s v="D"/>
    <d v="2026-03-05T00:00:00"/>
    <n v="22026002247"/>
    <s v="2026 11 1321 22199"/>
    <n v="157.61000000000001"/>
    <x v="600"/>
    <s v="99- 10X60  PASADOR ANILLA ZN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199"/>
  </r>
  <r>
    <n v="220260005982"/>
    <s v="D"/>
    <d v="2026-03-05T00:00:00"/>
    <n v="22026000422"/>
    <s v="2026 11 1621 22199"/>
    <n v="134.46"/>
    <x v="600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9062"/>
    <s v="D"/>
    <d v="2026-03-25T00:00:00"/>
    <n v="22026002189"/>
    <s v="2026 11 1361 22199"/>
    <n v="58.99"/>
    <x v="600"/>
    <s v="47005606910 BISAGRA METÁLICA NEGRA TALADROS PASANTES 470056 BK / EH.102.5 PUNTA 1/4 HEXA - 2,5MM//SEISPC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4910"/>
    <s v="D"/>
    <d v="2026-03-04T00:00:00"/>
    <n v="22026000691"/>
    <s v="2026 11 1621 214"/>
    <n v="4986.1499999999996"/>
    <x v="629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12"/>
    <s v="D"/>
    <d v="2026-03-04T00:00:00"/>
    <n v="22026000692"/>
    <s v="2026 11 1631 214"/>
    <n v="3088.01"/>
    <x v="629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5023"/>
    <s v="D"/>
    <d v="2026-03-04T00:00:00"/>
    <n v="22026002240"/>
    <s v="2026 11 1321 214"/>
    <n v="1258.21"/>
    <x v="629"/>
    <s v="REPARACION PINCHAZO ( FURGON 3500+EQUILIBRADO 1760-LKK ) / 205/60R16 MUCHELIN PRIM5 92H ( 3997-JKP ) / S.I. GESTION DE N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5984"/>
    <s v="D"/>
    <d v="2026-03-05T00:00:00"/>
    <n v="22026000689"/>
    <s v="2026 11 1621 214"/>
    <n v="4009.2"/>
    <x v="629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5986"/>
    <s v="D"/>
    <d v="2026-03-05T00:00:00"/>
    <n v="22026000690"/>
    <s v="2026 11 1631 214"/>
    <n v="900.06"/>
    <x v="629"/>
    <s v="SUMINISTRO PIEZAS TALLER.../// AM EXP 18/2022 // SERVICIO DE LIMPIEZA VIARI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9071"/>
    <s v="D"/>
    <d v="2026-03-25T00:00:00"/>
    <n v="22026002152"/>
    <s v="2026 08 1532 214"/>
    <n v="855.23"/>
    <x v="629"/>
    <s v="CUBIERTA NUEVA ( 195/75R16 BARUM 4 ESTAC. 7535-LLT ) / S.I. GESTION DE NFU  (  CAT. B  7535-LLT ) / ALINEACION ELECTRONI"/>
    <n v="300"/>
    <s v="VALLADOLID"/>
    <s v="VALLADOLID"/>
    <x v="0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64"/>
    <n v="214"/>
  </r>
  <r>
    <n v="220260009262"/>
    <s v="D"/>
    <d v="2026-03-26T00:00:00"/>
    <n v="22026002240"/>
    <s v="2026 11 1321 214"/>
    <n v="1365.37"/>
    <x v="629"/>
    <s v="CUBIERTA NUEVA ( 120-70-17 CONTINENTAL  ) / CUBIERTA NUEVA ( 150-70-17 CONTINENTAL  ) / CUBIERTA NUEVA ( 160-60-17 CONTI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8246"/>
    <s v="AD"/>
    <d v="2026-03-18T00:00:00"/>
    <n v="22026002900"/>
    <s v="2026 0750 1711 610"/>
    <n v="12085.37"/>
    <x v="260"/>
    <s v="RECORRIDO BOTÁNICO Y CHARCA EN IES RIB. DE CASTILLA Y LEÓN FELIPE_ACTUACION B.3.2_CºBIODIVERSIDAD_EXP 2025_COB/01/00014"/>
    <n v="220"/>
    <s v="MADRID"/>
    <s v="MADRID"/>
    <x v="4"/>
    <s v="PrAbier - Procedimiento Abierto"/>
    <s v="MultiC - MultiCriterio"/>
    <x v="2"/>
    <x v="0"/>
    <n v="6"/>
    <s v="6. Inversiones reales"/>
    <s v="07"/>
    <x v="3"/>
    <n v="1711"/>
    <s v="1711. Parques y jardines"/>
    <n v="64"/>
    <n v="610"/>
  </r>
  <r>
    <n v="220260008247"/>
    <s v="AD"/>
    <d v="2026-03-18T00:00:00"/>
    <n v="22026002901"/>
    <s v="2026 0750 1711 610"/>
    <n v="24745.49"/>
    <x v="260"/>
    <s v="PERGOLAS Y JARDINERAS EN EL PATIO DEL CEIP MACIAS PICAVEA_ACTUACION B.3.2_CºBIODIVERSIDAD_EXP 2025_COB/01/00012"/>
    <n v="220"/>
    <s v="MADRID"/>
    <s v="MADRID"/>
    <x v="4"/>
    <s v="PrAbier - Procedimiento Abierto"/>
    <s v="MultiC - MultiCriterio"/>
    <x v="2"/>
    <x v="0"/>
    <n v="6"/>
    <s v="6. Inversiones reales"/>
    <s v="07"/>
    <x v="3"/>
    <n v="1711"/>
    <s v="1711. Parques y jardines"/>
    <n v="64"/>
    <n v="610"/>
  </r>
  <r>
    <n v="220260008248"/>
    <s v="AD"/>
    <d v="2026-03-18T00:00:00"/>
    <n v="22026002902"/>
    <s v="2026 0750 1711 610"/>
    <n v="17897.68"/>
    <x v="260"/>
    <s v="PERGOLAS Y JARDINERAS EN EL PATIO DEL CEIP FRANCISCO DE QUEVEDO_ACTUACION B.3.2_CºBIODIVERSIDAD_EXP 2025_COB/01/00013"/>
    <n v="220"/>
    <s v="MADRID"/>
    <s v="MADRID"/>
    <x v="4"/>
    <s v="PrAbier - Procedimiento Abierto"/>
    <s v="MultiC - MultiCriterio"/>
    <x v="2"/>
    <x v="0"/>
    <n v="6"/>
    <s v="6. Inversiones reales"/>
    <s v="07"/>
    <x v="3"/>
    <n v="1711"/>
    <s v="1711. Parques y jardines"/>
    <n v="64"/>
    <n v="610"/>
  </r>
  <r>
    <n v="220260008249"/>
    <s v="AD"/>
    <d v="2026-03-18T00:00:00"/>
    <n v="22026002903"/>
    <s v="2026 0750 1711 610"/>
    <n v="115116.01"/>
    <x v="260"/>
    <s v="RENATURALIZACIÓN AVENIDA REAL VALLADOLID Y AVENIDA SALAMANCA_ACTUACION B.3.2_CºBIODIVERSIDAD_EXP 2025_COB_01_000003"/>
    <n v="220"/>
    <s v="MADRID"/>
    <s v="MADRID"/>
    <x v="4"/>
    <s v="PrAbier - Procedimiento Abierto"/>
    <s v="MultiC - MultiCriterio"/>
    <x v="2"/>
    <x v="0"/>
    <n v="6"/>
    <s v="6. Inversiones reales"/>
    <s v="07"/>
    <x v="3"/>
    <n v="1711"/>
    <s v="1711. Parques y jardines"/>
    <n v="64"/>
    <n v="610"/>
  </r>
  <r>
    <n v="220260008252"/>
    <s v="AD"/>
    <d v="2026-03-18T00:00:00"/>
    <n v="22026002908"/>
    <s v="2026 0750 1711 610"/>
    <n v="6051.88"/>
    <x v="260"/>
    <s v="RENATURALIZACIÓN AV REAL VALLADOLID YSALAMANCA_ACTUACION B.3.2_CºBIODIVERSIDAD_EXP 2025_COB_01_000003 LIQUIDACION"/>
    <n v="220"/>
    <s v="MADRID"/>
    <s v="MADRID"/>
    <x v="4"/>
    <s v="PrAbier - Procedimiento Abierto"/>
    <s v="MultiC - MultiCriterio"/>
    <x v="2"/>
    <x v="0"/>
    <n v="6"/>
    <s v="6. Inversiones reales"/>
    <s v="07"/>
    <x v="3"/>
    <n v="1711"/>
    <s v="1711. Parques y jardines"/>
    <n v="64"/>
    <n v="610"/>
  </r>
  <r>
    <n v="220260005017"/>
    <s v="D"/>
    <d v="2026-03-04T00:00:00"/>
    <n v="22026002243"/>
    <s v="2026 11 1321 214"/>
    <n v="1477.12"/>
    <x v="630"/>
    <s v="3RG/83653 - TUBO DE SENSOR PRESION DPF / 3RG/82650 - KIT TUBO VALVULA EGR (2PCS) / TEXTO/ - REF DADA POR EL CLIENTE / ME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5357"/>
    <s v="D"/>
    <d v="2026-03-05T00:00:00"/>
    <n v="22026002189"/>
    <s v="2026 11 1361 22199"/>
    <n v="1047.18"/>
    <x v="630"/>
    <s v="TUDOR/TG1803 - TUDOR BATERIA 12V180AH1000**26.3 / TEXTO/ - PRESUPUESTO DE ORIGEN # L26 0200000951 / TUDOR/TG1803 - TUDOR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9209"/>
    <s v="D"/>
    <d v="2026-03-26T00:00:00"/>
    <n v="22026002243"/>
    <s v="2026 11 1321 214"/>
    <n v="1446.42"/>
    <x v="630"/>
    <s v="BREMB/P83150 - PASTILLA DE FRENO / BREMB/P83080 - PASTILLA DE FRENO / TEXTO/ - 0373 KRY / MAHLE/LX2870 - FILTRO DE AIRE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4962"/>
    <s v="D"/>
    <d v="2026-03-04T00:00:00"/>
    <n v="22026002243"/>
    <s v="2026 11 1321 214"/>
    <n v="384.78"/>
    <x v="631"/>
    <s v="VARTA SILVER AGM 70AH 760A(EN) 12V +DCHA / LOMAR LAVAPARABRISAS AK-LP 10 AZUL 25L / CDI KAWASAKI / VARTA SILVER AGM 70AH"/>
    <n v="300"/>
    <s v="PALENCIA"/>
    <s v="PALENCIA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4986"/>
    <s v="D"/>
    <d v="2026-03-04T00:00:00"/>
    <n v="22026000417"/>
    <s v="2026 11 1621 22103"/>
    <n v="157.30000000000001"/>
    <x v="631"/>
    <s v="ADBLUE.../// SERVICIO DE LIMPIEZA."/>
    <n v="300"/>
    <s v="PALENCIA"/>
    <s v="PALENCI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03"/>
  </r>
  <r>
    <n v="220260005037"/>
    <s v="D"/>
    <d v="2026-03-04T00:00:00"/>
    <n v="22026002243"/>
    <s v="2026 11 1321 214"/>
    <n v="160.87"/>
    <x v="631"/>
    <s v="BLISTER ALAMBRE GALVANIZADO 1.5 / JBM VASO HEXAGONAL 1/4&quot;&quot; CINCADO 14MM / JBM VASO DESTORNILLADOR TORX TX T20 / COFAN ROL"/>
    <n v="300"/>
    <s v="PALENCIA"/>
    <s v="PALENCIA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5054"/>
    <s v="D"/>
    <d v="2026-03-04T00:00:00"/>
    <n v="22026002243"/>
    <s v="2026 11 1321 214"/>
    <n v="32.49"/>
    <x v="631"/>
    <s v="EDDING MARCADOR OPACO 750 2/4 MM BLANCO / ESCOBILLA SUPERSILENCIOSO 475 MM / COFAN VASO 6 CARAS 1/2&quot;&quot; M-30 / COFAN VASO 6"/>
    <n v="300"/>
    <s v="PALENCIA"/>
    <s v="PALENCIA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5996"/>
    <s v="D"/>
    <d v="2026-03-05T00:00:00"/>
    <n v="22026000417"/>
    <s v="2026 11 1621 22103"/>
    <n v="1273.28"/>
    <x v="631"/>
    <s v="AD BLUE A GRANEL.../// AM EXP 18/2022 // SERVICIO DE LIMPIEZA."/>
    <n v="300"/>
    <s v="PALENCIA"/>
    <s v="PALENCI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03"/>
  </r>
  <r>
    <n v="220260006972"/>
    <s v="D"/>
    <d v="2026-03-11T00:00:00"/>
    <n v="22026000417"/>
    <s v="2026 11 1621 22103"/>
    <n v="88.94"/>
    <x v="631"/>
    <s v="SUMINISTRO HIDRÁULICO.../// AM EXP 18/2022 // SERVICIO DE LIMPIEZA."/>
    <n v="300"/>
    <s v="PALENCIA"/>
    <s v="PALENCI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03"/>
  </r>
  <r>
    <n v="220260006974"/>
    <s v="D"/>
    <d v="2026-03-11T00:00:00"/>
    <n v="22026000417"/>
    <s v="2026 11 1621 22103"/>
    <n v="580.79999999999995"/>
    <x v="631"/>
    <s v="DYNAMIC GRASA DYNAKOTE EP-00 EC 18KG.../// AM EXP 18/2022 // SERVICIO DE LIMPIEZA."/>
    <n v="300"/>
    <s v="PALENCIA"/>
    <s v="PALENCI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03"/>
  </r>
  <r>
    <n v="220260006976"/>
    <s v="D"/>
    <d v="2026-03-11T00:00:00"/>
    <n v="22026000417"/>
    <s v="2026 11 1621 22103"/>
    <n v="1069.6400000000001"/>
    <x v="631"/>
    <s v="ADBLUE A GRANEL.../// AM EXP 18/2022 // SERVICIO DE LIMPIEZA."/>
    <n v="300"/>
    <s v="PALENCIA"/>
    <s v="PALENCI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03"/>
  </r>
  <r>
    <n v="220260007146"/>
    <s v="D"/>
    <d v="2026-03-11T00:00:00"/>
    <n v="22026002243"/>
    <s v="2026 11 1321 214"/>
    <n v="227.56"/>
    <x v="631"/>
    <s v="LOMAR LAVAPARABRISAS AK-LP 10 AZUL 25L / MONTCADA RESORTE PORTON RRE028 / COFAN LLAVE DE VASO 1/4&quot;&quot; CON PUNTA T-15 / COFA"/>
    <n v="300"/>
    <s v="PALENCIA"/>
    <s v="PALENCIA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10429"/>
    <s v="D"/>
    <d v="2026-03-27T00:00:00"/>
    <n v="22026002243"/>
    <s v="2026 11 1321 214"/>
    <n v="1184.93"/>
    <x v="631"/>
    <s v="MONTCADA RESORTE GAS 275-300-8/18 M6 / COFAN ABRAZADERA METALICA BANDA 9MM 10-16 / MOTUL SCOOTER POWER 4T 5W40 MA 1L / A"/>
    <n v="300"/>
    <s v="PALENCIA"/>
    <s v="PALENCIA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7849"/>
    <s v="AD"/>
    <d v="2026-03-17T00:00:00"/>
    <n v="22026002260"/>
    <s v="2026 04 9231 22799"/>
    <n v="33425"/>
    <x v="119"/>
    <s v="1º PRÓRROGA &quot;&quot;SERVICIOS DE IMPRESIÓN, PLEGADO Y ENSOBRADO DE LOS ENVÍOS POSTALES DEL AYUNTAMIENTO DE VALLADOLID&quot;&quot;"/>
    <n v="220"/>
    <s v="ALCALÁ DE GUADAIRA"/>
    <s v="SEVILLA"/>
    <x v="0"/>
    <s v="PrAbier - Procedimiento Abierto"/>
    <s v="UniC - Único Criterio"/>
    <x v="0"/>
    <x v="0"/>
    <s v="2"/>
    <s v="2. Gastos corrientes en bienes y servicios"/>
    <s v="04"/>
    <x v="2"/>
    <s v="9231"/>
    <s v="9231. Información, registro y gestión del padrón"/>
    <n v="64"/>
    <n v="22799"/>
  </r>
  <r>
    <n v="220259001067"/>
    <s v="AD"/>
    <d v="2026-01-01T00:00:00"/>
    <n v="22026002079"/>
    <s v="2026 0950 4321 640"/>
    <n v="64670"/>
    <x v="525"/>
    <s v="CONTRATO PATROCINIO PUBLICITARIO CIRCUITO CARRERAS HERBALIFE NIGHT RUN. ACTUACIÓN 12 PRTR NEXT NEGERATION EU"/>
    <n v="220"/>
    <s v="VALLADOLID"/>
    <s v="VALLADOLID"/>
    <x v="0"/>
    <s v="PrNegSP - Procedimiento Negociado Sin Publicidad"/>
    <s v="SinC - Sin Criterio"/>
    <x v="3"/>
    <x v="0"/>
    <n v="6"/>
    <s v="6. Inversiones reales"/>
    <s v="09"/>
    <x v="6"/>
    <n v="4321"/>
    <s v="4321. Turismo"/>
    <n v="64"/>
    <n v="640"/>
  </r>
  <r>
    <n v="220260004799"/>
    <s v="D"/>
    <d v="2026-03-04T00:00:00"/>
    <n v="22026001283"/>
    <s v="2026 10 2312 212"/>
    <n v="45.12"/>
    <x v="404"/>
    <s v="MANT. SUMINISTRO DE  MATERIAL PARA REPARACIONES,  CORREDERA ARM PERFIL U PARA EL CVA DELICAS- AM- INICIATIVAS SOCI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04853"/>
    <s v="D"/>
    <d v="2026-03-04T00:00:00"/>
    <n v="22026001022"/>
    <s v="2026 10 2311 212"/>
    <n v="280.14999999999998"/>
    <x v="404"/>
    <s v="F - 1451- MELAMINA, CANTO PVC, BISAGRA, TIRADOR, BALDA Y TORNILLOS - CEAS RONDILLA - MARINO DE LA FUENTE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1"/>
    <s v="2311. Intervención social"/>
    <n v="64"/>
    <n v="212"/>
  </r>
  <r>
    <n v="220260005367"/>
    <s v="D"/>
    <d v="2026-03-05T00:00:00"/>
    <n v="22026002189"/>
    <s v="2026 11 1361 22199"/>
    <n v="24.37"/>
    <x v="404"/>
    <s v="Albarán: VA26/385 Fecha: 02/02/26 / BARRAS  TETRACERO 2000X6MM / BARRAS  TETRACERO 2000X10MM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7088"/>
    <s v="D"/>
    <d v="2026-03-11T00:00:00"/>
    <n v="22026002189"/>
    <s v="2026 11 1361 22199"/>
    <n v="2938.32"/>
    <x v="404"/>
    <s v="Albarán: VA26/507 Fecha: 10/02/26 / AGLOMERADO 2440*1220*16 / AGLOMERADO 2440*1220*16 / AGLOMERADO 2440*1220*16 / AGLOME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8228"/>
    <s v="D"/>
    <d v="2026-03-18T00:00:00"/>
    <n v="22026002189"/>
    <s v="2026 11 1361 22199"/>
    <n v="4774.7700000000004"/>
    <x v="404"/>
    <s v="Albarán: VA26/711 Fecha: 24/02/26 / AGLOMERADO 2440*1220*16 / AGLOMERADO 2440*1220*16 / AGLOMERADO 2440*1220*16 / SEISPC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4988"/>
    <s v="D"/>
    <d v="2026-03-04T00:00:00"/>
    <n v="22026000422"/>
    <s v="2026 11 1621 22199"/>
    <n v="469.86"/>
    <x v="632"/>
    <s v="OTROS SUMINISTROS.../// SERVICIO DE LIMPIEZA."/>
    <n v="300"/>
    <s v="CIGALES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6264"/>
    <s v="AD"/>
    <d v="2026-03-06T00:00:00"/>
    <n v="22026002659"/>
    <s v="2026 10 2311 22699"/>
    <n v="2834.43"/>
    <x v="238"/>
    <s v="GASTOS EVENTO SONSOLIDARIO 2026 EN LA CUPULA DEL MILENIO EL 8 DE MARZO"/>
    <n v="220"/>
    <s v="ARROYO DE LA ENCOMIENDA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64"/>
    <n v="22699"/>
  </r>
  <r>
    <n v="220250048072"/>
    <s v="AD"/>
    <d v="2026-03-18T00:00:00"/>
    <n v="22025003202"/>
    <s v="2026 01 4331 625"/>
    <n v="342244.87"/>
    <x v="633"/>
    <s v="SUMINISTRO E INSTALACION EQUIPAMIENTO AUDIOVISUAL, INFORMATICO Y MOBILIARIO TECH LAB CyL (LOTE 6)"/>
    <n v="220"/>
    <s v="VALLADOLID"/>
    <s v="VALLADOLID"/>
    <x v="2"/>
    <s v="PrAbier - Procedimiento Abierto"/>
    <s v="MultiC - MultiCriterio"/>
    <x v="0"/>
    <x v="0"/>
    <s v="6"/>
    <s v="6. Inversiones reales"/>
    <s v="01"/>
    <x v="4"/>
    <s v="4331"/>
    <s v="4331. Desarrollo empresarial"/>
    <n v="64"/>
    <n v="625"/>
  </r>
  <r>
    <n v="220260006041"/>
    <s v="AD/"/>
    <d v="2026-03-05T00:00:00"/>
    <n v="22026001141"/>
    <s v="2026 11 1621 204"/>
    <n v="-13039.76"/>
    <x v="336"/>
    <s v="SPSC-SE 23/2025 Arrend de camión carga superior para la recogida de los contenedores de pap y car// SERVICIO DE LIMPIEZA"/>
    <n v="220"/>
    <s v="SANTA EULALIA DE RONÇANA"/>
    <s v="BARCELONA"/>
    <x v="2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64"/>
    <n v="204"/>
  </r>
  <r>
    <n v="220260004774"/>
    <s v="D"/>
    <d v="2026-03-04T00:00:00"/>
    <n v="22026001022"/>
    <s v="2026 10 2311 212"/>
    <n v="37.69"/>
    <x v="417"/>
    <s v="F - 1398 - SILKA PURFORM BLANCO PARA VVDA ALOJ PROV CARMELO 21 3C - MUNDO INDUSTRIA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1"/>
    <s v="2311. Intervención social"/>
    <n v="64"/>
    <n v="212"/>
  </r>
  <r>
    <n v="220260005045"/>
    <s v="D"/>
    <d v="2026-03-04T00:00:00"/>
    <n v="22026002250"/>
    <s v="2026 11 1321 22699"/>
    <n v="19.239999999999998"/>
    <x v="417"/>
    <s v="TACO DUOPOWER  6x30 / TORNILLO POZIDRIVE 4,0 X 40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699"/>
  </r>
  <r>
    <n v="220260005481"/>
    <s v="D"/>
    <d v="2026-03-05T00:00:00"/>
    <n v="22026000943"/>
    <s v="2026 06 3232 212"/>
    <n v="110.03"/>
    <x v="417"/>
    <s v="SUMINISTRO MATERIAL DE FERRETERÍA // EDUCACIÓN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6847"/>
    <s v="D"/>
    <d v="2026-03-11T00:00:00"/>
    <n v="22026001284"/>
    <s v="2026 10 2312 212"/>
    <n v="33.25"/>
    <x v="417"/>
    <s v="MANTENIMIENTO, SUMINISTRO DE DISPENSADOR PAPEL HIGIENICO INOX PARA REPARACION EN EL CVA HUERTA DEL REY- AM- INICIATVA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07998"/>
    <s v="D"/>
    <d v="2026-03-18T00:00:00"/>
    <n v="22026000943"/>
    <s v="2026 06 3232 212"/>
    <n v="75.95"/>
    <x v="417"/>
    <s v="SUMINISTRO MATERIAL DE FERRETERÍA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8027"/>
    <s v="D"/>
    <d v="2026-03-18T00:00:00"/>
    <n v="22026002189"/>
    <s v="2026 11 1361 22199"/>
    <n v="487.69"/>
    <x v="417"/>
    <s v="ESCALERA TELESCOP ALUMIN PLUS 4P / SOLERA TRANSPARENTE 2+2=4 30K//SERVICIO DE EXTINCIÓN DE INCENDIOS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4972"/>
    <s v="D"/>
    <d v="2026-03-04T00:00:00"/>
    <n v="22026000427"/>
    <s v="2026 11 1631 22199"/>
    <n v="83.55"/>
    <x v="634"/>
    <s v="OTROS SUMINISTROS.../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2199"/>
  </r>
  <r>
    <n v="220260005972"/>
    <s v="D"/>
    <d v="2026-03-05T00:00:00"/>
    <n v="22026000690"/>
    <s v="2026 11 1631 214"/>
    <n v="327.87"/>
    <x v="634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6983"/>
    <s v="D"/>
    <d v="2026-03-11T00:00:00"/>
    <n v="22026000690"/>
    <s v="2026 11 1631 214"/>
    <n v="207.82"/>
    <x v="634"/>
    <s v="SUMINISTRO PIEZAS TALLER.../// AM EXP 18/2022 // SERVICIO DE LIMPIEZA VIARI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8980"/>
    <s v="D"/>
    <d v="2026-03-25T00:00:00"/>
    <n v="22026001177"/>
    <s v="2026 07 1711 214"/>
    <n v="18.88"/>
    <x v="556"/>
    <s v="MONTAJE LLANTA 8 / CAMARA 13.50-6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4"/>
  </r>
  <r>
    <n v="220260005916"/>
    <s v="AD"/>
    <d v="2026-03-05T00:00:00"/>
    <n v="22026002653"/>
    <s v="2026 01 9205 623"/>
    <n v="2676.52"/>
    <x v="410"/>
    <s v="ADJUDICA ADQUISICIÓN PLOTTER PARA PRUEBAS IMPRESIÓN - IMPRENTA MUNICIPAL"/>
    <n v="220"/>
    <s v="VALLADOLID"/>
    <s v="VALLADOLID"/>
    <x v="2"/>
    <s v="AdDirec - Adjudicación Directa"/>
    <s v="SinC - Sin Criterio"/>
    <x v="1"/>
    <x v="0"/>
    <s v="6"/>
    <s v="6. Inversiones reales"/>
    <s v="01"/>
    <x v="4"/>
    <s v="9205"/>
    <s v="9205. Imprenta municipal"/>
    <n v="64"/>
    <n v="623"/>
  </r>
  <r>
    <n v="220260007580"/>
    <s v="AD"/>
    <d v="2026-03-13T00:00:00"/>
    <n v="22026002860"/>
    <s v="2026 06 3232 22799"/>
    <n v="2512.5"/>
    <x v="635"/>
    <s v="CTO. SERVICIO PARA EL CONTROL DE PLAGAS EN EL CEIP GINER DE LOS RÍOS Y OTROS COLEGIOS PÚBLICOS. AÑO 2026"/>
    <n v="220"/>
    <s v="BOECILLO"/>
    <s v="VALLADOLID"/>
    <x v="0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64"/>
    <n v="22799"/>
  </r>
  <r>
    <n v="220250042106"/>
    <s v="AD"/>
    <d v="2026-03-18T00:00:00"/>
    <n v="22025004451"/>
    <s v="2026 0950 4321 640"/>
    <n v="8772.5"/>
    <x v="636"/>
    <s v="PATROCINIO PUBLICITARIO TURISMO VALLADOLID A TRAVES DE LA PRODUCCION AUDIOVISUAL PRODUCTION 74. PRTR NEXT GENERATION EU"/>
    <n v="220"/>
    <s v="MARRATXÍ"/>
    <s v="ILLES BALEARS"/>
    <x v="0"/>
    <s v="PrNegSP - Procedimiento Negociado Sin Publicidad"/>
    <s v="SinC - Sin Criterio"/>
    <x v="3"/>
    <x v="0"/>
    <n v="6"/>
    <s v="6. Inversiones reales"/>
    <s v="09"/>
    <x v="6"/>
    <n v="4321"/>
    <s v="4321. Turismo"/>
    <n v="64"/>
    <n v="640"/>
  </r>
  <r>
    <n v="220260007351"/>
    <s v="AD"/>
    <d v="2026-03-12T00:00:00"/>
    <n v="22026002833"/>
    <s v="2026 11 1361 22199"/>
    <n v="2426.42"/>
    <x v="637"/>
    <s v="ADQUISICIÓN DE 17 GARRAFAS DE DETERGENTE PARA MAQUINAS LAVADORA Y DESCONTAMINACIÓN//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4822"/>
    <s v="D"/>
    <d v="2026-03-04T00:00:00"/>
    <n v="22026000866"/>
    <s v="2026 02 9332 214"/>
    <n v="835.59"/>
    <x v="222"/>
    <s v="H.M.O.  DESMONTAR  Y  MONTAR  ESPEJO RETROVISOR IZQUIERDO /   H.M.O.  DESMONTAR  Y  MONTAR  ALETA DELANTERA IZQUIERDA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4"/>
  </r>
  <r>
    <n v="220260004830"/>
    <s v="D"/>
    <d v="2026-03-04T00:00:00"/>
    <n v="22026000866"/>
    <s v="2026 02 9332 214"/>
    <n v="197.08"/>
    <x v="222"/>
    <s v="H.M.O.  REVISAR  Y  CORREJIR  FUGA DE ANTICONGELANTE  POR MANGUITO DE CALEFACCION A EGR. RELLENAR CIRCUITO Y COMPROBAR"/>
    <n v="300"/>
    <s v="VALLADOLID"/>
    <s v="VALLADOLID"/>
    <x v="0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4"/>
  </r>
  <r>
    <n v="220260005946"/>
    <s v="D"/>
    <d v="2026-03-05T00:00:00"/>
    <n v="22026000866"/>
    <s v="2026 02 9332 214"/>
    <n v="120.96"/>
    <x v="222"/>
    <s v="H.M.O.  REV  LUZ  ANTINIEBLA  IZQ. SUSTITUCION  DE  LAMPARA  Y  REVISAR  CONECTOR. LIMPIAR  CCONEXIONES  DEL  PILOTO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4"/>
  </r>
  <r>
    <n v="220260007572"/>
    <s v="AD"/>
    <d v="2026-03-13T00:00:00"/>
    <n v="22026002744"/>
    <s v="2026 01 4331 22602"/>
    <n v="2420"/>
    <x v="638"/>
    <s v="PÁGINA DE PUBLICIDAD EN SUPLEMENTO ESPECIAL 20 ANIVERSARIO EL ECONOMISTA PARA LA PROMOCIÓN DEL PROGRAMA VALLADOLID NOW"/>
    <n v="220"/>
    <s v="MADRID"/>
    <s v="MADR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64"/>
    <n v="22602"/>
  </r>
  <r>
    <n v="220260009280"/>
    <s v="D"/>
    <d v="2026-03-26T00:00:00"/>
    <n v="22026001177"/>
    <s v="2026 07 1711 214"/>
    <n v="19.059999999999999"/>
    <x v="556"/>
    <s v="CAMARA 16X6.50-8 / MON LLANTA 8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4"/>
  </r>
  <r>
    <n v="220260006268"/>
    <s v="AD"/>
    <d v="2026-03-06T00:00:00"/>
    <n v="22026002715"/>
    <s v="2026 10 2314 22699"/>
    <n v="2300.21"/>
    <x v="639"/>
    <s v="MATERIAL DIVULGATIVO-CUADERNOS// SERVICIO DE IGUALDAD Y JUVENTUD// MARZO 2026"/>
    <n v="220"/>
    <s v="ARROYO DE LA ENCOMIENDA"/>
    <s v="VALLADOLID"/>
    <x v="2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64"/>
    <n v="22699"/>
  </r>
  <r>
    <n v="220260005930"/>
    <s v="AD"/>
    <d v="2026-03-05T00:00:00"/>
    <n v="22026002729"/>
    <s v="2026 01 9205 213"/>
    <n v="2111.4499999999998"/>
    <x v="640"/>
    <s v="ADJUDICA MANTENIMIENTO Y REVISIÓN MÁQUINA FILMADORA DE PLANCHAS OFFSET - IMPRENTA"/>
    <n v="220"/>
    <s v="MADRID"/>
    <s v="MADRID"/>
    <x v="0"/>
    <s v="AdDirec - Adjudicación Directa"/>
    <s v="SinC - Sin Criterio"/>
    <x v="1"/>
    <x v="0"/>
    <s v="2"/>
    <s v="2. Gastos corrientes en bienes y servicios"/>
    <s v="01"/>
    <x v="4"/>
    <s v="9205"/>
    <s v="9205. Imprenta municipal"/>
    <n v="64"/>
    <n v="213"/>
  </r>
  <r>
    <n v="220260004493"/>
    <s v="AD"/>
    <d v="2026-03-02T00:00:00"/>
    <n v="22026002562"/>
    <s v="2026 10 2312 22199"/>
    <n v="2066.6999999999998"/>
    <x v="641"/>
    <s v="JUEOS DE CARTAS, BARAJAS ESPAÑOLAS  PARA TODOS LOS CVA PARA 2026- INICIATIVAS SOCIALES"/>
    <n v="220"/>
    <s v="LEGUTIANO"/>
    <s v="ALAVA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64"/>
    <n v="22199"/>
  </r>
  <r>
    <n v="220260004713"/>
    <s v="AD"/>
    <d v="2026-03-03T00:00:00"/>
    <n v="22026002513"/>
    <s v="2026 11 1621 22799"/>
    <n v="41079.5"/>
    <x v="642"/>
    <s v="MANTENIMIENTO DEL REMATE DE LA CORONACIÓN DEL MURO DE HORMIGÓN SIENTE PLATAFORMAS SOTERRADAS. SERVICIO DE LIMPIEZA."/>
    <n v="220"/>
    <s v="LAGUNA DE DUERO"/>
    <s v="VALLADOLID"/>
    <x v="4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64"/>
    <n v="22799"/>
  </r>
  <r>
    <n v="220260008768"/>
    <s v="AD"/>
    <d v="2026-03-20T00:00:00"/>
    <n v="22026002840"/>
    <s v="2026 07 1711 22106"/>
    <n v="2000"/>
    <x v="409"/>
    <s v="PRODUCTOS FARMACEUTICOS PARA PERSONAL DE PARQUES Y JARDINES Y PERSONAL DE LA ESCUELA DE JARDINERIA &quot;&quot;GERMINAVA&quot;&quot;"/>
    <n v="220"/>
    <s v="VALLADOLID"/>
    <s v="VALLADOLID"/>
    <x v="2"/>
    <s v="AdDirec - Adjudicación Directa"/>
    <s v="SinC - Sin Criterio"/>
    <x v="1"/>
    <x v="0"/>
    <s v="2"/>
    <s v="2. Gastos corrientes en bienes y servicios"/>
    <s v="07"/>
    <x v="3"/>
    <s v="1711"/>
    <s v="1711. Parques y jardines"/>
    <n v="64"/>
    <n v="22106"/>
  </r>
  <r>
    <n v="220260004708"/>
    <s v="AD"/>
    <d v="2026-03-03T00:00:00"/>
    <n v="22026002618"/>
    <s v="2026 01 4331 22706"/>
    <n v="1960.2"/>
    <x v="104"/>
    <s v="PLAN DE AUTOPROTECCIÓN EDIFICIO TECH LAB"/>
    <n v="220"/>
    <s v="VALLADOLID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64"/>
    <n v="22706"/>
  </r>
  <r>
    <n v="220260006678"/>
    <s v="AD"/>
    <d v="2026-03-09T00:00:00"/>
    <n v="22026002780"/>
    <s v="2026 11 1621 22799"/>
    <n v="1932.37"/>
    <x v="643"/>
    <s v="ROTULACIÓN Y VINILADO DEL VEHÍCULO CON BASTIDOR: ZCFEG2RPX0C552884. RECOLECTOR DE PAPEL.  SERVICIO DE LIMPIEZA."/>
    <n v="220"/>
    <s v="ZARATAN"/>
    <s v="VALLADOLID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64"/>
    <n v="22799"/>
  </r>
  <r>
    <n v="220260008235"/>
    <s v="ADO"/>
    <d v="2026-03-18T00:00:00"/>
    <n v="22026002865"/>
    <s v="2026 09 4321 22799"/>
    <n v="907.5"/>
    <x v="116"/>
    <s v="ASISTENCIA A JUICIO POR DEFICIENCIAS EN CAVAS EN VALLADOLID ESPACIO ORIGEN FEBRERO 2026"/>
    <n v="240"/>
    <s v="ZARATAN"/>
    <s v="VALLADOLID"/>
    <x v="0"/>
    <s v="AdDirec - Adjudicación Directa"/>
    <s v="SinC - Sin Criterio"/>
    <x v="1"/>
    <x v="0"/>
    <s v="2"/>
    <s v="2. Gastos corrientes en bienes y servicios"/>
    <s v="09"/>
    <x v="6"/>
    <s v="4321"/>
    <s v="4321. Turismo"/>
    <n v="64"/>
    <n v="22799"/>
  </r>
  <r>
    <n v="220260008798"/>
    <s v="AD"/>
    <d v="2026-03-23T00:00:00"/>
    <n v="22026002934"/>
    <s v="2026 01 4331 22602"/>
    <n v="1815"/>
    <x v="202"/>
    <s v="PÁGINA DE PUBLICIDAD EN EXPANSIÓN PARA LA PROMOCIÓN DEL PROGRAMA VALLADOLID NOW"/>
    <n v="220"/>
    <s v="MADRID"/>
    <s v="MADR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64"/>
    <n v="22602"/>
  </r>
  <r>
    <n v="220260008968"/>
    <s v="D"/>
    <d v="2026-03-25T00:00:00"/>
    <n v="22026001205"/>
    <s v="2026 07 1721 22112"/>
    <n v="1536.7"/>
    <x v="214"/>
    <s v="MEDIO AMBIENTE / LDR-CONTROL AMBIENTAL / C/SANTA CIPRIANA - LA OVERUELA (VA) / PROXIMO A PISTA DEPORTIVA / ENERO AL 9  J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21"/>
    <s v="1721. Protección del medio ambiente"/>
    <n v="64"/>
    <n v="22112"/>
  </r>
  <r>
    <n v="220260004669"/>
    <s v="AD"/>
    <d v="2026-03-02T00:00:00"/>
    <n v="22026002584"/>
    <s v="2026 10 2311 22699"/>
    <n v="1788"/>
    <x v="644"/>
    <s v="COSTES ALOJAMIENTO FAMILIAS EVACUADAS EN PUENTE DUERO POR AMENAZA DESBORDAMIENTO RIO DUERO FEBRERO 2026"/>
    <n v="220"/>
    <s v="BARCELONA"/>
    <s v="BARCELONA"/>
    <x v="0"/>
    <s v="AdDirec - Adjudicación Directa"/>
    <s v="SinC - Sin Criterio"/>
    <x v="4"/>
    <x v="0"/>
    <s v="2"/>
    <s v="2. Gastos corrientes en bienes y servicios"/>
    <s v="10"/>
    <x v="1"/>
    <s v="2311"/>
    <s v="2311. Intervención social"/>
    <n v="64"/>
    <n v="22699"/>
  </r>
  <r>
    <n v="220260004670"/>
    <s v="AD"/>
    <d v="2026-03-02T00:00:00"/>
    <n v="22026002585"/>
    <s v="2026 10 2311 22699"/>
    <n v="1633.84"/>
    <x v="645"/>
    <s v="COSTES ALOJAMIENTO FAMILIAS EVACUADAS EN PUENTE DUERO POR AMENAZA DESBORDAMIENTO RIO DUERO FEBRERO 2026"/>
    <n v="220"/>
    <s v="MADRID"/>
    <s v="MADRID"/>
    <x v="0"/>
    <s v="AdDirec - Adjudicación Directa"/>
    <s v="SinC - Sin Criterio"/>
    <x v="4"/>
    <x v="0"/>
    <s v="2"/>
    <s v="2. Gastos corrientes en bienes y servicios"/>
    <s v="10"/>
    <x v="1"/>
    <s v="2311"/>
    <s v="2311. Intervención social"/>
    <n v="64"/>
    <n v="22699"/>
  </r>
  <r>
    <n v="220260008282"/>
    <s v="AD"/>
    <d v="2026-03-18T00:00:00"/>
    <n v="22026002807"/>
    <s v="2026 10 2314 22613"/>
    <n v="1615.35"/>
    <x v="646"/>
    <s v="MATERIAL DIVULGATIVO (MOCHILAS) LOGO JUVA// VALLADOLID //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64"/>
    <n v="22613"/>
  </r>
  <r>
    <n v="220260006266"/>
    <s v="AD"/>
    <d v="2026-03-06T00:00:00"/>
    <n v="22026002708"/>
    <s v="2026 11 1361 22199"/>
    <n v="1514.97"/>
    <x v="599"/>
    <s v="SUMINISTRO DE 2 SITEMAS ELÉCTRICOS COMPLETOS DE EQUIPO AUTÓNOMO DE RESPIRACIÓN DE CABINA BOMBEROS DE BUP 1//SEISPC"/>
    <n v="220"/>
    <s v="PARACUELLOS DE JARAMA (MADRID)"/>
    <s v="MADR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6273"/>
    <s v="AD"/>
    <d v="2026-03-06T00:00:00"/>
    <n v="22026002685"/>
    <s v="2026 11 1621 22199"/>
    <n v="1500"/>
    <x v="550"/>
    <s v="SUMINISTRO RESMAS PAPEL A LA IMPRENTA MUNICIPAL PARA REALIZAR IMPRESOS PARA EL SERVICIO DE LIMPIEZA.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64"/>
    <n v="22199"/>
  </r>
  <r>
    <n v="220260004493"/>
    <s v="AD"/>
    <d v="2026-03-02T00:00:00"/>
    <n v="22026002561"/>
    <s v="2026 10 2312 22199"/>
    <n v="1476.2"/>
    <x v="641"/>
    <s v="JUEOS DE CARTAS, BARAJAS ESPAÑOLAS  PARA TODOS LOS CVA PARA 2026- INICIATIVAS SOCIALES"/>
    <n v="220"/>
    <s v="LEGUTIANO"/>
    <s v="ALAVA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64"/>
    <n v="22199"/>
  </r>
  <r>
    <n v="220260006269"/>
    <s v="AD"/>
    <d v="2026-03-06T00:00:00"/>
    <n v="22026002738"/>
    <s v="2026 06 3321 22001"/>
    <n v="1400.05"/>
    <x v="647"/>
    <s v="SUMINISTRO SUSCRIPCIÓN DE LA REVISTA &quot;&quot;OCU CONTIGO&quot;&quot; PARA BIBLIOTECAS MUNICIPALES AYUNTAMIENTO VALLADOLID - AÑO 2026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64"/>
    <n v="22001"/>
  </r>
  <r>
    <n v="220250064762"/>
    <s v="AD"/>
    <d v="2026-03-06T00:00:00"/>
    <n v="22025008278"/>
    <s v="2026 0650 3341 632"/>
    <n v="1309.97"/>
    <x v="324"/>
    <s v="SE-EC 2/2024 PS4 - COORDINACIÓN DE SEGURIDAD Y SALUD OBRAS DE REHABILITACIÓN LAVA 3 FASE FACTORÍA DE CREACIÓN"/>
    <n v="220"/>
    <s v="SANTANDER"/>
    <s v="SANTANDER"/>
    <x v="0"/>
    <s v="PrAbier - Procedimiento Abierto"/>
    <s v="SinC - Sin Criterio"/>
    <x v="0"/>
    <x v="0"/>
    <n v="6"/>
    <s v="6. Inversiones reales"/>
    <s v="06"/>
    <x v="0"/>
    <n v="3341"/>
    <s v="3341. Coordinación de políticas culturales"/>
    <n v="64"/>
    <n v="632"/>
  </r>
  <r>
    <n v="220260009260"/>
    <s v="D"/>
    <d v="2026-03-26T00:00:00"/>
    <n v="22026000866"/>
    <s v="2026 02 9332 214"/>
    <n v="333.48"/>
    <x v="629"/>
    <s v="PINCHAZO FURGON ( MAS EQUILIBRADO 4558-LKC ) / CUBIERTA NUEVA ( 205/65R16 BARUM 4 ESTAC. 8778-LWS ) / S.I. GESTION DE NF"/>
    <n v="300"/>
    <s v="VALLADOLID"/>
    <s v="VALLADOLID"/>
    <x v="0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4"/>
  </r>
  <r>
    <n v="220260004496"/>
    <s v="AD"/>
    <d v="2026-03-02T00:00:00"/>
    <n v="22026002617"/>
    <s v="2026 10 2311 22700"/>
    <n v="1248.72"/>
    <x v="648"/>
    <s v="LIMPIEZAS DEL TEJADILLO DEL CENTRO INTEGRADO PERSONAS SIN HOGAR DURANTE 2026"/>
    <n v="220"/>
    <s v="LA CISTERNIGA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64"/>
    <n v="22700"/>
  </r>
  <r>
    <n v="220260005029"/>
    <s v="ADO"/>
    <d v="2026-03-04T00:00:00"/>
    <n v="22026002625"/>
    <s v="2026 04 9202 22799"/>
    <n v="8094.9"/>
    <x v="649"/>
    <s v="Apoyo profesional en proceso selectivo. Auxiliar Administrativo."/>
    <n v="240"/>
    <s v="SALAMANCA"/>
    <s v="SALAMANCA"/>
    <x v="0"/>
    <s v="AdDirec - Adjudicación Directa"/>
    <s v="SinC - Sin Criterio"/>
    <x v="1"/>
    <x v="0"/>
    <s v="2"/>
    <s v="2. Gastos corrientes en bienes y servicios"/>
    <s v="04"/>
    <x v="2"/>
    <s v="9202"/>
    <s v="9202. Gestión de recursos humanos"/>
    <n v="64"/>
    <n v="22799"/>
  </r>
  <r>
    <n v="220260006263"/>
    <s v="AD"/>
    <d v="2026-03-06T00:00:00"/>
    <n v="22026002657"/>
    <s v="2026 08 1532 210"/>
    <n v="1210"/>
    <x v="289"/>
    <s v="Suministro de recargas de botellas de gases para equipos de soldadura de la Brigada de Forja."/>
    <n v="220"/>
    <s v="VALLADOLID"/>
    <s v="VALLADOL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64"/>
    <n v="210"/>
  </r>
  <r>
    <n v="220250004561"/>
    <s v="AD"/>
    <d v="2026-03-06T00:00:00"/>
    <n v="22025003037"/>
    <s v="2026 0250 9332 632"/>
    <n v="3604378"/>
    <x v="320"/>
    <s v="CONTRATO DE OBRAS REHABILITACIÓN DEL TEATRO LOPE DE VEGA"/>
    <n v="220"/>
    <s v="VALLADOLID"/>
    <s v="VALLADOLID"/>
    <x v="4"/>
    <s v="PrAbier - Procedimiento Abierto"/>
    <s v="MultiC - MultiCriterio"/>
    <x v="0"/>
    <x v="0"/>
    <n v="6"/>
    <s v="6. Inversiones reales"/>
    <s v="02"/>
    <x v="10"/>
    <n v="9332"/>
    <s v="9332. Mantenimiento de edificios e instalaciones municipales"/>
    <n v="63"/>
    <n v="632"/>
  </r>
  <r>
    <n v="220260004881"/>
    <s v="D"/>
    <d v="2026-03-04T00:00:00"/>
    <n v="22026000691"/>
    <s v="2026 11 1621 214"/>
    <n v="2144.98"/>
    <x v="536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38"/>
    <s v="D"/>
    <d v="2026-03-04T00:00:00"/>
    <n v="22026000691"/>
    <s v="2026 11 1621 214"/>
    <n v="757.91"/>
    <x v="536"/>
    <s v="REPARACIÓN VEHÍCULO.../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40"/>
    <s v="D"/>
    <d v="2026-03-04T00:00:00"/>
    <n v="22026000692"/>
    <s v="2026 11 1631 214"/>
    <n v="154.82"/>
    <x v="536"/>
    <s v="REPARACIÓN VEHÍCULO.../// SERVICIO DE LIMPIEZA VIARI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4994"/>
    <s v="D"/>
    <d v="2026-03-04T00:00:00"/>
    <n v="22026000690"/>
    <s v="2026 11 1631 214"/>
    <n v="795.1"/>
    <x v="536"/>
    <s v="SUMINISTRO PIEZAS TALLER.../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9109"/>
    <s v="AD"/>
    <d v="2026-03-25T00:00:00"/>
    <n v="22026003063"/>
    <s v="2026 02 9332 213"/>
    <n v="1210"/>
    <x v="650"/>
    <s v="ASISTENCIA E INTERVENCIONES DE PEQUEÑA ENTIDAD EN LA INST. DE CLIMATIZACIÓN, CALEFACCIÓN DE CASA CONSISTORIAL"/>
    <n v="220"/>
    <s v="CUELLAR"/>
    <s v="SEGOVIA"/>
    <x v="0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64"/>
    <n v="213"/>
  </r>
  <r>
    <n v="220260006260"/>
    <s v="AD"/>
    <d v="2026-03-06T00:00:00"/>
    <n v="22026002635"/>
    <s v="2026 08 1532 22103"/>
    <n v="1210"/>
    <x v="651"/>
    <s v="Suministro de combustible AUTOGAS para vehículos del S.E.P.I. durante el año 2026.-"/>
    <n v="220"/>
    <s v="MADRID"/>
    <s v="MADR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64"/>
    <n v="22103"/>
  </r>
  <r>
    <n v="220260006045"/>
    <s v="AD"/>
    <d v="2026-03-05T00:00:00"/>
    <n v="22026002412"/>
    <s v="2026 02 9332 203"/>
    <n v="1200.02"/>
    <x v="449"/>
    <s v="ALQUILER DE PLATAFORMA ELEVADORA PARA TRABAJOS EN ALTURA  VARIAS UBICACIONES"/>
    <n v="220"/>
    <s v="LAGUNA DE DUERO"/>
    <s v="VALLADOLID"/>
    <x v="0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64"/>
    <n v="203"/>
  </r>
  <r>
    <n v="220260007854"/>
    <s v="AD"/>
    <d v="2026-03-17T00:00:00"/>
    <n v="22026002854"/>
    <s v="2026 08 1532 213"/>
    <n v="1162.4000000000001"/>
    <x v="652"/>
    <s v="Reparación de instalación. Señal S- 13 en cajón retroiluminado, en instalación de paso inteligente"/>
    <n v="220"/>
    <s v="AVILÉS"/>
    <s v="ASTURIAS"/>
    <x v="0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64"/>
    <n v="213"/>
  </r>
  <r>
    <n v="220260006754"/>
    <s v="AD"/>
    <d v="2026-03-10T00:00:00"/>
    <n v="22026002665"/>
    <s v="2026 02 9332 22799"/>
    <n v="1155"/>
    <x v="653"/>
    <s v="TRANSPORTE Y TRATAMIENTO DE MATERIALES Y RESIDUOS PELIGROSOS"/>
    <n v="220"/>
    <s v="ÍSCAR"/>
    <s v="VALLADOLID"/>
    <x v="0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64"/>
    <n v="22799"/>
  </r>
  <r>
    <n v="220260006755"/>
    <s v="AD"/>
    <d v="2026-03-10T00:00:00"/>
    <n v="22026002764"/>
    <s v="2026 03 9241 213"/>
    <n v="1125.3"/>
    <x v="654"/>
    <s v="REVISIÓN DE PLATAFORMAS ELEVADORAS DE LOS CENTROS CÍVICOS BAILARÍN VICENTE ESCUDERO, JOSÉ MARÍA LUELMO Y PARQUESOL."/>
    <n v="220"/>
    <s v="MONTMELO"/>
    <s v="BARCELON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64"/>
    <n v="213"/>
  </r>
  <r>
    <n v="220260006047"/>
    <s v="AD"/>
    <d v="2026-03-05T00:00:00"/>
    <n v="22026002526"/>
    <s v="2026 02 9332 22699"/>
    <n v="1107.1500000000001"/>
    <x v="655"/>
    <s v="CONFECCIÓN A MEDIDA Y SUMINISTRO DE TOLDOS tipo LONA para los 4 vehículos con caja abierta del CMEI"/>
    <n v="220"/>
    <s v="VALLADOLID"/>
    <s v="VALLADOLID"/>
    <x v="2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64"/>
    <n v="22699"/>
  </r>
  <r>
    <n v="220260004999"/>
    <s v="D"/>
    <d v="2026-03-04T00:00:00"/>
    <n v="22026002240"/>
    <s v="2026 11 1321 214"/>
    <n v="194.02"/>
    <x v="536"/>
    <s v="TAO26 10 REPARACION 8683-LZF KMS 65579 CAMBIAR SONDA LAMBDA, METER DIAGNOSIS, HACER REGENERACION FORZADA Y BORRAR FALLOS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5043"/>
    <s v="D"/>
    <d v="2026-03-04T00:00:00"/>
    <n v="22026002240"/>
    <s v="2026 11 1321 214"/>
    <n v="2057.5100000000002"/>
    <x v="536"/>
    <s v="TAO26 158 REPARACION 1760-LKK KMS 75618 METER EASY PARA VER AVERIA, FALLO SENSOR PM HACER PRUEBAS Y REGENERACION FORZADA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6958"/>
    <s v="D"/>
    <d v="2026-03-11T00:00:00"/>
    <n v="22026000691"/>
    <s v="2026 11 1621 214"/>
    <n v="1966.25"/>
    <x v="536"/>
    <s v="REPARACIÓN VEHÍCULO.../// AM EXP 0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6965"/>
    <s v="D"/>
    <d v="2026-03-11T00:00:00"/>
    <n v="22026002152"/>
    <s v="2026 08 1532 214"/>
    <n v="567.36"/>
    <x v="536"/>
    <s v="TAO26 264 REPARACION 5667-CFT KMS 122451 D-M PANEL PTA IZQ. SUST. ELEVALUNAS Y MANIVELA / REVISAR LUCES POSICION TRAS. Y"/>
    <n v="300"/>
    <s v="VALLADOLID"/>
    <s v="VALLADOLID"/>
    <x v="0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64"/>
    <n v="214"/>
  </r>
  <r>
    <n v="220260007039"/>
    <s v="D"/>
    <d v="2026-03-11T00:00:00"/>
    <n v="22026001177"/>
    <s v="2026 07 1711 214"/>
    <n v="84.28"/>
    <x v="536"/>
    <s v="TAO26 353 REPARACION VA-9532-X KMS 94644 REPARAR PERDIDA DE AIRE POR TUBERIA A CALDERINES / 118335 RACORD ACODADO 8MM /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4"/>
  </r>
  <r>
    <n v="220260007140"/>
    <s v="D"/>
    <d v="2026-03-11T00:00:00"/>
    <n v="22026002240"/>
    <s v="2026 11 1321 214"/>
    <n v="532.62"/>
    <x v="536"/>
    <s v="TAO26 312 REPARACION 1760-LKK KMS 75865 HACER TEST TURBO E INYECTORES LIMPIAR INYECTOR DE ADBLUE D-M CATALIZADOR PARA LI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7142"/>
    <s v="D"/>
    <d v="2026-03-11T00:00:00"/>
    <n v="22026002240"/>
    <s v="2026 11 1321 214"/>
    <n v="239.83"/>
    <x v="536"/>
    <s v="TAO26 334 REPARACION 4747-GSV KMS 348512 CALENTAR MOTOR Y COMPROBAR PRESION DE ACEITE CON MANOMETRO ESTANDO BIEN COMPROB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8069"/>
    <s v="D"/>
    <d v="2026-03-18T00:00:00"/>
    <n v="22026000691"/>
    <s v="2026 11 1621 214"/>
    <n v="742.18"/>
    <x v="536"/>
    <s v="REPARACIÓN VEHÍCULO.../// AM EXP 0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8110"/>
    <s v="D"/>
    <d v="2026-03-18T00:00:00"/>
    <n v="22026000691"/>
    <s v="2026 11 1621 214"/>
    <n v="459.8"/>
    <x v="536"/>
    <s v="REPARACIÓN VEHÍCULO.../// AM EXP 0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8112"/>
    <s v="D"/>
    <d v="2026-03-18T00:00:00"/>
    <n v="22026000691"/>
    <s v="2026 11 1621 214"/>
    <n v="333.96"/>
    <x v="536"/>
    <s v="REPARACIÓN VEHÍCULO.../// AM EXP 08/2025 // SERVICIO DE LIMPIEZA.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8224"/>
    <s v="D"/>
    <d v="2026-03-18T00:00:00"/>
    <n v="22026002240"/>
    <s v="2026 11 1321 214"/>
    <n v="1459.48"/>
    <x v="536"/>
    <s v="TAO26 364 REPARACION 1760-LKK KMS 76433 CALENTAR Y HACER PRUEBAS EN TURBO TIRA ACEITE HACIA LA ADMISION / D-M ACCESORIOS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8978"/>
    <s v="D"/>
    <d v="2026-03-25T00:00:00"/>
    <n v="22026001177"/>
    <s v="2026 07 1711 214"/>
    <n v="850.65"/>
    <x v="536"/>
    <s v="TAO26 379 REPARACION 4416-KJX KMS 192406 METER EASY PARA VER AVERIAS HACER TEST ADBLUE Y SANITY CAMBIAR SENSOR NOX ANTER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4"/>
  </r>
  <r>
    <n v="220260006046"/>
    <s v="AD"/>
    <d v="2026-03-05T00:00:00"/>
    <n v="22026002414"/>
    <s v="2026 02 9332 212"/>
    <n v="1100"/>
    <x v="385"/>
    <s v="Suministro y colocación de toda clase de vidrios en edificios municipales"/>
    <n v="220"/>
    <s v="VALLADOLID"/>
    <s v="VALLADOLID"/>
    <x v="4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64"/>
    <n v="212"/>
  </r>
  <r>
    <n v="220260006664"/>
    <s v="AD"/>
    <d v="2026-03-09T00:00:00"/>
    <n v="22026002716"/>
    <s v="2026 04 9204 626"/>
    <n v="1067.8"/>
    <x v="656"/>
    <s v="ADQUISICIÓN SENSOR DE PUNTO DE FUGA PARA DETECCIÓN DE INUNDACIÓN EN EL CPD DE RESPALDO"/>
    <n v="220"/>
    <s v="BARCELONA"/>
    <s v="BARCELONA"/>
    <x v="2"/>
    <s v="AdDirec - Adjudicación Directa"/>
    <s v="SinC - Sin Criterio"/>
    <x v="1"/>
    <x v="0"/>
    <s v="6"/>
    <s v="6. Inversiones reales"/>
    <s v="04"/>
    <x v="2"/>
    <s v="9204"/>
    <s v="9204. Tecnologías de la información y comunicación"/>
    <n v="64"/>
    <n v="626"/>
  </r>
  <r>
    <n v="220260005119"/>
    <s v="AD"/>
    <d v="2026-03-04T00:00:00"/>
    <n v="22026002567"/>
    <s v="2026 11 1321 22799"/>
    <n v="1067.22"/>
    <x v="275"/>
    <s v="IMPORTE ANÁLISIS DE DROGAS ENERO POLICIA MUNICIPAL"/>
    <n v="220"/>
    <s v="SANTIAGO DE COMPOSTELA"/>
    <s v="LA CORUÑA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64"/>
    <n v="22799"/>
  </r>
  <r>
    <n v="220260007576"/>
    <s v="AD"/>
    <d v="2026-03-13T00:00:00"/>
    <n v="22026002837"/>
    <s v="2026 06 3261 22614"/>
    <n v="1020"/>
    <x v="657"/>
    <s v="DISEÑO, PREPARACIÓN Y EJECUCIÓN DE ACTIV. DINAMIZACIÓN DE LOS MENORES REPR. CONSEJO MPAL INFANCIA // MARZO-JUNIO 2026"/>
    <n v="220"/>
    <s v="VALLADOLID"/>
    <s v="VALLADOLID"/>
    <x v="0"/>
    <s v="AdDirec - Adjudicación Directa"/>
    <s v="SinC - Sin Criterio"/>
    <x v="1"/>
    <x v="0"/>
    <s v="2"/>
    <s v="2. Gastos corrientes en bienes y servicios"/>
    <s v="06"/>
    <x v="0"/>
    <s v="3261"/>
    <s v="3261. Servicios complementarios de educación"/>
    <n v="64"/>
    <n v="22614"/>
  </r>
  <r>
    <n v="220260008990"/>
    <s v="D"/>
    <d v="2026-03-25T00:00:00"/>
    <n v="22026002152"/>
    <s v="2026 08 1532 214"/>
    <n v="2753.04"/>
    <x v="536"/>
    <s v="TAO26 358 REPARACION 7694-JCZ KMS 92161  D-M ACCESORIOS PARA CAMBIAR EMBRAGUE Y VOLANTE MOTOR. / CAMBIAR ACEITE MOTOR, F"/>
    <n v="300"/>
    <s v="VALLADOLID"/>
    <s v="VALLADOLID"/>
    <x v="0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64"/>
    <n v="214"/>
  </r>
  <r>
    <n v="220250063045"/>
    <s v="AD"/>
    <d v="2026-03-18T00:00:00"/>
    <n v="22025003202"/>
    <s v="2026 01 4331 625"/>
    <n v="6945.8"/>
    <x v="658"/>
    <s v="SUMINISTRO E INSTALACION EQUIPAMIENTO AUDIOVISUAL, INFORMATICO Y MOBILIARIO TECH LAB CyL (LOTE 5)"/>
    <n v="220"/>
    <s v="VALENCIA"/>
    <s v="VALENCIA"/>
    <x v="2"/>
    <s v="PrAbier - Procedimiento Abierto"/>
    <s v="MultiC - MultiCriterio"/>
    <x v="0"/>
    <x v="0"/>
    <s v="6"/>
    <s v="6. Inversiones reales"/>
    <s v="01"/>
    <x v="4"/>
    <s v="4331"/>
    <s v="4331. Desarrollo empresarial"/>
    <n v="64"/>
    <n v="625"/>
  </r>
  <r>
    <n v="220250063045"/>
    <s v="AD"/>
    <d v="2026-03-18T00:00:00"/>
    <n v="22025004282"/>
    <s v="2026 01 4331 626"/>
    <n v="113449.2"/>
    <x v="658"/>
    <s v="SUMINISTRO E INSTALACION EQUIPAMIENTO AUDIOVISUAL, INFORMATICO Y MOBILIARIO TECH LAB CyL (LOTE 5)"/>
    <n v="220"/>
    <s v="VALENCIA"/>
    <s v="VALENCIA"/>
    <x v="2"/>
    <s v="PrAbier - Procedimiento Abierto"/>
    <s v="MultiC - MultiCriterio"/>
    <x v="0"/>
    <x v="0"/>
    <s v="6"/>
    <s v="6. Inversiones reales"/>
    <s v="01"/>
    <x v="4"/>
    <s v="4331"/>
    <s v="4331. Desarrollo empresarial"/>
    <n v="64"/>
    <n v="626"/>
  </r>
  <r>
    <n v="220260006002"/>
    <s v="D"/>
    <d v="2026-03-05T00:00:00"/>
    <n v="22026000417"/>
    <s v="2026 11 1621 22103"/>
    <n v="4405.6099999999997"/>
    <x v="659"/>
    <s v="ANTICONGELANTE A GRANEL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03"/>
  </r>
  <r>
    <n v="220260006004"/>
    <s v="D"/>
    <d v="2026-03-05T00:00:00"/>
    <n v="22026000417"/>
    <s v="2026 11 1621 22103"/>
    <n v="5209.21"/>
    <x v="659"/>
    <s v="ACEITE A GRANEL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03"/>
  </r>
  <r>
    <n v="220250048068"/>
    <s v="AD"/>
    <d v="2026-03-18T00:00:00"/>
    <n v="22025004282"/>
    <s v="2026 01 4331 626"/>
    <n v="136972"/>
    <x v="660"/>
    <s v="SUMINISTRO E INSTALACION EQUIPAMIENTO AUDIOVISUAL, INFORMATICO Y TECH LAB CyL (LOTE 2)"/>
    <n v="220"/>
    <s v="VALLADOLID"/>
    <s v="VALLADOLID"/>
    <x v="2"/>
    <s v="PrAbier - Procedimiento Abierto"/>
    <s v="MultiC - MultiCriterio"/>
    <x v="0"/>
    <x v="0"/>
    <s v="6"/>
    <s v="6. Inversiones reales"/>
    <s v="01"/>
    <x v="4"/>
    <s v="4331"/>
    <s v="4331. Desarrollo empresarial"/>
    <n v="64"/>
    <n v="626"/>
  </r>
  <r>
    <n v="220260005013"/>
    <s v="D"/>
    <d v="2026-03-04T00:00:00"/>
    <n v="22026002243"/>
    <s v="2026 11 1321 214"/>
    <n v="823.72"/>
    <x v="547"/>
    <s v="15 Cable manguera 5x1  25 m / 2 GLYCO eCOOL 50% / SPRAY DE SILICONA 500 ML / 12 ABRAZADERA SINFIN L W2 DE 8-12 MM / 12 A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5353"/>
    <s v="D"/>
    <d v="2026-03-05T00:00:00"/>
    <n v="22026002189"/>
    <s v="2026 11 1361 22199"/>
    <n v="613.42999999999995"/>
    <x v="547"/>
    <s v="Terminal batería esparrago M8 + / BATERIA HIGH TECH 12V 61 AH / BATERIA AGER 110AH 61010 / 4 AGUA DESTILADA 5 L. / LIMPI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966"/>
    <s v="D"/>
    <d v="2026-03-05T00:00:00"/>
    <n v="22026000689"/>
    <s v="2026 11 1621 214"/>
    <n v="154.01"/>
    <x v="547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7025"/>
    <s v="D"/>
    <d v="2026-03-11T00:00:00"/>
    <n v="22026001282"/>
    <s v="2026 07 1711 214"/>
    <n v="9.92"/>
    <x v="547"/>
    <s v="PULPO SEGURIDAD 100CM - 2 PIEZAS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4"/>
  </r>
  <r>
    <n v="220260007138"/>
    <s v="D"/>
    <d v="2026-03-11T00:00:00"/>
    <n v="22026002243"/>
    <s v="2026 11 1321 214"/>
    <n v="434.73"/>
    <x v="547"/>
    <s v="PASTILLAS DE FRENO / ESPUMA MULTIUSOS MANUAL / Dispensador 10 Hojas De 18 Mm / ARANDELA PLANA 6X18 / ARANDELA PLANA 8X25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8040"/>
    <s v="D"/>
    <d v="2026-03-18T00:00:00"/>
    <n v="22026002189"/>
    <s v="2026 11 1361 22199"/>
    <n v="511.37"/>
    <x v="547"/>
    <s v="ELECTRODO OMNIA 46 1.6X250 / ELECTRODO RUTILO 2.5mm / MANTA CABRESTANTE / 3 lampara P21/5W Standard BAY15d /SEISPC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8104"/>
    <s v="D"/>
    <d v="2026-03-18T00:00:00"/>
    <n v="22026000689"/>
    <s v="2026 11 1621 214"/>
    <n v="470.69"/>
    <x v="547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8167"/>
    <s v="D"/>
    <d v="2026-03-18T00:00:00"/>
    <n v="22026002122"/>
    <s v="2026 08 1532 210"/>
    <n v="119.6"/>
    <x v="546"/>
    <s v="AMOLU/515A - LAMPARA PLAFONIER 12V18W 15X44 / ADPRO/550 - ESCOBILLAS LIMPIA 550 / BOSCH/3397004489 - RAQUETA LIMPIA-CRIS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64"/>
    <n v="210"/>
  </r>
  <r>
    <n v="220260004942"/>
    <s v="D"/>
    <d v="2026-03-04T00:00:00"/>
    <n v="22026000690"/>
    <s v="2026 11 1631 214"/>
    <n v="196.02"/>
    <x v="661"/>
    <s v="SUMINISTRO PIEZAS TALLER.../// SERVICIO DE LIMPIEZA VIARI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4946"/>
    <s v="D"/>
    <d v="2026-03-04T00:00:00"/>
    <n v="22026000690"/>
    <s v="2026 11 1631 214"/>
    <n v="1775.07"/>
    <x v="661"/>
    <s v="SUMINISTRO PIEZAS TALLER.../// SERVICIO DE LIMPIEZA VIARI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4974"/>
    <s v="D"/>
    <d v="2026-03-04T00:00:00"/>
    <n v="22026000689"/>
    <s v="2026 11 1621 214"/>
    <n v="160.93"/>
    <x v="661"/>
    <s v="SUMINISTRO PIEZAS TALLER.../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5980"/>
    <s v="D"/>
    <d v="2026-03-05T00:00:00"/>
    <n v="22026000689"/>
    <s v="2026 11 1621 214"/>
    <n v="108.9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6985"/>
    <s v="D"/>
    <d v="2026-03-11T00:00:00"/>
    <n v="22026000689"/>
    <s v="2026 11 1621 214"/>
    <n v="238.37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5408"/>
    <s v="D"/>
    <d v="2026-03-05T00:00:00"/>
    <n v="22026000943"/>
    <s v="2026 06 3232 212"/>
    <n v="260.58999999999997"/>
    <x v="662"/>
    <s v="CUBIERTAS 185-65X15 ( VEHICULO 9981-LSG ) / RESIDUOS ( VEHICULO 9981-LSG ) / EQUILIBRADOS 175-65X15 ( VEHICULO 9981-LSG"/>
    <n v="300"/>
    <s v="ZARATAN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50067939"/>
    <s v="AD"/>
    <d v="2026-03-18T00:00:00"/>
    <n v="22025005432"/>
    <s v="2026 0950 4321 640"/>
    <n v="13698"/>
    <x v="593"/>
    <s v="CONTRATO PARA EL ASESORAMIENTO TECNICO Y FORMACION PARA LAS EMPRESAS TURISTICAS. PRTR NEXT GENERATION EU. LOTE 2"/>
    <n v="220"/>
    <s v="MADRID"/>
    <s v="MADR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60005968"/>
    <s v="D"/>
    <d v="2026-03-05T00:00:00"/>
    <n v="22026000422"/>
    <s v="2026 11 1621 22199"/>
    <n v="2405.64"/>
    <x v="663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9073"/>
    <s v="D"/>
    <d v="2026-03-25T00:00:00"/>
    <n v="22026000422"/>
    <s v="2026 11 1621 22199"/>
    <n v="1362.27"/>
    <x v="663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4806"/>
    <s v="D"/>
    <d v="2026-03-04T00:00:00"/>
    <n v="22026001284"/>
    <s v="2026 10 2312 212"/>
    <n v="289.29000000000002"/>
    <x v="478"/>
    <s v="MANTENIMIENTO, SUMINISTRO DE  PIZARRA CORTADA CALIBRADA 100X50X2 PRA REPARACION EN EL  CVA HUERTA DEL REY- AM- INICIATIV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05383"/>
    <s v="D"/>
    <d v="2026-03-05T00:00:00"/>
    <n v="22026002189"/>
    <s v="2026 11 1361 22199"/>
    <n v="166.98"/>
    <x v="478"/>
    <s v="LADRILLO REFRACTARIO DE 4 CM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6855"/>
    <s v="D"/>
    <d v="2026-03-11T00:00:00"/>
    <n v="22026001960"/>
    <s v="2026 07 1711 22199"/>
    <n v="909.32"/>
    <x v="478"/>
    <s v="SACA DE ECOARIDO RECICLADO 1 TN / CAMION ECOARIDO RECICLADO ± 11 TN / CAMION ECOARIDO RECICLADO ± 11 TN / SACA DE ARENA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6879"/>
    <s v="D"/>
    <d v="2026-03-11T00:00:00"/>
    <n v="22026000943"/>
    <s v="2026 06 3232 212"/>
    <n v="110.53"/>
    <x v="478"/>
    <s v="M² PORCELANICO BONN ACERO 30X60 / SACO MORTERO AUTONIVELANTE NIVELAN 5 CT // EDUCACIÓN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6949"/>
    <s v="D"/>
    <d v="2026-03-11T00:00:00"/>
    <n v="22026000944"/>
    <s v="2026 06 3231 212"/>
    <n v="49.88"/>
    <x v="478"/>
    <s v="M² PORCELANICO EVEREST GRIS 33X33 // ESCUELA MUNICIPAL MAFALDA Y GUILLE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1"/>
    <s v="3231. Escuelas infantiles"/>
    <n v="64"/>
    <n v="212"/>
  </r>
  <r>
    <n v="220260007100"/>
    <s v="D"/>
    <d v="2026-03-11T00:00:00"/>
    <n v="22026002189"/>
    <s v="2026 11 1361 22199"/>
    <n v="1452"/>
    <x v="478"/>
    <s v="PALETS RECICLADOS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7181"/>
    <s v="D"/>
    <d v="2026-03-11T00:00:00"/>
    <n v="22026002213"/>
    <s v="2026 01 4331 212"/>
    <n v="109.38"/>
    <x v="478"/>
    <s v="TRAMPILLA 15*400*1000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7188"/>
    <s v="D"/>
    <d v="2026-03-11T00:00:00"/>
    <n v="22026002122"/>
    <s v="2026 08 1532 210"/>
    <n v="551.32000000000005"/>
    <x v="478"/>
    <s v="M² BALDOSA PETREA 40X20X6 VERDE / PALETS TR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64"/>
    <n v="210"/>
  </r>
  <r>
    <n v="220260007985"/>
    <s v="D"/>
    <d v="2026-03-18T00:00:00"/>
    <n v="22026002147"/>
    <s v="2026 08 1532 22199"/>
    <n v="217.8"/>
    <x v="478"/>
    <s v="HORAS CAMION GRUA 3 EJES"/>
    <n v="300"/>
    <s v="VALLADOLID"/>
    <s v="VALLADOLID"/>
    <x v="2"/>
    <s v="PrAbier - Procedimiento Abierto"/>
    <s v="MultiC - MultiCriterio"/>
    <x v="2"/>
    <x v="0"/>
    <s v="2"/>
    <s v="2. Gastos corrientes en bienes y servicios"/>
    <s v="08"/>
    <x v="9"/>
    <s v="1532"/>
    <s v="1532. Pavimentación vias públicas y otros servicios urbanísticos"/>
    <n v="64"/>
    <n v="22199"/>
  </r>
  <r>
    <n v="220260008002"/>
    <s v="D"/>
    <d v="2026-03-18T00:00:00"/>
    <n v="22026000943"/>
    <s v="2026 06 3232 212"/>
    <n v="52.46"/>
    <x v="478"/>
    <s v="SACO DE CEMENTO BLANCO 42,5 R / SACO DE YESO TOSCO / SACOS VACIOS ESCOMBRO 70X50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4950"/>
    <s v="D"/>
    <d v="2026-03-04T00:00:00"/>
    <n v="22026000690"/>
    <s v="2026 11 1631 214"/>
    <n v="1269.7"/>
    <x v="664"/>
    <s v="SUMINISTRO PIEZAS TALLER.../// SERVICIO DE LIMPIEZA VIARIA."/>
    <n v="300"/>
    <s v="TARREGA"/>
    <s v="LERIDA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4990"/>
    <s v="D"/>
    <d v="2026-03-04T00:00:00"/>
    <n v="22026000689"/>
    <s v="2026 11 1621 214"/>
    <n v="1176.43"/>
    <x v="664"/>
    <s v="SUMINISTRO PIEZAS TALLER.../// SERVICIO DE LIMPIEZA."/>
    <n v="300"/>
    <s v="TARREGA"/>
    <s v="LERID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92"/>
    <s v="D"/>
    <d v="2026-03-04T00:00:00"/>
    <n v="22026000689"/>
    <s v="2026 11 1621 214"/>
    <n v="707.8"/>
    <x v="664"/>
    <s v="SUMINISTRO PIEZAS TALLER.../// SERVICIO DE LIMPIEZA."/>
    <n v="300"/>
    <s v="TARREGA"/>
    <s v="LERID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5974"/>
    <s v="D"/>
    <d v="2026-03-05T00:00:00"/>
    <n v="22026000689"/>
    <s v="2026 11 1621 214"/>
    <n v="821.6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5976"/>
    <s v="D"/>
    <d v="2026-03-05T00:00:00"/>
    <n v="22026000689"/>
    <s v="2026 11 1621 214"/>
    <n v="821.6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5978"/>
    <s v="D"/>
    <d v="2026-03-05T00:00:00"/>
    <n v="22026000689"/>
    <s v="2026 11 1621 214"/>
    <n v="1339.86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5114"/>
    <s v="AD/"/>
    <d v="2026-03-04T00:00:00"/>
    <n v="22026002199"/>
    <s v="2026 11 1361 22199"/>
    <n v="-375.5"/>
    <x v="385"/>
    <s v="ADQUISICIÓN DE UN CRISTAL PARA FORMACIÓN EN INCENDIOS/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6987"/>
    <s v="D"/>
    <d v="2026-03-11T00:00:00"/>
    <n v="22026000689"/>
    <s v="2026 11 1621 214"/>
    <n v="292.77999999999997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7011"/>
    <s v="D"/>
    <d v="2026-03-11T00:00:00"/>
    <n v="22026000689"/>
    <s v="2026 11 1621 214"/>
    <n v="157.06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8067"/>
    <s v="D"/>
    <d v="2026-03-18T00:00:00"/>
    <n v="22026000689"/>
    <s v="2026 11 1621 214"/>
    <n v="1176.43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8085"/>
    <s v="D"/>
    <d v="2026-03-18T00:00:00"/>
    <n v="22026000689"/>
    <s v="2026 11 1621 214"/>
    <n v="231.59"/>
    <x v="664"/>
    <s v="SUMINISTRO PIEZAS TALLER.../// AM EPX 18/2022 // SERVICIO DE LIMPIEZA."/>
    <n v="300"/>
    <s v="TARREGA"/>
    <s v="LERIDA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50067940"/>
    <s v="AD"/>
    <d v="2026-03-18T00:00:00"/>
    <n v="22025005432"/>
    <s v="2026 0950 4321 640"/>
    <n v="11616"/>
    <x v="593"/>
    <s v="CONTRATO PARA EL ASESORAMIENTO TECNICO Y FORMACION PARA LAS EMPRESAS TURISTICAS. PRTR NEXT GENERATION EU. LOTE 3"/>
    <n v="220"/>
    <s v="MADRID"/>
    <s v="MADR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50067941"/>
    <s v="AD"/>
    <d v="2026-03-18T00:00:00"/>
    <n v="22025008614"/>
    <s v="2026 0950 4321 640"/>
    <n v="89000"/>
    <x v="525"/>
    <s v="CONTRATO PATROCINIO PUBLICITARIO CIRCUITO CARRERAS HERBALIFE NIGHT RUN. ACTUACIÓN 12_ PRTR_NEXT GENERATION EU"/>
    <n v="220"/>
    <s v="VALLADOLID"/>
    <s v="VALLADOLID"/>
    <x v="0"/>
    <s v="PrNegSP - Procedimiento Negociado Sin Publicidad"/>
    <s v="SinC - Sin Criterio"/>
    <x v="3"/>
    <x v="0"/>
    <n v="6"/>
    <s v="6. Inversiones reales"/>
    <s v="09"/>
    <x v="6"/>
    <n v="4321"/>
    <s v="4321. Turismo"/>
    <n v="64"/>
    <n v="640"/>
  </r>
  <r>
    <n v="220260008245"/>
    <s v="AD"/>
    <d v="2026-03-18T00:00:00"/>
    <n v="22026002899"/>
    <s v="2026 0750 1711 610"/>
    <n v="8614.56"/>
    <x v="169"/>
    <s v="REVEGETACION Y NUEVAS PLANTACIONES EN ESTRUCTURAS URBANAS_ACTUACION B.4.2_CºBIODIVERSIDAD_EXP 2025_COB/01/00011"/>
    <n v="220"/>
    <s v="MADRID"/>
    <s v="MADRID"/>
    <x v="4"/>
    <s v="PrAbier - Procedimiento Abierto"/>
    <s v="MultiC - MultiCriterio"/>
    <x v="2"/>
    <x v="0"/>
    <n v="6"/>
    <s v="6. Inversiones reales"/>
    <s v="07"/>
    <x v="3"/>
    <n v="1711"/>
    <s v="1711. Parques y jardines"/>
    <n v="64"/>
    <n v="610"/>
  </r>
  <r>
    <n v="220260004803"/>
    <s v="D"/>
    <d v="2026-03-04T00:00:00"/>
    <n v="22026001283"/>
    <s v="2026 10 2312 212"/>
    <n v="57.57"/>
    <x v="665"/>
    <s v="MANT.SUMINISTRO PARA REPARACIONES, DESATASCADOR LIQUIDO Y GRIFO DUAL 3/8&quot;&quot; VERT/LAT.PARA EL CVA PTE. COLGANTE- AM-INIC.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05074"/>
    <s v="D"/>
    <d v="2026-03-04T00:00:00"/>
    <n v="22026000436"/>
    <s v="2026 03 9241 212"/>
    <n v="27.33"/>
    <x v="665"/>
    <s v="SUMINISTRO C.C.  JOSÉ MARÍA LUELMO (DESATASCADOR LIQUIDO ALTA DENSIDAD 2 KG.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64"/>
    <n v="212"/>
  </r>
  <r>
    <n v="220260005391"/>
    <s v="D"/>
    <d v="2026-03-05T00:00:00"/>
    <n v="22026001960"/>
    <s v="2026 07 1711 22199"/>
    <n v="22.99"/>
    <x v="665"/>
    <s v="[6URM25A] UNION MACHO TUB.ACERO  3/4&quot;&quot; / [3ERM20] ENLACE ROSCA EXT.LATON 20-1/2&quot;&quot; / [3VE25] VALVULA ESFERA H-H 3/4&quot;&quot; M.GRIS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5398"/>
    <s v="D"/>
    <d v="2026-03-05T00:00:00"/>
    <n v="22026000943"/>
    <s v="2026 06 3232 212"/>
    <n v="689.68"/>
    <x v="665"/>
    <s v="SUMINISTRO MATERIAL DE FONTANERÍA // CEIP MARTÍN BARÓ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9112"/>
    <s v="AD"/>
    <d v="2026-03-25T00:00:00"/>
    <n v="22026003076"/>
    <s v="2026 06 3232 22199"/>
    <n v="1000"/>
    <x v="301"/>
    <s v="SUMINISTRO DE LLAVES ELECTRÓNICAS Y DE SEGURIDAD COMO PIEZAS PARA COLEGIOS PÚBLICOS. AÑO 2026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232"/>
    <s v="3232. Conservación y mantenimiento centros educación infantil y primaria"/>
    <n v="64"/>
    <n v="22199"/>
  </r>
  <r>
    <n v="220260007019"/>
    <s v="D"/>
    <d v="2026-03-11T00:00:00"/>
    <n v="22026000436"/>
    <s v="2026 03 9241 212"/>
    <n v="29.57"/>
    <x v="665"/>
    <s v="SUMINISTRO DE MATERIAL DE FONTANERÍA PARA C.C. CAMPILLO (ID 48658)"/>
    <n v="300"/>
    <s v="VALLADOLID"/>
    <s v="VALLADOLID"/>
    <x v="2"/>
    <s v="PrAbier - Procedimiento Abierto"/>
    <s v="MultiC - MultiCriterio"/>
    <x v="2"/>
    <x v="0"/>
    <s v="2"/>
    <s v="2. Gastos corrientes en bienes y servicios"/>
    <s v="03"/>
    <x v="7"/>
    <s v="9241"/>
    <s v="9241. Participación ciudadana"/>
    <n v="64"/>
    <n v="212"/>
  </r>
  <r>
    <n v="220260007144"/>
    <s v="D"/>
    <d v="2026-03-11T00:00:00"/>
    <n v="22026002250"/>
    <s v="2026 11 1321 22699"/>
    <n v="7.84"/>
    <x v="665"/>
    <s v="[2SSV20090] SUMIDERO SIFONICO 200X200 MM. S/VERT.90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699"/>
  </r>
  <r>
    <n v="220260007152"/>
    <s v="D"/>
    <d v="2026-03-11T00:00:00"/>
    <n v="22026000943"/>
    <s v="2026 06 3232 212"/>
    <n v="48.04"/>
    <x v="665"/>
    <s v="[3AVICTORIABA] ASIENTO VICTORIA BISAGRAS ACERO BLANCO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7154"/>
    <s v="D"/>
    <d v="2026-03-11T00:00:00"/>
    <n v="22026000943"/>
    <s v="2026 06 3232 212"/>
    <n v="47.1"/>
    <x v="665"/>
    <s v="SUMINISTRO MATERIAL DE FONTANERÍA - BAÑOS Y COCINAS // SE APLICA A/2026/33 Y A/2026/35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7989"/>
    <s v="D"/>
    <d v="2026-03-18T00:00:00"/>
    <n v="22026000943"/>
    <s v="2026 06 3232 212"/>
    <n v="97.54"/>
    <x v="665"/>
    <s v="[3CPE63] CODO LATON P.E. 63 // CEIP MARTÍN BARÓ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7993"/>
    <s v="D"/>
    <d v="2026-03-18T00:00:00"/>
    <n v="22026000943"/>
    <s v="2026 06 3232 212"/>
    <n v="152.87"/>
    <x v="665"/>
    <s v="SUMINISTRO MATERIAL DE FONTANERÍA - BAÑOS Y COCINAS // COLEGIOS PÚBLIC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8950"/>
    <s v="D"/>
    <d v="2026-03-25T00:00:00"/>
    <n v="22026001283"/>
    <s v="2026 10 2312 212"/>
    <n v="34.03"/>
    <x v="665"/>
    <s v="MANT. SUMINISTRO DE LATIGUILLO 20CM. M3/8-H3/8 Y MONOMANDO LAVABO SANITARIO PARA REPARACION DEL CVA RONDILLA- AM-I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10502"/>
    <s v="D"/>
    <d v="2026-03-27T00:00:00"/>
    <n v="22026000943"/>
    <s v="2026 06 3232 212"/>
    <n v="4.96"/>
    <x v="665"/>
    <s v="TAPON REGISTRO ROSCADO 90 / [2TRRM75] TAPON REGISTRO ROSCADO 75 / [3TH16P] TAPON ROSCA HEMBRA LATON 3/8&quot;&quot; // COLEGIOS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4797"/>
    <s v="D"/>
    <d v="2026-03-04T00:00:00"/>
    <n v="22026001284"/>
    <s v="2026 10 2312 212"/>
    <n v="37.32"/>
    <x v="499"/>
    <s v="MANTENIMIENTO, MATERIALES PARA REPARACION DE  PINTURA DEL CVA RIO ESGUEVA Y PASAJE DE LA MARQU. - AM- INICIATIVA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05956"/>
    <s v="D"/>
    <d v="2026-03-05T00:00:00"/>
    <n v="22026000422"/>
    <s v="2026 11 1621 22199"/>
    <n v="13.76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8281"/>
    <s v="AD"/>
    <d v="2026-03-18T00:00:00"/>
    <n v="22026002795"/>
    <s v="2026 10 2314 22613"/>
    <n v="998.25"/>
    <x v="666"/>
    <s v="TRES PROGRAMAS MARCA &quot;&quot;VALLADOLID HACE EQUIPO&quot;&quot;// EL PUENTE DE LA SALUD-TEL DE LA ESPERANZA-INTRAS// 13-20-27 DE MARZO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64"/>
    <n v="22613"/>
  </r>
  <r>
    <n v="220260008822"/>
    <s v="AD"/>
    <d v="2026-03-23T00:00:00"/>
    <n v="22026003048"/>
    <s v="2026 11 3111 203"/>
    <n v="968"/>
    <x v="667"/>
    <s v="ALQUILER DE 4 JAIMAS DE 5 X 5 M. PARA CELEBRACION DEL DIA MUNDIAL DE LA SALUD EL 7 DE ABRIL"/>
    <n v="220"/>
    <s v="SANTOVENIA DE PISUERGA"/>
    <s v="VALLADOLID"/>
    <x v="0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64"/>
    <n v="203"/>
  </r>
  <r>
    <n v="220260005121"/>
    <s v="AD"/>
    <d v="2026-03-04T00:00:00"/>
    <n v="22026002588"/>
    <s v="2026 11 1621 22799"/>
    <n v="960.74"/>
    <x v="154"/>
    <s v="CARACTERIZACIÓN DE DOS RUTAS DE FRACCIÓN ORGÁNICA EN ORIGEN. SERVICIO DE LIMPIEZA."/>
    <n v="220"/>
    <s v="BARCELONA"/>
    <s v="BARCELONA"/>
    <x v="0"/>
    <s v="AdDirec - Adjudicación Directa"/>
    <s v="SinC - Sin Criterio"/>
    <x v="1"/>
    <x v="0"/>
    <s v="2"/>
    <s v="2. Gastos corrientes en bienes y servicios"/>
    <s v="11"/>
    <x v="5"/>
    <s v="1621"/>
    <s v="1621. Recogida de residuos"/>
    <n v="64"/>
    <n v="22799"/>
  </r>
  <r>
    <n v="220260008770"/>
    <s v="AD"/>
    <d v="2026-03-20T00:00:00"/>
    <n v="22026002856"/>
    <s v="2026 10 2315 22611"/>
    <n v="907.5"/>
    <x v="332"/>
    <s v="DOS PUNTOS VIOLETA MOVILES SAN PEDRO REGALADO// MORERAS-PLAZA MAYOR// 9 Y 13 DE MAYO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64"/>
    <n v="22611"/>
  </r>
  <r>
    <n v="220260008789"/>
    <s v="AD"/>
    <d v="2026-03-23T00:00:00"/>
    <n v="22026002851"/>
    <s v="2026 10 2412 22001"/>
    <n v="847.45"/>
    <x v="195"/>
    <s v="LIBROS PARA LOS PARTICIPANTES EN EL PROGRAMA MIXTO DE FORMACION Y EMPLEO PARQUES Y JARDINES VII-centro jacinto benavente"/>
    <n v="220"/>
    <s v="SAN FERNANDO DE HENARES"/>
    <s v="MADR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64"/>
    <n v="22001"/>
  </r>
  <r>
    <n v="220260008287"/>
    <s v="AD"/>
    <d v="2026-03-18T00:00:00"/>
    <n v="22026002755"/>
    <s v="2026 10 2412 223"/>
    <n v="825"/>
    <x v="164"/>
    <s v="CONTENEDORES DE RESIDUOS PARA MATERIAL PROGRAMA MIXTO PARQUES Y JARDINES VII-CENTRO DE FORMACION JACINTO BENAVENTE"/>
    <n v="220"/>
    <s v="LA FLECHA"/>
    <s v="VALLADOLID"/>
    <x v="0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64"/>
    <n v="223"/>
  </r>
  <r>
    <n v="220260008824"/>
    <s v="AD"/>
    <d v="2026-03-23T00:00:00"/>
    <n v="22026003062"/>
    <s v="2026 11 3111 22106"/>
    <n v="808.38"/>
    <x v="668"/>
    <s v="ADQUISICION MATERIAL DIVERSO PARA EQUIPO ANESTESICO INHALATORIO Y JAULAS DE CONTENCION PARA OPERACIONES CLINICAS EN CMPA"/>
    <n v="220"/>
    <s v="LEON"/>
    <s v="LEON"/>
    <x v="2"/>
    <s v="AdDirec - Adjudicación Directa"/>
    <s v="SinC - Sin Criterio"/>
    <x v="1"/>
    <x v="0"/>
    <s v="2"/>
    <s v="2. Gastos corrientes en bienes y servicios"/>
    <s v="11"/>
    <x v="5"/>
    <s v="3111"/>
    <s v="3111. Protección de la salubridad pública"/>
    <n v="64"/>
    <n v="22106"/>
  </r>
  <r>
    <n v="220260005116"/>
    <s v="AD"/>
    <d v="2026-03-04T00:00:00"/>
    <n v="22026002644"/>
    <s v="2026 11 1361 22199"/>
    <n v="401.12"/>
    <x v="166"/>
    <s v="ADQUISICIÓN  EXTINTORES  PRÁCTICAS  AGUA Y CO2 Y PRECINTOS DE PLÁSTICO PARA FORMACIÓN EN EXTINCIÓN DE INCENDIOS/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5958"/>
    <s v="D"/>
    <d v="2026-03-05T00:00:00"/>
    <n v="22026000422"/>
    <s v="2026 11 1621 22199"/>
    <n v="128.19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7197"/>
    <s v="AD"/>
    <d v="2026-03-11T00:00:00"/>
    <n v="22026002787"/>
    <s v="2026 11 1361 22199"/>
    <n v="155.80000000000001"/>
    <x v="186"/>
    <s v="RECARGA DE BOTELLAS DE BUTANO PARA LA COCINA DEL PARQUE DE CANTERAC//SEISPC"/>
    <n v="220"/>
    <s v="MUGA DE SAYAGO"/>
    <s v="ZAMORA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8802"/>
    <s v="AD"/>
    <d v="2026-03-23T00:00:00"/>
    <n v="22026002869"/>
    <s v="2026 02 1511 22602"/>
    <n v="310.37"/>
    <x v="197"/>
    <s v="ANUNCIO DE INF. PÚBLICA DE LA APROBACIÓN INICIAL DEL ESTUDIO DE DETALLE EN LA U. URB 15, C/ VALLE Y YANTAR (LA OVERUELA)"/>
    <n v="220"/>
    <s v="VALLADOLID"/>
    <s v="VALLADOLID"/>
    <x v="0"/>
    <s v="AdDirec - Adjudicación Directa"/>
    <s v="SinC - Sin Criterio"/>
    <x v="1"/>
    <x v="0"/>
    <s v="2"/>
    <s v="2. Gastos corrientes en bienes y servicios"/>
    <s v="02"/>
    <x v="10"/>
    <s v="1511"/>
    <s v="1511. Planficación y gestión del urbanismo"/>
    <n v="64"/>
    <n v="22602"/>
  </r>
  <r>
    <n v="220260008289"/>
    <s v="AD"/>
    <d v="2026-03-18T00:00:00"/>
    <n v="22026002784"/>
    <s v="2026 10 2412 22699"/>
    <n v="495"/>
    <x v="213"/>
    <s v="VISITA FORMATIVA EL DIA 26 DE MARZO A URUEÑA DE LOS PARTICIPANTES DEL P.M.AUXILIAR DE CENTRO II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64"/>
    <n v="22699"/>
  </r>
  <r>
    <n v="220260009105"/>
    <s v="AD"/>
    <d v="2026-03-25T00:00:00"/>
    <n v="22026003041"/>
    <s v="2026 11 1361 213"/>
    <n v="445.86"/>
    <x v="669"/>
    <s v="REPARACIÓN DE LAVADORA EN PARQUE CENTRAL///SERVICIO DE EXTINCIÓN DE INCENDIOS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13"/>
  </r>
  <r>
    <n v="220260008818"/>
    <s v="AD"/>
    <d v="2026-03-23T00:00:00"/>
    <n v="22026003028"/>
    <s v="2026 11 1361 213"/>
    <n v="210.38"/>
    <x v="669"/>
    <s v="REPARACIÓN DE UNO DE LOS GRIFOS DE REGULACIÓN DE LA COCINA DE GAS NATURAL DEL PARQUE CENTRAL//SEISPC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13"/>
  </r>
  <r>
    <n v="220260007832"/>
    <s v="AD"/>
    <d v="2026-03-13T00:00:00"/>
    <n v="22026002648"/>
    <s v="2026 02 9332 22700"/>
    <n v="767.33"/>
    <x v="137"/>
    <s v="LIMPIEZA EXTRAORDINARIA EN OFICINAS DEL CMEI EN EL PARQUE DE LAS HERAS"/>
    <n v="220"/>
    <s v="VALLADOLID"/>
    <s v="VALLADOLID"/>
    <x v="0"/>
    <s v="AdDirec - Adjudicación Directa"/>
    <s v="SinC - Sin Criterio"/>
    <x v="1"/>
    <x v="0"/>
    <s v="2"/>
    <s v="2. Gastos corrientes en bienes y servicios"/>
    <s v="02"/>
    <x v="10"/>
    <s v="9332"/>
    <s v="9332. Mantenimiento de edificios e instalaciones municipales"/>
    <n v="64"/>
    <n v="22700"/>
  </r>
  <r>
    <n v="220260004709"/>
    <s v="AD"/>
    <d v="2026-03-03T00:00:00"/>
    <n v="22026002639"/>
    <s v="2026 03 9241 22700"/>
    <n v="176.97"/>
    <x v="137"/>
    <s v="PODA DE ÁRBOL EN C.I.C. EL EMPECINADO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64"/>
    <n v="22700"/>
  </r>
  <r>
    <n v="220260004668"/>
    <s v="AD"/>
    <d v="2026-03-02T00:00:00"/>
    <n v="22026002583"/>
    <s v="2026 10 2311 22699"/>
    <n v="594"/>
    <x v="670"/>
    <s v="COSTES ALOJAMIENTO FAMILIAS EVACUADAS EN PUENTE DUERO POR AMENAZA DESBORDAMIENTO RIO DUERO FEBRERO 2026"/>
    <n v="220"/>
    <s v="MADRID"/>
    <s v="MADRID"/>
    <x v="0"/>
    <s v="AdDirec - Adjudicación Directa"/>
    <s v="SinC - Sin Criterio"/>
    <x v="4"/>
    <x v="0"/>
    <s v="2"/>
    <s v="2. Gastos corrientes en bienes y servicios"/>
    <s v="10"/>
    <x v="1"/>
    <s v="2311"/>
    <s v="2311. Intervención social"/>
    <n v="64"/>
    <n v="22699"/>
  </r>
  <r>
    <n v="220260006257"/>
    <s v="AD"/>
    <d v="2026-03-06T00:00:00"/>
    <n v="22026002619"/>
    <s v="2026 08 1532 214"/>
    <n v="623.05999999999995"/>
    <x v="671"/>
    <s v="Revisión anual oficial vehículo eléctrico Hiundai IONIQ 5, matrículo 2246MFX del Area de Tráfico y Movilidad en garantía"/>
    <n v="220"/>
    <s v="VALLADOLID"/>
    <s v="VALLADOLID"/>
    <x v="0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64"/>
    <n v="214"/>
  </r>
  <r>
    <n v="220260006288"/>
    <s v="AD"/>
    <d v="2026-03-06T00:00:00"/>
    <n v="22026002730"/>
    <s v="2026 11 1321 22699"/>
    <n v="234.76"/>
    <x v="672"/>
    <s v="ADQUISICIÓN GORRAS PLATO PARA UNIFORME POLICÍA MUNICIPAL"/>
    <n v="220"/>
    <s v="RIBARROJA DEL TURIA"/>
    <s v="VALENCIA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64"/>
    <n v="22699"/>
  </r>
  <r>
    <n v="220260008813"/>
    <s v="AD"/>
    <d v="2026-03-23T00:00:00"/>
    <n v="22026002890"/>
    <s v="2026 05 4312 22699"/>
    <n v="704.4"/>
    <x v="301"/>
    <s v="ACTUALIZAR INSTALACIÓN DE ALARMA  M. RONDILLA  REALIZANDO UNA SERIE DE ACTUACIONES  PARA ELEVAR EL NIVEL DE SEGURIDAD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2"/>
    <s v="4312. Mercados"/>
    <n v="64"/>
    <n v="22699"/>
  </r>
  <r>
    <n v="220260008829"/>
    <s v="D"/>
    <d v="2026-03-24T00:00:00"/>
    <n v="22025007341"/>
    <s v="2026 0950 4321 640"/>
    <n v="28252.12"/>
    <x v="176"/>
    <s v="ELABORACION DE UNA CAMPAÑA PROMOCIONAL DE VALLADOLID. PRTR FINANCIADO POR LA UNION EUROPEA NEXT GENERATION EU"/>
    <n v="300"/>
    <s v="VALLADOLID"/>
    <s v="VALLADOL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60008794"/>
    <s v="AD"/>
    <d v="2026-03-23T00:00:00"/>
    <n v="22026002884"/>
    <s v="2026 10 2312 22799"/>
    <n v="700"/>
    <x v="359"/>
    <s v="PEQUEÑOS TRASLADOS Y  RETIRADAS DE ENSERES DE LOS CENTROS DE VIDA ACTIVA EN AL AÑO 2026-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64"/>
    <n v="22799"/>
  </r>
  <r>
    <n v="220260008794"/>
    <s v="AD"/>
    <d v="2026-03-23T00:00:00"/>
    <n v="22026002883"/>
    <s v="2026 10 2312 22799"/>
    <n v="500"/>
    <x v="359"/>
    <s v="PEQUEÑOS TRASLADOS Y  RETIRADAS DE ENSERES DE LOS CENTROS DE VIDA ACTIVA EN AL AÑO 2026-iniciativas sociales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64"/>
    <n v="22799"/>
  </r>
  <r>
    <n v="220260008022"/>
    <s v="D"/>
    <d v="2026-03-18T00:00:00"/>
    <n v="22026000868"/>
    <s v="2026 02 9332 212"/>
    <n v="114.9"/>
    <x v="417"/>
    <s v="DYMO LETRATAG LT100T / RECAMBIO DYMO LETRATAG 12mm / FLEXOMETRO 3Mx16mm 7163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8773"/>
    <s v="AD"/>
    <d v="2026-03-20T00:00:00"/>
    <n v="22026002930"/>
    <s v="2026 07 1711 22799"/>
    <n v="540.51"/>
    <x v="673"/>
    <s v="IMPRESION DE CARTELES PARA INSTALAR EN DIFERENTES ESPACIOS DE TITULARIDAD MUNICIPAL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11"/>
    <s v="1711. Parques y jardines"/>
    <n v="64"/>
    <n v="22799"/>
  </r>
  <r>
    <n v="220260006267"/>
    <s v="AD"/>
    <d v="2026-03-06T00:00:00"/>
    <n v="22026002711"/>
    <s v="2026 11 1361 22199"/>
    <n v="550"/>
    <x v="674"/>
    <s v="AVITUALLAMIENTO A LOS PARTICIPANTES  TORNEO DE FUTBOL 7 SAN JUAN DE DIOS ENTRE LOS EQUIPOSSERVICIOS DE EMERG//SEISPC"/>
    <n v="220"/>
    <s v="ZARATAN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9108"/>
    <s v="AD"/>
    <d v="2026-03-25T00:00:00"/>
    <n v="22026003058"/>
    <s v="2026 01 9206 22001"/>
    <n v="386.58"/>
    <x v="380"/>
    <s v="TEMARIOS Y TEST ADMINISTRATIVO AYUNTAMIENTOS; MEMENTO FISCAL 2026"/>
    <n v="220"/>
    <s v="VALORIA LA BUENA"/>
    <s v="VALLADOLID"/>
    <x v="2"/>
    <s v="AdDirec - Adjudicación Directa"/>
    <s v="SinC - Sin Criterio"/>
    <x v="1"/>
    <x v="0"/>
    <s v="2"/>
    <s v="2. Gastos corrientes en bienes y servicios"/>
    <s v="01"/>
    <x v="4"/>
    <s v="9206"/>
    <s v="9206. Archivo municipal"/>
    <n v="64"/>
    <n v="22001"/>
  </r>
  <r>
    <n v="220260004719"/>
    <s v="AD"/>
    <d v="2026-03-03T00:00:00"/>
    <n v="22026002666"/>
    <s v="2026 01 9206 22001"/>
    <n v="179.31"/>
    <x v="380"/>
    <s v="MEMENTO PROCEDIMIENTOS TRIBUTARIOS 2026-2027"/>
    <n v="220"/>
    <s v="VALORIA LA BUENA"/>
    <s v="VALLADOLID"/>
    <x v="2"/>
    <s v="AdDirec - Adjudicación Directa"/>
    <s v="SinC - Sin Criterio"/>
    <x v="1"/>
    <x v="0"/>
    <s v="2"/>
    <s v="2. Gastos corrientes en bienes y servicios"/>
    <s v="01"/>
    <x v="4"/>
    <s v="9206"/>
    <s v="9206. Archivo municipal"/>
    <n v="64"/>
    <n v="22001"/>
  </r>
  <r>
    <n v="220260005115"/>
    <s v="AD"/>
    <d v="2026-03-04T00:00:00"/>
    <n v="22026002529"/>
    <s v="2026 11 1361 22199"/>
    <n v="375.51"/>
    <x v="385"/>
    <s v="ADQUISICIÓN DE UN CRISTAL PARA FORMACIÓN/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6289"/>
    <s v="AD"/>
    <d v="2026-03-06T00:00:00"/>
    <n v="22026002742"/>
    <s v="2026 11 1321 213"/>
    <n v="381.37"/>
    <x v="675"/>
    <s v="LAVADO INTERIOR Y EXTERIOR DE VEHÍCULOS DE POLICIA MUNICIPAL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64"/>
    <n v="213"/>
  </r>
  <r>
    <n v="220260006050"/>
    <s v="AD"/>
    <d v="2026-03-05T00:00:00"/>
    <n v="22026002728"/>
    <s v="2026 06 3231 22602"/>
    <n v="381.15"/>
    <x v="406"/>
    <s v="SUMINISTRO CARTELERIA PARA MUPIS MPALES - DIFUSIÓN DEL PROCESO DE ESCOLARIZACIÓN DE LAS ESCUELAS INFANTILES CURSO 26-27"/>
    <n v="220"/>
    <s v="VALLADOLID"/>
    <s v="VALLADOLID"/>
    <x v="2"/>
    <s v="AdDirec - Adjudicación Directa"/>
    <s v="SinC - Sin Criterio"/>
    <x v="1"/>
    <x v="0"/>
    <s v="2"/>
    <s v="2. Gastos corrientes en bienes y servicios"/>
    <s v="06"/>
    <x v="0"/>
    <s v="3231"/>
    <s v="3231. Escuelas infantiles"/>
    <n v="64"/>
    <n v="22602"/>
  </r>
  <r>
    <n v="220260007831"/>
    <s v="AD"/>
    <d v="2026-03-13T00:00:00"/>
    <n v="22026002859"/>
    <s v="2026 03 9241 22602"/>
    <n v="372.92"/>
    <x v="406"/>
    <s v="IMPRESIÓN DE 20 UNIDADES DE LA MEMORIA ANUAL DEL SERVICIO DE PARTICIPACIÓN CIUDADANA (2025)"/>
    <n v="220"/>
    <s v="VALLADOLID"/>
    <s v="VALLADOLID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64"/>
    <n v="22602"/>
  </r>
  <r>
    <n v="220260006265"/>
    <s v="AD"/>
    <d v="2026-03-06T00:00:00"/>
    <n v="22026002681"/>
    <s v="2026 10 2311 22699"/>
    <n v="320.64999999999998"/>
    <x v="406"/>
    <s v="IMPRESION DE 10 COPIAS DEL PLAN MUNICIPAL DE INCLUSION SOCIAL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1"/>
    <s v="2311. Intervención social"/>
    <n v="64"/>
    <n v="22699"/>
  </r>
  <r>
    <n v="220260008788"/>
    <s v="AD"/>
    <d v="2026-03-23T00:00:00"/>
    <n v="22026002849"/>
    <s v="2026 10 2312 22699"/>
    <n v="293.49"/>
    <x v="406"/>
    <s v="IMPRESION Y MAQUETACION CARTELES DIFERENTES TAMAÑOS PARA CONCIERTO DE PRIMAVERA DEL 26 DE ABRIL-iniciativas sociales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64"/>
    <n v="22699"/>
  </r>
  <r>
    <n v="220260008788"/>
    <s v="AD"/>
    <d v="2026-03-23T00:00:00"/>
    <n v="22026002848"/>
    <s v="2026 10 2312 22699"/>
    <n v="209.57"/>
    <x v="406"/>
    <s v="IMPRESION Y MAQUETACION CARTELES DIFERENTES TAMAÑOS PARA CONCIERTO DE PRIMAVERA DEL 26 DE ABRIL-iniciativas sociales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64"/>
    <n v="22699"/>
  </r>
  <r>
    <n v="220260006262"/>
    <s v="AD"/>
    <d v="2026-03-06T00:00:00"/>
    <n v="22026002652"/>
    <s v="2026 10 2312 22699"/>
    <n v="203.28"/>
    <x v="406"/>
    <s v="IMPRESION , MAQUETACION  DE TRIPTICOS DEL PROGRAMA DE PRIMAVERA DE LOS CVA, 1500 UNIDADES- 2026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64"/>
    <n v="22699"/>
  </r>
  <r>
    <n v="220260006262"/>
    <s v="AD"/>
    <d v="2026-03-06T00:00:00"/>
    <n v="22026002651"/>
    <s v="2026 10 2312 22699"/>
    <n v="145.19999999999999"/>
    <x v="406"/>
    <s v="IMPRESION , MAQUETACION  DE TRIPTICOS DEL PROGRAMA DE PRIMAVERA DE LOS CVA, 1500 UNIDADES- 2026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2"/>
    <s v="2312. Iniciativas sociales"/>
    <n v="64"/>
    <n v="22699"/>
  </r>
  <r>
    <n v="220260005106"/>
    <s v="AD"/>
    <d v="2026-03-04T00:00:00"/>
    <n v="22026002668"/>
    <s v="2026 03 9241 213"/>
    <n v="152.46"/>
    <x v="407"/>
    <s v="INSTALACIÓN Y SUMINISTRO DE PIEZAS DE MONITOR DE VIDEO EN C.C. RONDILLA"/>
    <n v="220"/>
    <s v="CUELLAR"/>
    <s v="SEGOVIA"/>
    <x v="0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64"/>
    <n v="213"/>
  </r>
  <r>
    <n v="220260007856"/>
    <s v="AD"/>
    <d v="2026-03-17T00:00:00"/>
    <n v="22026002910"/>
    <s v="2026 11 1361 22799"/>
    <n v="363"/>
    <x v="676"/>
    <s v="CONTRATACIÓN DE UN SERVICIO DE PREPARACIÓN FÍSICA ON LINE PARA TODA LA PLANTILLA DEL SERVICIO//SEISPC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799"/>
  </r>
  <r>
    <n v="220260007583"/>
    <s v="AD"/>
    <d v="2026-03-13T00:00:00"/>
    <n v="22026002123"/>
    <s v="2026 01 4331 22799"/>
    <n v="726"/>
    <x v="677"/>
    <s v="ASESORAMIENTO TÉCNICO ESPECIALIZADO PARA LA RECPECIÓN DE LOS LOTES 3 Y 4 DEL CONTRATO DE EQUIPAMIENTO DEL TECH LAB"/>
    <n v="220"/>
    <s v="SANTOVENIA DE PISUERGA"/>
    <s v="VALLADOLID"/>
    <x v="0"/>
    <s v="AdDirec - Adjudicación Directa"/>
    <s v="SinC - Sin Criterio"/>
    <x v="1"/>
    <x v="0"/>
    <s v="2"/>
    <s v="2. Gastos corrientes en bienes y servicios"/>
    <s v="01"/>
    <x v="4"/>
    <s v="4331"/>
    <s v="4331. Desarrollo empresarial"/>
    <n v="64"/>
    <n v="22799"/>
  </r>
  <r>
    <n v="220260007855"/>
    <s v="AD"/>
    <d v="2026-03-17T00:00:00"/>
    <n v="22026002878"/>
    <s v="2026 11 1361 22199"/>
    <n v="275"/>
    <x v="678"/>
    <s v="ADQUISICIÓN DE REGALOS Y CHUCHES PARA EL DÍA DEL NIÑO DEL PATRÓN DE BOMBEROS/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9113"/>
    <s v="AD"/>
    <d v="2026-03-25T00:00:00"/>
    <n v="22026003078"/>
    <s v="2026 01 9206 223"/>
    <n v="302.5"/>
    <x v="679"/>
    <s v="TRANSPORTE DE 8 PLANEROS DONADOS CON DESTINO AL ARCHIVO MUNICIPAL"/>
    <n v="220"/>
    <s v="TUDELA DE DUERO"/>
    <s v="VALLADOLID"/>
    <x v="0"/>
    <s v="AdDirec - Adjudicación Directa"/>
    <s v="SinC - Sin Criterio"/>
    <x v="1"/>
    <x v="0"/>
    <s v="2"/>
    <s v="2. Gastos corrientes en bienes y servicios"/>
    <s v="01"/>
    <x v="4"/>
    <s v="9206"/>
    <s v="9206. Archivo municipal"/>
    <n v="64"/>
    <n v="223"/>
  </r>
  <r>
    <n v="220260007200"/>
    <s v="AD"/>
    <d v="2026-03-11T00:00:00"/>
    <n v="22026002799"/>
    <s v="2026 11 1631 22799"/>
    <n v="565.41999999999996"/>
    <x v="314"/>
    <s v="ACONDICIONAMIENTO SALA DE REUNIONES DEL COMITÉ DE EMPRESA DEL SERVICIO DE LIMPIEZA."/>
    <n v="220"/>
    <s v="ALDEAMAYOR DE SAN MARTIN"/>
    <s v="VALLADOLID"/>
    <x v="0"/>
    <s v="AdDirec - Adjudicación Directa"/>
    <s v="SinC - Sin Criterio"/>
    <x v="1"/>
    <x v="0"/>
    <s v="2"/>
    <s v="2. Gastos corrientes en bienes y servicios"/>
    <s v="11"/>
    <x v="5"/>
    <s v="1631"/>
    <s v="1631. Limpieza viaria"/>
    <n v="64"/>
    <n v="22799"/>
  </r>
  <r>
    <n v="220260008286"/>
    <s v="AD"/>
    <d v="2026-03-18T00:00:00"/>
    <n v="22026002866"/>
    <s v="2026 01 9203 22699"/>
    <n v="292.82"/>
    <x v="680"/>
    <s v="ADQUISICION PLACA METACRILATO DEMETRIO NIETO, R.I.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3"/>
    <s v="9203. Unidad de régimen interior"/>
    <n v="64"/>
    <n v="22699"/>
  </r>
  <r>
    <n v="220260006256"/>
    <s v="AD"/>
    <d v="2026-03-06T00:00:00"/>
    <n v="22026002586"/>
    <s v="2026 10 2314 22699"/>
    <n v="254.1"/>
    <x v="680"/>
    <s v="SUMINISTRO DE ROTULOS NUEVO LOGO JUVA// ESPACIOS JOVEN NORTE, SUR Y PINAR// MARZO 2026"/>
    <n v="220"/>
    <s v="VALLADOLID"/>
    <s v="VALLADOLID"/>
    <x v="2"/>
    <s v="AdDirec - Adjudicación Directa"/>
    <s v="SinC - Sin Criterio"/>
    <x v="1"/>
    <x v="0"/>
    <s v="2"/>
    <s v="2. Gastos corrientes en bienes y servicios"/>
    <s v="10"/>
    <x v="1"/>
    <s v="2314"/>
    <s v="2314. Centro de programas juveniles"/>
    <n v="64"/>
    <n v="22699"/>
  </r>
  <r>
    <n v="220260007352"/>
    <s v="AD"/>
    <d v="2026-03-12T00:00:00"/>
    <n v="22026002834"/>
    <s v="2026 11 1361 203"/>
    <n v="715.98"/>
    <x v="449"/>
    <s v="ALQUILER MAQUINA ELEVADORA PARA TRABAJOS DE PINTURA EN POLIDEPORTIVO DE PARQUE DE LAS ERA/SERV. EXTINCIÓN DE INCENDIOS"/>
    <n v="220"/>
    <s v="LAGUNA DE DUERO"/>
    <s v="VALLADOLID"/>
    <x v="0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03"/>
  </r>
  <r>
    <n v="220260008796"/>
    <s v="AD"/>
    <d v="2026-03-23T00:00:00"/>
    <n v="22026002929"/>
    <s v="2026 03 9241 213"/>
    <n v="700.83"/>
    <x v="449"/>
    <s v="SUMINISTRO E INSTALACIÓN DE BATERÍA PARA PLATAFORMA ELEVADORA DE C.C. BAILARÍN VICENTE ESCUDERO"/>
    <n v="220"/>
    <s v="LAGUNA DE DUERO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64"/>
    <n v="213"/>
  </r>
  <r>
    <n v="220260004818"/>
    <s v="D"/>
    <d v="2026-03-04T00:00:00"/>
    <n v="22026000866"/>
    <s v="2026 02 9332 214"/>
    <n v="75.599999999999994"/>
    <x v="546"/>
    <s v="ADPRO/15301 - ANTICONGELANTE C-C 30% / KRAFF/14193 - LIMPIA CRISTALES 500ML / 0/0 - BOTE LIMPIA SALPICADERO 551755 / BO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4"/>
  </r>
  <r>
    <n v="220260007579"/>
    <s v="AD"/>
    <d v="2026-03-13T00:00:00"/>
    <n v="22026002845"/>
    <s v="2026 11 1631 22799"/>
    <n v="259.51"/>
    <x v="449"/>
    <s v="PLATAFORMA ELEVADORA PARA LA REPARACIÓN DE FILTRACIONES PUNTO LIMPIO CALLE PESETA. SERVICIO DE LIMPIEZA."/>
    <n v="220"/>
    <s v="LAGUNA DE DUERO"/>
    <s v="VALLADOLID"/>
    <x v="0"/>
    <s v="AdDirec - Adjudicación Directa"/>
    <s v="SinC - Sin Criterio"/>
    <x v="1"/>
    <x v="0"/>
    <s v="2"/>
    <s v="2. Gastos corrientes en bienes y servicios"/>
    <s v="11"/>
    <x v="5"/>
    <s v="1631"/>
    <s v="1631. Limpieza viaria"/>
    <n v="64"/>
    <n v="22799"/>
  </r>
  <r>
    <n v="220260007195"/>
    <s v="AD"/>
    <d v="2026-03-11T00:00:00"/>
    <n v="22026002769"/>
    <s v="2026 05 4312 22799"/>
    <n v="580.79999999999995"/>
    <x v="681"/>
    <s v="ACTUACIONES PRECISAS PARA ADECUAR SISTEMAS DE APERTURA Y CIERRE DE LAS PERSIANAS DE LOS PUESTOS 1 Y 4 DEL M. VAL"/>
    <n v="220"/>
    <s v="VALLADOLID"/>
    <s v="VALLADOLID"/>
    <x v="0"/>
    <s v="AdDirec - Adjudicación Directa"/>
    <s v="SinC - Sin Criterio"/>
    <x v="1"/>
    <x v="0"/>
    <s v="2"/>
    <s v="2. Gastos corrientes en bienes y servicios"/>
    <s v="05"/>
    <x v="8"/>
    <s v="4312"/>
    <s v="4312. Mercados"/>
    <n v="64"/>
    <n v="22799"/>
  </r>
  <r>
    <n v="220260006666"/>
    <s v="AD"/>
    <d v="2026-03-09T00:00:00"/>
    <n v="22026002761"/>
    <s v="2026 10 2315 22611"/>
    <n v="350"/>
    <x v="682"/>
    <s v="COLOQUIO PERIODISTA CORTO &quot;&quot;PANORAMA&quot;&quot;// CASA REVILLA-SALA FRANCISCO COSSÍO// 5 DE MARZO"/>
    <n v="220"/>
    <s v="VALLADOLID"/>
    <s v="VALLADOLID"/>
    <x v="0"/>
    <s v="AdDirec - Adjudicación Directa"/>
    <s v="SinC - Sin Criterio"/>
    <x v="1"/>
    <x v="0"/>
    <s v="2"/>
    <s v="2. Gastos corrientes en bienes y servicios"/>
    <s v="10"/>
    <x v="1"/>
    <s v="2315"/>
    <s v="2315. Políticas de Igualdad e infancia"/>
    <n v="64"/>
    <n v="22611"/>
  </r>
  <r>
    <n v="220260008771"/>
    <s v="AD"/>
    <d v="2026-03-20T00:00:00"/>
    <n v="22026002871"/>
    <s v="2026 07 1711 22102"/>
    <n v="648.24"/>
    <x v="683"/>
    <s v="MANTENIMIENTO DE LAS INSTALACIONES DE GAS EN EL VIVERO MUNICIPAL DE RENEDO DE ESGUEVA."/>
    <n v="220"/>
    <s v="VALLADOLID"/>
    <s v="VALLADOLID"/>
    <x v="0"/>
    <s v="AdDirec - Adjudicación Directa"/>
    <s v="SinC - Sin Criterio"/>
    <x v="1"/>
    <x v="0"/>
    <s v="2"/>
    <s v="2. Gastos corrientes en bienes y servicios"/>
    <s v="07"/>
    <x v="3"/>
    <s v="1711"/>
    <s v="1711. Parques y jardines"/>
    <n v="64"/>
    <n v="22102"/>
  </r>
  <r>
    <n v="220260005960"/>
    <s v="D"/>
    <d v="2026-03-05T00:00:00"/>
    <n v="22026000422"/>
    <s v="2026 11 1621 22199"/>
    <n v="83.44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7031"/>
    <s v="D"/>
    <d v="2026-03-11T00:00:00"/>
    <n v="22026001960"/>
    <s v="2026 07 1711 22199"/>
    <n v="986.34"/>
    <x v="499"/>
    <s v="SEÑAL EVENTUAL URBAN A5 UD                                                  ( SERVICIO DE PARQUES Y JARDINES - RETIRADO"/>
    <n v="300"/>
    <s v="VALLADOLID"/>
    <s v="VALLADOLID"/>
    <x v="2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2199"/>
  </r>
  <r>
    <n v="220260007062"/>
    <s v="D"/>
    <d v="2026-03-11T00:00:00"/>
    <n v="22026002213"/>
    <s v="2026 01 4331 212"/>
    <n v="89.33"/>
    <x v="499"/>
    <s v="TKROM M-60 FORTUNA OCEANIC MATE RAL-9010 15LT                               ( DESARROLLO EMPRESARIAL - AGENCIA DE INNOVA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7064"/>
    <s v="D"/>
    <d v="2026-03-11T00:00:00"/>
    <n v="22026002213"/>
    <s v="2026 01 4331 212"/>
    <n v="76.86"/>
    <x v="499"/>
    <s v="4333 CINTA SENSITIVE ROSA CLA.50x25mm ROL                                   ( DESARROLLO EMPRESARIAL - ge0016240 id00495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7066"/>
    <s v="D"/>
    <d v="2026-03-11T00:00:00"/>
    <n v="22026002213"/>
    <s v="2026 01 4331 212"/>
    <n v="92.99"/>
    <x v="499"/>
    <s v="CINTA MASTER AZUL 30mm SEGOPI ROL                                           ( DESARROLLO EMPRESARIAL - ge 0016240  .  )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7183"/>
    <s v="D"/>
    <d v="2026-03-11T00:00:00"/>
    <n v="22026002213"/>
    <s v="2026 01 4331 212"/>
    <n v="171.95"/>
    <x v="499"/>
    <s v="CINTA MASTER AZUL 30mm SEGOPI ROL                                           ( DESARROLLO EMPRESARIAL - GE 0016240  ID 00"/>
    <n v="300"/>
    <s v="VALLADOLID"/>
    <s v="VALLADOLID"/>
    <x v="2"/>
    <s v="PrAbier - Procedimiento Abierto"/>
    <s v="MultiC - MultiCriterio"/>
    <x v="2"/>
    <x v="0"/>
    <s v="2"/>
    <s v="2. Gastos corrientes en bienes y servicios"/>
    <s v="01"/>
    <x v="4"/>
    <s v="4331"/>
    <s v="4331. Desarrollo empresarial"/>
    <n v="64"/>
    <n v="212"/>
  </r>
  <r>
    <n v="220260007574"/>
    <s v="AD"/>
    <d v="2026-03-13T00:00:00"/>
    <n v="22026002801"/>
    <s v="2026 08 1532 204"/>
    <n v="726"/>
    <x v="478"/>
    <s v="Alquiller camión-pluma 4 TM."/>
    <n v="220"/>
    <s v="VALLADOLID"/>
    <s v="VALLADOLID"/>
    <x v="0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64"/>
    <n v="204"/>
  </r>
  <r>
    <n v="220260008091"/>
    <s v="D"/>
    <d v="2026-03-18T00:00:00"/>
    <n v="22026000422"/>
    <s v="2026 11 1621 22199"/>
    <n v="39.049999999999997"/>
    <x v="499"/>
    <s v="OTROS SUMINISTRI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8093"/>
    <s v="D"/>
    <d v="2026-03-18T00:00:00"/>
    <n v="22026000422"/>
    <s v="2026 11 1621 22199"/>
    <n v="8.2200000000000006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8095"/>
    <s v="D"/>
    <d v="2026-03-18T00:00:00"/>
    <n v="22026000422"/>
    <s v="2026 11 1621 22199"/>
    <n v="109.08"/>
    <x v="499"/>
    <s v="OTROS SUMIINISTROS.../// AM EXP 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8129"/>
    <s v="D"/>
    <d v="2026-03-18T00:00:00"/>
    <n v="22026000943"/>
    <s v="2026 06 3232 212"/>
    <n v="186.86"/>
    <x v="499"/>
    <s v="TKROM MATE FORTUNA M-60 OCEANIC 15LT // CEIP ANTONIO MACHADO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8131"/>
    <s v="D"/>
    <d v="2026-03-18T00:00:00"/>
    <n v="22026000943"/>
    <s v="2026 06 3232 212"/>
    <n v="48.5"/>
    <x v="499"/>
    <s v="TKROM ESMALTE CON PU VERDE HIER 123 BRIL 4LT // CEIP ISABEL LA CATÓLICA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8133"/>
    <s v="D"/>
    <d v="2026-03-18T00:00:00"/>
    <n v="22026000943"/>
    <s v="2026 06 3232 212"/>
    <n v="48.5"/>
    <x v="499"/>
    <s v="TKROM ESMALTE CON PU VERDE HIER 123 BRIL 4LT // CEIP GONZALO DE BERCEO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8135"/>
    <s v="D"/>
    <d v="2026-03-18T00:00:00"/>
    <n v="22026000943"/>
    <s v="2026 06 3232 212"/>
    <n v="517.89"/>
    <x v="499"/>
    <s v="SUMINISTRO MATERIAL DE PINTURA // CEIP TIERNO GALVÁN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5117"/>
    <s v="AD"/>
    <d v="2026-03-04T00:00:00"/>
    <n v="22026002661"/>
    <s v="2026 11 1361 22199"/>
    <n v="345.5"/>
    <x v="646"/>
    <s v="ADQUISICIÓN DE REGALOS PARA EL DÍA DEL NIÑO DEL PATRÓN DE BOMBEROS/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9008"/>
    <s v="D"/>
    <d v="2026-03-25T00:00:00"/>
    <n v="22026000943"/>
    <s v="2026 06 3232 212"/>
    <n v="48.5"/>
    <x v="499"/>
    <s v="TKROM ESMALTE CON PU VERDE HIER 123 BRIL 4LT // CEIP FRAY LUIS DE LEÓN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4954"/>
    <s v="D"/>
    <d v="2026-03-04T00:00:00"/>
    <n v="22026000689"/>
    <s v="2026 11 1621 214"/>
    <n v="1295.97"/>
    <x v="342"/>
    <s v="SUMINISTRO PIEZAS TALLER.../// SERVICIO DE LIMPIEZA."/>
    <n v="300"/>
    <s v="MADRID"/>
    <s v="MADR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60"/>
    <s v="D"/>
    <d v="2026-03-04T00:00:00"/>
    <n v="22026000689"/>
    <s v="2026 11 1621 214"/>
    <n v="1004.76"/>
    <x v="342"/>
    <s v="SUMINISTRO PIEZAS TALLER.../// SERVICIO DE LIMPIEZA."/>
    <n v="300"/>
    <s v="MADRID"/>
    <s v="MADR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64"/>
    <s v="D"/>
    <d v="2026-03-04T00:00:00"/>
    <n v="22026000689"/>
    <s v="2026 11 1621 214"/>
    <n v="1295.97"/>
    <x v="342"/>
    <s v="SUMINISTRO PIEZAS TALLER.../// SERVICIO DE LIMPIEZA."/>
    <n v="300"/>
    <s v="MADRID"/>
    <s v="MADR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66"/>
    <s v="D"/>
    <d v="2026-03-04T00:00:00"/>
    <n v="22026000689"/>
    <s v="2026 11 1621 214"/>
    <n v="1295.97"/>
    <x v="342"/>
    <s v="SUMINISTRO PIEZAS TALLER.../// SERVICIO DE LIMPIEZA."/>
    <n v="300"/>
    <s v="MADRID"/>
    <s v="MADRID"/>
    <x v="0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14"/>
  </r>
  <r>
    <n v="220260004984"/>
    <s v="D"/>
    <d v="2026-03-04T00:00:00"/>
    <n v="22026000690"/>
    <s v="2026 11 1631 214"/>
    <n v="1139.8"/>
    <x v="342"/>
    <s v="OTROS SUMINISTROS.../// SERVICIO DE LIMPIEZA."/>
    <n v="300"/>
    <s v="MADRID"/>
    <s v="MADR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6287"/>
    <s v="AD"/>
    <d v="2026-03-06T00:00:00"/>
    <n v="22026002717"/>
    <s v="2026 11 1321 22699"/>
    <n v="298"/>
    <x v="684"/>
    <s v="ADQUISICIÓN DE SILLA PARA POLICÍA MUNICIPAL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64"/>
    <n v="22699"/>
  </r>
  <r>
    <n v="220260007017"/>
    <s v="D"/>
    <d v="2026-03-11T00:00:00"/>
    <n v="22026000690"/>
    <s v="2026 11 1631 214"/>
    <n v="43.77"/>
    <x v="342"/>
    <s v="SUMINISTRO PIEZAS TALLER.../// SERVICIO DE LIMPIEZA VIARIA."/>
    <n v="300"/>
    <s v="MADRID"/>
    <s v="MADR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7150"/>
    <s v="D"/>
    <d v="2026-03-11T00:00:00"/>
    <n v="22026000943"/>
    <s v="2026 06 3232 212"/>
    <n v="1.62"/>
    <x v="665"/>
    <s v="[2ERH20] ENLACE ROSCA INTERIOR 20-1/2&quot;&quot; PE // EDUCACIÓN"/>
    <n v="300"/>
    <s v="VALLADOLID"/>
    <s v="VALLADOLID"/>
    <x v="2"/>
    <s v="PrAbier - Procedimiento Abierto"/>
    <s v="MultiC - MultiCriterio"/>
    <x v="2"/>
    <x v="0"/>
    <s v="2"/>
    <s v="2. Gastos corrientes en bienes y servicios"/>
    <s v="06"/>
    <x v="0"/>
    <s v="3232"/>
    <s v="3232. Conservación y mantenimiento centros educación infantil y primaria"/>
    <n v="64"/>
    <n v="212"/>
  </r>
  <r>
    <n v="220260008077"/>
    <s v="D"/>
    <d v="2026-03-18T00:00:00"/>
    <n v="22026000690"/>
    <s v="2026 11 1631 214"/>
    <n v="59.8"/>
    <x v="342"/>
    <s v="SUMINISTRO PIEZAS TALLER.../// AM EXP 18/2022 // SERVICIO DE LIMPIEZA VIARIA."/>
    <n v="300"/>
    <s v="MADRID"/>
    <s v="MADR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14"/>
  </r>
  <r>
    <n v="220260008829"/>
    <s v="D"/>
    <d v="2026-03-24T00:00:00"/>
    <n v="22026002741"/>
    <s v="2026 0950 4321 640"/>
    <n v="74080.36"/>
    <x v="176"/>
    <s v="ELABORACION DE UNA CAMPAÑA PROMOCIONAL DE VALLADOLID. PRTR FINANCIADO POR LA UNION EUROPEA NEXT GENERATION EU"/>
    <n v="300"/>
    <s v="VALLADOLID"/>
    <s v="VALLADOL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60004978"/>
    <s v="D"/>
    <d v="2026-03-04T00:00:00"/>
    <n v="22026000425"/>
    <s v="2026 11 1631 22110"/>
    <n v="2105.4"/>
    <x v="685"/>
    <s v="Productos de Limpieza y Aseo .../// SERVICIO DE LIMPIEZA VIARI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2110"/>
  </r>
  <r>
    <n v="220260004980"/>
    <s v="D"/>
    <d v="2026-03-04T00:00:00"/>
    <n v="22026000425"/>
    <s v="2026 11 1631 22110"/>
    <n v="963.22"/>
    <x v="685"/>
    <s v="Productos de Limpieza y Aseo.../// SERVICIO DE LIMPIEZA VIARI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2110"/>
  </r>
  <r>
    <n v="220260006043"/>
    <s v="AD"/>
    <d v="2026-03-05T00:00:00"/>
    <n v="22026001477"/>
    <s v="2026 07 1721 22799"/>
    <n v="750"/>
    <x v="686"/>
    <s v="SERVIDOR MAPA SOLAR (EMPRESA ALEMANA IVA APARTE)"/>
    <n v="220"/>
    <s v="DORTMUND"/>
    <s v="DORTMUND"/>
    <x v="0"/>
    <s v="AdDirec - Adjudicación Directa"/>
    <s v="SinC - Sin Criterio"/>
    <x v="1"/>
    <x v="0"/>
    <s v="2"/>
    <s v="2. Gastos corrientes en bienes y servicios"/>
    <s v="07"/>
    <x v="3"/>
    <s v="1721"/>
    <s v="1721. Protección del medio ambiente"/>
    <n v="64"/>
    <n v="22799"/>
  </r>
  <r>
    <n v="220250067938"/>
    <s v="AD"/>
    <d v="2026-03-18T00:00:00"/>
    <n v="22025005432"/>
    <s v="2026 0950 4321 640"/>
    <n v="12360"/>
    <x v="595"/>
    <s v="CONTRATO PARA EL ASESORAMIENTO TECNICO Y FORMACION PARA LAS EMPRESAS TURISTICAS. PRTR NEXT GENERATION EU. LOTE 1"/>
    <n v="220"/>
    <s v="VALLADOLID"/>
    <s v="VALLADOL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60004816"/>
    <s v="D"/>
    <d v="2026-03-04T00:00:00"/>
    <n v="22026000868"/>
    <s v="2026 02 9332 212"/>
    <n v="53.28"/>
    <x v="499"/>
    <s v="CINTA MASTER AZUL 30mm SEGOPI ROL        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242"/>
    <s v="D"/>
    <d v="2026-03-26T00:00:00"/>
    <n v="22026000868"/>
    <s v="2026 02 9332 212"/>
    <n v="38.409999999999997"/>
    <x v="499"/>
    <s v="CEPILLO TEMPLE PELO MEZCLA 409/1 UD      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244"/>
    <s v="D"/>
    <d v="2026-03-26T00:00:00"/>
    <n v="22026000868"/>
    <s v="2026 02 9332 212"/>
    <n v="72.44"/>
    <x v="499"/>
    <s v="TEMPLE BLANCO ESPECIAL MACY 1KG          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246"/>
    <s v="D"/>
    <d v="2026-03-26T00:00:00"/>
    <n v="22026000868"/>
    <s v="2026 02 9332 212"/>
    <n v="76.959999999999994"/>
    <x v="499"/>
    <s v="TKROM M-60 FORTUNA OCEANIC MATE RAL-9010 15LT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248"/>
    <s v="D"/>
    <d v="2026-03-26T00:00:00"/>
    <n v="22026000868"/>
    <s v="2026 02 9332 212"/>
    <n v="114.24"/>
    <x v="499"/>
    <s v="FIELTRO PROTECTOR PREMIUM 300GR 1X20M ROL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250"/>
    <s v="D"/>
    <d v="2026-03-26T00:00:00"/>
    <n v="22026000868"/>
    <s v="2026 02 9332 212"/>
    <n v="76.5"/>
    <x v="499"/>
    <s v="TKROM MATE FORTUNA M-60 OCEANIC 15LT     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252"/>
    <s v="D"/>
    <d v="2026-03-26T00:00:00"/>
    <n v="22026000868"/>
    <s v="2026 02 9332 212"/>
    <n v="111.97"/>
    <x v="499"/>
    <s v="ROLLO CARTON ONDULADO 90cmx50m ROL       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254"/>
    <s v="D"/>
    <d v="2026-03-26T00:00:00"/>
    <n v="22026000868"/>
    <s v="2026 02 9332 212"/>
    <n v="143.29"/>
    <x v="499"/>
    <s v="TKROM MATE FORTUNA M-60 OCEANIC 15LT     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256"/>
    <s v="D"/>
    <d v="2026-03-26T00:00:00"/>
    <n v="22026000868"/>
    <s v="2026 02 9332 212"/>
    <n v="94.78"/>
    <x v="499"/>
    <s v="TKROM ANTIGOTERAS GRIS 15LT              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9258"/>
    <s v="D"/>
    <d v="2026-03-26T00:00:00"/>
    <n v="22026000868"/>
    <s v="2026 02 9332 212"/>
    <n v="23.09"/>
    <x v="499"/>
    <s v="RODILLO FIBROR FACHADAS VERDE D50 18CM SEGOPI UD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10348"/>
    <s v="D"/>
    <d v="2026-03-27T00:00:00"/>
    <n v="22026000868"/>
    <s v="2026 02 9332 212"/>
    <n v="56.83"/>
    <x v="499"/>
    <s v="RASQUETA 0,60-125 UD                                                        ( MANTENIMIENTO DE EDIFICIOS E INSTALACIONES"/>
    <n v="300"/>
    <s v="VALLADOLID"/>
    <s v="VALLADOLID"/>
    <x v="2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2"/>
  </r>
  <r>
    <n v="220260007575"/>
    <s v="AD"/>
    <d v="2026-03-13T00:00:00"/>
    <n v="22026002804"/>
    <s v="2026 08 1532 210"/>
    <n v="126.84"/>
    <x v="687"/>
    <s v="Adquisición de plancha de policarbonato transparente."/>
    <n v="220"/>
    <s v="VALLADOLID"/>
    <s v="VALLADOLID"/>
    <x v="2"/>
    <s v="AdDirec - Adjudicación Directa"/>
    <s v="SinC - Sin Criterio"/>
    <x v="1"/>
    <x v="0"/>
    <s v="2"/>
    <s v="2. Gastos corrientes en bienes y servicios"/>
    <s v="08"/>
    <x v="9"/>
    <s v="1532"/>
    <s v="1532. Pavimentación vias públicas y otros servicios urbanísticos"/>
    <n v="64"/>
    <n v="210"/>
  </r>
  <r>
    <n v="220260004982"/>
    <s v="D"/>
    <d v="2026-03-04T00:00:00"/>
    <n v="22026000422"/>
    <s v="2026 11 1621 22199"/>
    <n v="1730.57"/>
    <x v="685"/>
    <s v="OTROS SUMINISTROS.../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8787"/>
    <s v="AD"/>
    <d v="2026-03-23T00:00:00"/>
    <n v="22026002812"/>
    <s v="2026 10 2412 22199"/>
    <n v="108.9"/>
    <x v="688"/>
    <s v="DOS PANELES DE PVC PARA EL EXTERIOR DEL CENTRO JACINTO BENAVENTE CON LOS PROGRAMAS MIXTOS QUE SE IMPARTEN EN 2026"/>
    <n v="220"/>
    <s v="ARROYO DE LA ENCOMIENDA"/>
    <s v="VALLADOL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64"/>
    <n v="22199"/>
  </r>
  <r>
    <n v="220260008787"/>
    <s v="AD"/>
    <d v="2026-03-23T00:00:00"/>
    <n v="22026002813"/>
    <s v="2026 10 2412 22199"/>
    <n v="108.9"/>
    <x v="688"/>
    <s v="DOS PANELES DE PVC PARA EL EXTERIOR DEL CENTRO JACINTO BENAVENTE CON LOS PROGRAMAS MIXTOS QUE SE IMPARTEN EN 2026"/>
    <n v="220"/>
    <s v="ARROYO DE LA ENCOMIENDA"/>
    <s v="VALLADOLID"/>
    <x v="2"/>
    <s v="AdDirec - Adjudicación Directa"/>
    <s v="SinC - Sin Criterio"/>
    <x v="1"/>
    <x v="0"/>
    <s v="2"/>
    <s v="2. Gastos corrientes en bienes y servicios"/>
    <s v="10"/>
    <x v="1"/>
    <s v="2412"/>
    <s v="2412. Formación para el empleo"/>
    <n v="64"/>
    <n v="22199"/>
  </r>
  <r>
    <n v="220260006673"/>
    <s v="AD"/>
    <d v="2026-03-09T00:00:00"/>
    <n v="22026002763"/>
    <s v="2026 11 1361 213"/>
    <n v="105.27"/>
    <x v="689"/>
    <s v="REPARACIÓN DE MÁQUINA DE SOLDADURA SOLTER 180 PRO//SEISPC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13"/>
  </r>
  <r>
    <n v="220260007348"/>
    <s v="AD"/>
    <d v="2026-03-12T00:00:00"/>
    <n v="22026002820"/>
    <s v="2026 01 9207 22001"/>
    <n v="105"/>
    <x v="690"/>
    <s v="ADJUDICA RENOVACIÓN SUSCRIPCIÓN SEMANAL AL PERIÓDICO EL DÍA DE VALLADOLID - 14/02/2026 a 13/02/2027"/>
    <n v="220"/>
    <s v="VALLADOLID"/>
    <s v="VALLADOLID"/>
    <x v="2"/>
    <s v="AdDirec - Adjudicación Directa"/>
    <s v="SinC - Sin Criterio"/>
    <x v="1"/>
    <x v="0"/>
    <s v="2"/>
    <s v="2. Gastos corrientes en bienes y servicios"/>
    <s v="01"/>
    <x v="4"/>
    <s v="9207"/>
    <s v="9207. Gobierno y relaciones"/>
    <n v="64"/>
    <n v="22001"/>
  </r>
  <r>
    <n v="220260008283"/>
    <s v="AD"/>
    <d v="2026-03-18T00:00:00"/>
    <n v="22026002872"/>
    <s v="2026 06 3321 22001"/>
    <n v="104"/>
    <x v="691"/>
    <s v="SUSCRIPCIÓN REVISTA BAYARD &quot;&quot;DISCOVERY BOX&quot;&quot; PARA BIBLIOTECAS MUNICIPALES // AÑO 2026"/>
    <n v="220"/>
    <s v="SANT JUST DESVERN"/>
    <s v="BARCELONA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64"/>
    <n v="22001"/>
  </r>
  <r>
    <n v="220260006670"/>
    <s v="AD"/>
    <d v="2026-03-09T00:00:00"/>
    <n v="22026002734"/>
    <s v="2026 11 1361 22699"/>
    <n v="102.61"/>
    <x v="692"/>
    <s v="FABRICACIÓN Y FIJACIÓN  PRENDAS CORPORATIVAS DE NÚMEROS, GALONES Y ESCUDOS 633 PRENDAS DEL PARQUE E INTERVENCIÓN/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699"/>
  </r>
  <r>
    <n v="220260008817"/>
    <s v="AD"/>
    <d v="2026-03-23T00:00:00"/>
    <n v="22026002976"/>
    <s v="2026 11 1321 22601"/>
    <n v="87.12"/>
    <x v="693"/>
    <s v="IMPRESIÓN CARTEL TEATRO CALDERÓN MOTIVO ANIVERSARIO 200 AÑOS POLICÍA MUNICIPAL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64"/>
    <n v="22601"/>
  </r>
  <r>
    <n v="220260004824"/>
    <s v="D"/>
    <d v="2026-03-04T00:00:00"/>
    <n v="22026000866"/>
    <s v="2026 02 9332 214"/>
    <n v="742.79"/>
    <x v="694"/>
    <s v="ACUERDO MARCO_8589LFX:ACIETE 5W30,TASA Y ARANDELA,REGENERACION Y SUSTITUIR ACEITE"/>
    <n v="300"/>
    <s v="VALLADOLID"/>
    <s v="VALLADOLID"/>
    <x v="0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4"/>
  </r>
  <r>
    <n v="220260007956"/>
    <s v="D"/>
    <d v="2026-03-18T00:00:00"/>
    <n v="22026000459"/>
    <s v="2026 01 9203 214"/>
    <n v="43.56"/>
    <x v="694"/>
    <s v="A.M. REPARACION VEHICULO OFICIAL 0669DHJ, R.I."/>
    <n v="300"/>
    <s v="VALLADOLID"/>
    <s v="VALLADOLID"/>
    <x v="0"/>
    <s v="PrAbier - Procedimiento Abierto"/>
    <s v="MultiC - MultiCriterio"/>
    <x v="2"/>
    <x v="0"/>
    <s v="2"/>
    <s v="2. Gastos corrientes en bienes y servicios"/>
    <s v="01"/>
    <x v="4"/>
    <s v="9203"/>
    <s v="9203. Unidad de régimen interior"/>
    <n v="64"/>
    <n v="214"/>
  </r>
  <r>
    <n v="220260005339"/>
    <s v="D"/>
    <d v="2026-03-05T00:00:00"/>
    <n v="22026002189"/>
    <s v="2026 11 1361 22199"/>
    <n v="149.46"/>
    <x v="685"/>
    <s v="LLAVE INGLESA 10&quot;&quot;&quot;&quot; 250MM&quot;&quot; / LLAVE INGLESA 12&quot;&quot;&quot;&quot; 300 MM&quot;&quot; / DISCO PFERD 80 E 230-6 A 24 PS / TENACILLA 250//SEISPC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350"/>
    <s v="D"/>
    <d v="2026-03-05T00:00:00"/>
    <n v="22026002189"/>
    <s v="2026 11 1361 22199"/>
    <n v="49.9"/>
    <x v="685"/>
    <s v="DESTOR PREMIUM B.PLANA 10X200 / ROLLO CINTA TEMFLEX 155 BLANCO 19MMX20M / ROLLO CINTA TEMFLEX 155 NEGRO 19MMX20M / TORNI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371"/>
    <s v="D"/>
    <d v="2026-03-05T00:00:00"/>
    <n v="22026002189"/>
    <s v="2026 11 1361 22199"/>
    <n v="22.46"/>
    <x v="685"/>
    <s v="CUBETA 400X300X220 BLANCA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5992"/>
    <s v="D"/>
    <d v="2026-03-05T00:00:00"/>
    <n v="22026000425"/>
    <s v="2026 11 1631 22110"/>
    <n v="1052.7"/>
    <x v="685"/>
    <s v="PRODUCTOS DE LIMPIEZA Y ASEO.../// AM EXP 18/2022 // SERVICIO DE LIMPIEZA VIARI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2110"/>
  </r>
  <r>
    <n v="220260005994"/>
    <s v="D"/>
    <d v="2026-03-05T00:00:00"/>
    <n v="22026000422"/>
    <s v="2026 11 1621 22199"/>
    <n v="1060.3499999999999"/>
    <x v="685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6989"/>
    <s v="D"/>
    <d v="2026-03-11T00:00:00"/>
    <n v="22026000422"/>
    <s v="2026 11 1621 22199"/>
    <n v="1865"/>
    <x v="685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9003"/>
    <s v="D"/>
    <d v="2026-03-25T00:00:00"/>
    <n v="22026000459"/>
    <s v="2026 01 9203 214"/>
    <n v="197.1"/>
    <x v="694"/>
    <s v="A.M. REPARACION VEHICULO OFICIAL 0908 GKZ, R.I."/>
    <n v="300"/>
    <s v="VALLADOLID"/>
    <s v="VALLADOLID"/>
    <x v="0"/>
    <s v="PrAbier - Procedimiento Abierto"/>
    <s v="MultiC - MultiCriterio"/>
    <x v="2"/>
    <x v="0"/>
    <s v="2"/>
    <s v="2. Gastos corrientes en bienes y servicios"/>
    <s v="01"/>
    <x v="4"/>
    <s v="9203"/>
    <s v="9203. Unidad de régimen interior"/>
    <n v="64"/>
    <n v="214"/>
  </r>
  <r>
    <n v="220260009191"/>
    <s v="D"/>
    <d v="2026-03-26T00:00:00"/>
    <n v="22026000866"/>
    <s v="2026 02 9332 214"/>
    <n v="234.75"/>
    <x v="694"/>
    <s v="ACUERDO MARCO_8346KZY;ACEITE 5W40,TASA,ARANDELA TAPON,FILTRO DE ACEITE, AIRE Y POLEN Y MANO DE OBRA REVISION_0701DKW: IN"/>
    <n v="300"/>
    <s v="VALLADOLID"/>
    <s v="VALLADOLID"/>
    <x v="0"/>
    <s v="PrAbier - Procedimiento Abierto"/>
    <s v="MultiC - MultiCriterio"/>
    <x v="2"/>
    <x v="0"/>
    <s v="2"/>
    <s v="2. Gastos corrientes en bienes y servicios"/>
    <s v="02"/>
    <x v="10"/>
    <s v="9332"/>
    <s v="9332. Mantenimiento de edificios e instalaciones municipales"/>
    <n v="64"/>
    <n v="214"/>
  </r>
  <r>
    <n v="220240057829"/>
    <s v="AD"/>
    <d v="2026-03-06T00:00:00"/>
    <n v="22024008166"/>
    <s v="2026 0650 3341 632"/>
    <n v="62.99"/>
    <x v="695"/>
    <s v="SE-EC 2/2024 PS 6 CTTO MENOR DIRECCIÓN EJECUCIÓN DE LAS OBRAS REHABILITACIÓN LAVA 3ª FASE &quot;&quot;FACTORIA DE CREACIÓN&quot;&quot;"/>
    <n v="220"/>
    <s v="ZAMORA"/>
    <s v="ZAMORA"/>
    <x v="0"/>
    <s v="AdDirec - Adjudicación Directa"/>
    <s v="SinC - Sin Criterio"/>
    <x v="1"/>
    <x v="0"/>
    <n v="6"/>
    <s v="6. Inversiones reales"/>
    <s v="06"/>
    <x v="0"/>
    <n v="3341"/>
    <s v="3341. Coordinación de políticas culturales"/>
    <n v="64"/>
    <n v="632"/>
  </r>
  <r>
    <n v="220260005929"/>
    <s v="AD"/>
    <d v="2026-03-05T00:00:00"/>
    <n v="22026002726"/>
    <s v="2026 01 9205 213"/>
    <n v="60.5"/>
    <x v="295"/>
    <s v="ADJUDICA DISPONER DE MATERIAL ACCESORIO PARA PEQUEÑAS REPARACIONES EN LA IMPRENTA MUNICIPAL"/>
    <n v="220"/>
    <s v="BARCELONA"/>
    <s v="BARCELONA"/>
    <x v="2"/>
    <s v="AdDirec - Adjudicación Directa"/>
    <s v="SinC - Sin Criterio"/>
    <x v="1"/>
    <x v="0"/>
    <s v="2"/>
    <s v="2. Gastos corrientes en bienes y servicios"/>
    <s v="01"/>
    <x v="4"/>
    <s v="9205"/>
    <s v="9205. Imprenta municipal"/>
    <n v="64"/>
    <n v="213"/>
  </r>
  <r>
    <n v="220260006672"/>
    <s v="AD"/>
    <d v="2026-03-09T00:00:00"/>
    <n v="22026002759"/>
    <s v="2026 11 1361 22199"/>
    <n v="58.93"/>
    <x v="696"/>
    <s v="SUMINISTRO DE 18 PELOTAS DE PADEL Y 8 PELOTAS DE FRONTENIS COMPETICIONES DEPORTIVAS DÍA DEL PATRÓN/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7353"/>
    <s v="AD"/>
    <d v="2026-03-12T00:00:00"/>
    <n v="22026002838"/>
    <s v="2026 11 1361 22199"/>
    <n v="46.74"/>
    <x v="186"/>
    <s v="ADQUISICIÓN DE 3 BOTELLAS DE GAS PROPANO DE 11 KG PARA FORMACIÓN EN EXTINCIÓN DE INCENDIOS///SEISPC"/>
    <n v="220"/>
    <s v="MUGA DE SAYAGO"/>
    <s v="ZAMORA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6669"/>
    <s v="AD"/>
    <d v="2026-03-09T00:00:00"/>
    <n v="22026002713"/>
    <s v="2026 11 1361 22199"/>
    <n v="42.04"/>
    <x v="177"/>
    <s v="SUMINISTRO DE AD BLUE A LOS VEHÍCULOS DEL SERVICIO//SEISPC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7578"/>
    <s v="AD"/>
    <d v="2026-03-13T00:00:00"/>
    <n v="22026002842"/>
    <s v="2026 03 9241 22199"/>
    <n v="27.16"/>
    <x v="137"/>
    <s v="SUMINISTRO DE 1 SACO DE 70 LITROS DE SUSTRATO PARA C.C. ESGUEVA"/>
    <n v="220"/>
    <s v="VALLADOLID"/>
    <s v="VALLADOLID"/>
    <x v="2"/>
    <s v="AdDirec - Adjudicación Directa"/>
    <s v="SinC - Sin Criterio"/>
    <x v="1"/>
    <x v="0"/>
    <s v="2"/>
    <s v="2. Gastos corrientes en bienes y servicios"/>
    <s v="03"/>
    <x v="7"/>
    <s v="9241"/>
    <s v="9241. Participación ciudadana"/>
    <n v="64"/>
    <n v="22199"/>
  </r>
  <r>
    <n v="220260004497"/>
    <s v="AD"/>
    <d v="2026-03-02T00:00:00"/>
    <n v="22026002634"/>
    <s v="2026 06 3321 22001"/>
    <n v="24"/>
    <x v="697"/>
    <s v="SUSCRIPCIÓN A LA REVISTA TURISMO RURAL PARA BIBLIOTECAS MUNICIPALES. AÑO 2026"/>
    <n v="220"/>
    <s v="TORRELAGUNA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64"/>
    <n v="22001"/>
  </r>
  <r>
    <n v="220260008038"/>
    <s v="D"/>
    <d v="2026-03-18T00:00:00"/>
    <n v="22026002189"/>
    <s v="2026 11 1361 22199"/>
    <n v="56.14"/>
    <x v="685"/>
    <s v="CUBETA MANUTENCION 120L GRIS////SERVICIO DE EXTINCION DE INCENDIOS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361"/>
    <s v="1361. Prevención y extinción de incencios"/>
    <n v="64"/>
    <n v="22199"/>
  </r>
  <r>
    <n v="220260008100"/>
    <s v="D"/>
    <d v="2026-03-18T00:00:00"/>
    <n v="22026000425"/>
    <s v="2026 11 1631 22110"/>
    <n v="2158.04"/>
    <x v="685"/>
    <s v="PRODUCTOS DE LIMPIEZA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31"/>
    <s v="1631. Limpieza viaria"/>
    <n v="64"/>
    <n v="22110"/>
  </r>
  <r>
    <n v="220260008102"/>
    <s v="D"/>
    <d v="2026-03-18T00:00:00"/>
    <n v="22026000422"/>
    <s v="2026 11 1621 22199"/>
    <n v="3258"/>
    <x v="685"/>
    <s v="OTROS SUMINISTROS.../// AM EXP 18/2022 // SERVICIO DE LIMPIEZA."/>
    <n v="300"/>
    <s v="VALLADOLID"/>
    <s v="VALLADOLID"/>
    <x v="2"/>
    <s v="PrAbier - Procedimiento Abierto"/>
    <s v="MultiC - MultiCriterio"/>
    <x v="2"/>
    <x v="0"/>
    <s v="2"/>
    <s v="2. Gastos corrientes en bienes y servicios"/>
    <s v="11"/>
    <x v="5"/>
    <s v="1621"/>
    <s v="1621. Recogida de residuos"/>
    <n v="64"/>
    <n v="22199"/>
  </r>
  <r>
    <n v="220260006857"/>
    <s v="D"/>
    <d v="2026-03-11T00:00:00"/>
    <n v="22026001177"/>
    <s v="2026 07 1711 214"/>
    <n v="152.74"/>
    <x v="528"/>
    <s v="MANO DE OBRA MECANICA / BATERIA 60AH 12V 540A EUROREPAR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4"/>
  </r>
  <r>
    <n v="220260005031"/>
    <s v="D"/>
    <d v="2026-03-04T00:00:00"/>
    <n v="22026002240"/>
    <s v="2026 11 1321 214"/>
    <n v="1457.87"/>
    <x v="694"/>
    <s v="ACUERDO MARCO_0649HHG:FILTRO FAP,ABRAZADERA,VALVULA EGR,TUBO, ACIETE 5W30,ARANDELA, FILTRO ACEITE, TASA GUARNN PARABRIAS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5033"/>
    <s v="D"/>
    <d v="2026-03-04T00:00:00"/>
    <n v="22026002240"/>
    <s v="2026 11 1321 214"/>
    <n v="555.91"/>
    <x v="694"/>
    <s v="ACUERDO MARCO_3706KGD:ANTICONGELANTE,CORREA ALTERNADOR, DISTRIBUCION Y MANO DE OBRA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8811"/>
    <s v="AD"/>
    <d v="2026-03-23T00:00:00"/>
    <n v="22026002875"/>
    <s v="2026 11 1321 22699"/>
    <n v="21.01"/>
    <x v="496"/>
    <s v="BOMBONAS GAS PARA PISTOLAS DE LA GALERÍA DE TIRO VIRTUAL DE POLICÍA MUNICIPAL"/>
    <n v="220"/>
    <s v="BARCELONA"/>
    <s v="BARCELONA"/>
    <x v="2"/>
    <s v="AdDirec - Adjudicación Directa"/>
    <s v="SinC - Sin Criterio"/>
    <x v="1"/>
    <x v="0"/>
    <s v="2"/>
    <s v="2. Gastos corrientes en bienes y servicios"/>
    <s v="11"/>
    <x v="5"/>
    <s v="1321"/>
    <s v="1321. Policía municipal"/>
    <n v="64"/>
    <n v="22699"/>
  </r>
  <r>
    <n v="220260008159"/>
    <s v="ADO"/>
    <d v="2026-03-18T00:00:00"/>
    <n v="22026002822"/>
    <s v="2026 11 1321 224"/>
    <n v="874.25"/>
    <x v="698"/>
    <s v="RENOVACIÓN 2026-2027 - POL CDA22117308EUR ( RENOVACIÓN 2026-2027 - POL CDA22117308EUR )"/>
    <n v="240"/>
    <s v="VALLADOLID"/>
    <s v="VALLADOLID"/>
    <x v="3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24"/>
  </r>
  <r>
    <n v="220260007196"/>
    <s v="AD"/>
    <d v="2026-03-11T00:00:00"/>
    <n v="22026002785"/>
    <s v="2026 06 3321 22001"/>
    <n v="20"/>
    <x v="699"/>
    <s v="SUSCRIPCIÓN REVISTA CN TRAVELER PARA BIBLIOTECAS MUNICIPALES DE VALLADOLID - AÑO 2026"/>
    <n v="220"/>
    <s v="MADRID"/>
    <s v="MADRID"/>
    <x v="2"/>
    <s v="AdDirec - Adjudicación Directa"/>
    <s v="SinC - Sin Criterio"/>
    <x v="1"/>
    <x v="0"/>
    <s v="2"/>
    <s v="2. Gastos corrientes en bienes y servicios"/>
    <s v="06"/>
    <x v="0"/>
    <s v="3321"/>
    <s v="3321. Bibliotecas públicas"/>
    <n v="64"/>
    <n v="22001"/>
  </r>
  <r>
    <n v="220260005035"/>
    <s v="D"/>
    <d v="2026-03-04T00:00:00"/>
    <n v="22026002240"/>
    <s v="2026 11 1321 214"/>
    <n v="555.91"/>
    <x v="694"/>
    <s v="ACEURDO MARCO_3712KGD: ANTICONGELANTE, KIT DISTRIBUCION, BOMBA DE AGUA, CORREA AUXILIAR Y MANO DE OBRA REPARACION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6882"/>
    <s v="D"/>
    <d v="2026-03-11T00:00:00"/>
    <n v="22026002240"/>
    <s v="2026 11 1321 214"/>
    <n v="658.63"/>
    <x v="694"/>
    <s v="ACUERDO MARCO_ANTICONGELANTE,KIT DISTRIBUCION, BOMBA DE AGUA, CORREA , GRAPAS, PASTILLAS DELANTERAS Y MANO DE OBRA REPAR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6884"/>
    <s v="D"/>
    <d v="2026-03-11T00:00:00"/>
    <n v="22026002240"/>
    <s v="2026 11 1321 214"/>
    <n v="556.87"/>
    <x v="694"/>
    <s v="ACUERDO MARCO_3722KGD;ANTICONGELANTE,KIT DISTRIBUCION CON BOMBA, CORREA, GRAPAS PASE RUEDA, Y MANO DE OBRA DE REPARACION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6886"/>
    <s v="D"/>
    <d v="2026-03-11T00:00:00"/>
    <n v="22026002240"/>
    <s v="2026 11 1321 214"/>
    <n v="558.54"/>
    <x v="694"/>
    <s v="ACUERDO MARCO_3707KGD:KIT DISTRIBUCION CON BOMBA, CORREA, ANTICONGELANTE, GRAPAS PASE RUEDA, Y MANO DE OBRA DE REPARACIO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7833"/>
    <s v="AD"/>
    <d v="2026-03-16T00:00:00"/>
    <n v="22026002862"/>
    <s v="2026 11 1631 22799"/>
    <n v="17.55"/>
    <x v="104"/>
    <s v="COORDINACIÓN DE SEGURIDAD Y SALUD EN LIMPIEZA E IMPERMEABILIZACIÓN DE LOS CANALONES DE TOPACIO 63. SERVICIO DE LIMPIEZA."/>
    <n v="220"/>
    <s v="VALLADOLID"/>
    <s v="VALLADOLID"/>
    <x v="0"/>
    <s v="AdDirec - Adjudicación Directa"/>
    <s v="SinC - Sin Criterio"/>
    <x v="1"/>
    <x v="0"/>
    <s v="2"/>
    <s v="2. Gastos corrientes en bienes y servicios"/>
    <s v="11"/>
    <x v="5"/>
    <s v="1631"/>
    <s v="1631. Limpieza viaria"/>
    <n v="64"/>
    <n v="22799"/>
  </r>
  <r>
    <n v="220260007123"/>
    <s v="D"/>
    <d v="2026-03-11T00:00:00"/>
    <n v="22026002240"/>
    <s v="2026 11 1321 214"/>
    <n v="454.55"/>
    <x v="694"/>
    <s v="ACUERDO MARCO_6228JKP: CONDUCTO SALIDA AIRE,LIMPIADOR, SUSTIUITR TUBO INTERCOOLER,LECTURA Y BORRADO DE AVERIAS,REGENERAC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7125"/>
    <s v="D"/>
    <d v="2026-03-11T00:00:00"/>
    <n v="22026002240"/>
    <s v="2026 11 1321 214"/>
    <n v="558.54"/>
    <x v="694"/>
    <s v="ACUERDO MARCO_3721KGD:KIT DISTRIBUCION,BOMBA DE AGUA, CORREA , ANTICONGELANTE, GRAPAS SUJECCION, Y MANO DE OBRA REPARACI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7127"/>
    <s v="D"/>
    <d v="2026-03-11T00:00:00"/>
    <n v="22026002240"/>
    <s v="2026 11 1321 214"/>
    <n v="561.16999999999996"/>
    <x v="694"/>
    <s v="ACUERDO MARCO_3719KGD;ANTICONGELANTE,KIT DISTRIBUCION, BOMBA DE AGUA, CORREA Y GRAPAS SUJECCION, MANO DE OBRA DE REPARAC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7129"/>
    <s v="D"/>
    <d v="2026-03-11T00:00:00"/>
    <n v="22026002240"/>
    <s v="2026 11 1321 214"/>
    <n v="561.16999999999996"/>
    <x v="694"/>
    <s v="ACUERDO MARCO_3715KGD:ANTICONGELANTE,KIT DISTRIBUICION, BOMBA DE AGUA, CORREA, GRAPAS SUJECCION Y MANO DE OBRA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7350"/>
    <s v="AD"/>
    <d v="2026-03-12T00:00:00"/>
    <n v="22026002832"/>
    <s v="2026 11 1361 22199"/>
    <n v="10.87"/>
    <x v="177"/>
    <s v="SUMINISTRO DE AD BLUE//SERVICIO DE EXTINCIÓN DE INCENDIOS"/>
    <n v="220"/>
    <s v="VALLADOLID"/>
    <s v="VALLADOLID"/>
    <x v="2"/>
    <s v="AdDirec - Adjudicación Directa"/>
    <s v="SinC - Sin Criterio"/>
    <x v="1"/>
    <x v="0"/>
    <s v="2"/>
    <s v="2. Gastos corrientes en bienes y servicios"/>
    <s v="11"/>
    <x v="5"/>
    <s v="1361"/>
    <s v="1361. Prevención y extinción de incencios"/>
    <n v="64"/>
    <n v="22199"/>
  </r>
  <r>
    <n v="220260007131"/>
    <s v="D"/>
    <d v="2026-03-11T00:00:00"/>
    <n v="22026002240"/>
    <s v="2026 11 1321 214"/>
    <n v="26.14"/>
    <x v="694"/>
    <s v="ACUERDO MARCO_3928JTY:CARCAS LLAVE Y SUSTITUIR CARCASA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7133"/>
    <s v="D"/>
    <d v="2026-03-11T00:00:00"/>
    <n v="22026002240"/>
    <s v="2026 11 1321 214"/>
    <n v="525.41999999999996"/>
    <x v="694"/>
    <s v="ACUERDO MARCO_3954JTY;KIT DISTRIBUCION,BOMBA DE AGUA,ANTICONGELANTE, CORREA Y MANO DE OBRA REPARACION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50048069"/>
    <s v="AD"/>
    <d v="2026-03-18T00:00:00"/>
    <n v="22025004282"/>
    <s v="2026 01 4331 626"/>
    <n v="465850"/>
    <x v="700"/>
    <s v="SUMINISTRO E INSTALACION EQUIPAMIENTO AUDIOVISUAL, INFORMATICO Y MOBILIARIO TECH LAB CyL (LOTE 3)"/>
    <n v="220"/>
    <s v="VALENCIA"/>
    <s v="VALENCIA"/>
    <x v="2"/>
    <s v="PrAbier - Procedimiento Abierto"/>
    <s v="MultiC - MultiCriterio"/>
    <x v="0"/>
    <x v="0"/>
    <s v="6"/>
    <s v="6. Inversiones reales"/>
    <s v="01"/>
    <x v="4"/>
    <s v="4331"/>
    <s v="4331. Desarrollo empresarial"/>
    <n v="64"/>
    <n v="626"/>
  </r>
  <r>
    <n v="220250048070"/>
    <s v="AD"/>
    <d v="2026-03-18T00:00:00"/>
    <n v="22025004282"/>
    <s v="2026 01 4331 626"/>
    <n v="183920"/>
    <x v="700"/>
    <s v="SUMINISTRO E INSTALACION EQUIPAMIENTO AUDIOVISUAL, INFORMATICO Y MOBILIARIO TECH LAB CYL (LOTE 4)"/>
    <n v="220"/>
    <s v="VALENCIA"/>
    <s v="VALENCIA"/>
    <x v="2"/>
    <s v="PrAbier - Procedimiento Abierto"/>
    <s v="MultiC - MultiCriterio"/>
    <x v="0"/>
    <x v="0"/>
    <s v="6"/>
    <s v="6. Inversiones reales"/>
    <s v="01"/>
    <x v="4"/>
    <s v="4331"/>
    <s v="4331. Desarrollo empresarial"/>
    <n v="64"/>
    <n v="626"/>
  </r>
  <r>
    <n v="220260009055"/>
    <s v="D"/>
    <d v="2026-03-25T00:00:00"/>
    <n v="22026001173"/>
    <s v="2026 07 1711 213"/>
    <n v="153.26"/>
    <x v="538"/>
    <s v="Albarán OT/ 151817 de 9/03/2026 ( REVISIÓN EN TALLER DE CORTACÉSPED HONDA HRH 536 REF: HUERTA DEL REY 2 - Nº 2 VALE Nº: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3"/>
  </r>
  <r>
    <n v="220260009278"/>
    <s v="D"/>
    <d v="2026-03-26T00:00:00"/>
    <n v="22026001173"/>
    <s v="2026 07 1711 213"/>
    <n v="93.71"/>
    <x v="538"/>
    <s v="Albarán OT/ 151828 de 10/03/2026 ( REPARACION EN TALLER DE ESCARIFICADOR HONDA  REF.: EL SOTO VALE Nº: 1656 RETIRADO EL"/>
    <n v="300"/>
    <s v="VALLADOLID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3"/>
  </r>
  <r>
    <n v="220260006849"/>
    <s v="D"/>
    <d v="2026-03-11T00:00:00"/>
    <n v="22026001283"/>
    <s v="2026 10 2312 212"/>
    <n v="285.32"/>
    <x v="243"/>
    <s v="SUMINISTRO DE MATERIALES PARA REPARACIONES DEL CVA RIO ESGUEVA, Z. SUR Y DELICIAS- AM- INICIATIVAS SOCI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06849"/>
    <s v="D"/>
    <d v="2026-03-11T00:00:00"/>
    <n v="22026001284"/>
    <s v="2026 10 2312 212"/>
    <n v="1111.08"/>
    <x v="243"/>
    <s v="SUMINISTRO DE MATERIALES PARA REPARACIONES DEL CVA RIO ESGUEVA, Z. SUR Y DELICIAS- AM- INICIATIVAS SOCIALES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2"/>
    <s v="2312. Iniciativas sociales"/>
    <n v="64"/>
    <n v="212"/>
  </r>
  <r>
    <n v="220260007106"/>
    <s v="D"/>
    <d v="2026-03-11T00:00:00"/>
    <n v="22026001022"/>
    <s v="2026 10 2311 212"/>
    <n v="156.38"/>
    <x v="243"/>
    <s v="F - 1693 -VALVULAS Y PURGADORES PARA CEAS BELEN-PILARICA Y  TERMOSTATO PARA CENTRO INTEGRADO PSH - TAHE"/>
    <n v="300"/>
    <s v="VALLADOLID"/>
    <s v="VALLADOLID"/>
    <x v="2"/>
    <s v="PrAbier - Procedimiento Abierto"/>
    <s v="MultiC - MultiCriterio"/>
    <x v="2"/>
    <x v="0"/>
    <s v="2"/>
    <s v="2. Gastos corrientes en bienes y servicios"/>
    <s v="10"/>
    <x v="1"/>
    <s v="2311"/>
    <s v="2311. Intervención social"/>
    <n v="64"/>
    <n v="212"/>
  </r>
  <r>
    <n v="220250054820"/>
    <s v="AD"/>
    <d v="2026-03-18T00:00:00"/>
    <n v="22025004026"/>
    <s v="2026 0950 4321 640"/>
    <n v="12045"/>
    <x v="625"/>
    <s v="PLAN TRANSICION VERDE SOSTENIBLE SECTOR TURISTICO VALLADOLID, LOTE 4 PLAN PRODUCCION SOSTENIBLE PRTR NEXT GENERATION EU"/>
    <n v="220"/>
    <s v="MÁLAGA"/>
    <s v="MALAGA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50054818"/>
    <s v="AD"/>
    <d v="2026-03-18T00:00:00"/>
    <n v="22025004026"/>
    <s v="2026 0950 4321 640"/>
    <n v="5702.54"/>
    <x v="602"/>
    <s v="PLAN TRANSICION VERDE SOSTENIBLE SECTOR TURISTICO VALLADOLID, LOTE 2 HUELLA CARBONO E HIDRICA. PRTR NEXT GENERATION EU"/>
    <n v="220"/>
    <s v="BARCELONA"/>
    <s v="BARCELONA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60008311"/>
    <s v="AD"/>
    <d v="2026-03-18T00:00:00"/>
    <n v="22025002960"/>
    <s v="2026 0950 4321 640"/>
    <n v="3599.75"/>
    <x v="525"/>
    <s v="CONTRATO GESTION COMUNICACION TURISTICA ONLINE DE VALLADOLID (PRTR)"/>
    <n v="220"/>
    <s v="VALLADOLID"/>
    <s v="VALLADOL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50030013"/>
    <s v="AD"/>
    <d v="2026-03-18T00:00:00"/>
    <n v="22025003365"/>
    <s v="2026 0950 4321 640"/>
    <n v="24200"/>
    <x v="701"/>
    <s v="CONTRATO PLAN DIRECTOR PATRIMONIO INDUSTRIAL VALLADOLID. ACTUACIÓN 16 Y 17. PROYECTO VALLADOLID CIUDAD CREATIVA. PRTR"/>
    <n v="220"/>
    <s v="SANTIAGO DE COMPOSTELA"/>
    <s v="A CORUÑA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0"/>
  </r>
  <r>
    <n v="220240051258"/>
    <s v="AD"/>
    <d v="2026-03-06T00:00:00"/>
    <n v="22024004069"/>
    <s v="2026 0650 3341 632"/>
    <n v="149228.63"/>
    <x v="702"/>
    <s v="SE-EC 02/2024 PS 3. CONTRATO DE OBRAS DE REHABILITACION DE LA NAVE DEL LAVA 3ª FASE. FACTORIA DE CREACION. AÑO 2024"/>
    <n v="220"/>
    <s v="VILLARES DE LA REINA"/>
    <s v="SALAMANCA"/>
    <x v="4"/>
    <s v="PrAbier - Procedimiento Abierto"/>
    <s v="MultiC - MultiCriterio"/>
    <x v="0"/>
    <x v="0"/>
    <n v="6"/>
    <s v="6. Inversiones reales"/>
    <s v="06"/>
    <x v="0"/>
    <n v="3341"/>
    <s v="3341. Coordinación de políticas culturales"/>
    <n v="64"/>
    <n v="632"/>
  </r>
  <r>
    <n v="220260004920"/>
    <s v="D"/>
    <d v="2026-03-04T00:00:00"/>
    <n v="22026001978"/>
    <s v="2026 11 3111 214"/>
    <n v="40.950000000000003"/>
    <x v="472"/>
    <s v="MANO DE OBRA / CRISTAL DE ESPEJO DR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3111"/>
    <s v="3111. Protección de la salubridad pública"/>
    <n v="64"/>
    <n v="214"/>
  </r>
  <r>
    <n v="220260005047"/>
    <s v="D"/>
    <d v="2026-03-04T00:00:00"/>
    <n v="22026002240"/>
    <s v="2026 11 1321 214"/>
    <n v="1799.23"/>
    <x v="472"/>
    <s v="SUSTITUIR PARAGOLPES DL / SUSTITUIR PROTECTOR PASE RUEDA DL IZ  / REPARAR PUERTA TR IZ  / SUTITUIR VINILO / TRAT ANTCORR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1321"/>
    <s v="1321. Policía municipal"/>
    <n v="64"/>
    <n v="214"/>
  </r>
  <r>
    <n v="220260008059"/>
    <s v="D"/>
    <d v="2026-03-18T00:00:00"/>
    <n v="22026001978"/>
    <s v="2026 11 3111 214"/>
    <n v="665.29"/>
    <x v="472"/>
    <s v="SUSTITUIR TRAVIESA PARAGOLPES TR  / DESMONTAR Y MONTAR PARAGOLPES TR  / SUSTITUIR AMORTIGUADORES  / TRAVIESA PARAGOLPES"/>
    <n v="300"/>
    <s v="VALLADOLID"/>
    <s v="VALLADOLID"/>
    <x v="0"/>
    <s v="PrAbier - Procedimiento Abierto"/>
    <s v="MultiC - MultiCriterio"/>
    <x v="2"/>
    <x v="0"/>
    <s v="2"/>
    <s v="2. Gastos corrientes en bienes y servicios"/>
    <s v="11"/>
    <x v="5"/>
    <s v="3111"/>
    <s v="3111. Protección de la salubridad pública"/>
    <n v="64"/>
    <n v="214"/>
  </r>
  <r>
    <n v="220260009051"/>
    <s v="D"/>
    <d v="2026-03-25T00:00:00"/>
    <n v="22026001177"/>
    <s v="2026 07 1711 214"/>
    <n v="779.49"/>
    <x v="535"/>
    <s v="VALVULA ANTIRRETORNO DOBLE ( MATRICULA 5833BZK  ) / LATIGUILLO DE 530MM DE 3/8 / UNION MACHO DE 3/8¿¿ BSP / MANO DE OBRA"/>
    <n v="300"/>
    <s v="ALDEAMAYOR DE SAN MARTIN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4"/>
  </r>
  <r>
    <n v="220260009053"/>
    <s v="D"/>
    <d v="2026-03-25T00:00:00"/>
    <n v="22026001177"/>
    <s v="2026 07 1711 214"/>
    <n v="100.37"/>
    <x v="535"/>
    <s v="LATIGUILLO DE 680MM DE 3/8¿¿ ( MATRICULA 5833BZK ) / MANO DE OBRA HIDRAULICA"/>
    <n v="300"/>
    <s v="ALDEAMAYOR DE SAN MARTIN"/>
    <s v="VALLADOLID"/>
    <x v="0"/>
    <s v="PrAbier - Procedimiento Abierto"/>
    <s v="MultiC - MultiCriterio"/>
    <x v="2"/>
    <x v="0"/>
    <s v="2"/>
    <s v="2. Gastos corrientes en bienes y servicios"/>
    <s v="07"/>
    <x v="3"/>
    <s v="1711"/>
    <s v="1711. Parques y jardines"/>
    <n v="64"/>
    <n v="214"/>
  </r>
  <r>
    <n v="220260006042"/>
    <s v="AD/"/>
    <d v="2026-03-05T00:00:00"/>
    <n v="22026001127"/>
    <s v="2026 11 1621 204"/>
    <n v="-12320.06"/>
    <x v="307"/>
    <s v="PRIMERA PRORROGA ALQUILER DE CAMIÓN CARGA SUPERIOR LOTE 1, DEL 01/01/2026 AL 23/08/2026. SERVICIO DE LIMPIEZA."/>
    <n v="220"/>
    <s v="RIBA-ROJA DE TURIA"/>
    <s v="VALENCIA"/>
    <x v="0"/>
    <s v="PrAbier - Procedimiento Abierto"/>
    <s v="MultiC - MultiCriterio"/>
    <x v="0"/>
    <x v="0"/>
    <s v="2"/>
    <s v="2. Gastos corrientes en bienes y servicios"/>
    <s v="11"/>
    <x v="5"/>
    <s v="1621"/>
    <s v="1621. Recogida de residuos"/>
    <n v="64"/>
    <n v="204"/>
  </r>
  <r>
    <n v="220260008793"/>
    <s v="AD"/>
    <d v="2026-03-23T00:00:00"/>
    <n v="22026002874"/>
    <s v="2026 0950 4321 641"/>
    <n v="17846.29"/>
    <x v="703"/>
    <s v="CONTRATO AMPLIACION DEL HARDWARE DE LA NUBE PRIVADA DEL AYUNTAMIENTO DE VALLADOLID. PRTR NEXT GENERATION EU"/>
    <n v="220"/>
    <s v="VALLADOLID"/>
    <s v="VALLADOLID"/>
    <x v="0"/>
    <s v="AdDirec - Adjudicación Directa"/>
    <s v="SinC - Sin Criterio"/>
    <x v="1"/>
    <x v="0"/>
    <n v="6"/>
    <s v="6. Inversiones reales"/>
    <s v="09"/>
    <x v="6"/>
    <n v="4321"/>
    <s v="4321. Turismo"/>
    <n v="64"/>
    <n v="641"/>
  </r>
  <r>
    <n v="220250059236"/>
    <s v="AD"/>
    <d v="2026-03-18T00:00:00"/>
    <n v="22025005492"/>
    <s v="2026 0950 4321 641"/>
    <n v="345773"/>
    <x v="101"/>
    <s v="IMPLANTACION DE LA PLATAFORMA INTELIGENTE DE VALLADOLID VIBES. LOTE 2  PRTR NEXT GENERATION EU"/>
    <n v="220"/>
    <s v="MADRID"/>
    <s v="MADRID"/>
    <x v="0"/>
    <s v="PrAbier - Procedimiento Abierto"/>
    <s v="MultiC - MultiCriterio"/>
    <x v="0"/>
    <x v="0"/>
    <n v="6"/>
    <s v="6. Inversiones reales"/>
    <s v="09"/>
    <x v="6"/>
    <n v="4321"/>
    <s v="4321. Turismo"/>
    <n v="64"/>
    <n v="641"/>
  </r>
  <r>
    <n v="220260010807"/>
    <s v="AD"/>
    <d v="2026-04-06T00:00:00"/>
    <n v="22026003032"/>
    <s v="2026 0750 1623 633"/>
    <n v="4650816.6100000003"/>
    <x v="704"/>
    <s v="MODIFICACION BIORESIDUOS CONTRATO CONCESION OBRA PUBLICA CTR VALLADOLID"/>
    <n v="220"/>
    <s v="VALLADOLID"/>
    <s v="VALLADOLID"/>
    <x v="7"/>
    <s v="PrAbier - Procedimiento Abierto"/>
    <s v="MultiC - MultiCriterio"/>
    <x v="0"/>
    <x v="1"/>
    <n v="6"/>
    <s v="6. Inversiones reales"/>
    <s v="07"/>
    <x v="3"/>
    <s v="1623"/>
    <s v="1623. Tratamiento de residuos"/>
    <n v="63"/>
    <n v="633"/>
  </r>
  <r>
    <n v="220260016851"/>
    <s v="AD"/>
    <d v="2026-05-18T00:00:00"/>
    <n v="22026003844"/>
    <s v="2026 06 3232 632"/>
    <n v="44348.15"/>
    <x v="705"/>
    <s v="2026/OBM_01/000007 CONTRATO MENOR DE OBRAS PARA LA SUSTITUCIÓN VENTANAS CEIPS ALLUE MORER  E ÍÑIGO DE TORO (6 SEMANAS)"/>
    <n v="220"/>
    <s v="LA CISTERNIGA"/>
    <s v="VALLADOLID"/>
    <x v="4"/>
    <s v="AdDirec - Adjudicación Directa"/>
    <s v="SinC - Sin Criterio"/>
    <x v="1"/>
    <x v="1"/>
    <s v="6"/>
    <s v="6. Inversiones reales"/>
    <s v="06"/>
    <x v="0"/>
    <s v="3232"/>
    <s v="3232. Conservación y mantenimiento centros educación infantil y primaria"/>
    <n v="63"/>
    <n v="632"/>
  </r>
  <r>
    <n v="220259000794"/>
    <s v="AD"/>
    <d v="2026-04-13T00:00:00"/>
    <n v="22026003446"/>
    <s v="2026 0950 4321 641"/>
    <n v="1296646.22"/>
    <x v="101"/>
    <s v="IMPLANTACION DE LA PLATAFORMA INTELIGENTE DE VALLADOLID VIBES. LOTE 2. PRTR NEXT GENERATION EU"/>
    <n v="220"/>
    <s v="MADRID"/>
    <s v="MADRID"/>
    <x v="0"/>
    <s v="PrAbier - Procedimiento Abierto"/>
    <s v="MultiC - MultiCriterio"/>
    <x v="0"/>
    <x v="1"/>
    <n v="6"/>
    <s v="6. Inversiones reales"/>
    <s v="09"/>
    <x v="6"/>
    <n v="4321"/>
    <s v="4321. Turismo"/>
    <n v="64"/>
    <n v="641"/>
  </r>
  <r>
    <n v="220260012047"/>
    <s v="AD"/>
    <d v="2026-04-16T00:00:00"/>
    <n v="22026003362"/>
    <s v="2026 01 9206 22001"/>
    <n v="32923.81"/>
    <x v="706"/>
    <s v="SUSCRIPCIÓN ANUAL A BASES DE DATOS LA LEY, EL CONSULTOR Y PORTAL DE REVISTAS. 2026."/>
    <n v="220"/>
    <s v="LAS ROZAS"/>
    <s v="MADRID"/>
    <x v="2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001"/>
  </r>
  <r>
    <n v="220260012028"/>
    <s v="AD"/>
    <d v="2026-04-15T00:00:00"/>
    <n v="22026003353"/>
    <s v="2026 0650 3341 632"/>
    <n v="649872.18999999994"/>
    <x v="702"/>
    <s v="SE-EC 02/2024 PS 3. CONTRATO DE OBRAS DE REHABILITACIÓN DE LA NAVE DEL LAVA 3ª FASE. FACTORÍA DE CREACIÓN. AÑO 2024"/>
    <n v="220"/>
    <s v="VILLARES DE LA REINA"/>
    <s v="SALAMANCA"/>
    <x v="4"/>
    <s v="PrAbier - Procedimiento Abierto"/>
    <s v="MultiC - MultiCriterio"/>
    <x v="0"/>
    <x v="1"/>
    <n v="6"/>
    <s v="6. Inversiones reales"/>
    <s v="06"/>
    <x v="0"/>
    <n v="3341"/>
    <s v="3341. Coordinación de políticas culturales"/>
    <n v="63"/>
    <n v="632"/>
  </r>
  <r>
    <n v="220260018559"/>
    <s v="AD"/>
    <d v="2026-05-26T00:00:00"/>
    <n v="22026003451"/>
    <s v="2026 0750 1711 610"/>
    <n v="559851.24"/>
    <x v="707"/>
    <s v="CONTRATO OBRAS EJECUCION CORREDOR ECOLOGICO INTERIOR EN VALLADOLID:VA-20. ACTUACION B.1.3 &quot;&quot;C. DE BIODIVERSIDAD V.33/2024"/>
    <n v="220"/>
    <s v="VALLADOLID"/>
    <s v="VALLADOLID"/>
    <x v="4"/>
    <s v="PrAbier - Procedimiento Abierto"/>
    <s v="MultiC - MultiCriterio"/>
    <x v="0"/>
    <x v="1"/>
    <n v="6"/>
    <s v="6. Inversiones reales"/>
    <s v="07"/>
    <x v="3"/>
    <n v="1711"/>
    <s v="1711. Parques y jardines"/>
    <n v="61"/>
    <n v="610"/>
  </r>
  <r>
    <n v="220260011235"/>
    <s v="ADO"/>
    <d v="2026-04-08T00:00:00"/>
    <n v="22026002389"/>
    <s v="2026 07 1623 22700"/>
    <n v="549701.96"/>
    <x v="704"/>
    <s v="TN. RECOGIDA RSU ENERO 2026 ( Los precios corresponden a la ordenanza reguladora de la Presentación Patrimonial de Va)"/>
    <n v="250"/>
    <s v="VALLADOLID"/>
    <s v="VALLADOLID"/>
    <x v="7"/>
    <s v="PrAbier - Procedimiento Abierto"/>
    <s v="MultiC - MultiCriterio"/>
    <x v="0"/>
    <x v="1"/>
    <s v="2"/>
    <s v="2. Gastos corrientes en bienes y servicios"/>
    <s v="07"/>
    <x v="3"/>
    <s v="1623"/>
    <s v="1623. Tratamiento de residuos"/>
    <n v="22"/>
    <n v="22700"/>
  </r>
  <r>
    <n v="220260011099"/>
    <s v="AD"/>
    <d v="2026-04-08T00:00:00"/>
    <n v="22026003300"/>
    <s v="2026 0950 4321 632"/>
    <n v="23534.5"/>
    <x v="708"/>
    <s v="CONTRATO OBRA MENOR REPARACION FORJADO DE MADERA ENTREPLANTA CONVENTO STA. CATALINA, CENTRO CULTURA DEL VINO. PRTR"/>
    <n v="220"/>
    <s v="RASCAFRIA"/>
    <s v="MADRID"/>
    <x v="4"/>
    <s v="AdDirec - Adjudicación Directa"/>
    <s v="SinC - Sin Criterio"/>
    <x v="1"/>
    <x v="1"/>
    <n v="6"/>
    <s v="6. Inversiones reales"/>
    <s v="09"/>
    <x v="6"/>
    <n v="4321"/>
    <s v="4321. Turismo"/>
    <n v="63"/>
    <n v="632"/>
  </r>
  <r>
    <n v="220260013760"/>
    <s v="D"/>
    <d v="2026-04-24T00:00:00"/>
    <n v="22026001960"/>
    <s v="2026 07 1711 22199"/>
    <n v="10164.02"/>
    <x v="6"/>
    <s v="SUMINISTRO DE ARENA PARA LA PLAYA DE LAS MORERAS_CB_PS1"/>
    <n v="300"/>
    <s v="SANTIAGO DEL ARROYO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7535"/>
    <s v="AD"/>
    <d v="2026-05-21T00:00:00"/>
    <n v="22026003987"/>
    <s v="2026 11 1621 213"/>
    <n v="21901"/>
    <x v="709"/>
    <s v="REPARACIÓN DEL ALICATADO DE LOS VESTUARIOS DEL PERSONAL DE LIMPIEZA EN C/ TOPACIO 63. SERVICIO DE LIMPIEZ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1"/>
    <n v="213"/>
  </r>
  <r>
    <n v="220260012880"/>
    <s v="AD"/>
    <d v="2026-04-22T00:00:00"/>
    <n v="22026002800"/>
    <s v="2026 10 2312 22606"/>
    <n v="19676.8"/>
    <x v="710"/>
    <s v="Prórroga contrato servicios de alojamiento en regimen de p.c.para alumnado de los cursos de cooperacion tecnica año 2026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2"/>
    <n v="22606"/>
  </r>
  <r>
    <n v="220260019828"/>
    <s v="D"/>
    <d v="2026-05-29T00:00:00"/>
    <n v="22026001844"/>
    <s v="2026 08 1532 619"/>
    <n v="488505.75"/>
    <x v="357"/>
    <s v="Contrato de obras de remodelación de las calles San Luis y Acibelas de Valladolid (exp. 20/2025)"/>
    <n v="300"/>
    <s v="VALLADOLID"/>
    <s v="VALLADOLID"/>
    <x v="4"/>
    <s v="PrAbier - Procedimiento Abierto"/>
    <s v="MultiC - MultiCriterio"/>
    <x v="0"/>
    <x v="1"/>
    <s v="6"/>
    <s v="6. Inversiones reales"/>
    <s v="08"/>
    <x v="9"/>
    <s v="1532"/>
    <s v="1532. Pavimentación vias públicas y otros servicios urbanísticos"/>
    <n v="61"/>
    <n v="619"/>
  </r>
  <r>
    <n v="220260014965"/>
    <s v="ADO"/>
    <d v="2026-05-05T00:00:00"/>
    <n v="22026002389"/>
    <s v="2026 07 1623 22700"/>
    <n v="450836.93"/>
    <x v="704"/>
    <s v="TN. RECOGIDA RSU MARZO 2026 ( Los precios corresponden a la ordenanza reguladora de la Presentación Patrimonial de Valla"/>
    <n v="250"/>
    <s v="VALLADOLID"/>
    <s v="VALLADOLID"/>
    <x v="7"/>
    <s v="PrAbier - Procedimiento Abierto"/>
    <s v="MultiC - MultiCriterio"/>
    <x v="0"/>
    <x v="1"/>
    <s v="2"/>
    <s v="2. Gastos corrientes en bienes y servicios"/>
    <s v="07"/>
    <x v="3"/>
    <s v="1623"/>
    <s v="1623. Tratamiento de residuos"/>
    <n v="22"/>
    <n v="22700"/>
  </r>
  <r>
    <n v="220260012028"/>
    <s v="AD"/>
    <d v="2026-04-15T00:00:00"/>
    <n v="22026003354"/>
    <s v="2026 0650 3341 632"/>
    <n v="443357.56"/>
    <x v="702"/>
    <s v="SE-EC 02/2024 PS 3. CONTRATO DE OBRAS DE REHABILITACIÓN DE LA NAVE DEL LAVA 3ª FASE. FACTORÍA DE CREACIÓN. AÑO 2024"/>
    <n v="220"/>
    <s v="VILLARES DE LA REINA"/>
    <s v="SALAMANCA"/>
    <x v="4"/>
    <s v="PrAbier - Procedimiento Abierto"/>
    <s v="MultiC - MultiCriterio"/>
    <x v="0"/>
    <x v="1"/>
    <n v="6"/>
    <s v="6. Inversiones reales"/>
    <s v="06"/>
    <x v="0"/>
    <n v="3341"/>
    <s v="3341. Coordinación de políticas culturales"/>
    <n v="63"/>
    <n v="632"/>
  </r>
  <r>
    <n v="220260015601"/>
    <s v="AD"/>
    <d v="2026-05-08T00:00:00"/>
    <n v="22025001570"/>
    <s v="2026 11 1321 629"/>
    <n v="805.4"/>
    <x v="52"/>
    <s v="PLAN DE RENOVACIÓN DE ARMAMENTO PARA POLICÍAS MUNICIPAL. EXPTE SPSC 039/21."/>
    <n v="220"/>
    <s v="CARTAGENA"/>
    <s v="MURCIA"/>
    <x v="2"/>
    <s v="PrAbier - Procedimiento Abierto"/>
    <s v="MultiC - MultiCriterio"/>
    <x v="0"/>
    <x v="1"/>
    <s v="6"/>
    <s v="6. Inversiones reales"/>
    <s v="11"/>
    <x v="5"/>
    <s v="1321"/>
    <s v="1321. Policía municipal"/>
    <n v="62"/>
    <n v="629"/>
  </r>
  <r>
    <n v="220260017519"/>
    <s v="AD"/>
    <d v="2026-05-21T00:00:00"/>
    <n v="22026000929"/>
    <s v="2026 08 1341 22602"/>
    <n v="18150"/>
    <x v="711"/>
    <s v="Contrato basado en el Acuerdo Marco de publicidad sobre mejora en hábitos de movilidad y seguridad (Exp 4/2026)"/>
    <n v="220"/>
    <s v="VALLADOLID"/>
    <s v="VALLADOLID"/>
    <x v="0"/>
    <s v="PrAbier - Procedimiento Abierto"/>
    <s v="MultiC - MultiCriterio"/>
    <x v="2"/>
    <x v="1"/>
    <s v="2"/>
    <s v="2. Gastos corrientes en bienes y servicios"/>
    <s v="08"/>
    <x v="9"/>
    <s v="1341"/>
    <s v="1341. Movilidad"/>
    <n v="22"/>
    <n v="22602"/>
  </r>
  <r>
    <n v="220260011237"/>
    <s v="ADO"/>
    <d v="2026-04-08T00:00:00"/>
    <n v="22026002389"/>
    <s v="2026 07 1623 22700"/>
    <n v="415726.82"/>
    <x v="704"/>
    <s v="TN. RECOGIDA RSU FEBRERO 2026 ( Los precios corresponden a la ordenanza reguladora de la Presentación Patrimonial de Va)"/>
    <n v="250"/>
    <s v="VALLADOLID"/>
    <s v="VALLADOLID"/>
    <x v="7"/>
    <s v="PrAbier - Procedimiento Abierto"/>
    <s v="MultiC - MultiCriterio"/>
    <x v="0"/>
    <x v="1"/>
    <s v="2"/>
    <s v="2. Gastos corrientes en bienes y servicios"/>
    <s v="07"/>
    <x v="3"/>
    <s v="1623"/>
    <s v="1623. Tratamiento de residuos"/>
    <n v="22"/>
    <n v="22700"/>
  </r>
  <r>
    <n v="220250038974"/>
    <s v="AD"/>
    <d v="2026-05-08T00:00:00"/>
    <n v="22025003048"/>
    <s v="2026 11 1631 622"/>
    <n v="385010.18"/>
    <x v="712"/>
    <s v="REFORMA ENFOCADA A  MEJORA ENERGÉTICA TALLER MECÁNICO DE VEHÍCULOS DEL SERVICIO DE LIMPIEZA&quot;&quot; LIMPIEZA VIARIA."/>
    <n v="220"/>
    <s v="ZAMORA"/>
    <s v="ZAMORA"/>
    <x v="0"/>
    <s v="PrAbier - Procedimiento Abierto"/>
    <s v="MultiC - MultiCriterio"/>
    <x v="0"/>
    <x v="1"/>
    <s v="6"/>
    <s v="6. Inversiones reales"/>
    <s v="11"/>
    <x v="5"/>
    <s v="1631"/>
    <s v="1631. Limpieza viaria"/>
    <n v="62"/>
    <n v="622"/>
  </r>
  <r>
    <n v="220260015860"/>
    <s v="AD"/>
    <d v="2026-05-12T00:00:00"/>
    <n v="22026003751"/>
    <s v="2026 02 1511 22799"/>
    <n v="18137.900000000001"/>
    <x v="713"/>
    <s v="Vuelo fotogramétrico para confeccionar una True Orto actualizada del término municipal de Valladolid"/>
    <n v="220"/>
    <s v="MADRID"/>
    <s v="MADRID"/>
    <x v="0"/>
    <s v="AdDirec - Adjudicación Directa"/>
    <s v="SinC - Sin Criterio"/>
    <x v="1"/>
    <x v="1"/>
    <s v="2"/>
    <s v="2. Gastos corrientes en bienes y servicios"/>
    <s v="02"/>
    <x v="10"/>
    <s v="1511"/>
    <s v="1511. Planficación y gestión del urbanismo"/>
    <n v="22"/>
    <n v="22799"/>
  </r>
  <r>
    <n v="220260011234"/>
    <s v="ADO"/>
    <d v="2026-04-08T00:00:00"/>
    <n v="22026002389"/>
    <s v="2026 07 1623 22700"/>
    <n v="324823.65999999997"/>
    <x v="704"/>
    <s v="TN. RECOGIDA RSU  DICIEMBRE ( Los precios corresponden a la ordenanza reguladora de la Presentación Patrimonial de Va)"/>
    <n v="250"/>
    <s v="VALLADOLID"/>
    <s v="VALLADOLID"/>
    <x v="7"/>
    <s v="PrAbier - Procedimiento Abierto"/>
    <s v="MultiC - MultiCriterio"/>
    <x v="0"/>
    <x v="1"/>
    <s v="2"/>
    <s v="2. Gastos corrientes en bienes y servicios"/>
    <s v="07"/>
    <x v="3"/>
    <s v="1623"/>
    <s v="1623. Tratamiento de residuos"/>
    <n v="22"/>
    <n v="22700"/>
  </r>
  <r>
    <n v="220250063044"/>
    <s v="AD"/>
    <d v="2026-05-08T00:00:00"/>
    <n v="22025003867"/>
    <s v="2026 11 1321 632"/>
    <n v="259828.62"/>
    <x v="358"/>
    <s v="CONTRATO DE OBRAS ADAPTACIÓN DE CAMPA DE ESTACIONAMIENTO DEL DEPÓSITO MUNICIPAL DE VEHÍCULOS &quot;&quot;EL PERAL&quot;&quot;"/>
    <n v="220"/>
    <s v="VALLADOLID"/>
    <s v="VALLADOLID"/>
    <x v="4"/>
    <s v="PrAbier - Procedimiento Abierto"/>
    <s v="MultiC - MultiCriterio"/>
    <x v="0"/>
    <x v="1"/>
    <s v="6"/>
    <s v="6. Inversiones reales"/>
    <s v="11"/>
    <x v="5"/>
    <s v="1321"/>
    <s v="1321. Policía municipal"/>
    <n v="63"/>
    <n v="632"/>
  </r>
  <r>
    <n v="220260015432"/>
    <s v="AD"/>
    <d v="2026-05-08T00:00:00"/>
    <n v="22026003568"/>
    <s v="2026 06 3232 212"/>
    <n v="18120"/>
    <x v="50"/>
    <s v="CTO. SUMINISTRO ARENA PARA LOS ARENEROS DE VARIOS COLEGIOS PÚBLICOS. AÑO 2026"/>
    <n v="220"/>
    <s v="VALDESTILLAS"/>
    <s v="VALLADOLID"/>
    <x v="2"/>
    <s v="AdDirec - Adjudicación Directa"/>
    <s v="SinC - Sin Criterio"/>
    <x v="1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1006"/>
    <s v="AD"/>
    <d v="2026-04-07T00:00:00"/>
    <n v="22026002870"/>
    <s v="2026 10 2311 22706"/>
    <n v="18089.5"/>
    <x v="714"/>
    <s v="PRUEBA PILOTO PROGRAMA OKENCASA EN VALLADOLID"/>
    <n v="220"/>
    <s v="MADRID"/>
    <s v="MADR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706"/>
  </r>
  <r>
    <n v="220260015604"/>
    <s v="AD"/>
    <d v="2026-05-08T00:00:00"/>
    <n v="22025001746"/>
    <s v="2026 08 1341 619"/>
    <n v="194148.67"/>
    <x v="44"/>
    <s v="Contrato de señalización vial, lote 2 (expediente 31/2023 SETM)"/>
    <n v="220"/>
    <s v="VALLADOLID"/>
    <s v="VALLADOLID"/>
    <x v="0"/>
    <s v="PrAbier - Procedimiento Abierto"/>
    <s v="MultiC - MultiCriterio"/>
    <x v="0"/>
    <x v="1"/>
    <s v="6"/>
    <s v="6. Inversiones reales"/>
    <s v="08"/>
    <x v="9"/>
    <s v="1341"/>
    <s v="1341. Movilidad"/>
    <n v="61"/>
    <n v="619"/>
  </r>
  <r>
    <n v="220260011105"/>
    <s v="AD"/>
    <d v="2026-04-08T00:00:00"/>
    <n v="22026003110"/>
    <s v="2026 06 3232 22799"/>
    <n v="18081.03"/>
    <x v="57"/>
    <s v="CTO. MENOR SUMINISTRO BARRERA INFRARROJOS Y DISPOSITIVOS SOBRECARGA ASCENSORES LOTE 1 -AÑO 2026-"/>
    <n v="220"/>
    <s v="VIGO"/>
    <s v="PONTEVEDRA"/>
    <x v="2"/>
    <s v="AdDirec - Adjudicación Directa"/>
    <s v="SinC - Sin Criterio"/>
    <x v="1"/>
    <x v="1"/>
    <s v="2"/>
    <s v="2. Gastos corrientes en bienes y servicios"/>
    <s v="06"/>
    <x v="0"/>
    <s v="3232"/>
    <s v="3232. Conservación y mantenimiento centros educación infantil y primaria"/>
    <n v="22"/>
    <n v="22799"/>
  </r>
  <r>
    <n v="220260011101"/>
    <s v="AD"/>
    <d v="2026-04-08T00:00:00"/>
    <n v="22026001530"/>
    <s v="2026 04 3121 22106"/>
    <n v="17000"/>
    <x v="715"/>
    <s v="Suministro de material sanitario desechable, material de curas, tiras reactivas e instrumental quirúrgico.MEDSONDEX 2026"/>
    <n v="220"/>
    <s v="VALLADOLID"/>
    <s v="VALLADOLID"/>
    <x v="2"/>
    <s v="AdDirec - Adjudicación Directa"/>
    <s v="SinC - Sin Criterio"/>
    <x v="1"/>
    <x v="1"/>
    <s v="2"/>
    <s v="2. Gastos corrientes en bienes y servicios"/>
    <s v="04"/>
    <x v="2"/>
    <s v="3121"/>
    <s v="3121. Prevención y salud laboral"/>
    <n v="22"/>
    <n v="22106"/>
  </r>
  <r>
    <n v="220260012049"/>
    <s v="AD"/>
    <d v="2026-04-16T00:00:00"/>
    <n v="22026003388"/>
    <s v="2026 06 3341 22701"/>
    <n v="16976.54"/>
    <x v="506"/>
    <s v="CTO. MENOR SERVICIO DE VIGILANCIA DE LAS INSTALACIONES Y FUNCIONAMIENTO DE LA 59ª ED. FERIA DEL LIBRO DE VALLADOLID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41"/>
    <s v="3341. Coordinación de políticas culturales"/>
    <n v="22"/>
    <n v="22701"/>
  </r>
  <r>
    <n v="220260018957"/>
    <s v="AD"/>
    <d v="2026-05-28T00:00:00"/>
    <n v="22026004108"/>
    <s v="2026 11 1621 212"/>
    <n v="16873.400000000001"/>
    <x v="716"/>
    <s v="REPARACIÓN INCIDENCIAS EN  INSTALACIÓN ELECTRICA DE C/ TOPACIO 63. SERVICIO DE LIMPIEZA."/>
    <n v="220"/>
    <s v="TUDELA DE DUERO"/>
    <s v="VALLADOLID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1"/>
    <n v="212"/>
  </r>
  <r>
    <n v="220260012030"/>
    <s v="AD"/>
    <d v="2026-04-15T00:00:00"/>
    <n v="22026003357"/>
    <s v="2026 0650 3341 632"/>
    <n v="15616.02"/>
    <x v="695"/>
    <s v="SE-EC 2/2024 PS 6 CTTO MENOR DIRECCIÓN EJECUCIÓN DE LAS OBRAS REHABILITACIÓN LAVA 3ª FASE &quot;&quot;FACTORÍA DE CREACIÓN&quot;&quot;"/>
    <n v="220"/>
    <s v="ZAMORA"/>
    <s v="ZAMORA"/>
    <x v="0"/>
    <s v="AdDirec - Adjudicación Directa"/>
    <s v="SinC - Sin Criterio"/>
    <x v="1"/>
    <x v="1"/>
    <n v="6"/>
    <s v="6. Inversiones reales"/>
    <s v="06"/>
    <x v="0"/>
    <n v="3341"/>
    <s v="3341. Coordinación de políticas culturales"/>
    <n v="63"/>
    <n v="632"/>
  </r>
  <r>
    <n v="220260015435"/>
    <s v="AD"/>
    <d v="2026-05-08T00:00:00"/>
    <n v="22026003589"/>
    <s v="2026 11 1321 22601"/>
    <n v="15306.5"/>
    <x v="79"/>
    <s v="DISEÑO, MONTAJE Y DESMONTAJE EXPOSICIÓN 200 AÑOS POLICÍA MUNICIPAL. OCTUBRE Y  NOVIEMBRE 2026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01"/>
  </r>
  <r>
    <n v="220260016821"/>
    <s v="AD"/>
    <d v="2026-05-18T00:00:00"/>
    <n v="22026003662"/>
    <s v="2026 07 1711 22199"/>
    <n v="14831.91"/>
    <x v="717"/>
    <s v="SUMINISTRO DE PLANTA PARA EL SERVICIO DE PARQUES Y JARDINES."/>
    <n v="220"/>
    <s v="SANT ANDREU DE LLAVANERES"/>
    <s v="BARCELONA"/>
    <x v="2"/>
    <s v="AdDirec - Adjudicación Directa"/>
    <s v="SinC - Sin Criterio"/>
    <x v="1"/>
    <x v="1"/>
    <s v="2"/>
    <s v="2. Gastos corrientes en bienes y servicios"/>
    <s v="07"/>
    <x v="3"/>
    <s v="1711"/>
    <s v="1711. Parques y jardines"/>
    <n v="22"/>
    <n v="22199"/>
  </r>
  <r>
    <n v="220260011110"/>
    <s v="D"/>
    <d v="2026-04-08T00:00:00"/>
    <n v="22026001323"/>
    <s v="2026 07 1711 22113"/>
    <n v="1963.91"/>
    <x v="6"/>
    <s v="SUMINISTRO DE ALIMENTACION PARA ANIMALES_CB_PS7"/>
    <n v="300"/>
    <s v="SANTIAGO DEL ARROYO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13"/>
  </r>
  <r>
    <n v="220260011100"/>
    <s v="AD"/>
    <d v="2026-04-08T00:00:00"/>
    <n v="22026001530"/>
    <s v="2026 04 3121 22106"/>
    <n v="14000"/>
    <x v="409"/>
    <s v="Suministro de medicamentos para la asistencia sanitaria prestada en el Departamento de Prevención y Salud Laboral - 2026"/>
    <n v="220"/>
    <s v="VALLADOLID"/>
    <s v="VALLADOLID"/>
    <x v="2"/>
    <s v="AdDirec - Adjudicación Directa"/>
    <s v="SinC - Sin Criterio"/>
    <x v="1"/>
    <x v="1"/>
    <s v="2"/>
    <s v="2. Gastos corrientes en bienes y servicios"/>
    <s v="04"/>
    <x v="2"/>
    <s v="3121"/>
    <s v="3121. Prevención y salud laboral"/>
    <n v="22"/>
    <n v="22106"/>
  </r>
  <r>
    <n v="220260018955"/>
    <s v="AD"/>
    <d v="2026-05-28T00:00:00"/>
    <n v="22026003848"/>
    <s v="2026 0950 4321 641"/>
    <n v="193558.85"/>
    <x v="101"/>
    <s v="MODIFICADO LOTE 2 PLATAFORMA VIBES SERVICIO IMPLANTACION PLATAFORMA INTELIGENTE VALLADOLID VIBES PRTR NEXT GENERATION EU"/>
    <n v="220"/>
    <s v="MADRID"/>
    <s v="MADRID"/>
    <x v="0"/>
    <s v="PrAbier - Procedimiento Abierto"/>
    <s v="MultiC - MultiCriterio"/>
    <x v="0"/>
    <x v="1"/>
    <n v="6"/>
    <s v="6. Inversiones reales"/>
    <s v="09"/>
    <x v="6"/>
    <n v="4321"/>
    <s v="4321. Turismo"/>
    <n v="64"/>
    <n v="641"/>
  </r>
  <r>
    <n v="220260010816"/>
    <s v="AD"/>
    <d v="2026-04-06T00:00:00"/>
    <n v="22026003099"/>
    <s v="2026 01 4331 22799"/>
    <n v="13915"/>
    <x v="331"/>
    <s v="SERVICIO DE ASISTENCIA TÉCNICA EN LA PREPARACIÓN Y ENTREGA DE UNA PROPUESTA DE PARTICIPACIÓN EN EL PROGRAMA EUI-IA 2026"/>
    <n v="220"/>
    <s v="ROZAS DE MADRID (LAS)"/>
    <s v="MADR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12495"/>
    <s v="D"/>
    <d v="2026-04-20T00:00:00"/>
    <n v="22026002240"/>
    <s v="2026 11 1321 214"/>
    <n v="12848.83"/>
    <x v="571"/>
    <s v="REPARACIÓN VEHÍCULO POLICIAL WOLKSWAGEN CRAFTER 6697KKX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1532"/>
    <s v="AD"/>
    <d v="2026-04-09T00:00:00"/>
    <n v="22026003083"/>
    <s v="2026 10 2412 22700"/>
    <n v="12574.96"/>
    <x v="137"/>
    <s v="reajuste presupuestario CONTRATO DE LIMPIEZA DEL CENTRO JACINTO BENAVENTE ABRIL A DICIEMBRE DE 2026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700"/>
  </r>
  <r>
    <n v="220260015856"/>
    <s v="AD"/>
    <d v="2026-05-12T00:00:00"/>
    <n v="22026003707"/>
    <s v="2026 01 4331 22699"/>
    <n v="12100"/>
    <x v="718"/>
    <s v="CONTRATACIÓN DEL PATROCINIO PUBLICITARIO DE LA ¿3D PRINTER PARTY 2026 ¿ 10º ANIVERSARIO¿"/>
    <n v="220"/>
    <s v="BENAVENTE"/>
    <s v="ZAMORA"/>
    <x v="3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99"/>
  </r>
  <r>
    <n v="220260018574"/>
    <s v="AD"/>
    <d v="2026-05-26T00:00:00"/>
    <n v="22026004114"/>
    <s v="2026 01 4331 22602"/>
    <n v="12100"/>
    <x v="711"/>
    <s v="EMISIÓN DE PASES TV CASTILLA Y LEÓN (La 8 Valladolid) PARA DISTINTAS CAMPAÑAS DE PROMOCIÓN DE LA AGENCIA DE INNOVACIÓN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18576"/>
    <s v="AD"/>
    <d v="2026-05-26T00:00:00"/>
    <n v="22026004174"/>
    <s v="2026 01 4331 22602"/>
    <n v="12100"/>
    <x v="719"/>
    <s v="EMISIÓN 100 PASES DE 30¿¿ EN TV CASTILLA Y LEÓN (LA 7) PARA DISTINTAS CAMPAÑAS DE PROMOCIÓN DE LA AGENCIA DE INNOVACIÓN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11097"/>
    <s v="AD"/>
    <d v="2026-04-08T00:00:00"/>
    <n v="22026003164"/>
    <s v="2026 11 1631 213"/>
    <n v="10835.42"/>
    <x v="716"/>
    <s v="MODIFICACIÓN INSTALACIÓN ELÉCTRICA PUNTO LIMPIO CAMINO VIEJO DE SIMANCAS. SERVICIO DE LIMPIEZA VIARIA."/>
    <n v="220"/>
    <s v="TUDELA DE DUERO"/>
    <s v="VALLADOL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1"/>
    <n v="213"/>
  </r>
  <r>
    <n v="220260011096"/>
    <s v="AD"/>
    <d v="2026-04-08T00:00:00"/>
    <n v="22026003127"/>
    <s v="2026 04 9202 22607"/>
    <n v="9861.5"/>
    <x v="720"/>
    <s v="EVALUACION DE COMPETENCIAS Y ANALISIS PERFIL CONDUCTUAL ASPIRANTES PROCESO SELECTIVO DIRECTOR SERVICIO DE LIMPIEZA"/>
    <n v="220"/>
    <s v="MADRID"/>
    <s v="MADRID"/>
    <x v="0"/>
    <s v="AdDirec - Adjudicación Directa"/>
    <s v="SinC - Sin Criterio"/>
    <x v="1"/>
    <x v="1"/>
    <s v="2"/>
    <s v="2. Gastos corrientes en bienes y servicios"/>
    <s v="04"/>
    <x v="2"/>
    <s v="9202"/>
    <s v="9202. Gestión de recursos humanos"/>
    <n v="22"/>
    <n v="22607"/>
  </r>
  <r>
    <n v="220260012481"/>
    <s v="D"/>
    <d v="2026-04-20T00:00:00"/>
    <n v="22026002247"/>
    <s v="2026 11 1321 22199"/>
    <n v="8841.7099999999991"/>
    <x v="499"/>
    <s v="SUMINISTRO 200 VALLAS METALICAS 2200mm*970mm DESTINO POLICIA MUNICIPAL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199"/>
  </r>
  <r>
    <n v="220250059047"/>
    <s v="AD"/>
    <d v="2026-05-08T00:00:00"/>
    <n v="22025008231"/>
    <s v="2026 11 1631 623"/>
    <n v="8079.56"/>
    <x v="721"/>
    <s v="ADQUISICIÓN DE CARROS DE LIMPIEZA PARA REALIZAR LABORES DE LIMPIEZA. SERVICIO DE LIMPIEZA VIARIA."/>
    <n v="220"/>
    <s v="ARAHAL"/>
    <s v="SEVILLA"/>
    <x v="2"/>
    <s v="AdDirec - Adjudicación Directa"/>
    <s v="SinC - Sin Criterio"/>
    <x v="1"/>
    <x v="1"/>
    <s v="6"/>
    <s v="6. Inversiones reales"/>
    <s v="11"/>
    <x v="5"/>
    <s v="1631"/>
    <s v="1631. Limpieza viaria"/>
    <n v="62"/>
    <n v="623"/>
  </r>
  <r>
    <n v="220260017510"/>
    <s v="AD"/>
    <d v="2026-05-20T00:00:00"/>
    <n v="22026003718"/>
    <s v="2026 02 9332 22799"/>
    <n v="7986"/>
    <x v="58"/>
    <s v="Adecuación de los aparatos elevadores dependientes del Área de Urbanismo y Vivienda a las nuevas medidas de seguridad"/>
    <n v="220"/>
    <s v="VALLADOLID"/>
    <s v="VALLADOLID"/>
    <x v="0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2"/>
    <n v="22799"/>
  </r>
  <r>
    <n v="220260018575"/>
    <s v="AD"/>
    <d v="2026-05-26T00:00:00"/>
    <n v="22026004128"/>
    <s v="2026 01 9207 22699"/>
    <n v="7696"/>
    <x v="484"/>
    <s v="ADJUDICA IMPRESIÓN LIBRO CONMEMORATIVO POR 200 ANIVERSARIO DE LA POLICÍA MUNICIPAL - GOBIERNO Y RELACIONES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699"/>
  </r>
  <r>
    <n v="220250038194"/>
    <s v="AD"/>
    <d v="2026-05-08T00:00:00"/>
    <n v="22025004766"/>
    <s v="2026 11 1631 622"/>
    <n v="7577.96"/>
    <x v="116"/>
    <s v="DIRECCIÓN FACULTATIVA, MEJORA ENERGÉTICA DEL TALLER. SERVICIO DE LIMPIEZA VIARIA."/>
    <n v="220"/>
    <s v="ZARATAN"/>
    <s v="VALLADOLID"/>
    <x v="0"/>
    <s v="AdDirec - Adjudicación Directa"/>
    <s v="SinC - Sin Criterio"/>
    <x v="1"/>
    <x v="1"/>
    <s v="6"/>
    <s v="6. Inversiones reales"/>
    <s v="11"/>
    <x v="5"/>
    <s v="1631"/>
    <s v="1631. Limpieza viaria"/>
    <n v="62"/>
    <n v="622"/>
  </r>
  <r>
    <n v="220260010805"/>
    <s v="AD"/>
    <d v="2026-04-06T00:00:00"/>
    <n v="22026002944"/>
    <s v="2026 10 2315 22799"/>
    <n v="7315"/>
    <x v="722"/>
    <s v="TALLERES DE EDUCACION SEXUAL// CENTROS EDUCATIVOS VALLADOLID// DURANTE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16169"/>
    <s v="AD"/>
    <d v="2026-05-15T00:00:00"/>
    <n v="22026003831"/>
    <s v="2026 06 3232 213"/>
    <n v="7260"/>
    <x v="166"/>
    <s v="SUMINISTRO NUEVOS EXTINTORES POR CADUCIDAD EN DISTINTOS COLEGIOS PÚBLICOS. AÑO 2026"/>
    <n v="220"/>
    <s v="VALLADOLID"/>
    <s v="VALLADOLID"/>
    <x v="2"/>
    <s v="AdDirec - Adjudicación Directa"/>
    <s v="SinC - Sin Criterio"/>
    <x v="1"/>
    <x v="1"/>
    <s v="2"/>
    <s v="2. Gastos corrientes en bienes y servicios"/>
    <s v="06"/>
    <x v="0"/>
    <s v="3232"/>
    <s v="3232. Conservación y mantenimiento centros educación infantil y primaria"/>
    <n v="21"/>
    <n v="213"/>
  </r>
  <r>
    <n v="220260016355"/>
    <s v="AD"/>
    <d v="2026-05-15T00:00:00"/>
    <n v="22026003812"/>
    <s v="2026 06 3341 22799"/>
    <n v="7260"/>
    <x v="723"/>
    <s v="CTO. DE SERVICIO - COORDINACIÓN DE LA 59 EDICIÓN DE LA FERIA DEL LIBRO DE VALLADOLID 2026."/>
    <n v="220"/>
    <s v="BURGOS"/>
    <s v="BURGOS"/>
    <x v="0"/>
    <s v="AdDirec - Adjudicación Directa"/>
    <s v="SinC - Sin Criterio"/>
    <x v="1"/>
    <x v="1"/>
    <s v="2"/>
    <s v="2. Gastos corrientes en bienes y servicios"/>
    <s v="06"/>
    <x v="0"/>
    <s v="3341"/>
    <s v="3341. Coordinación de políticas culturales"/>
    <n v="22"/>
    <n v="22799"/>
  </r>
  <r>
    <n v="220260016062"/>
    <s v="AD"/>
    <d v="2026-05-14T00:00:00"/>
    <n v="22026003754"/>
    <s v="2026 01 4331 22602"/>
    <n v="7199.5"/>
    <x v="197"/>
    <s v="INSERCIONES PUBLICITARIAS EN PRENSA ESCRITA PARA PROMOCIONAR FESTIVAL MISIÓN VALLADOLID SAMOA PULL- VIVIENDO EL RÍO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16064"/>
    <s v="AD"/>
    <d v="2026-05-14T00:00:00"/>
    <n v="22026003748"/>
    <s v="2026 01 4331 22602"/>
    <n v="7199.5"/>
    <x v="724"/>
    <s v="INSERCIONES PUBLICITARIAS ONLINE PARA PROMOCIONAR FESTIVAL MISIÓN VALLADOLID SAMOA PULL- VIVIENDO EL RÍO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16167"/>
    <s v="AD"/>
    <d v="2026-05-15T00:00:00"/>
    <n v="22026003842"/>
    <s v="2026 01 4331 22602"/>
    <n v="7199.5"/>
    <x v="540"/>
    <s v="CAMPAÑAS DE PROMOCIÓN DE LA AGENCIA DE INNOVACIÓN Y DESARROLLO ECONÓMICO, IDEVA, PARA DISTINTOS PROGRAMAS DE 2026"/>
    <n v="220"/>
    <s v="SALAMANCA"/>
    <s v="SALAMANCA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18564"/>
    <s v="AD"/>
    <d v="2026-05-26T00:00:00"/>
    <n v="22026004000"/>
    <s v="2026 01 4331 22602"/>
    <n v="7199.5"/>
    <x v="725"/>
    <s v="ELABORACIÓN Y PUBLICACIÓN DE CONTENIDO DIGITAL EN EL ESPAÑOL PARA LA PROMOCIÓN DEL FESTIVAL MISIÓN VALLADOLID"/>
    <n v="220"/>
    <s v="MADRID"/>
    <s v="MADR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10825"/>
    <s v="AD"/>
    <d v="2026-04-06T00:00:00"/>
    <n v="22026003264"/>
    <s v="2026 01 4331 22799"/>
    <n v="7139"/>
    <x v="726"/>
    <s v="DISEÑO, PRODUCCIÓN, INSTALACIÓN Y EJECUCIÓN DE UNA EXPOSICIÓN DIVULGATIVA SOBRE SOSTENIBILIDAD Y MEDIO AMBIENTE"/>
    <n v="220"/>
    <s v="BARCELONA"/>
    <s v="BARCELONA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15566"/>
    <s v="AD"/>
    <d v="2026-05-11T00:00:00"/>
    <n v="22026003361"/>
    <s v="2026 02 1511 609"/>
    <n v="7139"/>
    <x v="727"/>
    <s v="REDACCIÓN  PROPUESTA BÁSICA DE INTERVENCIÓN  ADECUACIÓN  PLAZUELA DEDICADA A LA MEMORIA DE LA CONTROVERSIA DE VALLADOLID"/>
    <n v="220"/>
    <s v="VALLADOLID"/>
    <s v="VALLADOLID"/>
    <x v="0"/>
    <s v="AdDirec - Adjudicación Directa"/>
    <s v="SinC - Sin Criterio"/>
    <x v="1"/>
    <x v="1"/>
    <s v="6"/>
    <s v="6. Inversiones reales"/>
    <s v="02"/>
    <x v="10"/>
    <s v="1511"/>
    <s v="1511. Planficación y gestión del urbanismo"/>
    <n v="60"/>
    <n v="609"/>
  </r>
  <r>
    <n v="220260016858"/>
    <s v="AD"/>
    <d v="2026-05-18T00:00:00"/>
    <n v="22026003868"/>
    <s v="2026 10 2311 22699"/>
    <n v="7139"/>
    <x v="728"/>
    <s v="EVENTO PRESENTACION MASCOTA INSTITUCIONAL AREA PERSONAS MAYORES, FAMILIA Y SERVICIOS SOCIALES"/>
    <n v="220"/>
    <s v="ARROYO DE LA ENCOMIENDA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699"/>
  </r>
  <r>
    <n v="220260018418"/>
    <s v="AD"/>
    <d v="2026-05-26T00:00:00"/>
    <n v="22026003976"/>
    <s v="2026 11 1631 22799"/>
    <n v="7018"/>
    <x v="729"/>
    <s v="REVISIÓN MANTENIMIENTO Y REPARACIÓN DE MÁQUINAS AGUA A PRESIÓN DEL LAVADERO DE VEHÍCULOS. SERVICIO DE LIMPIEZA VIARI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2"/>
    <n v="22799"/>
  </r>
  <r>
    <n v="220260018837"/>
    <s v="AD"/>
    <d v="2026-05-28T00:00:00"/>
    <n v="22026004217"/>
    <s v="2026 06 3341 22799"/>
    <n v="7018"/>
    <x v="83"/>
    <s v="CTO. DE SERVICIO: DISEÑO CARTELERÍA, MATERIALES PARA SALA, RR.SS, MONTAJE PARA EXPOSICIÓN BIBLIOTECAS MPALES FLVa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41"/>
    <s v="3341. Coordinación de políticas culturales"/>
    <n v="22"/>
    <n v="22799"/>
  </r>
  <r>
    <n v="220260016842"/>
    <s v="AD"/>
    <d v="2026-05-18T00:00:00"/>
    <n v="22026003708"/>
    <s v="2026 03 9241 22602"/>
    <n v="6928.36"/>
    <x v="179"/>
    <s v="DISEÑO GRÁFICO E IMPRESIÓN DE PUBLICIDAD PARA LAS MUESTRAS DE CULTURA TRADICIONAL, TEATRO VECINAL Y OCIO INFANTIL 2026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0824"/>
    <s v="AD"/>
    <d v="2026-04-06T00:00:00"/>
    <n v="22026003119"/>
    <s v="2026 01 4331 22706"/>
    <n v="6921.2"/>
    <x v="730"/>
    <s v="REALIZACIÓN DE INFORME TÉCNICO DE LA MEJORA DEL CONFORT TÉRMICO MEDIANTE ACTUACIONES PASIVAS EN  EL ENTORNO DEL TECH LAB"/>
    <n v="220"/>
    <s v="ARROYO -LA VEGA-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06"/>
  </r>
  <r>
    <n v="220250038615"/>
    <s v="AD"/>
    <d v="2026-05-08T00:00:00"/>
    <n v="22025005312"/>
    <s v="2026 11 1631 622"/>
    <n v="6853.86"/>
    <x v="87"/>
    <s v="CONTROL DE CALIDD OBRAS REFORMA ENERGÉTICA TALLER. SERVICIO DE LIMPIEZA VIARIA."/>
    <n v="220"/>
    <s v="ALCOBENDAS"/>
    <s v="MADRID"/>
    <x v="0"/>
    <s v="AdDirec - Adjudicación Directa"/>
    <s v="SinC - Sin Criterio"/>
    <x v="1"/>
    <x v="1"/>
    <s v="6"/>
    <s v="6. Inversiones reales"/>
    <s v="11"/>
    <x v="5"/>
    <s v="1631"/>
    <s v="1631. Limpieza viaria"/>
    <n v="62"/>
    <n v="622"/>
  </r>
  <r>
    <n v="220260014344"/>
    <s v="D"/>
    <d v="2026-04-28T00:00:00"/>
    <n v="22026000855"/>
    <s v="2026 11 1621 22700"/>
    <n v="188306.25"/>
    <x v="225"/>
    <s v="CONTRATO MANTENIMIENTO SOTERRADOS AÑOS 2026. SERVICIO DE LIMPIEZA."/>
    <n v="300"/>
    <s v="CABRILS"/>
    <s v="BARCELONA"/>
    <x v="0"/>
    <s v="PrAbier - Procedimiento Abierto"/>
    <s v="MultiC - MultiCriterio"/>
    <x v="0"/>
    <x v="1"/>
    <s v="2"/>
    <s v="2. Gastos corrientes en bienes y servicios"/>
    <s v="11"/>
    <x v="5"/>
    <s v="1621"/>
    <s v="1621. Recogida de residuos"/>
    <n v="22"/>
    <n v="22700"/>
  </r>
  <r>
    <n v="220260012575"/>
    <s v="AD"/>
    <d v="2026-04-20T00:00:00"/>
    <n v="22026003481"/>
    <s v="2026 04 9204 626"/>
    <n v="161500"/>
    <x v="37"/>
    <s v="AMPLIACIÓN NUEVAS ÁREAS WIF, BAJO DEMANDA PRIMERA PRÓRROGA, 2025/CTA/22"/>
    <n v="220"/>
    <s v="VALLADOLID"/>
    <s v="VALLADOLID"/>
    <x v="0"/>
    <s v="PrAbier - Procedimiento Abierto"/>
    <s v="MultiC - MultiCriterio"/>
    <x v="0"/>
    <x v="1"/>
    <s v="6"/>
    <s v="6. Inversiones reales"/>
    <s v="04"/>
    <x v="2"/>
    <s v="9204"/>
    <s v="9204. Tecnologías de la información y comunicación"/>
    <n v="62"/>
    <n v="626"/>
  </r>
  <r>
    <n v="220250047500"/>
    <s v="AD"/>
    <d v="2026-05-08T00:00:00"/>
    <n v="22025004967"/>
    <s v="2026 11 1621 641"/>
    <n v="145084.59"/>
    <x v="731"/>
    <s v="CONTRATO SISTEMA INFORMÁTICO Y DE GESTIÓN PARA EL SERVICIO DE LIMPIEZA."/>
    <n v="220"/>
    <s v="PATERNA"/>
    <s v="VALENCIA"/>
    <x v="0"/>
    <s v="PrAbier - Procedimiento Abierto"/>
    <s v="MultiC - MultiCriterio"/>
    <x v="0"/>
    <x v="1"/>
    <s v="6"/>
    <s v="6. Inversiones reales"/>
    <s v="11"/>
    <x v="5"/>
    <s v="1621"/>
    <s v="1621. Recogida de residuos"/>
    <n v="64"/>
    <n v="641"/>
  </r>
  <r>
    <n v="220260018572"/>
    <s v="AD"/>
    <d v="2026-05-26T00:00:00"/>
    <n v="22026004107"/>
    <s v="2026 06 3232 22799"/>
    <n v="6776"/>
    <x v="732"/>
    <s v="CTO. SERVICIO PARA ESTUDIO Y EVALUACIÓN DEL ARBOLADO DE VARIOS COLEGIOS PÚBL. DE EDUCACIÓN INFANTIL Y PRIMARIA. AÑO 2026"/>
    <n v="220"/>
    <s v="HERRERA DE PISUERGA"/>
    <s v="PALENCIA"/>
    <x v="0"/>
    <s v="AdDirec - Adjudicación Directa"/>
    <s v="SinC - Sin Criterio"/>
    <x v="1"/>
    <x v="1"/>
    <s v="2"/>
    <s v="2. Gastos corrientes en bienes y servicios"/>
    <s v="06"/>
    <x v="0"/>
    <s v="3232"/>
    <s v="3232. Conservación y mantenimiento centros educación infantil y primaria"/>
    <n v="22"/>
    <n v="22799"/>
  </r>
  <r>
    <n v="220260020175"/>
    <s v="AD"/>
    <d v="2026-05-29T00:00:00"/>
    <n v="22026004195"/>
    <s v="2026 01 4331 22799"/>
    <n v="6751.8"/>
    <x v="733"/>
    <s v="SERVICIO PARA EL DESARROLLO DE UN MÓDULO DIGITAL (APP MÓVIL) MULTIENTIDAD DE SOSTENIBILIDAD MISIÓN PARA ENT. DEPORTIVAS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14338"/>
    <s v="AD"/>
    <d v="2026-04-28T00:00:00"/>
    <n v="22026003533"/>
    <s v="2026 01 4331 22799"/>
    <n v="6655"/>
    <x v="734"/>
    <s v="CONTRATO DE SERVICIOS DE PUESTA EN MARCHA Y GESTIÓN DE UNA OFICINA VIRTUAL DE ATENCIÓN A LA RED DE EMBAJADORES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50031581"/>
    <s v="AD"/>
    <d v="2026-04-01T00:00:00"/>
    <n v="22025003199"/>
    <s v="2026 04 9321 641"/>
    <n v="118228.51"/>
    <x v="95"/>
    <s v="SISTEMA  DE INGRESOS Y RECAUDACIÓN-LOTE 1 (IMPLANTACIÓN+MANTENIMIENTO+SERVICIOS PERSONALIZADOS) 2025"/>
    <n v="220"/>
    <s v="BARCELONA"/>
    <s v="BARCELONA"/>
    <x v="0"/>
    <s v="PrAbier - Procedimiento Abierto"/>
    <s v="MultiC - MultiCriterio"/>
    <x v="0"/>
    <x v="1"/>
    <s v="6"/>
    <s v="6. Inversiones reales"/>
    <s v="04"/>
    <x v="2"/>
    <s v="9321"/>
    <s v="9321. Gestión de ingresos e inspección"/>
    <n v="64"/>
    <n v="641"/>
  </r>
  <r>
    <n v="220260020166"/>
    <s v="AD"/>
    <d v="2026-05-29T00:00:00"/>
    <n v="22026003949"/>
    <s v="2026 03 9241 22602"/>
    <n v="6594.5"/>
    <x v="725"/>
    <s v="SERVICIOS DE DIFUSIÓN DEL PROCESO DE PRESUPUESTOS PARTICIPATIVOS 2027/28 EN PRENSA DIGITAL"/>
    <n v="220"/>
    <s v="MADRID"/>
    <s v="MADR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5065"/>
    <s v="AD"/>
    <d v="2026-05-06T00:00:00"/>
    <n v="22026003685"/>
    <s v="2026 10 2312 22799"/>
    <n v="6352.5"/>
    <x v="735"/>
    <s v="MEMORIA VALORADA DE LAS GRIETAS DEL CVA PAAJE E LA MARQUESINA- PERSONAS MAYORES E INICIATIVAS SOC.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799"/>
  </r>
  <r>
    <n v="220260016333"/>
    <s v="AD"/>
    <d v="2026-05-15T00:00:00"/>
    <n v="22026003901"/>
    <s v="2026 11 1361 213"/>
    <n v="6348.87"/>
    <x v="736"/>
    <s v="REVISIÓN OBLIGATORIA DE LAS 217 BOTELLAS DE AIRE COMPRIMIDO DE LOS EQUIPOS DE RESPIRACIÓN AUTÓNOMA//SEISPC"/>
    <n v="220"/>
    <s v="NAVARRETE"/>
    <s v="LOGROÑO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6869"/>
    <s v="AD"/>
    <d v="2026-05-18T00:00:00"/>
    <n v="22026003943"/>
    <s v="2026 03 9241 22602"/>
    <n v="6171"/>
    <x v="203"/>
    <s v="SERVICIOS DE DIFUSIÓN DEL PROCESO DE PRESUPUESTOS PARTICIPATIVOS 2027/28 EN PRENSA ESCRITA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1809"/>
    <s v="AD"/>
    <d v="2026-04-10T00:00:00"/>
    <n v="22026003344"/>
    <s v="2026 01 9207 22602"/>
    <n v="6050"/>
    <x v="540"/>
    <s v="ADJUDICA CAMPAÑA PUBLICIDAD DIGITAL EN TRIBUNA VA POR 200 AÑOS POLICÍA MUNICIPAL"/>
    <n v="220"/>
    <s v="SALAMANCA"/>
    <s v="SALAMANCA"/>
    <x v="0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602"/>
  </r>
  <r>
    <n v="220260011811"/>
    <s v="AD"/>
    <d v="2026-04-10T00:00:00"/>
    <n v="22026003347"/>
    <s v="2026 01 9207 22602"/>
    <n v="6050"/>
    <x v="203"/>
    <s v="ADJUDICA CAMPAÑA PUBLICIDAD SOPORTE DIGITAL EL NORTE DE CASTILLA POR 200 AÑOS POLICÍA MUNICIPAL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602"/>
  </r>
  <r>
    <n v="220260011812"/>
    <s v="AD"/>
    <d v="2026-04-10T00:00:00"/>
    <n v="22026003351"/>
    <s v="2026 01 9207 22602"/>
    <n v="6050"/>
    <x v="197"/>
    <s v="ADJUDICA LA CAMPAÑA PUBLICIDAD SOPORTE DIGITAL EN EL DIARIO DE VA - EL MUNDO POR 200 AÑOS POLICÍA MUNICIPAL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602"/>
  </r>
  <r>
    <n v="220260012019"/>
    <s v="AD"/>
    <d v="2026-04-14T00:00:00"/>
    <n v="22026003426"/>
    <s v="2026 01 9207 22602"/>
    <n v="6050"/>
    <x v="725"/>
    <s v="ADJUDICA CAMPAÑA PUBLICIDAD SOPORTE DIGITAL EN EL ESPAÑOL NOTICIAS CyL POR 200 AÑOS POLICÍA MUNICIPAL"/>
    <n v="220"/>
    <s v="MADRID"/>
    <s v="MADRID"/>
    <x v="0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602"/>
  </r>
  <r>
    <n v="220260020165"/>
    <s v="AD"/>
    <d v="2026-05-29T00:00:00"/>
    <n v="22026003946"/>
    <s v="2026 03 9241 22602"/>
    <n v="6050"/>
    <x v="197"/>
    <s v="SERVICIOS DE DIFUSIÓN DEL PROCESO DE PRESUPUESTOS PARTICIPATIVOS 2027/28 EN PRENSA ESCRITA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2024"/>
    <s v="AD"/>
    <d v="2026-04-14T00:00:00"/>
    <n v="22026003325"/>
    <s v="2026 08 1341 22699"/>
    <n v="6000"/>
    <x v="737"/>
    <s v="PROGRAMAS PREVENCIÓN SINIESTROS VIALES Y SENSIBILIZACIÓN SOBRE DISCAPACIDAD JÓVENES Y PERSONAS MAYORES EN VALLADOLID"/>
    <n v="220"/>
    <s v="ROZAS DE MADRID (LAS)"/>
    <s v="MADRID"/>
    <x v="0"/>
    <s v="AdDirec - Adjudicación Directa"/>
    <s v="SinC - Sin Criterio"/>
    <x v="1"/>
    <x v="1"/>
    <s v="2"/>
    <s v="2. Gastos corrientes en bienes y servicios"/>
    <s v="08"/>
    <x v="9"/>
    <s v="1341"/>
    <s v="1341. Movilidad"/>
    <n v="22"/>
    <n v="22699"/>
  </r>
  <r>
    <n v="220260014698"/>
    <s v="AD"/>
    <d v="2026-04-30T00:00:00"/>
    <n v="22026003547"/>
    <s v="2026 10 2312 22617"/>
    <n v="6000"/>
    <x v="738"/>
    <s v="EL 9 DE MAYO SE REALIZARA UNA JORNADA DEL LENGUAJE  PARA CONCIENCIACION SOCIALRELACIONADA CON NIÑOS CON NECESIDADES EDUC"/>
    <n v="220"/>
    <s v="MADRID"/>
    <s v="MADR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17"/>
  </r>
  <r>
    <n v="220260015396"/>
    <s v="AD"/>
    <d v="2026-05-07T00:00:00"/>
    <n v="22026003169"/>
    <s v="2026 04 9202 16205"/>
    <n v="107973.19"/>
    <x v="739"/>
    <s v="PRORROGA SEGURO COLECTIVO DE VIDA AYUNTAMIENTO DESDE EL 15/04/2026 AL 14/04/2027"/>
    <n v="220"/>
    <s v="MADRID"/>
    <s v="MADRID"/>
    <x v="0"/>
    <s v="PrAbier - Procedimiento Abierto"/>
    <s v="MultiC - MultiCriterio"/>
    <x v="2"/>
    <x v="1"/>
    <s v="1"/>
    <s v="1. Gastos de personal"/>
    <s v="04"/>
    <x v="2"/>
    <s v="9202"/>
    <s v="9202. Gestión de recursos humanos"/>
    <n v="16"/>
    <n v="16205"/>
  </r>
  <r>
    <n v="220260016867"/>
    <s v="AD"/>
    <d v="2026-05-18T00:00:00"/>
    <n v="22026003906"/>
    <s v="2026 11 1321 22199"/>
    <n v="5989.5"/>
    <x v="639"/>
    <s v="SUMINISTRO DE MIL BOLIGRAFOS RETRACTIL Y 5 MIL PEGATINA PARA OBSEQUIOS DE VISITAS A JEFATURA, PIT Y ED INTE/ALCH/DROGAS"/>
    <n v="220"/>
    <s v="ARROYO DE LA ENCOMIENDA"/>
    <s v="VALLADOL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199"/>
  </r>
  <r>
    <n v="220260016868"/>
    <s v="AD"/>
    <d v="2026-05-18T00:00:00"/>
    <n v="22026003908"/>
    <s v="2026 11 1321 22199"/>
    <n v="5965.3"/>
    <x v="740"/>
    <s v="SUMINISTRO DE 10MIL PULSERAS TEJIDAS Y 10 MIL LAPICEROS CON IMPRESION CORPORATIVA COMO OBSEQUIO PARA EDUCACIÓN VIAL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199"/>
  </r>
  <r>
    <n v="220260011002"/>
    <s v="AD"/>
    <d v="2026-04-07T00:00:00"/>
    <n v="22026003174"/>
    <s v="2026 11 1321 22602"/>
    <n v="5929"/>
    <x v="741"/>
    <s v="PRODUCCIÓN Y FIJACIÓN 10 LONAS PUBLICITARIAS CONMEMORATIVAS 200 AÑOS POLICIA MUNICIPAL. 15 DIAS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02"/>
  </r>
  <r>
    <n v="220250059041"/>
    <s v="AD"/>
    <d v="2026-05-08T00:00:00"/>
    <n v="22025008126"/>
    <s v="2026 11 1631 622"/>
    <n v="5847.93"/>
    <x v="742"/>
    <s v="IMPERMEABILIZACIÓN DE CANALONES DEL SERVICIO DE LIMPIEZA."/>
    <n v="220"/>
    <s v="VALLADOLID"/>
    <s v="VALLADOLID"/>
    <x v="0"/>
    <s v="AdDirec - Adjudicación Directa"/>
    <s v="SinC - Sin Criterio"/>
    <x v="1"/>
    <x v="1"/>
    <s v="6"/>
    <s v="6. Inversiones reales"/>
    <s v="11"/>
    <x v="5"/>
    <s v="1631"/>
    <s v="1631. Limpieza viaria"/>
    <n v="62"/>
    <n v="622"/>
  </r>
  <r>
    <n v="220260020176"/>
    <s v="AD"/>
    <d v="2026-05-29T00:00:00"/>
    <n v="22026004207"/>
    <s v="2026 03 9241 213"/>
    <n v="5719.37"/>
    <x v="98"/>
    <s v="SUMINISTRO E INSTALACIÓN DE BOMBA ENFRIADORA DE C.C. DELICIAS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3"/>
  </r>
  <r>
    <n v="220250032771"/>
    <s v="AD"/>
    <d v="2026-05-08T00:00:00"/>
    <n v="22025004825"/>
    <s v="2026 07 1711 610"/>
    <n v="103775.34"/>
    <x v="260"/>
    <s v="1ª PRORROGA CONTRATO CONSERVACION Y MEJORA INFRAESTR VERDES _ZONAS CENTRO Y NORTE. LOTE 2_ZONA NORTE_V. 34/2022"/>
    <n v="220"/>
    <s v="MADRID"/>
    <s v="MADRID"/>
    <x v="0"/>
    <s v="PrAbier - Procedimiento Abierto"/>
    <s v="MultiC - MultiCriterio"/>
    <x v="0"/>
    <x v="1"/>
    <s v="6"/>
    <s v="6. Inversiones reales"/>
    <s v="07"/>
    <x v="3"/>
    <s v="1711"/>
    <s v="1711. Parques y jardines"/>
    <n v="61"/>
    <n v="610"/>
  </r>
  <r>
    <n v="220260016870"/>
    <s v="AD"/>
    <d v="2026-05-18T00:00:00"/>
    <n v="22026003945"/>
    <s v="2026 03 9241 22602"/>
    <n v="5687"/>
    <x v="690"/>
    <s v="SERVICIOS DE DIFUSIÓN DEL PROCESO DE PRESUPUESTOS PARTICIPATIVOS 2027/28 EN PRENSA ESCRITA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1098"/>
    <s v="AD"/>
    <d v="2026-04-08T00:00:00"/>
    <n v="22026003178"/>
    <s v="2026 11 1631 22700"/>
    <n v="100000"/>
    <x v="69"/>
    <s v="ACUERDO MARCO DE DESBROCES. SERVICIO DE LIMPIZA VIARIA."/>
    <n v="220"/>
    <s v="MADRID"/>
    <s v="MADR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700"/>
  </r>
  <r>
    <n v="220260016171"/>
    <s v="AD"/>
    <d v="2026-05-15T00:00:00"/>
    <n v="22026003829"/>
    <s v="2026 02 9332 22701"/>
    <n v="5470.51"/>
    <x v="301"/>
    <s v="SUMINISTRO E INSTALACIÓN DE ALARMA EN NAVE POLIVALENTE DESIGANADA COMO NAVE &quot;&quot;B&quot;&quot; EN EL POLIGONO DE SOTO DE MEDINILLA"/>
    <n v="220"/>
    <s v="VALLADOLID"/>
    <s v="VALLADOLID"/>
    <x v="2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2"/>
    <n v="22701"/>
  </r>
  <r>
    <n v="220260017516"/>
    <s v="AD"/>
    <d v="2026-05-21T00:00:00"/>
    <n v="22026003827"/>
    <s v="2026 11 1621 22199"/>
    <n v="88290.07"/>
    <x v="110"/>
    <s v="COMPRA DE 100 CONTENEDORES DE CARGA LATERAL PARA RESTO, POR EL LOTE 2 DEL AM EXP 18/2022. SERVICIO DE LIMPIEZA."/>
    <n v="220"/>
    <s v="GETAFE"/>
    <s v="MADR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50067935"/>
    <s v="AD"/>
    <d v="2026-04-01T00:00:00"/>
    <n v="22025005695"/>
    <s v="2026 10 2312 632"/>
    <n v="96514.37"/>
    <x v="548"/>
    <s v="Reforma edificio.C/ Leopoldo Cano(antigua escuela de arte) para CVA y CEAS-mensualidad mes de diciembre 25"/>
    <n v="220"/>
    <s v="VALLADOLID"/>
    <s v="VALLADOLID"/>
    <x v="4"/>
    <s v="PrAbier - Procedimiento Abierto"/>
    <s v="MultiC - MultiCriterio"/>
    <x v="0"/>
    <x v="1"/>
    <s v="6"/>
    <s v="6. Inversiones reales"/>
    <s v="10"/>
    <x v="1"/>
    <s v="2312"/>
    <s v="2312. Iniciativas sociales"/>
    <n v="63"/>
    <n v="632"/>
  </r>
  <r>
    <n v="220250053811"/>
    <s v="AD"/>
    <d v="2026-04-01T00:00:00"/>
    <n v="22025005378"/>
    <s v="2026 10 2312 632"/>
    <n v="93226.48"/>
    <x v="306"/>
    <s v="ADJUDICACION OBRA AMPLIACION TRES NUEVAS AULAS CENTRO DE VIDA ACTIVA ARCA REAL  -meses de noviembre y diciembre"/>
    <n v="220"/>
    <s v="MEDINA DEL CAMPO"/>
    <s v="VALLADOLID"/>
    <x v="4"/>
    <s v="PrAbier - Procedimiento Abierto"/>
    <s v="MultiC - MultiCriterio"/>
    <x v="0"/>
    <x v="1"/>
    <s v="6"/>
    <s v="6. Inversiones reales"/>
    <s v="10"/>
    <x v="1"/>
    <s v="2312"/>
    <s v="2312. Iniciativas sociales"/>
    <n v="63"/>
    <n v="632"/>
  </r>
  <r>
    <n v="220260011231"/>
    <s v="D"/>
    <d v="2026-04-08T00:00:00"/>
    <n v="22026001370"/>
    <s v="2026 07 1711 619"/>
    <n v="998.71"/>
    <x v="6"/>
    <s v="SACO PP7 70L ( VIVERO DE RENEDO )"/>
    <n v="300"/>
    <s v="SANTIAGO DEL ARROYO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2553"/>
    <s v="D"/>
    <d v="2026-04-20T00:00:00"/>
    <n v="22026001370"/>
    <s v="2026 07 1711 619"/>
    <n v="998.71"/>
    <x v="6"/>
    <s v="SACO PP7 70L"/>
    <n v="300"/>
    <s v="SANTIAGO DEL ARROYO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50063877"/>
    <s v="AD"/>
    <d v="2026-05-08T00:00:00"/>
    <n v="22025006437"/>
    <s v="2026 07 1711 619"/>
    <n v="50232.45"/>
    <x v="6"/>
    <s v="PRESUPUESTOS PARTICIPATIVOS ESCOLARES_JARDINES"/>
    <n v="220"/>
    <s v="SANTIAGO DEL ARROYO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50070674"/>
    <s v="AD"/>
    <d v="2026-05-08T00:00:00"/>
    <n v="22025004142"/>
    <s v="2026 11 1361 623"/>
    <n v="87120"/>
    <x v="454"/>
    <s v="SUMINISTRO DE EQUIPOS DE PROTECCIÓN INDIVIDUAL EPIs EN INCENDIOS ESTRUCTURALES.  LOTE 1   // SEISPC"/>
    <n v="220"/>
    <s v="ARNEDO"/>
    <s v="LA RIOJA"/>
    <x v="2"/>
    <s v="PrAbier - Procedimiento Abierto"/>
    <s v="MultiC - MultiCriterio"/>
    <x v="0"/>
    <x v="1"/>
    <s v="6"/>
    <s v="6. Inversiones reales"/>
    <s v="11"/>
    <x v="5"/>
    <s v="1361"/>
    <s v="1361. Prevención y extinción de incencios"/>
    <n v="62"/>
    <n v="623"/>
  </r>
  <r>
    <n v="220250036907"/>
    <s v="AD"/>
    <d v="2026-05-08T00:00:00"/>
    <n v="22025002575"/>
    <s v="2026 02 1511 609"/>
    <n v="83699.78"/>
    <x v="89"/>
    <s v="Adj. obras de desmontaje, traslado y recoL. de la arquería histórica del convento de la Merced Calzada."/>
    <n v="220"/>
    <s v="VALLADOLID"/>
    <s v="VALLADOLID"/>
    <x v="4"/>
    <s v="PrAbier - Procedimiento Abierto"/>
    <s v="MultiC - MultiCriterio"/>
    <x v="0"/>
    <x v="1"/>
    <s v="6"/>
    <s v="6. Inversiones reales"/>
    <s v="02"/>
    <x v="10"/>
    <s v="1511"/>
    <s v="1511. Planficación y gestión del urbanismo"/>
    <n v="60"/>
    <n v="609"/>
  </r>
  <r>
    <n v="220260011035"/>
    <s v="D"/>
    <d v="2026-04-07T00:00:00"/>
    <n v="22026002463"/>
    <s v="2026 0750 1623 619"/>
    <n v="69856.929999999993"/>
    <x v="469"/>
    <s v="CONTRATO DESARROLLO E IMPLANTACIÓN DE PLATAFORMA DIGITAL PARA EL CONTROL INTEGRAL DE LAS PLANTAS TRAT. DE RESIDUOS. PRTR"/>
    <n v="300"/>
    <s v="VALLADOLID"/>
    <s v="VALLADOLID"/>
    <x v="0"/>
    <s v="PrAbier - Procedimiento Abierto"/>
    <s v="MultiC - MultiCriterio"/>
    <x v="0"/>
    <x v="1"/>
    <n v="6"/>
    <s v="6. Inversiones reales"/>
    <s v="07"/>
    <x v="3"/>
    <s v="1623"/>
    <s v="1623. Tratamiento de residuos"/>
    <n v="61"/>
    <n v="619"/>
  </r>
  <r>
    <n v="220260013913"/>
    <s v="ADO"/>
    <d v="2026-04-27T00:00:00"/>
    <n v="22026003232"/>
    <s v="2026 11 1621 22706"/>
    <n v="866.82"/>
    <x v="87"/>
    <s v="OBRA: PLATAFORMAS SOTERRADAS.../// SERVICIO DE LIMPIEZA."/>
    <n v="240"/>
    <s v="ALCOBENDAS"/>
    <s v="MADRID"/>
    <x v="0"/>
    <s v="PrAbier - Procedimiento Abierto"/>
    <s v="MultiC - MultiCriterio"/>
    <x v="0"/>
    <x v="1"/>
    <s v="2"/>
    <s v="2. Gastos corrientes en bienes y servicios"/>
    <s v="11"/>
    <x v="5"/>
    <s v="1621"/>
    <s v="1621. Recogida de residuos"/>
    <n v="22"/>
    <n v="22706"/>
  </r>
  <r>
    <n v="220260014348"/>
    <s v="D"/>
    <d v="2026-04-29T00:00:00"/>
    <n v="22026001028"/>
    <s v="2026 06 3261 22799"/>
    <n v="67046.11"/>
    <x v="743"/>
    <s v="EXP. 2026/SAN_01/000001 ADJUDICACIÓN CTO.SERVICIOS COMPARTIENDO EN VERANO.   -AÑO 2026-"/>
    <n v="300"/>
    <s v="VALLADOLID"/>
    <s v="VALLADOLID"/>
    <x v="0"/>
    <s v="PrAbier - Procedimiento Abierto"/>
    <s v="UniC - Único Criterio"/>
    <x v="0"/>
    <x v="1"/>
    <s v="2"/>
    <s v="2. Gastos corrientes en bienes y servicios"/>
    <s v="06"/>
    <x v="0"/>
    <s v="3261"/>
    <s v="3261. Servicios complementarios de educación"/>
    <n v="22"/>
    <n v="22799"/>
  </r>
  <r>
    <n v="220250045651"/>
    <s v="AD"/>
    <d v="2026-05-08T00:00:00"/>
    <n v="22025002825"/>
    <s v="2026 02 1511 609"/>
    <n v="46131.68"/>
    <x v="590"/>
    <s v="ADJ. COTRATO SERVICIOS PARA REDAC.PROYEC.BÁSICO,EJECUC.Y DIREC.OBRA REVITALIZ.PLAZA STA. BRÍGIDA"/>
    <n v="220"/>
    <s v="BARCELONA"/>
    <s v="BARCELONA"/>
    <x v="0"/>
    <s v="PrAbier - Procedimiento Abierto"/>
    <s v="MultiC - MultiCriterio"/>
    <x v="0"/>
    <x v="1"/>
    <s v="6"/>
    <s v="6. Inversiones reales"/>
    <s v="02"/>
    <x v="10"/>
    <s v="1511"/>
    <s v="1511. Planficación y gestión del urbanismo"/>
    <n v="60"/>
    <n v="609"/>
  </r>
  <r>
    <n v="220250061370"/>
    <s v="AD"/>
    <d v="2026-05-08T00:00:00"/>
    <n v="22025006620"/>
    <s v="2026 11 1321 632"/>
    <n v="5449.6"/>
    <x v="744"/>
    <s v="DIRECCIÓN FACULTATIVA DE LAS OBRAS DE ADAPTACIÓN DE CAMPA DEPÓSITO MUNICIPAL DE VEHÍCULOS AYTO VA"/>
    <n v="220"/>
    <s v="VALLADOLID"/>
    <s v="VALLADOLID"/>
    <x v="0"/>
    <s v="AdDirec - Adjudicación Directa"/>
    <s v="SinC - Sin Criterio"/>
    <x v="1"/>
    <x v="1"/>
    <s v="6"/>
    <s v="6. Inversiones reales"/>
    <s v="11"/>
    <x v="5"/>
    <s v="1321"/>
    <s v="1321. Policía municipal"/>
    <n v="63"/>
    <n v="632"/>
  </r>
  <r>
    <n v="220250063365"/>
    <s v="AD"/>
    <d v="2026-05-08T00:00:00"/>
    <n v="22025008594"/>
    <s v="2026 07 1711 619"/>
    <n v="39090.26"/>
    <x v="169"/>
    <s v="OBRAS DE REPARACION DEL INVERNADERO MUNICIPAL - EXP 2025/COB_01/000018"/>
    <n v="220"/>
    <s v="MADRID"/>
    <s v="MADRID"/>
    <x v="4"/>
    <s v="PrAbier - Procedimiento Abierto"/>
    <s v="MultiC - MultiCriterio"/>
    <x v="0"/>
    <x v="1"/>
    <s v="6"/>
    <s v="6. Inversiones reales"/>
    <s v="07"/>
    <x v="3"/>
    <s v="1711"/>
    <s v="1711. Parques y jardines"/>
    <n v="61"/>
    <n v="619"/>
  </r>
  <r>
    <n v="220260011810"/>
    <s v="AD"/>
    <d v="2026-04-10T00:00:00"/>
    <n v="22026003346"/>
    <s v="2026 01 9207 22602"/>
    <n v="5445"/>
    <x v="690"/>
    <s v="ADJUDICA CAMPAÑA PUBLICIDAD SOPORTE DIGITAL EN EL DÍA DE VALLADOLID POR 200 AÑOS POLICÍA MUNICIPAL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602"/>
  </r>
  <r>
    <n v="220260016352"/>
    <s v="AD"/>
    <d v="2026-05-15T00:00:00"/>
    <n v="22026003801"/>
    <s v="2026 09 4321 213"/>
    <n v="5434.51"/>
    <x v="745"/>
    <s v="ELIMINACION HUMEDADES EN EL TECHO DE LOS CAMERINOS DE LA CUPULA DEL MILENIO"/>
    <n v="220"/>
    <s v="VALLADOLID"/>
    <s v="VALLADOLID"/>
    <x v="0"/>
    <s v="AdDirec - Adjudicación Directa"/>
    <s v="SinC - Sin Criterio"/>
    <x v="1"/>
    <x v="1"/>
    <s v="2"/>
    <s v="2. Gastos corrientes en bienes y servicios"/>
    <s v="09"/>
    <x v="6"/>
    <s v="4321"/>
    <s v="4321. Turismo"/>
    <n v="21"/>
    <n v="213"/>
  </r>
  <r>
    <n v="220260016871"/>
    <s v="AD"/>
    <d v="2026-05-18T00:00:00"/>
    <n v="22026003731"/>
    <s v="2026 01 4331 22799"/>
    <n v="5426.85"/>
    <x v="746"/>
    <s v="CONTRATACIÓN DEL SERVICIO DE LA PUESTA A PUNTO DEL JARDÍN DEL LABORATORIO TECNOLÓGICO DE CONTENIDOS DIGITALES DE CyL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50025128"/>
    <s v="AD"/>
    <d v="2026-04-01T00:00:00"/>
    <n v="22025004675"/>
    <s v="2026 03 9241 633"/>
    <n v="5408.7"/>
    <x v="34"/>
    <s v="REDACCIÓN DE PROYECTO Y DIRECCIÓN DE OBRA DE CAMBIO DE CUBIERTA Y CLIMATIZADORAS C.C. ZONA ESTE (EXP. DAPCyD 3/2025)"/>
    <n v="220"/>
    <s v="VALLADOLID"/>
    <s v="VALLADOLID"/>
    <x v="0"/>
    <s v="AdDirec - Adjudicación Directa"/>
    <s v="SinC - Sin Criterio"/>
    <x v="1"/>
    <x v="1"/>
    <s v="6"/>
    <s v="6. Inversiones reales"/>
    <s v="03"/>
    <x v="7"/>
    <s v="9241"/>
    <s v="9241. Participación ciudadana"/>
    <n v="63"/>
    <n v="633"/>
  </r>
  <r>
    <n v="220260017509"/>
    <s v="AD"/>
    <d v="2026-05-20T00:00:00"/>
    <n v="22026002816"/>
    <s v="2026 04 9204 641"/>
    <n v="37620.410000000003"/>
    <x v="30"/>
    <s v="SUMINISTRO DE LICENCIAS Y SOPORTE TÉCNICO DEL GESTOR DOCUMENTAL ALFRESCO, 1ª PRÓRROGA (2026/SNO_01/000007)"/>
    <n v="220"/>
    <s v="LA CORUÑA"/>
    <s v="LA CORUÑA"/>
    <x v="2"/>
    <s v="PrAbier - Procedimiento Abierto"/>
    <s v="MultiC - MultiCriterio"/>
    <x v="0"/>
    <x v="1"/>
    <s v="6"/>
    <s v="6. Inversiones reales"/>
    <s v="04"/>
    <x v="2"/>
    <s v="9204"/>
    <s v="9204. Tecnologías de la información y comunicación"/>
    <n v="64"/>
    <n v="641"/>
  </r>
  <r>
    <n v="220260016849"/>
    <s v="AD"/>
    <d v="2026-05-18T00:00:00"/>
    <n v="22026003716"/>
    <s v="2026 10 2312 213"/>
    <n v="5384.5"/>
    <x v="58"/>
    <s v="ADAPTACION A NORMATIVA E LOS ASCENSORES DE LOS CVA Z. ESTE, Z. SUR, PASAJE, RONDILLA, PTE. COLGANTE- INICIATIVAS SOC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3"/>
  </r>
  <r>
    <n v="220260015987"/>
    <s v="AD"/>
    <d v="2026-05-14T00:00:00"/>
    <n v="22026003477"/>
    <s v="2026 05 4312 22799"/>
    <n v="5167.91"/>
    <x v="747"/>
    <s v="CONTRATACIÓN DE  LA REPARACIÓN DE LAS PUERTAS DEL MERCADO LAS DELICIAS"/>
    <n v="220"/>
    <s v="CARBAJOSA DE LA SAGRADA"/>
    <s v="SALAMANCA"/>
    <x v="2"/>
    <s v="AdDirec - Adjudicación Directa"/>
    <s v="SinC - Sin Criterio"/>
    <x v="1"/>
    <x v="1"/>
    <s v="2"/>
    <s v="2. Gastos corrientes en bienes y servicios"/>
    <s v="05"/>
    <x v="8"/>
    <s v="4312"/>
    <s v="4312. Mercados"/>
    <n v="22"/>
    <n v="22799"/>
  </r>
  <r>
    <n v="220260011011"/>
    <s v="AD"/>
    <d v="2026-04-07T00:00:00"/>
    <n v="22026003111"/>
    <s v="2026 11 1361 22104"/>
    <n v="5045.7"/>
    <x v="454"/>
    <s v="SUMINISTRO DE 15 PARES DE BOTAS DE INTERVENCIÓN EN INCENDIOS//SEISPC"/>
    <n v="220"/>
    <s v="ARNEDO"/>
    <s v="LA RIOJA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04"/>
  </r>
  <r>
    <n v="220260014701"/>
    <s v="AD"/>
    <d v="2026-04-30T00:00:00"/>
    <n v="22026003564"/>
    <s v="2026 03 9241 213"/>
    <n v="5041"/>
    <x v="457"/>
    <s v="SERVICIO DE MANTENIMIENTO DE SISTEMAS DE EXTINCIÓN DE INCENDIOS EN EDIFICIOS MUNICIPALES SPC (1A)"/>
    <n v="220"/>
    <s v="ZARATAN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3"/>
  </r>
  <r>
    <n v="220260014323"/>
    <s v="AD"/>
    <d v="2026-04-28T00:00:00"/>
    <n v="22026003555"/>
    <s v="2026 11 1321 212"/>
    <n v="5020.29"/>
    <x v="748"/>
    <s v="CTTO DE OBRAS PARA LA REPARACION HUMADADES EN EL DISTRITO IV POLICIA MUNICIPAL. 1 SEMANA"/>
    <n v="220"/>
    <s v="VALLADOLID"/>
    <s v="VALLADOLID"/>
    <x v="4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1"/>
    <n v="212"/>
  </r>
  <r>
    <n v="220260015068"/>
    <s v="AD"/>
    <d v="2026-05-06T00:00:00"/>
    <n v="22026003693"/>
    <s v="2026 10 2312 22199"/>
    <n v="4870.25"/>
    <x v="749"/>
    <s v="KIT PARA REALIZAR ANALISIS DE LEGIONELLA EN LAS E- DIURNAS- INICIATIVAS SOCIALES"/>
    <n v="220"/>
    <s v="EIBAR"/>
    <s v="GUIPUZCOA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199"/>
  </r>
  <r>
    <n v="220260012891"/>
    <s v="AD"/>
    <d v="2026-04-22T00:00:00"/>
    <n v="22026003339"/>
    <s v="2026 05 4314 22799"/>
    <n v="4840"/>
    <x v="750"/>
    <s v="Contr. adapt. creat.  diversos canales  nuevas rutas temáticas para web y App De Compras por Valladolid. Bolsa de horas"/>
    <n v="220"/>
    <s v="LAS ROZAS DE MADRID"/>
    <s v="MADRID"/>
    <x v="0"/>
    <s v="AdDirec - Adjudicación Directa"/>
    <s v="SinC - Sin Criterio"/>
    <x v="1"/>
    <x v="1"/>
    <s v="2"/>
    <s v="2. Gastos corrientes en bienes y servicios"/>
    <s v="05"/>
    <x v="8"/>
    <s v="4314"/>
    <s v="4314. Actuaciones en materia de comercio minorista"/>
    <n v="22"/>
    <n v="22799"/>
  </r>
  <r>
    <n v="220260012869"/>
    <s v="AD"/>
    <d v="2026-04-22T00:00:00"/>
    <n v="22026003484"/>
    <s v="2026 11 1361 22199"/>
    <n v="4840"/>
    <x v="751"/>
    <s v="SUMINISTRO DE 16 VEHÍCULOS DE DESGUACE DESCONTAMINADOS PARA PRACTICAS DE RESCATE VIAL PARA BOMBEROS DE NUEVO INGRESO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16349"/>
    <s v="AD"/>
    <d v="2026-05-15T00:00:00"/>
    <n v="22026003785"/>
    <s v="2026 04 9209 22706"/>
    <n v="4840"/>
    <x v="752"/>
    <s v="VALLADOLID FUNCIONA PROGRAMA DE ATRACCIÓN DE TALENTO JOVEN"/>
    <n v="220"/>
    <s v="VALLADOLID"/>
    <s v="VALLADOLID"/>
    <x v="0"/>
    <s v="AdDirec - Adjudicación Directa"/>
    <s v="SinC - Sin Criterio"/>
    <x v="1"/>
    <x v="1"/>
    <s v="2"/>
    <s v="2. Gastos corrientes en bienes y servicios"/>
    <s v="04"/>
    <x v="2"/>
    <s v="9209"/>
    <s v="9209. Dirección del area de hacienda, personal y modernización administrativa"/>
    <n v="22"/>
    <n v="22706"/>
  </r>
  <r>
    <n v="220260018416"/>
    <s v="AD"/>
    <d v="2026-05-26T00:00:00"/>
    <n v="22026003948"/>
    <s v="2026 03 9241 22602"/>
    <n v="4840"/>
    <x v="540"/>
    <s v="SERVICIOS DE DIFUSIÓN DEL PROCESO DE PRESUPUESTOS PARTICIPATIVOS 2027/28 EN PRENSA DIGITAL"/>
    <n v="220"/>
    <s v="SALAMANCA"/>
    <s v="SALAMANCA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20167"/>
    <s v="AD"/>
    <d v="2026-05-29T00:00:00"/>
    <n v="22026003952"/>
    <s v="2026 03 9241 22602"/>
    <n v="4840"/>
    <x v="724"/>
    <s v="SERVICIOS DE DIFUSIÓN DEL PROCESO DE PRESUPUESTOS PARTICIPATIVOS 2027/28 EN PRENSA DIGITAL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1532"/>
    <s v="AD"/>
    <d v="2026-04-09T00:00:00"/>
    <n v="22026003082"/>
    <s v="2026 10 2412 22700"/>
    <n v="4836.58"/>
    <x v="137"/>
    <s v="reajuste presupuestario CONTRATO DE LIMPIEZA DEL CENTRO JACINTO BENAVENTE ABRIL A DICIEMBRE DE 2026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700"/>
  </r>
  <r>
    <n v="220260012018"/>
    <s v="AD"/>
    <d v="2026-04-14T00:00:00"/>
    <n v="22026003332"/>
    <s v="2026 10 2311 22699"/>
    <n v="4800"/>
    <x v="753"/>
    <s v="COLABORACION EN PROYECTO BOOMERANG 2025-2026"/>
    <n v="220"/>
    <s v="VALLADOLID"/>
    <s v="VALLADOLID"/>
    <x v="3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699"/>
  </r>
  <r>
    <n v="220260011008"/>
    <s v="AD"/>
    <d v="2026-04-07T00:00:00"/>
    <n v="22026003059"/>
    <s v="2026 07 1711 22799"/>
    <n v="4781.25"/>
    <x v="754"/>
    <s v="LABORES DE APEO DE VARIOS EJEMPLARES MEDIANTE LA TECNICA DE TREPA_2026"/>
    <n v="220"/>
    <s v="LAGUNA DE DUERO"/>
    <s v="VALLADOLID"/>
    <x v="0"/>
    <s v="AdDirec - Adjudicación Directa"/>
    <s v="SinC - Sin Criterio"/>
    <x v="1"/>
    <x v="1"/>
    <s v="2"/>
    <s v="2. Gastos corrientes en bienes y servicios"/>
    <s v="07"/>
    <x v="3"/>
    <s v="1711"/>
    <s v="1711. Parques y jardines"/>
    <n v="22"/>
    <n v="22799"/>
  </r>
  <r>
    <n v="220260016065"/>
    <s v="AD"/>
    <d v="2026-05-14T00:00:00"/>
    <n v="22026003741"/>
    <s v="2026 04 9204 641"/>
    <n v="4732.5600000000004"/>
    <x v="755"/>
    <s v="SUMINISTRO DE LICENCIAS DEL PRODUCTO ORCHESTRA PARA CUATRO PUESTOS DE ATENCIÓN EN EL  AYUNTAMIENTO DE VALLADOLID"/>
    <n v="220"/>
    <s v="TRES CANTOS"/>
    <s v="MADRID"/>
    <x v="2"/>
    <s v="AdDirec - Adjudicación Directa"/>
    <s v="SinC - Sin Criterio"/>
    <x v="1"/>
    <x v="1"/>
    <s v="6"/>
    <s v="6. Inversiones reales"/>
    <s v="04"/>
    <x v="2"/>
    <s v="9204"/>
    <s v="9204. Tecnologías de la información y comunicación"/>
    <n v="64"/>
    <n v="641"/>
  </r>
  <r>
    <n v="220250043624"/>
    <s v="AD"/>
    <d v="2026-04-01T00:00:00"/>
    <n v="22025006145"/>
    <s v="2026 10 2312 632"/>
    <n v="27648.5"/>
    <x v="705"/>
    <s v="SUSTITUCION DE LUCERNARIO DEL CVA PASAJE DE LA MARQUESINA- INICIATIVAS SOCIALES"/>
    <n v="220"/>
    <s v="LA CISTERNIGA"/>
    <s v="VALLADOLID"/>
    <x v="4"/>
    <s v="AdDirec - Adjudicación Directa"/>
    <s v="SinC - Sin Criterio"/>
    <x v="1"/>
    <x v="1"/>
    <s v="6"/>
    <s v="6. Inversiones reales"/>
    <s v="10"/>
    <x v="1"/>
    <s v="2312"/>
    <s v="2312. Iniciativas sociales"/>
    <n v="63"/>
    <n v="632"/>
  </r>
  <r>
    <n v="220249000997"/>
    <s v="AD"/>
    <d v="2026-05-08T00:00:00"/>
    <n v="22025002187"/>
    <s v="2026 07 1711 619"/>
    <n v="24630.77"/>
    <x v="45"/>
    <s v="2ª PRORROGA CONTRATO MEJORA, CONSERV. Y REP. JUEGOS INF., MOB. URBANO, FUENTES ORNAMENT. Y EQUIPOS DE BOMBEO. L3_2025"/>
    <n v="220"/>
    <s v="VALLADOLID"/>
    <s v="VALLADOLID"/>
    <x v="0"/>
    <s v="PrAbier - Procedimiento Abierto"/>
    <s v="MultiC - MultiCriterio"/>
    <x v="0"/>
    <x v="1"/>
    <s v="6"/>
    <s v="6. Inversiones reales"/>
    <s v="07"/>
    <x v="3"/>
    <s v="1711"/>
    <s v="1711. Parques y jardines"/>
    <n v="61"/>
    <n v="619"/>
  </r>
  <r>
    <n v="220250047501"/>
    <s v="AD"/>
    <d v="2026-05-08T00:00:00"/>
    <n v="22025004973"/>
    <s v="2026 11 1621 641"/>
    <n v="22022"/>
    <x v="731"/>
    <s v="CONTRATO SISTEMA DE INFORMACIÓN Y GESTIÓN PARA EL SERVICIO DE LIMPIEZA."/>
    <n v="220"/>
    <s v="PATERNA"/>
    <s v="VALENCIA"/>
    <x v="0"/>
    <s v="PrAbier - Procedimiento Abierto"/>
    <s v="MultiC - MultiCriterio"/>
    <x v="0"/>
    <x v="1"/>
    <s v="6"/>
    <s v="6. Inversiones reales"/>
    <s v="11"/>
    <x v="5"/>
    <s v="1621"/>
    <s v="1621. Recogida de residuos"/>
    <n v="64"/>
    <n v="641"/>
  </r>
  <r>
    <n v="220260015962"/>
    <s v="AD"/>
    <d v="2026-05-12T00:00:00"/>
    <n v="22026003680"/>
    <s v="2026 11 3111 22799"/>
    <n v="20281.45"/>
    <x v="756"/>
    <s v="CONTRATO RECOGIDA, CAPTURA, TRASLADO ANIMALES AVANDONADOS AL CMPA DE 1-6-2026 A 30-5-2028. PERIODO 1-6-2026 A 31-12-2026"/>
    <n v="220"/>
    <s v="NAVA DE SOTROBAL"/>
    <s v="SALAMANCA"/>
    <x v="0"/>
    <s v="PrAbier - Procedimiento Abierto"/>
    <s v="MultiC - MultiCriterio"/>
    <x v="0"/>
    <x v="1"/>
    <s v="2"/>
    <s v="2. Gastos corrientes en bienes y servicios"/>
    <s v="11"/>
    <x v="5"/>
    <s v="3111"/>
    <s v="3111. Protección de la salubridad pública"/>
    <n v="22"/>
    <n v="22799"/>
  </r>
  <r>
    <n v="220260010997"/>
    <s v="AD"/>
    <d v="2026-04-07T00:00:00"/>
    <n v="22026002803"/>
    <s v="2026 04 9202 22799"/>
    <n v="4607.66"/>
    <x v="757"/>
    <s v="CONTRATO DE MANTENIMIENTO ANUAL DE ABACO (WCRONOS) AÑO 2026"/>
    <n v="220"/>
    <s v="VALLADOLID"/>
    <s v="VALLADOLID"/>
    <x v="0"/>
    <s v="AdDirec - Adjudicación Directa"/>
    <s v="SinC - Sin Criterio"/>
    <x v="1"/>
    <x v="1"/>
    <s v="2"/>
    <s v="2. Gastos corrientes en bienes y servicios"/>
    <s v="04"/>
    <x v="2"/>
    <s v="9202"/>
    <s v="9202. Gestión de recursos humanos"/>
    <n v="22"/>
    <n v="22799"/>
  </r>
  <r>
    <n v="220260016820"/>
    <s v="AD"/>
    <d v="2026-05-18T00:00:00"/>
    <n v="22026003506"/>
    <s v="2026 05 4312 22799"/>
    <n v="4537.5"/>
    <x v="346"/>
    <s v="CONT. SERV. RED. PROY. INSTALACIÓN  CON DIREC. FACULT.  SISTEMA EXTRACCIÓN HUMOS EN MERC. DE  LA RONDILLA Y DELICIAS."/>
    <n v="220"/>
    <s v="VALLADOLID"/>
    <s v="VALLADOLID"/>
    <x v="0"/>
    <s v="AdDirec - Adjudicación Directa"/>
    <s v="SinC - Sin Criterio"/>
    <x v="1"/>
    <x v="1"/>
    <s v="2"/>
    <s v="2. Gastos corrientes en bienes y servicios"/>
    <s v="05"/>
    <x v="8"/>
    <s v="4312"/>
    <s v="4312. Mercados"/>
    <n v="22"/>
    <n v="22799"/>
  </r>
  <r>
    <n v="220260010826"/>
    <s v="AD"/>
    <d v="2026-04-06T00:00:00"/>
    <n v="22026003283"/>
    <s v="2026 04 9204 22799"/>
    <n v="4530.24"/>
    <x v="758"/>
    <s v="CONTRATACIÓN DE UNA AUDITORIA DE CERTIFICACIÓN EN EL ENS PARA CATEGORIA PARA LA SEDE ELECTRÓNICA DEL AYTO DE VALLADOLID"/>
    <n v="220"/>
    <s v="MADRID"/>
    <s v="MADRID"/>
    <x v="0"/>
    <s v="AdDirec - Adjudicación Directa"/>
    <s v="SinC - Sin Criterio"/>
    <x v="1"/>
    <x v="1"/>
    <s v="2"/>
    <s v="2. Gastos corrientes en bienes y servicios"/>
    <s v="04"/>
    <x v="2"/>
    <s v="9204"/>
    <s v="9204. Tecnologías de la información y comunicación"/>
    <n v="22"/>
    <n v="22799"/>
  </r>
  <r>
    <n v="220260011813"/>
    <s v="AD"/>
    <d v="2026-04-10T00:00:00"/>
    <n v="22026003338"/>
    <s v="2026 06 3232 212"/>
    <n v="4500"/>
    <x v="759"/>
    <s v="CTO. MEJORA DE FOSOS DE ASCENSOR DE LOS COLEGIOS PÚBLICOS Y SUELOS CON TRATAMIENTO ANTIDESLIZANTE. AÑO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1010"/>
    <s v="AD"/>
    <d v="2026-04-07T00:00:00"/>
    <n v="22026003106"/>
    <s v="2026 11 1361 22199"/>
    <n v="4477"/>
    <x v="760"/>
    <s v="RETIRADA Y GESTIÓN DE LAS CENIZAS DE LA FORMACIÓN EN CONTENEDRO DE INCENDIOS EN EL REBOLLAR//SEISPC"/>
    <n v="220"/>
    <s v="LAGUNA DE DUERO"/>
    <s v="VALLADOLID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12032"/>
    <s v="AD"/>
    <d v="2026-04-15T00:00:00"/>
    <n v="22026003359"/>
    <s v="2026 0650 3341 632"/>
    <n v="4353.1499999999996"/>
    <x v="324"/>
    <s v="SE-EC 2/2024 PS4 - COORDINACIÓN DE SEGURIDAD Y SALUD OBRAS DE REHABILITACIÓN LAVA 3ª FASE FACTORÍA DE CREACIÓN."/>
    <n v="220"/>
    <s v="SANTANDER"/>
    <s v="SANTANDER"/>
    <x v="0"/>
    <s v="PrAbier - Procedimiento Abierto"/>
    <s v="MultiC - MultiCriterio"/>
    <x v="0"/>
    <x v="1"/>
    <n v="6"/>
    <s v="6. Inversiones reales"/>
    <s v="06"/>
    <x v="0"/>
    <n v="3341"/>
    <s v="3341. Coordinación de políticas culturales"/>
    <n v="63"/>
    <n v="632"/>
  </r>
  <r>
    <n v="220260015058"/>
    <s v="AD"/>
    <d v="2026-05-06T00:00:00"/>
    <n v="22026003576"/>
    <s v="2026 0950 4321 640"/>
    <n v="4235"/>
    <x v="375"/>
    <s v="SERVICIOS DE APOYO PARA REVISION DE LOS CONTENIDOS DEL PROYECTO MUSEOGRAFICO CENTRO DE LA CULTURA DEL VINO. PRTR"/>
    <n v="220"/>
    <s v="BARCELONA"/>
    <s v="BARCELONA"/>
    <x v="0"/>
    <s v="AdDirec - Adjudicación Directa"/>
    <s v="SinC - Sin Criterio"/>
    <x v="1"/>
    <x v="1"/>
    <n v="6"/>
    <s v="6. Inversiones reales"/>
    <s v="09"/>
    <x v="6"/>
    <n v="4321"/>
    <s v="4321. Turismo"/>
    <n v="64"/>
    <n v="640"/>
  </r>
  <r>
    <n v="220260018417"/>
    <s v="AD"/>
    <d v="2026-05-26T00:00:00"/>
    <n v="22026003956"/>
    <s v="2026 03 9241 22602"/>
    <n v="4235"/>
    <x v="462"/>
    <s v="SERVICIOS DE DIFUSIÓN DEL PROCESO DE PRESUPUESTOS PARTICIPATIVOS 2027/28 EN RADIO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6071"/>
    <s v="AD"/>
    <d v="2026-05-14T00:00:00"/>
    <n v="22026003784"/>
    <s v="2026 11 1321 22601"/>
    <n v="3993"/>
    <x v="761"/>
    <s v="REVISION Y CORRECCIÓN DE OBRA PREVIA P.M. Y REDACCION CAPITULO AMPLIADO (S.XXI) LIBRO 200 ANIVERSARIO POLICIA MUNICIPAL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01"/>
  </r>
  <r>
    <n v="220260018420"/>
    <s v="AD"/>
    <d v="2026-05-26T00:00:00"/>
    <n v="22026004054"/>
    <s v="2026 01 9205 22199"/>
    <n v="3899.93"/>
    <x v="115"/>
    <s v="COMPLEMENTARIOI 9222650000428 SUMINISTRO A IMPRENTA TONER DIVERSOS COLORES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5"/>
    <s v="9205. Imprenta municipal"/>
    <n v="22"/>
    <n v="22199"/>
  </r>
  <r>
    <n v="220260020169"/>
    <s v="AD"/>
    <d v="2026-05-29T00:00:00"/>
    <n v="22026003954"/>
    <s v="2026 03 9241 22602"/>
    <n v="3872"/>
    <x v="509"/>
    <s v="SERVICIOS DE DIFUSIÓN DEL PROCESO DE PRESUPUESTOS PARTICIPATIVOS 2027/28 EN RADIO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6068"/>
    <s v="AD"/>
    <d v="2026-05-14T00:00:00"/>
    <n v="22026003835"/>
    <s v="2026 02 1511 609"/>
    <n v="17908"/>
    <x v="762"/>
    <s v="PROYECTO BÁSICO Y DE EJECUCIÓN DE PASARELA PEATONAL SOBRE EL CANAL DE CASTILLA"/>
    <n v="220"/>
    <s v="VALLADOLID"/>
    <s v="VALLADOLID"/>
    <x v="0"/>
    <s v="AdDirec - Adjudicación Directa"/>
    <s v="SinC - Sin Criterio"/>
    <x v="1"/>
    <x v="1"/>
    <s v="6"/>
    <s v="6. Inversiones reales"/>
    <s v="02"/>
    <x v="10"/>
    <s v="1511"/>
    <s v="1511. Planficación y gestión del urbanismo"/>
    <n v="60"/>
    <n v="609"/>
  </r>
  <r>
    <n v="220260020170"/>
    <s v="AD"/>
    <d v="2026-05-29T00:00:00"/>
    <n v="22026003955"/>
    <s v="2026 03 9241 22602"/>
    <n v="3872"/>
    <x v="544"/>
    <s v="SERVICIOS DE DIFUSIÓN DEL PROCESO DE PRESUPUESTOS PARTICIPATIVOS 2027/28 EN RADIO"/>
    <n v="220"/>
    <s v="S.S.DE LOS REYES"/>
    <s v="MADR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6059"/>
    <s v="AD"/>
    <d v="2026-05-14T00:00:00"/>
    <n v="22026003764"/>
    <s v="2026 11 1321 22601"/>
    <n v="3775.2"/>
    <x v="484"/>
    <s v="EDICION, DISEÑO Y MAQUETACION LIBRO CONMEMORATIVO 200 AÑOS POLICÍA MUNICIPAL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01"/>
  </r>
  <r>
    <n v="220260012020"/>
    <s v="AD"/>
    <d v="2026-04-14T00:00:00"/>
    <n v="22026003289"/>
    <s v="2026 01 4331 22799"/>
    <n v="3630"/>
    <x v="763"/>
    <s v="ASISTENCIA TÉCNICA, GESTIÓN LOGÍSTICA Y COORDINACIÓN INTEGRAL DE ACTOS CONMEMORATIVOS DEL 75 ANIVERSARIO DE FASA-RENAULT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12023"/>
    <s v="AD"/>
    <d v="2026-04-14T00:00:00"/>
    <n v="22026003336"/>
    <s v="2026 07 1721 22706"/>
    <n v="3630"/>
    <x v="764"/>
    <s v="ACTUALIZACION Y MANTENIMIENTO APP VALLAAIRE"/>
    <n v="220"/>
    <s v="PALENCIA"/>
    <s v="PALENCIA"/>
    <x v="0"/>
    <s v="AdDirec - Adjudicación Directa"/>
    <s v="SinC - Sin Criterio"/>
    <x v="1"/>
    <x v="1"/>
    <s v="2"/>
    <s v="2. Gastos corrientes en bienes y servicios"/>
    <s v="07"/>
    <x v="3"/>
    <s v="1721"/>
    <s v="1721. Protección del medio ambiente"/>
    <n v="22"/>
    <n v="22706"/>
  </r>
  <r>
    <n v="220260018426"/>
    <s v="AD"/>
    <d v="2026-05-26T00:00:00"/>
    <n v="22026004154"/>
    <s v="2026 01 4331 22602"/>
    <n v="3630"/>
    <x v="765"/>
    <s v="INSERCIONES DE PUBLICIDAD EN LA RAZÓN PARA PROMOCIONAR EL FESTIVAL MISIÓN VALLADOLID Y OTRAS CAMPAÑAS"/>
    <n v="220"/>
    <s v="MADRID"/>
    <s v="MADR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12022"/>
    <s v="AD"/>
    <d v="2026-04-14T00:00:00"/>
    <n v="22026003329"/>
    <s v="2026 07 1721 22799"/>
    <n v="3565.63"/>
    <x v="766"/>
    <s v="MANDRILADO PARA INSTALACION FIBRA OPTICA ENTRE CABINAS RED DE CONTROL DE LA CONTAMINACION"/>
    <n v="220"/>
    <s v="LA CISTERNIGA"/>
    <s v="VALLADOLID"/>
    <x v="0"/>
    <s v="AdDirec - Adjudicación Directa"/>
    <s v="SinC - Sin Criterio"/>
    <x v="1"/>
    <x v="1"/>
    <s v="2"/>
    <s v="2. Gastos corrientes en bienes y servicios"/>
    <s v="07"/>
    <x v="3"/>
    <s v="1721"/>
    <s v="1721. Protección del medio ambiente"/>
    <n v="22"/>
    <n v="22799"/>
  </r>
  <r>
    <n v="220260015067"/>
    <s v="AD"/>
    <d v="2026-05-06T00:00:00"/>
    <n v="22026003689"/>
    <s v="2026 07 1721 22799"/>
    <n v="3442.45"/>
    <x v="100"/>
    <s v="CAMPAÑA DE MEDIDA DE SULFHIDRICO"/>
    <n v="220"/>
    <s v="LLANERA"/>
    <s v="ASTURIAS"/>
    <x v="0"/>
    <s v="AdDirec - Adjudicación Directa"/>
    <s v="SinC - Sin Criterio"/>
    <x v="1"/>
    <x v="1"/>
    <s v="2"/>
    <s v="2. Gastos corrientes en bienes y servicios"/>
    <s v="07"/>
    <x v="3"/>
    <s v="1721"/>
    <s v="1721. Protección del medio ambiente"/>
    <n v="22"/>
    <n v="22799"/>
  </r>
  <r>
    <n v="220260011001"/>
    <s v="AD"/>
    <d v="2026-04-07T00:00:00"/>
    <n v="22026003161"/>
    <s v="2026 01 4331 22799"/>
    <n v="3429.14"/>
    <x v="767"/>
    <s v="SERVICIO DE APOYO PARA MONITORIZAR, ANALIZAR Y EVALUAR LAS INFORMACIONES RELATIVAS A LA AGENCIA PUBLICADAS EN LOS MEDIOS"/>
    <n v="220"/>
    <s v="TARRAGONA"/>
    <s v="TARRAGONA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15393"/>
    <s v="AD"/>
    <d v="2026-05-07T00:00:00"/>
    <n v="22026003667"/>
    <s v="2026 02 9332 22104"/>
    <n v="17869.43"/>
    <x v="768"/>
    <s v="Suministro de ropa para vestuario trabajadores CMEI año 2026"/>
    <n v="220"/>
    <s v="VALLADOLID"/>
    <s v="VALLADOLID"/>
    <x v="2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2"/>
    <n v="22104"/>
  </r>
  <r>
    <n v="220260018103"/>
    <s v="D"/>
    <d v="2026-05-26T00:00:00"/>
    <n v="22026001370"/>
    <s v="2026 07 1711 619"/>
    <n v="944.83"/>
    <x v="6"/>
    <s v="SACA SUBSTRATO UNIVERSAL 1,5M3 / SACO PP7 70L"/>
    <n v="300"/>
    <s v="SANTIAGO DEL ARROYO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2379"/>
    <s v="D"/>
    <d v="2026-04-20T00:00:00"/>
    <n v="22026001765"/>
    <s v="2026 10 2412 22199"/>
    <n v="776.16"/>
    <x v="6"/>
    <s v="SUMINISTRO DE SACO MANTILLO SUPER 50L / SACO PS886 70L PARA EL CURSO DE PARQUES Y JARDINES VII DEL  JACINTO BENAVENTE-"/>
    <n v="300"/>
    <s v="SANTIAGO DEL ARROYO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2"/>
    <n v="22199"/>
  </r>
  <r>
    <n v="220260015603"/>
    <s v="AD"/>
    <d v="2026-05-08T00:00:00"/>
    <n v="22025001745"/>
    <s v="2026 08 1341 619"/>
    <n v="17421.02"/>
    <x v="103"/>
    <s v="Contrato de señalización vial, lote 1 (expediente 31/2023 SETM)"/>
    <n v="220"/>
    <s v="VILLARROBLEDO"/>
    <s v="ALBACETE"/>
    <x v="0"/>
    <s v="PrAbier - Procedimiento Abierto"/>
    <s v="MultiC - MultiCriterio"/>
    <x v="0"/>
    <x v="1"/>
    <s v="6"/>
    <s v="6. Inversiones reales"/>
    <s v="08"/>
    <x v="9"/>
    <s v="1341"/>
    <s v="1341. Movilidad"/>
    <n v="61"/>
    <n v="619"/>
  </r>
  <r>
    <n v="220260012875"/>
    <s v="AD"/>
    <d v="2026-04-22T00:00:00"/>
    <n v="22026003507"/>
    <s v="2026 10 2312 213"/>
    <n v="3381.35"/>
    <x v="306"/>
    <s v="COLOCACION DE FILTROD EN LAS MAQUINAS DE CLIMATIZACION DEL CVA ZONA ESTE- INICIATIVAS SOCIALES"/>
    <n v="220"/>
    <s v="MEDINA DEL CAMPO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3"/>
  </r>
  <r>
    <n v="220260016756"/>
    <s v="AD"/>
    <d v="2026-05-18T00:00:00"/>
    <n v="22026003328"/>
    <s v="2026 07 1721 22799"/>
    <n v="3303.3"/>
    <x v="106"/>
    <s v="MODIFICACION INSTALACION FOTOVOLTAICA EN LA EDAR"/>
    <n v="220"/>
    <s v="VALLADOLID"/>
    <s v="VALLADOLID"/>
    <x v="0"/>
    <s v="AdDirec - Adjudicación Directa"/>
    <s v="SinC - Sin Criterio"/>
    <x v="1"/>
    <x v="1"/>
    <s v="2"/>
    <s v="2. Gastos corrientes en bienes y servicios"/>
    <s v="07"/>
    <x v="3"/>
    <s v="1721"/>
    <s v="1721. Protección del medio ambiente"/>
    <n v="22"/>
    <n v="22799"/>
  </r>
  <r>
    <n v="220260017518"/>
    <s v="AD"/>
    <d v="2026-05-21T00:00:00"/>
    <n v="22026003933"/>
    <s v="2026 07 1701 213"/>
    <n v="3046.49"/>
    <x v="90"/>
    <s v="Suministro e instalación de materiales para la reparación del sistema de calefacción en Casa del Barco y Edificio Anexo."/>
    <n v="220"/>
    <s v="MADRID"/>
    <s v="MADRID"/>
    <x v="2"/>
    <s v="AdDirec - Adjudicación Directa"/>
    <s v="SinC - Sin Criterio"/>
    <x v="1"/>
    <x v="1"/>
    <s v="2"/>
    <s v="2. Gastos corrientes en bienes y servicios"/>
    <s v="07"/>
    <x v="3"/>
    <s v="1701"/>
    <s v="1701. Dirección del área de medio ambiente"/>
    <n v="21"/>
    <n v="213"/>
  </r>
  <r>
    <n v="220260018838"/>
    <s v="AD"/>
    <d v="2026-05-28T00:00:00"/>
    <n v="22026004220"/>
    <s v="2026 06 3341 22699"/>
    <n v="3025"/>
    <x v="769"/>
    <s v="SUMINISTRO, IMPRESIÓN E INSTALACIÓN DE MEDIOS GRÁFICOS PARA LA EXPOSICIÓN SOBRE LAS BIBLIOTECAS MPALES DE LA FLVa 2026"/>
    <n v="220"/>
    <s v="LAGUNA DE DUERO"/>
    <s v="VALLADOLID"/>
    <x v="2"/>
    <s v="AdDirec - Adjudicación Directa"/>
    <s v="SinC - Sin Criterio"/>
    <x v="1"/>
    <x v="1"/>
    <s v="2"/>
    <s v="2. Gastos corrientes en bienes y servicios"/>
    <s v="06"/>
    <x v="0"/>
    <s v="3341"/>
    <s v="3341. Coordinación de políticas culturales"/>
    <n v="22"/>
    <n v="22699"/>
  </r>
  <r>
    <n v="220260010998"/>
    <s v="AD"/>
    <d v="2026-04-07T00:00:00"/>
    <n v="22026003071"/>
    <s v="2026 01 4331 22699"/>
    <n v="3000.8"/>
    <x v="770"/>
    <s v="REALIZACIÓN DE DOS JORNADAS TECNOLÓGICAS DENOMINADAS &quot;&quot;ENIGMAS EN PUCELA&quot;&quot; DESTINADAS AL TALENTO JOVEN DE LA CIUDAD"/>
    <n v="220"/>
    <s v="LAGUNA DE DUERO"/>
    <s v="VALLADOLID"/>
    <x v="3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99"/>
  </r>
  <r>
    <n v="220260012046"/>
    <s v="AD"/>
    <d v="2026-04-16T00:00:00"/>
    <n v="22026003447"/>
    <s v="2026 06 3231 213"/>
    <n v="3000"/>
    <x v="166"/>
    <s v="CTO. SERVICIO DE ASISTENCIA POR AVERÍA EN LOS EQUIPOS DE EXTINCIÓN DE INCENDIOS DE LAS ESCUELAS INFANTILES MPALES.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231"/>
    <s v="3231. Escuelas infantiles"/>
    <n v="21"/>
    <n v="213"/>
  </r>
  <r>
    <n v="220260016165"/>
    <s v="AD"/>
    <d v="2026-05-15T00:00:00"/>
    <n v="22026003850"/>
    <s v="2026 11 1321 22699"/>
    <n v="3000"/>
    <x v="675"/>
    <s v="LAVADO INTERIOR Y EXTERIOR DE VEHÍCULOS DE POLICÍA MUNICIPAL MAYO A DICIEMBRE 2026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99"/>
  </r>
  <r>
    <n v="220250052235"/>
    <s v="AD"/>
    <d v="2026-05-08T00:00:00"/>
    <n v="22025004967"/>
    <s v="2026 11 1621 641"/>
    <n v="16507.71"/>
    <x v="731"/>
    <s v="CONTRATO SISTEMA INFORMÁTICO Y DE GESTIÓN PARA EL SERVICIO DE LIMPIEZA."/>
    <n v="220"/>
    <s v="PATERNA"/>
    <s v="VALENCIA"/>
    <x v="0"/>
    <s v="PrAbier - Procedimiento Abierto"/>
    <s v="MultiC - MultiCriterio"/>
    <x v="0"/>
    <x v="1"/>
    <s v="6"/>
    <s v="6. Inversiones reales"/>
    <s v="11"/>
    <x v="5"/>
    <s v="1621"/>
    <s v="1621. Recogida de residuos"/>
    <n v="64"/>
    <n v="641"/>
  </r>
  <r>
    <n v="220260015857"/>
    <s v="AD"/>
    <d v="2026-05-12T00:00:00"/>
    <n v="22026003724"/>
    <s v="2026 02 1511 22706"/>
    <n v="16286.6"/>
    <x v="132"/>
    <s v="Redacción de Estudio de Tráfico para modificación del PGOU de Valladolid en el entorno de Vereda de Palomares"/>
    <n v="220"/>
    <s v="MADRID"/>
    <s v="MADRID"/>
    <x v="0"/>
    <s v="PrAbier - Procedimiento Abierto"/>
    <s v="MultiC - MultiCriterio"/>
    <x v="0"/>
    <x v="1"/>
    <s v="2"/>
    <s v="2. Gastos corrientes en bienes y servicios"/>
    <s v="02"/>
    <x v="10"/>
    <s v="1511"/>
    <s v="1511. Planficación y gestión del urbanismo"/>
    <n v="22"/>
    <n v="22706"/>
  </r>
  <r>
    <n v="220260012029"/>
    <s v="AD"/>
    <d v="2026-04-15T00:00:00"/>
    <n v="22026003355"/>
    <s v="2026 0650 3341 632"/>
    <n v="15730"/>
    <x v="565"/>
    <s v="SE-EC 2/2024 PS2. CONTRATO DIRECCIÓN FACULTATIVA OBRAS DE REHABILITACIÓN INTEGRAL DE LA NAVE DEL LAVA 3ª FASE. AÑO 2024"/>
    <n v="220"/>
    <s v="VALLADOLID"/>
    <s v="VALLADOLID"/>
    <x v="0"/>
    <s v="PrNegSP - Procedimiento Negociado Sin Publicidad"/>
    <s v="SinC - Sin Criterio"/>
    <x v="3"/>
    <x v="1"/>
    <n v="6"/>
    <s v="6. Inversiones reales"/>
    <s v="06"/>
    <x v="0"/>
    <n v="3341"/>
    <s v="3341. Coordinación de políticas culturales"/>
    <n v="63"/>
    <n v="632"/>
  </r>
  <r>
    <n v="220260017599"/>
    <s v="AD"/>
    <d v="2026-05-21T00:00:00"/>
    <n v="22026003878"/>
    <s v="2026 04 3121 22799"/>
    <n v="3000"/>
    <x v="771"/>
    <s v="Prestacion de atencion psicologica de trabajadores para el Departamento de Prevención y Salud Laboral."/>
    <n v="220"/>
    <s v="VALLADOLID"/>
    <s v="VALLADOLID"/>
    <x v="0"/>
    <s v="AdDirec - Adjudicación Directa"/>
    <s v="SinC - Sin Criterio"/>
    <x v="1"/>
    <x v="1"/>
    <s v="2"/>
    <s v="2. Gastos corrientes en bienes y servicios"/>
    <s v="04"/>
    <x v="2"/>
    <s v="3121"/>
    <s v="3121. Prevención y salud laboral"/>
    <n v="22"/>
    <n v="22799"/>
  </r>
  <r>
    <n v="220260010815"/>
    <s v="AD"/>
    <d v="2026-04-06T00:00:00"/>
    <n v="22026003079"/>
    <s v="2026 10 2312 632"/>
    <n v="15561.91"/>
    <x v="612"/>
    <s v="SUMINISTRO E INSTALACION DE SUELO VINILICO EN EL CVA ZONA ESTE- INICIATIVAS SOCIALES"/>
    <n v="220"/>
    <s v="VALLADOLID"/>
    <s v="VALLADOLID"/>
    <x v="2"/>
    <s v="AdDirec - Adjudicación Directa"/>
    <s v="SinC - Sin Criterio"/>
    <x v="1"/>
    <x v="1"/>
    <s v="6"/>
    <s v="6. Inversiones reales"/>
    <s v="10"/>
    <x v="1"/>
    <s v="2312"/>
    <s v="2312. Iniciativas sociales"/>
    <n v="63"/>
    <n v="632"/>
  </r>
  <r>
    <n v="220260014318"/>
    <s v="AD"/>
    <d v="2026-04-28T00:00:00"/>
    <n v="22026003520"/>
    <s v="2026 06 3232 213"/>
    <n v="2950"/>
    <x v="607"/>
    <s v="CTO. SUMINISTRO DE LUMINARIAS PARA EL PATIO DEL CEIP GINER DE LOS RÍOS Y OTROS CENTROS EDUCATIVOS. AÑO 2026"/>
    <n v="220"/>
    <s v="TORO"/>
    <s v="ZAMORA"/>
    <x v="2"/>
    <s v="AdDirec - Adjudicación Directa"/>
    <s v="SinC - Sin Criterio"/>
    <x v="1"/>
    <x v="1"/>
    <s v="2"/>
    <s v="2. Gastos corrientes en bienes y servicios"/>
    <s v="06"/>
    <x v="0"/>
    <s v="3232"/>
    <s v="3232. Conservación y mantenimiento centros educación infantil y primaria"/>
    <n v="21"/>
    <n v="213"/>
  </r>
  <r>
    <n v="220260018423"/>
    <s v="AD"/>
    <d v="2026-05-26T00:00:00"/>
    <n v="22026004147"/>
    <s v="2026 11 1321 22799"/>
    <n v="2947.56"/>
    <x v="275"/>
    <s v="IMPORTE ANÁLISIS DE DROGAS DE FEBRERO A ABRIL DE 2026"/>
    <n v="220"/>
    <s v="SANTIAGO DE COMPOSTELA"/>
    <s v="LA CORUÑA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799"/>
  </r>
  <r>
    <n v="220260012877"/>
    <s v="AD"/>
    <d v="2026-04-22T00:00:00"/>
    <n v="22026003511"/>
    <s v="2026 06 3321 22799"/>
    <n v="2867.7"/>
    <x v="772"/>
    <s v="CTO. DE SERVICIOS - TALLERES EL MEJOR CUENTO DEL MUNDO DENTRO DE LA RED DE BIBILIOTECAS MUNICIPALES DE VALLADOLID. 2026"/>
    <n v="220"/>
    <s v="LAGUNA DE DUERO"/>
    <s v="VALLADOLID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799"/>
  </r>
  <r>
    <n v="220260010821"/>
    <s v="AD"/>
    <d v="2026-04-06T00:00:00"/>
    <n v="22026003049"/>
    <s v="2026 11 1321 213"/>
    <n v="2849.65"/>
    <x v="243"/>
    <s v="SUSTITUCIÓN BOMBA DE ACHIQUE Y FANCOIL DEPENDENCIAS POLICÍA MUNICIPAL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1"/>
    <n v="213"/>
  </r>
  <r>
    <n v="220260014409"/>
    <s v="AD"/>
    <d v="2026-04-29T00:00:00"/>
    <n v="22026003663"/>
    <s v="2026 11 1631 22799"/>
    <n v="2808.41"/>
    <x v="773"/>
    <s v="REVISIÓN ANUAL Y TRIANUAL DE LA INSTALACIÓN PETROLÍFERA E INSTALACIÓN DETECTOR DE FUGAS. SERVICIO DE LIMPIEZA VIARI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2"/>
    <n v="22799"/>
  </r>
  <r>
    <n v="220260016351"/>
    <s v="AD"/>
    <d v="2026-05-15T00:00:00"/>
    <n v="22026003800"/>
    <s v="2026 10 2311 213"/>
    <n v="2722.5"/>
    <x v="58"/>
    <s v="ADECUACION ASCENSORES CENTRO INTEGRADO PSH A NORMATIVA ITC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1"/>
    <n v="213"/>
  </r>
  <r>
    <n v="220260014410"/>
    <s v="AD"/>
    <d v="2026-04-29T00:00:00"/>
    <n v="22026003670"/>
    <s v="2026 11 1361 623"/>
    <n v="2674.1"/>
    <x v="774"/>
    <s v="SUMINISTRO DE 20 MANGUERAS DE 45MM Y 70MM DE 2,5 METROS DE LONGITUD//SEISPC"/>
    <n v="220"/>
    <s v="SEVILLA"/>
    <s v="SEVILLA"/>
    <x v="2"/>
    <s v="AdDirec - Adjudicación Directa"/>
    <s v="SinC - Sin Criterio"/>
    <x v="1"/>
    <x v="1"/>
    <s v="6"/>
    <s v="6. Inversiones reales"/>
    <s v="11"/>
    <x v="5"/>
    <s v="1361"/>
    <s v="1361. Prevención y extinción de incencios"/>
    <n v="62"/>
    <n v="623"/>
  </r>
  <r>
    <n v="220260016172"/>
    <s v="AD"/>
    <d v="2026-05-15T00:00:00"/>
    <n v="22026003781"/>
    <s v="2026 11 1321 22799"/>
    <n v="2662"/>
    <x v="58"/>
    <s v="SUMINIST, ADAPT E INSTALACIÓN DE DISPOSITIVO REQUERIDO PARA SUPERAR REVISION OCA ASCENSOR DE 2 ASCENSO AV. BURGOS PM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799"/>
  </r>
  <r>
    <n v="220260015858"/>
    <s v="AD"/>
    <d v="2026-05-12T00:00:00"/>
    <n v="22026003725"/>
    <s v="2026 05 4312 22699"/>
    <n v="2649.9"/>
    <x v="775"/>
    <s v="MONTAJE DE INSTALACIÓN FRIGORÍFICA EN CÁMARA PUESTO DE FRUTAS P.  21DEL MERCADO LAS DELICIAS"/>
    <n v="220"/>
    <s v="SANTOVENIA DE PISUERGA"/>
    <s v="VALLADOLID"/>
    <x v="2"/>
    <s v="AdDirec - Adjudicación Directa"/>
    <s v="SinC - Sin Criterio"/>
    <x v="1"/>
    <x v="1"/>
    <s v="2"/>
    <s v="2. Gastos corrientes en bienes y servicios"/>
    <s v="05"/>
    <x v="8"/>
    <s v="4312"/>
    <s v="4312. Mercados"/>
    <n v="22"/>
    <n v="22699"/>
  </r>
  <r>
    <n v="220260017600"/>
    <s v="AD"/>
    <d v="2026-05-21T00:00:00"/>
    <n v="22026003978"/>
    <s v="2026 01 4331 22602"/>
    <n v="2518.42"/>
    <x v="509"/>
    <s v="DIFUSIÓN DE CAMPAÑA PUBLICITARIA FESTIVAL MISIÓN VALLADOLID EN CADENA SER Y LOS 40 CLASSIC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50049384"/>
    <s v="AD"/>
    <d v="2026-05-08T00:00:00"/>
    <n v="22025006772"/>
    <s v="2026 02 1511 609"/>
    <n v="2484.98"/>
    <x v="116"/>
    <s v="ASISTENCIA TÉCNICA AL CONTROL DE CALIDAD (LOTE 2) OBRA CARRIL BICI EN CRTA. FUENSALDAÑA"/>
    <n v="220"/>
    <s v="ZARATAN"/>
    <s v="VALLADOLID"/>
    <x v="0"/>
    <s v="AdDirec - Adjudicación Directa"/>
    <s v="SinC - Sin Criterio"/>
    <x v="1"/>
    <x v="1"/>
    <s v="6"/>
    <s v="6. Inversiones reales"/>
    <s v="02"/>
    <x v="10"/>
    <s v="1511"/>
    <s v="1511. Planficación y gestión del urbanismo"/>
    <n v="60"/>
    <n v="609"/>
  </r>
  <r>
    <n v="220260012051"/>
    <s v="D"/>
    <d v="2026-04-16T00:00:00"/>
    <n v="22026002167"/>
    <s v="2026 11 1321 213"/>
    <n v="15199.52"/>
    <x v="776"/>
    <s v="CTTO MANTENIMIENTO Y CONSERV. INST. TÉRMICAS POLICÍA MUNICIPAL. 2026. LOTE 1. (SPSC-SE 52/2025) (2025/SAN_01/000063)"/>
    <n v="300"/>
    <s v="MADRID"/>
    <s v="MADRID"/>
    <x v="0"/>
    <s v="PrAbier - Procedimiento Abierto"/>
    <s v="MultiC - MultiCriterio"/>
    <x v="0"/>
    <x v="1"/>
    <s v="2"/>
    <s v="2. Gastos corrientes en bienes y servicios"/>
    <s v="11"/>
    <x v="5"/>
    <s v="1321"/>
    <s v="1321. Policía municipal"/>
    <n v="21"/>
    <n v="213"/>
  </r>
  <r>
    <n v="220260012014"/>
    <s v="AD"/>
    <d v="2026-04-14T00:00:00"/>
    <n v="22026003228"/>
    <s v="2026 08 1651 619"/>
    <n v="11861.41"/>
    <x v="116"/>
    <s v="Control de calidad del lote 1 del contrato de conservación, reparación y mantenimiento de alumbrado."/>
    <n v="220"/>
    <s v="ZARATAN"/>
    <s v="VALLADOLID"/>
    <x v="0"/>
    <s v="PrAbier - Procedimiento Abierto"/>
    <s v="MultiC - MultiCriterio"/>
    <x v="2"/>
    <x v="1"/>
    <s v="6"/>
    <s v="6. Inversiones reales"/>
    <s v="08"/>
    <x v="9"/>
    <s v="1651"/>
    <s v="1651. Alumbrado público"/>
    <n v="61"/>
    <n v="619"/>
  </r>
  <r>
    <n v="220260014321"/>
    <s v="AD"/>
    <d v="2026-04-28T00:00:00"/>
    <n v="22026003544"/>
    <s v="2026 01 4331 22602"/>
    <n v="2420"/>
    <x v="777"/>
    <s v="CONTRATO DE SERVICIOS DE PUBLICIDAD PARA LA PROMOCIÓN DE LOS PROGRAMAS DE LA AGENCIA DE INNOVACIÓN Y DESARROLLO"/>
    <n v="220"/>
    <s v="MADRID"/>
    <s v="MADR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10813"/>
    <s v="AD"/>
    <d v="2026-04-06T00:00:00"/>
    <n v="22026003074"/>
    <s v="2026 10 2412 213"/>
    <n v="961.22"/>
    <x v="106"/>
    <s v="Ajuste presupuestario MANTENIMIENTO CALEFACCION DE ABRIL A DICIEMBRE 2026 CENTRO DE FORMACION JACINTO BENAVENTE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1"/>
    <n v="213"/>
  </r>
  <r>
    <n v="220260018427"/>
    <s v="AD"/>
    <d v="2026-05-26T00:00:00"/>
    <n v="22026004159"/>
    <s v="2026 01 4331 22602"/>
    <n v="2420"/>
    <x v="778"/>
    <s v="CAMPAÑAS DE PROMOCIÓN DE LA AGENCIA DE INNOVACIÓN Y DESARROLLO ECONÓMICO (IDEVA) PARA EL 2026 EN VALLADOLID PLURAL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18563"/>
    <s v="AD"/>
    <d v="2026-05-26T00:00:00"/>
    <n v="22026003903"/>
    <s v="2026 01 4331 22602"/>
    <n v="2420"/>
    <x v="666"/>
    <s v="DIFUSIÓN DE CAMPAÑA PUBLICITARIA EN RADIO PARA LA PROMOCIÓN DEL FESTIVAL MISIÓN VALLADOLID MEDIANTE LA EMISIÓN DE CUÑAS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20173"/>
    <s v="AD"/>
    <d v="2026-05-29T00:00:00"/>
    <n v="22026003959"/>
    <s v="2026 03 9241 22602"/>
    <n v="2420"/>
    <x v="118"/>
    <s v="SERVICIOS DE DIFUSIÓN DEL PROCESO DE PRESUPUESTOS PARTICIPATIVOS 2027/28 EN RADIO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2373"/>
    <s v="D"/>
    <d v="2026-04-20T00:00:00"/>
    <n v="22026000689"/>
    <s v="2026 11 1621 214"/>
    <n v="919.6"/>
    <x v="568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412"/>
    <s v="D"/>
    <d v="2026-05-15T00:00:00"/>
    <n v="22026000691"/>
    <s v="2026 11 1621 214"/>
    <n v="823.51"/>
    <x v="568"/>
    <s v="REPARACIÓN MAQUINARIA.../// AM EXP 0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50063049"/>
    <s v="AD"/>
    <d v="2026-04-01T00:00:00"/>
    <n v="22025004878"/>
    <s v="2026 08 1532 619"/>
    <n v="13833.01"/>
    <x v="104"/>
    <s v="Contrato Seguridad y Salud"/>
    <n v="220"/>
    <s v="VALLADOLID"/>
    <s v="VALLADOLID"/>
    <x v="0"/>
    <s v="PrAbier - Procedimiento Abierto"/>
    <s v="MultiC - MultiCriterio"/>
    <x v="0"/>
    <x v="1"/>
    <s v="6"/>
    <s v="6. Inversiones reales"/>
    <s v="08"/>
    <x v="9"/>
    <s v="1532"/>
    <s v="1532. Pavimentación vias públicas y otros servicios urbanísticos"/>
    <n v="61"/>
    <n v="619"/>
  </r>
  <r>
    <n v="220260012413"/>
    <s v="D"/>
    <d v="2026-04-20T00:00:00"/>
    <n v="22026000689"/>
    <s v="2026 11 1621 214"/>
    <n v="558.08000000000004"/>
    <x v="568"/>
    <s v="SUMINISTRO PIEZAS TALLER.../// AM EXP 18/2022 // SERVICIO DE LIMPIM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395"/>
    <s v="D"/>
    <d v="2026-04-20T00:00:00"/>
    <n v="22026001179"/>
    <s v="2026 10 2412 213"/>
    <n v="199.77"/>
    <x v="568"/>
    <s v="REPARACION MAQUINARIA DE JARDINERIA DEL C. DE F. PARA EL EMPLEO- CURSO DE PARQUES Y JARDINESVII- JACINTO BENAVENTE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1"/>
    <n v="213"/>
  </r>
  <r>
    <n v="220260012371"/>
    <s v="D"/>
    <d v="2026-04-20T00:00:00"/>
    <n v="22026000691"/>
    <s v="2026 11 1621 214"/>
    <n v="134.30000000000001"/>
    <x v="568"/>
    <s v="REPARACIÓN VEHÍCULO.../// AM EXP 0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0813"/>
    <s v="AD"/>
    <d v="2026-04-06T00:00:00"/>
    <n v="22026003073"/>
    <s v="2026 10 2412 213"/>
    <n v="369.65"/>
    <x v="106"/>
    <s v="Ajuste presupuestario MANTENIMIENTO CALEFACCION DE ABRIL A DICIEMBRE 2026 CENTRO DE FORMACION JACINTO BENAVENTE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1"/>
    <n v="213"/>
  </r>
  <r>
    <n v="220260016067"/>
    <s v="AD"/>
    <d v="2026-05-14T00:00:00"/>
    <n v="22026003285"/>
    <s v="2026 04 9231 22799"/>
    <n v="13778.76"/>
    <x v="171"/>
    <s v="2ª PRÓRROGA CONTRATO PARA LA PRESTACIÓN DE LOS SERVICIOS DE LA INFORMACIÓN DEL OBSERVATORIO URBANO DE VALLADOLID"/>
    <n v="220"/>
    <s v="VALLADOLID"/>
    <s v="VALLADOLID"/>
    <x v="0"/>
    <s v="PrAbier - Procedimiento Abierto"/>
    <s v="MultiC - MultiCriterio"/>
    <x v="0"/>
    <x v="1"/>
    <s v="2"/>
    <s v="2. Gastos corrientes en bienes y servicios"/>
    <s v="04"/>
    <x v="2"/>
    <s v="9231"/>
    <s v="9231. Información, registro y gestión del padrón"/>
    <n v="22"/>
    <n v="22799"/>
  </r>
  <r>
    <n v="220260016358"/>
    <s v="AD"/>
    <d v="2026-05-15T00:00:00"/>
    <n v="22026003340"/>
    <s v="2026 05 4312 632"/>
    <n v="4992.3599999999997"/>
    <x v="116"/>
    <s v="DIRECCIÓN FACULTATIVA DE LAS OBRAS DE REPARACIÓN  Y SUBSANACIÓN DEL MERCADO CAMPILLO 2026"/>
    <n v="220"/>
    <s v="ZARATAN"/>
    <s v="VALLADOLID"/>
    <x v="4"/>
    <s v="PrAbier - Procedimiento Abierto"/>
    <s v="MultiC - MultiCriterio"/>
    <x v="0"/>
    <x v="1"/>
    <s v="6"/>
    <s v="6. Inversiones reales"/>
    <s v="05"/>
    <x v="8"/>
    <s v="4312"/>
    <s v="4312. Mercados"/>
    <n v="63"/>
    <n v="632"/>
  </r>
  <r>
    <n v="220260016512"/>
    <s v="D"/>
    <d v="2026-05-15T00:00:00"/>
    <n v="22026000691"/>
    <s v="2026 11 1621 214"/>
    <n v="125.89"/>
    <x v="568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539"/>
    <s v="D"/>
    <d v="2026-04-20T00:00:00"/>
    <n v="22026001173"/>
    <s v="2026 07 1711 213"/>
    <n v="124.17"/>
    <x v="568"/>
    <s v="REPARACION MAQUINARIA ( AV VA-25/001599, AV VA-25/001625, RA VA-25/000949, RA VA-25/000950, RA VA-25/000958, RA VA-25/00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12477"/>
    <s v="D"/>
    <d v="2026-04-20T00:00:00"/>
    <n v="22026000691"/>
    <s v="2026 11 1621 214"/>
    <n v="59.18"/>
    <x v="568"/>
    <s v="REPARACION MAQUINARIA.../// AM EXP 0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494"/>
    <s v="D"/>
    <d v="2026-05-15T00:00:00"/>
    <n v="22026000689"/>
    <s v="2026 11 1621 214"/>
    <n v="2887.3"/>
    <x v="56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335"/>
    <s v="D"/>
    <d v="2026-04-20T00:00:00"/>
    <n v="22026000689"/>
    <s v="2026 11 1621 214"/>
    <n v="2880.2"/>
    <x v="56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9658"/>
    <s v="D"/>
    <d v="2026-05-29T00:00:00"/>
    <n v="22026003642"/>
    <s v="2026 11 1361 22199"/>
    <n v="33.58"/>
    <x v="569"/>
    <s v="AFLOJATODO 400ml  FLEXIBLE (180/6)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5395"/>
    <s v="AD"/>
    <d v="2026-05-07T00:00:00"/>
    <n v="22026003177"/>
    <s v="2026 04 9202 16205"/>
    <n v="13469.86"/>
    <x v="779"/>
    <s v="PRORROGA CONTRATO SEGURO DE ACCIDENTES DEL AYUNTAMIENTO DE VALLADOLID DEL 15/04/2026 AL 14/04/2027"/>
    <n v="220"/>
    <s v="MADRID"/>
    <s v="MADRID"/>
    <x v="0"/>
    <s v="PrAbier - Procedimiento Abierto"/>
    <s v="MultiC - MultiCriterio"/>
    <x v="2"/>
    <x v="1"/>
    <s v="1"/>
    <s v="1. Gastos de personal"/>
    <s v="04"/>
    <x v="2"/>
    <s v="9202"/>
    <s v="9202. Gestión de recursos humanos"/>
    <n v="16"/>
    <n v="16205"/>
  </r>
  <r>
    <n v="220260012459"/>
    <s v="D"/>
    <d v="2026-04-20T00:00:00"/>
    <n v="22026000691"/>
    <s v="2026 11 1621 214"/>
    <n v="1651.6"/>
    <x v="573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8259"/>
    <s v="D"/>
    <d v="2026-05-26T00:00:00"/>
    <n v="22026000691"/>
    <s v="2026 11 1621 214"/>
    <n v="64.37"/>
    <x v="573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319"/>
    <s v="D"/>
    <d v="2026-04-20T00:00:00"/>
    <n v="22026001176"/>
    <s v="2026 10 2412 212"/>
    <n v="1516.06"/>
    <x v="98"/>
    <s v="MANTENIMIENTO, SUMINISTRO DE EMERG LEG URA21PLUS 200LM 1H NP  661608PL PARA REPARACIONES DEL JACINTO BENAVENTE.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1"/>
    <n v="212"/>
  </r>
  <r>
    <n v="220260011236"/>
    <s v="ADO"/>
    <d v="2026-04-08T00:00:00"/>
    <n v="22026002389"/>
    <s v="2026 07 1623 22700"/>
    <n v="12911.01"/>
    <x v="704"/>
    <s v="TN. REVISIÓN IMPUESTO ESTATAL VERTEDERO LEY 7/2022 ( UTE CTR VALLADOLID  REGULARIZACIÓN IMPUESTO ESTATAL VERTEDERO LEY 7"/>
    <n v="250"/>
    <s v="VALLADOLID"/>
    <s v="VALLADOLID"/>
    <x v="7"/>
    <s v="PrAbier - Procedimiento Abierto"/>
    <s v="MultiC - MultiCriterio"/>
    <x v="0"/>
    <x v="1"/>
    <s v="2"/>
    <s v="2. Gastos corrientes en bienes y servicios"/>
    <s v="07"/>
    <x v="3"/>
    <s v="1623"/>
    <s v="1623. Tratamiento de residuos"/>
    <n v="22"/>
    <n v="22700"/>
  </r>
  <r>
    <n v="220260017072"/>
    <s v="AD"/>
    <d v="2026-05-19T00:00:00"/>
    <n v="22026003966"/>
    <s v="2026 11 1621 22102"/>
    <n v="12000"/>
    <x v="284"/>
    <s v="SEGUNDA PRÓRROGA CONTRATO CENTRALIZADO SUMINISTRO GAS NATURAL EXP PR-SE-99/2022. SERVICIO DE LIMPIEZA."/>
    <n v="220"/>
    <s v="BARCELONA"/>
    <s v="BARCELONA"/>
    <x v="2"/>
    <s v="PrAbier - Procedimiento Abierto"/>
    <s v="MultiC - MultiCriterio"/>
    <x v="0"/>
    <x v="1"/>
    <s v="2"/>
    <s v="2. Gastos corrientes en bienes y servicios"/>
    <s v="11"/>
    <x v="5"/>
    <s v="1621"/>
    <s v="1621. Recogida de residuos"/>
    <n v="22"/>
    <n v="22102"/>
  </r>
  <r>
    <n v="220260012864"/>
    <s v="AD"/>
    <d v="2026-04-22T00:00:00"/>
    <n v="22026003435"/>
    <s v="2026 10 2311 22799"/>
    <n v="9051.01"/>
    <x v="129"/>
    <s v="REAJUSTE PRESUP.CONTRATO IMPLEM.PROY.LUCHA CONTRA LA EXCL.EN Bº VULNERABLES Z.ESTE.1 AL 7 JUNIO 2026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1"/>
    <s v="2311. Intervención social"/>
    <n v="22"/>
    <n v="22799"/>
  </r>
  <r>
    <n v="220260011161"/>
    <s v="D"/>
    <d v="2026-04-08T00:00:00"/>
    <n v="22026001283"/>
    <s v="2026 10 2312 212"/>
    <n v="1108.3699999999999"/>
    <x v="98"/>
    <s v="MANT. SUMINISTRO DE MATERIAL PARA REPARACONES ELECT. DEL CVA PTE. COL -HUERTA  Y PASAJE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2509"/>
    <s v="D"/>
    <d v="2026-04-20T00:00:00"/>
    <n v="22026000437"/>
    <s v="2026 03 9241 213"/>
    <n v="681.35"/>
    <x v="98"/>
    <s v="SUMINISTRO DE MATERIAL DE ELECTRICIDAD PARA VARIOS CENTROS CÍV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1037"/>
    <s v="D"/>
    <d v="2026-04-07T00:00:00"/>
    <n v="22026003092"/>
    <s v="2026 11 1361 213"/>
    <n v="7964.27"/>
    <x v="204"/>
    <s v="CONTRATO SERVICIOS DE MANTENIMIENTO Y CONSERVACIÓN INSTALACIONES TÉRMICAS DE EDIFICIOS//SEISPC"/>
    <n v="300"/>
    <s v="MADRID"/>
    <s v="MADRID"/>
    <x v="0"/>
    <s v="PrAbier - Procedimiento Abierto"/>
    <s v="MultiC - MultiCriterio"/>
    <x v="0"/>
    <x v="1"/>
    <s v="2"/>
    <s v="2. Gastos corrientes en bienes y servicios"/>
    <s v="11"/>
    <x v="5"/>
    <s v="1361"/>
    <s v="1361. Prevención y extinción de incencios"/>
    <n v="21"/>
    <n v="213"/>
  </r>
  <r>
    <n v="220250043596"/>
    <s v="AD"/>
    <d v="2026-05-08T00:00:00"/>
    <n v="22025002825"/>
    <s v="2026 02 1511 609"/>
    <n v="5000"/>
    <x v="780"/>
    <s v="2º PREMIO POR LA PROPOSICIÓN MEMORIAE,PARA REDAC.PROYEC.BÁSICO,EJECUC.YDIREC.OBRA REVITALIZ.PLAZA STA. BRÍGIDA"/>
    <n v="220"/>
    <s v="VALLADOLID"/>
    <s v="VALLADOLID"/>
    <x v="0"/>
    <s v="PrAbier - Procedimiento Abierto"/>
    <s v="MultiC - MultiCriterio"/>
    <x v="0"/>
    <x v="1"/>
    <s v="6"/>
    <s v="6. Inversiones reales"/>
    <s v="02"/>
    <x v="10"/>
    <s v="1511"/>
    <s v="1511. Planficación y gestión del urbanismo"/>
    <n v="60"/>
    <n v="609"/>
  </r>
  <r>
    <n v="220240048987"/>
    <s v="AD"/>
    <d v="2026-05-08T00:00:00"/>
    <n v="22024006830"/>
    <s v="2026 0250 9332 632"/>
    <n v="3361.58"/>
    <x v="116"/>
    <s v="ADJ.CONTROL CALIDAD(LOTE 2) OBRAS DE REHABILITACIÓN DEL TEATRO LOPE DE VEGA EN VALLADOLID"/>
    <n v="220"/>
    <s v="ZARATAN"/>
    <s v="VALLADOLID"/>
    <x v="0"/>
    <s v="PrAbier - Procedimiento Abierto"/>
    <s v="MultiC - MultiCriterio"/>
    <x v="2"/>
    <x v="1"/>
    <n v="6"/>
    <s v="6. Inversiones reales"/>
    <s v="02"/>
    <x v="10"/>
    <n v="9332"/>
    <s v="9332. Mantenimiento de edificios e instalaciones municipales"/>
    <n v="63"/>
    <n v="632"/>
  </r>
  <r>
    <n v="220260011038"/>
    <s v="D"/>
    <d v="2026-04-07T00:00:00"/>
    <n v="22026000053"/>
    <s v="2026 11 1621 213"/>
    <n v="4290.6000000000004"/>
    <x v="264"/>
    <s v="SPSC-SE 52/2025. MANTENIMIENTO Y CONSERVACIÓN DE LAS INSTALACIONES TÉRMICAS 2026. SERVICIO DE LIMPIEZA."/>
    <n v="300"/>
    <s v="VALLADOLID"/>
    <s v="MADRID"/>
    <x v="0"/>
    <s v="PrAbier - Procedimiento Abierto"/>
    <s v="MultiC - MultiCriterio"/>
    <x v="0"/>
    <x v="1"/>
    <s v="2"/>
    <s v="2. Gastos corrientes en bienes y servicios"/>
    <s v="11"/>
    <x v="5"/>
    <s v="1621"/>
    <s v="1621. Recogida de residuos"/>
    <n v="21"/>
    <n v="213"/>
  </r>
  <r>
    <n v="220260011253"/>
    <s v="D"/>
    <d v="2026-04-08T00:00:00"/>
    <n v="22026000943"/>
    <s v="2026 06 3232 212"/>
    <n v="547.91"/>
    <x v="98"/>
    <s v="SUMINISTRO MATERIAL PARA SANITARIOS - BAÑOS // EDUCACIÓN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4313"/>
    <s v="D"/>
    <d v="2026-04-28T00:00:00"/>
    <n v="22026000464"/>
    <s v="2026 11 3111 22104"/>
    <n v="4135.5"/>
    <x v="781"/>
    <s v="ADQUISICIÓN ROPA DE TRABAJO PARA EL PERSONAL DEL CENTRO MUNICIPAL DE PROTECCIÓN ANIMAL DEL SERVICIO DE SALUD PÚBLICA"/>
    <n v="300"/>
    <s v="LA MOJONERA"/>
    <s v="ALMERIA"/>
    <x v="2"/>
    <s v="PrAbier - Procedimiento Abierto"/>
    <s v="UniC - Único Criterio"/>
    <x v="0"/>
    <x v="1"/>
    <s v="2"/>
    <s v="2. Gastos corrientes en bienes y servicios"/>
    <s v="11"/>
    <x v="5"/>
    <s v="3111"/>
    <s v="3111. Protección de la salubridad pública"/>
    <n v="22"/>
    <n v="22104"/>
  </r>
  <r>
    <n v="220260010804"/>
    <s v="AD"/>
    <d v="2026-04-06T00:00:00"/>
    <n v="22026002879"/>
    <s v="2026 11 3111 22799"/>
    <n v="3833.33"/>
    <x v="244"/>
    <s v="CONTINUIDAD CONTRATO RECOGIDA DE ANIMALES DOMESTICOS ABANDONADOS LOTE 1. EXPTE. SPSC - SE/39/2023"/>
    <n v="220"/>
    <s v="TUDELA DE DUERO"/>
    <s v="VALLADOLID"/>
    <x v="0"/>
    <s v="PrAbier - Procedimiento Abierto"/>
    <s v="MultiC - MultiCriterio"/>
    <x v="0"/>
    <x v="1"/>
    <s v="2"/>
    <s v="2. Gastos corrientes en bienes y servicios"/>
    <s v="11"/>
    <x v="5"/>
    <s v="3111"/>
    <s v="3111. Protección de la salubridad pública"/>
    <n v="22"/>
    <n v="22799"/>
  </r>
  <r>
    <n v="220250065236"/>
    <s v="AD"/>
    <d v="2026-04-01T00:00:00"/>
    <n v="22025009630"/>
    <s v="2026 10 2311 623"/>
    <n v="3524.73"/>
    <x v="322"/>
    <s v="INSTALACION ALARMAS LOTE 1 - COMEDOR SOCIAL"/>
    <n v="220"/>
    <s v="SALAMANCA"/>
    <s v="SALAMANCA"/>
    <x v="0"/>
    <s v="PrAbier - Procedimiento Abierto"/>
    <s v="MultiC - MultiCriterio"/>
    <x v="2"/>
    <x v="1"/>
    <s v="6"/>
    <s v="6. Inversiones reales"/>
    <s v="10"/>
    <x v="1"/>
    <s v="2311"/>
    <s v="2311. Intervención social"/>
    <n v="62"/>
    <n v="623"/>
  </r>
  <r>
    <n v="220260012423"/>
    <s v="D"/>
    <d v="2026-04-20T00:00:00"/>
    <n v="22026000422"/>
    <s v="2026 11 1621 22199"/>
    <n v="520.83000000000004"/>
    <x v="98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1528"/>
    <s v="AD"/>
    <d v="2026-04-09T00:00:00"/>
    <n v="22026003086"/>
    <s v="2026 10 2412 22102"/>
    <n v="3485.12"/>
    <x v="284"/>
    <s v="Reajuste presupuestario SUMINISTRO GAS NATURAL CENTRO DE FORMACION PARA EL EMPLEO JACINTO BENAVENTE HASTA 30/09/2026"/>
    <n v="220"/>
    <s v="BARCELONA"/>
    <s v="BARCELON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2"/>
  </r>
  <r>
    <n v="220260012555"/>
    <s v="D"/>
    <d v="2026-04-20T00:00:00"/>
    <n v="22026002189"/>
    <s v="2026 11 1361 22199"/>
    <n v="471.9"/>
    <x v="98"/>
    <s v="RETTBOX-ONE BASE POLY AZUL +EMPUNADURA IP5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2369"/>
    <s v="D"/>
    <d v="2026-04-20T00:00:00"/>
    <n v="22026001283"/>
    <s v="2026 10 2312 212"/>
    <n v="448"/>
    <x v="98"/>
    <s v="MANT. SUMINISTRO DE MATERIAL PARA REPARACIONES DE LOS CVA- AM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2051"/>
    <s v="D"/>
    <d v="2026-04-16T00:00:00"/>
    <n v="22026002170"/>
    <s v="2026 11 1321 213"/>
    <n v="3480.68"/>
    <x v="776"/>
    <s v="CTTO MANTENIMIENTO Y CONSERV. INST. TÉRMICAS POLICÍA MUNICIPAL. 2026. LOTE 1. (SPSC-SE 52/2025) (2025/SAN_01/000063)"/>
    <n v="300"/>
    <s v="MADRID"/>
    <s v="MADRID"/>
    <x v="0"/>
    <s v="PrAbier - Procedimiento Abierto"/>
    <s v="MultiC - MultiCriterio"/>
    <x v="0"/>
    <x v="1"/>
    <s v="2"/>
    <s v="2. Gastos corrientes en bienes y servicios"/>
    <s v="11"/>
    <x v="5"/>
    <s v="1321"/>
    <s v="1321. Policía municipal"/>
    <n v="21"/>
    <n v="213"/>
  </r>
  <r>
    <n v="220260012369"/>
    <s v="D"/>
    <d v="2026-04-20T00:00:00"/>
    <n v="22026001284"/>
    <s v="2026 10 2312 212"/>
    <n v="403.79"/>
    <x v="98"/>
    <s v="MANT. SUMINISTRO DE MATERIAL PARA REPARACIONES DE LOS CVA- AM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2874"/>
    <s v="AD"/>
    <d v="2026-04-22T00:00:00"/>
    <n v="22026003505"/>
    <s v="2026 10 2412 22100"/>
    <n v="3408.91"/>
    <x v="321"/>
    <s v="Ajuste presupuestario cto.suministro energia electrica centro Jacinto Benavente de abril a diciembre de 2026"/>
    <n v="220"/>
    <s v="BILBAO"/>
    <s v="VIZCAY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0"/>
  </r>
  <r>
    <n v="220260018245"/>
    <s v="D"/>
    <d v="2026-05-26T00:00:00"/>
    <n v="22026002380"/>
    <s v="2026 01 9206 22199"/>
    <n v="397.71"/>
    <x v="98"/>
    <s v="PLACA 2CT CIMA 50000089-030 BL 2XRJ45 PLAN / D.BASE CIMA 50010432-030 BL IDC.RAPID LED / CAJA SUP CIMA. ID: 51019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9206"/>
    <s v="9206. Archivo municipal"/>
    <n v="22"/>
    <n v="22199"/>
  </r>
  <r>
    <n v="220260012874"/>
    <s v="AD"/>
    <d v="2026-04-22T00:00:00"/>
    <n v="22026003504"/>
    <s v="2026 10 2412 22100"/>
    <n v="3408.9"/>
    <x v="321"/>
    <s v="Ajuste presupuestario cto.suministro energia electrica centro Jacinto Benavente de abril a diciembre de 2026"/>
    <n v="220"/>
    <s v="BILBAO"/>
    <s v="VIZCAY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0"/>
  </r>
  <r>
    <n v="220260011109"/>
    <s v="AD"/>
    <d v="2026-04-08T00:00:00"/>
    <n v="22026003109"/>
    <s v="2026 05 4314 22606"/>
    <n v="2407.9"/>
    <x v="39"/>
    <s v="CONTR. SERVICIO COORD, CATERING Y VISITA DELEGACIÓN ITALIANA. PROY LOCAL RETAIL: REVAMPING THE CITY CENTRE. (EUI)"/>
    <n v="220"/>
    <s v="VALLADOLID"/>
    <s v="VALLADOLID"/>
    <x v="0"/>
    <s v="AdDirec - Adjudicación Directa"/>
    <s v="SinC - Sin Criterio"/>
    <x v="1"/>
    <x v="1"/>
    <s v="2"/>
    <s v="2. Gastos corrientes en bienes y servicios"/>
    <s v="05"/>
    <x v="8"/>
    <s v="4314"/>
    <s v="4314. Actuaciones en materia de comercio minorista"/>
    <n v="22"/>
    <n v="22606"/>
  </r>
  <r>
    <n v="220260016350"/>
    <s v="AD"/>
    <d v="2026-05-15T00:00:00"/>
    <n v="22026003792"/>
    <s v="2026 04 9202 22607"/>
    <n v="2407.9"/>
    <x v="649"/>
    <s v="CONTRATACION EMPRESA ENCARGADA CORRECCION PRUEBAS TIPO TEST CONVOCATORIA PEONES"/>
    <n v="220"/>
    <s v="SALAMANCA"/>
    <s v="SALAMANCA"/>
    <x v="0"/>
    <s v="AdDirec - Adjudicación Directa"/>
    <s v="SinC - Sin Criterio"/>
    <x v="1"/>
    <x v="1"/>
    <s v="2"/>
    <s v="2. Gastos corrientes en bienes y servicios"/>
    <s v="04"/>
    <x v="2"/>
    <s v="9202"/>
    <s v="9202. Gestión de recursos humanos"/>
    <n v="22"/>
    <n v="22607"/>
  </r>
  <r>
    <n v="220260010999"/>
    <s v="AD"/>
    <d v="2026-04-07T00:00:00"/>
    <n v="22026003098"/>
    <s v="2026 01 4331 22799"/>
    <n v="2391.9"/>
    <x v="782"/>
    <s v="SERVICIO DE APOYO PARA LA DIFUSIÒN DE LA CARRERA RÍOS DE LUZ CON FORMATOS INNOVADORES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18241"/>
    <s v="D"/>
    <d v="2026-05-26T00:00:00"/>
    <n v="22026002245"/>
    <s v="2026 11 1321 213"/>
    <n v="371.4"/>
    <x v="98"/>
    <s v="CHIMENEA NORM BN100  91W 4000K  110º NG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3"/>
  </r>
  <r>
    <n v="220260011095"/>
    <s v="AD"/>
    <d v="2026-04-08T00:00:00"/>
    <n v="22026003096"/>
    <s v="2026 06 3231 22699"/>
    <n v="2250"/>
    <x v="783"/>
    <s v="REPRESENTACIÓN DEL ESPECTÁCULO TEATRAL &quot;&quot;COSER Y CANTAR&quot;&quot; DIRIGIDA A NIÑOS DE ESCUELAS INFANTILES MPALES. 2 MESES -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231"/>
    <s v="3231. Escuelas infantiles"/>
    <n v="22"/>
    <n v="22699"/>
  </r>
  <r>
    <n v="220260011692"/>
    <s v="AD"/>
    <d v="2026-04-10T00:00:00"/>
    <n v="22026003253"/>
    <s v="2026 07 1711 224"/>
    <n v="3212.05"/>
    <x v="557"/>
    <s v="CB_SEGURO RESPONSABILIDAD CIVIL PROFESIONAL TÉCNICOS MEDIOAMBIENTE DEL AYUNTAMIENTO DE VALLADOLID"/>
    <n v="220"/>
    <s v="MADRID"/>
    <s v="MADR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4"/>
  </r>
  <r>
    <n v="220260014337"/>
    <s v="AD"/>
    <d v="2026-04-28T00:00:00"/>
    <n v="22026003468"/>
    <s v="2026 10 2311 22700"/>
    <n v="2231.4499999999998"/>
    <x v="169"/>
    <s v="LIMPIEZA AULAS Y BAÑOS PROGRAMA &quot;&quot;CIBERCAIXA&quot;&quot; EN CEIP LEON FELIPE DIAS NO LECTIVOS 2026"/>
    <n v="220"/>
    <s v="MADRID"/>
    <s v="MADR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700"/>
  </r>
  <r>
    <n v="220260010812"/>
    <s v="AD"/>
    <d v="2026-04-06T00:00:00"/>
    <n v="22026003069"/>
    <s v="2026 10 2412 213"/>
    <n v="73.94"/>
    <x v="106"/>
    <s v="MANTENIMIENTO CALEFACCION CENTRO JACINTO BENAVENTE MARZO 2026 reajuste presupuestario-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1"/>
    <n v="213"/>
  </r>
  <r>
    <n v="220260010812"/>
    <s v="AD"/>
    <d v="2026-04-06T00:00:00"/>
    <n v="22026003070"/>
    <s v="2026 10 2412 213"/>
    <n v="73.930000000000007"/>
    <x v="106"/>
    <s v="MANTENIMIENTO CALEFACCION CENTRO JACINTO BENAVENTE MARZO 2026 reajuste presupuestario-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1"/>
    <n v="213"/>
  </r>
  <r>
    <n v="220250017490"/>
    <s v="AD"/>
    <d v="2026-04-01T00:00:00"/>
    <n v="22025002781"/>
    <s v="2026 0850 1532 619"/>
    <n v="2350.54"/>
    <x v="123"/>
    <s v="Ensayos Control Calidad LOTE 1 obras adecuación espacios en ZONAS PEATONALES entornos a centros escolares (exp. 17/2024)"/>
    <n v="220"/>
    <s v="MALAGA"/>
    <s v="MALAGA"/>
    <x v="0"/>
    <s v="PrAbier - Procedimiento Abierto"/>
    <s v="MultiC - MultiCriterio"/>
    <x v="2"/>
    <x v="1"/>
    <n v="6"/>
    <s v="6. Inversiones reales"/>
    <s v="08"/>
    <x v="9"/>
    <n v="1532"/>
    <s v="1532. Pavimentación vias públicas y otros servicios urbanísticos"/>
    <n v="61"/>
    <n v="619"/>
  </r>
  <r>
    <n v="220260015443"/>
    <s v="D"/>
    <d v="2026-05-08T00:00:00"/>
    <n v="22026000436"/>
    <s v="2026 03 9241 212"/>
    <n v="355.44"/>
    <x v="98"/>
    <s v="C.M. LAS FLORES: SUMINISTRO DE GRIFO LAVABO TEMPORIZADO REPISA PRESTO 105ECO LM / VALVULA ARCO ANG CR A80 S/T 1/2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12507"/>
    <s v="D"/>
    <d v="2026-04-20T00:00:00"/>
    <n v="22026000437"/>
    <s v="2026 03 9241 213"/>
    <n v="266.81"/>
    <x v="98"/>
    <s v="MATERIAL ELECTRICIDAD C.C. ZONA SUR (Diferencia Administrativa Fra nº 767540 / SAI SALICRU SPS 2000 ONE 2000VA / 1200W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9552"/>
    <s v="D"/>
    <d v="2026-05-29T00:00:00"/>
    <n v="22026002935"/>
    <s v="2026 01 4331 212"/>
    <n v="256.60000000000002"/>
    <x v="98"/>
    <s v="MT CABLE VV-F 500V  FLEX  2X1 &quot;&quot;ROLLO&quot;&quot; / MT CANAL LEGRAND 30008    20X12,5 / CAJA EST OBO T-40 90×90×52 IP55    2007045 /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5944"/>
    <s v="D"/>
    <d v="2026-05-12T00:00:00"/>
    <n v="22026002213"/>
    <s v="2026 01 4331 212"/>
    <n v="210.64"/>
    <x v="98"/>
    <s v="LUMINARIA ESTACA BROT 600MM LED 7W 2700K NEGRO / MT CABLE VV-F 500V  FLEX  2X1 &quot;&quot;ROLLO&quot;&quot;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9498"/>
    <s v="D"/>
    <d v="2026-05-29T00:00:00"/>
    <n v="22026000422"/>
    <s v="2026 11 1621 22199"/>
    <n v="200.44"/>
    <x v="98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8169"/>
    <s v="D"/>
    <d v="2026-05-26T00:00:00"/>
    <n v="22026001284"/>
    <s v="2026 10 2312 212"/>
    <n v="199.57"/>
    <x v="98"/>
    <s v="MANT. SUMINISTRO GRIFO PARA  C. OCUPACIONAL 117,77 Y E. ACTIVO LAS FLORES 81,80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1143"/>
    <s v="D"/>
    <d v="2026-04-08T00:00:00"/>
    <n v="22026001767"/>
    <s v="2026 05 4312 22199"/>
    <n v="180.08"/>
    <x v="98"/>
    <s v="MT CABLE RZ1-K 1KV FLEX ZEROH  3G2,5 (AS) / ZOCALO   JANGAR 2901   1Elemen.Superficie / BASE SCH NIESSEN 8188 mecanismo"/>
    <n v="300"/>
    <s v="VALLADOLID"/>
    <s v="VALLADOLID"/>
    <x v="2"/>
    <s v="PrAbier - Procedimiento Abierto"/>
    <s v="MultiC - MultiCriterio"/>
    <x v="2"/>
    <x v="1"/>
    <s v="2"/>
    <s v="2. Gastos corrientes en bienes y servicios"/>
    <s v="05"/>
    <x v="8"/>
    <s v="4312"/>
    <s v="4312. Mercados"/>
    <n v="22"/>
    <n v="22199"/>
  </r>
  <r>
    <n v="220260016712"/>
    <s v="D"/>
    <d v="2026-05-15T00:00:00"/>
    <n v="22026000943"/>
    <s v="2026 06 3232 212"/>
    <n v="178.83"/>
    <x v="98"/>
    <s v="SUMINISTRO MATERIAL FONTANERÍA/ EQUIPOS Y ACCESORIOS DE BOMBEO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5942"/>
    <s v="D"/>
    <d v="2026-05-12T00:00:00"/>
    <n v="22026002213"/>
    <s v="2026 01 4331 212"/>
    <n v="172.26"/>
    <x v="98"/>
    <s v="TOMA RJ45 LEGRAND 76564 UTP6E 2MOD. BL / LATIGUILLO GAE CAT.6 U/UTP LSZH GRIS 10MT  CL016N1.100 / LATIGUILLO GAE CAT.6 U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8261"/>
    <s v="D"/>
    <d v="2026-05-26T00:00:00"/>
    <n v="22026002245"/>
    <s v="2026 11 1321 213"/>
    <n v="129.47"/>
    <x v="98"/>
    <s v="INTERRUP NIESSEN 2101-BA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3"/>
  </r>
  <r>
    <n v="220260012533"/>
    <s v="D"/>
    <d v="2026-04-20T00:00:00"/>
    <n v="22026001960"/>
    <s v="2026 07 1711 22199"/>
    <n v="125.2"/>
    <x v="98"/>
    <s v="CAJA EST OBO T-40 90×90×52 IP55    2007045 / PANTALLA PH WT065C LED29-48S/840 PSU L1200 EST. / TASA ECORAEE   (R.DECRETO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175"/>
    <s v="D"/>
    <d v="2026-05-26T00:00:00"/>
    <n v="22026001283"/>
    <s v="2026 10 2312 212"/>
    <n v="120.15"/>
    <x v="98"/>
    <s v="MANT. SUMINISTRO DE GRIFO LAVABO TEMPORIZADO REPISA PRESTO XT105-LM SIN LLAVES PARA REPARACION DEL CVA PTE. COLGANTE-AM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5449"/>
    <s v="D"/>
    <d v="2026-05-08T00:00:00"/>
    <n v="22026000422"/>
    <s v="2026 11 1621 22199"/>
    <n v="106.76"/>
    <x v="98"/>
    <s v="OTROS SUMINISTROS.../// AM EXP 18/2026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2858"/>
    <s v="AD/"/>
    <d v="2026-04-22T00:00:00"/>
    <n v="22026001638"/>
    <s v="2026 10 2412 213"/>
    <n v="-147.87"/>
    <x v="106"/>
    <s v="Ajuste presupuestario del mantenimiento de la calefaccion del centro Jacinto Benavente enero,febrero y marz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1"/>
    <n v="213"/>
  </r>
  <r>
    <n v="220260016730"/>
    <s v="D"/>
    <d v="2026-05-15T00:00:00"/>
    <n v="22026001284"/>
    <s v="2026 10 2312 212"/>
    <n v="101.02"/>
    <x v="98"/>
    <s v="MANT. SUMINISTRO DE MATERIAL PARA REPARACIONES DEL CVA PTE. COLG Y RIO ESGUEV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6426"/>
    <s v="D"/>
    <d v="2026-05-15T00:00:00"/>
    <n v="22026002240"/>
    <s v="2026 11 1321 214"/>
    <n v="1703.45"/>
    <x v="694"/>
    <s v="ACUERDO MARCO_4117JKP:VOLANTE MOTOR,KIT EMBRAGUE,COLLARIN,VALVULINA,LIQUDIO DE FRENOS,JUNTA ESTANQUEDAD Y MANO DE OBRA R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6752"/>
    <s v="D"/>
    <d v="2026-05-15T00:00:00"/>
    <n v="22026003419"/>
    <s v="2026 09 4321 213"/>
    <n v="98.3"/>
    <x v="98"/>
    <s v="SUMINISTRO MATERIAL PARA TRABAJOS REALIZADOS POR MANTENIMIENTO EN LAS GRADAS DE SEMANA SANTA"/>
    <n v="300"/>
    <s v="VALLADOLID"/>
    <s v="VALLADOLID"/>
    <x v="2"/>
    <s v="PrAbier - Procedimiento Abierto"/>
    <s v="MultiC - MultiCriterio"/>
    <x v="2"/>
    <x v="1"/>
    <s v="2"/>
    <s v="2. Gastos corrientes en bienes y servicios"/>
    <s v="09"/>
    <x v="6"/>
    <s v="4321"/>
    <s v="4321. Turismo"/>
    <n v="21"/>
    <n v="213"/>
  </r>
  <r>
    <n v="220250045648"/>
    <s v="AD"/>
    <d v="2026-05-08T00:00:00"/>
    <n v="22025006831"/>
    <s v="2026 11 1321 632"/>
    <n v="1665.37"/>
    <x v="116"/>
    <s v="ASISTENCIA TÉCNICA EN EL CONTROL DE CALIDAD OBRAS ACONDICIONAMIENTO CAMPA DEPÓSITO MUNICIPAL VEHÍCULOS AYTO VA"/>
    <n v="220"/>
    <s v="ZARATAN"/>
    <s v="VALLADOLID"/>
    <x v="0"/>
    <s v="AdDirec - Adjudicación Directa"/>
    <s v="MultiC - MultiCriterio"/>
    <x v="1"/>
    <x v="1"/>
    <s v="6"/>
    <s v="6. Inversiones reales"/>
    <s v="11"/>
    <x v="5"/>
    <s v="1321"/>
    <s v="1321. Policía municipal"/>
    <n v="63"/>
    <n v="632"/>
  </r>
  <r>
    <n v="220260019584"/>
    <s v="D"/>
    <d v="2026-05-29T00:00:00"/>
    <n v="22026002380"/>
    <s v="2026 01 9206 22199"/>
    <n v="81.069999999999993"/>
    <x v="98"/>
    <s v="PLAFON *EFILUX PIR LED 18W MULTI-K 60205223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9206"/>
    <s v="9206. Archivo municipal"/>
    <n v="22"/>
    <n v="22199"/>
  </r>
  <r>
    <n v="220250048669"/>
    <s v="AD"/>
    <d v="2026-04-01T00:00:00"/>
    <n v="22025005378"/>
    <s v="2026 10 2312 632"/>
    <n v="1641.39"/>
    <x v="116"/>
    <s v="OBRA AMPLIACION CVA ARCA REAL ASISTENCIA TECNICA PROGRAMA  CONTROL DE CALIDAD (LOTE2) NOVIEMBRE Y DICIEMBRE 2025"/>
    <n v="220"/>
    <s v="ZARATAN"/>
    <s v="VALLADOLID"/>
    <x v="4"/>
    <s v="PrAbier - Procedimiento Abierto"/>
    <s v="MultiC - MultiCriterio"/>
    <x v="0"/>
    <x v="1"/>
    <s v="6"/>
    <s v="6. Inversiones reales"/>
    <s v="10"/>
    <x v="1"/>
    <s v="2312"/>
    <s v="2312. Iniciativas sociales"/>
    <n v="63"/>
    <n v="632"/>
  </r>
  <r>
    <n v="220260011513"/>
    <s v="AD"/>
    <d v="2026-04-09T00:00:00"/>
    <n v="22026003026"/>
    <s v="2026 11 3111 213"/>
    <n v="2923.06"/>
    <x v="270"/>
    <s v="CONTRATO MANTENIMIENTO Y CONSERVACION INSTALACIONES TERMICAS DE EDIFICIOS SERV. SALUD PUBLICA. LOTE 4. (SPSC-SE 52/2025)"/>
    <n v="220"/>
    <s v="VALLADOLID"/>
    <s v="VALLADOLID"/>
    <x v="0"/>
    <s v="PrAbier - Procedimiento Abierto"/>
    <s v="MultiC - MultiCriterio"/>
    <x v="0"/>
    <x v="1"/>
    <s v="2"/>
    <s v="2. Gastos corrientes en bienes y servicios"/>
    <s v="11"/>
    <x v="5"/>
    <s v="3111"/>
    <s v="3111. Protección de la salubridad pública"/>
    <n v="21"/>
    <n v="213"/>
  </r>
  <r>
    <n v="220260012859"/>
    <s v="AD/"/>
    <d v="2026-04-22T00:00:00"/>
    <n v="22026001639"/>
    <s v="2026 10 2412 213"/>
    <n v="-1330.87"/>
    <x v="106"/>
    <s v="Ajuste presupuestario mantenimiento calefaccion centro Jacinto Benavente de abril a diciembre de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1"/>
    <n v="213"/>
  </r>
  <r>
    <n v="220260011528"/>
    <s v="AD"/>
    <d v="2026-04-09T00:00:00"/>
    <n v="22026003085"/>
    <s v="2026 10 2412 22102"/>
    <n v="2887.27"/>
    <x v="284"/>
    <s v="Reajuste presupuestario SUMINISTRO GAS NATURAL CENTRO DE FORMACION PARA EL EMPLEO JACINTO BENAVENTE HASTA 30/09/2026"/>
    <n v="220"/>
    <s v="BARCELONA"/>
    <s v="BARCELON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2"/>
  </r>
  <r>
    <n v="220260018239"/>
    <s v="D"/>
    <d v="2026-05-26T00:00:00"/>
    <n v="22026002935"/>
    <s v="2026 01 4331 212"/>
    <n v="73.06"/>
    <x v="98"/>
    <s v="CAJA 2EL LEGRAND 80052 EMP. TAB.HUECO MEC. / BRIDA UNEX 2221-0  2,5X101 NEGRO / BRIDA UNEX 2247-0  4,8X287 NEGRO / BRIDA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5536"/>
    <s v="AD"/>
    <d v="2026-05-08T00:00:00"/>
    <n v="22026003691"/>
    <s v="2026 11 3111 22799"/>
    <n v="2875"/>
    <x v="244"/>
    <s v="CONTINUIDAD CONTRATO RECOGIDA ANIMALES DOMESTICOS ABANDONADOS LOTE 1. EXPTE. SPSC  - SE/39/2023. DEL 1 AL 31-5-2026"/>
    <n v="220"/>
    <s v="TUDELA DE DUERO"/>
    <s v="VALLADOLID"/>
    <x v="0"/>
    <s v="PrAbier - Procedimiento Abierto"/>
    <s v="MultiC - MultiCriterio"/>
    <x v="0"/>
    <x v="1"/>
    <s v="2"/>
    <s v="2. Gastos corrientes en bienes y servicios"/>
    <s v="11"/>
    <x v="5"/>
    <s v="3111"/>
    <s v="3111. Protección de la salubridad pública"/>
    <n v="22"/>
    <n v="22799"/>
  </r>
  <r>
    <n v="220260018199"/>
    <s v="D"/>
    <d v="2026-05-26T00:00:00"/>
    <n v="22026002189"/>
    <s v="2026 11 1361 22199"/>
    <n v="69.66"/>
    <x v="98"/>
    <s v="UNION 3 PIEZAS MH 11/4&quot;&quot; ESMEBRA MB 0626000 / TEFLON COLLAK 12X12X0.075   06510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9480"/>
    <s v="D"/>
    <d v="2026-05-29T00:00:00"/>
    <n v="22026001283"/>
    <s v="2026 10 2312 212"/>
    <n v="63.36"/>
    <x v="98"/>
    <s v="MANT. SUMINISTRO DE GRIFO S/BOYA ,ASIENTO+TAPA ROCA , PALANCA WC HIERRO GALVANIZADOPARA REPARACION DEL CVA PTE. COLG- AM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2377"/>
    <s v="D"/>
    <d v="2026-04-20T00:00:00"/>
    <n v="22026001176"/>
    <s v="2026 10 2412 212"/>
    <n v="53.16"/>
    <x v="98"/>
    <s v="MANT. SUMINISTRO DE MATERIAL PARA REAPARACION EN EL JACINTO BENAVENTE- AM.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1"/>
    <n v="212"/>
  </r>
  <r>
    <n v="220260018429"/>
    <s v="AD"/>
    <d v="2026-05-26T00:00:00"/>
    <n v="22026004184"/>
    <s v="2026 01 9206 22001"/>
    <n v="2145"/>
    <x v="784"/>
    <s v="142 POSTALES ANTIGUAS DE VALLADOLID, 2 PROGRAMAS COMERCIALES DE FERIAS, 1 NOMENCLÁTOR DE CALLES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001"/>
  </r>
  <r>
    <n v="220260012872"/>
    <s v="AD"/>
    <d v="2026-04-22T00:00:00"/>
    <n v="22026003498"/>
    <s v="2026 10 2412 22199"/>
    <n v="2125"/>
    <x v="785"/>
    <s v="SUMINISTRO DE MATERIAL PARA EL CURSO DE PARQUES Y JARDINES VII DEL C. DE F. PARA EL EMPLEO- JACINTO BENAVENTE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2"/>
    <n v="22199"/>
  </r>
  <r>
    <n v="220260012571"/>
    <s v="D"/>
    <d v="2026-04-20T00:00:00"/>
    <n v="22026000436"/>
    <s v="2026 03 9241 212"/>
    <n v="46"/>
    <x v="98"/>
    <s v="MATERIAL DE FONTANERÍA PARA C.C. PILARICA (ID 50518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15437"/>
    <s v="D"/>
    <d v="2026-05-08T00:00:00"/>
    <n v="22026001283"/>
    <s v="2026 10 2312 212"/>
    <n v="43.64"/>
    <x v="98"/>
    <s v="MANT. SUMINISTRO DE MATERIAL  PARA REPARACION EN EL CVA DELICIAS Y Z. SUR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6470"/>
    <s v="D"/>
    <d v="2026-05-15T00:00:00"/>
    <n v="22026001980"/>
    <s v="2026 11 3111 22199"/>
    <n v="41.25"/>
    <x v="98"/>
    <s v="LAMPARA PH INFRA. IR250W RJ  R125 57521025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3111"/>
    <s v="3111. Protección de la salubridad pública"/>
    <n v="22"/>
    <n v="22199"/>
  </r>
  <r>
    <n v="220260016700"/>
    <s v="D"/>
    <d v="2026-05-15T00:00:00"/>
    <n v="22026001021"/>
    <s v="2026 10 2311 212"/>
    <n v="38.78"/>
    <x v="98"/>
    <s v="F - 3233 - 1 MECANISMO ROCA DESCARGA Y 1 DE ALIM. LATERAL PARA COMEDOR SOCIAL - CADIELSA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1"/>
    <s v="2311. Intervención social"/>
    <n v="21"/>
    <n v="212"/>
  </r>
  <r>
    <n v="220260015437"/>
    <s v="D"/>
    <d v="2026-05-08T00:00:00"/>
    <n v="22026001284"/>
    <s v="2026 10 2312 212"/>
    <n v="35.65"/>
    <x v="98"/>
    <s v="MANT. SUMINISTRO DE MATERIAL  PARA REPARACION EN EL CVA DELICIAS Y Z. SUR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50065238"/>
    <s v="AD"/>
    <d v="2026-04-01T00:00:00"/>
    <n v="22025009632"/>
    <s v="2026 10 2311 633"/>
    <n v="2763.13"/>
    <x v="372"/>
    <s v="LOTE 3. CÁMARAS CCTV EN COMEDOR SOCIAL"/>
    <n v="220"/>
    <s v="VALLADOLID"/>
    <s v="VALLADOLID"/>
    <x v="0"/>
    <s v="PrAbier - Procedimiento Abierto"/>
    <s v="MultiC - MultiCriterio"/>
    <x v="2"/>
    <x v="1"/>
    <s v="6"/>
    <s v="6. Inversiones reales"/>
    <s v="10"/>
    <x v="1"/>
    <s v="2311"/>
    <s v="2311. Intervención social"/>
    <n v="63"/>
    <n v="633"/>
  </r>
  <r>
    <n v="220260016730"/>
    <s v="D"/>
    <d v="2026-05-15T00:00:00"/>
    <n v="22026001283"/>
    <s v="2026 10 2312 212"/>
    <n v="29.04"/>
    <x v="98"/>
    <s v="MANT. SUMINISTRO DE MATERIAL PARA REPARACIONES DEL CVA PTE. COLG Y RIO ESGUEV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9590"/>
    <s v="D"/>
    <d v="2026-05-29T00:00:00"/>
    <n v="22026001205"/>
    <s v="2026 07 1721 22112"/>
    <n v="29.04"/>
    <x v="98"/>
    <s v="PANEL DISANO ECO 33W 4000K  60X60 UGR&lt;19 BL 3500LM / TASA ECORAEE   (R.DECRETO 208/2005)"/>
    <n v="300"/>
    <s v="VALLADOLID"/>
    <s v="VALLADOLID"/>
    <x v="3"/>
    <s v="PrAbier - Procedimiento Abierto"/>
    <s v="MultiC - MultiCriterio"/>
    <x v="2"/>
    <x v="1"/>
    <s v="2"/>
    <s v="2. Gastos corrientes en bienes y servicios"/>
    <s v="07"/>
    <x v="3"/>
    <s v="1721"/>
    <s v="1721. Protección del medio ambiente"/>
    <n v="22"/>
    <n v="22112"/>
  </r>
  <r>
    <n v="220260015926"/>
    <s v="D"/>
    <d v="2026-05-12T00:00:00"/>
    <n v="22026002213"/>
    <s v="2026 01 4331 212"/>
    <n v="28.23"/>
    <x v="98"/>
    <s v="MT CANAL LEGRAND 30093  SUELO 75X18 GRIS / LATIGUILLO GAE CAT.6A S/FTP LSZH AZUL 10MT  CL126A3.100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1161"/>
    <s v="D"/>
    <d v="2026-04-08T00:00:00"/>
    <n v="22026001284"/>
    <s v="2026 10 2312 212"/>
    <n v="24.43"/>
    <x v="98"/>
    <s v="MANT. SUMINISTRO DE MATERIAL PARA REPARACONES ELECT. DEL CVA PTE. COL -HUERTA  Y PASAJE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6480"/>
    <s v="D"/>
    <d v="2026-05-15T00:00:00"/>
    <n v="22026000436"/>
    <s v="2026 03 9241 212"/>
    <n v="22.87"/>
    <x v="98"/>
    <s v="MATERIAL DE FONTANERÍA PARA C.C. JOSÉ MARÍA LUELMO (ID 50990) // MECANISMO ROCA A822502200 DESCARGA SIMPLE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18149"/>
    <s v="D"/>
    <d v="2026-05-26T00:00:00"/>
    <n v="22026000437"/>
    <s v="2026 03 9241 213"/>
    <n v="22.35"/>
    <x v="98"/>
    <s v="SUMINISTRO DE MATERIAL DE FERRETERÍA PARA C.C. PARQUESOL (ID. 51066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2501"/>
    <s v="D"/>
    <d v="2026-04-20T00:00:00"/>
    <n v="22026000436"/>
    <s v="2026 03 9241 212"/>
    <n v="19.88"/>
    <x v="98"/>
    <s v="C.C. JOSÉ MARÍA LUELMO (ID 50714 // DESATASCADOR COLLAK 1 LT DESA-TOT / SILICONA GRIFFON POLIMERO TRANSP.300G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19580"/>
    <s v="D"/>
    <d v="2026-05-29T00:00:00"/>
    <n v="22026002935"/>
    <s v="2026 01 4331 212"/>
    <n v="13.07"/>
    <x v="98"/>
    <s v="DOWNLIGHT PH DN065B LED20/840 19.5W Ø200  REDON. / TASA ECORAEE   (R.DECRETO 208/2005)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6472"/>
    <s v="D"/>
    <d v="2026-05-15T00:00:00"/>
    <n v="22026001980"/>
    <s v="2026 11 3111 22199"/>
    <n v="11.63"/>
    <x v="98"/>
    <s v="BASE 5TO LEGRAND 2P+T CABLE 1,5MT BL 694555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3111"/>
    <s v="3111. Protección de la salubridad pública"/>
    <n v="22"/>
    <n v="22199"/>
  </r>
  <r>
    <n v="220260012429"/>
    <s v="D"/>
    <d v="2026-04-20T00:00:00"/>
    <n v="22026000427"/>
    <s v="2026 11 1631 22199"/>
    <n v="10.83"/>
    <x v="98"/>
    <s v="OTROS SUMINISTROS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19588"/>
    <s v="D"/>
    <d v="2026-05-29T00:00:00"/>
    <n v="22026000691"/>
    <s v="2026 11 1621 214"/>
    <n v="825.07"/>
    <x v="588"/>
    <s v="REPARACIÓN VEHÍCULO.../// AM EXP 08/2022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5451"/>
    <s v="D"/>
    <d v="2026-05-08T00:00:00"/>
    <n v="22026000427"/>
    <s v="2026 11 1631 22199"/>
    <n v="1161.0899999999999"/>
    <x v="786"/>
    <s v="OTROS SUMINISTROS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18257"/>
    <s v="D"/>
    <d v="2026-05-26T00:00:00"/>
    <n v="22026000422"/>
    <s v="2026 11 1621 22199"/>
    <n v="113.14"/>
    <x v="786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7643"/>
    <s v="D"/>
    <d v="2026-05-22T00:00:00"/>
    <n v="22025002781"/>
    <s v="2026 0850 1532 619"/>
    <n v="771.11"/>
    <x v="123"/>
    <s v="Control de calidad en obras de adecuación de espacios en zonas peatonales en entornos a centros escolares (exp. 17/2024)"/>
    <n v="300"/>
    <s v="MALAGA"/>
    <s v="MALAGA"/>
    <x v="0"/>
    <s v="PrAbier - Procedimiento Abierto"/>
    <s v="MultiC - MultiCriterio"/>
    <x v="2"/>
    <x v="1"/>
    <n v="6"/>
    <s v="6. Inversiones reales"/>
    <s v="08"/>
    <x v="9"/>
    <n v="1532"/>
    <s v="1532. Pavimentación vias públicas y otros servicios urbanísticos"/>
    <n v="61"/>
    <n v="619"/>
  </r>
  <r>
    <n v="220260015894"/>
    <s v="D"/>
    <d v="2026-05-12T00:00:00"/>
    <n v="22026000689"/>
    <s v="2026 11 1621 214"/>
    <n v="1340.28"/>
    <x v="58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349"/>
    <s v="D"/>
    <d v="2026-04-20T00:00:00"/>
    <n v="22026000689"/>
    <s v="2026 11 1621 214"/>
    <n v="893.51"/>
    <x v="589"/>
    <s v="SUMINISTRO PIEZAS TALLER.../// AM EXP 18/2026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351"/>
    <s v="D"/>
    <d v="2026-04-20T00:00:00"/>
    <n v="22026000689"/>
    <s v="2026 11 1621 214"/>
    <n v="893.51"/>
    <x v="589"/>
    <s v="SUMINISTRO PIEZAS TALLER.../// AM EXP 18/2026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9598"/>
    <s v="D"/>
    <d v="2026-05-29T00:00:00"/>
    <n v="22026001173"/>
    <s v="2026 07 1711 213"/>
    <n v="800.39"/>
    <x v="591"/>
    <s v="DISCO DE CORTE 900 115X1.0X22.23 / CORREA TRAPECIAL FENNER / RODAMIENTO / Mano de obra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18057"/>
    <s v="D"/>
    <d v="2026-05-26T00:00:00"/>
    <n v="22026001173"/>
    <s v="2026 07 1711 213"/>
    <n v="687.2"/>
    <x v="591"/>
    <s v="TERMINAL BATERIA POSITIVO / Batería con carga líquida / ACEITE MOTOR PLUS 50II LITRO / SIGAUS / W712 FILTRO DE ACEITE /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12463"/>
    <s v="D"/>
    <d v="2026-04-20T00:00:00"/>
    <n v="22026000427"/>
    <s v="2026 11 1631 22199"/>
    <n v="1045.44"/>
    <x v="160"/>
    <s v="OTROS SUMINISTROS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15938"/>
    <s v="D"/>
    <d v="2026-05-12T00:00:00"/>
    <n v="22026001980"/>
    <s v="2026 11 3111 22199"/>
    <n v="493.68"/>
    <x v="160"/>
    <s v="GUANTE NITRILO SIN POLVO AZUL TALLA S 3,5GRS (                       ) / GUANTE NITRILO SIN POLVO AZUL TALLA M 3,5GRS (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3111"/>
    <s v="3111. Protección de la salubridad pública"/>
    <n v="22"/>
    <n v="22199"/>
  </r>
  <r>
    <n v="220260012461"/>
    <s v="D"/>
    <d v="2026-04-20T00:00:00"/>
    <n v="22026000422"/>
    <s v="2026 11 1621 22199"/>
    <n v="354.35"/>
    <x v="160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5940"/>
    <s v="D"/>
    <d v="2026-05-12T00:00:00"/>
    <n v="22026001980"/>
    <s v="2026 11 3111 22199"/>
    <n v="302.5"/>
    <x v="160"/>
    <s v="ROLLUP 120CM DIA MUNDIAL DE LA SALUD (                       )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3111"/>
    <s v="3111. Protección de la salubridad pública"/>
    <n v="22"/>
    <n v="22199"/>
  </r>
  <r>
    <n v="220260018061"/>
    <s v="D"/>
    <d v="2026-05-26T00:00:00"/>
    <n v="22026001313"/>
    <s v="2026 07 1711 22104"/>
    <n v="115.98"/>
    <x v="160"/>
    <s v="MASCARILLA 3M 4251+ FFA1P2 R D (                       ) / GUANTE NITRILO SIN POLVO AZUL TALLA S 3,5GRS (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4"/>
  </r>
  <r>
    <n v="220260012363"/>
    <s v="D"/>
    <d v="2026-04-20T00:00:00"/>
    <n v="22026000422"/>
    <s v="2026 11 1621 22199"/>
    <n v="96.8"/>
    <x v="160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8059"/>
    <s v="D"/>
    <d v="2026-05-26T00:00:00"/>
    <n v="22026001313"/>
    <s v="2026 07 1711 22104"/>
    <n v="72.52"/>
    <x v="160"/>
    <s v="BOTA SINEX UROLA S3 39 SRC WR METAL FREE MEMBRANA 39 (                       )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4"/>
  </r>
  <r>
    <n v="220260018063"/>
    <s v="D"/>
    <d v="2026-05-26T00:00:00"/>
    <n v="22026001313"/>
    <s v="2026 07 1711 22104"/>
    <n v="67.569999999999993"/>
    <x v="160"/>
    <s v="BOTA SPINNING YOUTH S3 SRC Nº36 (                       )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4"/>
  </r>
  <r>
    <n v="220260018143"/>
    <s v="D"/>
    <d v="2026-05-26T00:00:00"/>
    <n v="22026002189"/>
    <s v="2026 11 1361 22199"/>
    <n v="58.85"/>
    <x v="160"/>
    <s v="ZAPATO MONTI S3 SRC Nº41 (                       )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2385"/>
    <s v="D"/>
    <d v="2026-04-20T00:00:00"/>
    <n v="22026002189"/>
    <s v="2026 11 1361 22199"/>
    <n v="40.159999999999997"/>
    <x v="160"/>
    <s v="GUANTE GRIPAZZ NITRILO NARANJA T-L/9 (                       )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9564"/>
    <s v="D"/>
    <d v="2026-05-29T00:00:00"/>
    <n v="22026001980"/>
    <s v="2026 11 3111 22199"/>
    <n v="16.940000000000001"/>
    <x v="160"/>
    <s v="GUANTE NYLON+PU GRIS PU2000 T-7 (                       )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3111"/>
    <s v="3111. Protección de la salubridad pública"/>
    <n v="22"/>
    <n v="22199"/>
  </r>
  <r>
    <n v="220260019532"/>
    <s v="D"/>
    <d v="2026-05-29T00:00:00"/>
    <n v="22026000422"/>
    <s v="2026 11 1621 22199"/>
    <n v="6503.41"/>
    <x v="110"/>
    <s v="OTROS SUMINISTROS.../// AM EXP 18/2022 // SERVICIO DE LIMPIEZA."/>
    <n v="300"/>
    <s v="GETAFE"/>
    <s v="MADR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5447"/>
    <s v="D"/>
    <d v="2026-05-08T00:00:00"/>
    <n v="22026000692"/>
    <s v="2026 11 1631 214"/>
    <n v="1092.7"/>
    <x v="592"/>
    <s v="REPARACIÓN VEHÍCULO.../// AM EXP 0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9586"/>
    <s v="D"/>
    <d v="2026-05-29T00:00:00"/>
    <n v="22026002240"/>
    <s v="2026 11 1321 214"/>
    <n v="1087.96"/>
    <x v="527"/>
    <s v="KIT DE TRANSMISIÓN RK VERSYS 650 114X46X15 XRE 520 / KIT DE TRANSMISIÓN RK V-STROM 650 118X47X15 XRE525 / KIT DE TRANSMI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1533"/>
    <s v="AD"/>
    <d v="2026-04-09T00:00:00"/>
    <n v="22026003235"/>
    <s v="2026 10 2311 22799"/>
    <n v="2119.92"/>
    <x v="243"/>
    <s v="Realizacion del tratamiento antilegionella durante el primer semestre año 2026 en centro integrado de personas sin hogar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799"/>
  </r>
  <r>
    <n v="220260016864"/>
    <s v="AD"/>
    <d v="2026-05-18T00:00:00"/>
    <n v="22026003899"/>
    <s v="2026 11 1361 213"/>
    <n v="2047.23"/>
    <x v="191"/>
    <s v="REVISIÓN OBLIGATORIA DE LOS 8 EQUIPOS DE SALVAMENTO SAVER CF-15//SEISPC"/>
    <n v="220"/>
    <s v="MADRID"/>
    <s v="MADRID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5057"/>
    <s v="AD"/>
    <d v="2026-05-06T00:00:00"/>
    <n v="22026003567"/>
    <s v="2026 10 2314 22615"/>
    <n v="2000"/>
    <x v="787"/>
    <s v="ESCAPE ROOM PARA LA PREVENCIÓN DEL CANNABIS Y ALCOHOL// PLAZA PORTUGALETE// 14 Y 15 DE MAY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2"/>
    <n v="22615"/>
  </r>
  <r>
    <n v="220260016076"/>
    <s v="AD"/>
    <d v="2026-05-14T00:00:00"/>
    <n v="22026003795"/>
    <s v="2026 04 9231 22799"/>
    <n v="2000"/>
    <x v="680"/>
    <s v="REALIZACION DE PLACAS ROTULADORAS DE VIAS PUBLICAS PARA LA CIUDAD DE VALLADOLID 2026"/>
    <n v="220"/>
    <s v="VALLADOLID"/>
    <s v="VALLADOLID"/>
    <x v="2"/>
    <s v="AdDirec - Adjudicación Directa"/>
    <s v="SinC - Sin Criterio"/>
    <x v="1"/>
    <x v="1"/>
    <s v="2"/>
    <s v="2. Gastos corrientes en bienes y servicios"/>
    <s v="04"/>
    <x v="2"/>
    <s v="9231"/>
    <s v="9231. Información, registro y gestión del padrón"/>
    <n v="22"/>
    <n v="22799"/>
  </r>
  <r>
    <n v="220260014699"/>
    <s v="AD"/>
    <d v="2026-04-30T00:00:00"/>
    <n v="22026003549"/>
    <s v="2026 10 2312 22617"/>
    <n v="1969.88"/>
    <x v="39"/>
    <s v="SERVICIO PARA LA GESTION DE INSCRIPCIONES,  RECEPCIÓN  PARTICIPAN, ETC... DE LA JORNADA DEL LENGUAJE DEL DIA 9 DE MAYO-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17"/>
  </r>
  <r>
    <n v="220260016876"/>
    <s v="AD"/>
    <d v="2026-05-18T00:00:00"/>
    <n v="22026003988"/>
    <s v="2026 10 2311 22602"/>
    <n v="1936"/>
    <x v="666"/>
    <s v="CAMPAÑA PUBLICIDAD CARRERA DE LAS FAMILIAS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602"/>
  </r>
  <r>
    <n v="220250040155"/>
    <s v="AD"/>
    <d v="2026-05-08T00:00:00"/>
    <n v="22025006284"/>
    <s v="2026 02 1511 609"/>
    <n v="1913.29"/>
    <x v="463"/>
    <s v="DIREC.FACULTATIVA OBRA DESMONTAJE,TRASLADO Y RECOLOCACIÓN ARQUERÍA HISTÓRICA CONVEN.MERCED CALZADA DE VALLADOLID"/>
    <n v="220"/>
    <s v="ARANDA DE DUERO"/>
    <s v="BURGOS"/>
    <x v="0"/>
    <s v="AdDirec - Adjudicación Directa"/>
    <s v="SinC - Sin Criterio"/>
    <x v="1"/>
    <x v="1"/>
    <s v="6"/>
    <s v="6. Inversiones reales"/>
    <s v="02"/>
    <x v="10"/>
    <s v="1511"/>
    <s v="1511. Planficación y gestión del urbanismo"/>
    <n v="60"/>
    <n v="609"/>
  </r>
  <r>
    <n v="220260011431"/>
    <s v="ADO"/>
    <d v="2026-04-09T00:00:00"/>
    <n v="22026002843"/>
    <s v="2026 11 1621 22706"/>
    <n v="1892.44"/>
    <x v="788"/>
    <s v="MANTENIMIENTO Y REPARACIÓN PERSIANAS EDIFICIO C/ TOPACIO 63. SERVICIO DE LIMPIEZA."/>
    <n v="240"/>
    <s v="POBLA DE CLARAMUNT (LA)"/>
    <s v="BARCELONA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2"/>
    <n v="22706"/>
  </r>
  <r>
    <n v="220250031564"/>
    <s v="AD"/>
    <d v="2026-05-08T00:00:00"/>
    <n v="22025005121"/>
    <s v="2026 02 1511 609"/>
    <n v="1890.74"/>
    <x v="116"/>
    <s v="CONTROL CALIDAD OBRA DESMONTAJE TRASLADO Y RECOLOCACIÓN ARQUERÍA HISTÓRICA CONVENTO LA MERCED CALZADA DE VALLAD."/>
    <n v="220"/>
    <s v="ZARATAN"/>
    <s v="VALLADOLID"/>
    <x v="0"/>
    <s v="AdDirec - Adjudicación Directa"/>
    <s v="SinC - Sin Criterio"/>
    <x v="1"/>
    <x v="1"/>
    <s v="6"/>
    <s v="6. Inversiones reales"/>
    <s v="02"/>
    <x v="10"/>
    <s v="1511"/>
    <s v="1511. Planficación y gestión del urbanismo"/>
    <n v="60"/>
    <n v="609"/>
  </r>
  <r>
    <n v="220260017601"/>
    <s v="AD"/>
    <d v="2026-05-21T00:00:00"/>
    <n v="22026003984"/>
    <s v="2026 01 4331 22602"/>
    <n v="1881.55"/>
    <x v="789"/>
    <s v="PUBLICIDAD DEL PROGRAMA VALLADOLID NOW- FORO DE INVERSIONES CIUDAD DE VALLADOLID EN LA REVISTA CASTILLA Y LEÓN ECONÓMICA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16357"/>
    <s v="AD"/>
    <d v="2026-05-15T00:00:00"/>
    <n v="22026003833"/>
    <s v="2026 09 4321 213"/>
    <n v="1875.31"/>
    <x v="156"/>
    <s v="REPARACION DE DIVERSOS DEFECTOS PCI EN LA CUPULA DEL MILENIO, VASO DE EXPANSION, PRESOSTATO GRUPO INCENDIOS, PULSADOR"/>
    <n v="220"/>
    <s v="ALBACETE"/>
    <s v="ALBACETE"/>
    <x v="0"/>
    <s v="AdDirec - Adjudicación Directa"/>
    <s v="SinC - Sin Criterio"/>
    <x v="1"/>
    <x v="1"/>
    <s v="2"/>
    <s v="2. Gastos corrientes en bienes y servicios"/>
    <s v="09"/>
    <x v="6"/>
    <s v="4321"/>
    <s v="4321. Turismo"/>
    <n v="21"/>
    <n v="213"/>
  </r>
  <r>
    <n v="220260011015"/>
    <s v="AD"/>
    <d v="2026-04-07T00:00:00"/>
    <n v="22026003118"/>
    <s v="2026 11 1621 22799"/>
    <n v="1815"/>
    <x v="87"/>
    <s v="ASIST. TÉC., LOTE 2, EXP 28/2024 ASISTENCIA TÉCNICA CONTROL CALIDAD ESTADO SUSTITUCIÓN SOTERRADOS. SERVICIO DE LIMPIEZA."/>
    <n v="220"/>
    <s v="ALCOBENDAS"/>
    <s v="MADRID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2"/>
    <n v="22799"/>
  </r>
  <r>
    <n v="220260016432"/>
    <s v="D"/>
    <d v="2026-05-15T00:00:00"/>
    <n v="22026002240"/>
    <s v="2026 11 1321 214"/>
    <n v="964.58"/>
    <x v="527"/>
    <s v="SENSOR PUNTO MUERTO VERSYS 650 21176-0820 / JUEGO PASTILLAS FRENO TRASERO VERSYS-V-STROM FA174HH / JUEGO DE PASTILLAS DE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0168"/>
    <s v="AD"/>
    <d v="2026-05-29T00:00:00"/>
    <n v="22026003953"/>
    <s v="2026 03 9241 22602"/>
    <n v="1815"/>
    <x v="778"/>
    <s v="SERVICIOS DE DIFUSIÓN DEL PROCESO DE PRESUPUESTOS PARTICIPATIVOS 2027/28 EN PRENSA DIGITAL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20171"/>
    <s v="AD"/>
    <d v="2026-05-29T00:00:00"/>
    <n v="22026003957"/>
    <s v="2026 03 9241 22602"/>
    <n v="1815"/>
    <x v="666"/>
    <s v="SERVICIOS DE DIFUSIÓN DEL PROCESO DE PRESUPUESTOS PARTICIPATIVOS 2027/28 EN RADIO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9554"/>
    <s v="D"/>
    <d v="2026-05-29T00:00:00"/>
    <n v="22026002240"/>
    <s v="2026 11 1321 214"/>
    <n v="414.15"/>
    <x v="527"/>
    <s v="FILTRO DE AIRE HFA1509 HONDA CB-500-XA / BUJÍA NGK CPR8EA-9 / FARO DELANTERO VESPA TX-200 / MANETA DE FRENO DELANTERO VE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0172"/>
    <s v="AD"/>
    <d v="2026-05-29T00:00:00"/>
    <n v="22026003958"/>
    <s v="2026 03 9241 22602"/>
    <n v="1815"/>
    <x v="790"/>
    <s v="SERVICIOS DE DIFUSIÓN DEL PROCESO DE PRESUPUESTOS PARTICIPATIVOS 2027/28 EN RADIO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6460"/>
    <s v="D"/>
    <d v="2026-05-15T00:00:00"/>
    <n v="22026002240"/>
    <s v="2026 11 1321 214"/>
    <n v="147.63999999999999"/>
    <x v="527"/>
    <s v="CASQUILLO JUNTA ESCAPE SATELIS E320380305 / ALOJAMIENTO BOMBA DE FRENO VERSYS K49006-10888 / BOLT FRENO VERSYS K92153-18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6874"/>
    <s v="AD"/>
    <d v="2026-05-18T00:00:00"/>
    <n v="22026003969"/>
    <s v="2026 11 1621 212"/>
    <n v="1814.61"/>
    <x v="716"/>
    <s v="INSTALACIÓN REJILLA PARA VENTILACIÓN CARGA VEHÍCULOS ELÉCTRICOS EN CAMINO VIEJO DE SIMANCAS. SERVICIO DE LIMPIEZA."/>
    <n v="220"/>
    <s v="TUDELA DE DUERO"/>
    <s v="VALLADOLID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1"/>
    <n v="212"/>
  </r>
  <r>
    <n v="220260018163"/>
    <s v="D"/>
    <d v="2026-05-26T00:00:00"/>
    <n v="22026000868"/>
    <s v="2026 02 9332 212"/>
    <n v="1776.09"/>
    <x v="791"/>
    <s v="PLACA SALVAMOQUETAS 2 MM. 3050X1250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6849"/>
    <s v="AD"/>
    <d v="2026-05-18T00:00:00"/>
    <n v="22026003715"/>
    <s v="2026 10 2312 213"/>
    <n v="1754.5"/>
    <x v="58"/>
    <s v="ADAPTACION A NORMATIVA E LOS ASCENSORES DE LOS CVA Z. ESTE, Z. SUR, PASAJE, RONDILLA, PTE. COLGANTE- INICIATIVAS SOC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3"/>
  </r>
  <r>
    <n v="220260015890"/>
    <s v="D"/>
    <d v="2026-05-12T00:00:00"/>
    <n v="22026002122"/>
    <s v="2026 08 1532 210"/>
    <n v="560.98"/>
    <x v="175"/>
    <s v="ACRIPOL BRILLO BLANCO 3.2L ( SEPI PARQUE MICHELIN ) / CATALIZADOR ACRIPO/IMPRIPOL 800ML ( SEPI PARQUE MICHELIN ) / BARNI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12016"/>
    <s v="AD"/>
    <d v="2026-04-14T00:00:00"/>
    <n v="22026003230"/>
    <s v="2026 08 1651 619"/>
    <n v="892.75"/>
    <x v="116"/>
    <s v="Control de calidad del lote 3 del contrato de conservación, reparación y mantenimiento de alumbrado."/>
    <n v="220"/>
    <s v="ZARATAN"/>
    <s v="VALLADOLID"/>
    <x v="2"/>
    <s v="PrAbier - Procedimiento Abierto"/>
    <s v="MultiC - MultiCriterio"/>
    <x v="2"/>
    <x v="1"/>
    <s v="6"/>
    <s v="6. Inversiones reales"/>
    <s v="08"/>
    <x v="9"/>
    <s v="1651"/>
    <s v="1651. Alumbrado público"/>
    <n v="61"/>
    <n v="619"/>
  </r>
  <r>
    <n v="220260019570"/>
    <s v="D"/>
    <d v="2026-05-29T00:00:00"/>
    <n v="22026000943"/>
    <s v="2026 06 3232 212"/>
    <n v="457.99"/>
    <x v="175"/>
    <s v="SUMINISTRO MATERIAL DE PINTURA // CEIP PARQUE ALAMEDA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1517"/>
    <s v="AD"/>
    <d v="2026-04-09T00:00:00"/>
    <n v="22026003234"/>
    <s v="2026 10 2315 22799"/>
    <n v="1680"/>
    <x v="109"/>
    <s v="TALLERES DE COCINA CON PERSPECTIVA DE GENERO// CENTRO MUNICIPAL DE IGUALDAD// DE ABRIL A JUNI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17080"/>
    <s v="AD"/>
    <d v="2026-05-19T00:00:00"/>
    <n v="22026004032"/>
    <s v="2026 05 4312 22799"/>
    <n v="1663.75"/>
    <x v="389"/>
    <s v="CONTRATACIÓN DE LOS SERVICIOS DE DESATASCO E INSERCIÓN DE CÁMARA PARA VERIFICAR BAJANTES EN EL MERCADO RONDILLA"/>
    <n v="220"/>
    <s v="SIMANCAS"/>
    <s v="VALLADOLID"/>
    <x v="0"/>
    <s v="AdDirec - Adjudicación Directa"/>
    <s v="SinC - Sin Criterio"/>
    <x v="1"/>
    <x v="1"/>
    <s v="2"/>
    <s v="2. Gastos corrientes en bienes y servicios"/>
    <s v="05"/>
    <x v="8"/>
    <s v="4312"/>
    <s v="4312. Mercados"/>
    <n v="22"/>
    <n v="22799"/>
  </r>
  <r>
    <n v="220260011108"/>
    <s v="AD"/>
    <d v="2026-04-08T00:00:00"/>
    <n v="22026003223"/>
    <s v="2026 05 4312 632"/>
    <n v="1651.65"/>
    <x v="476"/>
    <s v="CONTRATO SERVICIO DIRECC. FACULT. OBRAS DE MEJORA DE INSTALACIÓN DE CLIMATIZACIÓN EXISTENTE EN EL MERCADO MUN. DEL VAL."/>
    <n v="220"/>
    <s v="VALLADOLID"/>
    <s v="VALLADOLID"/>
    <x v="0"/>
    <s v="AdDirec - Adjudicación Directa"/>
    <s v="SinC - Sin Criterio"/>
    <x v="1"/>
    <x v="1"/>
    <s v="6"/>
    <s v="6. Inversiones reales"/>
    <s v="05"/>
    <x v="8"/>
    <s v="4312"/>
    <s v="4312. Mercados"/>
    <n v="63"/>
    <n v="632"/>
  </r>
  <r>
    <n v="220260010814"/>
    <s v="AD"/>
    <d v="2026-04-06T00:00:00"/>
    <n v="22026003077"/>
    <s v="2026 10 2312 212"/>
    <n v="1638.58"/>
    <x v="759"/>
    <s v="SUMINISTRO   DE PINTURA  ANTIDESLIZANTE PARA  LA ENTRADA AL CVA PARQUESOL - INICIATIVAS SOCIALES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2"/>
  </r>
  <r>
    <n v="220260012563"/>
    <s v="D"/>
    <d v="2026-04-20T00:00:00"/>
    <n v="22026000436"/>
    <s v="2026 03 9241 212"/>
    <n v="182.37"/>
    <x v="175"/>
    <s v="LUXATIN BLANCO 4L ( PINAR DE ANTEQUERA ) / RP R855574 5 REC TEFLON PARED Y TECH 11 ( PINAR DE ANTEQUERA ) / DANPIN PACK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15605"/>
    <s v="AD"/>
    <d v="2026-05-08T00:00:00"/>
    <n v="22025001934"/>
    <s v="2026 0250 9332 632"/>
    <n v="5851.98"/>
    <x v="123"/>
    <s v="ADJ.CONTROL CALIDAD(LOTE 1) ENSAYOS OBRA DE REHABILITACIÓN DEL TEATRO LOPE DE VEGA EN VALLADOLID"/>
    <n v="220"/>
    <s v="MALAGA"/>
    <s v="MALAGA"/>
    <x v="0"/>
    <s v="PrAbier - Procedimiento Abierto"/>
    <s v="MultiC - MultiCriterio"/>
    <x v="2"/>
    <x v="1"/>
    <n v="6"/>
    <s v="6. Inversiones reales"/>
    <s v="02"/>
    <x v="10"/>
    <n v="9332"/>
    <s v="9332. Mantenimiento de edificios e instalaciones municipales"/>
    <n v="63"/>
    <n v="632"/>
  </r>
  <r>
    <n v="220250048073"/>
    <s v="AD"/>
    <d v="2026-05-08T00:00:00"/>
    <n v="22025006830"/>
    <s v="2026 11 1321 632"/>
    <n v="1573.61"/>
    <x v="456"/>
    <s v="ENSAYOS DEL CONTROL DE CALIDAD DE LAS OBRAS DE ACONDICIONAMIENTO DE LA CAMPA DEPÓSITO DE VEHÍCULOS AYTO VA"/>
    <n v="220"/>
    <s v="CASTELLANOS DE MORISCOS"/>
    <s v="SALAMANCA"/>
    <x v="0"/>
    <s v="AdDirec - Adjudicación Directa"/>
    <s v="SinC - Sin Criterio"/>
    <x v="1"/>
    <x v="1"/>
    <s v="6"/>
    <s v="6. Inversiones reales"/>
    <s v="11"/>
    <x v="5"/>
    <s v="1321"/>
    <s v="1321. Policía municipal"/>
    <n v="63"/>
    <n v="632"/>
  </r>
  <r>
    <n v="220260017076"/>
    <s v="AD"/>
    <d v="2026-05-19T00:00:00"/>
    <n v="22026003737"/>
    <s v="2026 10 2314 22799"/>
    <n v="1573"/>
    <x v="792"/>
    <s v="PROYECTO AUDIOVISUAL FP // CENTROS EDUCATIVOS VALLADOLID // MAYO Y JUNI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2"/>
    <n v="22799"/>
  </r>
  <r>
    <n v="220260012045"/>
    <s v="AD"/>
    <d v="2026-04-16T00:00:00"/>
    <n v="22026003444"/>
    <s v="2026 06 3321 22799"/>
    <n v="1500"/>
    <x v="83"/>
    <s v="CTO. DE SERVICIOS DISEÑO DE CARTELERÍA E IMÁGENES EN REDES SOCIALES PARA BIBLIOTECAS MUNICIPALES. AÑO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799"/>
  </r>
  <r>
    <n v="220260016865"/>
    <s v="AD"/>
    <d v="2026-05-18T00:00:00"/>
    <n v="22026003723"/>
    <s v="2026 02 9332 213"/>
    <n v="1485.88"/>
    <x v="439"/>
    <s v="Limpieza y desinfección de la torre de evaporación del Edificio de San Benito"/>
    <n v="220"/>
    <s v="IRUN"/>
    <s v="GUIPUZCOA"/>
    <x v="0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1"/>
    <n v="213"/>
  </r>
  <r>
    <n v="220260011018"/>
    <s v="AD"/>
    <d v="2026-04-07T00:00:00"/>
    <n v="22026003172"/>
    <s v="2026 01 9205 22104"/>
    <n v="1483.34"/>
    <x v="504"/>
    <s v="ADJUDICA EL SUMINISTRO DE CALZADO Y VESTUARIO EN 2026 PARA PERSONAL IMPRENTA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5"/>
    <s v="9205. Imprenta municipal"/>
    <n v="22"/>
    <n v="22104"/>
  </r>
  <r>
    <n v="220260028624"/>
    <s v="REIN"/>
    <d v="2026-06-26T00:00:00"/>
    <n v="22026002168"/>
    <s v="2026 04 3121 22706"/>
    <n v="-315"/>
    <x v="138"/>
    <s v="REVISIONES GINECOLOGICAS PERSONAL AYTO VALLADOLID DIC25-ENE26"/>
    <n v="891"/>
    <s v="VALLADOLID"/>
    <s v="VALLADOLID"/>
    <x v="0"/>
    <s v="PrAbier - Procedimiento Abierto"/>
    <s v="MultiC - MultiCriterio"/>
    <x v="0"/>
    <x v="1"/>
    <s v="2"/>
    <s v="2. Gastos corrientes en bienes y servicios"/>
    <s v="04"/>
    <x v="2"/>
    <s v="3121"/>
    <s v="3121. Prevención y salud laboral"/>
    <n v="22"/>
    <n v="22706"/>
  </r>
  <r>
    <n v="220260011004"/>
    <s v="AD"/>
    <d v="2026-04-07T00:00:00"/>
    <n v="22026003183"/>
    <s v="2026 07 1623 22700"/>
    <n v="1452"/>
    <x v="793"/>
    <s v="REDACCIÓN DE MEMORIA FINAL PARA LA SUBVENCIÓN DE BIORRESIDUOS. PLAZO 1 MES."/>
    <n v="220"/>
    <s v="VALLADOLID"/>
    <s v="VALLADOLID"/>
    <x v="0"/>
    <s v="AdDirec - Adjudicación Directa"/>
    <s v="SinC - Sin Criterio"/>
    <x v="1"/>
    <x v="1"/>
    <s v="2"/>
    <s v="2. Gastos corrientes en bienes y servicios"/>
    <s v="07"/>
    <x v="3"/>
    <s v="1623"/>
    <s v="1623. Tratamiento de residuos"/>
    <n v="22"/>
    <n v="22700"/>
  </r>
  <r>
    <n v="220260011514"/>
    <s v="AD"/>
    <d v="2026-04-09T00:00:00"/>
    <n v="22026003227"/>
    <s v="2026 01 9207 22602"/>
    <n v="1452"/>
    <x v="794"/>
    <s v="ADJUDICA INSERTAR PUBLICIDAD EN REVISTA EL TOREO CASTELLANO AÑO 2026"/>
    <n v="220"/>
    <s v="ALDEAMAYOR DE SAN MARTIN"/>
    <s v="VALLADOLID"/>
    <x v="0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602"/>
  </r>
  <r>
    <n v="220260014325"/>
    <s v="AD"/>
    <d v="2026-04-28T00:00:00"/>
    <n v="22026003561"/>
    <s v="2026 01 9203 22601"/>
    <n v="1419"/>
    <x v="795"/>
    <s v="RECEPCION OFICIAL HOMENAJE CIENTIFICO VALLISOLETANO JOSE ANTONIO VALVERDE, R.I."/>
    <n v="220"/>
    <s v="LEON"/>
    <s v="LEON"/>
    <x v="2"/>
    <s v="AdDirec - Adjudicación Directa"/>
    <s v="SinC - Sin Criterio"/>
    <x v="1"/>
    <x v="1"/>
    <s v="2"/>
    <s v="2. Gastos corrientes en bienes y servicios"/>
    <s v="01"/>
    <x v="4"/>
    <s v="9203"/>
    <s v="9203. Unidad de régimen interior"/>
    <n v="22"/>
    <n v="22601"/>
  </r>
  <r>
    <n v="220260015061"/>
    <s v="AD"/>
    <d v="2026-05-06T00:00:00"/>
    <n v="22026003649"/>
    <s v="2026 11 1321 22199"/>
    <n v="1391.5"/>
    <x v="583"/>
    <s v="CTO MENOR SUMINISTRO DE PULSERAS TEJIDAS EN DOS MODELOS. 200 AÑOS POLICÍA MUNICIPAL.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199"/>
  </r>
  <r>
    <n v="220260014316"/>
    <s v="AD"/>
    <d v="2026-04-28T00:00:00"/>
    <n v="22026003430"/>
    <s v="2026 11 1631 22799"/>
    <n v="1381.82"/>
    <x v="508"/>
    <s v="REVISIÓN OBLIGATORIA PERIÓDICA DE LINEAS DE VIDA. SERVICIO DE LIMPIEZA VIARIA."/>
    <n v="220"/>
    <s v="TUDELA DE DUERO"/>
    <s v="VALLADOL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2"/>
    <n v="22799"/>
  </r>
  <r>
    <n v="220260014407"/>
    <s v="AD"/>
    <d v="2026-04-29T00:00:00"/>
    <n v="22026003560"/>
    <s v="2026 11 1361 213"/>
    <n v="1366.15"/>
    <x v="533"/>
    <s v="REPARACIONES DE 5 CHAQUETONES Y 1 CUBREPANTALÓN BRISTOL//SEISPC"/>
    <n v="220"/>
    <s v="RUBÍ"/>
    <s v="BARCELONA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6696"/>
    <s v="D"/>
    <d v="2026-05-15T00:00:00"/>
    <n v="22026000943"/>
    <s v="2026 06 3232 212"/>
    <n v="137.47999999999999"/>
    <x v="175"/>
    <s v="PINTSUR 4L // OVALDINE FACHADAS LISO BLANCO 15L // CEIP MIGUEL ISCAR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8419"/>
    <s v="AD"/>
    <d v="2026-05-26T00:00:00"/>
    <n v="22026003085"/>
    <s v="2026 10 2412 22102"/>
    <n v="2389.85"/>
    <x v="284"/>
    <s v="Reajuste presupuestario cto.sum.gas natural Centro Jacinto Benavente por cursos Programa Mixto de Formacion hasta septie"/>
    <n v="220"/>
    <s v="BARCELONA"/>
    <s v="BARCELON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2"/>
  </r>
  <r>
    <n v="220260016694"/>
    <s v="D"/>
    <d v="2026-05-15T00:00:00"/>
    <n v="22026000943"/>
    <s v="2026 06 3232 212"/>
    <n v="105.95"/>
    <x v="175"/>
    <s v="OVALDINE 50 BLANCO 12L // OVALDINE 50 BLANCO 4L // CEIPO MIGUEL ÍSCAR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8424"/>
    <s v="AD"/>
    <d v="2026-05-26T00:00:00"/>
    <n v="22026004150"/>
    <s v="2026 11 1321 22799"/>
    <n v="1310.43"/>
    <x v="627"/>
    <s v="SUSTITUCIÓN PROYECTOR AULA DE ACADEMIA DE POLICÍA MUNICIPAL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799"/>
  </r>
  <r>
    <n v="220260018151"/>
    <s v="D"/>
    <d v="2026-05-26T00:00:00"/>
    <n v="22026000436"/>
    <s v="2026 03 9241 212"/>
    <n v="93.92"/>
    <x v="175"/>
    <s v="OVALDINE FACHADAS LISO BLANCO 15L ( CENTRO SANTIAGO LOPEZ  ID0051001 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15221"/>
    <s v="AD"/>
    <d v="2026-05-07T00:00:00"/>
    <n v="22026003536"/>
    <s v="2026 08 1341 22602"/>
    <n v="1295.9100000000001"/>
    <x v="611"/>
    <s v="Campaña de difusión en barrio de Delicias (2026)"/>
    <n v="220"/>
    <s v="VALLADOLID"/>
    <s v="VALLADOLID"/>
    <x v="0"/>
    <s v="AdDirec - Adjudicación Directa"/>
    <s v="SinC - Sin Criterio"/>
    <x v="1"/>
    <x v="1"/>
    <s v="2"/>
    <s v="2. Gastos corrientes en bienes y servicios"/>
    <s v="08"/>
    <x v="9"/>
    <s v="1341"/>
    <s v="1341. Movilidad"/>
    <n v="22"/>
    <n v="22602"/>
  </r>
  <r>
    <n v="220260018835"/>
    <s v="AD"/>
    <d v="2026-05-28T00:00:00"/>
    <n v="22026004190"/>
    <s v="2026 11 3111 22706"/>
    <n v="1270.5"/>
    <x v="312"/>
    <s v="CONTRATO GESTION CADAVERES ANIMALES DEL CENTRO MUNICIPAL DE PROTECCION ANIMAL DEL 1-7-2026 AL 30-6-2027. ANUALIDAD 2026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3111"/>
    <s v="3111. Protección de la salubridad pública"/>
    <n v="22"/>
    <n v="22706"/>
  </r>
  <r>
    <n v="220260011013"/>
    <s v="AD"/>
    <d v="2026-04-07T00:00:00"/>
    <n v="22026003115"/>
    <s v="2026 11 1621 22799"/>
    <n v="1243.08"/>
    <x v="104"/>
    <s v="COORDINACIÓN DE SEGURIDAD DEL ESTADO ESTRUCTURAL DE LOS SOTERRADOS EXP. SPSC-SE 28/2024. SERVICIO DE LIMPIEZ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2"/>
    <n v="22799"/>
  </r>
  <r>
    <n v="220260015069"/>
    <s v="AD"/>
    <d v="2026-05-06T00:00:00"/>
    <n v="22026003695"/>
    <s v="2026 11 1361 623"/>
    <n v="1231.71"/>
    <x v="504"/>
    <s v="HERRAMIENTAS A BATERÍA PARA TRABAJOS ESPECIFICOS MINUCIOSOS: 1 AMOLADORA, 1 TALADRO, 1 MINICORTADORA Y 6 BATERIAS/SEISPC"/>
    <n v="220"/>
    <s v="VALLADOLID"/>
    <s v="VALLADOLID"/>
    <x v="2"/>
    <s v="AdDirec - Adjudicación Directa"/>
    <s v="SinC - Sin Criterio"/>
    <x v="1"/>
    <x v="1"/>
    <s v="6"/>
    <s v="6. Inversiones reales"/>
    <s v="11"/>
    <x v="5"/>
    <s v="1361"/>
    <s v="1361. Prevención y extinción de incencios"/>
    <n v="62"/>
    <n v="623"/>
  </r>
  <r>
    <n v="220260016100"/>
    <s v="AD"/>
    <d v="2026-05-14T00:00:00"/>
    <n v="22026003825"/>
    <s v="2026 10 2312 22799"/>
    <n v="1210"/>
    <x v="796"/>
    <s v="CURSO DE FORMACION SOBRE TRABAJOS MENORESDE  LEGIONELLA EN LAS E. DIURNAS DE LOS CVA"/>
    <n v="220"/>
    <s v="IRUN"/>
    <s v="GUIPUZCOA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799"/>
  </r>
  <r>
    <n v="220260017071"/>
    <s v="AD"/>
    <d v="2026-05-19T00:00:00"/>
    <n v="22026003913"/>
    <s v="2026 10 2311 22602"/>
    <n v="1210"/>
    <x v="509"/>
    <s v="CAMPAÑA DE DIFUSION DE PRESENTACION DE MASCOTA INSTITUCIONAL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602"/>
  </r>
  <r>
    <n v="220260012327"/>
    <s v="D"/>
    <d v="2026-04-20T00:00:00"/>
    <n v="22026001284"/>
    <s v="2026 10 2312 212"/>
    <n v="61.93"/>
    <x v="175"/>
    <s v="MANT. SUMINISTRO DE MATERIAL DE PINTURA PARA   REPARACION DEL  CVA ZONA ESTE 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2867"/>
    <s v="AD"/>
    <d v="2026-04-22T00:00:00"/>
    <n v="22026003471"/>
    <s v="2026 11 1361 213"/>
    <n v="1206.07"/>
    <x v="786"/>
    <s v="SUSTITUCIÓN, INSTALACIÓN Y REVISIÓN DE CONTROLADOR DE SIRENAS,LUCES, FOCOS PERIMETRALES DE BOMBA NODRIZA PESASA 8/SEISPC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5434"/>
    <s v="AD"/>
    <d v="2026-05-08T00:00:00"/>
    <n v="22026003582"/>
    <s v="2026 05 4312 22699"/>
    <n v="1161.5999999999999"/>
    <x v="55"/>
    <s v="SUPRESIÓN DE LOS ELEMENTOS ACCESORIOS A LA FUENTE INSTALADA EN LA PLAZA CENTRAL DEL MERCADO DEL VAL"/>
    <n v="220"/>
    <s v="ALDEAMAYOR DE SAN MARTÍN"/>
    <s v="VALLADOLID"/>
    <x v="0"/>
    <s v="AdDirec - Adjudicación Directa"/>
    <s v="SinC - Sin Criterio"/>
    <x v="1"/>
    <x v="1"/>
    <s v="2"/>
    <s v="2. Gastos corrientes en bienes y servicios"/>
    <s v="05"/>
    <x v="8"/>
    <s v="4312"/>
    <s v="4312. Mercados"/>
    <n v="22"/>
    <n v="22699"/>
  </r>
  <r>
    <n v="220260018570"/>
    <s v="AD"/>
    <d v="2026-05-26T00:00:00"/>
    <n v="22026004104"/>
    <s v="2026 11 1361 213"/>
    <n v="1125.3"/>
    <x v="233"/>
    <s v="REPARACIÓN DE BISGRAS DE PUERTA EXTERIOR CANTERAC Y SUSTITUCIÓN DEL MOTOR DE LA PUERTA DE CALLE GENERAL SHELLY//SEISPC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4324"/>
    <s v="AD"/>
    <d v="2026-04-28T00:00:00"/>
    <n v="22026003557"/>
    <s v="2026 11 1631 22199"/>
    <n v="1124.22"/>
    <x v="301"/>
    <s v="REPARACIÓN E INSTALACIÓN DEL SISTEMA ANTI-INTRUSIÓN. SERVICIO DE LIMPIEZA VIARI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2"/>
    <n v="22199"/>
  </r>
  <r>
    <n v="220260011021"/>
    <s v="AD"/>
    <d v="2026-04-07T00:00:00"/>
    <n v="22026003225"/>
    <s v="2026 01 9205 203"/>
    <n v="1100"/>
    <x v="511"/>
    <s v="ADJUDICA AMPLIAR ALQUILER, MANTENIMEINTO Y COPIAS EQUIPO DIGITAL BIZHUB PRO C-6500 DE 01/03/2026 a 30/04/2026 - IMPRENTA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9205"/>
    <s v="9205. Imprenta municipal"/>
    <n v="20"/>
    <n v="203"/>
  </r>
  <r>
    <n v="220260011525"/>
    <s v="AD"/>
    <d v="2026-04-09T00:00:00"/>
    <n v="22026003281"/>
    <s v="2026 10 2312 213"/>
    <n v="1090.69"/>
    <x v="80"/>
    <s v="REPARACION DE PUERTA AUTOMATICA DEL GARAJE DEL CVA RONDILLA, SUSTITUCION MOTOR- INICIATIVAS SOCIALES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3"/>
  </r>
  <r>
    <n v="220260020181"/>
    <s v="AD"/>
    <d v="2026-05-29T00:00:00"/>
    <n v="22026004235"/>
    <s v="2026 06 3341 22799"/>
    <n v="1089"/>
    <x v="622"/>
    <s v="DISEÑO ESTATUILLA PREMIO DE LA FERIA DEL LIBRO Y SUMINISTRO BOLSAS PARA ACTIVIDADES DE LA FERIA. AÑO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41"/>
    <s v="3341. Coordinación de políticas culturales"/>
    <n v="22"/>
    <n v="22799"/>
  </r>
  <r>
    <n v="220260011102"/>
    <s v="AD"/>
    <d v="2026-04-08T00:00:00"/>
    <n v="22026002796"/>
    <s v="2026 02 9332 212"/>
    <n v="1085.3699999999999"/>
    <x v="98"/>
    <s v="SUMINISTRO DE CONJUNTO DE APARATOS Y SISTEMA PARA ADECUAR BAÑO PUBLICO A BAÑO APTO PARA PERSONAS OSTOMIZADAS"/>
    <n v="220"/>
    <s v="VALLADOLID"/>
    <s v="VALLADOLID"/>
    <x v="2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1"/>
    <n v="212"/>
  </r>
  <r>
    <n v="220260013708"/>
    <s v="ADO"/>
    <d v="2026-04-24T00:00:00"/>
    <n v="22026003324"/>
    <s v="2026 01 9207 22001"/>
    <n v="1083.33"/>
    <x v="15"/>
    <s v="Acceso a noticias y fotos de Castilla y León, recogidas en web de la Agencia- DICIEMBRE 2025 (Art. 29 Bases Ejecución)"/>
    <n v="240"/>
    <s v="BURGOS"/>
    <s v="BURGOS"/>
    <x v="0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001"/>
  </r>
  <r>
    <n v="220260019798"/>
    <s v="D"/>
    <d v="2026-05-29T00:00:00"/>
    <n v="22026000432"/>
    <s v="2026 03 9241 213"/>
    <n v="1072.99"/>
    <x v="68"/>
    <s v="SUMINISTRO DE PIEZAS PARA REPARACIONES DE MICRÓFONOS EN C.C. ZONA SUR"/>
    <n v="300"/>
    <s v="VALLADOLID"/>
    <s v="VALLADOL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11009"/>
    <s v="AD"/>
    <d v="2026-04-07T00:00:00"/>
    <n v="22026003095"/>
    <s v="2026 11 1361 22104"/>
    <n v="1067.76"/>
    <x v="504"/>
    <s v="SUMINISTRO DE 15 PARES DE ZAPATO DE PARQUE PARA LOS BOMBEROS DE NUEVO INGRESO//SEISPC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04"/>
  </r>
  <r>
    <n v="220260011522"/>
    <s v="AD"/>
    <d v="2026-04-09T00:00:00"/>
    <n v="22026003252"/>
    <s v="2026 10 2312 212"/>
    <n v="1058.75"/>
    <x v="24"/>
    <s v="SUMINISTRO DE MATERIAL PARA REPARACIONES DE ESTORES DE TODOS LOS CVA EN 2026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2"/>
  </r>
  <r>
    <n v="220260015066"/>
    <s v="AD"/>
    <d v="2026-05-06T00:00:00"/>
    <n v="22026003687"/>
    <s v="2026 07 1721 22706"/>
    <n v="1050.28"/>
    <x v="797"/>
    <s v="ACREDITACION RED DE CONTROL DE LA CONTAMINACION 2026"/>
    <n v="220"/>
    <s v="MADRID"/>
    <s v="MADRID"/>
    <x v="0"/>
    <s v="AdDirec - Adjudicación Directa"/>
    <s v="SinC - Sin Criterio"/>
    <x v="1"/>
    <x v="1"/>
    <s v="2"/>
    <s v="2. Gastos corrientes en bienes y servicios"/>
    <s v="07"/>
    <x v="3"/>
    <s v="1721"/>
    <s v="1721. Protección del medio ambiente"/>
    <n v="22"/>
    <n v="22706"/>
  </r>
  <r>
    <n v="220260017674"/>
    <s v="D"/>
    <d v="2026-05-22T00:00:00"/>
    <n v="22026002920"/>
    <s v="2026 04 9202 16200"/>
    <n v="1050"/>
    <x v="519"/>
    <s v="ABONO POR IMPARTIR CURSO SOBRE FORMULARIOS, CUESTIONARIOS Y ENCUESTAS PARA EMPLEADOS/AS MUNICIPALE. MARZO 2026. 8 HORAS"/>
    <n v="300"/>
    <s v="VALLADOLID"/>
    <s v="VALLADOLID"/>
    <x v="0"/>
    <s v="AdDirec - Adjudicación Directa"/>
    <s v="SinC - Sin Criterio"/>
    <x v="1"/>
    <x v="1"/>
    <s v="1"/>
    <s v="1. Gastos de personal"/>
    <s v="04"/>
    <x v="2"/>
    <s v="9202"/>
    <s v="9202. Gestión de recursos humanos"/>
    <n v="16"/>
    <n v="16200"/>
  </r>
  <r>
    <n v="220260016408"/>
    <s v="D"/>
    <d v="2026-05-15T00:00:00"/>
    <n v="22026000436"/>
    <s v="2026 03 9241 212"/>
    <n v="38.85"/>
    <x v="175"/>
    <s v="SUMINISTRO DE PINTURA PARA C.M. PINAR DE ANTEQUERA (ILUXATIN BLANCO 750ML / DANPIN CINTA KREPP 29MM X 45M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50065237"/>
    <s v="AD"/>
    <d v="2026-04-01T00:00:00"/>
    <n v="22025009631"/>
    <s v="2026 10 2311 623"/>
    <n v="2355.92"/>
    <x v="372"/>
    <s v="LOTE 3. INSTALACION CAMARAS CCTV EN ALBERGUE-CENTRO INTEGRADO PSH"/>
    <n v="220"/>
    <s v="VALLADOLID"/>
    <s v="VALLADOLID"/>
    <x v="0"/>
    <s v="PrAbier - Procedimiento Abierto"/>
    <s v="MultiC - MultiCriterio"/>
    <x v="2"/>
    <x v="1"/>
    <s v="6"/>
    <s v="6. Inversiones reales"/>
    <s v="10"/>
    <x v="1"/>
    <s v="2311"/>
    <s v="2311. Intervención social"/>
    <n v="62"/>
    <n v="623"/>
  </r>
  <r>
    <n v="220260011509"/>
    <s v="D"/>
    <d v="2026-04-09T00:00:00"/>
    <n v="22026000434"/>
    <s v="2026 03 9241 213"/>
    <n v="1032.6500000000001"/>
    <x v="264"/>
    <s v="SUMINISTRO E INSTALACIÓN DE VÁLVULAS DE TRES VÍAS Y PURGADORES EN TEATRO DEL C.C. PILARICA"/>
    <n v="300"/>
    <s v="VALLADOLID"/>
    <s v="MADR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12861"/>
    <s v="AD"/>
    <d v="2026-04-22T00:00:00"/>
    <n v="22026003360"/>
    <s v="2026 10 2312 22612"/>
    <n v="1026"/>
    <x v="798"/>
    <s v="REALIZACION DE 6 CHARLAS CON CATAS DE CHOCOLATE POR EL DIA DEL COMERCIO JUSTO- COOPERACION AL DESARROLLO-INICIATIAS SOCI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12"/>
  </r>
  <r>
    <n v="220260016337"/>
    <s v="AD"/>
    <d v="2026-05-15T00:00:00"/>
    <n v="22026003937"/>
    <s v="2026 06 3232 632"/>
    <n v="1016.7"/>
    <x v="116"/>
    <s v="2026/OBM_01/000007: CONTROL DE CALIDAD OBRAS SUSTITUCIÓN VENTANAS CEIPS. A.M.2025/MSE_01/000002(15/2025SETM) -6 SEMANAS-"/>
    <n v="220"/>
    <s v="ZARATAN"/>
    <s v="VALLADOLID"/>
    <x v="0"/>
    <s v="PrAbier - Procedimiento Abierto"/>
    <s v="MultiC - MultiCriterio"/>
    <x v="2"/>
    <x v="1"/>
    <s v="6"/>
    <s v="6. Inversiones reales"/>
    <s v="06"/>
    <x v="0"/>
    <s v="3232"/>
    <s v="3232. Conservación y mantenimiento centros educación infantil y primaria"/>
    <n v="63"/>
    <n v="632"/>
  </r>
  <r>
    <n v="220260028626"/>
    <s v="REIN"/>
    <d v="2026-06-26T00:00:00"/>
    <n v="22026002168"/>
    <s v="2026 04 3121 22706"/>
    <n v="-367.5"/>
    <x v="138"/>
    <s v="RECONOCIMIENTO GINECOLOGICOS"/>
    <n v="891"/>
    <s v="VALLADOLID"/>
    <s v="VALLADOLID"/>
    <x v="0"/>
    <s v="PrAbier - Procedimiento Abierto"/>
    <s v="MultiC - MultiCriterio"/>
    <x v="0"/>
    <x v="1"/>
    <s v="2"/>
    <s v="2. Gastos corrientes en bienes y servicios"/>
    <s v="04"/>
    <x v="2"/>
    <s v="3121"/>
    <s v="3121. Prevención y salud laboral"/>
    <n v="22"/>
    <n v="22706"/>
  </r>
  <r>
    <n v="220260016692"/>
    <s v="D"/>
    <d v="2026-05-15T00:00:00"/>
    <n v="22026000943"/>
    <s v="2026 06 3232 212"/>
    <n v="21.42"/>
    <x v="175"/>
    <s v="MONTOKRIL LISO BLANCO 4L (P) ( CEIP PROFESOR TIERNO GALVAN ID0049704 )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9592"/>
    <s v="D"/>
    <d v="2026-05-29T00:00:00"/>
    <n v="22026001206"/>
    <s v="2026 07 1721 22199"/>
    <n v="16.14"/>
    <x v="175"/>
    <s v="LUXATIN ECO SATIN BLANCO 750L ( CASETA MEDIO AMBIENTE )"/>
    <n v="300"/>
    <s v="VALLADOLID"/>
    <s v="VALLADOLID"/>
    <x v="3"/>
    <s v="PrAbier - Procedimiento Abierto"/>
    <s v="MultiC - MultiCriterio"/>
    <x v="2"/>
    <x v="1"/>
    <s v="2"/>
    <s v="2. Gastos corrientes en bienes y servicios"/>
    <s v="07"/>
    <x v="3"/>
    <s v="1721"/>
    <s v="1721. Protección del medio ambiente"/>
    <n v="22"/>
    <n v="22199"/>
  </r>
  <r>
    <n v="220260016852"/>
    <s v="AD"/>
    <d v="2026-05-18T00:00:00"/>
    <n v="22026003854"/>
    <s v="2026 10 2313 22699"/>
    <n v="1000"/>
    <x v="799"/>
    <s v="DISEÑO Y MAQUETACION MEMORIA ANUAL 2025 AREA PERS.MAYORES, FAMILIA Y SERVICIOS SOCIALES+ PREP.ARTE FINAL IMPR.Y DIGI-MAY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3"/>
    <s v="2313. Dirección del área de personas mayores, familia y servicios sociales"/>
    <n v="22"/>
    <n v="22699"/>
  </r>
  <r>
    <n v="220250050347"/>
    <s v="AD"/>
    <d v="2026-04-01T00:00:00"/>
    <n v="22025005433"/>
    <s v="2026 10 2312 632"/>
    <n v="982.6"/>
    <x v="116"/>
    <s v="CONTROL DE CALIDAD LOTE 2 DE LA OBRA SUSTITUCION CUBIERTA CVA ZONA ESTE (noviembre y diciembre 2025)"/>
    <n v="220"/>
    <s v="ZARATAN"/>
    <s v="VALLADOLID"/>
    <x v="4"/>
    <s v="AdDirec - Adjudicación Directa"/>
    <s v="SinC - Sin Criterio"/>
    <x v="1"/>
    <x v="1"/>
    <s v="6"/>
    <s v="6. Inversiones reales"/>
    <s v="10"/>
    <x v="1"/>
    <s v="2312"/>
    <s v="2312. Iniciativas sociales"/>
    <n v="63"/>
    <n v="632"/>
  </r>
  <r>
    <n v="220260015068"/>
    <s v="AD"/>
    <d v="2026-05-06T00:00:00"/>
    <n v="22026003692"/>
    <s v="2026 10 2312 22199"/>
    <n v="974.05"/>
    <x v="749"/>
    <s v="KIT PARA REALIZAR ANALISIS DE LEGIONELLA EN LAS E- DIURNAS- INICIATIVAS SOCIALES"/>
    <n v="220"/>
    <s v="EIBAR"/>
    <s v="GUIPUZCOA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199"/>
  </r>
  <r>
    <n v="220260017515"/>
    <s v="AD"/>
    <d v="2026-05-21T00:00:00"/>
    <n v="22026003947"/>
    <s v="2026 10 2312 22606"/>
    <n v="971.94"/>
    <x v="800"/>
    <s v="LIBROS PARA LOS ALUMNOS DE PASANTIAS, 20 UNIDADES- INICIATIVAS SOCIALES"/>
    <n v="220"/>
    <s v="SALAMANCA"/>
    <s v="SALAMANCA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06"/>
  </r>
  <r>
    <n v="220260011531"/>
    <s v="AD"/>
    <d v="2026-04-09T00:00:00"/>
    <n v="22026003081"/>
    <s v="2026 10 2412 22700"/>
    <n v="967.31"/>
    <x v="137"/>
    <s v="Reajuste presupuestario del contrato de limpieza del centro Jacinto Benavente mes de marzo de 2026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700"/>
  </r>
  <r>
    <n v="220260011531"/>
    <s v="AD"/>
    <d v="2026-04-09T00:00:00"/>
    <n v="22026003080"/>
    <s v="2026 10 2412 22700"/>
    <n v="967.3"/>
    <x v="137"/>
    <s v="Reajuste presupuestario del contrato de limpieza del centro Jacinto Benavente mes de marzo de 2026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700"/>
  </r>
  <r>
    <n v="220260018097"/>
    <s v="D"/>
    <d v="2026-05-26T00:00:00"/>
    <n v="22026002920"/>
    <s v="2026 04 9202 16200"/>
    <n v="2160"/>
    <x v="801"/>
    <s v="ABONO POR CURSO DE INFORME SOCIAL DESTINADO A TRABAJADORES SOCIALES DEL AYUNTAMIENTO DE VALLADOLID MARZO 2026"/>
    <n v="300"/>
    <s v="TROBAJO DEL CAMINO"/>
    <s v="LEON"/>
    <x v="0"/>
    <s v="AdDirec - Adjudicación Directa"/>
    <s v="SinC - Sin Criterio"/>
    <x v="1"/>
    <x v="1"/>
    <s v="1"/>
    <s v="1. Gastos de personal"/>
    <s v="04"/>
    <x v="2"/>
    <s v="9202"/>
    <s v="9202. Gestión de recursos humanos"/>
    <n v="16"/>
    <n v="16200"/>
  </r>
  <r>
    <n v="220260015063"/>
    <s v="AD"/>
    <d v="2026-05-06T00:00:00"/>
    <n v="22026003678"/>
    <s v="2026 11 3111 213"/>
    <n v="960"/>
    <x v="802"/>
    <s v="CONTRATO DE MANTENIMIENTO PREVENTIVO Y CORRECTIVO DE INSTALACION TERMICA CALDERA BIOMASA CMPA PRIMER CUATRIMESTRE 2026"/>
    <n v="220"/>
    <s v="ZARATAN"/>
    <s v="VALLADOLID"/>
    <x v="0"/>
    <s v="AdDirec - Adjudicación Directa"/>
    <s v="SinC - Sin Criterio"/>
    <x v="1"/>
    <x v="1"/>
    <s v="2"/>
    <s v="2. Gastos corrientes en bienes y servicios"/>
    <s v="11"/>
    <x v="5"/>
    <s v="3111"/>
    <s v="3111. Protección de la salubridad pública"/>
    <n v="21"/>
    <n v="213"/>
  </r>
  <r>
    <n v="220260015932"/>
    <s v="D"/>
    <d v="2026-05-12T00:00:00"/>
    <n v="22026000868"/>
    <s v="2026 02 9332 212"/>
    <n v="950.3"/>
    <x v="98"/>
    <s v="Diferencia Administrativa Fra nº 767540 / PANEL DISANO ECO 69W 4000K 120X60 UGR[19 BL 6900LM / TASA ECORAEE   (R.DECRETO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6434"/>
    <s v="D"/>
    <d v="2026-05-15T00:00:00"/>
    <n v="22026002247"/>
    <s v="2026 11 1321 22199"/>
    <n v="10.65"/>
    <x v="175"/>
    <s v="MAGNUM + BASE BL 1L ( POLICIA MUNICIPAL CENTRAL LA VICTORIA )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199"/>
  </r>
  <r>
    <n v="220260019600"/>
    <s v="D"/>
    <d v="2026-05-29T00:00:00"/>
    <n v="22026001173"/>
    <s v="2026 07 1711 213"/>
    <n v="81.02"/>
    <x v="803"/>
    <s v="HORQUILLA"/>
    <n v="300"/>
    <s v="PALENCIA"/>
    <s v="PALENCIA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19484"/>
    <s v="D"/>
    <d v="2026-05-29T00:00:00"/>
    <n v="22026001765"/>
    <s v="2026 10 2412 22199"/>
    <n v="710.15"/>
    <x v="504"/>
    <s v="SUMINISTRO DE  BOBINA FILM EXTENSIBLE, ETC... PARA EL CURSO DE PARQUES Y JARDINES VII DEL JACINTO BENAVENTE-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2"/>
    <n v="22199"/>
  </r>
  <r>
    <n v="220260016070"/>
    <s v="AD"/>
    <d v="2026-05-14T00:00:00"/>
    <n v="22026003783"/>
    <s v="2026 11 1321 22799"/>
    <n v="907.5"/>
    <x v="58"/>
    <s v="SUMIN. INSTALACION DISPOSITIVO FOTOELECTRICO ASCENSOR EDIF. DISTR. 4 (F.L.MOIÑO) PARA PASAR REVISION OCA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799"/>
  </r>
  <r>
    <n v="220260016353"/>
    <s v="AD"/>
    <d v="2026-05-15T00:00:00"/>
    <n v="22026003802"/>
    <s v="2026 10 2311 213"/>
    <n v="907.5"/>
    <x v="58"/>
    <s v="ADECUACION ASCENSOR COMEDOR SOCIAL A NORMATIVA ITC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1"/>
    <n v="213"/>
  </r>
  <r>
    <n v="220260016838"/>
    <s v="AD"/>
    <d v="2026-05-18T00:00:00"/>
    <n v="22026003701"/>
    <s v="2026 01 4331 22799"/>
    <n v="907.5"/>
    <x v="58"/>
    <s v="INTERVENCIÓN EN ASCENSOR DE LA AGENCIA DE INNOVACIÓN PARA CUMPLIMIENTO DE NORMATIVA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16848"/>
    <s v="AD"/>
    <d v="2026-05-18T00:00:00"/>
    <n v="22026003711"/>
    <s v="2026 11 1631 22799"/>
    <n v="907.5"/>
    <x v="58"/>
    <s v="SUMINISTRO E INSTALACIÓN DE DISPOSITIVO FOTOELÉCTRICO DE BARRERA CONTINUA EN CABINA. SERVICIO DE LIMPIEZA VIARI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2"/>
    <n v="22799"/>
  </r>
  <r>
    <n v="220260015952"/>
    <s v="D"/>
    <d v="2026-05-12T00:00:00"/>
    <n v="22026002122"/>
    <s v="2026 08 1532 210"/>
    <n v="578.69000000000005"/>
    <x v="504"/>
    <s v="ALBARAN: AV26/01907 F: 20/03/2026 / SUJETACABLE 5/16&quot;&quot;-8MM ZN. / MTS.CABLE 8mm GALVANIZADO 6*19+1 / TENSOR HORQUILLA/HORQ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12535"/>
    <s v="D"/>
    <d v="2026-04-20T00:00:00"/>
    <n v="22026001960"/>
    <s v="2026 07 1711 22199"/>
    <n v="316.73"/>
    <x v="504"/>
    <s v="ALBARAN: AV26/01921 F: 23/03/2026 / BRIDA NYLON 4,8*290MM NEGRA / BRIDA NYLON 4,8*370MM NEGRA / No VALE: 1707 / ALBARAN: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419"/>
    <s v="AD"/>
    <d v="2026-05-26T00:00:00"/>
    <n v="22026003086"/>
    <s v="2026 10 2412 22102"/>
    <n v="1615.73"/>
    <x v="284"/>
    <s v="Reajuste presupuestario cto.sum.gas natural Centro Jacinto Benavente por cursos Programa Mixto de Formacion hasta septie"/>
    <n v="220"/>
    <s v="BARCELONA"/>
    <s v="BARCELON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2"/>
  </r>
  <r>
    <n v="220260016401"/>
    <s v="AD"/>
    <d v="2026-05-15T00:00:00"/>
    <n v="22026003327"/>
    <s v="2026 07 1701 224"/>
    <n v="1592.69"/>
    <x v="804"/>
    <s v="Contrato basado seguro colectivo accidentes usuarios huertos ecológicos desempleados y explotación comunitaria. Año 2026"/>
    <n v="220"/>
    <s v="BILBAO"/>
    <s v="VIZCAYA"/>
    <x v="0"/>
    <s v="PrAbier - Procedimiento Abierto"/>
    <s v="MultiC - MultiCriterio"/>
    <x v="2"/>
    <x v="1"/>
    <s v="2"/>
    <s v="2. Gastos corrientes en bienes y servicios"/>
    <s v="07"/>
    <x v="3"/>
    <s v="1701"/>
    <s v="1701. Dirección del área de medio ambiente"/>
    <n v="22"/>
    <n v="224"/>
  </r>
  <r>
    <n v="220260018029"/>
    <s v="D"/>
    <d v="2026-05-26T00:00:00"/>
    <n v="22026001765"/>
    <s v="2026 10 2412 22199"/>
    <n v="289.77999999999997"/>
    <x v="504"/>
    <s v="SUMINISTRO DE MATERIAL PARA EL CURSO DE PARQUES Y JARD. VII DEL JACINTO BENAVENTE- C. DE F. PARA EL EMPLEO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2"/>
    <n v="22199"/>
  </r>
  <r>
    <n v="220260016850"/>
    <s v="AD"/>
    <d v="2026-05-18T00:00:00"/>
    <n v="22026003717"/>
    <s v="2026 10 2412 213"/>
    <n v="907.5"/>
    <x v="58"/>
    <s v="ADAPTACION A NORMATIVA DEL ASCENSOR DEL CENTRO DE FORMACION PARA EL EMPLEO,  JACINTO BENAVENTE-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1"/>
    <n v="213"/>
  </r>
  <r>
    <n v="220260018031"/>
    <s v="D"/>
    <d v="2026-05-26T00:00:00"/>
    <n v="22026001764"/>
    <s v="2026 10 2412 22199"/>
    <n v="180.2"/>
    <x v="504"/>
    <s v="SUMINISTRO DE MATERIAL  PARA EL CURSO DE AUX. DE CENTRO DEL JACINTO BENAVENTE DEL C. DE F. PARA EL EMPLEO-INICIATIVA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2"/>
    <n v="22199"/>
  </r>
  <r>
    <n v="220260018031"/>
    <s v="D"/>
    <d v="2026-05-26T00:00:00"/>
    <n v="22026001766"/>
    <s v="2026 10 2412 22199"/>
    <n v="3.22"/>
    <x v="504"/>
    <s v="SUMINISTRO DE MATERIAL  PARA EL CURSO DE AUX. DE CENTRO DEL JACINTO BENAVENTE DEL C. DE F. PARA EL EMPLEO-INICIATIVA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2"/>
    <n v="22199"/>
  </r>
  <r>
    <n v="220260011815"/>
    <s v="AD"/>
    <d v="2026-04-10T00:00:00"/>
    <n v="22026002166"/>
    <s v="2026 09 4322 22799"/>
    <n v="1535.72"/>
    <x v="171"/>
    <s v="SEGUNDA PRORROGA CONTRATO SERVICIOS PUBLICACION DATOS TURISMO EN EL OBSERVATORIO URBANO"/>
    <n v="220"/>
    <s v="VALLADOLID"/>
    <s v="VALLADOLID"/>
    <x v="0"/>
    <s v="PrAbier - Procedimiento Abierto"/>
    <s v="MultiC - MultiCriterio"/>
    <x v="0"/>
    <x v="1"/>
    <s v="2"/>
    <s v="2. Gastos corrientes en bienes y servicios"/>
    <s v="09"/>
    <x v="6"/>
    <s v="4322"/>
    <s v="4332. Dirección del área de turismo, eventos y marca ciudad"/>
    <n v="22"/>
    <n v="22799"/>
  </r>
  <r>
    <n v="220260017077"/>
    <s v="AD"/>
    <d v="2026-05-19T00:00:00"/>
    <n v="22026003753"/>
    <s v="2026 10 2314 213"/>
    <n v="907.5"/>
    <x v="58"/>
    <s v="SUMINISTRO DE DISPOSITIVO FOTOELECTRICO EN ASCENSOR// ESPACIO JOVEN SUR// MAYO 2026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1"/>
    <n v="213"/>
  </r>
  <r>
    <n v="220260018836"/>
    <s v="AD"/>
    <d v="2026-05-28T00:00:00"/>
    <n v="22026004215"/>
    <s v="2026 06 3341 22602"/>
    <n v="907.5"/>
    <x v="805"/>
    <s v="CTO DE SERVICIO - PUBLICIDAD GRÁFICA DE LA FERIA DEL LIBRO DE VALLADOLID EN LOS AUTOBUSES URBANOS DE LA CIUDAD. AÑO 2026"/>
    <n v="220"/>
    <s v="BOADILLA DEL MONTE"/>
    <s v="MADRID"/>
    <x v="0"/>
    <s v="AdDirec - Adjudicación Directa"/>
    <s v="SinC - Sin Criterio"/>
    <x v="1"/>
    <x v="1"/>
    <s v="2"/>
    <s v="2. Gastos corrientes en bienes y servicios"/>
    <s v="06"/>
    <x v="0"/>
    <s v="3341"/>
    <s v="3341. Coordinación de políticas culturales"/>
    <n v="22"/>
    <n v="22602"/>
  </r>
  <r>
    <n v="220250043602"/>
    <s v="AD"/>
    <d v="2026-05-08T00:00:00"/>
    <n v="22025002825"/>
    <s v="2026 02 1511 609"/>
    <n v="1375"/>
    <x v="806"/>
    <s v="2DO. ACCÉSIT POR LA PROPOS. TAPIS VERT,PARA REDAC.PROYEC.BÁSICO,EJECUC.YDIREC.OBRA REVITALIZ.PLAZA STA. BRÍGIDA"/>
    <n v="220"/>
    <s v="VALLADOLID"/>
    <s v="VALLADOLID"/>
    <x v="0"/>
    <s v="PrAbier - Procedimiento Abierto"/>
    <s v="MultiC - MultiCriterio"/>
    <x v="0"/>
    <x v="1"/>
    <s v="6"/>
    <s v="6. Inversiones reales"/>
    <s v="02"/>
    <x v="10"/>
    <s v="1511"/>
    <s v="1511. Planficación y gestión del urbanismo"/>
    <n v="60"/>
    <n v="609"/>
  </r>
  <r>
    <n v="220260017534"/>
    <s v="AD"/>
    <d v="2026-05-21T00:00:00"/>
    <n v="22026003861"/>
    <s v="2026 01 4331 22699"/>
    <n v="900"/>
    <x v="807"/>
    <s v="SERVICIO DE ORGANIZACIÓN DE LA JORNADA/PROYECTO QUE SE CELEBRARÁ EN EL TEATRO CALDERÓN, DIRIGIDA AL TALENTO JOVEN LOCAL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99"/>
  </r>
  <r>
    <n v="220260019794"/>
    <s v="D"/>
    <d v="2026-05-29T00:00:00"/>
    <n v="22026001844"/>
    <s v="2026 08 1532 619"/>
    <n v="1231.52"/>
    <x v="104"/>
    <s v="Seguridad y salud de las obras de remodelación de las calles San Luis y Acibelas de Valladolid (exp. 20/2025)"/>
    <n v="300"/>
    <s v="VALLADOLID"/>
    <s v="VALLADOLID"/>
    <x v="4"/>
    <s v="PrAbier - Procedimiento Abierto"/>
    <s v="MultiC - MultiCriterio"/>
    <x v="0"/>
    <x v="1"/>
    <s v="6"/>
    <s v="6. Inversiones reales"/>
    <s v="08"/>
    <x v="9"/>
    <s v="1532"/>
    <s v="1532. Pavimentación vias públicas y otros servicios urbanísticos"/>
    <n v="61"/>
    <n v="619"/>
  </r>
  <r>
    <n v="220260019622"/>
    <s v="D"/>
    <d v="2026-05-29T00:00:00"/>
    <n v="22026001177"/>
    <s v="2026 07 1711 214"/>
    <n v="924.68"/>
    <x v="528"/>
    <s v="MANO DE OBRA EN MECANICA / MANO OBRA VARIOS / REGLAJE DIRECCIÓN / MONTAJE NEUMÁTICO / EQUILIBRADO NEUMÁTICO / NM195 R14C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27891"/>
    <s v="AD"/>
    <d v="2026-06-25T00:00:00"/>
    <n v="22026004779"/>
    <s v="2026 08 1532 619"/>
    <n v="17847.5"/>
    <x v="808"/>
    <s v="Proyecto para la reurbanización de la calle carmelo."/>
    <n v="220"/>
    <s v="MADRID"/>
    <s v="MADRID"/>
    <x v="0"/>
    <s v="AdDirec - Adjudicación Directa"/>
    <s v="SinC - Sin Criterio"/>
    <x v="1"/>
    <x v="1"/>
    <s v="6"/>
    <s v="6. Inversiones reales"/>
    <s v="08"/>
    <x v="9"/>
    <s v="1532"/>
    <s v="1532. Pavimentación vias públicas y otros servicios urbanísticos"/>
    <n v="61"/>
    <n v="619"/>
  </r>
  <r>
    <n v="220260012437"/>
    <s v="D"/>
    <d v="2026-04-20T00:00:00"/>
    <n v="22026000422"/>
    <s v="2026 11 1621 22199"/>
    <n v="4.43"/>
    <x v="497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5958"/>
    <s v="D"/>
    <d v="2026-05-12T00:00:00"/>
    <n v="22026002213"/>
    <s v="2026 01 4331 212"/>
    <n v="398.45"/>
    <x v="91"/>
    <s v="SS-P3M - Sistema suspensión luminarias lg. 3m.  / T - GE0016240 / SS-P3M - Sistema suspensión luminarias lg. 3m.  / T -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2499"/>
    <s v="D"/>
    <d v="2026-04-20T00:00:00"/>
    <n v="22026000437"/>
    <s v="2026 03 9241 213"/>
    <n v="326.10000000000002"/>
    <x v="91"/>
    <s v="SUMINISTROS PARA C.C. ESGUEVAVD01306 - Secador de mano automatico 2300W INOX / T - CODIGO DE CENTRO TRAMITADOR GE0003931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6478"/>
    <s v="D"/>
    <d v="2026-05-15T00:00:00"/>
    <n v="22026000437"/>
    <s v="2026 03 9241 213"/>
    <n v="50.06"/>
    <x v="91"/>
    <s v="MATERIAL ELECTRICIDAD PARA C.C. JOSÉ LUIS MOSQUERA (ID 50990) - Tubo LUZ NEGRA AZUL F40T10-BLB 40W  / T - GE0003931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4328"/>
    <s v="AD"/>
    <d v="2026-04-28T00:00:00"/>
    <n v="22026003577"/>
    <s v="2026 01 9203 203"/>
    <n v="871.2"/>
    <x v="214"/>
    <s v="ALQUILER CAMION CESTA MONTAJE Y DESMONTAJE TELAS SERMON DE LAS SIETE PALABRAS, SEMANA SANTA 2026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9203"/>
    <s v="9203. Unidad de régimen interior"/>
    <n v="20"/>
    <n v="203"/>
  </r>
  <r>
    <n v="220260020179"/>
    <s v="AD"/>
    <d v="2026-05-29T00:00:00"/>
    <n v="22026004231"/>
    <s v="2026 06 3341 22799"/>
    <n v="871.2"/>
    <x v="809"/>
    <s v="SERVICIO DETRASLADO DE VITRINAS EXPOSICIÓN MÁS DE 40 AÑOS DE CULTURA, LECTURA Y COMUNIDAD BIBLIOTECAS MPALES. AÑO 2026"/>
    <n v="220"/>
    <s v="ARROYO DE LA ENCOMIENDA"/>
    <s v="VALLADOLID"/>
    <x v="0"/>
    <s v="AdDirec - Adjudicación Directa"/>
    <s v="SinC - Sin Criterio"/>
    <x v="1"/>
    <x v="1"/>
    <s v="2"/>
    <s v="2. Gastos corrientes en bienes y servicios"/>
    <s v="06"/>
    <x v="0"/>
    <s v="3341"/>
    <s v="3341. Coordinación de políticas culturales"/>
    <n v="22"/>
    <n v="22799"/>
  </r>
  <r>
    <n v="220260015956"/>
    <s v="D"/>
    <d v="2026-05-12T00:00:00"/>
    <n v="22026002213"/>
    <s v="2026 01 4331 212"/>
    <n v="48.84"/>
    <x v="91"/>
    <s v="130L195-C - Bombilla led LONG UNIFORM-LINE 12VAC/DC 1.6W 360º / 094178 - Bombilla halógena Halostar 12V 10W G4 320lm.  /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6476"/>
    <s v="D"/>
    <d v="2026-05-15T00:00:00"/>
    <n v="22026000437"/>
    <s v="2026 03 9241 213"/>
    <n v="19.28"/>
    <x v="91"/>
    <s v="MATERIAL ELECTRICIDAD PARA C.C. DELICIAS (ID 50851) // LW527 - Downlight DAVOS 15W 1350Lm 4000K ø120 corte ajusta /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8428"/>
    <s v="AD"/>
    <d v="2026-05-26T00:00:00"/>
    <n v="22026004180"/>
    <s v="2026 01 9206 22001"/>
    <n v="850"/>
    <x v="810"/>
    <s v="97 CLICHÉS DE POSTALES ANTIGUAS DE VALLADOLID DE LAS CASAS ARRIBAS Y THOMAS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001"/>
  </r>
  <r>
    <n v="220260018839"/>
    <s v="AD"/>
    <d v="2026-05-28T00:00:00"/>
    <n v="22026004245"/>
    <s v="2026 01 9207 22001"/>
    <n v="795.39"/>
    <x v="615"/>
    <s v="ADJUDICA RENOVACIÓN SUSCRIPCIÓN 1 EJEMPLAR PERIÓDICO ABC  01/05/2026 a 30/04/2027 - UNIDAD DE MEDIOS DE COMUNICACIÓN"/>
    <n v="220"/>
    <s v="MADRID"/>
    <s v="MADRID"/>
    <x v="2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001"/>
  </r>
  <r>
    <n v="220260018425"/>
    <s v="AD"/>
    <d v="2026-05-26T00:00:00"/>
    <n v="22026004151"/>
    <s v="2026 01 9203 22601"/>
    <n v="792"/>
    <x v="435"/>
    <s v="RECEPCION PRESENTACION CIRCUITO URBANO CIBERSEGURIDAD, R.I.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3"/>
    <s v="9203. Unidad de régimen interior"/>
    <n v="22"/>
    <n v="22601"/>
  </r>
  <r>
    <n v="220250062153"/>
    <s v="AD"/>
    <d v="2026-05-08T00:00:00"/>
    <n v="22025006211"/>
    <s v="2026 0250 1511 609"/>
    <n v="993880"/>
    <x v="306"/>
    <s v="ADJ.EXP REHABIL. Y URBANIZ.L.I FASE I DEL ERRP &quot;&quot;29 DE OCTUBRE&quot;&quot; PLAN RECUP.,TRANSFORMAC.Y RESILENCIA-FINAC.U.E NEXTGENE"/>
    <n v="220"/>
    <s v="MEDINA DEL CAMPO"/>
    <s v="VALLADOLID"/>
    <x v="4"/>
    <s v="PrNegSP - Procedimiento Negociado Sin Publicidad"/>
    <s v="SinC - Sin Criterio"/>
    <x v="3"/>
    <x v="1"/>
    <n v="6"/>
    <s v="6. Inversiones reales"/>
    <s v="02"/>
    <x v="10"/>
    <n v="1511"/>
    <s v="1511. Planficación y gestión del urbanismo"/>
    <n v="60"/>
    <n v="609"/>
  </r>
  <r>
    <n v="220260019476"/>
    <s v="D"/>
    <d v="2026-05-29T00:00:00"/>
    <n v="22026002935"/>
    <s v="2026 01 4331 212"/>
    <n v="4.66"/>
    <x v="91"/>
    <s v="CON115 - Conector estanco BNC LP20 IP68  / T - GE0016240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2868"/>
    <s v="AD"/>
    <d v="2026-04-22T00:00:00"/>
    <n v="22026003483"/>
    <s v="2026 07 1701 213"/>
    <n v="845.9"/>
    <x v="473"/>
    <s v="Servicios central receptora de alarmas en el edificio Casa del Barco y anexo. Año 2026."/>
    <n v="22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01"/>
    <s v="1701. Dirección del área de medio ambiente"/>
    <n v="21"/>
    <n v="213"/>
  </r>
  <r>
    <n v="220260016873"/>
    <s v="AD"/>
    <d v="2026-05-18T00:00:00"/>
    <n v="22026003732"/>
    <s v="2026 10 2312 22606"/>
    <n v="245.63"/>
    <x v="811"/>
    <s v="COLABORACION EN LA CELEBRACION DEL 25 ANIVERSARIO DE LA FUNDACION JUAN SOÑADOR- INICIATIVAS SOCIALES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06"/>
  </r>
  <r>
    <n v="220250049382"/>
    <s v="AD"/>
    <d v="2026-05-08T00:00:00"/>
    <n v="22025004052"/>
    <s v="2026 02 1511 609"/>
    <n v="805.19"/>
    <x v="104"/>
    <s v="ADJ.COORD. S.SALUD URB.ACERA Y CARRIL BICI EN CRTA. FUENSALDAÑA (FASE I ENTRE AVDA.GIJON Y ENLACE CON LA A-62)EXPTE.1/25"/>
    <n v="220"/>
    <s v="VALLADOLID"/>
    <s v="VALLADOLID"/>
    <x v="0"/>
    <s v="PrAbier - Procedimiento Abierto"/>
    <s v="MultiC - MultiCriterio"/>
    <x v="0"/>
    <x v="1"/>
    <s v="6"/>
    <s v="6. Inversiones reales"/>
    <s v="02"/>
    <x v="10"/>
    <s v="1511"/>
    <s v="1511. Planficación y gestión del urbanismo"/>
    <n v="60"/>
    <n v="609"/>
  </r>
  <r>
    <n v="220260015960"/>
    <s v="D"/>
    <d v="2026-05-12T00:00:00"/>
    <n v="22026002213"/>
    <s v="2026 01 4331 212"/>
    <n v="2883.43"/>
    <x v="242"/>
    <s v="ID: 0048545-IDEVA ( TECHLAB ) / BOMBILLO MCM EARGN: 10-30 E-32345 / BOMBILLO MCM EARGN: 10-30 E-32142 / BOMBILLO MCM EAN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3700"/>
    <s v="ADO"/>
    <d v="2026-04-24T00:00:00"/>
    <n v="22026003262"/>
    <s v="2026 02 9331 22706"/>
    <n v="775.61"/>
    <x v="322"/>
    <s v="SIST.SEGURIDAD EDIF.PERS.MAYORES ARCA REAL (EXP. 97/2006 PS8 LOTE 2) AC.MARCO SPSC-SE24/2024 (01-02-2025 A 31-01-2026)"/>
    <n v="240"/>
    <s v="SALAMANCA"/>
    <s v="SALAMANCA"/>
    <x v="0"/>
    <s v="PrAbier - Procedimiento Abierto"/>
    <s v="MultiC - MultiCriterio"/>
    <x v="2"/>
    <x v="1"/>
    <s v="2"/>
    <s v="2. Gastos corrientes en bienes y servicios"/>
    <s v="02"/>
    <x v="10"/>
    <s v="9331"/>
    <s v="9331. Gestión del patrimonio"/>
    <n v="22"/>
    <n v="22706"/>
  </r>
  <r>
    <n v="220250062145"/>
    <s v="AD"/>
    <d v="2026-04-01T00:00:00"/>
    <n v="22025008486"/>
    <s v="2026 03 9241 632"/>
    <n v="756.25"/>
    <x v="87"/>
    <s v="CONTRATO AUXILIAR DE CALIDAD EN OBRA ESPACIO DE SOMBRA EN C.I.C. CONDE ANSÚREZ"/>
    <n v="220"/>
    <s v="ALCOBENDAS"/>
    <s v="MADRID"/>
    <x v="0"/>
    <s v="AdDirec - Adjudicación Directa"/>
    <s v="SinC - Sin Criterio"/>
    <x v="1"/>
    <x v="1"/>
    <s v="6"/>
    <s v="6. Inversiones reales"/>
    <s v="03"/>
    <x v="7"/>
    <s v="9241"/>
    <s v="9241. Participación ciudadana"/>
    <n v="63"/>
    <n v="632"/>
  </r>
  <r>
    <n v="220260011522"/>
    <s v="AD"/>
    <d v="2026-04-09T00:00:00"/>
    <n v="22026003251"/>
    <s v="2026 10 2312 212"/>
    <n v="756.25"/>
    <x v="24"/>
    <s v="SUMINISTRO DE MATERIAL PARA REPARACIONES DE ESTORES DE TODOS LOS CVA EN 2026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2"/>
  </r>
  <r>
    <n v="220260014327"/>
    <s v="AD"/>
    <d v="2026-04-28T00:00:00"/>
    <n v="22026003574"/>
    <s v="2026 01 9203 22699"/>
    <n v="756.25"/>
    <x v="812"/>
    <s v="INSTALACION Y COLOCACION ALFOMBRA CASA CONSISTORIAL SEMANA SANTA 2026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9203"/>
    <s v="9203. Unidad de régimen interior"/>
    <n v="22"/>
    <n v="22699"/>
  </r>
  <r>
    <n v="220260016875"/>
    <s v="AD"/>
    <d v="2026-05-18T00:00:00"/>
    <n v="22026003985"/>
    <s v="2026 11 1631 22799"/>
    <n v="753.23"/>
    <x v="104"/>
    <s v="SERVICIOS DE ASISTENCIA EN MATERIA DE SEGURIDAD PARA MANTENIMIENTO SOTERRADOS. SERVICIO DE LIMPIEZA VIARI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2"/>
    <n v="22799"/>
  </r>
  <r>
    <n v="220260011020"/>
    <s v="AD"/>
    <d v="2026-04-07T00:00:00"/>
    <n v="22026003224"/>
    <s v="2026 08 1532 210"/>
    <n v="726"/>
    <x v="813"/>
    <s v="Suministro de carbonato cálcico."/>
    <n v="220"/>
    <s v="VALLADOLID"/>
    <s v="VALLADOLID"/>
    <x v="2"/>
    <s v="AdDirec - Adjudicación Directa"/>
    <s v="SinC - Sin Criterio"/>
    <x v="1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18043"/>
    <s v="D"/>
    <d v="2026-05-26T00:00:00"/>
    <n v="22026001173"/>
    <s v="2026 07 1711 213"/>
    <n v="2312.59"/>
    <x v="242"/>
    <s v="MANO DE OBRA / MANO DE OBRA / KUBOTA FILTRO ACEITE REF  W21ESO1500 / KUBOTA FILTRO AIRE REF. K1211-82320 / TORO FILTRO C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13921"/>
    <s v="ADO"/>
    <d v="2026-04-27T00:00:00"/>
    <n v="22026003427"/>
    <s v="2026 08 1341 22699"/>
    <n v="726"/>
    <x v="814"/>
    <s v="SELLO.ELECTRONICO NIVEL MEDIO (PSC) SW - 3 AÑOS--"/>
    <n v="240"/>
    <s v="MADRID"/>
    <s v="MADRID"/>
    <x v="0"/>
    <s v="AdDirec - Adjudicación Directa"/>
    <s v="SinC - Sin Criterio"/>
    <x v="1"/>
    <x v="1"/>
    <s v="2"/>
    <s v="2. Gastos corrientes en bienes y servicios"/>
    <s v="08"/>
    <x v="9"/>
    <s v="1341"/>
    <s v="1341. Movilidad"/>
    <n v="22"/>
    <n v="22699"/>
  </r>
  <r>
    <n v="220260017530"/>
    <s v="AD"/>
    <d v="2026-05-21T00:00:00"/>
    <n v="22026004042"/>
    <s v="2026 11 1361 213"/>
    <n v="719.37"/>
    <x v="533"/>
    <s v="REPARACIONES DE 2 CHAQUETONES Y 3 CUBREPANTALONES BRISTOL//SEISPC"/>
    <n v="220"/>
    <s v="RUBÍ"/>
    <s v="BARCELONA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6841"/>
    <s v="AD"/>
    <d v="2026-05-18T00:00:00"/>
    <n v="22026003705"/>
    <s v="2026 01 9203 22601"/>
    <n v="695.2"/>
    <x v="795"/>
    <s v="SERVICIO CATERING ACTO OFICIAL  CENTRO OCUPACIONAL, R.I."/>
    <n v="220"/>
    <s v="LEON"/>
    <s v="LEON"/>
    <x v="0"/>
    <s v="AdDirec - Adjudicación Directa"/>
    <s v="SinC - Sin Criterio"/>
    <x v="1"/>
    <x v="1"/>
    <s v="2"/>
    <s v="2. Gastos corrientes en bienes y servicios"/>
    <s v="01"/>
    <x v="4"/>
    <s v="9203"/>
    <s v="9203. Unidad de régimen interior"/>
    <n v="22"/>
    <n v="22601"/>
  </r>
  <r>
    <n v="220260011012"/>
    <s v="AD"/>
    <d v="2026-04-07T00:00:00"/>
    <n v="22026003112"/>
    <s v="2026 11 1361 213"/>
    <n v="693.15"/>
    <x v="454"/>
    <s v="REPARACIÓN DE 7 PRENDAS DE TRAJES DE INTERVENCIÓN EN RESCATE TÉCNICO Y FORESTAL//PROTEC SOLANA"/>
    <n v="220"/>
    <s v="ARNEDO"/>
    <s v="LA RIOJA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6837"/>
    <s v="AD"/>
    <d v="2026-05-18T00:00:00"/>
    <n v="22026003696"/>
    <s v="2026 08 1651 214"/>
    <n v="688.49"/>
    <x v="815"/>
    <s v="Revisión anual pluma-cesta, del camión pluma perteneciente al centro de alumbrado."/>
    <n v="220"/>
    <s v="VILLAMARCIEL"/>
    <s v="VALLADOLID"/>
    <x v="0"/>
    <s v="AdDirec - Adjudicación Directa"/>
    <s v="SinC - Sin Criterio"/>
    <x v="1"/>
    <x v="1"/>
    <s v="2"/>
    <s v="2. Gastos corrientes en bienes y servicios"/>
    <s v="08"/>
    <x v="9"/>
    <s v="1651"/>
    <s v="1651. Alumbrado público"/>
    <n v="21"/>
    <n v="214"/>
  </r>
  <r>
    <n v="220260011527"/>
    <s v="AD"/>
    <d v="2026-04-09T00:00:00"/>
    <n v="22026003307"/>
    <s v="2026 10 2312 22699"/>
    <n v="662.36"/>
    <x v="406"/>
    <s v="IMPRESION DEL II PLAN DE PERSONAS MAYORES, 120 UNIDADES - INICIATIVAS SOCIALES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99"/>
  </r>
  <r>
    <n v="220260019620"/>
    <s v="D"/>
    <d v="2026-05-29T00:00:00"/>
    <n v="22026001173"/>
    <s v="2026 07 1711 213"/>
    <n v="1332"/>
    <x v="242"/>
    <s v="MANO DE OBRA / TORO CORREA EMBRAGUE REF. 110-0805 / TORO FILTRO GASOIL REF. 112-9188 / TORO FILTRO AIRE REF. 108-3811 /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18099"/>
    <s v="D"/>
    <d v="2026-05-26T00:00:00"/>
    <n v="22026001173"/>
    <s v="2026 07 1711 213"/>
    <n v="1195.31"/>
    <x v="242"/>
    <s v="NEUMÁTICO TRASERO SEGADORA KUBOTA MATRÍCULA E-6613-BGP - PARQUESOL 62 / MANO DE OBRA - MATRÍCULA: E-3887-BHN / HUSTLER F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18419"/>
    <s v="AD"/>
    <d v="2026-05-26T00:00:00"/>
    <n v="22026003084"/>
    <s v="2026 10 2412 22102"/>
    <n v="774.13"/>
    <x v="284"/>
    <s v="Reajuste presupuestario cto.sum.gas natural Centro Jacinto Benavente por cursos Programa Mixto de Formacion hasta septie"/>
    <n v="220"/>
    <s v="BARCELONA"/>
    <s v="BARCELON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2"/>
  </r>
  <r>
    <n v="220260016099"/>
    <s v="AD"/>
    <d v="2026-05-14T00:00:00"/>
    <n v="22026003823"/>
    <s v="2026 11 1621 22799"/>
    <n v="658.24"/>
    <x v="643"/>
    <s v="FABRICACIÓN DE VINILOS CON EL ESCUDO DEL AYUNTAMIENTO DE VALLADOLID PARA DISTINTOS VEHÍCULOS. SERVICIO DE LIMPIEZA."/>
    <n v="220"/>
    <s v="ZARATAN"/>
    <s v="VALLADOLID"/>
    <x v="2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2"/>
    <n v="22799"/>
  </r>
  <r>
    <n v="220260016063"/>
    <s v="AD"/>
    <d v="2026-05-14T00:00:00"/>
    <n v="22026003750"/>
    <s v="2026 03 9241 213"/>
    <n v="657.01"/>
    <x v="816"/>
    <s v="SUMINISTRO DE 3 PLANCHAS DE METACRILATO PARA EXPOSITOR DE PUBLICIDAD EN C.C. JOSÉ LUIS MOSQUERA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3"/>
  </r>
  <r>
    <n v="220260011016"/>
    <s v="AD"/>
    <d v="2026-04-07T00:00:00"/>
    <n v="22026003160"/>
    <s v="2026 05 4312 22699"/>
    <n v="652.79999999999995"/>
    <x v="817"/>
    <s v="CONTRATO DE SUMINISTRO DE MATERIAL NECESARIO PARA LA UTILIZACIÓN DEL APARCAMIENTO DEL MERCADO DE LAS DELICIAS."/>
    <n v="220"/>
    <s v="TORREJON DE ARDOZ"/>
    <s v="MADRID"/>
    <x v="2"/>
    <s v="AdDirec - Adjudicación Directa"/>
    <s v="SinC - Sin Criterio"/>
    <x v="1"/>
    <x v="1"/>
    <s v="2"/>
    <s v="2. Gastos corrientes en bienes y servicios"/>
    <s v="05"/>
    <x v="8"/>
    <s v="4312"/>
    <s v="4312. Mercados"/>
    <n v="22"/>
    <n v="22699"/>
  </r>
  <r>
    <n v="220260018113"/>
    <s v="D"/>
    <d v="2026-05-26T00:00:00"/>
    <n v="22026001960"/>
    <s v="2026 07 1711 22199"/>
    <n v="918.17"/>
    <x v="242"/>
    <s v="LAMPARA LED GARZA STANDAR E27 20W 6500K 2500L / ELECTRODO RUTILO CITOFIX-OERLIKON E6013 3,20x350mm / ESLINGA 1000KG 2,0M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115"/>
    <s v="D"/>
    <d v="2026-05-26T00:00:00"/>
    <n v="22026001960"/>
    <s v="2026 07 1711 22199"/>
    <n v="871.74"/>
    <x v="242"/>
    <s v="BOBINA MECHA LAMINADA (6 UNIDADES) OFERTA / GEL MANOS P.H. NEUTRO 5LT / PAPEL HIGIENICO 38MT (90 UNID.) OFERTA / GAFA VI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6424"/>
    <s v="D"/>
    <d v="2026-05-15T00:00:00"/>
    <n v="22026002240"/>
    <s v="2026 11 1321 214"/>
    <n v="558.54"/>
    <x v="694"/>
    <s v="ACUERDO MARCO_3720KGD:KIT DISTRIBUCION CON BOMBA, ANTICONGELANTE Y CORREA, MANO DE OBRA DE SUSTITUIRLO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9646"/>
    <s v="D"/>
    <d v="2026-05-29T00:00:00"/>
    <n v="22026001960"/>
    <s v="2026 07 1711 22199"/>
    <n v="837.67"/>
    <x v="242"/>
    <s v="MANOMETRO YAIM YA M-80 HINCHADOR PROF. / CINTA VULCAN. 3M SCOTCH-23 19mmx 9.15 MT NEGRA / PREVALIEN AEROSOL INSECTOS RAS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201"/>
    <s v="D"/>
    <d v="2026-05-26T00:00:00"/>
    <n v="22026002189"/>
    <s v="2026 11 1361 22199"/>
    <n v="766.18"/>
    <x v="242"/>
    <s v="APRIETO URKO  21-H 18x 7 300MM / BROCA SDS-PLUS 20x400x450 BOSCH PLUS-7X EXPERT / FLEX. BI-MATERIAL 5 M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9604"/>
    <s v="D"/>
    <d v="2026-05-29T00:00:00"/>
    <n v="22026001960"/>
    <s v="2026 07 1711 22199"/>
    <n v="738.41"/>
    <x v="242"/>
    <s v="CANDADO COMBINA. IFAM REF. C45S / ID: 0051002 / PLACA 150x150mm  8mm TALADRADA - GALVANIZADA  ( 60UD ) / HILO SOLDAR K-6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2573"/>
    <s v="D"/>
    <d v="2026-04-20T00:00:00"/>
    <n v="22026000436"/>
    <s v="2026 03 9241 212"/>
    <n v="585.70000000000005"/>
    <x v="242"/>
    <s v="SUMINISTRO DE MATERIAL DE CERRAJERÍA PARA C.C. BAILARÍN VICENTE ESCUDERO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16462"/>
    <s v="D"/>
    <d v="2026-05-15T00:00:00"/>
    <n v="22026002189"/>
    <s v="2026 11 1361 22199"/>
    <n v="515.70000000000005"/>
    <x v="242"/>
    <s v="FRESA ROTATIVA M.D. C 60625-60-6 CERRAJERO / CORONA BIM. HSS-COCELESA 35X100MM COB35X100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8041"/>
    <s v="D"/>
    <d v="2026-05-26T00:00:00"/>
    <n v="22026001960"/>
    <s v="2026 07 1711 22199"/>
    <n v="514.14"/>
    <x v="242"/>
    <s v="STIHL JUEGO DE MANTENIMIENTO RG / RG-KM 41800074100 / STIHL ACEITE HP SUPER 5L 7813198055 / STIHL ACEITE ADHESIVO P. CAD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153"/>
    <s v="D"/>
    <d v="2026-05-26T00:00:00"/>
    <n v="22026000437"/>
    <s v="2026 03 9241 213"/>
    <n v="460.97"/>
    <x v="242"/>
    <s v="MATERIAL DE FERRETERÍA PARA JOSÉ LUIS MOSQUERA, PINAR DE ANTEQUERA, EL EMPECINADO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2549"/>
    <s v="D"/>
    <d v="2026-04-20T00:00:00"/>
    <n v="22026001960"/>
    <s v="2026 07 1711 22199"/>
    <n v="374.3"/>
    <x v="242"/>
    <s v="PUNTA LARGA PH-2 WERA 851/4 / PUNTA PH-2 WERA 851/1 / CINTA PAPEL MASKDECOR 48MMx45M LISA BLANCA *PE* / CARGADOR BATERIA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5922"/>
    <s v="D"/>
    <d v="2026-05-12T00:00:00"/>
    <n v="22026000422"/>
    <s v="2026 11 1621 22199"/>
    <n v="273.36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9500"/>
    <s v="D"/>
    <d v="2026-05-29T00:00:00"/>
    <n v="22026000422"/>
    <s v="2026 11 1621 22199"/>
    <n v="214.9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1163"/>
    <s v="D"/>
    <d v="2026-04-08T00:00:00"/>
    <n v="22026001284"/>
    <s v="2026 10 2312 212"/>
    <n v="184.69"/>
    <x v="242"/>
    <s v="MANT. SUMINISTRO DE MATERIAL   PARA REPARACION DEL CVA PARQUESOL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5906"/>
    <s v="D"/>
    <d v="2026-05-12T00:00:00"/>
    <n v="22026000422"/>
    <s v="2026 11 1621 22199"/>
    <n v="115.13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6484"/>
    <s v="D"/>
    <d v="2026-05-15T00:00:00"/>
    <n v="22026002245"/>
    <s v="2026 11 1321 213"/>
    <n v="102.49"/>
    <x v="242"/>
    <s v="RAL 3020 ROJO TRÁFICO 400ML FAREN / CERRADURA MCM 1550-14 EMBUTIR MET. * / MANILLA AMIG REGULABLE NEGRA 2115 - 45/55 / *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3"/>
  </r>
  <r>
    <n v="220260017081"/>
    <s v="D"/>
    <d v="2026-05-19T00:00:00"/>
    <n v="22026001022"/>
    <s v="2026 10 2311 212"/>
    <n v="100.91"/>
    <x v="242"/>
    <s v="F - 2664 - DOS REPOSAPIES FELLOWES AJUSTABLES PARA CEAS BELEN-PILARICA - FERRETERIA MAOR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1"/>
    <s v="2311. Intervención social"/>
    <n v="21"/>
    <n v="212"/>
  </r>
  <r>
    <n v="220260019558"/>
    <s v="D"/>
    <d v="2026-05-29T00:00:00"/>
    <n v="22026002122"/>
    <s v="2026 08 1532 210"/>
    <n v="623.69000000000005"/>
    <x v="818"/>
    <s v="PISTOLA RESINA MOPISTO / BISAGRA DOBLE ACCION INOX. 180X135X3 / FLEXO DUCHA COAFLEX NEGRO-CROMO 1,70M.HB / ESPUMA MANUAL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15474"/>
    <s v="AD"/>
    <d v="2026-05-08T00:00:00"/>
    <n v="22026003652"/>
    <s v="2026 05 4312 22699"/>
    <n v="617.1"/>
    <x v="819"/>
    <s v="SUMINISTRO E INSTALACIÓN DE UNA BOMBA DE RIEGO PARA LA CUBIERTA VERDE DEL MERCADO EL CAMPILLO"/>
    <n v="220"/>
    <s v="CISTERNIGA"/>
    <s v="VALLADOLID"/>
    <x v="2"/>
    <s v="AdDirec - Adjudicación Directa"/>
    <s v="SinC - Sin Criterio"/>
    <x v="1"/>
    <x v="1"/>
    <s v="2"/>
    <s v="2. Gastos corrientes en bienes y servicios"/>
    <s v="05"/>
    <x v="8"/>
    <s v="4312"/>
    <s v="4312. Mercados"/>
    <n v="22"/>
    <n v="22699"/>
  </r>
  <r>
    <n v="220260012015"/>
    <s v="AD"/>
    <d v="2026-04-14T00:00:00"/>
    <n v="22026003229"/>
    <s v="2026 08 1651 619"/>
    <n v="510.12"/>
    <x v="116"/>
    <s v="Control de calidad del lote 2 del contrato de conservación, reparación y mantenimiento de alumbrado."/>
    <n v="220"/>
    <s v="ZARATAN"/>
    <s v="VALLADOLID"/>
    <x v="2"/>
    <s v="PrAbier - Procedimiento Abierto"/>
    <s v="MultiC - MultiCriterio"/>
    <x v="2"/>
    <x v="1"/>
    <s v="6"/>
    <s v="6. Inversiones reales"/>
    <s v="08"/>
    <x v="9"/>
    <s v="1651"/>
    <s v="1651. Alumbrado público"/>
    <n v="61"/>
    <n v="619"/>
  </r>
  <r>
    <n v="220260015455"/>
    <s v="D"/>
    <d v="2026-05-08T00:00:00"/>
    <n v="22026001980"/>
    <s v="2026 11 3111 22199"/>
    <n v="83.09"/>
    <x v="242"/>
    <s v="ID 49694 / FELPUDO COCO DISBUR LISO 2 MT. X 12.0MT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3111"/>
    <s v="3111. Protección de la salubridad pública"/>
    <n v="22"/>
    <n v="22199"/>
  </r>
  <r>
    <n v="220260016746"/>
    <s v="D"/>
    <d v="2026-05-15T00:00:00"/>
    <n v="22026000943"/>
    <s v="2026 06 3232 212"/>
    <n v="81.19"/>
    <x v="242"/>
    <s v="SUMINISTRO MATERIAL DE FERRETERÍA - CERRAJ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2873"/>
    <s v="AD"/>
    <d v="2026-04-22T00:00:00"/>
    <n v="22026003500"/>
    <s v="2026 10 2412 22100"/>
    <n v="771.32"/>
    <x v="321"/>
    <s v="Ajuste presupuestario cto.suministro energia electrica centro Jacinto Benavente correspondiente a mes de febrero de 2026"/>
    <n v="220"/>
    <s v="BILBAO"/>
    <s v="VIZCAY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0"/>
  </r>
  <r>
    <n v="220260015912"/>
    <s v="D"/>
    <d v="2026-05-12T00:00:00"/>
    <n v="22026001284"/>
    <s v="2026 10 2312 212"/>
    <n v="78.77"/>
    <x v="242"/>
    <s v="MANT. SUMINISTRO DE MATERIAL  PARA REPARACIONES DEL CVA PARQUESOL Y RONDILL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9582"/>
    <s v="D"/>
    <d v="2026-05-29T00:00:00"/>
    <n v="22026002935"/>
    <s v="2026 01 4331 212"/>
    <n v="69.27"/>
    <x v="242"/>
    <s v="ID: 0051288 / CUBO BELLOTA CAPAZO PLASTICO 42 LTS  BKT42BP / V.G. JUEGO PINZAS 80 CM REF 23-777 / AZADA BELLOTA  228 B H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6436"/>
    <s v="D"/>
    <d v="2026-05-15T00:00:00"/>
    <n v="22026001980"/>
    <s v="2026 11 3111 22199"/>
    <n v="62.7"/>
    <x v="242"/>
    <s v="*BOQUILLA RIEGO TATAY METAL LINE 82500 / SECASUELOS BARBOSA  750mm SIN MANGO 01386 / *BOQUILLA RIEGO TATAY METAL LINE 82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3111"/>
    <s v="3111. Protección de la salubridad pública"/>
    <n v="22"/>
    <n v="22199"/>
  </r>
  <r>
    <n v="220260015855"/>
    <s v="AD"/>
    <d v="2026-05-12T00:00:00"/>
    <n v="22026003704"/>
    <s v="2026 05 4312 632"/>
    <n v="41073.519999999997"/>
    <x v="820"/>
    <s v="MEJORA  INSTALACIÓN DE CLIMATIZACIÓN  MERCADO DEL VAL, QUE AYUDE A OPTIMIZAR CONDICIONES CONFORT TÉRMICO"/>
    <n v="220"/>
    <s v="VALLADOLID"/>
    <s v="VALLADOLID"/>
    <x v="4"/>
    <s v="AdDirec - Adjudicación Directa"/>
    <s v="SinC - Sin Criterio"/>
    <x v="1"/>
    <x v="1"/>
    <s v="6"/>
    <s v="6. Inversiones reales"/>
    <s v="05"/>
    <x v="8"/>
    <s v="4312"/>
    <s v="4312. Mercados"/>
    <n v="63"/>
    <n v="632"/>
  </r>
  <r>
    <n v="220260016728"/>
    <s v="D"/>
    <d v="2026-05-15T00:00:00"/>
    <n v="22026001206"/>
    <s v="2026 07 1721 22199"/>
    <n v="60.95"/>
    <x v="242"/>
    <s v="REPOSAPIES FELLOWES AJUSTABLE ERGO / CHAPA CIERRE CERRAD 22 URKO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21"/>
    <s v="1721. Protección del medio ambiente"/>
    <n v="22"/>
    <n v="22199"/>
  </r>
  <r>
    <n v="220260011005"/>
    <s v="AD"/>
    <d v="2026-04-07T00:00:00"/>
    <n v="22026003257"/>
    <s v="2026 01 4331 22799"/>
    <n v="605"/>
    <x v="614"/>
    <s v="CONTRATO PARA ELABORACIÓN DE LA CREATIVIDAD DE UN ANUNCIO DE PRENSA PARA LA PROMOCIÓN DEL PROGRAMA VALLADOLID NOW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16056"/>
    <s v="AD"/>
    <d v="2026-05-14T00:00:00"/>
    <n v="22026003770"/>
    <s v="2026 10 2313 22699"/>
    <n v="605"/>
    <x v="821"/>
    <s v="REALIZACION DE UN VIDEO SOBRE EL DIA DE LA MADRE PARA FELICITAR A LAS MADRES VALLISOLETANAS-ABRIL-MAYO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3"/>
    <s v="2313. Dirección del área de personas mayores, familia y servicios sociales"/>
    <n v="22"/>
    <n v="22699"/>
  </r>
  <r>
    <n v="220260016698"/>
    <s v="D"/>
    <d v="2026-05-15T00:00:00"/>
    <n v="22026001206"/>
    <s v="2026 07 1721 22199"/>
    <n v="51.8"/>
    <x v="242"/>
    <s v="CERRADURA AGA REF.361 20 NIQ.CAJON / CERRADURA ALETAS NGO PEQ. 202212 KEYA"/>
    <n v="300"/>
    <s v="VALLADOLID"/>
    <s v="VALLADOLID"/>
    <x v="2"/>
    <s v="PrAbier - Procedimiento Abierto"/>
    <s v="UniC - Único Criterio"/>
    <x v="2"/>
    <x v="1"/>
    <s v="2"/>
    <s v="2. Gastos corrientes en bienes y servicios"/>
    <s v="07"/>
    <x v="3"/>
    <s v="1721"/>
    <s v="1721. Protección del medio ambiente"/>
    <n v="22"/>
    <n v="22199"/>
  </r>
  <r>
    <n v="220260019482"/>
    <s v="D"/>
    <d v="2026-05-29T00:00:00"/>
    <n v="22026001284"/>
    <s v="2026 10 2312 212"/>
    <n v="50.82"/>
    <x v="242"/>
    <s v="MANTENIMIENTO, SUMINISTRO DE  PISTON PARA REPARACION  EN EL CVA HUERTA DEL REY- AM-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6748"/>
    <s v="D"/>
    <d v="2026-05-15T00:00:00"/>
    <n v="22026000943"/>
    <s v="2026 06 3232 212"/>
    <n v="49.76"/>
    <x v="242"/>
    <s v="SUMINISTRO MATERIAL DE FERRETERÍA 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6482"/>
    <s v="D"/>
    <d v="2026-05-15T00:00:00"/>
    <n v="22026000437"/>
    <s v="2026 03 9241 213"/>
    <n v="49.74"/>
    <x v="242"/>
    <s v="SUMINISTRO DE MATERIAL DE FERRETERÍA PARA CENTROS ESGUEVA, JOSÉ LUIS MOSQUERA Y EL EMPECINADO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9490"/>
    <s v="D"/>
    <d v="2026-05-29T00:00:00"/>
    <n v="22026003184"/>
    <s v="2026 06 3321 212"/>
    <n v="41.06"/>
    <x v="242"/>
    <s v="WOLFCRAFT APRIETO EHZ 40- 110mm 3455  x2 / PLIEGO LIJA AGUA VARIOS GRANOS / EHL PINZA SUJECION 70 MM RATIO / BIBLIOTECA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321"/>
    <s v="3321. Bibliotecas públicas"/>
    <n v="21"/>
    <n v="212"/>
  </r>
  <r>
    <n v="220260012331"/>
    <s v="D"/>
    <d v="2026-04-20T00:00:00"/>
    <n v="22026001284"/>
    <s v="2026 10 2312 212"/>
    <n v="32.450000000000003"/>
    <x v="242"/>
    <s v="MANT. SUMINISTRO DE MATERIAL PARA REPARACIONES DEL CVA DELICIAS Y C. OCUPACIONAL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6732"/>
    <s v="D"/>
    <d v="2026-05-15T00:00:00"/>
    <n v="22026001283"/>
    <s v="2026 10 2312 212"/>
    <n v="27.71"/>
    <x v="242"/>
    <s v="MANT. SUMINISTRO DE MATERIALES PARA REPARACION EN EL CVA PUENTE COLGANTE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6690"/>
    <s v="D"/>
    <d v="2026-05-15T00:00:00"/>
    <n v="22026001022"/>
    <s v="2026 10 2311 212"/>
    <n v="22.53"/>
    <x v="242"/>
    <s v="F - 3302 - RUFETE PLETINA LATON PARA CEAS BARRIO ESPAÑA - MAOR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1"/>
    <s v="2311. Intervención social"/>
    <n v="21"/>
    <n v="212"/>
  </r>
  <r>
    <n v="220260014336"/>
    <s v="AD"/>
    <d v="2026-04-28T00:00:00"/>
    <n v="22026003449"/>
    <s v="2026 0750 1711 610"/>
    <n v="610.63"/>
    <x v="104"/>
    <s v="SEG Y SALUD OBRAS EJECUCION CORREDOR ECOLÓGICO INTERIOR DE VALLADOLID: VA-20, ACTUACIÓN B.3.1.Cºs BIODIVERSIDAD. V.33/20"/>
    <n v="220"/>
    <s v="VALLADOLID"/>
    <s v="VALLADOLID"/>
    <x v="0"/>
    <s v="PrAbier - Procedimiento Abierto"/>
    <s v="MultiC - MultiCriterio"/>
    <x v="0"/>
    <x v="1"/>
    <n v="6"/>
    <s v="6. Inversiones reales"/>
    <s v="07"/>
    <x v="3"/>
    <n v="1711"/>
    <s v="1711. Parques y jardines"/>
    <n v="61"/>
    <n v="610"/>
  </r>
  <r>
    <n v="220260018263"/>
    <s v="D"/>
    <d v="2026-05-26T00:00:00"/>
    <n v="22026002245"/>
    <s v="2026 11 1321 213"/>
    <n v="21.44"/>
    <x v="242"/>
    <s v="DH PULSADOR LUMINOSO ESTANCO 36.526/PL / DH CAJA CONEXION SUPERFICIE  85x 85x 45 36.435 / DISCO MACODIAM CONSTRUCCION 11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3"/>
  </r>
  <r>
    <n v="220260016734"/>
    <s v="D"/>
    <d v="2026-05-15T00:00:00"/>
    <n v="22026001284"/>
    <s v="2026 10 2312 212"/>
    <n v="19.72"/>
    <x v="242"/>
    <s v="MANT. SUMINISTRO DE CERRADURA TESA 4010 50 PHL PARA REPARACION DEL CVA PASAJE DE LA MARQUESIN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5946"/>
    <s v="D"/>
    <d v="2026-05-12T00:00:00"/>
    <n v="22026002213"/>
    <s v="2026 01 4331 212"/>
    <n v="12.79"/>
    <x v="242"/>
    <s v="ID: 0048545 / PERNIO SOLDAR 25x120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2331"/>
    <s v="D"/>
    <d v="2026-04-20T00:00:00"/>
    <n v="22026001283"/>
    <s v="2026 10 2312 212"/>
    <n v="11.9"/>
    <x v="242"/>
    <s v="MANT. SUMINISTRO DE MATERIAL PARA REPARACIONES DEL CVA DELICIAS Y C. OCUPACIONAL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6860"/>
    <s v="AD"/>
    <d v="2026-05-18T00:00:00"/>
    <n v="22026003874"/>
    <s v="2026 10 2311 22602"/>
    <n v="605"/>
    <x v="544"/>
    <s v="CAMPAÑA DE DIFUSION DE PRESENTACION DE MASCOTA INSTITUCIONAL"/>
    <n v="220"/>
    <s v="S.S.DE LOS REYES"/>
    <s v="MADR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602"/>
  </r>
  <r>
    <n v="220260015914"/>
    <s v="D"/>
    <d v="2026-05-12T00:00:00"/>
    <n v="22026000437"/>
    <s v="2026 03 9241 213"/>
    <n v="11.27"/>
    <x v="242"/>
    <s v="SUMINISTRO PARA C.C. BAILARÍN VICENTE ESCUDERO (ID 50914 // RUEDA 1-0342 35D 15K GIR PL SIRVEX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5916"/>
    <s v="D"/>
    <d v="2026-05-12T00:00:00"/>
    <n v="22026001283"/>
    <s v="2026 10 2312 212"/>
    <n v="11.04"/>
    <x v="242"/>
    <s v="MANTENIMIENTO , SUMINISTRO DE TIRADOR AMIG  300 ( MANPARA ) INOX. 18/8 PRA EL CVA SAN JUAN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5912"/>
    <s v="D"/>
    <d v="2026-05-12T00:00:00"/>
    <n v="22026001283"/>
    <s v="2026 10 2312 212"/>
    <n v="9.9"/>
    <x v="242"/>
    <s v="MANT. SUMINISTRO DE MATERIAL  PARA REPARACIONES DEL CVA PARQUESOL Y RONDILL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2505"/>
    <s v="D"/>
    <d v="2026-04-20T00:00:00"/>
    <n v="22026000437"/>
    <s v="2026 03 9241 213"/>
    <n v="557.55999999999995"/>
    <x v="818"/>
    <s v="CERRADURA ANTIPANICO CREO02 6 / CERRADURA DORMA 281-65-72-INOX / ANTIPANICO TESA 1930908NV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6428"/>
    <s v="D"/>
    <d v="2026-05-15T00:00:00"/>
    <n v="22026002250"/>
    <s v="2026 11 1321 22699"/>
    <n v="312.97000000000003"/>
    <x v="818"/>
    <s v="CERRADURA AGA 361-20 / CERRADURA  AGA 361-25 / CERRADURA 2508-E01CR GANCHO / PILA ALCALINA CEGASA 6LF22 BL. 1 UN / BL.4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699"/>
  </r>
  <r>
    <n v="220260016708"/>
    <s v="D"/>
    <d v="2026-05-15T00:00:00"/>
    <n v="22026000943"/>
    <s v="2026 06 3232 212"/>
    <n v="73.36"/>
    <x v="818"/>
    <s v="CERRADURA MCM 1650-21 SIN CILINDRO / MET.2241/20 C8 R13,2 S/ESC. AI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5950"/>
    <s v="D"/>
    <d v="2026-05-12T00:00:00"/>
    <n v="22026002213"/>
    <s v="2026 01 4331 212"/>
    <n v="41.19"/>
    <x v="818"/>
    <s v="CILINDRO ASIX 30X10 NIQUELADO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2503"/>
    <s v="D"/>
    <d v="2026-04-20T00:00:00"/>
    <n v="22026000437"/>
    <s v="2026 03 9241 213"/>
    <n v="26.04"/>
    <x v="818"/>
    <s v="MATERIAL FERRETERÍA PARA CC JOSÉ LUIS MOSQUERA (CERAM. ADHES. INOX 41mm 100CM / JGO MANILLA 704 C/BOCALLAVE NE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5910"/>
    <s v="D"/>
    <d v="2026-05-12T00:00:00"/>
    <n v="22026001284"/>
    <s v="2026 10 2312 212"/>
    <n v="17"/>
    <x v="818"/>
    <s v="MANTENIMIENTO, SUMINISTRO DE COPIA LLAVE JMA / COPIA LLAVE SEGURIDAD PARA EL CVA PASAJE DE LA MARQUESINA- AM- INICIATIVA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9474"/>
    <s v="D"/>
    <d v="2026-05-29T00:00:00"/>
    <n v="22026001176"/>
    <s v="2026 10 2412 212"/>
    <n v="15.17"/>
    <x v="818"/>
    <s v="MANTENIMIENTO, SUMINISTRO DE MET.2210/25 C8 R13,2 S/ESC. PARA REPARACION EN EL JACINTO BENAVENTE- C. DE F. PARA EL EMPLE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1"/>
    <n v="212"/>
  </r>
  <r>
    <n v="220260016861"/>
    <s v="AD"/>
    <d v="2026-05-18T00:00:00"/>
    <n v="22026003875"/>
    <s v="2026 10 2311 22602"/>
    <n v="605"/>
    <x v="118"/>
    <s v="CAMPAÑA DE DIFUSION DE PRESENTACION DE MASCOTA INSTITUCIONAL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602"/>
  </r>
  <r>
    <n v="220260016863"/>
    <s v="AD"/>
    <d v="2026-05-18T00:00:00"/>
    <n v="22026003876"/>
    <s v="2026 10 2311 22602"/>
    <n v="605"/>
    <x v="462"/>
    <s v="CAMPAÑA DE DIFUSION DE PRESENTACION DE MASCOTA INSTITUCIONAL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602"/>
  </r>
  <r>
    <n v="220260012043"/>
    <s v="AD"/>
    <d v="2026-04-16T00:00:00"/>
    <n v="22026003433"/>
    <s v="2026 06 3321 22001"/>
    <n v="600"/>
    <x v="485"/>
    <s v="SUSCRIPCIÓN VARIAS REVISTAS PARA BIBLIOTECAS MUNICIPALES VALLADOLID - AÑO 2026"/>
    <n v="220"/>
    <s v="VALLADOLID"/>
    <s v="VALLADOLID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001"/>
  </r>
  <r>
    <n v="220260017513"/>
    <s v="AD"/>
    <d v="2026-05-20T00:00:00"/>
    <n v="22026004069"/>
    <s v="2026 10 2314 22613"/>
    <n v="600"/>
    <x v="822"/>
    <s v="2 PROYECCIONES DE CINE MEDIO AMBIENTE// ESPACIOS JOVENES NORTE Y SUR// MAY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2"/>
    <n v="22613"/>
  </r>
  <r>
    <n v="220260018039"/>
    <s v="D"/>
    <d v="2026-05-26T00:00:00"/>
    <n v="22026001960"/>
    <s v="2026 07 1711 22199"/>
    <n v="430.95"/>
    <x v="515"/>
    <s v="PARQUES Y JARDINES / 3 CHAPA L. CALIENTE 2000X1000X3,0  S 235 JR / 1 CHAPA L. CALIENTE 2000X1000X6  S 235 JR / CHAPA LAM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037"/>
    <s v="D"/>
    <d v="2026-05-26T00:00:00"/>
    <n v="22026001960"/>
    <s v="2026 07 1711 22199"/>
    <n v="263.2"/>
    <x v="515"/>
    <s v="PARQUES Y JARDINES (  CASETA VESTUARIO P62 PARQUESOL ID 0048274 GE0003947 ) / TUBO CARPINTERIA C  R-5858  L DD11 / TUBO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6464"/>
    <s v="D"/>
    <d v="2026-05-15T00:00:00"/>
    <n v="22026002189"/>
    <s v="2026 11 1361 22199"/>
    <n v="199.78"/>
    <x v="515"/>
    <s v="TUBO CUADRADO 50X50X3 S 275 JOH /TUBO CUADRADO 50X50X4 S 275 JOH//SERV. EXTINCION DE INCENDIOS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1528"/>
    <s v="AD"/>
    <d v="2026-04-09T00:00:00"/>
    <n v="22026003084"/>
    <s v="2026 10 2412 22102"/>
    <n v="597.79999999999995"/>
    <x v="284"/>
    <s v="Reajuste presupuestario SUMINISTRO GAS NATURAL CENTRO DE FORMACION PARA EL EMPLEO JACINTO BENAVENTE HASTA 30/09/2026"/>
    <n v="220"/>
    <s v="BARCELONA"/>
    <s v="BARCELON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2"/>
  </r>
  <r>
    <n v="220260012493"/>
    <s v="D"/>
    <d v="2026-04-20T00:00:00"/>
    <n v="22026000692"/>
    <s v="2026 11 1631 214"/>
    <n v="375.62"/>
    <x v="823"/>
    <s v="REPARACIÓN EN VEHÍCULO.../// AM EXP 8/2025 // SERVICIO DE LIMPIEZA VIARIA."/>
    <n v="300"/>
    <s v="SAN SEBASTIAN DE LOS REYES"/>
    <s v="MADR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485"/>
    <s v="D"/>
    <d v="2026-04-20T00:00:00"/>
    <n v="22026000692"/>
    <s v="2026 11 1631 214"/>
    <n v="312.35000000000002"/>
    <x v="823"/>
    <s v="REPARACIÓN EN VEHÍCULO.../// AM EXP 8/2025 // SERVICIO DE LIMPIEZA VIARIA."/>
    <n v="300"/>
    <s v="SAN SEBASTIAN DE LOS REYES"/>
    <s v="MADR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491"/>
    <s v="D"/>
    <d v="2026-04-20T00:00:00"/>
    <n v="22026000692"/>
    <s v="2026 11 1631 214"/>
    <n v="293.12"/>
    <x v="823"/>
    <s v="REPARACIÓN EN VEHÍCULO.../// AM EXP 8/2025 // SERVICIO DE LIMPIEZA VIARIA."/>
    <n v="300"/>
    <s v="SAN SEBASTIAN DE LOS REYES"/>
    <s v="MADR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479"/>
    <s v="D"/>
    <d v="2026-04-20T00:00:00"/>
    <n v="22026000692"/>
    <s v="2026 11 1631 214"/>
    <n v="60"/>
    <x v="823"/>
    <s v="REPARACIÓN EN VEHÍCULO.../// AM EXP 8/2025 // SERVICIO DE LIMPIEZA VIARIA."/>
    <n v="300"/>
    <s v="SAN SEBASTIAN DE LOS REYES"/>
    <s v="MADR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487"/>
    <s v="D"/>
    <d v="2026-04-20T00:00:00"/>
    <n v="22026000692"/>
    <s v="2026 11 1631 214"/>
    <n v="41.01"/>
    <x v="823"/>
    <s v="REPARACIÓN EN VEHÍCULO.../// AM EXP 8/2025 // SERVICIO DE LIMPIEZA VIARIA."/>
    <n v="300"/>
    <s v="SAN SEBASTIAN DE LOS REYES"/>
    <s v="MADR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483"/>
    <s v="D"/>
    <d v="2026-04-20T00:00:00"/>
    <n v="22026000692"/>
    <s v="2026 11 1631 214"/>
    <n v="20"/>
    <x v="823"/>
    <s v="REPARACIÓN EN VEHÍCULO.../// AM EXP 8/2025 // SERVICIO DE LIMPIEZA VIARIA."/>
    <n v="300"/>
    <s v="SAN SEBASTIAN DE LOS REYES"/>
    <s v="MADR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489"/>
    <s v="D"/>
    <d v="2026-04-20T00:00:00"/>
    <n v="22026000692"/>
    <s v="2026 11 1631 214"/>
    <n v="20"/>
    <x v="823"/>
    <s v="REPARACIÓN EN VEHÍCULO.../// AM EXP 8/2025 // SERVICIO DE LIMPIEZA VIARIA."/>
    <n v="300"/>
    <s v="SAN SEBASTIAN DE LOS REYES"/>
    <s v="MADR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8051"/>
    <s v="D"/>
    <d v="2026-05-26T00:00:00"/>
    <n v="22026001320"/>
    <s v="2026 07 1711 22106"/>
    <n v="923.87"/>
    <x v="824"/>
    <s v="KATOUN GOLD (10 L)"/>
    <n v="300"/>
    <s v="TORDESILLAS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6"/>
  </r>
  <r>
    <n v="220260019628"/>
    <s v="D"/>
    <d v="2026-05-29T00:00:00"/>
    <n v="22026001320"/>
    <s v="2026 07 1711 22106"/>
    <n v="923.87"/>
    <x v="824"/>
    <s v="KATOUN GOLD (10 L)"/>
    <n v="300"/>
    <s v="TORDESILLAS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6"/>
  </r>
  <r>
    <n v="220260019566"/>
    <s v="D"/>
    <d v="2026-05-29T00:00:00"/>
    <n v="22026002147"/>
    <s v="2026 08 1532 22199"/>
    <n v="576.25"/>
    <x v="546"/>
    <s v="ADPRO/METALLUBEDISE - METAL LUBE DIESEL 236ML / POOL/1770 - LIMPIASALPICADEROS 1000ML.RM CLEAN / ADPRO/45303 - LAVAPARAB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2"/>
    <n v="22199"/>
  </r>
  <r>
    <n v="220260012427"/>
    <s v="D"/>
    <d v="2026-04-20T00:00:00"/>
    <n v="22026000868"/>
    <s v="2026 02 9332 212"/>
    <n v="570.38"/>
    <x v="242"/>
    <s v="SIN ID / CIERRA.TESA DC340 EN3/6 PLATA SIN GUIA / TESA BRAZO NORMAL DCL190 PLATA / SIN ID / PANTALLA SOLDAR AUTO. SOLTER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5908"/>
    <s v="D"/>
    <d v="2026-05-12T00:00:00"/>
    <n v="22026002663"/>
    <s v="2026 04 9204 213"/>
    <n v="564.15"/>
    <x v="98"/>
    <s v="SUMINISTRO MATERIAL PARA LA REPARACIÓN DEFECTOS DETECTADOS EN LA INSPECCIÓN DE LA INSTALACIÓN BAJA TENSIÓN EDIFICIO CDIT"/>
    <n v="300"/>
    <s v="VALLADOLID"/>
    <s v="VALLADOLID"/>
    <x v="2"/>
    <s v="PrAbier - Procedimiento Abierto"/>
    <s v="MultiC - MultiCriterio"/>
    <x v="2"/>
    <x v="1"/>
    <s v="2"/>
    <s v="2. Gastos corrientes en bienes y servicios"/>
    <s v="04"/>
    <x v="2"/>
    <s v="9204"/>
    <s v="9204. Tecnologías de la información y comunicación"/>
    <n v="21"/>
    <n v="213"/>
  </r>
  <r>
    <n v="220260018834"/>
    <s v="AD"/>
    <d v="2026-05-28T00:00:00"/>
    <n v="22026004075"/>
    <s v="2026 02 9332 213"/>
    <n v="562.11"/>
    <x v="825"/>
    <s v="SUMINISTRO DE EQUIPO DE CLIMATIZACIÓN PARA EL CUARTO DEL ARMARIO RACK DE TELECOMUNICACIONES DEL ARCHIVO MUNICIPAL"/>
    <n v="220"/>
    <s v="VALLADOLID"/>
    <s v="VALLADOLID"/>
    <x v="2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1"/>
    <n v="213"/>
  </r>
  <r>
    <n v="220260012497"/>
    <s v="D"/>
    <d v="2026-04-20T00:00:00"/>
    <n v="22026000866"/>
    <s v="2026 02 9332 214"/>
    <n v="560.9"/>
    <x v="580"/>
    <s v="OA REVISION VEHICULO  MATRICULA 8778LWS / OS SU FILTRO DEL HABITACULO / OS SU FILTRO DE CARBURANTE / OS SU FILTRO DE AIR"/>
    <n v="300"/>
    <s v="ARROYO DE LA ENCOMIENDA"/>
    <s v="VALLADOLID"/>
    <x v="0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4"/>
  </r>
  <r>
    <n v="220260020178"/>
    <s v="AD"/>
    <d v="2026-05-29T00:00:00"/>
    <n v="22026004219"/>
    <s v="2026 03 9241 22103"/>
    <n v="555.55999999999995"/>
    <x v="157"/>
    <s v="SUMINISTRO DE 481 LITROS DE GASÓLEO PARA RELLENAR LA CALDERA DEL LOCAL SITO EN C/ CONDE ARTECHE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103"/>
  </r>
  <r>
    <n v="220260011520"/>
    <s v="AD"/>
    <d v="2026-04-09T00:00:00"/>
    <n v="22026003239"/>
    <s v="2026 03 9241 22609"/>
    <n v="550"/>
    <x v="226"/>
    <s v="MENUDO FIN DE SEMANA 1: OBRA &quot;&quot;HISTORIAS DE POLVO Y TIERRA&quot;&quot; EN C.M. PINAR DE ANTEQUERA EL 18 DE ABRIL"/>
    <n v="220"/>
    <s v="ESPINOSA DE LOS MONTEROS"/>
    <s v="BURGOS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9"/>
  </r>
  <r>
    <n v="220260011537"/>
    <s v="AD"/>
    <d v="2026-04-09T00:00:00"/>
    <n v="22026003286"/>
    <s v="2026 10 2412 22199"/>
    <n v="550"/>
    <x v="785"/>
    <s v="SUMINISTRO DE DIFERENTES PLANTAS PARA EL CURSO DE PARQUES Y JARDINES VII DEL C. DE F. PARA EL EMPLEO- JACINTO BENAVENTE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2"/>
    <n v="22199"/>
  </r>
  <r>
    <n v="220260012889"/>
    <s v="AD"/>
    <d v="2026-04-22T00:00:00"/>
    <n v="22026003319"/>
    <s v="2026 02 9332 22104"/>
    <n v="550"/>
    <x v="826"/>
    <s v="SUMINISTRO DE GAFAS GRADUADAS DE SEGURIDAD TRABAJADORES DEL CMEI"/>
    <n v="220"/>
    <s v="VALLADOLID"/>
    <s v="VALLADOLID"/>
    <x v="2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2"/>
    <n v="22104"/>
  </r>
  <r>
    <n v="220260016839"/>
    <s v="AD"/>
    <d v="2026-05-18T00:00:00"/>
    <n v="22026003703"/>
    <s v="2026 10 2312 22699"/>
    <n v="546.85"/>
    <x v="827"/>
    <s v="DETALLES PARA LA MUESTRA DE MULTILABORES DEL 9 DE MAYO EN EL CAMPO GRANDE- INICIATIVAS SOCIALES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99"/>
  </r>
  <r>
    <n v="220250032158"/>
    <s v="AD"/>
    <d v="2026-04-01T00:00:00"/>
    <n v="22025005163"/>
    <s v="2026 10 2312 632"/>
    <n v="544.5"/>
    <x v="476"/>
    <s v="CONFECCION DE PROYECTO, DOCUMENTACION Y DIRECCION OBRA AMPLIACION CVA ARCA REAL."/>
    <n v="220"/>
    <s v="VALLADOLID"/>
    <s v="VALLADOLID"/>
    <x v="0"/>
    <s v="AdDirec - Adjudicación Directa"/>
    <s v="SinC - Sin Criterio"/>
    <x v="1"/>
    <x v="1"/>
    <s v="6"/>
    <s v="6. Inversiones reales"/>
    <s v="10"/>
    <x v="1"/>
    <s v="2312"/>
    <s v="2312. Iniciativas sociales"/>
    <n v="63"/>
    <n v="632"/>
  </r>
  <r>
    <n v="220260011519"/>
    <s v="AD"/>
    <d v="2026-04-09T00:00:00"/>
    <n v="22026003237"/>
    <s v="2026 10 2315 22799"/>
    <n v="544.5"/>
    <x v="22"/>
    <s v="TALLER INFANTIL DE BIENESTAR EMOCIONAL// CENTRO MUNICIPAL DE IGUALDAD// DE ABRIL A JUNI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12053"/>
    <s v="AD"/>
    <d v="2026-04-16T00:00:00"/>
    <n v="22026003387"/>
    <s v="2026 07 1721 22799"/>
    <n v="539.66"/>
    <x v="828"/>
    <s v="CALIBRACIÓN DEL ANEMOMETRO DEL SERVICIO DE MEDIO AMBIENTE"/>
    <n v="220"/>
    <s v="ZARAGOZA"/>
    <s v="ZARAGOZA"/>
    <x v="0"/>
    <s v="AdDirec - Adjudicación Directa"/>
    <s v="SinC - Sin Criterio"/>
    <x v="1"/>
    <x v="1"/>
    <s v="2"/>
    <s v="2. Gastos corrientes en bienes y servicios"/>
    <s v="07"/>
    <x v="3"/>
    <s v="1721"/>
    <s v="1721. Protección del medio ambiente"/>
    <n v="22"/>
    <n v="22799"/>
  </r>
  <r>
    <n v="220260018185"/>
    <s v="D"/>
    <d v="2026-05-26T00:00:00"/>
    <n v="22026000866"/>
    <s v="2026 02 9332 214"/>
    <n v="535.05999999999995"/>
    <x v="629"/>
    <s v="OFICINA CONTABLE L01471868 / ORGANO GESTOR L01471868 / UNIDAD TRAMITADORA GE0011750 / 225/75R16C BARUM 121R   6989-MBW /"/>
    <n v="300"/>
    <s v="VALLADOLID"/>
    <s v="VALLADOLID"/>
    <x v="0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4"/>
  </r>
  <r>
    <n v="220260018055"/>
    <s v="D"/>
    <d v="2026-05-26T00:00:00"/>
    <n v="22026001320"/>
    <s v="2026 07 1711 22106"/>
    <n v="774.58"/>
    <x v="824"/>
    <s v="XEKATOR (5 L) ABONO CE"/>
    <n v="300"/>
    <s v="TORDESILLAS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6"/>
  </r>
  <r>
    <n v="220260018053"/>
    <s v="D"/>
    <d v="2026-05-26T00:00:00"/>
    <n v="22026001320"/>
    <s v="2026 07 1711 22106"/>
    <n v="692.9"/>
    <x v="824"/>
    <s v="KATOUN GOLD (10 L) / KATOUN GOLD (10 L)"/>
    <n v="300"/>
    <s v="TORDESILLAS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6"/>
  </r>
  <r>
    <n v="220260017684"/>
    <s v="D"/>
    <d v="2026-05-22T00:00:00"/>
    <n v="22026002920"/>
    <s v="2026 04 9202 16200"/>
    <n v="525"/>
    <x v="829"/>
    <s v="ABONO POR CURSO IMPARTIDO A TRES EMPLEADOS DE JARDINES . OPERADOR GRUA HIDRAULICA ARTICULADA. MARZO 2026"/>
    <n v="300"/>
    <s v="VALLADOLID"/>
    <s v="VALLADOLID"/>
    <x v="0"/>
    <s v="AdDirec - Adjudicación Directa"/>
    <s v="SinC - Sin Criterio"/>
    <x v="1"/>
    <x v="1"/>
    <s v="1"/>
    <s v="1. Gastos de personal"/>
    <s v="04"/>
    <x v="2"/>
    <s v="9202"/>
    <s v="9202. Gestión de recursos humanos"/>
    <n v="16"/>
    <n v="16200"/>
  </r>
  <r>
    <n v="220250048663"/>
    <s v="AD"/>
    <d v="2026-05-08T00:00:00"/>
    <n v="22025006301"/>
    <s v="2026 02 1511 609"/>
    <n v="517.16"/>
    <x v="123"/>
    <s v="ADJ.LOTE 1 CONTROL MATERIALES EN EL CONTROL  CALIDAD OBRA URB.CARRIL BICI CRTA. FUENSALDAÑA(FASE I ENTRE AV GIJON -(A-62"/>
    <n v="220"/>
    <s v="MALAGA"/>
    <s v="MALAGA"/>
    <x v="0"/>
    <s v="AdDirec - Adjudicación Directa"/>
    <s v="SinC - Sin Criterio"/>
    <x v="1"/>
    <x v="1"/>
    <s v="6"/>
    <s v="6. Inversiones reales"/>
    <s v="02"/>
    <x v="10"/>
    <s v="1511"/>
    <s v="1511. Planficación y gestión del urbanismo"/>
    <n v="60"/>
    <n v="609"/>
  </r>
  <r>
    <n v="220260015469"/>
    <s v="AD"/>
    <d v="2026-05-08T00:00:00"/>
    <n v="22026003651"/>
    <s v="2026 05 4312 22699"/>
    <n v="511.02"/>
    <x v="830"/>
    <s v="CONTRATO MENOR DE SUMINISTRO, PARA EL MERCADO MUNICIPAL DE RONDILLA DE MUEBLE Y LAVABO"/>
    <n v="220"/>
    <s v="VALLADOLID"/>
    <s v="VALLADOLID"/>
    <x v="2"/>
    <s v="AdDirec - Adjudicación Directa"/>
    <s v="SinC - Sin Criterio"/>
    <x v="1"/>
    <x v="1"/>
    <s v="2"/>
    <s v="2. Gastos corrientes en bienes y servicios"/>
    <s v="05"/>
    <x v="8"/>
    <s v="4312"/>
    <s v="4312. Mercados"/>
    <n v="22"/>
    <n v="22699"/>
  </r>
  <r>
    <n v="220260011511"/>
    <s v="D"/>
    <d v="2026-04-09T00:00:00"/>
    <n v="22026000434"/>
    <s v="2026 03 9241 213"/>
    <n v="506.03"/>
    <x v="264"/>
    <s v="SUMINISTRO PARA COLOCACIÓN DE DOS EMISORES TÉRMICOS EN LOS CAMERINOS DEL C.C. PILARICA"/>
    <n v="300"/>
    <s v="VALLADOLID"/>
    <s v="MADR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18421"/>
    <s v="AD"/>
    <d v="2026-05-26T00:00:00"/>
    <n v="22026004124"/>
    <s v="2026 10 2412 22699"/>
    <n v="500.01"/>
    <x v="213"/>
    <s v="SALIDA FORMATIVA DEL CURSO DE PARQUES Y JARDINES VII EL 5 DE JUNIO DEL C. DE F. PARA EL EMPLEO JACINTO BENAVENTE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2"/>
    <n v="22699"/>
  </r>
  <r>
    <n v="220260010811"/>
    <s v="AD"/>
    <d v="2026-04-06T00:00:00"/>
    <n v="22026003068"/>
    <s v="2026 10 2412 212"/>
    <n v="500"/>
    <x v="18"/>
    <s v="SUMINISTRO DE MATERIAL DE  EMPRESA QUE NO ESTA EN EL ACUERDO MARCO PARA EL C. DE F. PARA EL EMPLEO- JACINTO BENAVENTE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1"/>
    <n v="212"/>
  </r>
  <r>
    <n v="220260012044"/>
    <s v="AD"/>
    <d v="2026-04-16T00:00:00"/>
    <n v="22026003441"/>
    <s v="2026 06 3321 22199"/>
    <n v="500"/>
    <x v="406"/>
    <s v="SUMINISTRO DE CARTELERÍA Y/O FOLLETOS PARA DIFUSIÓN DE ACTIVIDADES ORGANIZADAS DESDE BIBLIOTECAS MUNICIPALES. AÑO 2026."/>
    <n v="220"/>
    <s v="VALLADOLID"/>
    <s v="VALLADOLID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199"/>
  </r>
  <r>
    <n v="220260014637"/>
    <s v="AD"/>
    <d v="2026-04-30T00:00:00"/>
    <n v="22026003532"/>
    <s v="2026 06 3231 212"/>
    <n v="500"/>
    <x v="831"/>
    <s v="SUMINISTRO DE PIEZAS METÁLICAS A MEDIDA - ESCUELAS INFANTILES MUNICIPALES. AÑO 2026"/>
    <n v="220"/>
    <s v="VALLADOLID"/>
    <s v="VALLADOLID"/>
    <x v="2"/>
    <s v="AdDirec - Adjudicación Directa"/>
    <s v="SinC - Sin Criterio"/>
    <x v="1"/>
    <x v="1"/>
    <s v="2"/>
    <s v="2. Gastos corrientes en bienes y servicios"/>
    <s v="06"/>
    <x v="0"/>
    <s v="3231"/>
    <s v="3231. Escuelas infantiles"/>
    <n v="21"/>
    <n v="212"/>
  </r>
  <r>
    <n v="220260019626"/>
    <s v="D"/>
    <d v="2026-05-29T00:00:00"/>
    <n v="22026001320"/>
    <s v="2026 07 1711 22106"/>
    <n v="330.07"/>
    <x v="824"/>
    <s v="VERDANT ACTIV (5 L)"/>
    <n v="300"/>
    <s v="TORDESILLAS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6"/>
  </r>
  <r>
    <n v="220260012537"/>
    <s v="D"/>
    <d v="2026-04-20T00:00:00"/>
    <n v="22026001320"/>
    <s v="2026 07 1711 22106"/>
    <n v="252.45"/>
    <x v="824"/>
    <s v="CESPED FORMULA MULTIRUSTIC (10 Kgs) / KALIFER (SULFATO DE HIERRO GRANULADO ) (30 Kg)"/>
    <n v="300"/>
    <s v="TORDESILLAS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6"/>
  </r>
  <r>
    <n v="220260016057"/>
    <s v="AD"/>
    <d v="2026-05-14T00:00:00"/>
    <n v="22026002490"/>
    <s v="2026 06 3321 223"/>
    <n v="500"/>
    <x v="561"/>
    <s v="AMPLIACIÓN CTO. SERVICIOS - ENVÍO Y REPARTO DE LIBROS A LAS BIBLIOTECAS MUNICIPALES. AÑO 2026 (1era complem.)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3"/>
  </r>
  <r>
    <n v="220260016872"/>
    <s v="AD"/>
    <d v="2026-05-18T00:00:00"/>
    <n v="22026003962"/>
    <s v="2026 11 1361 22199"/>
    <n v="487.63"/>
    <x v="832"/>
    <s v="SUMINISTRO DE 4 BOCAS DE LLAVE DE CORTE DE LAS INSTALACIONES DE GAS NATURAL//SEISPC"/>
    <n v="220"/>
    <s v="VITORIA"/>
    <s v="ALAVA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14411"/>
    <s v="AD"/>
    <d v="2026-04-29T00:00:00"/>
    <n v="22026003671"/>
    <s v="2026 01 9207 22001"/>
    <n v="479"/>
    <x v="194"/>
    <s v="ADJUDICA RENOVACIÓN SUSCRIPCIÓN Nº 215030/1 A PERIÓDICO EL PAÍS (20/08/2025 a 19/08/2026) MEDIOS DE COMUNICACIÓN"/>
    <n v="220"/>
    <s v="MADRID"/>
    <s v="MADRID"/>
    <x v="2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001"/>
  </r>
  <r>
    <n v="220260016075"/>
    <s v="AD"/>
    <d v="2026-05-14T00:00:00"/>
    <n v="22026003793"/>
    <s v="2026 11 1321 22601"/>
    <n v="475"/>
    <x v="833"/>
    <s v="AGAPE CON MOTIVO DE LA CELEBRACION DE CONCIERTO DE BANDA DE MÚSICA EN EL TEATRO CALDERÓN CON MOTIVO DE 200 ANIVERS. P.M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01"/>
  </r>
  <r>
    <n v="220260011510"/>
    <s v="D"/>
    <d v="2026-04-09T00:00:00"/>
    <n v="22026000434"/>
    <s v="2026 03 9241 213"/>
    <n v="474.97"/>
    <x v="264"/>
    <s v="SUMINISTRO E INSTALACIÓN DE SPLIT EN CABINA DE SONIDO EN C.C. CASA CUNA"/>
    <n v="300"/>
    <s v="VALLADOLID"/>
    <s v="MADR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11527"/>
    <s v="AD"/>
    <d v="2026-04-09T00:00:00"/>
    <n v="22026003306"/>
    <s v="2026 10 2312 22699"/>
    <n v="473.1"/>
    <x v="406"/>
    <s v="IMPRESION DEL II PLAN DE PERSONAS MAYORES, 120 UNIDADES - INICIATIVAS SOCIALES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99"/>
  </r>
  <r>
    <n v="220260011017"/>
    <s v="AD"/>
    <d v="2026-04-07T00:00:00"/>
    <n v="22026003171"/>
    <s v="2026 06 3321 22001"/>
    <n v="462.04"/>
    <x v="834"/>
    <s v="SUSCRIPCIÓN DE LA REVISTA &quot;&quot;QUÉ LEER&quot;&quot; Y &quot;&quot;VIVIR EN EL CAMPO&quot;&quot; PARA BIBLIOTECAS MUNICIPALES. AÑO 2026"/>
    <n v="220"/>
    <s v="BARCELONA"/>
    <s v="BARCELONA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001"/>
  </r>
  <r>
    <n v="220260014322"/>
    <s v="AD"/>
    <d v="2026-04-28T00:00:00"/>
    <n v="22026003548"/>
    <s v="2026 11 1621 203"/>
    <n v="450"/>
    <x v="449"/>
    <s v="ARRENDAMIENTO DE PLATAFORMA ELEVADORA PARA REPARACIÓN Y MANTENIMIENTO FACHADA EDIFICIO. SERVICIO DE LIMPIEZA."/>
    <n v="220"/>
    <s v="LAGUNA DE DUERO"/>
    <s v="VALLADOLID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0"/>
    <n v="203"/>
  </r>
  <r>
    <n v="220260012433"/>
    <s v="D"/>
    <d v="2026-04-20T00:00:00"/>
    <n v="22026000866"/>
    <s v="2026 02 9332 214"/>
    <n v="443.44"/>
    <x v="580"/>
    <s v="OA REVISION VEHICULO MATRICULA 8776LWS / OS SU FILTRO DEL HABITACULO / OS SU FILTRO DE AIRE / OS EX-RP FILTRO DE CARBURA"/>
    <n v="300"/>
    <s v="ARROYO DE LA ENCOMIENDA"/>
    <s v="VALLADOLID"/>
    <x v="0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4"/>
  </r>
  <r>
    <n v="220260011524"/>
    <s v="AD"/>
    <d v="2026-04-09T00:00:00"/>
    <n v="22026003280"/>
    <s v="2026 10 2312 22617"/>
    <n v="441.65"/>
    <x v="214"/>
    <s v="SERVICIO DE ENGANCHE DE LUZ PARA LA COBERTURA DE LA ACTIVIDAD DEL DIA DEL PARKINSON  EL 10 DE ABRIL- ACCESIBILIDAD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17"/>
  </r>
  <r>
    <n v="220260012870"/>
    <s v="AD"/>
    <d v="2026-04-22T00:00:00"/>
    <n v="22026003485"/>
    <s v="2026 10 2312 22617"/>
    <n v="441.65"/>
    <x v="214"/>
    <s v="ELECTRICIDAD PARA COBERTURA DE LA ACTIVIDAD ORGANIZADA EN LA  PLAZA MAYOR POR EL DIA DEL AUTISMO EN 2026 - ACCESIBILIDAD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17"/>
  </r>
  <r>
    <n v="220260016335"/>
    <s v="AD"/>
    <d v="2026-05-15T00:00:00"/>
    <n v="22026003960"/>
    <s v="2026 01 9206 22001"/>
    <n v="429.35"/>
    <x v="835"/>
    <s v="TEMARIO PEÓN, ATLAS CONTENCIOSO ADMVO, MADRID DRAMÁTICO, LA CORTE DEL BUEN RETIRO - BIBLIOTECA ARCHIVO"/>
    <n v="220"/>
    <s v="VILLANUEVA DE SAN MANCIO"/>
    <s v="VALLADOLID"/>
    <x v="2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001"/>
  </r>
  <r>
    <n v="220260011535"/>
    <s v="AD"/>
    <d v="2026-04-09T00:00:00"/>
    <n v="22026003282"/>
    <s v="2026 01 9203 215"/>
    <n v="423.5"/>
    <x v="836"/>
    <s v="TAPIZADO ESCAÑOS SALON DE PLENOS, R.I.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3"/>
    <s v="9203. Unidad de régimen interior"/>
    <n v="21"/>
    <n v="215"/>
  </r>
  <r>
    <n v="220260017070"/>
    <s v="AD"/>
    <d v="2026-05-19T00:00:00"/>
    <n v="22026003860"/>
    <s v="2026 10 2314 22615"/>
    <n v="420.06"/>
    <x v="837"/>
    <s v="12 CLASES PRACTICAS DE CONDUCCION EN TALLER PREVENCION DROGAS// ESPACIOS JOVENES// MAY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2"/>
    <n v="22615"/>
  </r>
  <r>
    <n v="220260016862"/>
    <s v="AD"/>
    <d v="2026-05-18T00:00:00"/>
    <n v="22026003720"/>
    <s v="2026 01 9203 22699"/>
    <n v="417.45"/>
    <x v="579"/>
    <s v="EQUIPO DE SONIDO INAUGURACION PLAZA ALCALDE JAVIER LEON DE LA RIVA, R.I."/>
    <n v="220"/>
    <s v="SANTOVENIA DE PISUERGA"/>
    <s v="VALLADOLID"/>
    <x v="0"/>
    <s v="AdDirec - Adjudicación Directa"/>
    <s v="SinC - Sin Criterio"/>
    <x v="1"/>
    <x v="1"/>
    <s v="2"/>
    <s v="2. Gastos corrientes en bienes y servicios"/>
    <s v="01"/>
    <x v="4"/>
    <s v="9203"/>
    <s v="9203. Unidad de régimen interior"/>
    <n v="22"/>
    <n v="22699"/>
  </r>
  <r>
    <n v="220260016859"/>
    <s v="AD"/>
    <d v="2026-05-18T00:00:00"/>
    <n v="22026003869"/>
    <s v="2026 10 2312 22617"/>
    <n v="401.96"/>
    <x v="68"/>
    <s v="APOYO TECNICO DE AUDIOVISUALES PARA LA JORNADA DEL LENGUAJE EL 9 DE MAYO - ACCESIBILIDAD- INICIATIVAS SOCIALES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17"/>
  </r>
  <r>
    <n v="220260015060"/>
    <s v="AD"/>
    <d v="2026-05-06T00:00:00"/>
    <n v="22026003583"/>
    <s v="2026 10 2315 22799"/>
    <n v="400"/>
    <x v="838"/>
    <s v="2 TALLERES-PASEO &quot;&quot;MUJERES E HISTORIAS DE VALLADOLID&quot;&quot; // CENTRO MUNICIPAL DE IGUALDAD // MAYO Y JUNI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17073"/>
    <s v="AD"/>
    <d v="2026-05-19T00:00:00"/>
    <n v="22026003961"/>
    <s v="2026 11 1361 213"/>
    <n v="396.88"/>
    <x v="839"/>
    <s v="REPARACIÓN DE DOS LANZADERAS G-FORCE//SEISPC"/>
    <n v="220"/>
    <s v="CARMONA"/>
    <s v="SEVILLA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6839"/>
    <s v="AD"/>
    <d v="2026-05-18T00:00:00"/>
    <n v="22026003702"/>
    <s v="2026 10 2312 22699"/>
    <n v="390.65"/>
    <x v="827"/>
    <s v="DETALLES PARA LA MUESTRA DE MULTILABORES DEL 9 DE MAYO EN EL CAMPO GRANDE- INICIATIVAS SOCIALES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99"/>
  </r>
  <r>
    <n v="220260011003"/>
    <s v="AD"/>
    <d v="2026-04-07T00:00:00"/>
    <n v="22026003176"/>
    <s v="2026 11 1321 22699"/>
    <n v="387.75"/>
    <x v="840"/>
    <s v="SUMINISTRO BOTELLAS DE AGUA PARA EL PROFESORADO ACADEMIA POLICIA MUNICIPAL. 15 DIAS."/>
    <n v="220"/>
    <s v="BURGOS"/>
    <s v="BURGOS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99"/>
  </r>
  <r>
    <n v="220260018569"/>
    <s v="AD"/>
    <d v="2026-05-26T00:00:00"/>
    <n v="22026004091"/>
    <s v="2026 10 2312 22699"/>
    <n v="379.2"/>
    <x v="76"/>
    <s v="ACTUACION MUSICAL EL DIA 3 DE JUNIO  SALIDA RECREATIVA A ISCAR DE LOS USUARIOS DE LOS CENTROS DE VIDA ACTIVA-iniciativas"/>
    <n v="220"/>
    <s v="ZARATAN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99"/>
  </r>
  <r>
    <n v="220260018223"/>
    <s v="D"/>
    <d v="2026-05-26T00:00:00"/>
    <n v="22026001335"/>
    <s v="2026 07 1711 619"/>
    <n v="1100.1099999999999"/>
    <x v="258"/>
    <s v="ALB: 26-208451 PED: 26-014362-1003 S/PED: 1748 / CAJA 20 ASPERSOR 5004 &quot;&quot;PLUS&quot;&quot; C.COMPL. 3/4&quot;&quot; 10 CM / MANGUITO PE RECTO LA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8219"/>
    <s v="D"/>
    <d v="2026-05-26T00:00:00"/>
    <n v="22026001335"/>
    <s v="2026 07 1711 619"/>
    <n v="852.13"/>
    <x v="258"/>
    <s v="ALB: 26-207923 PED: 26-013414-1003 S/PED: 1739 / COLLARIN TOMA PE DN 40X3/4 / CAJA 20 ASPERSORES SERIE 3504PC 1/2&quot;&quot; 10 CM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9636"/>
    <s v="D"/>
    <d v="2026-05-29T00:00:00"/>
    <n v="22026001335"/>
    <s v="2026 07 1711 619"/>
    <n v="664.29"/>
    <x v="258"/>
    <s v="ALB: 26-210552 PED: 26-016633-1003 S/PED: 1897 / P. 378 CJTO SANG. MAN. Y VARILLA 2 PULG / P. 378 EJE REG. CAUDAL VAL 1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8107"/>
    <s v="D"/>
    <d v="2026-05-26T00:00:00"/>
    <n v="22026001335"/>
    <s v="2026 07 1711 619"/>
    <n v="582.19000000000005"/>
    <x v="258"/>
    <s v="ALB: 26-206911 PED: 26-011862-1003 S/PED: 1722 / TUB.FLEXIBLE SPX FLEX ROLLO DE 30ML / ASPERSOR SERIE 3504PC 1/2&quot;&quot; 10 CM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9634"/>
    <s v="D"/>
    <d v="2026-05-29T00:00:00"/>
    <n v="22026001335"/>
    <s v="2026 07 1711 619"/>
    <n v="546.9"/>
    <x v="258"/>
    <s v="ALB: 26-209999 PED: 26-016928-1003 S/PED: 1885 / MODULO PROGRAMADOR SOLEM DC 9V BL-IP1 1 ESTACION BLUETOOTH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8065"/>
    <s v="D"/>
    <d v="2026-05-26T00:00:00"/>
    <n v="22026001960"/>
    <s v="2026 07 1711 22199"/>
    <n v="464.27"/>
    <x v="258"/>
    <s v="SUMINISTROS DIVERSOS 2026_EXPTE 2025/MSS_01/000001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632"/>
    <s v="D"/>
    <d v="2026-05-29T00:00:00"/>
    <n v="22026001335"/>
    <s v="2026 07 1711 619"/>
    <n v="425.52"/>
    <x v="258"/>
    <s v="ALB: 26-209771 PED: 26-016485-1003 S/PED: 1878 / CAJA 75 DIFUSORES EMERGENTE CON TOBERA 15VAN 10CM / ALYCO-HR JUEGO MALE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8221"/>
    <s v="D"/>
    <d v="2026-05-26T00:00:00"/>
    <n v="22026001335"/>
    <s v="2026 07 1711 619"/>
    <n v="398.84"/>
    <x v="258"/>
    <s v="ALB: 26-207924 PED: 26-013417-1003 S/PED: 1740 / MACHON DE LATON 2&quot;&quot; / MLK CORONA BI-METAL HSS-CO HOLE DOZER 14MM BLISTER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8105"/>
    <s v="D"/>
    <d v="2026-05-26T00:00:00"/>
    <n v="22026001335"/>
    <s v="2026 07 1711 619"/>
    <n v="397.92"/>
    <x v="258"/>
    <s v="ALB: 26-206750 PED: 26-011558-1003 S/PED: 1719 / VARTA PILA DIGI ALCALINA LR6 AA (BLISTER 4 UDS.) LONGLIFE POWER / MANGU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8109"/>
    <s v="D"/>
    <d v="2026-05-26T00:00:00"/>
    <n v="22026001335"/>
    <s v="2026 07 1711 619"/>
    <n v="386.97"/>
    <x v="258"/>
    <s v="ALB: 26-207016 PED: 26-012060-1003 S/PED: 1726 / ENLACE ROSCA HEMBRA PE 50-11/2 / TE PE TUBO-TUBO-TUBO 50-50-50 / MACHON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9468"/>
    <s v="D"/>
    <d v="2026-05-29T00:00:00"/>
    <n v="22026001765"/>
    <s v="2026 10 2412 22199"/>
    <n v="349.04"/>
    <x v="258"/>
    <s v="SUMINISTRO DE MATERIAL , ROLLO 100 ML RB GOTEO MARRON 2,3L/H 33CM DN 16, VARTA PILA PARA EL  CURSO DE PARQ. Y JARDINES-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2"/>
    <n v="22199"/>
  </r>
  <r>
    <n v="220260019642"/>
    <s v="D"/>
    <d v="2026-05-29T00:00:00"/>
    <n v="22026001960"/>
    <s v="2026 07 1711 22199"/>
    <n v="307.93"/>
    <x v="258"/>
    <s v="ALB: 26-210606 PED: 26-017948-1003 S/PED: 1893 / TOLDO LONA CUBRETODO PROTECCION PROTEX 3 X 5 M VERDE (80 GR)  / BELLOTA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630"/>
    <s v="D"/>
    <d v="2026-05-29T00:00:00"/>
    <n v="22026001335"/>
    <s v="2026 07 1711 619"/>
    <n v="279.82"/>
    <x v="258"/>
    <s v="ALB: 26-209523 PED: 26-016110-1003 S/PED: 1876 / RETIRA PEDRO CARBAJO / TUB.FLEXIBLE SPX FLEX ROLLO DE 30ML / TE PE TUBO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9472"/>
    <s v="D"/>
    <d v="2026-05-29T00:00:00"/>
    <n v="22026001765"/>
    <s v="2026 10 2412 22199"/>
    <n v="270.01"/>
    <x v="258"/>
    <s v="SUMINISTRO DE MATERIAL,  UNION 16MM / MLK TIJERAS CURVAS 60º 240M PARA EL CURSO DE PARQUES Y JARDINES VII- JACINTO BENAV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2"/>
    <n v="22199"/>
  </r>
  <r>
    <n v="220260019644"/>
    <s v="D"/>
    <d v="2026-05-29T00:00:00"/>
    <n v="22026001960"/>
    <s v="2026 07 1711 22199"/>
    <n v="266.04000000000002"/>
    <x v="258"/>
    <s v="ALB: 26-211090 PED: 26-017088-1006 S/PED: SU VALE 1899 / COLLARIN TOMA PE DN 50X1/2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954"/>
    <s v="AD"/>
    <d v="2026-05-28T00:00:00"/>
    <n v="22026003417"/>
    <s v="2026 0950 4321 632"/>
    <n v="288.45999999999998"/>
    <x v="116"/>
    <s v="CONTROL CALIDAD OBRA MENOR REPARACION FORJADO MADERA ENTREPLANTA MONASTERIO SANTA CATALINA. PRTR (CONTRATO BASADO)"/>
    <n v="220"/>
    <s v="ZARATAN"/>
    <s v="VALLADOLID"/>
    <x v="0"/>
    <s v="PrAbier - Procedimiento Abierto"/>
    <s v="MultiC - MultiCriterio"/>
    <x v="2"/>
    <x v="1"/>
    <n v="6"/>
    <s v="6. Inversiones reales"/>
    <s v="09"/>
    <x v="6"/>
    <n v="4321"/>
    <s v="4321. Turismo"/>
    <n v="63"/>
    <n v="632"/>
  </r>
  <r>
    <n v="220260019618"/>
    <s v="D"/>
    <d v="2026-05-29T00:00:00"/>
    <n v="22026001335"/>
    <s v="2026 07 1711 619"/>
    <n v="199.53"/>
    <x v="258"/>
    <s v="ALB: 26-209116 PED: 26-015416-1003 S/PED: 1870 / ROLLO 100 ML GOTEO MARRON 2,3L/H 15CM DN 16 / MANGUITO PE HEMBRA-HEMBRA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2513"/>
    <s v="D"/>
    <d v="2026-04-20T00:00:00"/>
    <n v="22026001960"/>
    <s v="2026 07 1711 22199"/>
    <n v="198.86"/>
    <x v="258"/>
    <s v="ALB: 26-205059 PED: 26-008681-1003 S/PED: 1702 / MICRO A BAILARINA GYRONET MACHO CELESTE 152 L/H / VASO DE EXPANSION A.F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2511"/>
    <s v="D"/>
    <d v="2026-04-20T00:00:00"/>
    <n v="22026001173"/>
    <s v="2026 07 1711 213"/>
    <n v="197.63"/>
    <x v="258"/>
    <s v="ALB: 26-203781 PED: 26-005414-1017 S/PED: 027420040008 - / REPARACION DE:  DESBROZADORA  MARCA:AS    MODELO: 940 SHERPA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12521"/>
    <s v="D"/>
    <d v="2026-04-20T00:00:00"/>
    <n v="22026001960"/>
    <s v="2026 07 1711 22199"/>
    <n v="189.39"/>
    <x v="258"/>
    <s v="ALB: 26-205614 PED: 26-009692-1003 S/PED: 1710 / ARQUETA POLYPRO NEGRA RECTANGULAR GRANDE 63X48XH30 / ELECTROVALVULA 11/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231"/>
    <s v="D"/>
    <d v="2026-05-26T00:00:00"/>
    <n v="22026001960"/>
    <s v="2026 07 1711 22199"/>
    <n v="188.82"/>
    <x v="258"/>
    <s v="ALB: 26-208045 PED: 26-013647-1003 S/PED: 1742 / OUTILS ESPARCIDOR CON RUEDAS WE DE ABONO - SEMILLAS 41CM 15L / COLLARIN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2517"/>
    <s v="D"/>
    <d v="2026-04-20T00:00:00"/>
    <n v="22026001960"/>
    <s v="2026 07 1711 22199"/>
    <n v="188.57"/>
    <x v="258"/>
    <s v="ALB: 26-205551 PED: 26-009589-1003 S/PED: 1709 / RETIRA JOSE ANGEL / TE PE MIXTA ROSCA HEMBRA 25-3/4&quot;&quot; / TE PE MIXTA ROSC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50063713"/>
    <s v="AD"/>
    <d v="2026-05-08T00:00:00"/>
    <n v="22025007296"/>
    <s v="2026 08 1341 619"/>
    <n v="564.76"/>
    <x v="354"/>
    <s v="2ª PRORROGA CONTRATO GESTIÓN INTEGRAL SISTEMA CENTRALIZADO CONTROL DE TRÁFICO DE VALLADOLID (Diciembre-2025)"/>
    <n v="220"/>
    <s v="ALCOBENDAS"/>
    <s v="MADRID"/>
    <x v="0"/>
    <s v="PrAbier - Procedimiento Abierto"/>
    <s v="MultiC - MultiCriterio"/>
    <x v="0"/>
    <x v="1"/>
    <s v="6"/>
    <s v="6. Inversiones reales"/>
    <s v="08"/>
    <x v="9"/>
    <s v="1341"/>
    <s v="1341. Movilidad"/>
    <n v="61"/>
    <n v="619"/>
  </r>
  <r>
    <n v="220260019640"/>
    <s v="D"/>
    <d v="2026-05-29T00:00:00"/>
    <n v="22026001960"/>
    <s v="2026 07 1711 22199"/>
    <n v="187.39"/>
    <x v="258"/>
    <s v="ALB: 26-209848 PED: 26-016647-1003 S/PED: 1881 / 3M OREJERAS CONFORT PELTOR III (95-110 DB) / ENLACE ROSCA MACHO LATON 5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516"/>
    <s v="D"/>
    <d v="2026-05-29T00:00:00"/>
    <n v="22026000422"/>
    <s v="2026 11 1621 22199"/>
    <n v="152.27000000000001"/>
    <x v="258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9612"/>
    <s v="D"/>
    <d v="2026-05-29T00:00:00"/>
    <n v="22026001960"/>
    <s v="2026 07 1711 22199"/>
    <n v="148.96"/>
    <x v="258"/>
    <s v="ALB: 26-209211 PED: 26-015590-1003 S/PED: 1873 / BOLSA 10 UDS  MICRO A MICROASPERSOR SPINNET MACHO AMARILLO  202 L/H / T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50048668"/>
    <s v="AD"/>
    <d v="2026-04-01T00:00:00"/>
    <n v="22025005378"/>
    <s v="2026 10 2312 632"/>
    <n v="254.28"/>
    <x v="123"/>
    <s v="OBRA AMPLIACION CVA ARCA REAL ENSAYOS DE CONTROL DE CALIDAD LOTE 1 CONTROL MATERIALES( NOVIEMBRE Y DICIEMBRE 25)"/>
    <n v="220"/>
    <s v="MALAGA"/>
    <s v="MALAGA"/>
    <x v="4"/>
    <s v="AdDirec - Adjudicación Directa"/>
    <s v="MultiC - MultiCriterio"/>
    <x v="1"/>
    <x v="1"/>
    <s v="6"/>
    <s v="6. Inversiones reales"/>
    <s v="10"/>
    <x v="1"/>
    <s v="2312"/>
    <s v="2312. Iniciativas sociales"/>
    <n v="63"/>
    <n v="632"/>
  </r>
  <r>
    <n v="220260019470"/>
    <s v="D"/>
    <d v="2026-05-29T00:00:00"/>
    <n v="22026001765"/>
    <s v="2026 10 2412 22199"/>
    <n v="141.96"/>
    <x v="258"/>
    <s v="SUMINISTRO DE MATERIAL, MICRO A NEBULIZADOR CRUZ 4 COOLPRO 5,5 L/H PARA EL CURSO  DE PARQUES Y JARDINES VII- JACINTO BEN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2"/>
    <n v="22199"/>
  </r>
  <r>
    <n v="220260018229"/>
    <s v="D"/>
    <d v="2026-05-26T00:00:00"/>
    <n v="22026001960"/>
    <s v="2026 07 1711 22199"/>
    <n v="138.97"/>
    <x v="258"/>
    <s v="ALB: 26-208043 PED: 26-013639-1003 S/PED: 1743 / VARTA PILA DIGI ALCALINA LR6 AA (BLISTER 4 UDS.) LONGLIFE POWER / CUBO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119"/>
    <s v="D"/>
    <d v="2026-05-26T00:00:00"/>
    <n v="22026001960"/>
    <s v="2026 07 1711 22199"/>
    <n v="131.41"/>
    <x v="258"/>
    <s v="ALB: 26-206618 PED: 26-011313-1003 S/PED: 1717 / VALVULA PVC ROSCAR 1 1/2&quot;&quot; / CAJA CONEXION TBOS SOLO BLUETOOTH (LITE) 2 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538"/>
    <s v="D"/>
    <d v="2026-05-29T00:00:00"/>
    <n v="22026000943"/>
    <s v="2026 06 3232 212"/>
    <n v="105.56"/>
    <x v="258"/>
    <s v="SUMINISTRO MATERIAL PARA BAÑOS // CEIP VICENTE ALEIXANDRE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1241"/>
    <s v="D"/>
    <d v="2026-04-08T00:00:00"/>
    <n v="22026000943"/>
    <s v="2026 06 3232 212"/>
    <n v="104.31"/>
    <x v="258"/>
    <s v="SUMINISTRO MATERIAL DE FONTANERÍA // CEIP GARCÍA QUINTANA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2525"/>
    <s v="D"/>
    <d v="2026-04-20T00:00:00"/>
    <n v="22026001960"/>
    <s v="2026 07 1711 22199"/>
    <n v="99.85"/>
    <x v="258"/>
    <s v="ALB: 26-205858 PED: 26-010139-1003 S/PED: 1712 / ENLACE ROSCA MACHO LATON 50-11/2 / UNION TRES PIEZAS LATON M-H 11/2&quot;&quot; /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2515"/>
    <s v="D"/>
    <d v="2026-04-20T00:00:00"/>
    <n v="22026001960"/>
    <s v="2026 07 1711 22199"/>
    <n v="96.03"/>
    <x v="258"/>
    <s v="ALB: 26-205500 PED: 26-009500-1003 S/PED: 1708 / BARRA 1 ML.TUBO PVC ENCOLAR PN 10 DN 50 / TE IGUAL R.HEMBRA LATON 11/2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2523"/>
    <s v="D"/>
    <d v="2026-04-20T00:00:00"/>
    <n v="22026001960"/>
    <s v="2026 07 1711 22199"/>
    <n v="94.34"/>
    <x v="258"/>
    <s v="ALB: 26-205638 PED: 26-009735-1003 S/PED: 1713 / RETIRA LUIS ANGEL PLACER / ROLLO 100 ML RB GOTEO MARRON 2,3L/H 33CM DN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6726"/>
    <s v="D"/>
    <d v="2026-05-15T00:00:00"/>
    <n v="22026000943"/>
    <s v="2026 06 3232 212"/>
    <n v="85.93"/>
    <x v="258"/>
    <s v="SUMINISTRO MATERIAL DE FONTANERÍA // CEIP ALLUE MORER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2031"/>
    <s v="AD"/>
    <d v="2026-04-15T00:00:00"/>
    <n v="22026003358"/>
    <s v="2026 0650 3341 632"/>
    <n v="226.86"/>
    <x v="123"/>
    <s v="SE-EC 2/2024 PS 5 LOTE 1 ENSAYOS DE CONTROL DE CALIDAD OBRAS DE REHABILITACIÓN LAVA 3 FASE FACTORÍA DE CREACIÓN"/>
    <n v="220"/>
    <s v="MALAGA"/>
    <s v="MALAGA"/>
    <x v="0"/>
    <s v="PrAbier - Procedimiento Abierto"/>
    <s v="MultiC - MultiCriterio"/>
    <x v="2"/>
    <x v="1"/>
    <n v="6"/>
    <s v="6. Inversiones reales"/>
    <s v="06"/>
    <x v="0"/>
    <n v="3341"/>
    <s v="3341. Coordinación de políticas culturales"/>
    <n v="63"/>
    <n v="632"/>
  </r>
  <r>
    <n v="220260016724"/>
    <s v="D"/>
    <d v="2026-05-15T00:00:00"/>
    <n v="22026000943"/>
    <s v="2026 06 3232 212"/>
    <n v="83.11"/>
    <x v="258"/>
    <s v="SUMINISTRO MATERIAL DE FONTANERÍA // CEIP MARINA ESCOBAR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8225"/>
    <s v="D"/>
    <d v="2026-05-26T00:00:00"/>
    <n v="22026001960"/>
    <s v="2026 07 1711 22199"/>
    <n v="79.78"/>
    <x v="258"/>
    <s v="ALB: 26-207732 PED: 26-013114-1003 S/PED:  / COLLARIN TOMA PE DN 32X1/2 / HILO TEFLON SELLADOR DE TUBERIAS LOCTITE 48 x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568"/>
    <s v="D"/>
    <d v="2026-05-29T00:00:00"/>
    <n v="22026000943"/>
    <s v="2026 06 3232 212"/>
    <n v="71.209999999999994"/>
    <x v="258"/>
    <s v="SUMINISTRO MATERIAL BAÑO // CEIP VICENTE ALEIXANDRE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8117"/>
    <s v="D"/>
    <d v="2026-05-26T00:00:00"/>
    <n v="22026001960"/>
    <s v="2026 07 1711 22199"/>
    <n v="68.8"/>
    <x v="258"/>
    <s v="ALB: 26-206809 PED: 26-011661-1003 S/PED: 1720 / ML.MANGUERA ASPIR.-IMPULS. LIQUID. ALIMENTARIA(PVC) 912977 IBERFLEX DN2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227"/>
    <s v="D"/>
    <d v="2026-05-26T00:00:00"/>
    <n v="22026001960"/>
    <s v="2026 07 1711 22199"/>
    <n v="66.150000000000006"/>
    <x v="258"/>
    <s v="ALB: 26-207605 PED: 26-012886-1003 S/PED: 1733 / TUB.FLEXIBLE SPX FLEX ROLLO DE 30ML / BOLSA 100 UDS. BRIDA NYLON NEGRA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542"/>
    <s v="D"/>
    <d v="2026-05-29T00:00:00"/>
    <n v="22026000943"/>
    <s v="2026 06 3232 212"/>
    <n v="58.18"/>
    <x v="258"/>
    <s v="SUMINISTRO MATERIAL PARA BAÑO // CEIP MIGUEL HERNÁNDEZ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2519"/>
    <s v="D"/>
    <d v="2026-04-20T00:00:00"/>
    <n v="22026001960"/>
    <s v="2026 07 1711 22199"/>
    <n v="56.57"/>
    <x v="258"/>
    <s v="ALB: 26-205613 PED: 26-009589-1003 S/PED: 1709 / POSTE PINO TRATADO CLASE 4SP 1,5M 4-6CM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614"/>
    <s v="D"/>
    <d v="2026-05-29T00:00:00"/>
    <n v="22026001960"/>
    <s v="2026 07 1711 22199"/>
    <n v="55.04"/>
    <x v="258"/>
    <s v="ALB: 26-209436 PED: 26-015955-1003 S/PED: 1874 / ARQUETA POLYPRO NEGRA RECTANGULAR MEDIANA 50X37XH30 / TAPA PARA ARQUETA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2415"/>
    <s v="D"/>
    <d v="2026-04-20T00:00:00"/>
    <n v="22026000422"/>
    <s v="2026 11 1621 22199"/>
    <n v="53.28"/>
    <x v="258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8235"/>
    <s v="D"/>
    <d v="2026-05-26T00:00:00"/>
    <n v="22026001960"/>
    <s v="2026 07 1711 22199"/>
    <n v="51.04"/>
    <x v="258"/>
    <s v="ALB: 26-208630 PED: 26-014707-1003 S/PED: 1865 / ELECTROVALVULA 1&quot;&quot; 100 DV CON CONTROL CAUDAL 9V / VALVULA PVC ROSCAR 1&quot;&quot;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5884"/>
    <s v="D"/>
    <d v="2026-05-12T00:00:00"/>
    <n v="22026000422"/>
    <s v="2026 11 1621 22199"/>
    <n v="42.6"/>
    <x v="258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50017143"/>
    <s v="AD"/>
    <d v="2026-05-08T00:00:00"/>
    <n v="22025003690"/>
    <s v="2026 0850 1532 609"/>
    <n v="190.01"/>
    <x v="123"/>
    <s v="Control Calidad LOTE 2 ASCENSORES URBANOS EN  C/ VELETA. EXPTE 17-2023"/>
    <n v="220"/>
    <s v="MALAGA"/>
    <s v="MALAGA"/>
    <x v="0"/>
    <s v="PrAbier - Procedimiento Abierto"/>
    <s v="MultiC - MultiCriterio"/>
    <x v="2"/>
    <x v="1"/>
    <n v="6"/>
    <s v="6. Inversiones reales"/>
    <s v="08"/>
    <x v="9"/>
    <n v="1532"/>
    <s v="1532. Pavimentación vias públicas y otros servicios urbanísticos"/>
    <n v="60"/>
    <n v="609"/>
  </r>
  <r>
    <n v="220260018233"/>
    <s v="D"/>
    <d v="2026-05-26T00:00:00"/>
    <n v="22026001960"/>
    <s v="2026 07 1711 22199"/>
    <n v="42.43"/>
    <x v="258"/>
    <s v="ALB: 26-208613 PED: 26-014677-1003 S/PED: 1864 / MANGUITO LATON HEMBRA 2&quot;&quot; / RED.MARSELLA LATON H-M 2&quot;&quot;-2&quot;&quot;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237"/>
    <s v="D"/>
    <d v="2026-05-26T00:00:00"/>
    <n v="22026001960"/>
    <s v="2026 07 1711 22199"/>
    <n v="37"/>
    <x v="258"/>
    <s v="ALB: 26-208793 PED: 26-014956-1003 S/PED: 1866 / CODO 90º TUBO-TUBO PE 63-63 / ENLACE ROSCA MACHO PE 63-2&quot;&quot; / CODO 90º RO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6722"/>
    <s v="D"/>
    <d v="2026-05-15T00:00:00"/>
    <n v="22026000943"/>
    <s v="2026 06 3232 212"/>
    <n v="36.53"/>
    <x v="258"/>
    <s v="SUMINISTRO MATERIAL DE FONTANERÍA // CEIP PONCE DE LEÓN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8147"/>
    <s v="D"/>
    <d v="2026-05-26T00:00:00"/>
    <n v="22026002189"/>
    <s v="2026 11 1361 22199"/>
    <n v="25.81"/>
    <x v="258"/>
    <s v="ALB: 26-205907 PED: 26-009058-1104 S/PED:  / P00661 BAHCO BARRA DESENCOFRADORA PLANA L-374 / RETIRA ALEJANDRO ORTEGA (DN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6486"/>
    <s v="D"/>
    <d v="2026-05-15T00:00:00"/>
    <n v="22026000422"/>
    <s v="2026 11 1621 22199"/>
    <n v="22.69"/>
    <x v="258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8121"/>
    <s v="D"/>
    <d v="2026-05-26T00:00:00"/>
    <n v="22026001960"/>
    <s v="2026 07 1711 22199"/>
    <n v="18.91"/>
    <x v="258"/>
    <s v="ALB: 26-207017 PED: 26-012079-1003 S/PED: 1727 / TUERCA REDUCIDA 1&quot;&quot;-3/4 LATON / MANGUITO LATON HEMBRA 1&quot;&quot; / CODO 90º  HEM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536"/>
    <s v="D"/>
    <d v="2026-05-29T00:00:00"/>
    <n v="22026000943"/>
    <s v="2026 06 3232 212"/>
    <n v="16.2"/>
    <x v="258"/>
    <s v="SUMINISTRO MATERIAL PARA BAÑOS // CEIP VICENTE ALEIXANDRE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2565"/>
    <s v="D"/>
    <d v="2026-04-20T00:00:00"/>
    <n v="22026000436"/>
    <s v="2026 03 9241 212"/>
    <n v="13.99"/>
    <x v="258"/>
    <s v="ALB: 26-204739 PED: 26-008199-1003 S/PED: JOSE Mº LUELMO / UNECOL DESATASCADOR LIQUIDO USO PROFESIONAL BOTELLA 1L / ACOP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16706"/>
    <s v="D"/>
    <d v="2026-05-15T00:00:00"/>
    <n v="22026000944"/>
    <s v="2026 06 3231 212"/>
    <n v="10.45"/>
    <x v="258"/>
    <s v="MANGUERA CARGA LAVADORA L-200 CM TUERCAS LATÓN/CURVA // EIM PLATERO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1"/>
    <s v="3231. Escuelas infantiles"/>
    <n v="21"/>
    <n v="212"/>
  </r>
  <r>
    <n v="220260019540"/>
    <s v="D"/>
    <d v="2026-05-29T00:00:00"/>
    <n v="22026000943"/>
    <s v="2026 06 3232 212"/>
    <n v="7.27"/>
    <x v="258"/>
    <s v="BARRA 1 ML. TUBO CT FASER SERIE 4 SDR9 DN 50 / CEIP VICENTE ALEIXANDRE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6474"/>
    <s v="D"/>
    <d v="2026-05-15T00:00:00"/>
    <n v="22026000436"/>
    <s v="2026 03 9241 212"/>
    <n v="1.69"/>
    <x v="258"/>
    <s v="ALB: 26-206631 PED: 26-011339-1003 S/PED: ZONA SUR / TAPON PVC.PRESION HEMBRA DN 40 - C.C. ZONA SUR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50047588"/>
    <s v="AD"/>
    <d v="2026-05-08T00:00:00"/>
    <n v="22025006832"/>
    <s v="2026 11 1321 632"/>
    <n v="448.32"/>
    <x v="104"/>
    <s v="COORDINACIÓN DE SEGURIDAD Y SALUD EN FASE DE EJECUCIÓN OBRAS CAMPA MUNICIPAL DEL DEPÓSITO DE VEHÍCULOS AYTO VA"/>
    <n v="220"/>
    <s v="VALLADOLID"/>
    <s v="VALLADOLID"/>
    <x v="0"/>
    <s v="AdDirec - Adjudicación Directa"/>
    <s v="SinC - Sin Criterio"/>
    <x v="1"/>
    <x v="1"/>
    <s v="6"/>
    <s v="6. Inversiones reales"/>
    <s v="11"/>
    <x v="5"/>
    <s v="1321"/>
    <s v="1321. Policía municipal"/>
    <n v="63"/>
    <n v="632"/>
  </r>
  <r>
    <n v="220260019478"/>
    <s v="D"/>
    <d v="2026-05-29T00:00:00"/>
    <n v="22026002935"/>
    <s v="2026 01 4331 212"/>
    <n v="19.84"/>
    <x v="295"/>
    <s v="CEYS MONTACK CINTA BLISTER"/>
    <n v="300"/>
    <s v="BARCELONA"/>
    <s v="BARCELONA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5924"/>
    <s v="D"/>
    <d v="2026-05-12T00:00:00"/>
    <n v="22026000690"/>
    <s v="2026 11 1631 214"/>
    <n v="4850.42"/>
    <x v="222"/>
    <s v="SUMINISTRO PIEZAS TALLER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871"/>
    <s v="AD"/>
    <d v="2026-04-22T00:00:00"/>
    <n v="22026003492"/>
    <s v="2026 10 2312 22699"/>
    <n v="107.25"/>
    <x v="841"/>
    <s v="UTILIZACION DEL  POLIDE. J. L. MOSQUERA PARA LOS USUARIOS DEL CVA HUERTA DEL REY-TALLER DE BALONCESTO ADAPTADO 2 TRIM.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99"/>
  </r>
  <r>
    <n v="220260012445"/>
    <s v="D"/>
    <d v="2026-04-20T00:00:00"/>
    <n v="22026000691"/>
    <s v="2026 11 1621 214"/>
    <n v="3944.59"/>
    <x v="222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9526"/>
    <s v="D"/>
    <d v="2026-05-29T00:00:00"/>
    <n v="22026000690"/>
    <s v="2026 11 1631 214"/>
    <n v="3867.54"/>
    <x v="222"/>
    <s v="SUMINISTRO PIEZAS TALLER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337"/>
    <s v="D"/>
    <d v="2026-04-20T00:00:00"/>
    <n v="22026000691"/>
    <s v="2026 11 1621 214"/>
    <n v="3457.08"/>
    <x v="222"/>
    <s v="REPARACIÓN VEHÍCULO.../// AM EXP 0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496"/>
    <s v="D"/>
    <d v="2026-05-15T00:00:00"/>
    <n v="22026000691"/>
    <s v="2026 11 1621 214"/>
    <n v="3150.96"/>
    <x v="222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339"/>
    <s v="D"/>
    <d v="2026-04-20T00:00:00"/>
    <n v="22026000691"/>
    <s v="2026 11 1621 214"/>
    <n v="2845.61"/>
    <x v="222"/>
    <s v="REPARACIÓN VEHÍCULO.../// AM EXP 0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347"/>
    <s v="D"/>
    <d v="2026-04-20T00:00:00"/>
    <n v="22026000691"/>
    <s v="2026 11 1621 214"/>
    <n v="2148.52"/>
    <x v="222"/>
    <s v="REPARACIÓN VEHÍCULO.../// AM EXP 08/2026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343"/>
    <s v="D"/>
    <d v="2026-04-20T00:00:00"/>
    <n v="22026000692"/>
    <s v="2026 11 1631 214"/>
    <n v="1358.42"/>
    <x v="222"/>
    <s v="REPARACIÓN VEHÍCULO.../// AM EXP 0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341"/>
    <s v="D"/>
    <d v="2026-04-20T00:00:00"/>
    <n v="22026000692"/>
    <s v="2026 11 1631 214"/>
    <n v="1152.3599999999999"/>
    <x v="222"/>
    <s v="REPARACIÓN VEHÍCULO.../// AM EXP 08/2026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6502"/>
    <s v="D"/>
    <d v="2026-05-15T00:00:00"/>
    <n v="22026000691"/>
    <s v="2026 11 1621 214"/>
    <n v="793.09"/>
    <x v="222"/>
    <s v="REPARACIÓN VEHÍCULO.../// AM EXP 08/2022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439"/>
    <s v="D"/>
    <d v="2026-04-20T00:00:00"/>
    <n v="22026000692"/>
    <s v="2026 11 1631 214"/>
    <n v="712.62"/>
    <x v="222"/>
    <s v="REPARACIÓN VEHÍCULO.../// AM EXP 0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443"/>
    <s v="D"/>
    <d v="2026-04-20T00:00:00"/>
    <n v="22026000692"/>
    <s v="2026 11 1631 214"/>
    <n v="711.38"/>
    <x v="222"/>
    <s v="REPARACIÓN DE VEHÍCULO.../// AM EXP 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9502"/>
    <s v="D"/>
    <d v="2026-05-29T00:00:00"/>
    <n v="22026000691"/>
    <s v="2026 11 1621 214"/>
    <n v="544.74"/>
    <x v="222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5886"/>
    <s v="D"/>
    <d v="2026-05-12T00:00:00"/>
    <n v="22026000689"/>
    <s v="2026 11 1621 214"/>
    <n v="447.1"/>
    <x v="222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9660"/>
    <s v="D"/>
    <d v="2026-05-29T00:00:00"/>
    <n v="22026002190"/>
    <s v="2026 11 1361 214"/>
    <n v="382.02"/>
    <x v="222"/>
    <s v="4918JLF-H.M.O.  REVISAR  SISTEMA  NEUMATICO Y ELECTRICO  DE  PELDAÑO REVISAR  INSTALACION  Y DETERMINAR  AVERÍA//SEISP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1"/>
    <n v="214"/>
  </r>
  <r>
    <n v="220260012345"/>
    <s v="D"/>
    <d v="2026-04-20T00:00:00"/>
    <n v="22026000692"/>
    <s v="2026 11 1631 214"/>
    <n v="366.16"/>
    <x v="222"/>
    <s v="REPARACIÓN VEHÍCULO.../// AM EXP 0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9504"/>
    <s v="D"/>
    <d v="2026-05-29T00:00:00"/>
    <n v="22026000691"/>
    <s v="2026 11 1621 214"/>
    <n v="252.29"/>
    <x v="222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500"/>
    <s v="D"/>
    <d v="2026-05-15T00:00:00"/>
    <n v="22026000692"/>
    <s v="2026 11 1631 214"/>
    <n v="94.38"/>
    <x v="222"/>
    <s v="REPARACIÓN VEHÍCULO.../// AM EXP 08/2022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441"/>
    <s v="D"/>
    <d v="2026-04-20T00:00:00"/>
    <n v="22026000691"/>
    <s v="2026 11 1621 214"/>
    <n v="64.13"/>
    <x v="222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9662"/>
    <s v="D"/>
    <d v="2026-05-29T00:00:00"/>
    <n v="22026003642"/>
    <s v="2026 11 1361 22199"/>
    <n v="38.39"/>
    <x v="222"/>
    <s v="6263LCL PANEL PUERTA / AJUSTE DECIMAL//SEISPC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6498"/>
    <s v="D"/>
    <d v="2026-05-15T00:00:00"/>
    <n v="22026000691"/>
    <s v="2026 11 1621 214"/>
    <n v="33.99"/>
    <x v="222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492"/>
    <s v="D"/>
    <d v="2026-05-15T00:00:00"/>
    <n v="22026000689"/>
    <s v="2026 11 1621 214"/>
    <n v="1709.26"/>
    <x v="623"/>
    <s v="SUMINISTRO PIEZAS DE TALLER.../// AM EXP 18/2022 // SE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5888"/>
    <s v="D"/>
    <d v="2026-05-12T00:00:00"/>
    <n v="22026000689"/>
    <s v="2026 11 1621 214"/>
    <n v="1126.22"/>
    <x v="623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50063873"/>
    <s v="AD"/>
    <d v="2026-04-01T00:00:00"/>
    <n v="22025006611"/>
    <s v="2026 03 9241 632"/>
    <n v="378.99"/>
    <x v="306"/>
    <s v="EXP. SE-PC 133/2025 CAMBIO DE CUBIERTA DEL C.C. ZONA ESTE - OBRA PRINCIPAL"/>
    <n v="220"/>
    <s v="MEDINA DEL CAMPO"/>
    <s v="VALLADOLID"/>
    <x v="4"/>
    <s v="PrAbier - Procedimiento Abierto"/>
    <s v="MultiC - MultiCriterio"/>
    <x v="0"/>
    <x v="1"/>
    <s v="6"/>
    <s v="6. Inversiones reales"/>
    <s v="03"/>
    <x v="7"/>
    <s v="9241"/>
    <s v="9241. Participación ciudadana"/>
    <n v="63"/>
    <n v="632"/>
  </r>
  <r>
    <n v="220260012381"/>
    <s v="D"/>
    <d v="2026-04-20T00:00:00"/>
    <n v="22026002189"/>
    <s v="2026 11 1361 22199"/>
    <n v="361.79"/>
    <x v="627"/>
    <s v="PROYECTOR ACER H6510 BD UNIDAD DEMO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2883"/>
    <s v="AD"/>
    <d v="2026-04-22T00:00:00"/>
    <n v="22026003501"/>
    <s v="2026 10 2412 22100"/>
    <n v="264.22000000000003"/>
    <x v="321"/>
    <s v="Ajuste presupuestario cto.suministro energia electria centro Jacinto Benavente correspondiente al mes de marzo de 2026"/>
    <n v="220"/>
    <s v="BILBAO"/>
    <s v="VIZCAY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0"/>
  </r>
  <r>
    <n v="220260012353"/>
    <s v="D"/>
    <d v="2026-04-20T00:00:00"/>
    <n v="22026000422"/>
    <s v="2026 11 1621 22199"/>
    <n v="1029.6400000000001"/>
    <x v="600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5896"/>
    <s v="D"/>
    <d v="2026-05-12T00:00:00"/>
    <n v="22026000422"/>
    <s v="2026 11 1621 22199"/>
    <n v="941.63"/>
    <x v="600"/>
    <s v="OTROS SUMINISTROS.../// AM EXP 18/2022 // SERV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7527"/>
    <s v="AD"/>
    <d v="2026-05-21T00:00:00"/>
    <n v="22026004102"/>
    <s v="2026 11 1321 22199"/>
    <n v="367.6"/>
    <x v="184"/>
    <s v="SUMINISTRO DE PAPEL PARA 3000 CUADERNOS PARA ACADEMIA P.M. EN RUDELGRAF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199"/>
  </r>
  <r>
    <n v="220260016052"/>
    <s v="AD"/>
    <d v="2026-05-14T00:00:00"/>
    <n v="22026003777"/>
    <s v="2026 06 3232 213"/>
    <n v="363"/>
    <x v="842"/>
    <s v="CONTRATO DE REPARACIÓN PLATAFORMA ELEVADORA SALVAESCALERAS EN EL COLEGIO PÚBLICO VICENTE ALEIXANDRE.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232"/>
    <s v="3232. Conservación y mantenimiento centros educación infantil y primaria"/>
    <n v="21"/>
    <n v="213"/>
  </r>
  <r>
    <n v="220260011007"/>
    <s v="AD"/>
    <d v="2026-04-07T00:00:00"/>
    <n v="22026002913"/>
    <s v="2026 11 1361 625"/>
    <n v="350.9"/>
    <x v="684"/>
    <s v="SUMINISTRO DE MESA REDONDA PARA OFICINA SUBOFICIALES PARQUE CENTRAL//SEISPC"/>
    <n v="220"/>
    <s v="VALLADOLID"/>
    <s v="VALLADOLID"/>
    <x v="2"/>
    <s v="AdDirec - Adjudicación Directa"/>
    <s v="SinC - Sin Criterio"/>
    <x v="1"/>
    <x v="1"/>
    <s v="6"/>
    <s v="6. Inversiones reales"/>
    <s v="11"/>
    <x v="5"/>
    <s v="1361"/>
    <s v="1361. Prevención y extinción de incencios"/>
    <n v="62"/>
    <n v="625"/>
  </r>
  <r>
    <n v="220260018568"/>
    <s v="AD"/>
    <d v="2026-05-26T00:00:00"/>
    <n v="22026004080"/>
    <s v="2026 10 2312 22799"/>
    <n v="350"/>
    <x v="843"/>
    <s v="SERVICIO DE AMBULANCIA PARA EL DIA 3 DE JUNIO EN LA SALIDA RECREATIVA A ISCAR DE LOS USUARIOS DE LOS CVA-iniciativas soc"/>
    <n v="220"/>
    <s v="LEON"/>
    <s v="VALDEFRESNO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799"/>
  </r>
  <r>
    <n v="220260016854"/>
    <s v="AD"/>
    <d v="2026-05-18T00:00:00"/>
    <n v="22026003857"/>
    <s v="2026 10 2311 213"/>
    <n v="335.17"/>
    <x v="58"/>
    <s v="REPARACION DE PUERTA DE PISO DE UNO DE LOS ASCENSORES DEL CENTRO INTEGRADO PSH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1"/>
    <n v="213"/>
  </r>
  <r>
    <n v="220260011512"/>
    <s v="D"/>
    <d v="2026-04-09T00:00:00"/>
    <n v="22026000434"/>
    <s v="2026 03 9241 213"/>
    <n v="332.38"/>
    <x v="264"/>
    <s v="SUMINISTRO PARA REPOSICIÓN DE REGULADOR DE GAS DE BAJA PRESIÓN EN CIC CONDE ANSÚREZ"/>
    <n v="300"/>
    <s v="VALLADOLID"/>
    <s v="MADR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11019"/>
    <s v="AD"/>
    <d v="2026-04-07T00:00:00"/>
    <n v="22026003173"/>
    <s v="2026 06 3321 22001"/>
    <n v="329.99"/>
    <x v="844"/>
    <s v="SUSCRIPCIÓN DE LA REVISTA PANTERA PARA BIBLIOTECAS MUNICIPALES. AÑO 2026"/>
    <n v="220"/>
    <s v="ORBA"/>
    <s v="ALICANTE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001"/>
  </r>
  <r>
    <n v="220260020177"/>
    <s v="AD"/>
    <d v="2026-05-29T00:00:00"/>
    <n v="22026004218"/>
    <s v="2026 03 9241 22602"/>
    <n v="325.04000000000002"/>
    <x v="184"/>
    <s v="SUMINISTRO DE PAPEL PARA LA IMPRESIÓN DE 404 CARTELES Y 6300 FOLLETOS PARA IMPRIMIR PUBLICIDAD DE LAS MUESTRAS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6173"/>
    <s v="AD"/>
    <d v="2026-05-15T00:00:00"/>
    <n v="22026003779"/>
    <s v="2026 10 2312 213"/>
    <n v="320.5"/>
    <x v="233"/>
    <s v="REPARACION DE PERSIANA METALICA DE LA PUERTA DEL CVA PTE. COLGANTE- INICIATIVAS  SOCIALES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3"/>
  </r>
  <r>
    <n v="220260016069"/>
    <s v="AD"/>
    <d v="2026-05-14T00:00:00"/>
    <n v="22026003782"/>
    <s v="2026 10 2312 213"/>
    <n v="319.44"/>
    <x v="346"/>
    <s v="REPARACION DE FAN-COIL  DEL DESPACHO 2 DEL CVA PASAJE DE LA MARQUESINA- INICIATIVAS SOCIALES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3"/>
  </r>
  <r>
    <n v="220260016054"/>
    <s v="AD"/>
    <d v="2026-05-14T00:00:00"/>
    <n v="22026003774"/>
    <s v="2026 06 3321 22001"/>
    <n v="318.85000000000002"/>
    <x v="845"/>
    <s v="SUSCRIPCIÓN REVISTA I LOVE ENGLISH JUNIOR PARA BIBLIOTECAS MUNICIPALES. AÑO 2026"/>
    <n v="220"/>
    <s v="MADRID"/>
    <s v="MADRID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001"/>
  </r>
  <r>
    <n v="220260012421"/>
    <s v="D"/>
    <d v="2026-04-20T00:00:00"/>
    <n v="22026000868"/>
    <s v="2026 02 9332 212"/>
    <n v="311.68"/>
    <x v="404"/>
    <s v="Albarán: VA26/954 Fecha: 12/03/26 / * SAN BENITO OFICINA 18 BIS Y 19 * / PALOMILLA 1-225*200 501 / PALOMILLA 1-250*200 5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4408"/>
    <s v="AD"/>
    <d v="2026-04-29T00:00:00"/>
    <n v="22026003660"/>
    <s v="2026 11 1361 22199"/>
    <n v="311.32"/>
    <x v="846"/>
    <s v="ADQUISICIÓN DE MATERIALES SANITARIOS PARA FORMACION DE BOMBEROS DE NUEVO INGRESO"/>
    <n v="220"/>
    <s v="OURENSE"/>
    <s v="OURENSE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12893"/>
    <s v="AD"/>
    <d v="2026-04-22T00:00:00"/>
    <n v="22026003508"/>
    <s v="2026 11 1631 22700"/>
    <n v="308.55"/>
    <x v="10"/>
    <s v="INTERVENCIÓN PARA LA LIMPIEZA Y DESATASCO CON VIDEO CÁMARA DEL VESTUARIO DE JARDÍN BOTÁNICO. SERVICIO DE LIMPIEZA VIARIA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2"/>
    <n v="22700"/>
  </r>
  <r>
    <n v="220260011814"/>
    <s v="AD"/>
    <d v="2026-04-10T00:00:00"/>
    <n v="22026003342"/>
    <s v="2026 03 9241 213"/>
    <n v="302.5"/>
    <x v="234"/>
    <s v="SERVICIO DE ARREGLO DE TELONES DEL TEATRO DEL C.C. JOSÉ MARÍA LUELMO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3"/>
  </r>
  <r>
    <n v="220260011106"/>
    <s v="AD"/>
    <d v="2026-04-08T00:00:00"/>
    <n v="22026003121"/>
    <s v="2026 08 1341 214"/>
    <n v="302.44"/>
    <x v="181"/>
    <s v="REVISIÓN ANUAL OFICIAL DE TRES VEHÍCULOS ELÉCTRICOS DEL CENTRO DE MOVILIDAD URBANA"/>
    <n v="220"/>
    <s v="VALLADOLID"/>
    <s v="VALLADOLID"/>
    <x v="2"/>
    <s v="AdDirec - Adjudicación Directa"/>
    <s v="SinC - Sin Criterio"/>
    <x v="1"/>
    <x v="1"/>
    <s v="2"/>
    <s v="2. Gastos corrientes en bienes y servicios"/>
    <s v="08"/>
    <x v="9"/>
    <s v="1341"/>
    <s v="1341. Movilidad"/>
    <n v="21"/>
    <n v="214"/>
  </r>
  <r>
    <n v="220260010810"/>
    <s v="AD"/>
    <d v="2026-04-06T00:00:00"/>
    <n v="22026003057"/>
    <s v="2026 06 3261 22699"/>
    <n v="300"/>
    <x v="184"/>
    <s v="SUMINISTRO DE RESMAS PARA IMPRENTA MUNICIPAL - ELABORACIÓN DÍPTICOS Y CARTELES PARA CAMPAÑAS ORGANIZADAS POR EDUCACIÓN"/>
    <n v="220"/>
    <s v="VALLADOLID"/>
    <s v="VALLADOLID"/>
    <x v="2"/>
    <s v="AdDirec - Adjudicación Directa"/>
    <s v="SinC - Sin Criterio"/>
    <x v="1"/>
    <x v="1"/>
    <s v="2"/>
    <s v="2. Gastos corrientes en bienes y servicios"/>
    <s v="06"/>
    <x v="0"/>
    <s v="3261"/>
    <s v="3261. Servicios complementarios de educación"/>
    <n v="22"/>
    <n v="22699"/>
  </r>
  <r>
    <n v="220260018565"/>
    <s v="AD"/>
    <d v="2026-05-26T00:00:00"/>
    <n v="22026004001"/>
    <s v="2026 01 4331 22799"/>
    <n v="300"/>
    <x v="213"/>
    <s v="SERVICIO DE TRASLADOS EN VALLADOLID CAPITAL CON MOTIVO DE LA FIRMA DEL PROTOCOLO DE HERMANAMIENTO VALLADOLID YUCATÁN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11523"/>
    <s v="AD"/>
    <d v="2026-04-09T00:00:00"/>
    <n v="22026003265"/>
    <s v="2026 10 2312 22617"/>
    <n v="299.48"/>
    <x v="646"/>
    <s v="CAMISETAS PARA LA CELEBRACION DEL DIA MUNDIAL DEL PARKINSON- ACCESIBILIDAD- INICIATIVAS SOCIALES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17"/>
  </r>
  <r>
    <n v="220260012431"/>
    <s v="D"/>
    <d v="2026-04-20T00:00:00"/>
    <n v="22026000866"/>
    <s v="2026 02 9332 214"/>
    <n v="296.22000000000003"/>
    <x v="580"/>
    <s v="OA REVISION VEHICULO MATRICULA 8775LWS / OS SU X3 BUJIA / OS SU FILTRO DE AIRE / 1 152095084R - CARTUCHO FILTRO / 1 3317"/>
    <n v="300"/>
    <s v="ARROYO DE LA ENCOMIENDA"/>
    <s v="VALLADOLID"/>
    <x v="0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4"/>
  </r>
  <r>
    <n v="220260017598"/>
    <s v="AD"/>
    <d v="2026-05-21T00:00:00"/>
    <n v="22026003559"/>
    <s v="2026 01 9203 22699"/>
    <n v="292.82"/>
    <x v="680"/>
    <s v="PLACA METACRILATO PARA CENTRO CIVICO PLAZA BIOLOGO JOSE ANTONIO VALVERDE, R.I.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3"/>
    <s v="9203. Unidad de régimen interior"/>
    <n v="22"/>
    <n v="22699"/>
  </r>
  <r>
    <n v="220260011538"/>
    <s v="AD"/>
    <d v="2026-04-09T00:00:00"/>
    <n v="22026003288"/>
    <s v="2026 11 1361 213"/>
    <n v="290.39999999999998"/>
    <x v="786"/>
    <s v="Reparación órganos control IDEATEC de sirenas y luces prioritarias BFP 15 y BFP 18 revisión cableado in situ//SEISPC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9799"/>
    <s v="D"/>
    <d v="2026-05-29T00:00:00"/>
    <n v="22026000434"/>
    <s v="2026 03 9241 213"/>
    <n v="290.20999999999998"/>
    <x v="264"/>
    <s v="SUMINISTRO DE DOS TERMOSTATOS PARA SALA 14 Y HALL DE CENTRO CÍVICO ZONA SUR"/>
    <n v="300"/>
    <s v="VALLADOLID"/>
    <s v="MADR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18573"/>
    <s v="AD"/>
    <d v="2026-05-26T00:00:00"/>
    <n v="22026004110"/>
    <s v="2026 11 1361 213"/>
    <n v="288.70999999999998"/>
    <x v="669"/>
    <s v="REPARACIÓN DE LAVAVAJILLAS INDUSTRIAL ATA EN COCINA PARQUE CENTRAL//SEISPC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6845"/>
    <s v="AD"/>
    <d v="2026-05-18T00:00:00"/>
    <n v="22026003820"/>
    <s v="2026 07 1711 22199"/>
    <n v="278.91000000000003"/>
    <x v="289"/>
    <s v="ADQUISICION DE SUMINISTRO FUERA DEL ACUERDO MARCO DE SUMINISTROS"/>
    <n v="220"/>
    <s v="VALLADOLID"/>
    <s v="VALLADOLID"/>
    <x v="2"/>
    <s v="AdDirec - Adjudicación Directa"/>
    <s v="SinC - Sin Criterio"/>
    <x v="1"/>
    <x v="1"/>
    <s v="2"/>
    <s v="2. Gastos corrientes en bienes y servicios"/>
    <s v="07"/>
    <x v="3"/>
    <s v="1711"/>
    <s v="1711. Parques y jardines"/>
    <n v="22"/>
    <n v="22199"/>
  </r>
  <r>
    <n v="220260011000"/>
    <s v="AD"/>
    <d v="2026-04-07T00:00:00"/>
    <n v="22026003122"/>
    <s v="2026 03 9241 22602"/>
    <n v="278.3"/>
    <x v="134"/>
    <s v="DIFUSIÓN DEL PROGRAMA &quot;&quot;MENUDO FIN DE SEMANA&quot;&quot; EN REVISTA Y PÁGINA WEB CHIQUIOCIO (2 TRIMESTRE 2026)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2021"/>
    <s v="AD"/>
    <d v="2026-04-14T00:00:00"/>
    <n v="22026003310"/>
    <s v="2026 11 1361 22199"/>
    <n v="276.82"/>
    <x v="847"/>
    <s v="SUMINISTRO DE AD BLUE A LOS VEHÍCULOS DEL SERVICIO//SEISPC"/>
    <n v="220"/>
    <s v="LA CISTERNIGA"/>
    <s v="VALLADOLID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14329"/>
    <s v="AD"/>
    <d v="2026-04-28T00:00:00"/>
    <n v="22026003579"/>
    <s v="2026 01 9203 22699"/>
    <n v="275.88"/>
    <x v="680"/>
    <s v="ADQUISICIÓN PLACA CONMEMORATIVA FRANCISCO TENAMATXLI, R.I.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3"/>
    <s v="9203. Unidad de régimen interior"/>
    <n v="22"/>
    <n v="22699"/>
  </r>
  <r>
    <n v="220260016855"/>
    <s v="AD"/>
    <d v="2026-05-18T00:00:00"/>
    <n v="22026003863"/>
    <s v="2026 10 2412 22699"/>
    <n v="275"/>
    <x v="213"/>
    <s v="SALIDA FORMATIVA EL 30 DE JUNIO LOS ALUMNOS DEL CURSO DE AUX. DE CENTROIII PARA IR AL ARCHIVO  DE SIMANCAS- JACINTO BEN.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2"/>
    <n v="22699"/>
  </r>
  <r>
    <n v="220260018566"/>
    <s v="AD"/>
    <d v="2026-05-26T00:00:00"/>
    <n v="22026004021"/>
    <s v="2026 01 4331 22799"/>
    <n v="275"/>
    <x v="848"/>
    <s v="SERVICIO DE CATERING CON MOTIVO DE LA FIRMA DEL PROTOCOLO DE HERMANAMIENTO VALLADOLID YUCATÁN - VALLADOLID ESPAÑA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18569"/>
    <s v="AD"/>
    <d v="2026-05-26T00:00:00"/>
    <n v="22026004090"/>
    <s v="2026 10 2312 22699"/>
    <n v="270.8"/>
    <x v="76"/>
    <s v="ACTUACION MUSICAL EL DIA 3 DE JUNIO  SALIDA RECREATIVA A ISCAR DE LOS USUARIOS DE LOS CENTROS DE VIDA ACTIVA-iniciativas"/>
    <n v="220"/>
    <s v="ZARATAN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99"/>
  </r>
  <r>
    <n v="220260019562"/>
    <s v="D"/>
    <d v="2026-05-29T00:00:00"/>
    <n v="22026002152"/>
    <s v="2026 08 1532 214"/>
    <n v="268.31"/>
    <x v="536"/>
    <s v="TAO26 730 REPARACION 5667-CFT KMS.123336 REV.RUIDO, SUSTITUIR RODAMIENTO BUJE DELANT.IZQ. PROBAR VEHÍCULO, ESTANDO BIEN."/>
    <n v="300"/>
    <s v="VALLADOLID"/>
    <s v="VALLADOLID"/>
    <x v="0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4"/>
  </r>
  <r>
    <n v="220260018165"/>
    <s v="D"/>
    <d v="2026-05-26T00:00:00"/>
    <n v="22026000868"/>
    <s v="2026 02 9332 212"/>
    <n v="267.52999999999997"/>
    <x v="478"/>
    <s v="REGISTRO ESTANCO RELLENABLE 70X70 GALVANIZADO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5936"/>
    <s v="D"/>
    <d v="2026-05-12T00:00:00"/>
    <n v="22026000866"/>
    <s v="2026 02 9332 214"/>
    <n v="265.99"/>
    <x v="694"/>
    <s v="ACUERDO MARCO_5901LFX;ACEITE 5W30,TASA,ARANDELA,FITLRO DE ACEITE Y POLEN, PASTILLAS DELANTERA, Y MANO DE OBRA REPARACION"/>
    <n v="300"/>
    <s v="VALLADOLID"/>
    <s v="VALLADOLID"/>
    <x v="0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4"/>
  </r>
  <r>
    <n v="220260017528"/>
    <s v="AD"/>
    <d v="2026-05-21T00:00:00"/>
    <n v="22026004057"/>
    <s v="2026 04 9209 22199"/>
    <n v="265.33"/>
    <x v="816"/>
    <s v="ADQUISICIÓN DE MATERIAL NECESARIO PARA LA ENMARCACIÓN DE UNAS LÁMINAS CON DESTINO A LA CONCEJALÍA DE HACIENDA."/>
    <n v="220"/>
    <s v="VALLADOLID"/>
    <s v="VALLADOLID"/>
    <x v="2"/>
    <s v="AdDirec - Adjudicación Directa"/>
    <s v="SinC - Sin Criterio"/>
    <x v="1"/>
    <x v="1"/>
    <s v="2"/>
    <s v="2. Gastos corrientes en bienes y servicios"/>
    <s v="04"/>
    <x v="2"/>
    <s v="9209"/>
    <s v="9209. Dirección del area de hacienda, personal y modernización administrativa"/>
    <n v="22"/>
    <n v="22199"/>
  </r>
  <r>
    <n v="220260014340"/>
    <s v="AD"/>
    <d v="2026-04-28T00:00:00"/>
    <n v="22026003558"/>
    <s v="2026 10 2311 22199"/>
    <n v="260.88"/>
    <x v="24"/>
    <s v="ESTORES PARA EL EQUIPO DE ATENCION FAMILIAR DE LA CALLE PATO, 3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199"/>
  </r>
  <r>
    <n v="220260016354"/>
    <s v="AD"/>
    <d v="2026-05-15T00:00:00"/>
    <n v="22026003810"/>
    <s v="2026 01 9206 22001"/>
    <n v="254.15"/>
    <x v="380"/>
    <s v="SUSCRIPCIÓN ANUAL A BASE DE DATOS PRECIO CENTRO DE CONSTRUCCIÓN."/>
    <n v="220"/>
    <s v="VALORIA LA BUENA"/>
    <s v="VALLADOLID"/>
    <x v="2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001"/>
  </r>
  <r>
    <n v="220260014332"/>
    <s v="AD"/>
    <d v="2026-04-28T00:00:00"/>
    <n v="22026003606"/>
    <s v="2026 11 1321 213"/>
    <n v="252.07"/>
    <x v="675"/>
    <s v="LAVADO INTERIOR Y EXTERIOR DE VEHÍCULOS DE POLICÍA MUNICIPAL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1"/>
    <n v="213"/>
  </r>
  <r>
    <n v="220260016061"/>
    <s v="AD"/>
    <d v="2026-05-14T00:00:00"/>
    <n v="22026003756"/>
    <s v="2026 01 4331 22112"/>
    <n v="251.68"/>
    <x v="849"/>
    <s v="CONTRATACIÓN DEL SUMINISTRO DE CUATRO MANDOS DE LAS PERSIANAS DE SEGURIDAD DEL LAB. TECNOLÓGICO DE CONTENIDOS DIGITALES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112"/>
  </r>
  <r>
    <n v="220260014331"/>
    <s v="AD"/>
    <d v="2026-04-28T00:00:00"/>
    <n v="22026002487"/>
    <s v="2026 11 1321 22699"/>
    <n v="250"/>
    <x v="850"/>
    <s v="BOMBONA GAS PISTOLAS GALERÍA TIRO VIRTUAL POLICIA MUNICIPAL ABRIL A DICIEMBRE"/>
    <n v="220"/>
    <s v="BARCELONA"/>
    <s v="BARCELONA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99"/>
  </r>
  <r>
    <n v="220260018568"/>
    <s v="AD"/>
    <d v="2026-05-26T00:00:00"/>
    <n v="22026004079"/>
    <s v="2026 10 2312 22799"/>
    <n v="250"/>
    <x v="843"/>
    <s v="SERVICIO DE AMBULANCIA PARA EL DIA 3 DE JUNIO EN LA SALIDA RECREATIVA A ISCAR DE LOS USUARIOS DE LOS CVA-iniciativas soc"/>
    <n v="220"/>
    <s v="LEON"/>
    <s v="VALDEFRESNO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799"/>
  </r>
  <r>
    <n v="220260015606"/>
    <s v="AD"/>
    <d v="2026-05-08T00:00:00"/>
    <n v="22025001935"/>
    <s v="2026 0250 9332 632"/>
    <n v="32565.02"/>
    <x v="116"/>
    <s v="ADJ.CONTROL CALIDAD (LOTE 2) OBRAS DE REHABILITACIÓN DEL TEATRO LOPE DE VEGA EN VALLADOLID."/>
    <n v="220"/>
    <s v="ZARATAN"/>
    <s v="VALLADOLID"/>
    <x v="0"/>
    <s v="PrAbier - Procedimiento Abierto"/>
    <s v="MultiC - MultiCriterio"/>
    <x v="2"/>
    <x v="1"/>
    <n v="6"/>
    <s v="6. Inversiones reales"/>
    <s v="02"/>
    <x v="10"/>
    <n v="9332"/>
    <s v="9332. Mantenimiento de edificios e instalaciones municipales"/>
    <n v="63"/>
    <n v="632"/>
  </r>
  <r>
    <n v="220260016402"/>
    <s v="D"/>
    <d v="2026-05-15T00:00:00"/>
    <n v="22026000459"/>
    <s v="2026 01 9203 214"/>
    <n v="243.37"/>
    <x v="694"/>
    <s v="A.M. REPARACION VEHICULO OFICIAL RENAULT VEL SATIS 3161 GFG, R.I."/>
    <n v="300"/>
    <s v="VALLADOLID"/>
    <s v="VALLADOLID"/>
    <x v="0"/>
    <s v="PrAbier - Procedimiento Abierto"/>
    <s v="MultiC - MultiCriterio"/>
    <x v="2"/>
    <x v="1"/>
    <s v="2"/>
    <s v="2. Gastos corrientes en bienes y servicios"/>
    <s v="01"/>
    <x v="4"/>
    <s v="9203"/>
    <s v="9203. Unidad de régimen interior"/>
    <n v="21"/>
    <n v="214"/>
  </r>
  <r>
    <n v="220260014333"/>
    <s v="AD"/>
    <d v="2026-04-28T00:00:00"/>
    <n v="22026002494"/>
    <s v="2026 11 1321 22699"/>
    <n v="242.44"/>
    <x v="449"/>
    <s v="AMPLICION AD ANTERIOR PARA REPARACION CANALON DISTRITO IV POLICIA MUNICIPAL"/>
    <n v="220"/>
    <s v="LAGUNA DE DUERO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99"/>
  </r>
  <r>
    <n v="220260016100"/>
    <s v="AD"/>
    <d v="2026-05-14T00:00:00"/>
    <n v="22026003824"/>
    <s v="2026 10 2312 22799"/>
    <n v="242"/>
    <x v="796"/>
    <s v="CURSO DE FORMACION SOBRE TRABAJOS MENORESDE  LEGIONELLA EN LAS E. DIURNAS DE LOS CVA"/>
    <n v="220"/>
    <s v="IRUN"/>
    <s v="GUIPUZCOA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799"/>
  </r>
  <r>
    <n v="220260018562"/>
    <s v="AD"/>
    <d v="2026-05-26T00:00:00"/>
    <n v="22026003859"/>
    <s v="2026 11 1631 214"/>
    <n v="242"/>
    <x v="851"/>
    <s v="COMPROBACIÓN Y RECTIFICADO DE TAMBORES DE BARREDORA. SERVICIO DE LIMPIEZA VIARI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1"/>
    <n v="214"/>
  </r>
  <r>
    <n v="220260015059"/>
    <s v="AD"/>
    <d v="2026-05-06T00:00:00"/>
    <n v="22026003580"/>
    <s v="2026 10 2315 22799"/>
    <n v="240"/>
    <x v="516"/>
    <s v="TALLERES DE CERTIFICADO DIGITAL Y CIBERSEGURIDAD// CENTRO MUNICIPAL DE IGUALDAD// DE ABRIL A JUNI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16072"/>
    <s v="AD"/>
    <d v="2026-05-14T00:00:00"/>
    <n v="22026003790"/>
    <s v="2026 11 1361 213"/>
    <n v="237.89"/>
    <x v="400"/>
    <s v="REPARACIÓN DE PRENDAS Y MATERIALES: CREMALLERAS EN POLOS, BOLSAS, CAZADORA...../SERVICIO DE EXTINCION DE INCENDIOS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2547"/>
    <s v="D"/>
    <d v="2026-04-20T00:00:00"/>
    <n v="22026001960"/>
    <s v="2026 07 1711 22199"/>
    <n v="784.08"/>
    <x v="600"/>
    <s v="BRAZO MOVIL DESCOLMATANTE- Poliuretano + 3 CILINDRO (PASADOR INCL.)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2878"/>
    <s v="AD"/>
    <d v="2026-04-22T00:00:00"/>
    <n v="22026003512"/>
    <s v="2026 06 3321 22199"/>
    <n v="228.69"/>
    <x v="852"/>
    <s v="CTO. SUMINISTRO ALCOHOL LIMPIEZA PARA BIBLIOTECAS MUNICIPALES. AÑO 2026"/>
    <n v="220"/>
    <s v="VALLADOLID"/>
    <s v="VALLADOLID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199"/>
  </r>
  <r>
    <n v="220260011526"/>
    <s v="AD"/>
    <d v="2026-04-09T00:00:00"/>
    <n v="22026003295"/>
    <s v="2026 10 2312 213"/>
    <n v="226.27"/>
    <x v="233"/>
    <s v="REPARACION PUERTA PARKING DEL CVA RONDILLA- INICIATIVAS SOCIALES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3"/>
  </r>
  <r>
    <n v="220260011150"/>
    <s v="D"/>
    <d v="2026-04-08T00:00:00"/>
    <n v="22026002018"/>
    <s v="2026 10 2314 212"/>
    <n v="221.43"/>
    <x v="478"/>
    <s v="COLCHON ACUSTICO DE 30 MM// ESTUDIO DE GRABACION ESPACIO JOVEN SUR// FEBRERO 2026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4"/>
    <s v="2314. Centro de programas juveniles"/>
    <n v="21"/>
    <n v="212"/>
  </r>
  <r>
    <n v="220260014317"/>
    <s v="AD"/>
    <d v="2026-04-28T00:00:00"/>
    <n v="22026003497"/>
    <s v="2026 11 1361 213"/>
    <n v="217.8"/>
    <x v="853"/>
    <s v="REPARACIÓN DE CÁMARA TÉRMICA FIREPRO DE SEEK////SERVICIO DE EXTINCION DE INCENDIOS, SALVAMENTO Y PROTECCIÓN CIVIL"/>
    <n v="220"/>
    <s v="ALGETE"/>
    <s v="MADRID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4330"/>
    <s v="AD"/>
    <d v="2026-04-28T00:00:00"/>
    <n v="22026003581"/>
    <s v="2026 01 4331 22799"/>
    <n v="217.8"/>
    <x v="854"/>
    <s v="MONTAJE MARCO LITOGRAFÍA VALLADOLID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12357"/>
    <s v="D"/>
    <d v="2026-04-20T00:00:00"/>
    <n v="22026000427"/>
    <s v="2026 11 1631 22199"/>
    <n v="523.51"/>
    <x v="600"/>
    <s v="OTROS SUMINISTROS.../// AM EXP 18/2026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11022"/>
    <s v="AD"/>
    <d v="2026-04-07T00:00:00"/>
    <n v="22026003120"/>
    <s v="2026 03 9241 212"/>
    <n v="208.56"/>
    <x v="24"/>
    <s v="SUMINISTRO DE PERSIANAS VENECIANAS PARA C.C. JOSÉ LUIS MOSQUERA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2"/>
  </r>
  <r>
    <n v="220260015920"/>
    <s v="D"/>
    <d v="2026-05-12T00:00:00"/>
    <n v="22026000427"/>
    <s v="2026 11 1631 22199"/>
    <n v="514.73"/>
    <x v="600"/>
    <s v="OTROS SUMINISTROS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18959"/>
    <s v="AD"/>
    <d v="2026-05-28T00:00:00"/>
    <n v="22026004169"/>
    <s v="2026 11 1631 22700"/>
    <n v="205.7"/>
    <x v="10"/>
    <s v="LIMPIEZA INSPECCIÓN Y DESATASCO CON VIDEOCÁMARA VESTUARIO C/ VALLE DE ARÁN. SERVICIO DE LIMPIEZA VIARI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2"/>
    <n v="22700"/>
  </r>
  <r>
    <n v="220260016051"/>
    <s v="AD"/>
    <d v="2026-05-14T00:00:00"/>
    <n v="22026003778"/>
    <s v="2026 06 3232 213"/>
    <n v="202.23"/>
    <x v="855"/>
    <s v="SUSTITUCIÓN DE PIEZA POR ROTURA PARA PUERTA AUTOMÁTICA CENTRO EDUCACIÓN ESPECIAL NÚM. 1. 2026"/>
    <n v="220"/>
    <s v="SANT CUGAT DEL VALLES"/>
    <s v="BARCELONA"/>
    <x v="2"/>
    <s v="AdDirec - Adjudicación Directa"/>
    <s v="SinC - Sin Criterio"/>
    <x v="1"/>
    <x v="1"/>
    <s v="2"/>
    <s v="2. Gastos corrientes en bienes y servicios"/>
    <s v="06"/>
    <x v="0"/>
    <s v="3232"/>
    <s v="3232. Conservación y mantenimiento centros educación infantil y primaria"/>
    <n v="21"/>
    <n v="213"/>
  </r>
  <r>
    <n v="220260016847"/>
    <s v="AD"/>
    <d v="2026-05-18T00:00:00"/>
    <n v="22026003828"/>
    <s v="2026 06 3321 22199"/>
    <n v="200"/>
    <x v="184"/>
    <s v="SUMINISTRO DE PAPEL A IMPRENTA MPAL- TRABAJOS ELABORACIÓN FOLLETOS INFORMATIVOS ACTIVIDADES BIBLIOTECAS MPALES 2026"/>
    <n v="220"/>
    <s v="VALLADOLID"/>
    <s v="VALLADOLID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199"/>
  </r>
  <r>
    <n v="220260016166"/>
    <s v="AD"/>
    <d v="2026-05-15T00:00:00"/>
    <n v="22026003843"/>
    <s v="2026 11 1361 623"/>
    <n v="199.65"/>
    <x v="417"/>
    <s v="ADQUISICIÓN COMO INVERSIÓN DE DOS MINIAMOLADORAS ELÉCTRICAS CON CABLE PARA REPOSICIÓN DE VEHÍCULOS//SEISPC"/>
    <n v="220"/>
    <s v="VALLADOLID"/>
    <s v="VALLADOLID"/>
    <x v="2"/>
    <s v="AdDirec - Adjudicación Directa"/>
    <s v="SinC - Sin Criterio"/>
    <x v="1"/>
    <x v="1"/>
    <s v="6"/>
    <s v="6. Inversiones reales"/>
    <s v="11"/>
    <x v="5"/>
    <s v="1361"/>
    <s v="1361. Prevención y extinción de incencios"/>
    <n v="62"/>
    <n v="623"/>
  </r>
  <r>
    <n v="220260019550"/>
    <s v="D"/>
    <d v="2026-05-29T00:00:00"/>
    <n v="22026000427"/>
    <s v="2026 11 1631 22199"/>
    <n v="514.73"/>
    <x v="600"/>
    <s v="OTROS SUMINISTROS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18243"/>
    <s v="D"/>
    <d v="2026-05-26T00:00:00"/>
    <n v="22026000422"/>
    <s v="2026 11 1621 22199"/>
    <n v="467.63"/>
    <x v="600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9546"/>
    <s v="D"/>
    <d v="2026-05-29T00:00:00"/>
    <n v="22026000422"/>
    <s v="2026 11 1621 22199"/>
    <n v="52.33"/>
    <x v="600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5948"/>
    <s v="D"/>
    <d v="2026-05-12T00:00:00"/>
    <n v="22026002213"/>
    <s v="2026 01 4331 212"/>
    <n v="49.73"/>
    <x v="600"/>
    <s v="114744 HEMBRILLA CERRADA C/TCA. M-4 / MBC 105 MOSQUETON DIN 5299 5X50 MIKALOR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12567"/>
    <s v="D"/>
    <d v="2026-04-20T00:00:00"/>
    <n v="22026000436"/>
    <s v="2026 03 9241 212"/>
    <n v="20.09"/>
    <x v="600"/>
    <s v="C.C. JOSÉ LUIS MOSQUERA (ID 50552 - BOMBA AGUA 750L/H MINI BIOTOP NE D0453 BELEN D0453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19530"/>
    <s v="D"/>
    <d v="2026-05-29T00:00:00"/>
    <n v="22026002189"/>
    <s v="2026 11 1361 22199"/>
    <n v="15.5"/>
    <x v="600"/>
    <s v="10514-220  H.LIJA T.ESMERIL 00    16860 / 7487 SIKAFLEX 11 FC NEGRO CARTUCHO SIKA  (49885) / OR- 92.00  3.00   JUNTA TOR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6416"/>
    <s v="D"/>
    <d v="2026-05-15T00:00:00"/>
    <n v="22026000689"/>
    <s v="2026 11 1621 214"/>
    <n v="4942.2"/>
    <x v="62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418"/>
    <s v="D"/>
    <d v="2026-05-15T00:00:00"/>
    <n v="22026000689"/>
    <s v="2026 11 1621 214"/>
    <n v="4849.17"/>
    <x v="62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420"/>
    <s v="D"/>
    <d v="2026-05-15T00:00:00"/>
    <n v="22026000689"/>
    <s v="2026 11 1621 214"/>
    <n v="4274.18"/>
    <x v="62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375"/>
    <s v="D"/>
    <d v="2026-04-20T00:00:00"/>
    <n v="22026000689"/>
    <s v="2026 11 1621 214"/>
    <n v="2413.08"/>
    <x v="62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488"/>
    <s v="D"/>
    <d v="2026-05-15T00:00:00"/>
    <n v="22026000692"/>
    <s v="2026 11 1631 214"/>
    <n v="1978.77"/>
    <x v="629"/>
    <s v="REPARACIÓN VEHÍCULO.../// AM EXP 0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8251"/>
    <s v="D"/>
    <d v="2026-05-26T00:00:00"/>
    <n v="22026002240"/>
    <s v="2026 11 1321 214"/>
    <n v="1324.47"/>
    <x v="629"/>
    <s v="OFICINA CONTABLE L01471868 / ORGANO GESTOR L01471868 / UNIDAD TRAMITADORA GE0003952 / 160-60R17 CONTINENTAL  ALMACÉN / 1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2407"/>
    <s v="D"/>
    <d v="2026-04-20T00:00:00"/>
    <n v="22026000690"/>
    <s v="2026 11 1631 214"/>
    <n v="645.02"/>
    <x v="629"/>
    <s v="SUMINISTRO PIEZAS TALLER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6078"/>
    <s v="AD"/>
    <d v="2026-05-14T00:00:00"/>
    <n v="22026003811"/>
    <s v="2026 11 1361 22199"/>
    <n v="193.6"/>
    <x v="177"/>
    <s v="SUMINISTRO DE AD BLUE A LOS VEHÍCULOS DEL SERVICIO//SEISPC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12042"/>
    <s v="AD"/>
    <d v="2026-04-16T00:00:00"/>
    <n v="22026003368"/>
    <s v="2026 03 9241 212"/>
    <n v="181.92"/>
    <x v="385"/>
    <s v="SUMINISTRO E INSTALACIÓN DE CRISTAL EN VENTANA DEL C.I.C. NATIVIDAD ÁLVAREZ CHACÓN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2"/>
  </r>
  <r>
    <n v="220260011014"/>
    <s v="AD"/>
    <d v="2026-04-07T00:00:00"/>
    <n v="22026003116"/>
    <s v="2026 11 1621 22799"/>
    <n v="181.5"/>
    <x v="123"/>
    <s v="ENSAYOS DE CONTROL DE CALIDAD, LOTE 1, EXP SPSC-SE 28/2024. SERVICIO DE LIMPIEZA."/>
    <n v="220"/>
    <s v="MALAGA"/>
    <s v="MALAGA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2"/>
    <n v="22799"/>
  </r>
  <r>
    <n v="220260014700"/>
    <s v="AD"/>
    <d v="2026-04-30T00:00:00"/>
    <n v="22026003556"/>
    <s v="2026 01 9206 22001"/>
    <n v="180"/>
    <x v="139"/>
    <s v="CURSO ENFOQUE PRÁCTICO EN LA GESTIÓN PATRIMONIAL DE LOS ENTES LOCALES. DEPARTAMENTO DE CONTABILIDAD."/>
    <n v="220"/>
    <s v="MADRID"/>
    <s v="MADRID"/>
    <x v="2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001"/>
  </r>
  <r>
    <n v="220260010698"/>
    <s v="AD"/>
    <d v="2026-04-01T00:00:00"/>
    <n v="22025002213"/>
    <s v="2026 10 2312 632"/>
    <n v="1720.86"/>
    <x v="223"/>
    <s v="REDACCION PROYECTO, DIRECCION FACULTATIVA Y ASISTENCIA-OBRAS REHABILIT.ENERG,REFOR..ACTUALIZ C/LEOPOLDO CANO,20- CVA CEN"/>
    <n v="220"/>
    <s v="ARROYO DE LA ENCOMIENDA"/>
    <s v="VALLADOLID"/>
    <x v="0"/>
    <s v="PrAbier - Procedimiento Abierto"/>
    <s v="MultiC - MultiCriterio"/>
    <x v="2"/>
    <x v="1"/>
    <s v="6"/>
    <s v="6. Inversiones reales"/>
    <s v="10"/>
    <x v="1"/>
    <s v="2312"/>
    <s v="2312. Iniciativas sociales"/>
    <n v="63"/>
    <n v="632"/>
  </r>
  <r>
    <n v="220260016857"/>
    <s v="AD"/>
    <d v="2026-05-18T00:00:00"/>
    <n v="22026003866"/>
    <s v="2026 10 2311 213"/>
    <n v="171.34"/>
    <x v="58"/>
    <s v="SUSTITUCION DEL PLAFON DISPLAY DE CABINA DE UNO DE LOS ASCENSORES DEL CENTRO INTEGRADO PSH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1"/>
    <n v="213"/>
  </r>
  <r>
    <n v="220260014320"/>
    <s v="AD"/>
    <d v="2026-04-28T00:00:00"/>
    <n v="22026003541"/>
    <s v="2026 03 9241 213"/>
    <n v="168.48"/>
    <x v="204"/>
    <s v="SUMINISTRO DE DOS SETAS DE EMERGENCIA PARA GRUPO ELECTRÓGENO DEL C.C. DELICIAS"/>
    <n v="220"/>
    <s v="MADRID"/>
    <s v="MADR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3"/>
  </r>
  <r>
    <n v="220260018033"/>
    <s v="D"/>
    <d v="2026-05-26T00:00:00"/>
    <n v="22026003180"/>
    <s v="2026 08 1341 214"/>
    <n v="236.68"/>
    <x v="629"/>
    <s v="205/45R17 BARUM BRAV6 88V  ( 4181-MDZ ) / S.I. GESTION DE NFU (cubiertas vehículo 4181 MDZ)"/>
    <n v="300"/>
    <s v="VALLADOLID"/>
    <s v="VALLADOLID"/>
    <x v="0"/>
    <s v="PrAbier - Procedimiento Abierto"/>
    <s v="MultiC - MultiCriterio"/>
    <x v="2"/>
    <x v="1"/>
    <s v="2"/>
    <s v="2. Gastos corrientes en bienes y servicios"/>
    <s v="08"/>
    <x v="9"/>
    <s v="1341"/>
    <s v="1341. Movilidad"/>
    <n v="21"/>
    <n v="214"/>
  </r>
  <r>
    <n v="220260014326"/>
    <s v="AD"/>
    <d v="2026-04-28T00:00:00"/>
    <n v="22026003562"/>
    <s v="2026 01 4331 22699"/>
    <n v="158.16999999999999"/>
    <x v="180"/>
    <s v="RENOVACIÓN DE DOMINIO DE LA AGENCIA DE INNOVACIÓN Y DESARROLLO ECONÓMICO: TECHLAB1094.COM / TECHLAB1094.ES / TECHLAB1094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99"/>
  </r>
  <r>
    <n v="220260017078"/>
    <s v="AD"/>
    <d v="2026-05-19T00:00:00"/>
    <n v="22026003980"/>
    <s v="2026 10 2315 22611"/>
    <n v="157.30000000000001"/>
    <x v="585"/>
    <s v="ADAPTACION AL FOLLETO Y RRSS // RRSS CENTRO MUNICIPAL DE IGUALDAD // MAY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611"/>
  </r>
  <r>
    <n v="220260017514"/>
    <s v="AD"/>
    <d v="2026-05-20T00:00:00"/>
    <n v="22026003467"/>
    <s v="2026 01 4331 22609"/>
    <n v="49428.5"/>
    <x v="728"/>
    <s v="CONTRATACIÓN NEGOCIADO SIN PUBLICIDAD DE ACTIVIDADES ARTÍSTICAS FESTIVAL CIUDADANO MEDIOAMBIENTAL - MISIÓN ZONA MORERAS"/>
    <n v="230"/>
    <s v="ARROYO DE LA ENCOMIENDA"/>
    <s v="VALLADOLID"/>
    <x v="0"/>
    <s v="PrNegSP - Procedimiento Negociado Sin Publicidad"/>
    <s v="SinC - Sin Criterio"/>
    <x v="3"/>
    <x v="1"/>
    <s v="2"/>
    <s v="2. Gastos corrientes en bienes y servicios"/>
    <s v="01"/>
    <x v="4"/>
    <s v="4331"/>
    <s v="4331. Desarrollo empresarial"/>
    <n v="22"/>
    <n v="22609"/>
  </r>
  <r>
    <n v="220260011107"/>
    <s v="AD"/>
    <d v="2026-04-08T00:00:00"/>
    <n v="22026003170"/>
    <s v="2026 10 2312 22612"/>
    <n v="156.09"/>
    <x v="856"/>
    <s v="IMPRESION DE FOLLETOS SOBRE COMERCIO JUSTO, 1500 UNIDADES"/>
    <n v="220"/>
    <s v="LA CISTERNIGA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12"/>
  </r>
  <r>
    <n v="220260015954"/>
    <s v="D"/>
    <d v="2026-05-12T00:00:00"/>
    <n v="22026002152"/>
    <s v="2026 08 1532 214"/>
    <n v="142.78"/>
    <x v="629"/>
    <s v="OFICINA CONTABLE L01471868 / ORGANO GESTOR L01471868 / UNIDAD TRAMITADORA GE0003927 / PINCHAZO CUBIERTA CAMIÓN   4746-FZ"/>
    <n v="300"/>
    <s v="VALLADOLID"/>
    <s v="VALLADOLID"/>
    <x v="0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4"/>
  </r>
  <r>
    <n v="220260012321"/>
    <s v="D"/>
    <d v="2026-04-20T00:00:00"/>
    <n v="22026000868"/>
    <s v="2026 02 9332 212"/>
    <n v="152.38999999999999"/>
    <x v="417"/>
    <s v="BATERIA GBA 18V 4.0Ah / MASCARILLA AURA 3M 9322+FFP2 C/V / CORTAFRIOS 300MM / PUNTA DE ATORNILLAR PH-2 25mm / CEPILLO PL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0823"/>
    <s v="AD"/>
    <d v="2026-04-06T00:00:00"/>
    <n v="22026003053"/>
    <s v="2026 10 2314 212"/>
    <n v="151.01"/>
    <x v="166"/>
    <s v="SUSTITUCION DE DETECTORES EN EL SISTEMA CONTRA INCENDIO// ESPACIO JOVEN NORTE// MARZO 2026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1"/>
    <n v="212"/>
  </r>
  <r>
    <n v="220260018422"/>
    <s v="AD"/>
    <d v="2026-05-26T00:00:00"/>
    <n v="22026004143"/>
    <s v="2026 11 1621 22799"/>
    <n v="149.12"/>
    <x v="104"/>
    <s v="ASISTENCIA EN MATERIA DE SEGURIDAD EN LOS TRABAJOS DE REPARACIÓN DE SOTERRADOS. SERVICIO DE LIMPIEZ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2"/>
    <n v="22799"/>
  </r>
  <r>
    <n v="220260012890"/>
    <s v="AD"/>
    <d v="2026-04-22T00:00:00"/>
    <n v="22026003333"/>
    <s v="2026 11 1631 22799"/>
    <n v="145.19999999999999"/>
    <x v="857"/>
    <s v="REPARACIÓN Y MANTENIMIENTO CERRAJERÍA PUERTAS VESTUARIOS. SERVICIO DE LIMPIEZA VIARI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2"/>
    <n v="22799"/>
  </r>
  <r>
    <n v="220260018127"/>
    <s v="D"/>
    <d v="2026-05-26T00:00:00"/>
    <n v="22026002920"/>
    <s v="2026 04 9202 16200"/>
    <n v="2160"/>
    <x v="858"/>
    <s v="ABONO POR IMPARTIR CURSO PRESENCIAL PARA PERSONAL BIBLIOTECAS . ABRIL 2026"/>
    <n v="300"/>
    <s v="SALAMANCA"/>
    <s v="SALAMANCA"/>
    <x v="0"/>
    <s v="AdDirec - Adjudicación Directa"/>
    <s v="SinC - Sin Criterio"/>
    <x v="1"/>
    <x v="1"/>
    <s v="1"/>
    <s v="1. Gastos de personal"/>
    <s v="04"/>
    <x v="2"/>
    <s v="9202"/>
    <s v="9202. Gestión de recursos humanos"/>
    <n v="16"/>
    <n v="16200"/>
  </r>
  <r>
    <n v="220260016356"/>
    <s v="AD"/>
    <d v="2026-05-15T00:00:00"/>
    <n v="22026003830"/>
    <s v="2026 03 9241 212"/>
    <n v="134.31"/>
    <x v="816"/>
    <s v="SUMINISTRO DE 1 LÁMINA SOLAR PARA C.C. RONDILLA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2"/>
  </r>
  <r>
    <n v="220260018561"/>
    <s v="AD"/>
    <d v="2026-05-26T00:00:00"/>
    <n v="22026003839"/>
    <s v="2026 10 2312 212"/>
    <n v="134.31"/>
    <x v="816"/>
    <s v="SUMINISTRO DE LAMINAS SOLARES PARA REPARACION EN EL CVA PARQUESOL- INICIATIVAS SOCIALES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2"/>
  </r>
  <r>
    <n v="220260016454"/>
    <s v="D"/>
    <d v="2026-05-15T00:00:00"/>
    <n v="22026002243"/>
    <s v="2026 11 1321 214"/>
    <n v="386.72"/>
    <x v="630"/>
    <s v="ERA/556037A - VALVULA MANDO RALENTI,SUMINISTRO AIRE / TEXTO/ - VA7632AH / OSRAM/7515 - W21/5W 12V 21/5W W3X16Q ORIGINAL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6856"/>
    <s v="AD"/>
    <d v="2026-05-18T00:00:00"/>
    <n v="22026003864"/>
    <s v="2026 07 1721 213"/>
    <n v="130.68"/>
    <x v="166"/>
    <s v="MANTENIMIENTO EXTINTORES CABINAS RED DE CONTROL ATMOSFERICO"/>
    <n v="220"/>
    <s v="VALLADOLID"/>
    <s v="VALLADOLID"/>
    <x v="0"/>
    <s v="AdDirec - Adjudicación Directa"/>
    <s v="SinC - Sin Criterio"/>
    <x v="1"/>
    <x v="1"/>
    <s v="2"/>
    <s v="2. Gastos corrientes en bienes y servicios"/>
    <s v="07"/>
    <x v="3"/>
    <s v="1721"/>
    <s v="1721. Protección del medio ambiente"/>
    <n v="21"/>
    <n v="213"/>
  </r>
  <r>
    <n v="220250053813"/>
    <s v="AD"/>
    <d v="2026-04-01T00:00:00"/>
    <n v="22025005433"/>
    <s v="2026 10 2312 632"/>
    <n v="125.79"/>
    <x v="87"/>
    <s v="ENSAYOS CONTROL DE CALIDAD DE MATERIALES, LOTE 1, OBRA SUSTITUCION CUBIERTA CVA ZONA ESTE ( noviembre y diciembre 25 )"/>
    <n v="220"/>
    <s v="ALCOBENDAS"/>
    <s v="MADRID"/>
    <x v="0"/>
    <s v="AdDirec - Adjudicación Directa"/>
    <s v="SinC - Sin Criterio"/>
    <x v="1"/>
    <x v="1"/>
    <s v="6"/>
    <s v="6. Inversiones reales"/>
    <s v="10"/>
    <x v="1"/>
    <s v="2312"/>
    <s v="2312. Iniciativas sociales"/>
    <n v="63"/>
    <n v="632"/>
  </r>
  <r>
    <n v="220260015882"/>
    <s v="D"/>
    <d v="2026-05-12T00:00:00"/>
    <n v="22026000689"/>
    <s v="2026 11 1621 214"/>
    <n v="338.98"/>
    <x v="630"/>
    <s v="SUMINISTRO PIEZAS DE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846"/>
    <s v="AD"/>
    <d v="2026-05-18T00:00:00"/>
    <n v="22026003822"/>
    <s v="2026 07 1701 213"/>
    <n v="125"/>
    <x v="859"/>
    <s v="Inspección oficial obligatoria del ascensor ubicado en el edificio anexo al de Casa del Barco."/>
    <n v="220"/>
    <s v="TRES CANTOS"/>
    <s v="MADRID"/>
    <x v="0"/>
    <s v="AdDirec - Adjudicación Directa"/>
    <s v="SinC - Sin Criterio"/>
    <x v="1"/>
    <x v="1"/>
    <s v="2"/>
    <s v="2. Gastos corrientes en bienes y servicios"/>
    <s v="07"/>
    <x v="3"/>
    <s v="1701"/>
    <s v="1701. Dirección del área de medio ambiente"/>
    <n v="21"/>
    <n v="213"/>
  </r>
  <r>
    <n v="220260012325"/>
    <s v="D"/>
    <d v="2026-04-20T00:00:00"/>
    <n v="22026002663"/>
    <s v="2026 04 9204 213"/>
    <n v="123.11"/>
    <x v="98"/>
    <s v="ADQUISICIÓN  48 CONECTORES"/>
    <n v="300"/>
    <s v="VALLADOLID"/>
    <s v="VALLADOLID"/>
    <x v="2"/>
    <s v="PrAbier - Procedimiento Abierto"/>
    <s v="MultiC - MultiCriterio"/>
    <x v="2"/>
    <x v="1"/>
    <s v="2"/>
    <s v="2. Gastos corrientes en bienes y servicios"/>
    <s v="04"/>
    <x v="2"/>
    <s v="9204"/>
    <s v="9204. Tecnologías de la información y comunicación"/>
    <n v="21"/>
    <n v="213"/>
  </r>
  <r>
    <n v="220260010822"/>
    <s v="AD"/>
    <d v="2026-04-06T00:00:00"/>
    <n v="22026003051"/>
    <s v="2026 10 2315 212"/>
    <n v="122.21"/>
    <x v="860"/>
    <s v="SUSTITUCION DE BATERIAS EN PUERTA CORREDERA// CENTRO MUNICIPAL DE IGUALDAD// MARZO 2026"/>
    <n v="220"/>
    <s v="LAGUNA DE DUERO"/>
    <s v="VALLADOLID"/>
    <x v="2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1"/>
    <n v="212"/>
  </r>
  <r>
    <n v="220260020174"/>
    <s v="AD"/>
    <d v="2026-05-29T00:00:00"/>
    <n v="22026004156"/>
    <s v="2026 03 9241 213"/>
    <n v="121"/>
    <x v="234"/>
    <s v="SERVICIO DE ARREGLO DE TELONES DE ESCENARIO DEL C.C. JOSÉ MARÍA LUELMO. COMPLEMENTA AD 920260005455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3"/>
  </r>
  <r>
    <n v="220260012365"/>
    <s v="D"/>
    <d v="2026-04-20T00:00:00"/>
    <n v="22026000689"/>
    <s v="2026 11 1621 214"/>
    <n v="242.99"/>
    <x v="630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559"/>
    <s v="D"/>
    <d v="2026-04-20T00:00:00"/>
    <n v="22026002189"/>
    <s v="2026 11 1361 22199"/>
    <n v="120.12"/>
    <x v="630"/>
    <s v="PETRO/5000E - PETRONAS URANIA 5000E 5W30 / SIGAU/SIGAU-20 - CANON APORTACION SIGAU / TEXTO/ - PASAN A RECOGERLAS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2333"/>
    <s v="D"/>
    <d v="2026-04-20T00:00:00"/>
    <n v="22026000417"/>
    <s v="2026 11 1621 22103"/>
    <n v="1960.2"/>
    <x v="631"/>
    <s v="SUMINISTRO LUBRICANTES.../// AM EXP 18/2022 // SERVICIO DE LIMPIEZA."/>
    <n v="300"/>
    <s v="PALENCIA"/>
    <s v="PALENCI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03"/>
  </r>
  <r>
    <n v="220260015900"/>
    <s v="D"/>
    <d v="2026-05-12T00:00:00"/>
    <n v="22026000417"/>
    <s v="2026 11 1621 22103"/>
    <n v="1258.4000000000001"/>
    <x v="631"/>
    <s v="ADBLUE A GRANEL.../// AM EXP 18/2022 // SERVICIO DE LIMPIEZA."/>
    <n v="300"/>
    <s v="PALENCIA"/>
    <s v="PALENCI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03"/>
  </r>
  <r>
    <n v="220260018253"/>
    <s v="D"/>
    <d v="2026-05-26T00:00:00"/>
    <n v="22026000417"/>
    <s v="2026 11 1621 22103"/>
    <n v="880.88"/>
    <x v="631"/>
    <s v="ADBLUE A GRANEL.../// AM EXP. 18/2022 // SERVICIO DE LIMPIEZA."/>
    <n v="300"/>
    <s v="PALENCIA"/>
    <s v="PALENCI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03"/>
  </r>
  <r>
    <n v="220260012457"/>
    <s v="D"/>
    <d v="2026-04-20T00:00:00"/>
    <n v="22026000417"/>
    <s v="2026 11 1621 22103"/>
    <n v="290.39999999999998"/>
    <x v="631"/>
    <s v="GRASA DYNAKOTE.../// AM EXP 18/2022 // SERVICIO DE LIMPIEZA."/>
    <n v="300"/>
    <s v="PALENCIA"/>
    <s v="PALENCI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03"/>
  </r>
  <r>
    <n v="220260015898"/>
    <s v="D"/>
    <d v="2026-05-12T00:00:00"/>
    <n v="22026000417"/>
    <s v="2026 11 1621 22103"/>
    <n v="157.30000000000001"/>
    <x v="631"/>
    <s v="ADITIVO PARA ADBLUE 5L.../// AM EXP 18/2022 // SERVICIO DE LIMPIEZA."/>
    <n v="300"/>
    <s v="PALENCIA"/>
    <s v="PALENCI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03"/>
  </r>
  <r>
    <n v="220260016450"/>
    <s v="D"/>
    <d v="2026-05-15T00:00:00"/>
    <n v="22026002243"/>
    <s v="2026 11 1321 214"/>
    <n v="109.82"/>
    <x v="631"/>
    <s v="BATERIA 12V/10.8V 3000MAH 4 UNIDADES / JBM PALANCA EUROPEA CON GANCHO DE 24&quot;&quot; / JBM PALANCA EUROPEA CON GANCHO 18&quot;&quot;X5/8&quot;&quot; /"/>
    <n v="300"/>
    <s v="PALENCIA"/>
    <s v="PALENCIA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9654"/>
    <s v="D"/>
    <d v="2026-05-29T00:00:00"/>
    <n v="22026003642"/>
    <s v="2026 11 1361 22199"/>
    <n v="1397.86"/>
    <x v="404"/>
    <s v="Albarán: VA26/1659 Fecha: 04/05/26 / AGLOMERADO 2440*1220*16. / - / SERVIR:::   EL REBOLLAR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6750"/>
    <s v="D"/>
    <d v="2026-05-15T00:00:00"/>
    <n v="22026001022"/>
    <s v="2026 10 2311 212"/>
    <n v="245.88"/>
    <x v="404"/>
    <s v="F - 3758 - MELAMINA, CORTES MADERAS PARA CEAS ZONA SUR-LA RUBIA - MARINO DE LA FUENTE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1"/>
    <s v="2311. Intervención social"/>
    <n v="21"/>
    <n v="212"/>
  </r>
  <r>
    <n v="220260018203"/>
    <s v="D"/>
    <d v="2026-05-26T00:00:00"/>
    <n v="22026002189"/>
    <s v="2026 11 1361 22199"/>
    <n v="126.17"/>
    <x v="404"/>
    <s v="Albarán: VA26/1299 Fecha: 08/04/26 / AGLOMERADO 3660**19 / CORTES. / SIKAFLEX 11 FC MARRON/BLANCO 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6688"/>
    <s v="D"/>
    <d v="2026-05-15T00:00:00"/>
    <n v="22026001022"/>
    <s v="2026 10 2311 212"/>
    <n v="123.84"/>
    <x v="404"/>
    <s v="F - 3192 - BISAGRAS, TIRADORES, CERRADURAS, SOPORTES, CANTOS PVC... PARA CEAS ZONA SUR-LA RUBIA - MARINO LA FUENTE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1"/>
    <s v="2311. Intervención social"/>
    <n v="21"/>
    <n v="212"/>
  </r>
  <r>
    <n v="220260019486"/>
    <s v="D"/>
    <d v="2026-05-29T00:00:00"/>
    <n v="22026001022"/>
    <s v="2026 10 2311 212"/>
    <n v="84.26"/>
    <x v="404"/>
    <s v="F - 4643 - TABLEROS PINO Y MELAMINA PARA CEAS DELICIAS-CANTERAC - MARINO DE LA FUENTE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1"/>
    <s v="2311. Intervención social"/>
    <n v="21"/>
    <n v="212"/>
  </r>
  <r>
    <n v="220260012883"/>
    <s v="AD"/>
    <d v="2026-04-22T00:00:00"/>
    <n v="22026003502"/>
    <s v="2026 10 2412 22100"/>
    <n v="264.22000000000003"/>
    <x v="321"/>
    <s v="Ajuste presupuestario cto.suministro energia electria centro Jacinto Benavente correspondiente al mes de marzo de 2026"/>
    <n v="220"/>
    <s v="BILBAO"/>
    <s v="VIZCAY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0"/>
  </r>
  <r>
    <n v="220260011244"/>
    <s v="D"/>
    <d v="2026-04-08T00:00:00"/>
    <n v="22026000943"/>
    <s v="2026 06 3232 212"/>
    <n v="342.88"/>
    <x v="417"/>
    <s v="SUMINISTRO MATERIAL DE FERRETERÍA // EDUCACIÓN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2383"/>
    <s v="D"/>
    <d v="2026-04-20T00:00:00"/>
    <n v="22026002189"/>
    <s v="2026 11 1361 22199"/>
    <n v="81.23"/>
    <x v="417"/>
    <s v="TOR UltraCut FBS II 6 x 60/5 US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6406"/>
    <s v="D"/>
    <d v="2026-05-15T00:00:00"/>
    <n v="22026000437"/>
    <s v="2026 03 9241 213"/>
    <n v="45.1"/>
    <x v="417"/>
    <s v="MATERIAL DE FERRETERÍA PARA C.C. CASA CUNA (ID 50527 // DISPENSADOR BOBINA / CUBO BASURA C/PEDAL 25L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18255"/>
    <s v="D"/>
    <d v="2026-05-26T00:00:00"/>
    <n v="22026000427"/>
    <s v="2026 11 1631 22199"/>
    <n v="43.49"/>
    <x v="417"/>
    <s v="OTROS SUMINISTROS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19534"/>
    <s v="D"/>
    <d v="2026-05-29T00:00:00"/>
    <n v="22026000943"/>
    <s v="2026 06 3232 212"/>
    <n v="37.69"/>
    <x v="417"/>
    <s v="SIKA 11FC PURFORM GRIS 300ML // CEIP NTRA. SRA. DEL DUERO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9576"/>
    <s v="D"/>
    <d v="2026-05-29T00:00:00"/>
    <n v="22026003642"/>
    <s v="2026 11 1361 22199"/>
    <n v="27.82"/>
    <x v="417"/>
    <s v="DISCO ABRAS 115x1 INOX / DISCO ABRAS 230x1,9 INOX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1238"/>
    <s v="D"/>
    <d v="2026-04-08T00:00:00"/>
    <n v="22026001980"/>
    <s v="2026 11 3111 22199"/>
    <n v="5.69"/>
    <x v="417"/>
    <s v="ARANDELA A/A 9021 ZN M-18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3111"/>
    <s v="3111. Protección de la salubridad pública"/>
    <n v="22"/>
    <n v="22199"/>
  </r>
  <r>
    <n v="220260011516"/>
    <s v="AD"/>
    <d v="2026-04-09T00:00:00"/>
    <n v="22026003233"/>
    <s v="2026 03 9241 213"/>
    <n v="118.58"/>
    <x v="449"/>
    <s v="ARREGLO DE AVERÍA ELÉCTRICA EN PLATAFORMA ELEVADORA EN C.C. BAILARÍN VICENTE ESCUDERO"/>
    <n v="220"/>
    <s v="LAGUNA DE DUERO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3"/>
  </r>
  <r>
    <n v="220260019466"/>
    <s v="D"/>
    <d v="2026-05-29T00:00:00"/>
    <n v="22026001284"/>
    <s v="2026 10 2312 212"/>
    <n v="4.32"/>
    <x v="417"/>
    <s v="MANT. SUMINISTRO DE TACO SX PLUS 6X30 PARA REPARACION DEL CVA RIO ESGUEV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8101"/>
    <s v="D"/>
    <d v="2026-05-26T00:00:00"/>
    <n v="22026001177"/>
    <s v="2026 07 1711 214"/>
    <n v="264.17"/>
    <x v="528"/>
    <s v="MANO DE OBRA EN MECANICA / Filtro aceite / Filtro aire / Aceite 5W40 Shell Helix HX7   / APORTACION AL SIGAUS (RD 679/20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2455"/>
    <s v="D"/>
    <d v="2026-04-20T00:00:00"/>
    <n v="22026000690"/>
    <s v="2026 11 1631 214"/>
    <n v="314.52"/>
    <x v="634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9512"/>
    <s v="D"/>
    <d v="2026-05-29T00:00:00"/>
    <n v="22026000690"/>
    <s v="2026 11 1631 214"/>
    <n v="84.49"/>
    <x v="634"/>
    <s v="SUMINISTRO PIEZAS TALLER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527"/>
    <s v="D"/>
    <d v="2026-04-20T00:00:00"/>
    <n v="22026001177"/>
    <s v="2026 07 1711 214"/>
    <n v="189.26"/>
    <x v="556"/>
    <s v="EQUILIBRAR RUEDA FURGONETA / REPARAR RUEDA FURGONETA / 145/80R13 79T BARUM / NFU N2 / MONTAJE DUMPER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2359"/>
    <s v="D"/>
    <d v="2026-04-20T00:00:00"/>
    <n v="22026000691"/>
    <s v="2026 11 1621 214"/>
    <n v="1961.4"/>
    <x v="536"/>
    <s v="REPARACIÓN DE VEHÍCULO.../// AM EXP 0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430"/>
    <s v="D"/>
    <d v="2026-05-15T00:00:00"/>
    <n v="22026002240"/>
    <s v="2026 11 1321 214"/>
    <n v="1828.15"/>
    <x v="536"/>
    <s v="TAO26 528 REPARACION 4747-GSV KMS.348762 D-M ACCESORIOS PARA CAMBIAR BOMBA DE ACEITE Y JUNTAS. / REVISAR INSTALACION ELE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2409"/>
    <s v="D"/>
    <d v="2026-04-20T00:00:00"/>
    <n v="22026000690"/>
    <s v="2026 11 1631 214"/>
    <n v="1784.75"/>
    <x v="536"/>
    <s v="SUMINISTRO PIEZAS TALLER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469"/>
    <s v="D"/>
    <d v="2026-04-20T00:00:00"/>
    <n v="22026000692"/>
    <s v="2026 11 1631 214"/>
    <n v="1681.9"/>
    <x v="536"/>
    <s v="REPARACIÓN VEHÍCULO.../// AM EXP 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543"/>
    <s v="D"/>
    <d v="2026-04-20T00:00:00"/>
    <n v="22026001177"/>
    <s v="2026 07 1711 214"/>
    <n v="1577.07"/>
    <x v="536"/>
    <s v="TAO26 460 REPARACION 5833-BZK KMS 240719 CAMBIAR PINZAS DE FRENO TRASERAS Y METER EN FRENOMETRO. / 45019 PINZA DE FRENO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2475"/>
    <s v="D"/>
    <d v="2026-04-20T00:00:00"/>
    <n v="22026000691"/>
    <s v="2026 11 1621 214"/>
    <n v="1386.83"/>
    <x v="536"/>
    <s v="REPARACIÓN VEHÍCULO.../// AM EXP 0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5445"/>
    <s v="D"/>
    <d v="2026-05-08T00:00:00"/>
    <n v="22026000691"/>
    <s v="2026 11 1621 214"/>
    <n v="1383.6"/>
    <x v="536"/>
    <s v="REPARACIÓN VEHÍCULO.../// AM EXP 0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9602"/>
    <s v="D"/>
    <d v="2026-05-29T00:00:00"/>
    <n v="22026001177"/>
    <s v="2026 07 1711 214"/>
    <n v="715.09"/>
    <x v="536"/>
    <s v="TAO26 697 REPARACION 3856-DDD KMS 517790 CAMBIAR CAMARA. LOCALIZAR Y SANEAR CABLE CONEXION / CAMBIAR PANTALLA E INSTALAC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8123"/>
    <s v="D"/>
    <d v="2026-05-26T00:00:00"/>
    <n v="22026001177"/>
    <s v="2026 07 1711 214"/>
    <n v="612.38"/>
    <x v="536"/>
    <s v="TAO26 653 REPARACION 3856-DDD KMS 517790 CAMBIAR ACEITE MOTOR, FILTROS DE ACEITE, GASOIL, AIRE (EN CABINA), SECADOR  REV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4339"/>
    <s v="AD"/>
    <d v="2026-04-28T00:00:00"/>
    <n v="22026003553"/>
    <s v="2026 01 9203 215"/>
    <n v="112.31"/>
    <x v="404"/>
    <s v="FABRICACION MESA PARA DIRECTORA DE COMUNICACION, R.I.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3"/>
    <s v="9203. Unidad de régimen interior"/>
    <n v="21"/>
    <n v="215"/>
  </r>
  <r>
    <n v="220260019514"/>
    <s v="D"/>
    <d v="2026-05-29T00:00:00"/>
    <n v="22026000691"/>
    <s v="2026 11 1621 214"/>
    <n v="548.96"/>
    <x v="536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876"/>
    <s v="AD"/>
    <d v="2026-04-22T00:00:00"/>
    <n v="22026003509"/>
    <s v="2026 10 2312 213"/>
    <n v="111.8"/>
    <x v="108"/>
    <s v="REPARACION  DE LAMPARA EN PROYECTOR DE SALA DE INFORMATICA DEL CVA HUERTA DEL REY- INICIATIVAS SOCIALES"/>
    <n v="220"/>
    <s v="MADRID"/>
    <s v="MADR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3"/>
  </r>
  <r>
    <n v="220260012545"/>
    <s v="D"/>
    <d v="2026-04-20T00:00:00"/>
    <n v="22026001177"/>
    <s v="2026 07 1711 214"/>
    <n v="334.19"/>
    <x v="536"/>
    <s v="TAO26 459 REPARACION 4416-KJX KMS 192963  CAMBIAR LATIGUILLO DE DIRECCION, RELLENAR / METER EASY Y HACER REGENERACION, B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9556"/>
    <s v="D"/>
    <d v="2026-05-29T00:00:00"/>
    <n v="22026002240"/>
    <s v="2026 11 1321 214"/>
    <n v="297.77"/>
    <x v="536"/>
    <s v="TAO26 727 REPARACION 1760-LKK KMS.79200 CAMBIAR BOMBA-BOMBIN DE EMBRAGUE / 580286303100 JGO.REP.CILN.HI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8125"/>
    <s v="D"/>
    <d v="2026-05-26T00:00:00"/>
    <n v="22026001177"/>
    <s v="2026 07 1711 214"/>
    <n v="241.58"/>
    <x v="536"/>
    <s v="TAO26 624 REPARACION 4416-KJX KMS 194049 REVISAR INSTALACIONES Y ALIMENTACIONES  HACER PRUEBA CON CAMARA NUEVA Y SUSTITU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2467"/>
    <s v="D"/>
    <d v="2026-04-20T00:00:00"/>
    <n v="22026000691"/>
    <s v="2026 11 1621 214"/>
    <n v="239.58"/>
    <x v="536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866"/>
    <s v="AD"/>
    <d v="2026-05-18T00:00:00"/>
    <n v="22026003902"/>
    <s v="2026 10 2315 22799"/>
    <n v="110"/>
    <x v="215"/>
    <s v="TALLER DIRIGIDO A LA CONCILIACION: BAILANDO EN FAMILIA // CENTRO MUNICIPAL DE IGUALDAD // 29 Y 30 DE JUNI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16058"/>
    <s v="AD"/>
    <d v="2026-05-14T00:00:00"/>
    <n v="22026003766"/>
    <s v="2026 10 2312 213"/>
    <n v="109.15"/>
    <x v="372"/>
    <s v="REPARACION ALARMA INTRUSISMO DEL CVA PARQUESOL- INICIAIVAS SOCIALES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3"/>
  </r>
  <r>
    <n v="220260018207"/>
    <s v="D"/>
    <d v="2026-05-26T00:00:00"/>
    <n v="22026002018"/>
    <s v="2026 10 2314 212"/>
    <n v="108.79"/>
    <x v="818"/>
    <s v="SUMINISTRO DE PIEZAS PARA PUERTA (PICAPORTE Y CIERRAPUERTAS) // ESPACIO JOVEN SUR// MARZO 2026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4"/>
    <s v="2314. Centro de programas juveniles"/>
    <n v="21"/>
    <n v="212"/>
  </r>
  <r>
    <n v="220260013916"/>
    <s v="ADO"/>
    <d v="2026-04-27T00:00:00"/>
    <n v="22026003287"/>
    <s v="2026 11 1621 214"/>
    <n v="10695.59"/>
    <x v="664"/>
    <s v="Horas Reparación Taller / KIT TORNILLOS ACTUADOR FMO / VASTAGO ACTUADOR FLUIDOS FMO / EJE ACA.../// SERVICIO DE LIMPEIZA"/>
    <n v="240"/>
    <s v="TARREGA"/>
    <s v="LERIDA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8958"/>
    <s v="AD"/>
    <d v="2026-05-28T00:00:00"/>
    <n v="22026004126"/>
    <s v="2026 06 3321 22001"/>
    <n v="105"/>
    <x v="861"/>
    <s v="SUSCRIPCIÓN DE LAS REVISTAS JD KIDS Y JOTDOWN PARA BIBLIOTECAS MUNICIPALES. AÑO 2026"/>
    <n v="220"/>
    <s v="SEVILLA"/>
    <s v="SEVILLA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001"/>
  </r>
  <r>
    <n v="220260016935"/>
    <s v="AD"/>
    <d v="2026-05-19T00:00:00"/>
    <n v="22026003996"/>
    <s v="2026 10 2314 22613"/>
    <n v="102.85"/>
    <x v="862"/>
    <s v="DISEÑO Y MAQUETACION V PLAN DE JUVENTUD// SERVICIO DE IGUALDAD Y JUVENTUD// MAY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2"/>
    <n v="22613"/>
  </r>
  <r>
    <n v="220260018187"/>
    <s v="D"/>
    <d v="2026-05-26T00:00:00"/>
    <n v="22026000868"/>
    <s v="2026 02 9332 212"/>
    <n v="98.52"/>
    <x v="175"/>
    <s v="OVALPROF BLANCO 4L ( AYUNTAMIENTO SALA BODAS ) / MONTOPLAC SELLADOR ANTIMANCHAS 2.5L ( AYUNTAMIENTO SALA BODAS ) / PT 82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2541"/>
    <s v="D"/>
    <d v="2026-04-20T00:00:00"/>
    <n v="22026001177"/>
    <s v="2026 07 1711 214"/>
    <n v="99.89"/>
    <x v="536"/>
    <s v="TAO26 510 REPARACION 3687-FJM KMS 149114  COMPROBAR FRENOS (FALLO ITV), ESTADO DE PASTILLAS AL 60%, RELLENAR LIQUIDO FRE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4347"/>
    <s v="D"/>
    <d v="2026-04-29T00:00:00"/>
    <n v="22026001960"/>
    <s v="2026 07 1711 22199"/>
    <n v="1176.1199999999999"/>
    <x v="547"/>
    <s v="SUMINISTRO DE PILAS PARA PROGRAMADORES DE RIEGO_CB_PS2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496"/>
    <s v="D"/>
    <d v="2026-05-29T00:00:00"/>
    <n v="22026000690"/>
    <s v="2026 11 1631 214"/>
    <n v="1108.24"/>
    <x v="547"/>
    <s v="SUMINISTRO PIEZAS TALLER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2557"/>
    <s v="D"/>
    <d v="2026-04-20T00:00:00"/>
    <n v="22026002189"/>
    <s v="2026 11 1361 22199"/>
    <n v="484.47"/>
    <x v="547"/>
    <s v="LATIGUILLO / 2 BATERIA AGER 180AH 68003 / 2BUJIA ANTIPARASITA / 2 FILTRO DE AIRE / 2 CAJA GUANTE NITRILO DIAMANTADO TL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7075"/>
    <s v="AD"/>
    <d v="2026-05-19T00:00:00"/>
    <n v="22026002783"/>
    <s v="2026 10 2312 22612"/>
    <n v="95.59"/>
    <x v="585"/>
    <s v="MAQUETACION E IMPRESION DE UNA LONA A MAYORES   PARA LA EXPOSICION DE COMERCIO JUSTO-EN ESPACIOS PUBLICOS- COOPERACION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12"/>
  </r>
  <r>
    <n v="220260016055"/>
    <s v="AD"/>
    <d v="2026-05-14T00:00:00"/>
    <n v="22026003773"/>
    <s v="2026 10 2312 22612"/>
    <n v="90.75"/>
    <x v="585"/>
    <s v="ACTUALIZACION DEL LOGO DEL AYUNT. DE VALLADOLID EN EL VIDEO MUNICIPAL DE &quot;&quot;VALLADOLD ES TIEMPO DE COMERCIO JUSTO&quot;&quot; COOPER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12"/>
  </r>
  <r>
    <n v="220260015934"/>
    <s v="D"/>
    <d v="2026-05-12T00:00:00"/>
    <n v="22026000867"/>
    <s v="2026 02 9332 213"/>
    <n v="87.3"/>
    <x v="91"/>
    <s v="T - Codigo de centro tramitador GE11750 / LILT15T65-02 - LINTERNA RECARGABLE USB MINI 1.5W 150 Lm 6500ºK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3"/>
  </r>
  <r>
    <n v="220260018161"/>
    <s v="D"/>
    <d v="2026-05-26T00:00:00"/>
    <n v="22026000868"/>
    <s v="2026 02 9332 212"/>
    <n v="87.14"/>
    <x v="499"/>
    <s v="TKROM ANTIGOTERAS GRIS 15LT                                                 ( MANTENIMIENTO DE EDIFICIOS E INSTALACIONES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8155"/>
    <s v="D"/>
    <d v="2026-05-26T00:00:00"/>
    <n v="22026000868"/>
    <s v="2026 02 9332 212"/>
    <n v="82.13"/>
    <x v="417"/>
    <s v="ESCOBILLA WC PLASTICO BLANCO / PALA FORESTAL 1450mm PALO LARGO / MANGUERA BUTANO/PROPANO 2M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1521"/>
    <s v="AD"/>
    <d v="2026-04-09T00:00:00"/>
    <n v="22026003250"/>
    <s v="2026 03 9241 212"/>
    <n v="76.790000000000006"/>
    <x v="385"/>
    <s v="SUMINISTRO E INSTALACIÓN DE CRISTAL EN EL TEMPLETE DE LA PLAZA DE LA SOLIDARIDAD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2"/>
  </r>
  <r>
    <n v="220260018205"/>
    <s v="D"/>
    <d v="2026-05-26T00:00:00"/>
    <n v="22026002020"/>
    <s v="2026 10 2315 212"/>
    <n v="76.23"/>
    <x v="242"/>
    <s v="SUMINISTRO ID: 0051084  CIERRE PRESION RODILLO NEGRA 423-ROD IZQ.// CENTRO MUNICIPAL DE IGUALDAD// MARZO 2026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5"/>
    <s v="2315. Políticas de Igualdad e infancia"/>
    <n v="21"/>
    <n v="212"/>
  </r>
  <r>
    <n v="220260023979"/>
    <s v="ADO"/>
    <d v="2026-06-11T00:00:00"/>
    <n v="22026004275"/>
    <s v="2026 02 1511 609"/>
    <n v="3684.45"/>
    <x v="863"/>
    <s v="Trabajos de control arqueológico anexos a las obras de colocación de una arquería histórica del convento de la Merced Ca"/>
    <n v="240"/>
    <s v="LA CISTERNIGA"/>
    <s v="VALLADOLID"/>
    <x v="0"/>
    <s v="AdDirec - Adjudicación Directa"/>
    <s v="SinC - Sin Criterio"/>
    <x v="1"/>
    <x v="1"/>
    <s v="6"/>
    <s v="6. Inversiones reales"/>
    <s v="02"/>
    <x v="10"/>
    <s v="1511"/>
    <s v="1511. Planficación y gestión del urbanismo"/>
    <n v="60"/>
    <n v="609"/>
  </r>
  <r>
    <n v="220260019572"/>
    <s v="D"/>
    <d v="2026-05-29T00:00:00"/>
    <n v="22026002189"/>
    <s v="2026 11 1361 22199"/>
    <n v="396.17"/>
    <x v="547"/>
    <s v="2 LIMPIA CONTACTOS/ SEPIOLITA 20KG. / 10PREBEN AVISPEROS 750ML / Cargador Baterías 12V / PEGADO DE LUNAS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6452"/>
    <s v="D"/>
    <d v="2026-05-15T00:00:00"/>
    <n v="22026002243"/>
    <s v="2026 11 1321 214"/>
    <n v="334.86"/>
    <x v="547"/>
    <s v="PURFLEX BLANCO / PURFLEX NEGRO / 10 TORNILLO 931 6X60 PAVON / 2 FILTRO HABITÁCULO / 2 FILTRO AIRE / FILTRO ACEITE / ALFO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2531"/>
    <s v="D"/>
    <d v="2026-04-20T00:00:00"/>
    <n v="22026001282"/>
    <s v="2026 07 1711 214"/>
    <n v="311.74"/>
    <x v="547"/>
    <s v="MTN HC2 R-9011 Negro Brillante 400m / ASER 5W30 C4/C3 5L / Canon Gestion Aceite (RD679/2006) / PORTA TELEFONO / SOPORTE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9572"/>
    <s v="D"/>
    <d v="2026-05-29T00:00:00"/>
    <n v="22026003642"/>
    <s v="2026 11 1361 22199"/>
    <n v="173.11"/>
    <x v="547"/>
    <s v="2 LIMPIA CONTACTOS/ SEPIOLITA 20KG. / 10PREBEN AVISPEROS 750ML / Cargador Baterías 12V / PEGADO DE LUNAS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2449"/>
    <s v="D"/>
    <d v="2026-04-20T00:00:00"/>
    <n v="22026000689"/>
    <s v="2026 11 1621 214"/>
    <n v="1443.53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39000448"/>
    <s v="AD"/>
    <d v="2026-05-08T00:00:00"/>
    <n v="22025001672"/>
    <s v="2026 11 1321 626"/>
    <n v="3100.6"/>
    <x v="97"/>
    <s v="ACTUALIZACIÓN INTEGRAL SISTEM COMUNIC.   EMERGENCIAS PM y SEIS y PC.PROY. 2022.4.1321.3.1 LOT.1  EXP SPSC-SE 32/2022"/>
    <n v="220"/>
    <s v="ZARAGOZA"/>
    <s v="ZARAGOZA"/>
    <x v="1"/>
    <s v="PrAbier - Procedimiento Abierto"/>
    <s v="MultiC - MultiCriterio"/>
    <x v="0"/>
    <x v="1"/>
    <s v="6"/>
    <s v="6. Inversiones reales"/>
    <s v="11"/>
    <x v="5"/>
    <s v="1321"/>
    <s v="1321. Policía municipal"/>
    <n v="62"/>
    <n v="626"/>
  </r>
  <r>
    <n v="220260016853"/>
    <s v="AD"/>
    <d v="2026-05-18T00:00:00"/>
    <n v="22026003856"/>
    <s v="2026 10 2312 22699"/>
    <n v="73.510000000000005"/>
    <x v="277"/>
    <s v="MIGUEL DELIBES- GASTOS POR VENTA DE ENTRADAS EL CONCIERTO DE PRIMAVERA DEL 26 DE ABRIL 2026- INICIATIVAS SOCIALES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99"/>
  </r>
  <r>
    <n v="220260011539"/>
    <s v="AD"/>
    <d v="2026-04-09T00:00:00"/>
    <n v="22026003311"/>
    <s v="2026 11 1361 213"/>
    <n v="69.95"/>
    <x v="400"/>
    <s v="REPARACIONES DE PRENDAS Y MATERIALES DEL SSERVICIO//SEISPC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12355"/>
    <s v="D"/>
    <d v="2026-04-20T00:00:00"/>
    <n v="22026000689"/>
    <s v="2026 11 1621 214"/>
    <n v="1392.71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5892"/>
    <s v="D"/>
    <d v="2026-05-12T00:00:00"/>
    <n v="22026000689"/>
    <s v="2026 11 1621 214"/>
    <n v="1280.18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510"/>
    <s v="D"/>
    <d v="2026-05-15T00:00:00"/>
    <n v="22026000689"/>
    <s v="2026 11 1621 214"/>
    <n v="1046.6500000000001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447"/>
    <s v="D"/>
    <d v="2026-04-20T00:00:00"/>
    <n v="22026000689"/>
    <s v="2026 11 1621 214"/>
    <n v="896.61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506"/>
    <s v="D"/>
    <d v="2026-05-15T00:00:00"/>
    <n v="22026000689"/>
    <s v="2026 11 1621 214"/>
    <n v="425.92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405"/>
    <s v="D"/>
    <d v="2026-04-20T00:00:00"/>
    <n v="22026000689"/>
    <s v="2026 11 1621 214"/>
    <n v="313.39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508"/>
    <s v="D"/>
    <d v="2026-05-15T00:00:00"/>
    <n v="22026000689"/>
    <s v="2026 11 1621 214"/>
    <n v="312.91000000000003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9518"/>
    <s v="D"/>
    <d v="2026-05-29T00:00:00"/>
    <n v="22026000689"/>
    <s v="2026 11 1621 214"/>
    <n v="98.01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403"/>
    <s v="D"/>
    <d v="2026-04-20T00:00:00"/>
    <n v="22026000689"/>
    <s v="2026 11 1621 214"/>
    <n v="32.67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490"/>
    <s v="D"/>
    <d v="2026-05-15T00:00:00"/>
    <n v="22026000422"/>
    <s v="2026 11 1621 22199"/>
    <n v="5916.9"/>
    <x v="663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8247"/>
    <s v="D"/>
    <d v="2026-05-26T00:00:00"/>
    <n v="22026000422"/>
    <s v="2026 11 1621 22199"/>
    <n v="2540.73"/>
    <x v="663"/>
    <s v="OTROS SUMINISTROS.../// AM EXP. 18/2022 // SERVICIO DE LIMPIEZA.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6422"/>
    <s v="D"/>
    <d v="2026-05-15T00:00:00"/>
    <n v="22026000422"/>
    <s v="2026 11 1621 22199"/>
    <n v="1063.5899999999999"/>
    <x v="663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9548"/>
    <s v="D"/>
    <d v="2026-05-29T00:00:00"/>
    <n v="22026000422"/>
    <s v="2026 11 1621 22199"/>
    <n v="1007.28"/>
    <x v="663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9616"/>
    <s v="D"/>
    <d v="2026-05-29T00:00:00"/>
    <n v="22026001960"/>
    <s v="2026 07 1711 22199"/>
    <n v="47.82"/>
    <x v="663"/>
    <s v="CORREA VARIADOR 22X8X700 OPTIBELT / ***PEDIDO 1867 JARDINES*** / TORNILLO ARADO 8.8 12X40 DIN-603 ZINCADO / TUERCA AUTOB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594"/>
    <s v="D"/>
    <d v="2026-05-29T00:00:00"/>
    <n v="22026002122"/>
    <s v="2026 08 1532 210"/>
    <n v="1811.22"/>
    <x v="478"/>
    <s v="SACO CEMENTO GRIS 32.5 R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16466"/>
    <s v="D"/>
    <d v="2026-05-15T00:00:00"/>
    <n v="22026002189"/>
    <s v="2026 11 1361 22199"/>
    <n v="1452"/>
    <x v="478"/>
    <s v="PALETS RECICLADOS///SERV. EXTINCIÓN DE INCENDIOS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6468"/>
    <s v="D"/>
    <d v="2026-05-15T00:00:00"/>
    <n v="22026002189"/>
    <s v="2026 11 1361 22199"/>
    <n v="726"/>
    <x v="478"/>
    <s v="PALETS RECICLADOS///SERV. EXTINCION DE INCENDIOS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9578"/>
    <s v="D"/>
    <d v="2026-05-29T00:00:00"/>
    <n v="22026003642"/>
    <s v="2026 11 1361 22199"/>
    <n v="726"/>
    <x v="478"/>
    <s v="PALETS RECICLADOS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6740"/>
    <s v="D"/>
    <d v="2026-05-15T00:00:00"/>
    <n v="22026000943"/>
    <s v="2026 06 3232 212"/>
    <n v="459.86"/>
    <x v="478"/>
    <s v="SUMINISTRO MATERIAL DE ALBAÑIL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6744"/>
    <s v="D"/>
    <d v="2026-05-15T00:00:00"/>
    <n v="22026000943"/>
    <s v="2026 06 3232 212"/>
    <n v="435.67"/>
    <x v="478"/>
    <s v="SUMINISTRO MATERIAL DE ALBAÑIL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2551"/>
    <s v="D"/>
    <d v="2026-04-20T00:00:00"/>
    <n v="22026001960"/>
    <s v="2026 07 1711 22199"/>
    <n v="266.81"/>
    <x v="478"/>
    <s v="CAMION ECOARIDO RECICLADO ± 11 TN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648"/>
    <s v="D"/>
    <d v="2026-05-29T00:00:00"/>
    <n v="22026001960"/>
    <s v="2026 07 1711 22199"/>
    <n v="254.1"/>
    <x v="478"/>
    <s v="SACA DE FILLER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8035"/>
    <s v="D"/>
    <d v="2026-05-26T00:00:00"/>
    <n v="22026001960"/>
    <s v="2026 07 1711 22199"/>
    <n v="145.19999999999999"/>
    <x v="478"/>
    <s v="SACA DE ARENA LAVADA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650"/>
    <s v="D"/>
    <d v="2026-05-29T00:00:00"/>
    <n v="22026001960"/>
    <s v="2026 07 1711 22199"/>
    <n v="145.19999999999999"/>
    <x v="478"/>
    <s v="SACA DE ARENA DE TUDELA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6410"/>
    <s v="D"/>
    <d v="2026-05-15T00:00:00"/>
    <n v="22026000422"/>
    <s v="2026 11 1621 22199"/>
    <n v="88.94"/>
    <x v="478"/>
    <s v="REGISTRO ESTANCO RELLENABLE 30X30 GALVANIZADO.../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6458"/>
    <s v="D"/>
    <d v="2026-05-15T00:00:00"/>
    <n v="22026002250"/>
    <s v="2026 11 1321 22699"/>
    <n v="64.44"/>
    <x v="478"/>
    <s v="XPS DE 40 MM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699"/>
  </r>
  <r>
    <n v="220260016742"/>
    <s v="D"/>
    <d v="2026-05-15T00:00:00"/>
    <n v="22026000943"/>
    <s v="2026 06 3232 212"/>
    <n v="33.76"/>
    <x v="478"/>
    <s v="PLACA DE ESCAYOLA 100*60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8571"/>
    <s v="AD"/>
    <d v="2026-05-26T00:00:00"/>
    <n v="22026004106"/>
    <s v="2026 01 9207 22001"/>
    <n v="69"/>
    <x v="864"/>
    <s v="ADJUDICACIÓN RENOVACIÓN SUSCRIPCIÓN ANUAL (JUNIO 2026 a JUNIO 2027) A EL ESPAÑOL"/>
    <n v="220"/>
    <s v="MADRID"/>
    <s v="MADRID"/>
    <x v="2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001"/>
  </r>
  <r>
    <n v="220260018691"/>
    <s v="AD"/>
    <d v="2026-05-27T00:00:00"/>
    <n v="22026003990"/>
    <s v="2026 11 1621 22799"/>
    <n v="68.09"/>
    <x v="104"/>
    <s v="COORDINACIÓN DE SEGURIDAD TRABAJOS REPARACIÓN ALICATADO VESTUARIO A FACHADA TOPACIO 63. SERVICIO DE LIMPIEZ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2"/>
    <n v="22799"/>
  </r>
  <r>
    <n v="220260012017"/>
    <s v="AD"/>
    <d v="2026-04-14T00:00:00"/>
    <n v="22026003318"/>
    <s v="2026 10 2311 22699"/>
    <n v="64.37"/>
    <x v="80"/>
    <s v="REVISION MANDO A DISTANCIA PUERTA AUTOMATICA CEAS BELEN-PILARICA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699"/>
  </r>
  <r>
    <n v="220260018159"/>
    <s v="D"/>
    <d v="2026-05-26T00:00:00"/>
    <n v="22026000868"/>
    <s v="2026 02 9332 212"/>
    <n v="62.94"/>
    <x v="499"/>
    <s v="MINIFILM DE EMBALAR 12.5CM X 200MT ROL                                      ( MANTENIMIENTO DE EDIFICIOS E INSTALACIONES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5441"/>
    <s v="D"/>
    <d v="2026-05-08T00:00:00"/>
    <n v="22026001284"/>
    <s v="2026 10 2312 212"/>
    <n v="31.04"/>
    <x v="478"/>
    <s v="MANTENIMIENTO, SUMINISTRO DE MATERIAL PARA REPARACION DEL CVA PARQUESOL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2411"/>
    <s v="D"/>
    <d v="2026-04-20T00:00:00"/>
    <n v="22026000689"/>
    <s v="2026 11 1621 214"/>
    <n v="1176.43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504"/>
    <s v="D"/>
    <d v="2026-05-15T00:00:00"/>
    <n v="22026000689"/>
    <s v="2026 11 1621 214"/>
    <n v="1086.28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4315"/>
    <s v="AD"/>
    <d v="2026-04-28T00:00:00"/>
    <n v="22026003421"/>
    <s v="2026 11 1621 22706"/>
    <n v="57.22"/>
    <x v="104"/>
    <s v="COORDINACIÓN DE SEGURIDAD Y SALUD EN LOS TRABAJOS DE REPARACIÓN ALICATADO TOPACIO 63. SERVICIO DE LIMPIEZ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2"/>
    <n v="22706"/>
  </r>
  <r>
    <n v="220260017529"/>
    <s v="AD"/>
    <d v="2026-05-21T00:00:00"/>
    <n v="22026004060"/>
    <s v="2026 04 9209 22199"/>
    <n v="54.87"/>
    <x v="404"/>
    <s v="ADQUISICIÓN DE MATERIAL NECESARIO PARA LA ENMARCACIÓN DE UNAS LÁMINAS CON DESTINO A LA CONCEJALÍA DE HACIENDA."/>
    <n v="220"/>
    <s v="VALLADOLID"/>
    <s v="VALLADOLID"/>
    <x v="2"/>
    <s v="AdDirec - Adjudicación Directa"/>
    <s v="SinC - Sin Criterio"/>
    <x v="1"/>
    <x v="1"/>
    <s v="2"/>
    <s v="2. Gastos corrientes en bienes y servicios"/>
    <s v="04"/>
    <x v="2"/>
    <s v="9209"/>
    <s v="9209. Dirección del area de hacienda, personal y modernización administrativa"/>
    <n v="22"/>
    <n v="22199"/>
  </r>
  <r>
    <n v="220260012417"/>
    <s v="D"/>
    <d v="2026-04-20T00:00:00"/>
    <n v="22026000868"/>
    <s v="2026 02 9332 212"/>
    <n v="53.24"/>
    <x v="258"/>
    <s v="ALB: 26-204641 PED: 26-007077-1017 S/PED: CASA CONSISTORIAL / P.SERV. CORTADORA CERAMICA TX-1250 MAX ( SIN RODEL) esp-3-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0182"/>
    <s v="AD"/>
    <d v="2026-05-29T00:00:00"/>
    <n v="22026004236"/>
    <s v="2026 03 9241 22602"/>
    <n v="53.24"/>
    <x v="865"/>
    <s v="GRABACIÓN DE CUÑA PUBLICITARIA PARA DIFUSIÓN DE PROCESO DE VOTACIÓN DE PRESUPUESTOS PARTICIPATIVOS 27/28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16414"/>
    <s v="D"/>
    <d v="2026-05-15T00:00:00"/>
    <n v="22026000689"/>
    <s v="2026 11 1621 214"/>
    <n v="604.04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6853"/>
    <s v="AD"/>
    <d v="2026-05-18T00:00:00"/>
    <n v="22026003855"/>
    <s v="2026 10 2312 22699"/>
    <n v="52.55"/>
    <x v="277"/>
    <s v="MIGUEL DELIBES- GASTOS POR VENTA DE ENTRADAS EL CONCIERTO DE PRIMAVERA DEL 26 DE ABRIL 2026- INICIATIVAS SOCIALES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99"/>
  </r>
  <r>
    <n v="220260010806"/>
    <s v="AD"/>
    <d v="2026-04-06T00:00:00"/>
    <n v="22026002977"/>
    <s v="2026 10 2312 213"/>
    <n v="50.82"/>
    <x v="346"/>
    <s v="REPARACION, COLOCACION DE UN RADIADOR DE LA CALEFACCION DEL ESPACIO ACTIVO LAS FLORES- INICIATIVA SOCIALES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3"/>
  </r>
  <r>
    <n v="220260015928"/>
    <s v="D"/>
    <d v="2026-05-12T00:00:00"/>
    <n v="22026000868"/>
    <s v="2026 02 9332 212"/>
    <n v="50.82"/>
    <x v="98"/>
    <s v="PANEL ARTESO TENVIA 40W 120X30 UGR&lt;16 4000K  IP40 BL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8167"/>
    <s v="D"/>
    <d v="2026-05-26T00:00:00"/>
    <n v="22026000868"/>
    <s v="2026 02 9332 212"/>
    <n v="49.01"/>
    <x v="478"/>
    <s v="TEJA PLANA MARSELLESA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5062"/>
    <s v="AD"/>
    <d v="2026-05-06T00:00:00"/>
    <n v="22026003658"/>
    <s v="2026 11 1321 22699"/>
    <n v="47.19"/>
    <x v="866"/>
    <s v="SUMINISTRO DE NÚMERO PVC PROFESIONAL CON VELCRO MACHO"/>
    <n v="220"/>
    <s v="SONDIKA"/>
    <s v="VIZCAYA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99"/>
  </r>
  <r>
    <n v="220260018209"/>
    <s v="D"/>
    <d v="2026-05-26T00:00:00"/>
    <n v="22026003179"/>
    <s v="2026 08 1341 22699"/>
    <n v="45.35"/>
    <x v="160"/>
    <s v="BLISTER PILAS LR03 AAA 4+2 ENERGIZER (                       ) / BLISTER PILAS LR6 AA 4+2 ENERGIZER (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341"/>
    <s v="1341. Movilidad"/>
    <n v="22"/>
    <n v="22699"/>
  </r>
  <r>
    <n v="220260016168"/>
    <s v="AD"/>
    <d v="2026-05-15T00:00:00"/>
    <n v="22026003837"/>
    <s v="2026 10 2312 213"/>
    <n v="45.06"/>
    <x v="301"/>
    <s v="LLAVE ELECTRONICA DE LA ALARMA DEL CVA ZONA SUR- INICIATIVAS SOCIALES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1"/>
    <n v="213"/>
  </r>
  <r>
    <n v="220260016077"/>
    <s v="AD"/>
    <d v="2026-05-14T00:00:00"/>
    <n v="22026003797"/>
    <s v="2026 11 1361 22199"/>
    <n v="44.09"/>
    <x v="186"/>
    <s v="3 BOTELLAS DE PROPANO PARA FORMACIÓN EN EXTINCIÓN DE INCENDIOS//SEISPC"/>
    <n v="220"/>
    <s v="MUGA DE SAYAGO"/>
    <s v="ZAMORA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18157"/>
    <s v="D"/>
    <d v="2026-05-26T00:00:00"/>
    <n v="22026000868"/>
    <s v="2026 02 9332 212"/>
    <n v="43.51"/>
    <x v="547"/>
    <s v="BOQUILLA AUTOSUJETABLE BA-6 / LIMPIA CRISTALES 500 ML / LIMPIA SALPIC. 1000 ML. BAYETA / 2BUJIA ANTIPARASITA / ABRAZADER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9560"/>
    <s v="D"/>
    <d v="2026-05-29T00:00:00"/>
    <n v="22026002152"/>
    <s v="2026 08 1532 214"/>
    <n v="42.35"/>
    <x v="629"/>
    <s v="OFICINA CONTABLE L01471868 / ORGANO GESTOR L01471868 / UNIDAD TRAMITADORA GE0003927 / REP.  PINCHAZO FURGO 3500+EQUIL. /"/>
    <n v="300"/>
    <s v="VALLADOLID"/>
    <s v="VALLADOLID"/>
    <x v="0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4"/>
  </r>
  <r>
    <n v="220260018193"/>
    <s v="D"/>
    <d v="2026-05-26T00:00:00"/>
    <n v="22026000868"/>
    <s v="2026 02 9332 212"/>
    <n v="40.47"/>
    <x v="665"/>
    <s v="[2MWCA110] MANGUITO ACODADO AJUST.INTE.90/110 / [2CMH490] CODO M-H 45º Ø 90 / [2CHH490] CODO H-H 45º Ø 90 / [190B1E] TUB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9492"/>
    <s v="D"/>
    <d v="2026-05-29T00:00:00"/>
    <n v="22026002663"/>
    <s v="2026 04 9204 213"/>
    <n v="38.9"/>
    <x v="242"/>
    <s v="ADQUISICIÓN MATERIAL NECESARIO PARA LA AMPLIACIÓN PROFUNDIDAD RACK SAN BENITO"/>
    <n v="300"/>
    <s v="VALLADOLID"/>
    <s v="VALLADOLID"/>
    <x v="2"/>
    <s v="PrAbier - Procedimiento Abierto"/>
    <s v="MultiC - MultiCriterio"/>
    <x v="2"/>
    <x v="1"/>
    <s v="2"/>
    <s v="2. Gastos corrientes en bienes y servicios"/>
    <s v="04"/>
    <x v="2"/>
    <s v="9204"/>
    <s v="9204. Tecnologías de la información y comunicación"/>
    <n v="21"/>
    <n v="213"/>
  </r>
  <r>
    <n v="220260018415"/>
    <s v="AD"/>
    <d v="2026-05-26T00:00:00"/>
    <n v="22026003870"/>
    <s v="2026 10 2312 22617"/>
    <n v="38.53"/>
    <x v="20"/>
    <s v="SERVICIO DE CELADURIA PARA LA JORNADA DEL LENGUAJE EL 9 DE MAYO- ACCESIBILIDAD- INICIATIVAS SOCIALES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17"/>
  </r>
  <r>
    <n v="220260015930"/>
    <s v="D"/>
    <d v="2026-05-12T00:00:00"/>
    <n v="22026000868"/>
    <s v="2026 02 9332 212"/>
    <n v="37.96"/>
    <x v="98"/>
    <s v="CINTA ISOPIPE TC-50MM 15MT INSULATION S/A TAPE / SILICONA GRIFFON POLIMERO TRANSP.300G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0180"/>
    <s v="AD"/>
    <d v="2026-05-29T00:00:00"/>
    <n v="22026004233"/>
    <s v="2026 03 9241 212"/>
    <n v="36.299999999999997"/>
    <x v="385"/>
    <s v="SELLADO DE SILICONA PARA VENTANAS EN C.C. CIENTÍFICO JOSÉ ANTONIO VALVERDE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2"/>
  </r>
  <r>
    <n v="220260019596"/>
    <s v="D"/>
    <d v="2026-05-29T00:00:00"/>
    <n v="22026002122"/>
    <s v="2026 08 1532 210"/>
    <n v="36.17"/>
    <x v="98"/>
    <s v="GRIFO   SIMEX  09006      RELLENAVASOS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16339"/>
    <s v="AD"/>
    <d v="2026-05-15T00:00:00"/>
    <n v="22026003867"/>
    <s v="2026 01 9206 22001"/>
    <n v="36"/>
    <x v="867"/>
    <s v="REVISTA ARCHIVAMOS NÚMEROS 88, 89 Y 91"/>
    <n v="220"/>
    <s v="SALAMANCA"/>
    <s v="SALAMANCA"/>
    <x v="2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001"/>
  </r>
  <r>
    <n v="220260015602"/>
    <s v="AD"/>
    <d v="2026-05-08T00:00:00"/>
    <n v="22025001673"/>
    <s v="2026 11 1361 626"/>
    <n v="3100.6"/>
    <x v="97"/>
    <s v="ACTUALIZ INTEGRAL SIST COMUNIC EMERG; LOTE1: SERV OPER ACTUALIZ INFRAESTR RED;SEISYPC."/>
    <n v="220"/>
    <s v="ZARAGOZA"/>
    <s v="ZARAGOZA"/>
    <x v="0"/>
    <s v="PrAbier - Procedimiento Abierto"/>
    <s v="MultiC - MultiCriterio"/>
    <x v="0"/>
    <x v="1"/>
    <s v="6"/>
    <s v="6. Inversiones reales"/>
    <s v="11"/>
    <x v="5"/>
    <s v="1361"/>
    <s v="1361. Prevención y extinción de incencios"/>
    <n v="62"/>
    <n v="626"/>
  </r>
  <r>
    <n v="220260012435"/>
    <s v="D"/>
    <d v="2026-04-20T00:00:00"/>
    <n v="22026000689"/>
    <s v="2026 11 1621 214"/>
    <n v="509.17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9544"/>
    <s v="D"/>
    <d v="2026-05-29T00:00:00"/>
    <n v="22026000689"/>
    <s v="2026 11 1621 214"/>
    <n v="491.79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7531"/>
    <s v="AD"/>
    <d v="2026-05-21T00:00:00"/>
    <n v="22026004036"/>
    <s v="2026 11 1361 22199"/>
    <n v="34"/>
    <x v="868"/>
    <s v="ADQUISICIÓN DE 2 REGULADORES DE GAS PROPANO//SEISPC"/>
    <n v="220"/>
    <s v="MUGA DE SAYAGO"/>
    <s v="ZAMORA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13919"/>
    <s v="ADO"/>
    <d v="2026-04-27T00:00:00"/>
    <n v="22026003365"/>
    <s v="2026 09 4321 213"/>
    <n v="33.880000000000003"/>
    <x v="204"/>
    <s v="REPARACION CON CARACTER URGENTE DE AVERIA ELECTRICA  EN EL ALBERGUE DE PEREGRINOS PUENTE DUERO"/>
    <n v="240"/>
    <s v="MADRID"/>
    <s v="MADRID"/>
    <x v="3"/>
    <s v="AdDirec - Adjudicación Directa"/>
    <s v="SinC - Sin Criterio"/>
    <x v="4"/>
    <x v="1"/>
    <s v="2"/>
    <s v="2. Gastos corrientes en bienes y servicios"/>
    <s v="09"/>
    <x v="6"/>
    <s v="4321"/>
    <s v="4321. Turismo"/>
    <n v="21"/>
    <n v="213"/>
  </r>
  <r>
    <n v="220260018189"/>
    <s v="D"/>
    <d v="2026-05-26T00:00:00"/>
    <n v="22026000868"/>
    <s v="2026 02 9332 212"/>
    <n v="31.3"/>
    <x v="258"/>
    <s v="ALB: 26-206805 PED: 26-011670-1003 S/PED: CASA CONSISTORIAL / ROLLO CINTA ALUMINIO AL-30 50 MM X10 M / UD. TUBO ALUMINIO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2367"/>
    <s v="D"/>
    <d v="2026-04-20T00:00:00"/>
    <n v="22026000689"/>
    <s v="2026 11 1621 214"/>
    <n v="459.32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473"/>
    <s v="D"/>
    <d v="2026-04-20T00:00:00"/>
    <n v="22026000689"/>
    <s v="2026 11 1621 214"/>
    <n v="191.88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9528"/>
    <s v="D"/>
    <d v="2026-05-29T00:00:00"/>
    <n v="22026000943"/>
    <s v="2026 06 3232 212"/>
    <n v="445.11"/>
    <x v="665"/>
    <s v="[3CPE63P] CODO IGUAL LATON 63 GREINER / [3ERH63] ENLACE ROSCA INT.LATON 63-2&quot;&quot; / [3MAR63P] MACHON ROSCADO LATON 2&quot;&quot;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9638"/>
    <s v="D"/>
    <d v="2026-05-29T00:00:00"/>
    <n v="22026001335"/>
    <s v="2026 07 1711 619"/>
    <n v="180.54"/>
    <x v="665"/>
    <s v="[7TF] ML.TUBERIA FLEXIBLE PE SP-100 (R-30 ML.) / [2CT2520] COLLARIN TOMA 25-1/2&quot;&quot;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18195"/>
    <s v="D"/>
    <d v="2026-05-26T00:00:00"/>
    <n v="22026002189"/>
    <s v="2026 11 1361 22199"/>
    <n v="58.5"/>
    <x v="665"/>
    <s v="DESATASCADOR LIQUIDO ALTA DENSIDAD 2 KG./SERVICIO DE EXTINCIÓN DE INCENDIOS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6710"/>
    <s v="D"/>
    <d v="2026-05-15T00:00:00"/>
    <n v="22026000943"/>
    <s v="2026 06 3232 212"/>
    <n v="51.26"/>
    <x v="665"/>
    <s v="SUMINISTRO MATERIAL DE SANEAMIENTO // CEIP MIGUEL ÍSCAR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6404"/>
    <s v="D"/>
    <d v="2026-05-15T00:00:00"/>
    <n v="22026000436"/>
    <s v="2026 03 9241 212"/>
    <n v="29.04"/>
    <x v="665"/>
    <s v="SUMINISTRO DE MATERIAL DE FONTANERÍA (GRIFO) PARA C.C. CASTILLA (ID 50268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18171"/>
    <s v="D"/>
    <d v="2026-05-26T00:00:00"/>
    <n v="22026001284"/>
    <s v="2026 10 2312 212"/>
    <n v="12.39"/>
    <x v="665"/>
    <s v="MANTE. SUMINISTRO DE  SIFON CURVO EXTEN.C/VALVULA 1 1/2&quot;&quot; T. 40 PARA REPARACION DEL CVA RIO ESGUEVA- AM- INICIATIVAS SOCI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2529"/>
    <s v="D"/>
    <d v="2026-04-20T00:00:00"/>
    <n v="22026001960"/>
    <s v="2026 07 1711 22199"/>
    <n v="806.38"/>
    <x v="499"/>
    <s v="VALLA 2.50X1m DOS PIES FIJOS UD                                             ( SERVICIO DE PARQUES Y JARDINES )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6738"/>
    <s v="D"/>
    <d v="2026-05-15T00:00:00"/>
    <n v="22026000943"/>
    <s v="2026 06 3232 212"/>
    <n v="512.39"/>
    <x v="499"/>
    <s v="SUMINISTRO MATERIAL DE PINTURA // CEIP NTRA. SEÑORA DEL DUERO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5463"/>
    <s v="D"/>
    <d v="2026-05-08T00:00:00"/>
    <n v="22026000422"/>
    <s v="2026 11 1621 22199"/>
    <n v="226.29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6702"/>
    <s v="D"/>
    <d v="2026-05-15T00:00:00"/>
    <n v="22026002018"/>
    <s v="2026 10 2314 212"/>
    <n v="29.84"/>
    <x v="242"/>
    <s v="REPARACION  DE MANTENIMIENTO// ESPACIO JOVEN NORTE// MARZO 2026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4"/>
    <s v="2314. Centro de programas juveniles"/>
    <n v="21"/>
    <n v="212"/>
  </r>
  <r>
    <n v="220260016718"/>
    <s v="D"/>
    <d v="2026-05-15T00:00:00"/>
    <n v="22026000943"/>
    <s v="2026 06 3232 212"/>
    <n v="147.06"/>
    <x v="499"/>
    <s v="SUMINISTRO MATERIAL DE PINTURA // CEIP LEÓN FELIPE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6060"/>
    <s v="AD"/>
    <d v="2026-05-14T00:00:00"/>
    <n v="22026003759"/>
    <s v="2026 04 9202 22699"/>
    <n v="29"/>
    <x v="420"/>
    <s v="ADQUISICIÓN POR SUSTITUCIÓN DE PERIFÉRICO (CABLE HDMI FONESTAR 7908-K), DEBIDO A ROTURA DEL COMPONENTE ORIGINAL."/>
    <n v="220"/>
    <s v="VALLADOLID"/>
    <s v="VALLADOLID"/>
    <x v="2"/>
    <s v="AdDirec - Adjudicación Directa"/>
    <s v="SinC - Sin Criterio"/>
    <x v="1"/>
    <x v="1"/>
    <s v="2"/>
    <s v="2. Gastos corrientes en bienes y servicios"/>
    <s v="04"/>
    <x v="2"/>
    <s v="9202"/>
    <s v="9202. Gestión de recursos humanos"/>
    <n v="22"/>
    <n v="22699"/>
  </r>
  <r>
    <n v="220260015465"/>
    <s v="D"/>
    <d v="2026-05-08T00:00:00"/>
    <n v="22026000422"/>
    <s v="2026 11 1621 22199"/>
    <n v="133.03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6444"/>
    <s v="D"/>
    <d v="2026-05-15T00:00:00"/>
    <n v="22026002250"/>
    <s v="2026 11 1321 22699"/>
    <n v="118.48"/>
    <x v="499"/>
    <s v="CARPINTERO 200X400MM UD                                                     ( POLICIA MUNICIPAL - SERVIO ATESTADOS POLI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699"/>
  </r>
  <r>
    <n v="220260019608"/>
    <s v="D"/>
    <d v="2026-05-29T00:00:00"/>
    <n v="22026001960"/>
    <s v="2026 07 1711 22199"/>
    <n v="114.95"/>
    <x v="499"/>
    <s v="METACRILATO COLADA INCOLORO 3050/X2030X5MM M2                               ( SERVICIO DE PARQUES Y JARDINES - RETIRA FE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652"/>
    <s v="D"/>
    <d v="2026-05-29T00:00:00"/>
    <n v="22026001960"/>
    <s v="2026 07 1711 22199"/>
    <n v="165"/>
    <x v="628"/>
    <s v="MALUS PROFUSSION 14/16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6442"/>
    <s v="D"/>
    <d v="2026-05-15T00:00:00"/>
    <n v="22026002250"/>
    <s v="2026 11 1321 22699"/>
    <n v="110.01"/>
    <x v="499"/>
    <s v="CARTUCHO ORBASIL N-26 TRANSLUCIDO 0.3LT                                     ( POLICIA MUNICIPAL ) / FIBRA DE VIDRIO MAT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699"/>
  </r>
  <r>
    <n v="220260019510"/>
    <s v="D"/>
    <d v="2026-05-29T00:00:00"/>
    <n v="22026000422"/>
    <s v="2026 11 1621 22199"/>
    <n v="103.47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6438"/>
    <s v="D"/>
    <d v="2026-05-15T00:00:00"/>
    <n v="22026002250"/>
    <s v="2026 11 1321 22699"/>
    <n v="88.41"/>
    <x v="499"/>
    <s v="VALLA METALICA 2200MMX970MM 2PATAS CUR UD                                   ( POLICIA MUNICIPAL - PEDIDO POR SERV. POLI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699"/>
  </r>
  <r>
    <n v="220260016704"/>
    <s v="D"/>
    <d v="2026-05-15T00:00:00"/>
    <n v="22026000944"/>
    <s v="2026 06 3231 212"/>
    <n v="76.5"/>
    <x v="499"/>
    <s v="SUMINISTRO MATERIAL DE PINTURA // EIM FANTASÍA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1"/>
    <s v="3231. Escuelas infantiles"/>
    <n v="21"/>
    <n v="212"/>
  </r>
  <r>
    <n v="220260015467"/>
    <s v="D"/>
    <d v="2026-05-08T00:00:00"/>
    <n v="22026000422"/>
    <s v="2026 11 1621 22199"/>
    <n v="70.19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6446"/>
    <s v="D"/>
    <d v="2026-05-15T00:00:00"/>
    <n v="22026002250"/>
    <s v="2026 11 1321 22699"/>
    <n v="66.790000000000006"/>
    <x v="499"/>
    <s v="TKROM M-20 KENIA PLASTICO MATE INTERIOR 4LT                                 ( POLICIA MUNICIPAL ) / BROCHA VIROLA MAGENT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699"/>
  </r>
  <r>
    <n v="220260016448"/>
    <s v="D"/>
    <d v="2026-05-15T00:00:00"/>
    <n v="22026002250"/>
    <s v="2026 11 1321 22699"/>
    <n v="59.73"/>
    <x v="499"/>
    <s v="CINTA MASTER AZUL 30mm SEGOPI ROL                                           ( POLICIA MUNICIPAL - ge 0003952 comisaria d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699"/>
  </r>
  <r>
    <n v="220260015439"/>
    <s v="D"/>
    <d v="2026-05-08T00:00:00"/>
    <n v="22026001284"/>
    <s v="2026 10 2312 212"/>
    <n v="59.67"/>
    <x v="499"/>
    <s v="MANT. SUMINISTRO DE TKROM ESMALTE CON PU GRIS PERLA 127 PARA REPARACION DEL CVA Z. ESTE- AM   INICIATIVAS SOCIALES -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9606"/>
    <s v="D"/>
    <d v="2026-05-29T00:00:00"/>
    <n v="22026001960"/>
    <s v="2026 07 1711 22199"/>
    <n v="48.28"/>
    <x v="499"/>
    <s v="GALVANIZADOR EN FRIO SL6565 SEGOPI UD                                       ( SERVICIO DE PARQUES Y JARDINES - ID 005100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610"/>
    <s v="D"/>
    <d v="2026-05-29T00:00:00"/>
    <n v="22026001960"/>
    <s v="2026 07 1711 22199"/>
    <n v="46.22"/>
    <x v="499"/>
    <s v="4089 CINTA PP MARRON 132x50 ROL                                             ( SERVICIO DE PARQUES Y JARDINES - NUMERO DE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9508"/>
    <s v="D"/>
    <d v="2026-05-29T00:00:00"/>
    <n v="22026000422"/>
    <s v="2026 11 1621 22199"/>
    <n v="44.55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5457"/>
    <s v="D"/>
    <d v="2026-05-08T00:00:00"/>
    <n v="22026000422"/>
    <s v="2026 11 1621 22199"/>
    <n v="38.56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6720"/>
    <s v="D"/>
    <d v="2026-05-15T00:00:00"/>
    <n v="22026000943"/>
    <s v="2026 06 3232 212"/>
    <n v="34.39"/>
    <x v="499"/>
    <s v="SUMINISTRO MATERIAL DE PINTURA-OBRA  // CEIP PABLO PICASSO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2569"/>
    <s v="D"/>
    <d v="2026-04-20T00:00:00"/>
    <n v="22026000436"/>
    <s v="2026 03 9241 212"/>
    <n v="27.83"/>
    <x v="499"/>
    <s v="SUMINISTRO PARA C.C. DELICIAS (ID 50265 , MATERIAL PINTURA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16754"/>
    <s v="D"/>
    <d v="2026-05-15T00:00:00"/>
    <n v="22026003419"/>
    <s v="2026 09 4321 213"/>
    <n v="27.59"/>
    <x v="499"/>
    <s v="SUMINISTRO MATERIAL PARA TRABAJOS REALIZADOS POR MANTENIMIENTO EN GRADAS SEMANA SANTA"/>
    <n v="300"/>
    <s v="VALLADOLID"/>
    <s v="VALLADOLID"/>
    <x v="2"/>
    <s v="PrAbier - Procedimiento Abierto"/>
    <s v="MultiC - MultiCriterio"/>
    <x v="2"/>
    <x v="1"/>
    <s v="2"/>
    <s v="2. Gastos corrientes en bienes y servicios"/>
    <s v="09"/>
    <x v="6"/>
    <s v="4321"/>
    <s v="4321. Turismo"/>
    <n v="21"/>
    <n v="213"/>
  </r>
  <r>
    <n v="220260015453"/>
    <s v="D"/>
    <d v="2026-05-08T00:00:00"/>
    <n v="22026000422"/>
    <s v="2026 11 1621 22199"/>
    <n v="26.6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6714"/>
    <s v="D"/>
    <d v="2026-05-15T00:00:00"/>
    <n v="22026000943"/>
    <s v="2026 06 3232 212"/>
    <n v="26.11"/>
    <x v="499"/>
    <s v="TKROM MATE FORTUNA M-60 OCEANIC 4LT // CEIP MACÍAS PICAVEA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5461"/>
    <s v="D"/>
    <d v="2026-05-08T00:00:00"/>
    <n v="22026000422"/>
    <s v="2026 11 1621 22199"/>
    <n v="18.59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9506"/>
    <s v="D"/>
    <d v="2026-05-29T00:00:00"/>
    <n v="22026000422"/>
    <s v="2026 11 1621 22199"/>
    <n v="18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8045"/>
    <s v="D"/>
    <d v="2026-05-26T00:00:00"/>
    <n v="22026001767"/>
    <s v="2026 05 4312 22199"/>
    <n v="9"/>
    <x v="499"/>
    <s v="XYLAZEL PINTURA ANTIMANCHAS AEROSOL 0.5LT.   ID 0050514"/>
    <n v="300"/>
    <s v="VALLADOLID"/>
    <s v="VALLADOLID"/>
    <x v="2"/>
    <s v="PrAbier - Procedimiento Abierto"/>
    <s v="MultiC - MultiCriterio"/>
    <x v="2"/>
    <x v="1"/>
    <s v="2"/>
    <s v="2. Gastos corrientes en bienes y servicios"/>
    <s v="05"/>
    <x v="8"/>
    <s v="4312"/>
    <s v="4312. Mercados"/>
    <n v="22"/>
    <n v="22199"/>
  </r>
  <r>
    <n v="220260015459"/>
    <s v="D"/>
    <d v="2026-05-08T00:00:00"/>
    <n v="22026000422"/>
    <s v="2026 11 1621 22199"/>
    <n v="8.89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6716"/>
    <s v="D"/>
    <d v="2026-05-15T00:00:00"/>
    <n v="22026000943"/>
    <s v="2026 06 3232 212"/>
    <n v="6.36"/>
    <x v="499"/>
    <s v="PAPEL CON CINTA 15cmx45m SEGOPI ROL // CEIP MACÍAS PICAVEA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16440"/>
    <s v="D"/>
    <d v="2026-05-15T00:00:00"/>
    <n v="22026002250"/>
    <s v="2026 11 1321 22699"/>
    <n v="5.15"/>
    <x v="499"/>
    <s v="ALAMBRE GALV. MAURER R.500GR Nº8 1.3MM ROL                                  ( POLICIA MUNICIPAL - PEDIDO POR SERVICIO PO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699"/>
  </r>
  <r>
    <n v="220260012361"/>
    <s v="D"/>
    <d v="2026-04-20T00:00:00"/>
    <n v="22026000689"/>
    <s v="2026 11 1621 214"/>
    <n v="591.97"/>
    <x v="342"/>
    <s v="SUMINISTROS PIEZAS TALLER.../// AM EXP 18/2022 // SERVICIO DE LIMPIEZA."/>
    <n v="300"/>
    <s v="MADRID"/>
    <s v="MADR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12465"/>
    <s v="D"/>
    <d v="2026-04-20T00:00:00"/>
    <n v="22026000690"/>
    <s v="2026 11 1631 214"/>
    <n v="140.16999999999999"/>
    <x v="342"/>
    <s v="SUMINISTRO PIEZAS TALLER.../// AM EXP 18/2022 // SERVICIO DE LIMPIEZA VIARIA."/>
    <n v="300"/>
    <s v="MADRID"/>
    <s v="MADR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9524"/>
    <s v="D"/>
    <d v="2026-05-29T00:00:00"/>
    <n v="22026000422"/>
    <s v="2026 11 1621 22199"/>
    <n v="4770.18"/>
    <x v="685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9522"/>
    <s v="D"/>
    <d v="2026-05-29T00:00:00"/>
    <n v="22026000427"/>
    <s v="2026 11 1631 22199"/>
    <n v="4038.63"/>
    <x v="685"/>
    <s v="OTROS SUMINISTROS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15902"/>
    <s v="D"/>
    <d v="2026-05-12T00:00:00"/>
    <n v="22026000425"/>
    <s v="2026 11 1631 22110"/>
    <n v="2158.04"/>
    <x v="685"/>
    <s v="BOLSA NEGRA // PRODUCTOS DE LIMPIEZA Y ASEO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10"/>
  </r>
  <r>
    <n v="220260011536"/>
    <s v="AD"/>
    <d v="2026-04-09T00:00:00"/>
    <n v="22026003284"/>
    <s v="2026 10 2412 22199"/>
    <n v="28.71"/>
    <x v="869"/>
    <s v="SUMINISTRO DE CALBES HDMI , DOS DE 3M Y UNO DE 5 METROS PARA EL JACINTO BENAVENTE CURSO DE PARQUES Y JARDINES VII-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412"/>
    <s v="2412. Formación para el empleo"/>
    <n v="22"/>
    <n v="22199"/>
  </r>
  <r>
    <n v="220260018181"/>
    <s v="D"/>
    <d v="2026-05-26T00:00:00"/>
    <n v="22026000868"/>
    <s v="2026 02 9332 212"/>
    <n v="27.58"/>
    <x v="242"/>
    <s v="ID: 0050929 / CARTUCHO RESINA FISCHER FIS VL 300T  300ML / VARILLA ROSCADA  M 8 ZINC / SIN ID / CIERRE ARCON AMIG MOD. 1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2451"/>
    <s v="D"/>
    <d v="2026-04-20T00:00:00"/>
    <n v="22026000425"/>
    <s v="2026 11 1631 22110"/>
    <n v="2105.4"/>
    <x v="685"/>
    <s v="BOLSA NEGRA 90X95 G-140 BDRPLTOTAL (1000 unid)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10"/>
  </r>
  <r>
    <n v="220260012419"/>
    <s v="D"/>
    <d v="2026-04-20T00:00:00"/>
    <n v="22026000868"/>
    <s v="2026 02 9332 212"/>
    <n v="26.73"/>
    <x v="258"/>
    <s v="ALB: 26-204073 PED: 26-007080-1017 S/PED: CASA CONSISTORIAL / RODEL PLUS 8MM PARA CORTADORA TX  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9520"/>
    <s v="D"/>
    <d v="2026-05-29T00:00:00"/>
    <n v="22026000425"/>
    <s v="2026 11 1631 22110"/>
    <n v="2105.4"/>
    <x v="685"/>
    <s v="BOLSA NEGRA 90X95 G-140 BDRPLTOTAL (1000 unid)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10"/>
  </r>
  <r>
    <n v="220260015904"/>
    <s v="D"/>
    <d v="2026-05-12T00:00:00"/>
    <n v="22026000422"/>
    <s v="2026 11 1621 22199"/>
    <n v="2036.97"/>
    <x v="685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2453"/>
    <s v="D"/>
    <d v="2026-04-20T00:00:00"/>
    <n v="22026000422"/>
    <s v="2026 11 1621 22199"/>
    <n v="1447.11"/>
    <x v="685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19574"/>
    <s v="D"/>
    <d v="2026-05-29T00:00:00"/>
    <n v="22026003642"/>
    <s v="2026 11 1361 22199"/>
    <n v="794.12"/>
    <x v="685"/>
    <s v="LIMA MECANICO PLANA  / DISCO CORTE EH 230-3,2 A24 S SG / CUBETA 400X300X320 MM  / CLAVOS KB-3.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8197"/>
    <s v="D"/>
    <d v="2026-05-26T00:00:00"/>
    <n v="22026002189"/>
    <s v="2026 11 1361 22199"/>
    <n v="461.64"/>
    <x v="685"/>
    <s v="JUEGO VASOS OGVGRIP/CAJA CLAVOS KB-3.8X130 (21º) /DESTORNILLADOR PH MANGO DRALL 4830 2/ 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9494"/>
    <s v="D"/>
    <d v="2026-05-29T00:00:00"/>
    <n v="22026001206"/>
    <s v="2026 07 1721 22199"/>
    <n v="108.56"/>
    <x v="685"/>
    <s v="GRAPADORA CABLE TSK28/36M / 5 BLISTER GRAPA 28/11MM  /  5 BLISTER GRAPA 36/12MM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21"/>
    <s v="1721. Protección del medio ambiente"/>
    <n v="22"/>
    <n v="22199"/>
  </r>
  <r>
    <n v="220260019656"/>
    <s v="D"/>
    <d v="2026-05-29T00:00:00"/>
    <n v="22026003642"/>
    <s v="2026 11 1361 22199"/>
    <n v="86.71"/>
    <x v="685"/>
    <s v="ELEC.CITOFIX  2 / MANDIL CRUPON VACUNO NATURAL 90X60 / ELEC. CITOFIX  2.5 / MINI FILM MANUAL 250MM TTE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2561"/>
    <s v="D"/>
    <d v="2026-04-20T00:00:00"/>
    <n v="22026002189"/>
    <s v="2026 11 1361 22199"/>
    <n v="18.25"/>
    <x v="685"/>
    <s v="ADAPTADOR SDS + PORTABROCAS BOSCH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8047"/>
    <s v="D"/>
    <d v="2026-05-26T00:00:00"/>
    <n v="22026001177"/>
    <s v="2026 07 1711 214"/>
    <n v="87.12"/>
    <x v="528"/>
    <s v="Busqueda avería + diagnostico + reiniciliación parametros inox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4335"/>
    <s v="AD"/>
    <d v="2026-04-28T00:00:00"/>
    <n v="22026003416"/>
    <s v="2026 0950 4321 632"/>
    <n v="76.14"/>
    <x v="324"/>
    <s v="COORDINACION SEGURIDAD Y SALUD OBRA MENOR REPARACION FORJADO MADERA ENTREPLANTA MONASTERIO SANTA CATALINA. PRTR"/>
    <n v="220"/>
    <s v="SANTANDER"/>
    <s v="SANTANDER"/>
    <x v="0"/>
    <s v="PrAbier - Procedimiento Abierto"/>
    <s v="MultiC - MultiCriterio"/>
    <x v="0"/>
    <x v="1"/>
    <n v="6"/>
    <s v="6. Inversiones reales"/>
    <s v="09"/>
    <x v="6"/>
    <n v="4321"/>
    <s v="4321. Turismo"/>
    <n v="63"/>
    <n v="632"/>
  </r>
  <r>
    <n v="220260018049"/>
    <s v="D"/>
    <d v="2026-05-26T00:00:00"/>
    <n v="22026001173"/>
    <s v="2026 07 1711 213"/>
    <n v="558.85"/>
    <x v="538"/>
    <s v="Albarán OT/ 151743 de 4 y 20/03/2026 ( REPARACIÓN EN TALLER DE CORTACÉSPED HONDA HRH 536 HXE REF: HUERTA DEL REY 1 VALE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18027"/>
    <s v="D"/>
    <d v="2026-05-26T00:00:00"/>
    <n v="22026001022"/>
    <s v="2026 10 2311 212"/>
    <n v="517.67999999999995"/>
    <x v="243"/>
    <s v="F - 2641 - MATERIAL PARA REPARACIONES CALDERAS EN CEAS BELEN PILARICA Y CEAS DELICIAS-ARGALES - TAHE SL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1"/>
    <s v="2311. Intervención social"/>
    <n v="21"/>
    <n v="212"/>
  </r>
  <r>
    <n v="220260016736"/>
    <s v="D"/>
    <d v="2026-05-15T00:00:00"/>
    <n v="22026001283"/>
    <s v="2026 10 2312 212"/>
    <n v="466.92"/>
    <x v="243"/>
    <s v="SUMINISTRO DE MATERIAL PARA REPARACION  DEL CVA SAN JUAN Y CVA RONDILL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2329"/>
    <s v="D"/>
    <d v="2026-04-20T00:00:00"/>
    <n v="22026001284"/>
    <s v="2026 10 2312 212"/>
    <n v="166.97"/>
    <x v="243"/>
    <s v="SUMINISTRO DE MATERIALES PARA REPARACIONES DEL CVA RIO ESGUEVA Y LA VICTGORIA- AM- INICIATIVA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6843"/>
    <s v="AD"/>
    <d v="2026-05-18T00:00:00"/>
    <n v="22026003817"/>
    <s v="2026 10 2311 22199"/>
    <n v="25.95"/>
    <x v="816"/>
    <s v="LAMINA VELLEDA PARA SUSTITUIR LA DE LA SALA DE PROYECTOS SOCIO-EDUCATIVOS EN CEAS DELICIAS-CANTERAC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199"/>
  </r>
  <r>
    <n v="220260016081"/>
    <s v="D"/>
    <d v="2026-05-14T00:00:00"/>
    <n v="22026001022"/>
    <s v="2026 10 2311 212"/>
    <n v="149.74"/>
    <x v="243"/>
    <s v="F - 3740 - VALVULA, REDUC... PARA CALDERA COMEDOR - SEMICONDENS PARA CALDERA CEAS BELEN-PILARICA - TAHE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1"/>
    <s v="2311. Intervención social"/>
    <n v="21"/>
    <n v="212"/>
  </r>
  <r>
    <n v="220260015918"/>
    <s v="D"/>
    <d v="2026-05-12T00:00:00"/>
    <n v="22026001283"/>
    <s v="2026 10 2312 212"/>
    <n v="128.9"/>
    <x v="243"/>
    <s v="SUMINISTRO DE MATERIALES PARA REPARACIONES EN EL CVA DELICIAS Y VICTORI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18111"/>
    <s v="D"/>
    <d v="2026-05-26T00:00:00"/>
    <n v="22026001960"/>
    <s v="2026 07 1711 22199"/>
    <n v="121.12"/>
    <x v="243"/>
    <s v="Albarán 23540 Vivero Municipal. Suministro de selector de riego para aerotermo.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16081"/>
    <s v="D"/>
    <d v="2026-05-14T00:00:00"/>
    <n v="22026001021"/>
    <s v="2026 10 2311 212"/>
    <n v="72.47"/>
    <x v="243"/>
    <s v="F - 3740 - VALVULA, REDUC... PARA CALDERA COMEDOR - SEMICONDENS PARA CALDERA CEAS BELEN-PILARICA - TAHE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1"/>
    <s v="2311. Intervención social"/>
    <n v="21"/>
    <n v="212"/>
  </r>
  <r>
    <n v="220260018265"/>
    <s v="D"/>
    <d v="2026-05-26T00:00:00"/>
    <n v="22026001022"/>
    <s v="2026 10 2311 212"/>
    <n v="64.290000000000006"/>
    <x v="243"/>
    <s v="F - 3348 - MATERIAL (TERMOMETRO, MANGUITO...) PARA REPARACION CLIMATIZACION CENTRO INTEGRADO PSH - TAHE SLU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1"/>
    <s v="2311. Intervención social"/>
    <n v="21"/>
    <n v="212"/>
  </r>
  <r>
    <n v="220260012329"/>
    <s v="D"/>
    <d v="2026-04-20T00:00:00"/>
    <n v="22026001283"/>
    <s v="2026 10 2312 212"/>
    <n v="6.78"/>
    <x v="243"/>
    <s v="SUMINISTRO DE MATERIALES PARA REPARACIONES DEL CVA RIO ESGUEVA Y LA VICTGORIA- AM- INICIATIVA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50034067"/>
    <s v="AD"/>
    <d v="2026-05-08T00:00:00"/>
    <n v="22025004673"/>
    <s v="2026 07 1711 610"/>
    <n v="0.87"/>
    <x v="261"/>
    <s v="1ª PRORROGA CONTRATO CONSERVACION Y MEJORA INFRAESTR VERDES _ZONAS CENTRO Y NORTE. LOTE 3_OBRA CIVIL_V. 34/2022"/>
    <n v="220"/>
    <s v="VALLADOLID"/>
    <s v="VALLADOLID"/>
    <x v="0"/>
    <s v="PrAbier - Procedimiento Abierto"/>
    <s v="MultiC - MultiCriterio"/>
    <x v="0"/>
    <x v="1"/>
    <s v="6"/>
    <s v="6. Inversiones reales"/>
    <s v="07"/>
    <x v="3"/>
    <s v="1711"/>
    <s v="1711. Parques y jardines"/>
    <n v="61"/>
    <n v="610"/>
  </r>
  <r>
    <n v="220260017107"/>
    <s v="D"/>
    <d v="2026-05-19T00:00:00"/>
    <n v="22026002240"/>
    <s v="2026 11 1321 214"/>
    <n v="10117.73"/>
    <x v="472"/>
    <s v="REPARACIÓN VEHÍCULO POLICÍA MUNICIPAL TOYOTA PRIUS 1960LTT. PLAZO EJECUCIÓN 20 DÍAS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18173"/>
    <s v="D"/>
    <d v="2026-05-26T00:00:00"/>
    <n v="22026001978"/>
    <s v="2026 11 3111 214"/>
    <n v="165.77"/>
    <x v="472"/>
    <s v="KUMHO 195765 R15 95H ECOWING ES31 0440 LRC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3111"/>
    <s v="3111. Protección de la salubridad pública"/>
    <n v="21"/>
    <n v="214"/>
  </r>
  <r>
    <n v="220260018211"/>
    <s v="D"/>
    <d v="2026-05-26T00:00:00"/>
    <n v="22026001177"/>
    <s v="2026 07 1711 214"/>
    <n v="786.5"/>
    <x v="535"/>
    <s v="BARRA DIRECCIONAL AMOVIBLE ( MATRICULA 1702JHC  )"/>
    <n v="300"/>
    <s v="ALDEAMAYOR DE SAN MARTIN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2471"/>
    <s v="D"/>
    <d v="2026-04-20T00:00:00"/>
    <n v="22026000692"/>
    <s v="2026 11 1631 214"/>
    <n v="465.51"/>
    <x v="535"/>
    <s v="REPARACIÓN VEHÍCULO.../// AM EXP 8/2025 // SERVICIO DE LIMPIEZA VIARIA."/>
    <n v="300"/>
    <s v="ALDEAMAYOR DE SAN MARTIN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18217"/>
    <s v="D"/>
    <d v="2026-05-26T00:00:00"/>
    <n v="22026002152"/>
    <s v="2026 08 1532 214"/>
    <n v="361.62"/>
    <x v="535"/>
    <s v="LATIGUILLO 1400MM ( MATRICULA 4746FZF  ) / MANO DE OBRA HIDRAULICA / MANO DE OBRA ELECTRICIDAD / ACEITE HIDRAULICO HM 46"/>
    <n v="300"/>
    <s v="ALDEAMAYOR DE SAN MARTIN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4"/>
  </r>
  <r>
    <n v="220260018329"/>
    <s v="AD/"/>
    <d v="2026-05-26T00:00:00"/>
    <n v="22026001560"/>
    <s v="2026 04 9311 203"/>
    <n v="-103.46"/>
    <x v="5"/>
    <s v="BARRADO COPIAS FOTOCOPIADORA MC3 DEL 8 DE FEBRERO DE 2026 AL 7 DE FEBRERO DE 2029. OFICINA PRESUPUESTARIA"/>
    <n v="220"/>
    <s v="VALLADOLID"/>
    <s v="VALLADOLID"/>
    <x v="2"/>
    <s v="PrAbier - Procedimiento Abierto"/>
    <s v="MultiC - MultiCriterio"/>
    <x v="0"/>
    <x v="1"/>
    <s v="2"/>
    <s v="2. Gastos corrientes en bienes y servicios"/>
    <s v="04"/>
    <x v="2"/>
    <s v="9311"/>
    <s v="9311. Planificación económico financiera"/>
    <n v="20"/>
    <n v="203"/>
  </r>
  <r>
    <n v="220260014696"/>
    <s v="AD/"/>
    <d v="2026-04-30T00:00:00"/>
    <n v="22026001030"/>
    <s v="2026 01 9203 22000"/>
    <n v="-125.52"/>
    <x v="111"/>
    <s v="CONTRATO MATERIAL DE OFICINA LOTE 6, DEL 01/ENERO/2026 HASTA 31/ENERO/2026"/>
    <n v="220"/>
    <s v="BURGOS"/>
    <s v="BURGOS"/>
    <x v="2"/>
    <s v="PrAbier - Procedimiento Abierto"/>
    <s v="MultiC - MultiCriterio"/>
    <x v="0"/>
    <x v="1"/>
    <s v="2"/>
    <s v="2. Gastos corrientes en bienes y servicios"/>
    <s v="01"/>
    <x v="4"/>
    <s v="9203"/>
    <s v="9203. Unidad de régimen interior"/>
    <n v="22"/>
    <n v="22000"/>
  </r>
  <r>
    <n v="220260014695"/>
    <s v="AD/"/>
    <d v="2026-04-30T00:00:00"/>
    <n v="22026001025"/>
    <s v="2026 01 9203 22000"/>
    <n v="-356.72"/>
    <x v="111"/>
    <s v="CONTRATO MATERIAL DE OFICINA LOTE 1, DEL 01/ENERO/2026 HASTA 31/ENERO/2026"/>
    <n v="220"/>
    <s v="BURGOS"/>
    <s v="BURGOS"/>
    <x v="2"/>
    <s v="PrAbier - Procedimiento Abierto"/>
    <s v="MultiC - MultiCriterio"/>
    <x v="0"/>
    <x v="1"/>
    <s v="2"/>
    <s v="2. Gastos corrientes en bienes y servicios"/>
    <s v="01"/>
    <x v="4"/>
    <s v="9203"/>
    <s v="9203. Unidad de régimen interior"/>
    <n v="22"/>
    <n v="22000"/>
  </r>
  <r>
    <n v="220260014697"/>
    <s v="AD/"/>
    <d v="2026-04-30T00:00:00"/>
    <n v="22026001027"/>
    <s v="2026 01 9203 22000"/>
    <n v="-406.79"/>
    <x v="433"/>
    <s v="CONTRATO MATERIAL DE OFICINA LOTE 3. DEL 01/ENERO/2026 HASTA 31/ENERO/2026"/>
    <n v="220"/>
    <s v="MADRID"/>
    <s v="MADRID"/>
    <x v="2"/>
    <s v="PrAbier - Procedimiento Abierto"/>
    <s v="MultiC - MultiCriterio"/>
    <x v="0"/>
    <x v="1"/>
    <s v="2"/>
    <s v="2. Gastos corrientes en bienes y servicios"/>
    <s v="01"/>
    <x v="4"/>
    <s v="9203"/>
    <s v="9203. Unidad de régimen interior"/>
    <n v="22"/>
    <n v="22000"/>
  </r>
  <r>
    <n v="220260018328"/>
    <s v="AD/"/>
    <d v="2026-05-26T00:00:00"/>
    <n v="22026001559"/>
    <s v="2026 04 9311 203"/>
    <n v="-576.70000000000005"/>
    <x v="5"/>
    <s v="BARRADO ALQUILER FOTOCOPIADORA MODELO MC3 DEL 8 DE FEBRERO DE 2026 AL 7 DE FEBRERO DE 2029. OFICINA PRESUPUESTARIA"/>
    <n v="220"/>
    <s v="VALLADOLID"/>
    <s v="VALLADOLID"/>
    <x v="2"/>
    <s v="PrAbier - Procedimiento Abierto"/>
    <s v="MultiC - MultiCriterio"/>
    <x v="0"/>
    <x v="1"/>
    <s v="2"/>
    <s v="2. Gastos corrientes en bienes y servicios"/>
    <s v="04"/>
    <x v="2"/>
    <s v="9311"/>
    <s v="9311. Planificación económico financiera"/>
    <n v="20"/>
    <n v="203"/>
  </r>
  <r>
    <n v="220260017115"/>
    <s v="AD/"/>
    <d v="2026-05-19T00:00:00"/>
    <n v="22026001602"/>
    <s v="2026 10 2312 22799"/>
    <n v="-803.72"/>
    <x v="127"/>
    <s v="LIBERAR CREDITO CAUTIVO DE ENERO A ABRIL 2026 RESTAUR. ESTANCIAS DIURNAS LOTE  2 7 UC.Z.SUR-UC2 ROND-ARCA-Z.ESTE 2 U PAR"/>
    <n v="220"/>
    <s v="VILLAMURIEL DE CERRATO"/>
    <s v="PALENCIA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2"/>
    <n v="22799"/>
  </r>
  <r>
    <n v="220260017113"/>
    <s v="AD/"/>
    <d v="2026-05-19T00:00:00"/>
    <n v="22026001840"/>
    <s v="2026 10 2312 22799"/>
    <n v="-1173.7"/>
    <x v="491"/>
    <s v="LIBERAR CREDITO CAUTIVO ENERO A ABRIL 2026 SERVICIO RESTAURACION ESTANCIAS DIURNAS HUERTA DEL REY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2"/>
    <n v="22799"/>
  </r>
  <r>
    <n v="220260017112"/>
    <s v="AD/"/>
    <d v="2026-05-19T00:00:00"/>
    <n v="22026003085"/>
    <s v="2026 10 2412 22102"/>
    <n v="-1294.5899999999999"/>
    <x v="284"/>
    <s v="Reajuste presupuestario SUMINISTRO GAS NATURAL CENTRO DE FORMACION PARA EL EMPLEO JACINTO BENAVENTE HASTA 30/09/2026"/>
    <n v="220"/>
    <s v="BARCELONA"/>
    <s v="BARCELON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2"/>
  </r>
  <r>
    <n v="220260017118"/>
    <s v="AD/"/>
    <d v="2026-05-20T00:00:00"/>
    <n v="22026001601"/>
    <s v="2026 10 2312 22799"/>
    <n v="-1751.38"/>
    <x v="337"/>
    <s v="LIBERAR CREDITO CAUTIVO MESES DE ENERO A ABRIL SERVICIO DE ESTANCIAS DIURNAS (IVA )"/>
    <n v="220"/>
    <s v="MADRID"/>
    <s v="MADRID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2"/>
    <n v="22799"/>
  </r>
  <r>
    <n v="220260017110"/>
    <s v="D/"/>
    <d v="2026-05-19T00:00:00"/>
    <n v="22026002170"/>
    <s v="2026 11 1321 213"/>
    <n v="-3480.68"/>
    <x v="776"/>
    <s v="CTTO MANTENIMIENTO Y CONSERV. INST. TÉRMICAS POLICÍA MUNICIPAL. 2026. LOTE 1. (SPSC-SE 52/2025) (2025/SAN_01/000063)"/>
    <n v="300"/>
    <s v="MADRID"/>
    <s v="MADRID"/>
    <x v="0"/>
    <s v="PrAbier - Procedimiento Abierto"/>
    <s v="MultiC - MultiCriterio"/>
    <x v="0"/>
    <x v="1"/>
    <s v="2"/>
    <s v="2. Gastos corrientes en bienes y servicios"/>
    <s v="11"/>
    <x v="5"/>
    <s v="1321"/>
    <s v="1321. Policía municipal"/>
    <n v="21"/>
    <n v="213"/>
  </r>
  <r>
    <n v="220260019624"/>
    <s v="D"/>
    <d v="2026-05-29T00:00:00"/>
    <n v="22026001177"/>
    <s v="2026 07 1711 214"/>
    <n v="232.95"/>
    <x v="535"/>
    <s v="PORTAFUISIBLE EXTERIOR / RELE 24V / MONOCONTACTO NEUMATICO / MANO DE OBRA ELECTRICIDAD"/>
    <n v="300"/>
    <s v="ALDEAMAYOR DE SAN MARTIN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17112"/>
    <s v="AD/"/>
    <d v="2026-05-19T00:00:00"/>
    <n v="22026003086"/>
    <s v="2026 10 2412 22102"/>
    <n v="-3485.12"/>
    <x v="284"/>
    <s v="Reajuste presupuestario SUMINISTRO GAS NATURAL CENTRO DE FORMACION PARA EL EMPLEO JACINTO BENAVENTE HASTA 30/09/2026"/>
    <n v="220"/>
    <s v="BARCELONA"/>
    <s v="BARCELON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2"/>
  </r>
  <r>
    <n v="220260017536"/>
    <s v="AD/"/>
    <d v="2026-05-21T00:00:00"/>
    <n v="22026001525"/>
    <s v="2026 04 9341 22699"/>
    <n v="-4496.08"/>
    <x v="266"/>
    <s v="REAJUSTE DE ANUALIDADES"/>
    <n v="220"/>
    <s v="VALENCIA"/>
    <s v="VALENCIA"/>
    <x v="0"/>
    <s v="PrAbier - Procedimiento Abierto"/>
    <s v="UniC - Único Criterio"/>
    <x v="0"/>
    <x v="1"/>
    <s v="2"/>
    <s v="2. Gastos corrientes en bienes y servicios"/>
    <s v="04"/>
    <x v="2"/>
    <s v="9341"/>
    <s v="9341. Tesorería y recaudación"/>
    <n v="22"/>
    <n v="22699"/>
  </r>
  <r>
    <n v="220260017114"/>
    <s v="AD/"/>
    <d v="2026-05-19T00:00:00"/>
    <n v="22026001603"/>
    <s v="2026 10 2312 22799"/>
    <n v="-4523.2"/>
    <x v="127"/>
    <s v="LIBERAR CREDITO CAUTIVO DE ENERO A ABRIL 2026 RESTAUR.ESTANCIAS DIURNAS LOTE 2 7 UC Z.SUR-ARCA-UC2 ROND-Z.ES-2 UC PARQU"/>
    <n v="220"/>
    <s v="VILLAMURIEL DE CERRATO"/>
    <s v="PALENCIA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2"/>
    <n v="22799"/>
  </r>
  <r>
    <n v="220260016364"/>
    <s v="AD/"/>
    <d v="2026-05-15T00:00:00"/>
    <n v="22026001723"/>
    <s v="2026 07 1701 22102"/>
    <n v="-4954.96"/>
    <x v="90"/>
    <s v="ANULACIÓN OPERACIÓN ANTERIOR_GASTO COMPLEM. REVISIÓN DE PRECIOS CONTRATO  BIOMASA. CASA DEL BARCO Y ANEXO. 2025-2026"/>
    <n v="220"/>
    <s v="MADRID"/>
    <s v="MADRID"/>
    <x v="1"/>
    <s v="PrAbier - Procedimiento Abierto"/>
    <s v="MultiC - MultiCriterio"/>
    <x v="0"/>
    <x v="1"/>
    <s v="2"/>
    <s v="2. Gastos corrientes en bienes y servicios"/>
    <s v="07"/>
    <x v="3"/>
    <s v="1701"/>
    <s v="1701. Dirección del área de medio ambiente"/>
    <n v="22"/>
    <n v="22102"/>
  </r>
  <r>
    <n v="220260012860"/>
    <s v="AD/"/>
    <d v="2026-04-22T00:00:00"/>
    <n v="22026001479"/>
    <s v="2026 10 2412 22102"/>
    <n v="-6970.19"/>
    <x v="284"/>
    <s v="Reajuste presupuestario cto suministro gas natural Centro de Formacion para el Empleo 01/01/2026 a 30/09/2026"/>
    <n v="220"/>
    <s v="BARCELONA"/>
    <s v="BARCELON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2"/>
  </r>
  <r>
    <n v="220260017111"/>
    <s v="AD/"/>
    <d v="2026-05-19T00:00:00"/>
    <n v="22026001675"/>
    <s v="2026 10 2412 22100"/>
    <n v="-8117.57"/>
    <x v="321"/>
    <s v="Ajuste presupuestario contrato suministro energia electrica Centro de Formacion para el empleo Jacinto Benavente 2026"/>
    <n v="220"/>
    <s v="BILBAO"/>
    <s v="VIZCAYA"/>
    <x v="2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100"/>
  </r>
  <r>
    <n v="220260017117"/>
    <s v="AD/"/>
    <d v="2026-05-20T00:00:00"/>
    <n v="22026001600"/>
    <s v="2026 10 2312 22799"/>
    <n v="-12259.7"/>
    <x v="337"/>
    <s v="LIBERAR CREDITO CAUTIVO MESES ENERO A ABRIL SERVICIO DE ESTANCIAS DIURNAS  ( IVA)"/>
    <n v="220"/>
    <s v="MADRID"/>
    <s v="MADRID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2"/>
    <n v="22799"/>
  </r>
  <r>
    <n v="220260017110"/>
    <s v="D/"/>
    <d v="2026-05-19T00:00:00"/>
    <n v="22026002167"/>
    <s v="2026 11 1321 213"/>
    <n v="-15199.52"/>
    <x v="776"/>
    <s v="CTTO MANTENIMIENTO Y CONSERV. INST. TÉRMICAS POLICÍA MUNICIPAL. 2026. LOTE 1. (SPSC-SE 52/2025) (2025/SAN_01/000063)"/>
    <n v="300"/>
    <s v="MADRID"/>
    <s v="MADRID"/>
    <x v="0"/>
    <s v="PrAbier - Procedimiento Abierto"/>
    <s v="MultiC - MultiCriterio"/>
    <x v="0"/>
    <x v="1"/>
    <s v="2"/>
    <s v="2. Gastos corrientes en bienes y servicios"/>
    <s v="11"/>
    <x v="5"/>
    <s v="1321"/>
    <s v="1321. Policía municipal"/>
    <n v="21"/>
    <n v="213"/>
  </r>
  <r>
    <n v="220260011530"/>
    <s v="AD/"/>
    <d v="2026-04-09T00:00:00"/>
    <n v="22026001277"/>
    <s v="2026 10 2412 22700"/>
    <n v="-19346.150000000001"/>
    <x v="137"/>
    <s v="REAJUSTE PRESUPUESTARIO CONTRATO LIMPIEZA DEL  CENTRO DE FORMACION PARA EL EMPLEO- JACINTO BENAVENTE AÑO 2026- LOTE 10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700"/>
  </r>
  <r>
    <n v="220260017119"/>
    <s v="AD/"/>
    <d v="2026-05-20T00:00:00"/>
    <n v="22026001134"/>
    <s v="2026 11 1631 22110"/>
    <n v="-30500"/>
    <x v="317"/>
    <s v="BARRADO PARCIAL 920259000730 // CONTRATO FUNDENTES LOTES 1 Y 2. SERVICIO DE LIMPIEZA VIARIA."/>
    <n v="220"/>
    <s v="REMOLINOS"/>
    <s v="ZARAGOZA"/>
    <x v="2"/>
    <s v="PrAbier - Procedimiento Abierto"/>
    <s v="MultiC - MultiCriterio"/>
    <x v="0"/>
    <x v="1"/>
    <s v="2"/>
    <s v="2. Gastos corrientes en bienes y servicios"/>
    <s v="11"/>
    <x v="5"/>
    <s v="1631"/>
    <s v="1631. Limpieza viaria"/>
    <n v="22"/>
    <n v="22110"/>
  </r>
  <r>
    <n v="220260017116"/>
    <s v="AD/"/>
    <d v="2026-05-19T00:00:00"/>
    <n v="22026001380"/>
    <s v="2026 03 9241 22799"/>
    <n v="-54548.55"/>
    <x v="257"/>
    <s v="SE-PC 118/2023. GESTIÓN DE OCUPACIÓN DE ACTIVIDADES DE TIEMPO LIBRE (YOGA). 1 PRÓRROGA (1A) - 1 minoración"/>
    <n v="220"/>
    <s v="VALLADOLID"/>
    <s v="VALLADOLID"/>
    <x v="0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2"/>
    <n v="22799"/>
  </r>
  <r>
    <n v="220260018191"/>
    <s v="D"/>
    <d v="2026-05-26T00:00:00"/>
    <n v="22026000868"/>
    <s v="2026 02 9332 212"/>
    <n v="24.25"/>
    <x v="91"/>
    <s v="3203T - Caja derivación empotrar 205x137x60 IP30  / 3204T - Caja derivación empotrar 210x210x60 IP30  / T - GE0011750 /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6053"/>
    <s v="AD"/>
    <d v="2026-05-14T00:00:00"/>
    <n v="22026003776"/>
    <s v="2026 06 3321 22001"/>
    <n v="24"/>
    <x v="870"/>
    <s v="SUSCRIPCIÓN REVISTA ECOLOGISTAS EN ACCCIÓN PARA BIBLIOTECAS MUNICIPALES DE VALLADOLID. AÑO 2026"/>
    <n v="220"/>
    <s v="MADRID"/>
    <s v="MADRID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001"/>
  </r>
  <r>
    <n v="220260010817"/>
    <s v="AD/"/>
    <d v="2026-04-06T00:00:00"/>
    <n v="22026001161"/>
    <s v="2026 11 1621 22700"/>
    <n v="-246853.7"/>
    <x v="218"/>
    <s v="Anula 92026001161 // CONTRATO ENVASES AÑOS 2026, 2027 Y 2028. SERVICIO DE LIMPIEZA."/>
    <n v="220"/>
    <s v="MADRID"/>
    <s v="MADRID"/>
    <x v="0"/>
    <s v="PrAbier - Procedimiento Abierto"/>
    <s v="MultiC - MultiCriterio"/>
    <x v="0"/>
    <x v="1"/>
    <s v="2"/>
    <s v="2. Gastos corrientes en bienes y servicios"/>
    <s v="11"/>
    <x v="5"/>
    <s v="1621"/>
    <s v="1621. Recogida de residuos"/>
    <n v="22"/>
    <n v="22700"/>
  </r>
  <r>
    <n v="220260012323"/>
    <s v="D"/>
    <d v="2026-04-20T00:00:00"/>
    <n v="22026000868"/>
    <s v="2026 02 9332 212"/>
    <n v="22.88"/>
    <x v="417"/>
    <s v="TACO DUOPOWER  8x40 / TACO DUOPOWER  6x30 / TORNILLO POZIDRIVE 4,0 X 16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8177"/>
    <s v="D"/>
    <d v="2026-05-26T00:00:00"/>
    <n v="22026000868"/>
    <s v="2026 02 9332 212"/>
    <n v="18.829999999999998"/>
    <x v="242"/>
    <s v="SIN ID / LLAVE CABINA CONTROL IRIMO 71-UN7-1 / SIN ID / CEPILLO JAZ MANUAL VIP 1000F LATON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1104"/>
    <s v="AD"/>
    <d v="2026-04-08T00:00:00"/>
    <n v="22026003088"/>
    <s v="2026 10 2315 22611"/>
    <n v="18.149999999999999"/>
    <x v="180"/>
    <s v="DOMINIO IGUALVALLADOLID.ES DURANTE EL AÑO 2026 // SERVICIO DE IGUALDAD //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611"/>
  </r>
  <r>
    <n v="220260017512"/>
    <s v="AD"/>
    <d v="2026-05-20T00:00:00"/>
    <n v="22026003814"/>
    <s v="2026 10 2314 22699"/>
    <n v="18.149999999999999"/>
    <x v="180"/>
    <s v="DOMINIO VALLANOCHE.ES// PAGINA WEB VALLADOLID// AÑ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2"/>
    <n v="22699"/>
  </r>
  <r>
    <n v="220260018183"/>
    <s v="D"/>
    <d v="2026-05-26T00:00:00"/>
    <n v="22026000868"/>
    <s v="2026 02 9332 212"/>
    <n v="16.059999999999999"/>
    <x v="242"/>
    <s v="PERNIO AMIG 423-90X65X2,5 A.INOX 18/8 DCHA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6456"/>
    <s v="D"/>
    <d v="2026-05-15T00:00:00"/>
    <n v="22026002020"/>
    <s v="2026 10 2315 212"/>
    <n v="11.62"/>
    <x v="242"/>
    <s v="CUELGA FACIL Y CINTA// CENTRO MUNICIPAL DE IGUALDAD// MARZO 2026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5"/>
    <s v="2315. Políticas de Igualdad e infancia"/>
    <n v="21"/>
    <n v="212"/>
  </r>
  <r>
    <n v="220260019488"/>
    <s v="D"/>
    <d v="2026-05-29T00:00:00"/>
    <n v="22026002020"/>
    <s v="2026 10 2315 212"/>
    <n v="11.33"/>
    <x v="98"/>
    <s v="CONMUTADOR Y MARCO NIESSEN 8102 MECANISMO// CENTRO MUNICIPAL DE IGUALDAD// ABRIL 2026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5"/>
    <s v="2315. Políticas de Igualdad e infancia"/>
    <n v="21"/>
    <n v="212"/>
  </r>
  <r>
    <n v="220260016164"/>
    <s v="AD"/>
    <d v="2026-05-15T00:00:00"/>
    <n v="22026002001"/>
    <s v="2026 04 9231 22705"/>
    <n v="10.01"/>
    <x v="432"/>
    <s v="COMPLEMENTARIO DEL AD (920260001143) IMPRESION Y ENSOBRADO ELECCIONES AUTONOMICAS CYL MARZO 2026"/>
    <n v="220"/>
    <s v="GIJON"/>
    <s v="ASTURIAS"/>
    <x v="0"/>
    <s v="AdDirec - Adjudicación Directa"/>
    <s v="SinC - Sin Criterio"/>
    <x v="1"/>
    <x v="1"/>
    <s v="2"/>
    <s v="2. Gastos corrientes en bienes y servicios"/>
    <s v="04"/>
    <x v="2"/>
    <s v="9231"/>
    <s v="9231. Información, registro y gestión del padrón"/>
    <n v="22"/>
    <n v="22705"/>
  </r>
  <r>
    <n v="220260018145"/>
    <s v="D"/>
    <d v="2026-05-26T00:00:00"/>
    <n v="22026002189"/>
    <s v="2026 11 1361 22199"/>
    <n v="6.16"/>
    <x v="160"/>
    <s v="MT. CADENA CINCADA EN BOBINA 02 (                       )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12425"/>
    <s v="D"/>
    <d v="2026-04-20T00:00:00"/>
    <n v="22026000868"/>
    <s v="2026 02 9332 212"/>
    <n v="3.3"/>
    <x v="665"/>
    <s v="[2MFL40] MANGUITO FLEXIBLE PARA TUBOS 40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8179"/>
    <s v="D"/>
    <d v="2026-05-26T00:00:00"/>
    <n v="22026000868"/>
    <s v="2026 02 9332 212"/>
    <n v="3.12"/>
    <x v="242"/>
    <s v="COLIS REF.1003 GANCHO CORTO *PE*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11534"/>
    <s v="AD"/>
    <d v="2026-04-09T00:00:00"/>
    <n v="22026003238"/>
    <s v="2026 11 1361 213"/>
    <n v="0.01"/>
    <x v="669"/>
    <s v="COMPLEMENTARIA POR AJUSTE FACTURA POR DIFERENCIA  CÁLCULO  IVA//REPARACIÓN COCINA GAS NATURAL//SEISPC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39000450"/>
    <s v="AD"/>
    <d v="2026-05-08T00:00:00"/>
    <n v="22025001674"/>
    <s v="2026 11 1321 626"/>
    <n v="2428.9899999999998"/>
    <x v="99"/>
    <s v="ACTUALIZACIÓN INTEGRAL SISTEM COMUNIC.   EMERGENCIAS PM y SEIS y PC.PROY. 2022.4.1321.3.1 LOT. 2. EXP SPSC-SE 32/2022."/>
    <n v="220"/>
    <s v="BARCELONA"/>
    <s v="BARCELONA"/>
    <x v="0"/>
    <s v="PrAbier - Procedimiento Abierto"/>
    <s v="MultiC - MultiCriterio"/>
    <x v="0"/>
    <x v="1"/>
    <s v="6"/>
    <s v="6. Inversiones reales"/>
    <s v="11"/>
    <x v="5"/>
    <s v="1321"/>
    <s v="1321. Policía municipal"/>
    <n v="62"/>
    <n v="626"/>
  </r>
  <r>
    <n v="220260011807"/>
    <s v="AD/"/>
    <d v="2026-04-10T00:00:00"/>
    <n v="22026000909"/>
    <s v="2026 03 9241 22609"/>
    <n v="-605"/>
    <x v="239"/>
    <s v="MENUDO FIN DE SEMANA 1: &quot;&quot;APROBADO EN RECREO&quot;&quot; EN C.M. PINAR DE ANTEQUERA (EL INCREIBLE GUILLERMINO) - cancelada actuación"/>
    <n v="220"/>
    <s v="BARCELONA"/>
    <s v="BARCELONA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9"/>
  </r>
  <r>
    <n v="220260011808"/>
    <s v="AD/"/>
    <d v="2026-04-10T00:00:00"/>
    <n v="22026002929"/>
    <s v="2026 03 9241 213"/>
    <n v="-700.83"/>
    <x v="449"/>
    <s v="SUMINISTRO E INSTALACIÓN DE BATERÍA PARA PLATAFORMA ELEVADORA DE C.C. BAILARÍN VICENTE ESCUDERO - no fue necesario"/>
    <n v="220"/>
    <s v="LAGUNA DE DUERO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3"/>
  </r>
  <r>
    <n v="220259000930"/>
    <s v="AD"/>
    <d v="2026-06-09T00:00:00"/>
    <n v="22026004570"/>
    <s v="2026 04 9204 203"/>
    <n v="526.25"/>
    <x v="146"/>
    <s v="SUMINISTRO DE IMPRESIÓN CORPORATIVA, CDIT,  2025/AAR/039"/>
    <n v="220"/>
    <s v="VALLADOLID"/>
    <s v="VALLADOLID"/>
    <x v="2"/>
    <s v="PrAbier - Procedimiento Abierto"/>
    <s v="MultiC - MultiCriterio"/>
    <x v="0"/>
    <x v="1"/>
    <s v="2"/>
    <s v="2. Gastos corrientes en bienes y servicios"/>
    <s v="04"/>
    <x v="2"/>
    <s v="9204"/>
    <s v="9204. Tecnologías de la información y comunicación"/>
    <n v="20"/>
    <n v="203"/>
  </r>
  <r>
    <n v="220259000994"/>
    <s v="AD"/>
    <d v="2026-06-09T00:00:00"/>
    <n v="22026004561"/>
    <s v="2026 04 9341 203"/>
    <n v="4000"/>
    <x v="146"/>
    <s v="CONTRATO EQUIPOS DE IMPRESIÓN Y COPIAS TESORERÍA Y RECAUDACIÓN"/>
    <n v="220"/>
    <s v="VALLADOLID"/>
    <s v="VALLADOLID"/>
    <x v="2"/>
    <s v="PrAbier - Procedimiento Abierto"/>
    <s v="MultiC - MultiCriterio"/>
    <x v="0"/>
    <x v="1"/>
    <s v="2"/>
    <s v="2. Gastos corrientes en bienes y servicios"/>
    <s v="04"/>
    <x v="2"/>
    <s v="9341"/>
    <s v="9341. Tesorería y recaudación"/>
    <n v="20"/>
    <n v="203"/>
  </r>
  <r>
    <n v="220260020197"/>
    <s v="AD"/>
    <d v="2026-06-01T00:00:00"/>
    <n v="22026003755"/>
    <s v="2026 02 9331 224"/>
    <n v="206910.23"/>
    <x v="564"/>
    <s v="PRORROGA SEGURO RESPONSABILIDAD CIVIL PATRIMONIAL. Lote 5. Perido:Del 01/08/2026 al 31/01/2027. Exp.2026/CMS_01/000021."/>
    <n v="220"/>
    <s v="BARCELONA"/>
    <s v="BARCELONA"/>
    <x v="0"/>
    <s v="PrAbier - Procedimiento Abierto"/>
    <s v="MultiC - MultiCriterio"/>
    <x v="2"/>
    <x v="1"/>
    <s v="2"/>
    <s v="2. Gastos corrientes en bienes y servicios"/>
    <s v="02"/>
    <x v="10"/>
    <s v="9331"/>
    <s v="9331. Gestión del patrimonio"/>
    <n v="22"/>
    <n v="224"/>
  </r>
  <r>
    <n v="220260024352"/>
    <s v="AD"/>
    <d v="2026-06-15T00:00:00"/>
    <n v="22026004331"/>
    <s v="2026 07 1711 610"/>
    <n v="17846.29"/>
    <x v="262"/>
    <s v="REDACCION DE PROYECTO DEL PRESUPUESTO PARTICIPATIVO DE MEJORA DE LA LADERA SUR DE PARQUESOL_2026"/>
    <n v="220"/>
    <s v="VILLAMURIEL DE CERRATO"/>
    <s v="PALENCIA"/>
    <x v="0"/>
    <s v="AdDirec - Adjudicación Directa"/>
    <s v="SinC - Sin Criterio"/>
    <x v="1"/>
    <x v="1"/>
    <s v="6"/>
    <s v="6. Inversiones reales"/>
    <s v="07"/>
    <x v="3"/>
    <s v="1711"/>
    <s v="1711. Parques y jardines"/>
    <n v="61"/>
    <n v="610"/>
  </r>
  <r>
    <n v="220260024359"/>
    <s v="AD"/>
    <d v="2026-06-15T00:00:00"/>
    <n v="22026004412"/>
    <s v="2026 01 4331 22799"/>
    <n v="16940"/>
    <x v="871"/>
    <s v="CONTRATO DE SERVICIOS DE ASISTENCIA TÉCNICA-PREPARATORIO DE ACTUACIONES DE REGENERACIÓN URBANA PROYECTO URBANEW-EMC3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23503"/>
    <s v="AD"/>
    <d v="2026-06-10T00:00:00"/>
    <n v="22026004051"/>
    <s v="2026 02 9331 224"/>
    <n v="8539.8799999999992"/>
    <x v="431"/>
    <s v="REGULARIZACION SEGURO FLOTA DE VEHÍCULOS. Lote 6. Periodo:05/02/2025 al 05/02/2026. Exp. 2026/CMS_01/000025."/>
    <n v="220"/>
    <s v="MADRID"/>
    <s v="MADRID"/>
    <x v="0"/>
    <s v="PrAbier - Procedimiento Abierto"/>
    <s v="MultiC - MultiCriterio"/>
    <x v="2"/>
    <x v="1"/>
    <s v="2"/>
    <s v="2. Gastos corrientes en bienes y servicios"/>
    <s v="02"/>
    <x v="10"/>
    <s v="9331"/>
    <s v="9331. Gestión del patrimonio"/>
    <n v="22"/>
    <n v="224"/>
  </r>
  <r>
    <n v="220260023511"/>
    <s v="AD"/>
    <d v="2026-06-10T00:00:00"/>
    <n v="22026004196"/>
    <s v="2026 01 4331 22602"/>
    <n v="7199.5"/>
    <x v="203"/>
    <s v="INSERCIONES PUBLICITARIAS EN PRENSA ESCRITA Y DIGITAL PARA LA PROMOCIÓN DE PROGRAMAS, PROYECTOS Y ACTUACIONES DE IDEVA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2"/>
  </r>
  <r>
    <n v="220260024357"/>
    <s v="AD"/>
    <d v="2026-06-15T00:00:00"/>
    <n v="22026004388"/>
    <s v="2026 11 1621 214"/>
    <n v="7199.5"/>
    <x v="114"/>
    <s v="REPARACIÓN Y MANTENIMIENTO DE CARROCERÍAS Y MAQUINARIA. SERVICIO DE LIMPIEZA.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1"/>
    <n v="214"/>
  </r>
  <r>
    <n v="220260023521"/>
    <s v="AD"/>
    <d v="2026-06-10T00:00:00"/>
    <n v="22026004379"/>
    <s v="2026 06 3261 22799"/>
    <n v="7018"/>
    <x v="122"/>
    <s v="CTO. MENOR SERVICIO CONCIERTOS DE LA ESCUELA MPAL DE MÚSICA AÑO 2026: CORPUS CHRISTI, PATRONA, STA. CECILIA, NAVIDAD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261"/>
    <s v="3261. Servicios complementarios de educación"/>
    <n v="22"/>
    <n v="22799"/>
  </r>
  <r>
    <n v="220260024351"/>
    <s v="AD"/>
    <d v="2026-06-15T00:00:00"/>
    <n v="22026004330"/>
    <s v="2026 02 9332 212"/>
    <n v="6787.6"/>
    <x v="508"/>
    <s v="SUMINISTRO E INSTALACIÓN DE LÍNEA DE VIDA EN ZONA DE CUBIERTA DE NAVE LATERAL DEL ARCHIVO MUNICIPAL"/>
    <n v="220"/>
    <s v="TUDELA DE DUERO"/>
    <s v="VALLADOLID"/>
    <x v="2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1"/>
    <n v="212"/>
  </r>
  <r>
    <n v="220260020228"/>
    <s v="AD"/>
    <d v="2026-06-01T00:00:00"/>
    <n v="22026004123"/>
    <s v="2026 05 4312 22799"/>
    <n v="6715.5"/>
    <x v="872"/>
    <s v="CONTRATO SERVICIO  PARA REALIZACIÓN DE ESTUDIO TÉCNICO PARA LA DINAMIZACIÓN DE LOS MERCADOS MUNICIPALES"/>
    <n v="220"/>
    <s v="MADRID"/>
    <s v="MADRID"/>
    <x v="0"/>
    <s v="AdDirec - Adjudicación Directa"/>
    <s v="SinC - Sin Criterio"/>
    <x v="1"/>
    <x v="1"/>
    <s v="2"/>
    <s v="2. Gastos corrientes en bienes y servicios"/>
    <s v="05"/>
    <x v="8"/>
    <s v="4312"/>
    <s v="4312. Mercados"/>
    <n v="22"/>
    <n v="22799"/>
  </r>
  <r>
    <n v="220260020222"/>
    <s v="AD"/>
    <d v="2026-06-01T00:00:00"/>
    <n v="22026003796"/>
    <s v="2026 02 9331 22799"/>
    <n v="6655"/>
    <x v="606"/>
    <s v="REALIZACIÓN ESTUDIO VIABILIDAD ECONÓMICA PARA LA CONSTRUCCIÓN DE APARCAMIENTO EN PZA SOLIDARIDAD. Exp 2026/SVC_01/000043"/>
    <n v="220"/>
    <s v="FUENSALDAÑA"/>
    <s v="VALLADOLID"/>
    <x v="0"/>
    <s v="AdDirec - Adjudicación Directa"/>
    <s v="SinC - Sin Criterio"/>
    <x v="1"/>
    <x v="1"/>
    <s v="2"/>
    <s v="2. Gastos corrientes en bienes y servicios"/>
    <s v="02"/>
    <x v="10"/>
    <s v="9331"/>
    <s v="9331. Gestión del patrimonio"/>
    <n v="22"/>
    <n v="22799"/>
  </r>
  <r>
    <n v="220260020198"/>
    <s v="AD"/>
    <d v="2026-06-01T00:00:00"/>
    <n v="22026004077"/>
    <s v="2026 02 9332 212"/>
    <n v="6439.02"/>
    <x v="873"/>
    <s v="REPARACIÓN GOTERAS EN CUBIERTA DE EDIFICIO DE SAN BENITO EN ABRIL DE 2026 (ESCALERA DE PIEDRA ACCESO PLANTAS SUPERIORES)"/>
    <n v="220"/>
    <s v="VALLADOLID"/>
    <s v="VALLADOLID"/>
    <x v="4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1"/>
    <n v="212"/>
  </r>
  <r>
    <n v="220260024366"/>
    <s v="AD"/>
    <d v="2026-06-15T00:00:00"/>
    <n v="22026004465"/>
    <s v="2026 02 9332 212"/>
    <n v="6292"/>
    <x v="874"/>
    <s v="ACTUACIÓN DE TRABAJO EN EDIFICIO AUXILIAR DEL REAL DE LA FERIA (ASEOS)"/>
    <n v="220"/>
    <s v="MOJADOS"/>
    <s v="VALLADOLID"/>
    <x v="0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1"/>
    <n v="212"/>
  </r>
  <r>
    <n v="220260023518"/>
    <s v="AD"/>
    <d v="2026-06-10T00:00:00"/>
    <n v="22026004345"/>
    <s v="2026 07 1711 203"/>
    <n v="6150"/>
    <x v="875"/>
    <s v="ALQUILER DE MAQUINARIA (GRADA DE DISCO) PARA DESBROCE DE SOLARES MUNICIPALES_2026"/>
    <n v="220"/>
    <s v="PEÑARANDA DE BRACAMONTE"/>
    <s v="SALAMANCA"/>
    <x v="2"/>
    <s v="AdDirec - Adjudicación Directa"/>
    <s v="SinC - Sin Criterio"/>
    <x v="1"/>
    <x v="1"/>
    <s v="2"/>
    <s v="2. Gastos corrientes en bienes y servicios"/>
    <s v="07"/>
    <x v="3"/>
    <s v="1711"/>
    <s v="1711. Parques y jardines"/>
    <n v="20"/>
    <n v="203"/>
  </r>
  <r>
    <n v="220260020199"/>
    <s v="AD"/>
    <d v="2026-06-01T00:00:00"/>
    <n v="22026004105"/>
    <s v="2026 07 1701 22102"/>
    <n v="1153.3"/>
    <x v="90"/>
    <s v="Revisión precios contrato mixto suministro y servicio mant integral mediante biomasa en edificios Casa del Barco."/>
    <n v="220"/>
    <s v="MADRID"/>
    <s v="MADRID"/>
    <x v="1"/>
    <s v="PrAbier - Procedimiento Abierto"/>
    <s v="MultiC - MultiCriterio"/>
    <x v="0"/>
    <x v="1"/>
    <s v="2"/>
    <s v="2. Gastos corrientes en bienes y servicios"/>
    <s v="07"/>
    <x v="3"/>
    <s v="1701"/>
    <s v="1701. Dirección del área de medio ambiente"/>
    <n v="22"/>
    <n v="22102"/>
  </r>
  <r>
    <n v="220260023504"/>
    <s v="AD"/>
    <d v="2026-06-10T00:00:00"/>
    <n v="22026004103"/>
    <s v="2026 02 9332 212"/>
    <n v="5747.5"/>
    <x v="876"/>
    <s v="REPARACIÓN  GOTERAS SURGIDAS EN CUBIERTA DEL EDIFICIO  DEL  ARCHIVO MINICIPAL"/>
    <n v="220"/>
    <s v="BRIEVA-VICOLOZANO"/>
    <s v="AVILA"/>
    <x v="0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1"/>
    <n v="212"/>
  </r>
  <r>
    <n v="220260020229"/>
    <s v="AD"/>
    <d v="2026-06-01T00:00:00"/>
    <n v="22026004131"/>
    <s v="2026 04 9202 16204"/>
    <n v="5502.72"/>
    <x v="877"/>
    <s v="PINS Y ALFILERES CON BAÑO DE ORO, OBSEQUIO PARA PERSONAL DEL AYUNTAMIENTO. DE VALLADOLID CON MOTIVO DE SU JUBILACIÓN."/>
    <n v="220"/>
    <s v="VALLADOLID"/>
    <s v="VALLADOLID"/>
    <x v="2"/>
    <s v="AdDirec - Adjudicación Directa"/>
    <s v="SinC - Sin Criterio"/>
    <x v="1"/>
    <x v="1"/>
    <s v="1"/>
    <s v="1. Gastos de personal"/>
    <s v="04"/>
    <x v="2"/>
    <s v="9202"/>
    <s v="9202. Gestión de recursos humanos"/>
    <n v="16"/>
    <n v="16204"/>
  </r>
  <r>
    <n v="220260023527"/>
    <s v="AD"/>
    <d v="2026-06-10T00:00:00"/>
    <n v="22026004425"/>
    <s v="2026 01 4331 22609"/>
    <n v="5348.2"/>
    <x v="878"/>
    <s v="ACONDICIONAMIENTO SUPERFICIE, IDEACIÓN Y DESARROLLO DEL BOCETO PARA  INTERVENCIÓN ARTÍSTICA FESTIVAL LASAMOA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09"/>
  </r>
  <r>
    <n v="220260020203"/>
    <s v="AD"/>
    <d v="2026-06-01T00:00:00"/>
    <n v="22026004194"/>
    <s v="2026 11 1361 22199"/>
    <n v="46"/>
    <x v="406"/>
    <s v="IMPRESIÓN DE 23 HOJAS A3 EN ACETATO TINTA LASER PARA FORMACIÓN///SEISPC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20201"/>
    <s v="AD"/>
    <d v="2026-06-01T00:00:00"/>
    <n v="22026004172"/>
    <s v="2026 04 9204 22799"/>
    <n v="5324"/>
    <x v="238"/>
    <s v="CONTRATACIÓN DE LOS MEDIOS TÉCNICOS, AUDIOVISUALES Y AUXILIARES NECESARIOS PARA LA CELEBRACIÓN DEL EVENTO CONGRESO SP"/>
    <n v="220"/>
    <s v="ARROYO DE LA ENCOMIENDA"/>
    <s v="VALLADOLID"/>
    <x v="0"/>
    <s v="AdDirec - Adjudicación Directa"/>
    <s v="SinC - Sin Criterio"/>
    <x v="1"/>
    <x v="1"/>
    <s v="2"/>
    <s v="2. Gastos corrientes en bienes y servicios"/>
    <s v="04"/>
    <x v="2"/>
    <s v="9204"/>
    <s v="9204. Tecnologías de la información y comunicación"/>
    <n v="22"/>
    <n v="22799"/>
  </r>
  <r>
    <n v="220260023520"/>
    <s v="AD"/>
    <d v="2026-06-10T00:00:00"/>
    <n v="22026004376"/>
    <s v="2026 06 3321 22001"/>
    <n v="5119.75"/>
    <x v="879"/>
    <s v="SUSCRIPCIÓN DEL PERIÓDICO MARCA PARA BIBLIOTECAS MUNICIPALES. AÑO 2026"/>
    <n v="220"/>
    <s v="MADRID"/>
    <s v="MADRID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001"/>
  </r>
  <r>
    <n v="220260020206"/>
    <s v="AD"/>
    <d v="2026-06-01T00:00:00"/>
    <n v="22026004170"/>
    <s v="2026 08 1532 213"/>
    <n v="626.78"/>
    <x v="166"/>
    <s v="Revisión del sistema contra incendios del Parque de Vías Públicas del SEPI."/>
    <n v="220"/>
    <s v="VALLADOLID"/>
    <s v="VALLADOLID"/>
    <x v="0"/>
    <s v="AdDirec - Adjudicación Directa"/>
    <s v="SinC - Sin Criterio"/>
    <x v="1"/>
    <x v="1"/>
    <s v="2"/>
    <s v="2. Gastos corrientes en bienes y servicios"/>
    <s v="08"/>
    <x v="9"/>
    <s v="1532"/>
    <s v="1532. Pavimentación vias públicas y otros servicios urbanísticos"/>
    <n v="21"/>
    <n v="213"/>
  </r>
  <r>
    <n v="220260020207"/>
    <s v="AD"/>
    <d v="2026-06-01T00:00:00"/>
    <n v="22026003727"/>
    <s v="2026 04 9204 641"/>
    <n v="63198.3"/>
    <x v="73"/>
    <s v="MTO  ASIST TÉCNICA  SISTEMA  INFORMACIÓN PRESUPUESTARIA, CONTABLE Y FINANCIERA, PRÓRROGA EXTRAORDINARIA, 2025/CTA/23"/>
    <n v="220"/>
    <s v="ECIJA"/>
    <s v="SEVILLA"/>
    <x v="0"/>
    <s v="PrNegSP - Procedimiento Negociado Sin Publicidad"/>
    <s v="SinC - Sin Criterio"/>
    <x v="3"/>
    <x v="1"/>
    <s v="6"/>
    <s v="6. Inversiones reales"/>
    <s v="04"/>
    <x v="2"/>
    <s v="9204"/>
    <s v="9204. Tecnologías de la información y comunicación"/>
    <n v="64"/>
    <n v="641"/>
  </r>
  <r>
    <n v="220260020208"/>
    <s v="D"/>
    <d v="2026-06-01T00:00:00"/>
    <n v="22026002920"/>
    <s v="2026 04 9202 16200"/>
    <n v="380"/>
    <x v="880"/>
    <s v="SESIÓN FORMATIVA SOBRE PREVENCIÓN DE LA CONDUCTA SUICIDA,  DESARROLLADO EL 20 DE MAYOR 2026 CON UNA DURACIÓN DE 4 HORAS"/>
    <n v="300"/>
    <s v="VALLADOLID"/>
    <s v="VALLADOLID"/>
    <x v="0"/>
    <s v="AdDirec - Adjudicación Directa"/>
    <s v="SinC - Sin Criterio"/>
    <x v="1"/>
    <x v="1"/>
    <s v="1"/>
    <s v="1. Gastos de personal"/>
    <s v="04"/>
    <x v="2"/>
    <s v="9202"/>
    <s v="9202. Gestión de recursos humanos"/>
    <n v="16"/>
    <n v="16200"/>
  </r>
  <r>
    <n v="220260020209"/>
    <s v="D"/>
    <d v="2026-06-01T00:00:00"/>
    <n v="22026002920"/>
    <s v="2026 04 9202 16200"/>
    <n v="576"/>
    <x v="881"/>
    <s v="ABONO POR CURSO SOBRE CULTIVO Y PODA DE ROSALES A PERSONAL DE JARDINES. FEBRERO 26"/>
    <n v="300"/>
    <s v="LA LASTRILLA"/>
    <s v="SEGOVIA"/>
    <x v="0"/>
    <s v="AdDirec - Adjudicación Directa"/>
    <s v="SinC - Sin Criterio"/>
    <x v="1"/>
    <x v="1"/>
    <s v="1"/>
    <s v="1. Gastos de personal"/>
    <s v="04"/>
    <x v="2"/>
    <s v="9202"/>
    <s v="9202. Gestión de recursos humanos"/>
    <n v="16"/>
    <n v="16200"/>
  </r>
  <r>
    <n v="220260020210"/>
    <s v="D"/>
    <d v="2026-06-01T00:00:00"/>
    <n v="22026000432"/>
    <s v="2026 03 9241 213"/>
    <n v="287.08"/>
    <x v="68"/>
    <s v="SUMINISTRO DE 12 LÁMPARAS PARA C.C. BAILARÍN VICENTE ESCUDERO"/>
    <n v="300"/>
    <s v="VALLADOLID"/>
    <s v="VALLADOL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20211"/>
    <s v="D"/>
    <d v="2026-06-01T00:00:00"/>
    <n v="22026000434"/>
    <s v="2026 03 9241 213"/>
    <n v="615.77"/>
    <x v="264"/>
    <s v="SUMINISTRO DE VASOS DE EXPANSIÓN PARA REPARACIÓN CALEFACCIÓN EN C.C. RONDILLA"/>
    <n v="300"/>
    <s v="VALLADOLID"/>
    <s v="MADR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20212"/>
    <s v="D"/>
    <d v="2026-06-01T00:00:00"/>
    <n v="22026000434"/>
    <s v="2026 03 9241 213"/>
    <n v="41.54"/>
    <x v="264"/>
    <s v="SUMINISTRO DE PIEZAS PARA REPARACIÓN DE RADIADOR EN CEAS DE C.C. JOSÉ LUIS MOSQUERA"/>
    <n v="300"/>
    <s v="VALLADOLID"/>
    <s v="MADR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20213"/>
    <s v="D"/>
    <d v="2026-06-01T00:00:00"/>
    <n v="22026000434"/>
    <s v="2026 03 9241 213"/>
    <n v="7714.21"/>
    <x v="264"/>
    <s v="SUMINISTRO DE 14 TARJETAS ELECTRÓNICAS DE UNIDADES INTERIORES DE CLIMATIZACIÓN EN C.C. PARQUESOL"/>
    <n v="300"/>
    <s v="VALLADOLID"/>
    <s v="MADR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20214"/>
    <s v="AD"/>
    <d v="2026-06-01T00:00:00"/>
    <n v="22026001255"/>
    <s v="2026 10 2311 22799"/>
    <n v="262479.27"/>
    <x v="129"/>
    <s v="PRÓRROGA CONTRATO IMPLEM.PROY.LUCHA CONTRA EXCLUSION ZONA ESTE-DE 8/6/26 A 7/6/27-AÑO 26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1"/>
    <s v="2311. Intervención social"/>
    <n v="22"/>
    <n v="22799"/>
  </r>
  <r>
    <n v="220260020215"/>
    <s v="AD"/>
    <d v="2026-06-01T00:00:00"/>
    <n v="22026003645"/>
    <s v="2026 07 1711 22799"/>
    <n v="244.24"/>
    <x v="473"/>
    <s v="SERV. DE MANTENIMIENTO DE SIST. DE SEGURIDAD ANTI-INTRUSIÓN_NAVE CAMIONES PARQUES Y JARDINES_ AM SPSC-SE 20/2023 LOTE 1"/>
    <n v="22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799"/>
  </r>
  <r>
    <n v="220260020216"/>
    <s v="AD"/>
    <d v="2026-06-01T00:00:00"/>
    <n v="22026003646"/>
    <s v="2026 07 1711 22799"/>
    <n v="117.35"/>
    <x v="301"/>
    <s v="SERV. DE MANTENIMIENTO DE SIST. DE SEGURIDAD ANTI-INTRUSIÓN_NAVE CAMIONES PARQUES Y JARDINES_ AM SPSC-SE 20/2023 LOTE 2"/>
    <n v="22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799"/>
  </r>
  <r>
    <n v="220260020217"/>
    <s v="AD/"/>
    <d v="2026-06-01T00:00:00"/>
    <n v="22026003481"/>
    <s v="2026 04 9204 626"/>
    <n v="-120000"/>
    <x v="37"/>
    <s v="AMPLIACIÓN NUEVAS ÁREAS WIF, BAJO DEMANDA PRIMERA PRÓRROGA, 2025/CTA/22 , MINORACIÓN"/>
    <n v="220"/>
    <s v="VALLADOLID"/>
    <s v="VALLADOLID"/>
    <x v="0"/>
    <s v="PrAbier - Procedimiento Abierto"/>
    <s v="MultiC - MultiCriterio"/>
    <x v="0"/>
    <x v="1"/>
    <s v="6"/>
    <s v="6. Inversiones reales"/>
    <s v="04"/>
    <x v="2"/>
    <s v="9204"/>
    <s v="9204. Tecnologías de la información y comunicación"/>
    <n v="62"/>
    <n v="626"/>
  </r>
  <r>
    <n v="220260022773"/>
    <s v="AD"/>
    <d v="2026-06-10T00:00:00"/>
    <n v="22026004227"/>
    <s v="2026 01 4331 22699"/>
    <n v="4840"/>
    <x v="882"/>
    <s v="CONTRATACIÓN DEL PATROCINIO AL POLO NACIONAL DE CONTENIDOS DIGITALES PARA LA REALIZACIÓN DE LOS II PREMIOS IRIS GAMES"/>
    <n v="220"/>
    <s v="MALAGA"/>
    <s v="MALAGA"/>
    <x v="3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99"/>
  </r>
  <r>
    <n v="220260020219"/>
    <s v="AD/"/>
    <d v="2026-06-01T00:00:00"/>
    <n v="22026001074"/>
    <s v="2026 11 1621 22700"/>
    <n v="-10416.67"/>
    <x v="218"/>
    <s v="Barra 920260000703 /// RECOGIDA DE ENVASES LIGEROS DE PLÁSTICO EN EL MUNICIPIO DE VALLADOLID. SERVICIO DE LIMPIEZA."/>
    <n v="220"/>
    <s v="MADRID"/>
    <s v="MADRID"/>
    <x v="0"/>
    <s v="PrAbier - Procedimiento Abierto"/>
    <s v="MultiC - MultiCriterio"/>
    <x v="0"/>
    <x v="1"/>
    <s v="2"/>
    <s v="2. Gastos corrientes en bienes y servicios"/>
    <s v="11"/>
    <x v="5"/>
    <s v="1621"/>
    <s v="1621. Recogida de residuos"/>
    <n v="22"/>
    <n v="22700"/>
  </r>
  <r>
    <n v="220260022772"/>
    <s v="AD"/>
    <d v="2026-06-10T00:00:00"/>
    <n v="22026003763"/>
    <s v="2026 02 1501 22699"/>
    <n v="4395"/>
    <x v="883"/>
    <s v="CONTRATO PARA LA ORGANIZACIÓN Y REALIZACIÓN DE TALLERES DE URBANISMO EN CENTROS DE EDUCACIÓN"/>
    <n v="220"/>
    <s v="VALLADOLID"/>
    <s v="VALLADOLID"/>
    <x v="0"/>
    <s v="AdDirec - Adjudicación Directa"/>
    <s v="SinC - Sin Criterio"/>
    <x v="1"/>
    <x v="1"/>
    <s v="2"/>
    <s v="2. Gastos corrientes en bienes y servicios"/>
    <s v="02"/>
    <x v="10"/>
    <s v="1501"/>
    <s v="1501. Dirección del área de urbanismo y vivienda"/>
    <n v="22"/>
    <n v="22699"/>
  </r>
  <r>
    <n v="220260023517"/>
    <s v="AD"/>
    <d v="2026-06-10T00:00:00"/>
    <n v="22026004371"/>
    <s v="2026 01 4331 22799"/>
    <n v="3917.11"/>
    <x v="207"/>
    <s v="CONTRATO DE PRESTACIÓN DE SERVICIOS DE VIDEOMAPPING CON MOTIVO DEL 475 ANIVERSARIO DE LA CONTROVERSIA DE VALLADOLID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24355"/>
    <s v="AD"/>
    <d v="2026-06-15T00:00:00"/>
    <n v="22026004375"/>
    <s v="2026 06 3232 632"/>
    <n v="3376.32"/>
    <x v="116"/>
    <s v="2026/CMS_01/000026 CTO BASADO CONTROL DE CALIDAD VARIAS OBRAS SºEDUCACIÓN. (12/2025 SETM) -8  SEMANAS-"/>
    <n v="220"/>
    <s v="ZARATAN"/>
    <s v="VALLADOLID"/>
    <x v="0"/>
    <s v="PrAbier - Procedimiento Abierto"/>
    <s v="MultiC - MultiCriterio"/>
    <x v="2"/>
    <x v="1"/>
    <s v="6"/>
    <s v="6. Inversiones reales"/>
    <s v="06"/>
    <x v="0"/>
    <s v="3232"/>
    <s v="3232. Conservación y mantenimiento centros educación infantil y primaria"/>
    <n v="63"/>
    <n v="632"/>
  </r>
  <r>
    <n v="220260022776"/>
    <s v="AD"/>
    <d v="2026-06-10T00:00:00"/>
    <n v="22026004306"/>
    <s v="2026 07 1711 619"/>
    <n v="3200"/>
    <x v="884"/>
    <s v="LIMPIEZA DEL CANAL DE DESAGÜE DEL ESTANQUE DEL CAMPO GRANDE_2026"/>
    <n v="220"/>
    <s v="VALLADOLID"/>
    <s v="VALLADOLID"/>
    <x v="0"/>
    <s v="AdDirec - Adjudicación Directa"/>
    <s v="SinC - Sin Criterio"/>
    <x v="1"/>
    <x v="1"/>
    <s v="6"/>
    <s v="6. Inversiones reales"/>
    <s v="07"/>
    <x v="3"/>
    <s v="1711"/>
    <s v="1711. Parques y jardines"/>
    <n v="61"/>
    <n v="619"/>
  </r>
  <r>
    <n v="220260020225"/>
    <s v="AD"/>
    <d v="2026-06-01T00:00:00"/>
    <n v="22026004095"/>
    <s v="2026 03 9200 22699"/>
    <n v="3049.2"/>
    <x v="115"/>
    <s v="Suministro 70.000 sobres para el buzoneo en las celebraciones de Concejos Abiertos en los centros cívicicos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00"/>
    <s v="9200. Dirección del area de participación ciudadana y deportes"/>
    <n v="22"/>
    <n v="22699"/>
  </r>
  <r>
    <n v="220260023514"/>
    <s v="AD"/>
    <d v="2026-06-10T00:00:00"/>
    <n v="22026004292"/>
    <s v="2026 11 1321 22601"/>
    <n v="3148.42"/>
    <x v="583"/>
    <s v="SUMINISTRO POR EL 200 ANIVERSARIO DE P.M. 100 CHALECOS REFLECTANTES, 10000 PULSERAS TEJIDAS Y UN ROLL UP DE 85X200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01"/>
  </r>
  <r>
    <n v="220260022775"/>
    <s v="AD"/>
    <d v="2026-06-10T00:00:00"/>
    <n v="22026004305"/>
    <s v="2026 01 4331 22199"/>
    <n v="3108.59"/>
    <x v="680"/>
    <s v="SUMINISTRO ADHESIVOS, LETREROS Y TARJETAS DE ACCESO PARA IDENTIFICACIÓN EN TECH LAB 1094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199"/>
  </r>
  <r>
    <n v="220260020234"/>
    <s v="ADO"/>
    <d v="2026-06-02T00:00:00"/>
    <n v="22026002389"/>
    <s v="2026 07 1623 22700"/>
    <n v="499368.56"/>
    <x v="704"/>
    <s v="TN. RECOGIDA RSU ABRIL 2026 ( Los precios corresponden a la ordenanza reguladora de la Presentación Patrimonial de Valla"/>
    <n v="250"/>
    <s v="VALLADOLID"/>
    <s v="VALLADOLID"/>
    <x v="7"/>
    <s v="PrAbier - Procedimiento Abierto"/>
    <s v="MultiC - MultiCriterio"/>
    <x v="0"/>
    <x v="1"/>
    <s v="2"/>
    <s v="2. Gastos corrientes en bienes y servicios"/>
    <s v="07"/>
    <x v="3"/>
    <s v="1623"/>
    <s v="1623. Tratamiento de residuos"/>
    <n v="22"/>
    <n v="22700"/>
  </r>
  <r>
    <n v="220260020239"/>
    <s v="ADO"/>
    <d v="2026-06-02T00:00:00"/>
    <n v="22026004243"/>
    <s v="2026 08 1341 22699"/>
    <n v="254.1"/>
    <x v="489"/>
    <s v="TALONARIO 21X10 /50 HOJAS&quot;&quot;RECIBO OFICIAL TAXI&quot;&quot; _OVP"/>
    <n v="240"/>
    <s v="VALLADOLID"/>
    <s v="VALLADOLID"/>
    <x v="0"/>
    <s v="AdDirec - Adjudicación Directa"/>
    <s v="SinC - Sin Criterio"/>
    <x v="1"/>
    <x v="1"/>
    <s v="2"/>
    <s v="2. Gastos corrientes en bienes y servicios"/>
    <s v="08"/>
    <x v="9"/>
    <s v="1341"/>
    <s v="1341. Movilidad"/>
    <n v="22"/>
    <n v="22699"/>
  </r>
  <r>
    <n v="220260020746"/>
    <s v="ADO"/>
    <d v="2026-06-02T00:00:00"/>
    <n v="22026004113"/>
    <s v="2026 10 2313 213"/>
    <n v="131.55000000000001"/>
    <x v="5"/>
    <s v="COPIAS KYOCERA 4053 N.SERIE: RFC9Y20754 FC011400 COLOR 2244 B/N 1323 DEL 4/12/25 AL 31/3/SAN BENITO 2ª PTA. 44-CONCEJALI"/>
    <n v="240"/>
    <s v="VALLADOLID"/>
    <s v="VALLADOLID"/>
    <x v="2"/>
    <s v="PrAbier - Procedimiento Abierto"/>
    <s v="MultiC - MultiCriterio"/>
    <x v="0"/>
    <x v="1"/>
    <s v="2"/>
    <s v="2. Gastos corrientes en bienes y servicios"/>
    <s v="10"/>
    <x v="1"/>
    <s v="2313"/>
    <s v="2313. Dirección del área de personas mayores, familia y servicios sociales"/>
    <n v="21"/>
    <n v="213"/>
  </r>
  <r>
    <n v="220260020897"/>
    <s v="AD"/>
    <d v="2026-06-03T00:00:00"/>
    <n v="22026002882"/>
    <s v="2026 08 1532 619"/>
    <n v="12796.96"/>
    <x v="104"/>
    <s v="Lote 2 contrato asistencia técnica seguridad y salud obras municipales(estudios básicos y actividad preventiva del SEPI)"/>
    <n v="220"/>
    <s v="VALLADOLID"/>
    <s v="VALLADOLID"/>
    <x v="0"/>
    <s v="PrAbier - Procedimiento Abierto"/>
    <s v="MultiC - MultiCriterio"/>
    <x v="0"/>
    <x v="1"/>
    <s v="6"/>
    <s v="6. Inversiones reales"/>
    <s v="08"/>
    <x v="9"/>
    <s v="1532"/>
    <s v="1532. Pavimentación vias públicas y otros servicios urbanísticos"/>
    <n v="61"/>
    <n v="619"/>
  </r>
  <r>
    <n v="220260020900"/>
    <s v="D/"/>
    <d v="2026-06-03T00:00:00"/>
    <n v="22026000053"/>
    <s v="2026 11 1621 213"/>
    <n v="-4290.6000000000004"/>
    <x v="264"/>
    <s v="Anula 920260004711 // SPSC-SE 52/2025. MANTENIMIENTO Y CONSERVACIÓN INSTALACIONES TÉRMICAS 2026. SERVICIO DE LIMPIEZA."/>
    <n v="300"/>
    <s v="VALLADOLID"/>
    <s v="MADRID"/>
    <x v="0"/>
    <s v="PrAbier - Procedimiento Abierto"/>
    <s v="MultiC - MultiCriterio"/>
    <x v="0"/>
    <x v="1"/>
    <s v="2"/>
    <s v="2. Gastos corrientes en bienes y servicios"/>
    <s v="11"/>
    <x v="5"/>
    <s v="1621"/>
    <s v="1621. Recogida de residuos"/>
    <n v="21"/>
    <n v="213"/>
  </r>
  <r>
    <n v="220260020901"/>
    <s v="AD/"/>
    <d v="2026-06-03T00:00:00"/>
    <n v="22026002157"/>
    <s v="2026 11 1621 22799"/>
    <n v="-6050"/>
    <x v="384"/>
    <s v="Anula 920260001422 // REPEARACIÓN CONTENEDORES PAPEL Y CARTÓN METÁLICOS Y OTROS ELEMENTOS. SERVICIO DE LIMPIEZA."/>
    <n v="220"/>
    <s v="ZARATAN"/>
    <s v="VALLADOLID"/>
    <x v="0"/>
    <s v="AdDirec - Adjudicación Directa"/>
    <s v="SinC - Sin Criterio"/>
    <x v="1"/>
    <x v="1"/>
    <s v="2"/>
    <s v="2. Gastos corrientes en bienes y servicios"/>
    <s v="11"/>
    <x v="5"/>
    <s v="1621"/>
    <s v="1621. Recogida de residuos"/>
    <n v="22"/>
    <n v="22799"/>
  </r>
  <r>
    <n v="220260020902"/>
    <s v="D"/>
    <d v="2026-06-03T00:00:00"/>
    <n v="22026000432"/>
    <s v="2026 03 9241 213"/>
    <n v="274.63"/>
    <x v="68"/>
    <s v="SUMINISTRO DE 10 LÁMPARAS DE FOCOS PARA SU REPOSICIÓN EN DISTINTOS CENTROS CÍVICOS"/>
    <n v="300"/>
    <s v="VALLADOLID"/>
    <s v="VALLADOL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21016"/>
    <s v="D"/>
    <d v="2026-06-04T00:00:00"/>
    <n v="22026000434"/>
    <s v="2026 03 9241 213"/>
    <n v="5341.88"/>
    <x v="264"/>
    <s v="SUMINISTRO DE GAS REFRIGERANTE PARA RECARGAR LA ENFRIADORA DEL C.C. ZONA SUR"/>
    <n v="300"/>
    <s v="VALLADOLID"/>
    <s v="MADR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21296"/>
    <s v="D"/>
    <d v="2026-06-04T00:00:00"/>
    <n v="22026000994"/>
    <s v="2026 06 3261 22799"/>
    <n v="50380"/>
    <x v="257"/>
    <s v="2026/CTA_01/000006 CTO. SERVICIOS DEL PROGRAMA ABSENTISMO ESCOLAR PARA LOS CURSOS 26/27 y 27/28 (DEL 1/9/26 AL 31/1/26)"/>
    <n v="300"/>
    <s v="VALLADOLID"/>
    <s v="VALLADOLID"/>
    <x v="0"/>
    <s v="PrAbier - Procedimiento Abierto"/>
    <s v="MultiC - MultiCriterio"/>
    <x v="0"/>
    <x v="1"/>
    <s v="2"/>
    <s v="2. Gastos corrientes en bienes y servicios"/>
    <s v="06"/>
    <x v="0"/>
    <s v="3261"/>
    <s v="3261. Servicios complementarios de educación"/>
    <n v="22"/>
    <n v="22799"/>
  </r>
  <r>
    <n v="220260021297"/>
    <s v="D"/>
    <d v="2026-06-04T00:00:00"/>
    <n v="22026000434"/>
    <s v="2026 03 9241 213"/>
    <n v="980.52"/>
    <x v="264"/>
    <s v="SUMINISTRO DE BOMBA ENFRIADORA PARA C.C. JOSÉ LUIS MOSQUERA"/>
    <n v="300"/>
    <s v="VALLADOLID"/>
    <s v="MADR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21332"/>
    <s v="D/"/>
    <d v="2026-06-04T00:00:00"/>
    <n v="22026003092"/>
    <s v="2026 11 1361 213"/>
    <n v="-7964.27"/>
    <x v="204"/>
    <s v="CONTRATO SERVICIOS DE MANTENIMIENTO Y CONSERVACIÓN INSTALACIONES TÉRMICAS DE EDIFICIOS//SEISPC"/>
    <n v="300"/>
    <s v="MADRID"/>
    <s v="MADRID"/>
    <x v="0"/>
    <s v="PrAbier - Procedimiento Abierto"/>
    <s v="MultiC - MultiCriterio"/>
    <x v="0"/>
    <x v="1"/>
    <s v="2"/>
    <s v="2. Gastos corrientes en bienes y servicios"/>
    <s v="11"/>
    <x v="5"/>
    <s v="1361"/>
    <s v="1361. Prevención y extinción de incencios"/>
    <n v="21"/>
    <n v="213"/>
  </r>
  <r>
    <n v="220260021403"/>
    <s v="D"/>
    <d v="2026-06-04T00:00:00"/>
    <n v="22026002240"/>
    <s v="2026 11 1321 214"/>
    <n v="1446.81"/>
    <x v="527"/>
    <s v="Muelle reposapies conductor IZQ+DER v-STROM / JUEGO DE PASTILLAS DE FRENO EBC FA196HH / JUEGO DE PASTILLAS DE FRENO EBC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1405"/>
    <s v="D"/>
    <d v="2026-06-04T00:00:00"/>
    <n v="22026002243"/>
    <s v="2026 11 1321 214"/>
    <n v="65.34"/>
    <x v="631"/>
    <s v="FAS ALFOMBRAS UNIVERSAL PVC KYOTO 4 PIEZAS"/>
    <n v="300"/>
    <s v="PALENCIA"/>
    <s v="PALENCIA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1407"/>
    <s v="D"/>
    <d v="2026-06-04T00:00:00"/>
    <n v="22026002663"/>
    <s v="2026 04 9204 213"/>
    <n v="2237.9"/>
    <x v="98"/>
    <s v="ADQUISICIÓN LUCES DE EMERGENCIA"/>
    <n v="300"/>
    <s v="VALLADOLID"/>
    <s v="VALLADOLID"/>
    <x v="2"/>
    <s v="PrAbier - Procedimiento Abierto"/>
    <s v="MultiC - MultiCriterio"/>
    <x v="2"/>
    <x v="1"/>
    <s v="2"/>
    <s v="2. Gastos corrientes en bienes y servicios"/>
    <s v="04"/>
    <x v="2"/>
    <s v="9204"/>
    <s v="9204. Tecnologías de la información y comunicación"/>
    <n v="21"/>
    <n v="213"/>
  </r>
  <r>
    <n v="220260021409"/>
    <s v="D"/>
    <d v="2026-06-04T00:00:00"/>
    <n v="22026001980"/>
    <s v="2026 11 3111 22199"/>
    <n v="164.73"/>
    <x v="242"/>
    <s v="SECASUELOS BARBOSA   750mm / CONECTOR RAPIDO 3/4&quot;&quot; GRANEL TATAY 0001502 / MANGUERA FITT MASTER PLUS NTS 15X50M / BRIDA NY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3111"/>
    <s v="3111. Protección de la salubridad pública"/>
    <n v="22"/>
    <n v="22199"/>
  </r>
  <r>
    <n v="220260021413"/>
    <s v="D"/>
    <d v="2026-06-04T00:00:00"/>
    <n v="22026000868"/>
    <s v="2026 02 9332 212"/>
    <n v="291.89"/>
    <x v="627"/>
    <s v="CAMARA YASHICA CITY 200 / TARJETA SD 32GB SANDISK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415"/>
    <s v="D"/>
    <d v="2026-06-04T00:00:00"/>
    <n v="22026002380"/>
    <s v="2026 01 9206 22199"/>
    <n v="54.56"/>
    <x v="242"/>
    <s v="*BRIDA NYLON INDEX 2.5X100 NEGRA (100UD) / CINTA AMERICANA PLATA 50x30MT. 398 MIARCO *PE* / FLEXOMETRO 16/3MTS MAGNETICO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9206"/>
    <s v="9206. Archivo municipal"/>
    <n v="22"/>
    <n v="22199"/>
  </r>
  <r>
    <n v="220260021417"/>
    <s v="D"/>
    <d v="2026-06-04T00:00:00"/>
    <n v="22026001282"/>
    <s v="2026 07 1711 214"/>
    <n v="325.25"/>
    <x v="547"/>
    <s v="50 MANGUERA QUIMICOS EPDM 8 mm / 10 lampara 24v W5W Standard W2,1x9,5d / 10 lampara W5W Standard W2,1x9,5d / 10 lampara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21419"/>
    <s v="D"/>
    <d v="2026-06-04T00:00:00"/>
    <n v="22026001960"/>
    <s v="2026 07 1711 22199"/>
    <n v="230"/>
    <x v="624"/>
    <s v="nº vale: 1698 ( DESTINO: C.G ) / FRESA LABOR MOTOAZADA HONDA F210/F220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1421"/>
    <s v="D"/>
    <d v="2026-06-04T00:00:00"/>
    <n v="22026001960"/>
    <s v="2026 07 1711 22199"/>
    <n v="526.87"/>
    <x v="504"/>
    <s v="ALBARAN: AV26/02326 F: 10/04/2026 / CAJA BOLSAS DE BASURA 2000 85*105 G.180 / GUANTE NITRILO NITRIBLAC T-8 / No VALE: 17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1423"/>
    <s v="D"/>
    <d v="2026-06-04T00:00:00"/>
    <n v="22026001173"/>
    <s v="2026 07 1711 213"/>
    <n v="1379.23"/>
    <x v="242"/>
    <s v="MANO DE OBRA / DUMPER BOMBIN FRENO COMPLETO 450040834 / MANO DE OBRA / LGK ARRANQUE 12V 1,4 KW LGK335758 / LLANTA DELANT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21427"/>
    <s v="D"/>
    <d v="2026-06-04T00:00:00"/>
    <n v="22026000943"/>
    <s v="2026 06 3232 212"/>
    <n v="424.94"/>
    <x v="515"/>
    <s v="GE0012478 / 8 ANGULO DE 45X45X5 A 6M. S 275 JR / 8 ANGULO DE 35X35X4 A 6M. S 275 JR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1429"/>
    <s v="D"/>
    <d v="2026-06-04T00:00:00"/>
    <n v="22026000943"/>
    <s v="2026 06 3232 212"/>
    <n v="407.56"/>
    <x v="515"/>
    <s v="15 CORRUGADOS DE 6 A 6M, 15 DE 10 A 6M, 15 DE 12 A 6M,15  DE 16 A 6M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1431"/>
    <s v="D"/>
    <d v="2026-06-04T00:00:00"/>
    <n v="22026000943"/>
    <s v="2026 06 3232 212"/>
    <n v="269.42"/>
    <x v="478"/>
    <s v="SUMINISTRO MATERIAL DE ALBAÑIL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1433"/>
    <s v="D"/>
    <d v="2026-06-04T00:00:00"/>
    <n v="22026002247"/>
    <s v="2026 11 1321 22199"/>
    <n v="9.2100000000000009"/>
    <x v="242"/>
    <s v="PINZA ZOCALO MADERA MOD. 11 NG AMIG / PINTURA SPRAY FAREN RAL 9005 400ML NEGRO BRILL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199"/>
  </r>
  <r>
    <n v="220260021435"/>
    <s v="D"/>
    <d v="2026-06-04T00:00:00"/>
    <n v="22026002250"/>
    <s v="2026 11 1321 22699"/>
    <n v="94.14"/>
    <x v="818"/>
    <s v="SUPER GLUE-3 XXL BL 20gr / CERRADERO 99ADF7SX 10-24 AC-DC 38OHM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699"/>
  </r>
  <r>
    <n v="220260021437"/>
    <s v="D"/>
    <d v="2026-06-04T00:00:00"/>
    <n v="22026000417"/>
    <s v="2026 11 1621 22103"/>
    <n v="2266.67"/>
    <x v="659"/>
    <s v="PETRONAS HYDRAULICE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03"/>
  </r>
  <r>
    <n v="220260021439"/>
    <s v="D"/>
    <d v="2026-06-04T00:00:00"/>
    <n v="22026000690"/>
    <s v="2026 11 1631 214"/>
    <n v="360.06"/>
    <x v="342"/>
    <s v="SUMINISTRO PIEZAS TALLER.../// AM EXP 18/2022 // SERVICIO DE LIMPIEZA VIARIA."/>
    <n v="300"/>
    <s v="MADRID"/>
    <s v="MADR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1441"/>
    <s v="D"/>
    <d v="2026-06-04T00:00:00"/>
    <n v="22026000422"/>
    <s v="2026 11 1621 22199"/>
    <n v="222.07"/>
    <x v="258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1443"/>
    <s v="D"/>
    <d v="2026-06-04T00:00:00"/>
    <n v="22026002189"/>
    <s v="2026 11 1361 22199"/>
    <n v="147.52000000000001"/>
    <x v="242"/>
    <s v="COMBUSTIBLE STIHL MOTOMIX  5LT. *PE* / IMPORTE ECORAEE / STIHL SISTEMA DE LLENADO PARA COMBUSTIBLE 8905005 / STIHL ACEIT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1445"/>
    <s v="D"/>
    <d v="2026-06-04T00:00:00"/>
    <n v="22026000691"/>
    <s v="2026 11 1621 214"/>
    <n v="411.4"/>
    <x v="573"/>
    <s v="REPARACIÓN VEHÍCULO.../// AM EXP 0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447"/>
    <s v="D"/>
    <d v="2026-06-04T00:00:00"/>
    <n v="22026000943"/>
    <s v="2026 06 3232 212"/>
    <n v="62.47"/>
    <x v="175"/>
    <s v="FIELTRO ESPECIAL SUELOS // CINTAS KREP 24MM X45 //CINTAS MAKREPP 80 29MMX45M // EMULSIÓN FIJADORA // CEIP MIGUEL ÍSCAR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1449"/>
    <s v="D"/>
    <d v="2026-06-04T00:00:00"/>
    <n v="22026000943"/>
    <s v="2026 06 3232 212"/>
    <n v="37.69"/>
    <x v="417"/>
    <s v="SIKA 11FC PURFORM BLANCO 300ML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1451"/>
    <s v="D"/>
    <d v="2026-06-04T00:00:00"/>
    <n v="22026000943"/>
    <s v="2026 06 3232 212"/>
    <n v="33.67"/>
    <x v="98"/>
    <s v="CONJUNTO DE MANETA PRESTO 1200 / PISTON INTERCAMBIABLE PRESTO 9847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1453"/>
    <s v="D"/>
    <d v="2026-06-04T00:00:00"/>
    <n v="22026003182"/>
    <s v="2026 06 3231 212"/>
    <n v="309.68"/>
    <x v="242"/>
    <s v="SUMNISTRO MATERIAL DE FERRETERÍA // ESCUELAS INFANTILE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1"/>
    <s v="3231. Escuelas infantiles"/>
    <n v="21"/>
    <n v="212"/>
  </r>
  <r>
    <n v="220260021455"/>
    <s v="D"/>
    <d v="2026-06-04T00:00:00"/>
    <n v="22026000689"/>
    <s v="2026 11 1621 214"/>
    <n v="1297.28"/>
    <x v="58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457"/>
    <s v="D"/>
    <d v="2026-06-04T00:00:00"/>
    <n v="22026000689"/>
    <s v="2026 11 1621 214"/>
    <n v="538.35"/>
    <x v="58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459"/>
    <s v="D"/>
    <d v="2026-06-04T00:00:00"/>
    <n v="22026000422"/>
    <s v="2026 11 1621 22199"/>
    <n v="190.96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1461"/>
    <s v="D"/>
    <d v="2026-06-04T00:00:00"/>
    <n v="22026000422"/>
    <s v="2026 11 1621 22199"/>
    <n v="6.34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1463"/>
    <s v="D"/>
    <d v="2026-06-04T00:00:00"/>
    <n v="22026000422"/>
    <s v="2026 11 1621 22199"/>
    <n v="11.39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1465"/>
    <s v="D"/>
    <d v="2026-06-04T00:00:00"/>
    <n v="22026003182"/>
    <s v="2026 06 3231 212"/>
    <n v="299.11"/>
    <x v="98"/>
    <s v="SUMINISTRO MATERIAL ELÉCTRICO // EIM EL TOBOGÁN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1"/>
    <s v="3231. Escuelas infantiles"/>
    <n v="21"/>
    <n v="212"/>
  </r>
  <r>
    <n v="220260021467"/>
    <s v="D"/>
    <d v="2026-06-04T00:00:00"/>
    <n v="22026003184"/>
    <s v="2026 06 3321 212"/>
    <n v="142.88"/>
    <x v="242"/>
    <s v="REPOSAPIES FELLOWES AJUSTABLE ERGO / CORONA BIMETAL  68 BAHCO 3830 68 VIP / CONTERA RED INTERIOR PLASTICO 12 // BIBLIOTE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321"/>
    <s v="3321. Bibliotecas públicas"/>
    <n v="21"/>
    <n v="212"/>
  </r>
  <r>
    <n v="220260021469"/>
    <s v="D"/>
    <d v="2026-06-04T00:00:00"/>
    <n v="22026000945"/>
    <s v="2026 06 3321 212"/>
    <n v="67.02"/>
    <x v="98"/>
    <s v="SUMINISTRO MATERIAL DE FERRETERÍA // BIBLIOTECAS MUNICIP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321"/>
    <s v="3321. Bibliotecas públicas"/>
    <n v="21"/>
    <n v="212"/>
  </r>
  <r>
    <n v="220260021471"/>
    <s v="D"/>
    <d v="2026-06-04T00:00:00"/>
    <n v="22026003184"/>
    <s v="2026 06 3321 212"/>
    <n v="99.95"/>
    <x v="242"/>
    <s v="COPIA LLAVE MCM 54 MAESTRA E-23677 // BIBLIOTECAS MUNICIP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321"/>
    <s v="3321. Bibliotecas públicas"/>
    <n v="21"/>
    <n v="212"/>
  </r>
  <r>
    <n v="220260021473"/>
    <s v="D"/>
    <d v="2026-06-04T00:00:00"/>
    <n v="22026000422"/>
    <s v="2026 11 1621 22199"/>
    <n v="123.2"/>
    <x v="65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1475"/>
    <s v="D"/>
    <d v="2026-06-04T00:00:00"/>
    <n v="22026002122"/>
    <s v="2026 08 1532 210"/>
    <n v="1144.8499999999999"/>
    <x v="504"/>
    <s v="ALBARAN: AV26/02448 F: 15/04/2026 / PALETA 5844-B BELLOTA / PALETA 5841-B BELLOTA / MUELA CORINDON OPTIMUM 250*30*25mm K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21477"/>
    <s v="D"/>
    <d v="2026-06-04T00:00:00"/>
    <n v="22026002122"/>
    <s v="2026 08 1532 210"/>
    <n v="209.45"/>
    <x v="504"/>
    <s v="ALBARAN: AV26/02618 F: 22/04/2026 / CREMA SOLAR HELIOCARE 360 FLUID SPRAY 250ml.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21479"/>
    <s v="D"/>
    <d v="2026-06-04T00:00:00"/>
    <n v="22026002243"/>
    <s v="2026 11 1321 214"/>
    <n v="407.13"/>
    <x v="547"/>
    <s v="FILTRO AIRE / FILTRO ACEITE / FILTRO HABITACULO / 2 Interruptores Varios / 2 PILOTO LED 12/24V 3F C/LUZ MATRICUL / 2 Bat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1481"/>
    <s v="D"/>
    <d v="2026-06-04T00:00:00"/>
    <n v="22026002240"/>
    <s v="2026 11 1321 214"/>
    <n v="136.85"/>
    <x v="694"/>
    <s v="ACUERDO MARCO_4078JKP:TARJETA ARRANQUE Y CODIFICACION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1483"/>
    <s v="D"/>
    <d v="2026-06-04T00:00:00"/>
    <n v="22026002240"/>
    <s v="2026 11 1321 214"/>
    <n v="96.8"/>
    <x v="694"/>
    <s v="acuerdo marco_0476CCS: SERVOFRENO RECUPERADO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1485"/>
    <s v="D"/>
    <d v="2026-06-04T00:00:00"/>
    <n v="22026002243"/>
    <s v="2026 11 1321 214"/>
    <n v="330.34"/>
    <x v="631"/>
    <s v="MOTIP 563 LIMPIADOR DE FRENOS 0.5L / NGK BUJIA CR9EIA9 6289 / NGK BUJIA CR8EIA9 4286 / NGK BUJIA AUTO ILKAR7B11 4912 / N"/>
    <n v="300"/>
    <s v="PALENCIA"/>
    <s v="PALENCIA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1487"/>
    <s v="D"/>
    <d v="2026-06-04T00:00:00"/>
    <n v="22026000868"/>
    <s v="2026 02 9332 212"/>
    <n v="18.61"/>
    <x v="18"/>
    <s v="MANGUITO DUAL FLESS CURVO EXT.90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489"/>
    <s v="D"/>
    <d v="2026-06-04T00:00:00"/>
    <n v="22026000868"/>
    <s v="2026 02 9332 212"/>
    <n v="216.88"/>
    <x v="175"/>
    <s v="NEVADA + BLANCO 15L ( MANTENIMIENTO DE EDIFICIOS SALA CORAL ) / GOTELE 5KG ( MANTENIMIENTO DE EDIFICIOS SALA CORAL ) / D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491"/>
    <s v="D"/>
    <d v="2026-06-04T00:00:00"/>
    <n v="22026000868"/>
    <s v="2026 02 9332 212"/>
    <n v="165.2"/>
    <x v="175"/>
    <s v="UNO TM SUPERCUBRIENTE MATE NEGOR  4L ( SAN BENITO (DESPACHO CONCEJALIA) ID005085 ) / PLASTICO TAPAR ROLLO 50X2 6 MICRAS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493"/>
    <s v="D"/>
    <d v="2026-06-04T00:00:00"/>
    <n v="22026000868"/>
    <s v="2026 02 9332 212"/>
    <n v="30.66"/>
    <x v="242"/>
    <s v="SIN ID / CEYS GRASA LITIO BLANCO  100ML     504906 *PE* / SIN ID / TOR. C/EXA. DIN 933 - 8.8  M-06x016 / TOR. C/EXA. DIN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495"/>
    <s v="D"/>
    <d v="2026-06-04T00:00:00"/>
    <n v="22026000436"/>
    <s v="2026 03 9241 212"/>
    <n v="37.04"/>
    <x v="818"/>
    <s v="CERRADURA 5811-35 PARA CONDE ANSÚREZ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1497"/>
    <s v="D"/>
    <d v="2026-06-04T00:00:00"/>
    <n v="22026002380"/>
    <s v="2026 01 9206 22199"/>
    <n v="14.57"/>
    <x v="91"/>
    <s v="55917 - Lampara halogena 12V 20w G4 Type SH5917 / T - GE00003921 ID 51098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9206"/>
    <s v="9206. Archivo municipal"/>
    <n v="22"/>
    <n v="22199"/>
  </r>
  <r>
    <n v="220260021499"/>
    <s v="D"/>
    <d v="2026-06-04T00:00:00"/>
    <n v="22026000437"/>
    <s v="2026 03 9241 213"/>
    <n v="130"/>
    <x v="242"/>
    <s v="ID: 0050470 / MATERIAL DE FERRETERÍA PARA C.C. SANTIAGO LÓPEZ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1501"/>
    <s v="D"/>
    <d v="2026-06-04T00:00:00"/>
    <n v="22026000437"/>
    <s v="2026 03 9241 213"/>
    <n v="9.09"/>
    <x v="242"/>
    <s v="SUMINISTRO DE MATERIAL DE FERRETERÍA (ID 50382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1503"/>
    <s v="D"/>
    <d v="2026-06-04T00:00:00"/>
    <n v="22026000437"/>
    <s v="2026 03 9241 213"/>
    <n v="213.6"/>
    <x v="98"/>
    <s v="PUENTE PROTEGE-CABLES 500X500X55MM KB3X35 / TERMINAL PUENTE SALVACABLES (160X500X55MM) KB3X35E / D.CONMUT NIESSEN 8122 m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1505"/>
    <s v="D"/>
    <d v="2026-06-04T00:00:00"/>
    <n v="22026000436"/>
    <s v="2026 03 9241 212"/>
    <n v="152.22"/>
    <x v="499"/>
    <s v="SUMINISTRO PINTURA PARA C.M. SEGUNDO MONTES (ID 51101 TKROM SUPERCARRARA LISO BLANCO 810 15LT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1507"/>
    <s v="D"/>
    <d v="2026-06-04T00:00:00"/>
    <n v="22026000437"/>
    <s v="2026 03 9241 213"/>
    <n v="343.64"/>
    <x v="627"/>
    <s v="SUMINISTRO DE MATERIAL PARA REPARACIÓN DE C.C. JOSÉ LUIS MOSQUERA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1509"/>
    <s v="D"/>
    <d v="2026-06-04T00:00:00"/>
    <n v="22026000436"/>
    <s v="2026 03 9241 212"/>
    <n v="941.04"/>
    <x v="404"/>
    <s v="MATERIAL DE CARPINTERÍA PARA C.C. DELICIAS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1511"/>
    <s v="D"/>
    <d v="2026-06-04T00:00:00"/>
    <n v="22026000943"/>
    <s v="2026 06 3232 212"/>
    <n v="1089.08"/>
    <x v="242"/>
    <s v="SUMINISTRO MATERIAL DE FERRETERÍA - CERRAJ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1513"/>
    <s v="D"/>
    <d v="2026-06-04T00:00:00"/>
    <n v="22026000419"/>
    <s v="2026 11 1621 22104"/>
    <n v="370.71"/>
    <x v="504"/>
    <s v="VESTUARIO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04"/>
  </r>
  <r>
    <n v="220260021515"/>
    <s v="D"/>
    <d v="2026-06-04T00:00:00"/>
    <n v="22026000419"/>
    <s v="2026 11 1621 22104"/>
    <n v="35.11"/>
    <x v="504"/>
    <s v="VESTUARIO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04"/>
  </r>
  <r>
    <n v="220260021517"/>
    <s v="D"/>
    <d v="2026-06-04T00:00:00"/>
    <n v="22026000424"/>
    <s v="2026 11 1631 22104"/>
    <n v="504.47"/>
    <x v="504"/>
    <s v="VESTUARIO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04"/>
  </r>
  <r>
    <n v="220260021519"/>
    <s v="D"/>
    <d v="2026-06-04T00:00:00"/>
    <n v="22026002243"/>
    <s v="2026 11 1321 214"/>
    <n v="613.75"/>
    <x v="630"/>
    <s v="MAHLE/LX2870 - FILTRO DE AIRE / MAHLE/OC534 - FILTRO DE ACEITE / MAHLE/LA395 - FILTRO DE HABITACULO / VECA/614029 - ACEL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1521"/>
    <s v="D"/>
    <d v="2026-06-04T00:00:00"/>
    <n v="22026002250"/>
    <s v="2026 11 1321 22699"/>
    <n v="26.8"/>
    <x v="499"/>
    <s v="ESPATULA 9998/75 UD                                                         ( POLICIA MUNICIPAL - RETIRA ROBERTO ALMARAZ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699"/>
  </r>
  <r>
    <n v="220260021523"/>
    <s v="D"/>
    <d v="2026-06-04T00:00:00"/>
    <n v="22026002250"/>
    <s v="2026 11 1321 22699"/>
    <n v="55.79"/>
    <x v="499"/>
    <s v="CINTA MASTER AZUL 25mm SEGOPI ROL                                           ( POLICIA MUNICIPAL ) / RUALAIX RENOVAC. INT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2"/>
    <n v="22699"/>
  </r>
  <r>
    <n v="220260021525"/>
    <s v="D"/>
    <d v="2026-06-04T00:00:00"/>
    <n v="22026002240"/>
    <s v="2026 11 1321 214"/>
    <n v="1229.0899999999999"/>
    <x v="536"/>
    <s v="TAO26 711 REPARACION 1760-LKK KMS 79193 D-M INYECTORES PARA COMPROBARLES / D-M CAJA CAMBIOS PARA CAMBIAR VALVULA EGR Y J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1527"/>
    <s v="D"/>
    <d v="2026-06-04T00:00:00"/>
    <n v="22026002189"/>
    <s v="2026 11 1361 22199"/>
    <n v="161.29"/>
    <x v="504"/>
    <s v="ALBARAN: AV26/01905 F: 20/03/2026 / BATERIA LITIO M12B4 4.0 AH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1529"/>
    <s v="D"/>
    <d v="2026-06-04T00:00:00"/>
    <n v="22026002189"/>
    <s v="2026 11 1361 22199"/>
    <n v="21.18"/>
    <x v="98"/>
    <s v="TAPA LATON MACHO 2&quot;&quot; ESMEBRA MB 06270008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0193"/>
    <s v="AD"/>
    <d v="2026-06-01T00:00:00"/>
    <n v="22026004273"/>
    <s v="2026 01 4331 22699"/>
    <n v="3025"/>
    <x v="885"/>
    <s v="PROMOCIÓN INSTITUCIONAL DEL AYUNTAMIENTO DE VALLADOLID EN EL MARCO DE LA LECHAZOCONF"/>
    <n v="220"/>
    <s v="VALLADOLID"/>
    <s v="VALLADOLID"/>
    <x v="3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699"/>
  </r>
  <r>
    <n v="220260021532"/>
    <s v="D"/>
    <d v="2026-06-05T00:00:00"/>
    <n v="22026003180"/>
    <s v="2026 08 1341 214"/>
    <n v="72.599999999999994"/>
    <x v="629"/>
    <s v="Acuerdo Marco_RepElementosTransporte_Equilibrado vehhículo 4181 MDZ"/>
    <n v="300"/>
    <s v="VALLADOLID"/>
    <s v="VALLADOLID"/>
    <x v="0"/>
    <s v="PrAbier - Procedimiento Abierto"/>
    <s v="MultiC - MultiCriterio"/>
    <x v="2"/>
    <x v="1"/>
    <s v="2"/>
    <s v="2. Gastos corrientes en bienes y servicios"/>
    <s v="08"/>
    <x v="9"/>
    <s v="1341"/>
    <s v="1341. Movilidad"/>
    <n v="21"/>
    <n v="214"/>
  </r>
  <r>
    <n v="220260021534"/>
    <s v="D"/>
    <d v="2026-06-05T00:00:00"/>
    <n v="22026000422"/>
    <s v="2026 11 1621 22199"/>
    <n v="470.57"/>
    <x v="663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1536"/>
    <s v="D"/>
    <d v="2026-06-05T00:00:00"/>
    <n v="22026000422"/>
    <s v="2026 11 1621 22199"/>
    <n v="1125.3"/>
    <x v="160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1538"/>
    <s v="D"/>
    <d v="2026-06-05T00:00:00"/>
    <n v="22026001960"/>
    <s v="2026 07 1711 22199"/>
    <n v="1133.5"/>
    <x v="515"/>
    <s v="PARQUES Y JARDINES: VIVEROS RENEDO (  ID0051002 GE0003947 ) / TUBO RECTANGULAR 60X40X2 GALVA / PARQUES Y JARDINES / 2 CO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1540"/>
    <s v="D"/>
    <d v="2026-06-05T00:00:00"/>
    <n v="22026002935"/>
    <s v="2026 01 4331 212"/>
    <n v="81.150000000000006"/>
    <x v="404"/>
    <s v="Albarán: VA26/1728 Fecha: 11/05/26 / * GE 0016240* / *DESARROLLO EMPRESARIAL* / JUEGO 75 KG. SF-75 REF.7500 / AGLOMERADO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21542"/>
    <s v="D"/>
    <d v="2026-06-05T00:00:00"/>
    <n v="22026002240"/>
    <s v="2026 11 1321 214"/>
    <n v="1760.55"/>
    <x v="629"/>
    <s v="OFICINA CONTABLE L01471868 / ORGANO GESTOR L01471868 / UNIDAD TRAMITADORA GE0003952 / 205/60R16 MICHELIN PRIM5 92H 3959-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1544"/>
    <s v="D"/>
    <d v="2026-06-05T00:00:00"/>
    <n v="22026002245"/>
    <s v="2026 11 1321 213"/>
    <n v="5.59"/>
    <x v="98"/>
    <s v="TAPAPOROS COBRE RD 15 MM GEBO 04.620.60.15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3"/>
  </r>
  <r>
    <n v="220260021546"/>
    <s v="D"/>
    <d v="2026-06-05T00:00:00"/>
    <n v="22026002245"/>
    <s v="2026 11 1321 213"/>
    <n v="114.32"/>
    <x v="98"/>
    <s v="PLACA 1CT CIMA 50000085-030 BL 1XRJ45 PLAN / D.BASE CIMA 50010472-030 BL TORN.RAPID LED / CAJA SUP CIMA 51000003-030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3"/>
  </r>
  <r>
    <n v="220260021548"/>
    <s v="D"/>
    <d v="2026-06-05T00:00:00"/>
    <n v="22026001765"/>
    <s v="2026 10 2412 22199"/>
    <n v="13.38"/>
    <x v="258"/>
    <s v="MATERIAL PARA EL CURSO DE PARQUES Y JARDINES DEL C. DE F. PARA EL EMPLEO JACINTO BENAVENTE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2"/>
    <n v="22199"/>
  </r>
  <r>
    <n v="220260021550"/>
    <s v="D"/>
    <d v="2026-06-05T00:00:00"/>
    <n v="22026001765"/>
    <s v="2026 10 2412 22199"/>
    <n v="32.71"/>
    <x v="258"/>
    <s v="SUMINIS.DE  BOLSA 100 UDS. BRIDA NYLON VERDE  Y FLOWER INSECTICI PARA EL C. DE PARQUES Y JARDINES VII -JACINTO BENAV.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2"/>
    <n v="22199"/>
  </r>
  <r>
    <n v="220260021552"/>
    <s v="D"/>
    <d v="2026-06-05T00:00:00"/>
    <n v="22026002243"/>
    <s v="2026 11 1321 214"/>
    <n v="174.48"/>
    <x v="631"/>
    <s v="COFAN BRIDAS NYLON NEGRO 4.8X300MM / VARTA SILVER AGM 70AH 760A(EN) 12V +DCHA / COFAN VASO 1/4&quot;&quot; M-8"/>
    <n v="300"/>
    <s v="PALENCIA"/>
    <s v="PALENCIA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1554"/>
    <s v="D"/>
    <d v="2026-06-05T00:00:00"/>
    <n v="22026002245"/>
    <s v="2026 11 1321 213"/>
    <n v="8.57"/>
    <x v="242"/>
    <s v="FLOWER INSECTICIDA FIN HORMIGAS 1KG. REF. 60134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3"/>
  </r>
  <r>
    <n v="220260021556"/>
    <s v="D"/>
    <d v="2026-06-05T00:00:00"/>
    <n v="22026000422"/>
    <s v="2026 11 1621 22199"/>
    <n v="6487.78"/>
    <x v="110"/>
    <s v="OTROS SUMINISTROS.../// AM EXP 18/2022 // SERVICIO DE LIMPIEZA."/>
    <n v="300"/>
    <s v="GETAFE"/>
    <s v="MADR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1558"/>
    <s v="D"/>
    <d v="2026-06-05T00:00:00"/>
    <n v="22026000689"/>
    <s v="2026 11 1621 214"/>
    <n v="3438.99"/>
    <x v="56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560"/>
    <s v="D"/>
    <d v="2026-06-05T00:00:00"/>
    <n v="22026000691"/>
    <s v="2026 11 1621 214"/>
    <n v="304.81"/>
    <x v="568"/>
    <s v="REPARACIÓN MAQUINARIA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562"/>
    <s v="D"/>
    <d v="2026-06-05T00:00:00"/>
    <n v="22026000691"/>
    <s v="2026 11 1621 214"/>
    <n v="3174.12"/>
    <x v="629"/>
    <s v="REPARACIONES EN VEHÍCULOS.../// AM EXP 0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564"/>
    <s v="D"/>
    <d v="2026-06-05T00:00:00"/>
    <n v="22026000691"/>
    <s v="2026 11 1621 214"/>
    <n v="3464.28"/>
    <x v="629"/>
    <s v="REPARACIONES VEHÍCULOS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566"/>
    <s v="D"/>
    <d v="2026-06-05T00:00:00"/>
    <n v="22026000692"/>
    <s v="2026 11 1631 214"/>
    <n v="2636.08"/>
    <x v="629"/>
    <s v="REPARACIONES VEHÍCULOS.../// AM EXP 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1568"/>
    <s v="D"/>
    <d v="2026-06-05T00:00:00"/>
    <n v="22026000422"/>
    <s v="2026 11 1621 22199"/>
    <n v="24.2"/>
    <x v="98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1570"/>
    <s v="D"/>
    <d v="2026-06-05T00:00:00"/>
    <n v="22026002380"/>
    <s v="2026 01 9206 22199"/>
    <n v="118.71"/>
    <x v="478"/>
    <s v="ML MONTANTE 48 A 3000 / ML CANAL 48 MM / M² PLACA YESO LAMINADO 2500X1200X13 / SACO DE PASTA SEMIN 2H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9206"/>
    <s v="9206. Archivo municipal"/>
    <n v="22"/>
    <n v="22199"/>
  </r>
  <r>
    <n v="220260021572"/>
    <s v="D"/>
    <d v="2026-06-05T00:00:00"/>
    <n v="22026000868"/>
    <s v="2026 02 9332 212"/>
    <n v="2307.83"/>
    <x v="600"/>
    <s v="B2-2  CAMBIADOR DE PARED PLEGABLE PLASTICO HDPE  CARGA MAX. 20KG   86x56,5x50 cm / ZUT15 PURGADOR AUTOM. ZEPARO UNIV. PN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574"/>
    <s v="D"/>
    <d v="2026-06-05T00:00:00"/>
    <n v="22026000866"/>
    <s v="2026 02 9332 214"/>
    <n v="973"/>
    <x v="222"/>
    <s v="HMO.  DESMONTAR RUEDA, PINZA DE FRENO TRASERO Y BUJE TRASERO DCH.PARA REVISAR RODAMIENTO /   HMO.  SUSTITUIR  EL  RODA"/>
    <n v="300"/>
    <s v="VALLADOLID"/>
    <s v="VALLADOLID"/>
    <x v="0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4"/>
  </r>
  <r>
    <n v="220260021576"/>
    <s v="D"/>
    <d v="2026-06-05T00:00:00"/>
    <n v="22026000868"/>
    <s v="2026 02 9332 212"/>
    <n v="13.42"/>
    <x v="499"/>
    <s v="RUALAIX RENOVAC. INTERIOR PASTA RX-301 5KG                                  ( MANTENIMIENTO DE EDIFICIOS E INSTALACIONES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578"/>
    <s v="D"/>
    <d v="2026-06-05T00:00:00"/>
    <n v="22026000868"/>
    <s v="2026 02 9332 212"/>
    <n v="12.18"/>
    <x v="499"/>
    <s v="BATIDOR PINTURA PROFESIONAL 600X120MM UD                                    ( MANTENIMIENTO DE EDIFICIOS E INSTALACIONES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580"/>
    <s v="D"/>
    <d v="2026-06-05T00:00:00"/>
    <n v="22026000868"/>
    <s v="2026 02 9332 212"/>
    <n v="121.97"/>
    <x v="499"/>
    <s v="TKROM MATE FORTUNA M-60 OCEANIC 15LT                                        ( MANTENIMIENTO DE EDIFICIOS E INSTALACIONES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582"/>
    <s v="D"/>
    <d v="2026-06-05T00:00:00"/>
    <n v="22026000868"/>
    <s v="2026 02 9332 212"/>
    <n v="32.94"/>
    <x v="499"/>
    <s v="RUALAIX RENOVAC. INTERIOR PASTA RX-301 5KG                                  ( MANTENIMIENTO DE EDIFICIOS E INSTALACIONES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584"/>
    <s v="D"/>
    <d v="2026-06-05T00:00:00"/>
    <n v="22026000868"/>
    <s v="2026 02 9332 212"/>
    <n v="9"/>
    <x v="499"/>
    <s v="SPRAY SEGOPI-TECH PINTURA ANTIMANCHAS 0.5LT                                 ( MANTENIMIENTO DE EDIFICIOS E INSTALACIONES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586"/>
    <s v="D"/>
    <d v="2026-06-05T00:00:00"/>
    <n v="22026000868"/>
    <s v="2026 02 9332 212"/>
    <n v="23.1"/>
    <x v="499"/>
    <s v="TINTE UNIVERSAL AMARILLO 0.25LT                                             ( MANTENIMIENTO DE EDIFICIOS E INSTALACIONES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588"/>
    <s v="D"/>
    <d v="2026-06-05T00:00:00"/>
    <n v="22026000866"/>
    <s v="2026 02 9332 214"/>
    <n v="89.3"/>
    <x v="546"/>
    <s v="ADPRO/BLUE10 - BLUE10 / BOSCH/1987302201 - LAMPARA DE INCANDESCENCIA / ADPRO/10W405 - ACEITE 10W40 5L.MDX / TRA/TRA - TA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4"/>
  </r>
  <r>
    <n v="220260021590"/>
    <s v="D"/>
    <d v="2026-06-05T00:00:00"/>
    <n v="22026000868"/>
    <s v="2026 02 9332 212"/>
    <n v="33.49"/>
    <x v="258"/>
    <s v="ALB: 26-209414 PED: 26-015919-1003 S/PED: RECINTO FERIAL / CODO 90º ROSCA MACHO PE 40-11/4&quot;&quot; / COLLARIN AZUL DUCTIL PE.PV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592"/>
    <s v="D"/>
    <d v="2026-06-05T00:00:00"/>
    <n v="22026000867"/>
    <s v="2026 02 9332 213"/>
    <n v="110.23"/>
    <x v="600"/>
    <s v="0601396104 GWS 9-125S AMOLADORA 900W 2800-11000RPM Ø125 +CAJA BOSCH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3"/>
  </r>
  <r>
    <n v="220260021594"/>
    <s v="D"/>
    <d v="2026-06-05T00:00:00"/>
    <n v="22026000867"/>
    <s v="2026 02 9332 213"/>
    <n v="2239.1799999999998"/>
    <x v="600"/>
    <s v="0248010-K10  -  PURGADOR AUTOMÁTICO DE AIRE INTERVEN 3/8&quot;&quot;  WATT / 1.428-548.0     NT 20/1 ASPIRADOR SECO / LIQUIDOS KÄRC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3"/>
  </r>
  <r>
    <n v="220260021596"/>
    <s v="D"/>
    <d v="2026-06-05T00:00:00"/>
    <n v="22026000868"/>
    <s v="2026 02 9332 212"/>
    <n v="23.47"/>
    <x v="417"/>
    <s v="REBARBADOR CUERPO PLASTICO 150mm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598"/>
    <s v="D"/>
    <d v="2026-06-05T00:00:00"/>
    <n v="22026000943"/>
    <s v="2026 06 3232 212"/>
    <n v="225.83"/>
    <x v="242"/>
    <s v="SUMINISTRO MATERIAL DE FERRET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1600"/>
    <s v="D"/>
    <d v="2026-06-05T00:00:00"/>
    <n v="22026000943"/>
    <s v="2026 06 3232 212"/>
    <n v="67.400000000000006"/>
    <x v="242"/>
    <s v="PULVERIZADOR MATABI EVOLUTION 12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1602"/>
    <s v="D"/>
    <d v="2026-06-05T00:00:00"/>
    <n v="22026000943"/>
    <s v="2026 06 3232 212"/>
    <n v="384.85"/>
    <x v="98"/>
    <s v="SUMINISTRO MATERIAL PARA SANITARIOS - BAÑOS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1604"/>
    <s v="D"/>
    <d v="2026-06-05T00:00:00"/>
    <n v="22026000436"/>
    <s v="2026 03 9241 212"/>
    <n v="152.58000000000001"/>
    <x v="404"/>
    <s v="Albarán: VA26/1544 Fecha: 27/04/26 / CAMPOS ANEXOS JOSE ZORRILLA / - / PINO NORTE CC 75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1606"/>
    <s v="D"/>
    <d v="2026-06-05T00:00:00"/>
    <n v="22026001176"/>
    <s v="2026 10 2412 212"/>
    <n v="60.89"/>
    <x v="98"/>
    <s v="MANT. SUMINISTRO DE PLAFON LDV SURFACE400 LED 24W,TASA ECORAEE Y  ZOCALO   JANGAR  PARA REPARACION DEL JACINTO BENAVENTE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1"/>
    <n v="212"/>
  </r>
  <r>
    <n v="220260021670"/>
    <s v="D"/>
    <d v="2026-06-05T00:00:00"/>
    <n v="22026000437"/>
    <s v="2026 03 9241 213"/>
    <n v="30.42"/>
    <x v="98"/>
    <s v="SUMINISTRO DE MATERIAL DE ELECTRICIDAD PARA C.C. JOSÉ LUIS MOSQUERA (ID 51466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1672"/>
    <s v="D"/>
    <d v="2026-06-05T00:00:00"/>
    <n v="22026000436"/>
    <s v="2026 03 9241 212"/>
    <n v="28.99"/>
    <x v="258"/>
    <s v="SUMINISTRO DE MATERIAL DE FONTANERÍA PARA C.C. RONDILLA (ID 51512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1674"/>
    <s v="D"/>
    <d v="2026-06-05T00:00:00"/>
    <n v="22026000436"/>
    <s v="2026 03 9241 212"/>
    <n v="9.9"/>
    <x v="242"/>
    <s v="MATERIAL DE CERRAJERÍA PARA CENTROS CÍVICOS DELICIAS Y PARQUESOL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1676"/>
    <s v="D"/>
    <d v="2026-06-05T00:00:00"/>
    <n v="22026000437"/>
    <s v="2026 03 9241 213"/>
    <n v="335.59"/>
    <x v="242"/>
    <s v="SUMINISTRO DE MATERIAL DE FERRETERÍA PARA VARIOS CENTROS CÍV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1678"/>
    <s v="D"/>
    <d v="2026-06-05T00:00:00"/>
    <n v="22026002935"/>
    <s v="2026 01 4331 212"/>
    <n v="268.11"/>
    <x v="242"/>
    <s v="ID: 0048545 / COPIA LLAVE MCM 54 MAESTRA E-32677 / ID: 0051288 / CUBO TAYG PLASTICO ECO  50 LT. C/PEDAL AMARILLO / PARAG"/>
    <n v="300"/>
    <s v="VALLADOLID"/>
    <s v="VALLADOLID"/>
    <x v="0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2"/>
  </r>
  <r>
    <n v="220260021680"/>
    <s v="D"/>
    <d v="2026-06-05T00:00:00"/>
    <n v="22026000868"/>
    <s v="2026 02 9332 212"/>
    <n v="58.08"/>
    <x v="98"/>
    <s v="PANEL DISANO ECO 33W 4000K  60X60 UGR&lt;19 BL 3500LM / TASA ECORAEE   (R.DECRETO 208/2005)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1682"/>
    <s v="D"/>
    <d v="2026-06-05T00:00:00"/>
    <n v="22026000436"/>
    <s v="2026 03 9241 212"/>
    <n v="51.39"/>
    <x v="665"/>
    <s v="MATERIAL DE FONTANERÍA PARA REPARACIÓN EN C.C. JOSÉ MARÍA LUELMO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1684"/>
    <s v="D"/>
    <d v="2026-06-05T00:00:00"/>
    <n v="22026001313"/>
    <s v="2026 07 1711 22104"/>
    <n v="130.01"/>
    <x v="160"/>
    <s v="ZAPATO RICK S3 SRC CI ESD T-45 (                       )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4"/>
  </r>
  <r>
    <n v="220260021686"/>
    <s v="D"/>
    <d v="2026-06-05T00:00:00"/>
    <n v="22026001313"/>
    <s v="2026 07 1711 22104"/>
    <n v="47.35"/>
    <x v="160"/>
    <s v="BOTA BLASTER S1P SRC ESD T-40 (                       ) / BOTA SINEX UROLA S3 39 SRC WR METAL FREE MEMBRANA 39 (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4"/>
  </r>
  <r>
    <n v="220260021688"/>
    <s v="D"/>
    <d v="2026-06-05T00:00:00"/>
    <n v="22026001960"/>
    <s v="2026 07 1711 22199"/>
    <n v="1101.0999999999999"/>
    <x v="6"/>
    <s v="DUO 10,5CM ALTO 5* NEGRO ( RECOGEN DIRECTAMENTE EN XPO )"/>
    <n v="300"/>
    <s v="SANTIAGO DEL ARROYO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1690"/>
    <s v="D"/>
    <d v="2026-06-05T00:00:00"/>
    <n v="22026001370"/>
    <s v="2026 07 1711 619"/>
    <n v="229.26"/>
    <x v="6"/>
    <s v="SACA SUBSTRATO UNIVERSAL 1,5M3"/>
    <n v="300"/>
    <s v="SANTIAGO DEL ARROYO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21692"/>
    <s v="D"/>
    <d v="2026-06-05T00:00:00"/>
    <n v="22026001370"/>
    <s v="2026 07 1711 619"/>
    <n v="1031.68"/>
    <x v="6"/>
    <s v="SACA SUBSTRATO UNIVERSAL 1,5M3"/>
    <n v="300"/>
    <s v="SANTIAGO DEL ARROYO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21694"/>
    <s v="D"/>
    <d v="2026-06-05T00:00:00"/>
    <n v="22026003184"/>
    <s v="2026 06 3321 212"/>
    <n v="28.11"/>
    <x v="242"/>
    <s v="EHL PASAHILOS DUOLEC 4MM 25M   900R942 / INOX TOR. A-2 C/PLA. DIN 7991 M-06x016 // BIBLIOTECAS MUNICIP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321"/>
    <s v="3321. Bibliotecas públicas"/>
    <n v="21"/>
    <n v="212"/>
  </r>
  <r>
    <n v="220260021696"/>
    <s v="D"/>
    <d v="2026-06-05T00:00:00"/>
    <n v="22026003184"/>
    <s v="2026 06 3321 212"/>
    <n v="484.19"/>
    <x v="98"/>
    <s v="SUMINISTRO MATERIAL ELÉCTRICO // BIBLIOTECAS MUNICIP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321"/>
    <s v="3321. Bibliotecas públicas"/>
    <n v="21"/>
    <n v="212"/>
  </r>
  <r>
    <n v="220260021698"/>
    <s v="D"/>
    <d v="2026-06-05T00:00:00"/>
    <n v="22026001767"/>
    <s v="2026 05 4312 22199"/>
    <n v="27.95"/>
    <x v="417"/>
    <s v="TACO DUOPOWER  6x30 / CINTA PERFORADA GALVA 17x0,8x10M / CORONA BIMETAL  57MM"/>
    <n v="300"/>
    <s v="VALLADOLID"/>
    <s v="VALLADOLID"/>
    <x v="2"/>
    <s v="PrAbier - Procedimiento Abierto"/>
    <s v="MultiC - MultiCriterio"/>
    <x v="2"/>
    <x v="1"/>
    <s v="2"/>
    <s v="2. Gastos corrientes en bienes y servicios"/>
    <s v="05"/>
    <x v="8"/>
    <s v="4312"/>
    <s v="4312. Mercados"/>
    <n v="22"/>
    <n v="22199"/>
  </r>
  <r>
    <n v="220260021700"/>
    <s v="D"/>
    <d v="2026-06-05T00:00:00"/>
    <n v="22026000417"/>
    <s v="2026 11 1621 22103"/>
    <n v="1558.48"/>
    <x v="631"/>
    <s v="ADBLUE A GRANEL.../// AM EXP 18/2022 // SERVICIO DE LIMPIEZA."/>
    <n v="300"/>
    <s v="PALENCIA"/>
    <s v="PALENCI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03"/>
  </r>
  <r>
    <n v="220260021702"/>
    <s v="D"/>
    <d v="2026-06-05T00:00:00"/>
    <n v="22026000427"/>
    <s v="2026 11 1631 22199"/>
    <n v="1225.17"/>
    <x v="98"/>
    <s v="OTROS SUMINISTROS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21704"/>
    <s v="D"/>
    <d v="2026-06-05T00:00:00"/>
    <n v="22026000689"/>
    <s v="2026 11 1621 214"/>
    <n v="3343.98"/>
    <x v="56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706"/>
    <s v="D"/>
    <d v="2026-06-05T00:00:00"/>
    <n v="22026000425"/>
    <s v="2026 11 1631 22110"/>
    <n v="2105.4"/>
    <x v="685"/>
    <s v="BOLSA NEGRA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10"/>
  </r>
  <r>
    <n v="220260021708"/>
    <s v="D"/>
    <d v="2026-06-05T00:00:00"/>
    <n v="22026000689"/>
    <s v="2026 11 1621 214"/>
    <n v="730.84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710"/>
    <s v="D"/>
    <d v="2026-06-05T00:00:00"/>
    <n v="22026000689"/>
    <s v="2026 11 1621 214"/>
    <n v="33.880000000000003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712"/>
    <s v="D"/>
    <d v="2026-06-05T00:00:00"/>
    <n v="22026000689"/>
    <s v="2026 11 1621 214"/>
    <n v="1934.79"/>
    <x v="661"/>
    <s v="SUMINISTRO PIEZAS TALLER.../// AM EXP 18/2022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714"/>
    <s v="D"/>
    <d v="2026-06-05T00:00:00"/>
    <n v="22026001173"/>
    <s v="2026 07 1711 213"/>
    <n v="192.51"/>
    <x v="538"/>
    <s v="Albarán OT/ 152652 de 20/05/2026 ( REVISIÓN DE MANTENIMIENTO  EN TALLER DE GENERADOR HONDA X60 REF: VIVERO VALE Nº: 1779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21716"/>
    <s v="D"/>
    <d v="2026-06-05T00:00:00"/>
    <n v="22026001177"/>
    <s v="2026 07 1711 214"/>
    <n v="1156.02"/>
    <x v="536"/>
    <s v="TAO26 856 REPARACION 4416-KJX KMS 196638 CAMBIAR ACEITE MOTOR 5W30, FILTROS DE ACEITE, GASOIL, RESPIRADERO Y SECADOR. RE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21718"/>
    <s v="D"/>
    <d v="2026-06-05T00:00:00"/>
    <n v="22026000691"/>
    <s v="2026 11 1621 214"/>
    <n v="3462.87"/>
    <x v="222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1720"/>
    <s v="D"/>
    <d v="2026-06-05T00:00:00"/>
    <n v="22026000692"/>
    <s v="2026 11 1631 214"/>
    <n v="976.83"/>
    <x v="222"/>
    <s v="REPARACIÓN VEHÍCULO.../// AM EXP 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1722"/>
    <s v="D"/>
    <d v="2026-06-05T00:00:00"/>
    <n v="22026003182"/>
    <s v="2026 06 3231 212"/>
    <n v="166.15"/>
    <x v="98"/>
    <s v="SUMINISTRO MATERIAL ELÉCTRICO - FERRETERÍA // EIM EL TOBOGÁN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1"/>
    <s v="3231. Escuelas infantiles"/>
    <n v="21"/>
    <n v="212"/>
  </r>
  <r>
    <n v="220260021724"/>
    <s v="D"/>
    <d v="2026-06-05T00:00:00"/>
    <n v="22026000944"/>
    <s v="2026 06 3231 212"/>
    <n v="13.25"/>
    <x v="242"/>
    <s v="CABLE ACERO GALVANI. 4,0 6x 7+1 R100 / REGLETA CONEXION 10MM 10A. BLANCA / NEGRA // EIM EL PRINCIPITO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1"/>
    <s v="3231. Escuelas infantiles"/>
    <n v="21"/>
    <n v="212"/>
  </r>
  <r>
    <n v="220260021726"/>
    <s v="D"/>
    <d v="2026-06-05T00:00:00"/>
    <n v="22026000692"/>
    <s v="2026 11 1631 214"/>
    <n v="908.95"/>
    <x v="222"/>
    <s v="REPARACIÓN VEHÍCULO.../// AM EXP 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1728"/>
    <s v="D"/>
    <d v="2026-06-05T00:00:00"/>
    <n v="22026000943"/>
    <s v="2026 06 3232 212"/>
    <n v="63.9"/>
    <x v="665"/>
    <s v="SUMINISTRO MATERIAL FONTANERÍA // CEIP NARCISO A CORTÉ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1730"/>
    <s v="D"/>
    <d v="2026-06-05T00:00:00"/>
    <n v="22026001340"/>
    <s v="2026 07 1711 619"/>
    <n v="907.5"/>
    <x v="628"/>
    <s v="ALIGUSTRE DE CALIFORNIA 80 CM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21732"/>
    <s v="D"/>
    <d v="2026-06-05T00:00:00"/>
    <n v="22026002152"/>
    <s v="2026 08 1532 214"/>
    <n v="164.56"/>
    <x v="472"/>
    <s v="MANO DE OBRA  / CERRADURA PUERTA TRASERA IZQUIERDA  2 MANO"/>
    <n v="300"/>
    <s v="VALLADOLID"/>
    <s v="VALLADOLID"/>
    <x v="0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4"/>
  </r>
  <r>
    <n v="220260021734"/>
    <s v="D"/>
    <d v="2026-06-05T00:00:00"/>
    <n v="22026002152"/>
    <s v="2026 08 1532 214"/>
    <n v="546.84"/>
    <x v="472"/>
    <s v="SUSTITUIR PUERTA TR DR / AJUSTAR BISAGRAS PUERTA TR DR  / PUERTA TR DR  / TOTAL PINTURA"/>
    <n v="300"/>
    <s v="VALLADOLID"/>
    <s v="VALLADOLID"/>
    <x v="0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4"/>
  </r>
  <r>
    <n v="220260021736"/>
    <s v="D"/>
    <d v="2026-06-05T00:00:00"/>
    <n v="22026001960"/>
    <s v="2026 07 1711 22199"/>
    <n v="381.15"/>
    <x v="6"/>
    <s v="TUTORES DE BAMBÚ 2,40M 18/20 MM"/>
    <n v="300"/>
    <s v="SANTIAGO DEL ARROYO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1738"/>
    <s v="D"/>
    <d v="2026-06-05T00:00:00"/>
    <n v="22026001173"/>
    <s v="2026 07 1711 213"/>
    <n v="535.52"/>
    <x v="591"/>
    <s v="Kit de mantenimiento para vehiculo matricula VA 41973 VE / BUJIA para vehiculo matricula VA 41973 VE / TRASLADO CAMPO GR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21740"/>
    <s v="D"/>
    <d v="2026-06-05T00:00:00"/>
    <n v="22026001960"/>
    <s v="2026 07 1711 22199"/>
    <n v="496.51"/>
    <x v="242"/>
    <s v="KUBOTA FILTRO AIRE REF. K1211-82320 / HILO STIHL CORTE REDONDO Ø 2,7 MM X 208,0 M 9302227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1742"/>
    <s v="D"/>
    <d v="2026-06-05T00:00:00"/>
    <n v="22026001173"/>
    <s v="2026 07 1711 213"/>
    <n v="1193.74"/>
    <x v="242"/>
    <s v="MANO DE OBRA / G.FERRARI CORREA 00111980001 - 6843 / MANO DE OBRA / WALKER VENTILADOR RUEDA IZQ. 6243-1 / WALKER CUCHILL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21744"/>
    <s v="D"/>
    <d v="2026-06-05T00:00:00"/>
    <n v="22026001960"/>
    <s v="2026 07 1711 22199"/>
    <n v="254.14"/>
    <x v="624"/>
    <s v="Nº VALE: 1765 / ANTIVIBRADOR CAUCHO S40 M-8 / VALE 1781 ( DESTINO: PARQUESOL 62 ) / RUEDA TRASERA DESBROZADORA HONDA UM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0190"/>
    <s v="AD"/>
    <d v="2026-06-01T00:00:00"/>
    <n v="22026004246"/>
    <s v="2026 06 3341 22609"/>
    <n v="1815"/>
    <x v="886"/>
    <s v="VISITAS ESCOLARES A LA FERIA DEL LIBRO DE VALLADOLID 2026."/>
    <n v="220"/>
    <s v="VILLADEPERA"/>
    <s v="ZAMORA"/>
    <x v="0"/>
    <s v="AdDirec - Adjudicación Directa"/>
    <s v="SinC - Sin Criterio"/>
    <x v="1"/>
    <x v="1"/>
    <s v="2"/>
    <s v="2. Gastos corrientes en bienes y servicios"/>
    <s v="06"/>
    <x v="0"/>
    <s v="3341"/>
    <s v="3341. Coordinación de políticas culturales"/>
    <n v="22"/>
    <n v="22609"/>
  </r>
  <r>
    <n v="220260024358"/>
    <s v="AD"/>
    <d v="2026-06-15T00:00:00"/>
    <n v="22026004407"/>
    <s v="2026 11 1321 22699"/>
    <n v="1815"/>
    <x v="534"/>
    <s v="SUMINISTRO DE 2 CARTUCHOS TEST DE DROGAS Y 3 COLECTORES DE SALIVA PARA CONTROLES ANTIDROGA"/>
    <n v="220"/>
    <s v="MADRID"/>
    <s v="MADR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99"/>
  </r>
  <r>
    <n v="220260022118"/>
    <s v="D"/>
    <d v="2026-06-08T00:00:00"/>
    <n v="22026000432"/>
    <s v="2026 03 9241 213"/>
    <n v="1024.5899999999999"/>
    <x v="68"/>
    <s v="REPARACIÓN DE MICRÓFONOS PARA C.C. ZONA SUR"/>
    <n v="300"/>
    <s v="VALLADOLID"/>
    <s v="VALLADOL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22120"/>
    <s v="D"/>
    <d v="2026-06-08T00:00:00"/>
    <n v="22026000434"/>
    <s v="2026 03 9241 213"/>
    <n v="121"/>
    <x v="264"/>
    <s v="SUMINISTRO DE MATERIAL PARA INSTALACIÓN DE GRIFO PARA TOMA DE MUESTRAS DE ACS EN EL C.C. JOSÉ LUIS MOSQUERA"/>
    <n v="300"/>
    <s v="VALLADOLID"/>
    <s v="MADRID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1"/>
    <n v="213"/>
  </r>
  <r>
    <n v="220260022123"/>
    <s v="D"/>
    <d v="2026-06-08T00:00:00"/>
    <n v="22026000702"/>
    <s v="2026 06 3341 22609"/>
    <n v="26891.64"/>
    <x v="887"/>
    <s v="SE-EC 8/2026 (2026/SNN_01/000004) - ADAPTACIÓN IMAGEN CORPORATIVA FERIA DEL LIBRO VALLADOLID 2026-2027"/>
    <n v="300"/>
    <s v="VALLADOLID"/>
    <s v="VALLADOLID"/>
    <x v="0"/>
    <s v="PrNegSP - Procedimiento Negociado Sin Publicidad"/>
    <s v="SinC - Sin Criterio"/>
    <x v="3"/>
    <x v="1"/>
    <s v="2"/>
    <s v="2. Gastos corrientes en bienes y servicios"/>
    <s v="06"/>
    <x v="0"/>
    <s v="3341"/>
    <s v="3341. Coordinación de políticas culturales"/>
    <n v="22"/>
    <n v="22609"/>
  </r>
  <r>
    <n v="220260022177"/>
    <s v="AD"/>
    <d v="2026-06-08T00:00:00"/>
    <n v="22026002163"/>
    <s v="2026 10 2312 632"/>
    <n v="20565.900000000001"/>
    <x v="306"/>
    <s v="CERTIFICACION FINAL- LIQUIDACION OBRA CAMBIO DE LA CUBIERTA DEL CVA ZONA ESTE POR REVISION DE MEDICIONES"/>
    <n v="230"/>
    <s v="MEDINA DEL CAMPO"/>
    <s v="VALLADOLID"/>
    <x v="4"/>
    <s v="PrAbier - Procedimiento Abierto"/>
    <s v="MultiC - MultiCriterio"/>
    <x v="0"/>
    <x v="1"/>
    <s v="6"/>
    <s v="6. Inversiones reales"/>
    <s v="10"/>
    <x v="1"/>
    <s v="2312"/>
    <s v="2312. Iniciativas sociales"/>
    <n v="63"/>
    <n v="632"/>
  </r>
  <r>
    <n v="220260022674"/>
    <s v="ADO"/>
    <d v="2026-06-09T00:00:00"/>
    <n v="22026004347"/>
    <s v="2026 11 1321 213"/>
    <n v="2352.19"/>
    <x v="5"/>
    <s v="COPIAS KYOCERA 4012 N.SERIE: 4012 N.SERIE: R3T9Z31018 FC011413 L.ANTERIOR: 243370 L.ACTUAL: 251581 UBICACION: PLOLICIA Z"/>
    <n v="240"/>
    <s v="VALLADOLID"/>
    <s v="VALLADOLID"/>
    <x v="0"/>
    <s v="PrAbier - Procedimiento Abierto"/>
    <s v="MultiC - MultiCriterio"/>
    <x v="0"/>
    <x v="1"/>
    <s v="2"/>
    <s v="2. Gastos corrientes en bienes y servicios"/>
    <s v="11"/>
    <x v="5"/>
    <s v="1321"/>
    <s v="1321. Policía municipal"/>
    <n v="21"/>
    <n v="213"/>
  </r>
  <r>
    <n v="220260022675"/>
    <s v="ADO"/>
    <d v="2026-06-09T00:00:00"/>
    <n v="22026004348"/>
    <s v="2026 11 1321 213"/>
    <n v="2088.61"/>
    <x v="5"/>
    <s v="Rect. 133835  8388 / ALQUILER KYOCERA 4012 N.SERIE: R3T9Z31018 FC011413 UBICACION: POLICIA ZONA SUR P.F. 01.01.26 AL 17."/>
    <n v="240"/>
    <s v="VALLADOLID"/>
    <s v="VALLADOLID"/>
    <x v="0"/>
    <s v="PrAbier - Procedimiento Abierto"/>
    <s v="MultiC - MultiCriterio"/>
    <x v="0"/>
    <x v="1"/>
    <s v="2"/>
    <s v="2. Gastos corrientes en bienes y servicios"/>
    <s v="11"/>
    <x v="5"/>
    <s v="1321"/>
    <s v="1321. Policía municipal"/>
    <n v="21"/>
    <n v="213"/>
  </r>
  <r>
    <n v="220260022679"/>
    <s v="ADO"/>
    <d v="2026-06-09T00:00:00"/>
    <n v="22026004145"/>
    <s v="2026 10 2312 213"/>
    <n v="421.77"/>
    <x v="5"/>
    <s v="COPIAS COLOR Y EN BLANCO Y NEGRO DE LOS CVA  DE DICIEMBRE DE 2025 HASTA RETIRADA DE FOTOCOPADORAS- INICIATIVAS SOCIALES"/>
    <n v="24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1"/>
    <n v="213"/>
  </r>
  <r>
    <n v="220260022679"/>
    <s v="ADO"/>
    <d v="2026-06-09T00:00:00"/>
    <n v="22026004146"/>
    <s v="2026 10 2312 213"/>
    <n v="339.52"/>
    <x v="5"/>
    <s v="COPIAS COLOR Y EN BLANCO Y NEGRO DE LOS CVA  DE DICIEMBRE DE 2025 HASTA RETIRADA DE FOTOCOPADORAS- INICIATIVAS SOCIALES"/>
    <n v="24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1"/>
    <n v="213"/>
  </r>
  <r>
    <n v="220260022680"/>
    <s v="ADO"/>
    <d v="2026-06-09T00:00:00"/>
    <n v="22026004148"/>
    <s v="2026 10 2312 213"/>
    <n v="753.1"/>
    <x v="5"/>
    <s v="Rect. 133920  8165 / ALQUILER  FOTOCOPIADORAS  KYOCERADE LOS CVA HASTA RETIRADA DE FOTOCOPIADORAS- INICIATIVAS SOCIALES"/>
    <n v="24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1"/>
    <n v="213"/>
  </r>
  <r>
    <n v="220260022680"/>
    <s v="ADO"/>
    <d v="2026-06-09T00:00:00"/>
    <n v="22026004149"/>
    <s v="2026 10 2312 213"/>
    <n v="1067.71"/>
    <x v="5"/>
    <s v="Rect. 133920  8165 / ALQUILER  FOTOCOPIADORAS  KYOCERADE LOS CVA HASTA RETIRADA DE FOTOCOPIADORAS- INICIATIVAS SOCIALES"/>
    <n v="24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1"/>
    <n v="213"/>
  </r>
  <r>
    <n v="220260022681"/>
    <s v="ADO"/>
    <d v="2026-06-09T00:00:00"/>
    <n v="22026004152"/>
    <s v="2026 10 2312 213"/>
    <n v="341.94"/>
    <x v="5"/>
    <s v="Rect. 127956  8166/ COPIAS COLOR  Y BLANCO Y NEGRO ATRASADAS DE 2025 DE ABRIL A JUNIO  DE LOS CVA - INICIATIVAS SOCIALES"/>
    <n v="24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1"/>
    <n v="213"/>
  </r>
  <r>
    <n v="220260022681"/>
    <s v="ADO"/>
    <d v="2026-06-09T00:00:00"/>
    <n v="22026004153"/>
    <s v="2026 10 2312 213"/>
    <n v="395.95"/>
    <x v="5"/>
    <s v="Rect. 127956  8166/ COPIAS COLOR  Y BLANCO Y NEGRO ATRASADAS DE 2025 DE ABRIL A JUNIO  DE LOS CVA - INICIATIVAS SOCIALES"/>
    <n v="24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1"/>
    <n v="213"/>
  </r>
  <r>
    <n v="220260022682"/>
    <s v="ADO"/>
    <d v="2026-06-09T00:00:00"/>
    <n v="22026004302"/>
    <s v="2026 09 4322 213"/>
    <n v="52.67"/>
    <x v="5"/>
    <s v="COPIAS KYOCERA 4053 SECRETARIA EJECUTIVA AREA TURISMO, EVENTOS Y MARCA CIUDAD04-12-2025 AL 31-03-2025"/>
    <n v="240"/>
    <s v="VALLADOLID"/>
    <s v="VALLADOLID"/>
    <x v="0"/>
    <s v="PrAbier - Procedimiento Abierto"/>
    <s v="MultiC - MultiCriterio"/>
    <x v="0"/>
    <x v="1"/>
    <s v="2"/>
    <s v="2. Gastos corrientes en bienes y servicios"/>
    <s v="09"/>
    <x v="6"/>
    <s v="4322"/>
    <s v="4332. Dirección del área de turismo, eventos y marca ciudad"/>
    <n v="21"/>
    <n v="213"/>
  </r>
  <r>
    <n v="220260022683"/>
    <s v="ADO"/>
    <d v="2026-06-09T00:00:00"/>
    <n v="22026004307"/>
    <s v="2026 10 2311 213"/>
    <n v="1409"/>
    <x v="5"/>
    <s v="F - 5052 - COPIAS FOTOCOPIADORAS SERVICIO INTERVENCION SOCIAL - DICIEMBRE 2025 A MARZO 2026 - ALPA"/>
    <n v="240"/>
    <s v="VALLADOLID"/>
    <s v="VALLADOLID"/>
    <x v="2"/>
    <s v="PrAbier - Procedimiento Abierto"/>
    <s v="MultiC - MultiCriterio"/>
    <x v="0"/>
    <x v="1"/>
    <s v="2"/>
    <s v="2. Gastos corrientes en bienes y servicios"/>
    <s v="10"/>
    <x v="1"/>
    <s v="2311"/>
    <s v="2311. Intervención social"/>
    <n v="21"/>
    <n v="213"/>
  </r>
  <r>
    <n v="220260022684"/>
    <s v="ADO"/>
    <d v="2026-06-09T00:00:00"/>
    <n v="22026004308"/>
    <s v="2026 10 2311 213"/>
    <n v="24.5"/>
    <x v="5"/>
    <s v="F - 5114 - COPIAS DICIEMBRE 25-MARZO 26 - KYOCERA R3T9Z31147 CEAS CC CAMPILLO - ALPA"/>
    <n v="240"/>
    <s v="VALLADOLID"/>
    <s v="VALLADOLID"/>
    <x v="2"/>
    <s v="PrAbier - Procedimiento Abierto"/>
    <s v="MultiC - MultiCriterio"/>
    <x v="0"/>
    <x v="1"/>
    <s v="2"/>
    <s v="2. Gastos corrientes en bienes y servicios"/>
    <s v="10"/>
    <x v="1"/>
    <s v="2311"/>
    <s v="2311. Intervención social"/>
    <n v="21"/>
    <n v="213"/>
  </r>
  <r>
    <n v="220260022685"/>
    <s v="ADO"/>
    <d v="2026-06-09T00:00:00"/>
    <n v="22026004309"/>
    <s v="2026 10 2311 213"/>
    <n v="9.2200000000000006"/>
    <x v="5"/>
    <s v="F - 5115 - COPIAS DICIEMBRE 25 - MARZO 26 - KYOCERA R3T9Y27413 - SAN BENITO PTA 1 - ALPA"/>
    <n v="240"/>
    <s v="VALLADOLID"/>
    <s v="VALLADOLID"/>
    <x v="2"/>
    <s v="PrAbier - Procedimiento Abierto"/>
    <s v="MultiC - MultiCriterio"/>
    <x v="0"/>
    <x v="1"/>
    <s v="2"/>
    <s v="2. Gastos corrientes en bienes y servicios"/>
    <s v="10"/>
    <x v="1"/>
    <s v="2311"/>
    <s v="2311. Intervención social"/>
    <n v="21"/>
    <n v="213"/>
  </r>
  <r>
    <n v="220260022686"/>
    <s v="ADO"/>
    <d v="2026-06-09T00:00:00"/>
    <n v="22026004310"/>
    <s v="2026 10 2311 213"/>
    <n v="127.45"/>
    <x v="5"/>
    <s v="F - 5130 - COPIAS COLOR Y BN - DICIEMBRE 25 - MARZO 26-  KYOCERA RFC9X19374 - CEAS CC JOSE MARIA LUELMO - ALPA"/>
    <n v="240"/>
    <s v="VALLADOLID"/>
    <s v="VALLADOLID"/>
    <x v="2"/>
    <s v="PrAbier - Procedimiento Abierto"/>
    <s v="MultiC - MultiCriterio"/>
    <x v="0"/>
    <x v="1"/>
    <s v="2"/>
    <s v="2. Gastos corrientes en bienes y servicios"/>
    <s v="10"/>
    <x v="1"/>
    <s v="2311"/>
    <s v="2311. Intervención social"/>
    <n v="21"/>
    <n v="213"/>
  </r>
  <r>
    <n v="220260022687"/>
    <s v="ADO"/>
    <d v="2026-06-09T00:00:00"/>
    <n v="22026004311"/>
    <s v="2026 10 2311 213"/>
    <n v="110.23"/>
    <x v="5"/>
    <s v="F - 5287 - COPIAS COLOR Y BN - DICIEMBRE 25 - MARZO 26 -  KYOCERA R319Z01005 - SAN BENITO PTA 2 - ALPA"/>
    <n v="240"/>
    <s v="VALLADOLID"/>
    <s v="VALLADOLID"/>
    <x v="2"/>
    <s v="PrAbier - Procedimiento Abierto"/>
    <s v="MultiC - MultiCriterio"/>
    <x v="0"/>
    <x v="1"/>
    <s v="2"/>
    <s v="2. Gastos corrientes en bienes y servicios"/>
    <s v="10"/>
    <x v="1"/>
    <s v="2311"/>
    <s v="2311. Intervención social"/>
    <n v="21"/>
    <n v="213"/>
  </r>
  <r>
    <n v="220260022688"/>
    <s v="ADO"/>
    <d v="2026-06-09T00:00:00"/>
    <n v="22026004312"/>
    <s v="2026 10 2311 213"/>
    <n v="46.26"/>
    <x v="5"/>
    <s v="F - 5296 - COPIAS COLOR Y BN - DICIEMBRE 25-MARZO 26 - KYOCERA R319Z00960 - COMEDOR SOCIAL - ALPA"/>
    <n v="240"/>
    <s v="VALLADOLID"/>
    <s v="VALLADOLID"/>
    <x v="2"/>
    <s v="PrAbier - Procedimiento Abierto"/>
    <s v="MultiC - MultiCriterio"/>
    <x v="0"/>
    <x v="1"/>
    <s v="2"/>
    <s v="2. Gastos corrientes en bienes y servicios"/>
    <s v="10"/>
    <x v="1"/>
    <s v="2311"/>
    <s v="2311. Intervención social"/>
    <n v="21"/>
    <n v="213"/>
  </r>
  <r>
    <n v="220260022689"/>
    <s v="ADO"/>
    <d v="2026-06-09T00:00:00"/>
    <n v="22026004313"/>
    <s v="2026 10 2311 213"/>
    <n v="55.29"/>
    <x v="5"/>
    <s v="F - 5297 - COPIAS BN Y COLOR - DICIEMBRE 25-MARZO 26 -  KYOCERA R319Z00982 - SAN BENITO PTA 1 - ALPA"/>
    <n v="240"/>
    <s v="VALLADOLID"/>
    <s v="VALLADOLID"/>
    <x v="2"/>
    <s v="PrAbier - Procedimiento Abierto"/>
    <s v="MultiC - MultiCriterio"/>
    <x v="0"/>
    <x v="1"/>
    <s v="2"/>
    <s v="2. Gastos corrientes en bienes y servicios"/>
    <s v="10"/>
    <x v="1"/>
    <s v="2311"/>
    <s v="2311. Intervención social"/>
    <n v="21"/>
    <n v="213"/>
  </r>
  <r>
    <n v="220260022694"/>
    <s v="ADO"/>
    <d v="2026-06-09T00:00:00"/>
    <n v="22026004408"/>
    <s v="2026 01 9201 203"/>
    <n v="15.55"/>
    <x v="5"/>
    <s v="COPIAS KYOCERA M3655 N.SERIE: R4Q9Z32269 FC011303 L.ANTERIOR: 91044 L.ACTUAL: 93093 UBICACION: CASA CONSISTORIAL GOBIERN"/>
    <n v="240"/>
    <s v="VALLADOLID"/>
    <s v="VALLADOLID"/>
    <x v="2"/>
    <s v="PrAbier - Procedimiento Abierto"/>
    <s v="MultiC - MultiCriterio"/>
    <x v="0"/>
    <x v="1"/>
    <s v="2"/>
    <s v="2. Gastos corrientes en bienes y servicios"/>
    <s v="01"/>
    <x v="4"/>
    <s v="9201"/>
    <s v="9201. Secretaría General"/>
    <n v="20"/>
    <n v="203"/>
  </r>
  <r>
    <n v="220260022695"/>
    <s v="ADO"/>
    <d v="2026-06-09T00:00:00"/>
    <n v="22026004409"/>
    <s v="2026 01 9201 203"/>
    <n v="167.65"/>
    <x v="5"/>
    <s v="COPIAS COLOR KYOCERA 4053 N.SERIE: RFC9Y20320 FC011350 L.ANTERIOR: 55961 L.ACTUAL: 58086 UBICACION: CASA CONSISTORIAL SE"/>
    <n v="240"/>
    <s v="VALLADOLID"/>
    <s v="VALLADOLID"/>
    <x v="2"/>
    <s v="PrAbier - Procedimiento Abierto"/>
    <s v="MultiC - MultiCriterio"/>
    <x v="0"/>
    <x v="1"/>
    <s v="2"/>
    <s v="2. Gastos corrientes en bienes y servicios"/>
    <s v="01"/>
    <x v="4"/>
    <s v="9201"/>
    <s v="9201. Secretaría General"/>
    <n v="20"/>
    <n v="203"/>
  </r>
  <r>
    <n v="220260022697"/>
    <s v="D"/>
    <d v="2026-06-09T00:00:00"/>
    <n v="22026003519"/>
    <s v="2026 0950 4321 641"/>
    <n v="421080"/>
    <x v="205"/>
    <s v="IMPLANTACION DE SOLUCION DE CONTROL INTELIGENTE DEL ALUMBRADO PUBLICO ORNAMENTAL RIOS DE LUZ. PRTR NEXT GENERATION EU"/>
    <n v="300"/>
    <s v="VALLADOLID"/>
    <s v="VALLADOLID"/>
    <x v="2"/>
    <s v="PrAbier - Procedimiento Abierto"/>
    <s v="MultiC - MultiCriterio"/>
    <x v="0"/>
    <x v="1"/>
    <n v="6"/>
    <s v="6. Inversiones reales"/>
    <s v="09"/>
    <x v="6"/>
    <n v="4321"/>
    <s v="4321. Turismo"/>
    <n v="64"/>
    <n v="641"/>
  </r>
  <r>
    <n v="220260022774"/>
    <s v="AD"/>
    <d v="2026-06-10T00:00:00"/>
    <n v="22026004250"/>
    <s v="2026 07 1711 22799"/>
    <n v="1697.22"/>
    <x v="888"/>
    <s v="ACOMETIDA DE ABASTECIMIENTO PARA RIEGO EN LA AV DE LOS RECREOS."/>
    <n v="220"/>
    <s v="VALLADOLID"/>
    <s v="VALLADOLID"/>
    <x v="0"/>
    <s v="AdDirec - Adjudicación Directa"/>
    <s v="SinC - Sin Criterio"/>
    <x v="1"/>
    <x v="1"/>
    <s v="2"/>
    <s v="2. Gastos corrientes en bienes y servicios"/>
    <s v="07"/>
    <x v="3"/>
    <s v="1711"/>
    <s v="1711. Parques y jardines"/>
    <n v="22"/>
    <n v="22799"/>
  </r>
  <r>
    <n v="220260023523"/>
    <s v="AD"/>
    <d v="2026-06-10T00:00:00"/>
    <n v="22026004389"/>
    <s v="2026 06 3321 22799"/>
    <n v="1620"/>
    <x v="403"/>
    <s v="TALLER BEATRIX POTTER Y CLÁSICOS DE LA NATURALEZA EN LA BIBLIOTECA CAMPO GRANDE DURANTE EL VERANO 2026.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799"/>
  </r>
  <r>
    <n v="220260020183"/>
    <s v="AD"/>
    <d v="2026-06-01T00:00:00"/>
    <n v="22026004111"/>
    <s v="2026 10 2314 22613"/>
    <n v="1573"/>
    <x v="889"/>
    <s v="ESCENARIO SONIDO E ILUMINACION // EVENTO PEQUEÑAS ESTRELLAS // 6 DE JUNIO DE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2"/>
    <n v="22613"/>
  </r>
  <r>
    <n v="220260023524"/>
    <s v="AD"/>
    <d v="2026-06-10T00:00:00"/>
    <n v="22026004390"/>
    <s v="2026 06 3321 22799"/>
    <n v="1530"/>
    <x v="890"/>
    <s v="TALLER ROBÓTICA Y ANIMACIÓN A LA LECTURA EN LA BIBLIOTECA MUNICIPAL CAMPO GRANDE. AÑO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799"/>
  </r>
  <r>
    <n v="220260022777"/>
    <s v="AD"/>
    <d v="2026-06-10T00:00:00"/>
    <n v="22026002490"/>
    <s v="2026 06 3321 223"/>
    <n v="1500"/>
    <x v="561"/>
    <s v="AMPLIACIÓN CONTRATO SERVICIOS ENVÍO Y REPARTO LIBROS BIBLIOTECAS MUNICIPALES. AÑO 2026 (2da COMPLEM.)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3"/>
  </r>
  <r>
    <n v="220260020189"/>
    <s v="AD"/>
    <d v="2026-06-01T00:00:00"/>
    <n v="22026004244"/>
    <s v="2026 03 9241 212"/>
    <n v="1373.35"/>
    <x v="80"/>
    <s v="SERVICIO DE REPARACIÓN DE PERSIANA EN LOCAL C/ SANTA MARÍA DE LA CABEZA (AV BUENOS AIRES)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2"/>
  </r>
  <r>
    <n v="220260022116"/>
    <s v="AD"/>
    <d v="2026-06-05T00:00:00"/>
    <n v="22026003873"/>
    <s v="2026 04 3121 22106"/>
    <n v="1328.58"/>
    <x v="386"/>
    <s v="Material farmaceútico. Desfibrilador y baterías"/>
    <n v="220"/>
    <s v="VALDESTILLAS"/>
    <s v="VALLADOLID"/>
    <x v="2"/>
    <s v="AdDirec - Adjudicación Directa"/>
    <s v="SinC - Sin Criterio"/>
    <x v="1"/>
    <x v="1"/>
    <s v="2"/>
    <s v="2. Gastos corrientes en bienes y servicios"/>
    <s v="04"/>
    <x v="2"/>
    <s v="3121"/>
    <s v="3121. Prevención y salud laboral"/>
    <n v="22"/>
    <n v="22106"/>
  </r>
  <r>
    <n v="220260022779"/>
    <s v="AD"/>
    <d v="2026-06-10T00:00:00"/>
    <n v="22026004357"/>
    <s v="2026 11 1631 22799"/>
    <n v="985.7"/>
    <x v="154"/>
    <s v="CARACTERIZACIÓN DE TRES RUTAS DE FRACCIÓN ORGÁNICA. SERVICIO DE LIMPIEZA VIARIA."/>
    <n v="220"/>
    <s v="BARCELONA"/>
    <s v="BARCELONA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2"/>
    <n v="22799"/>
  </r>
  <r>
    <n v="220260023497"/>
    <s v="D"/>
    <d v="2026-06-10T00:00:00"/>
    <n v="22026002781"/>
    <s v="2026 0950 4321 640"/>
    <n v="121000"/>
    <x v="891"/>
    <s v="PATROCINIO PUBLICITARIO TURISMO DE VALLADOLID A TRAVES DE UNA PRODUCCION AUDIOVISUAL SOSTENIBLE. PRTR NEXT GENERATION EU"/>
    <n v="300"/>
    <s v="VALLADOLID"/>
    <s v="VALLADOLID"/>
    <x v="0"/>
    <s v="PrNegSP - Procedimiento Negociado Sin Publicidad"/>
    <s v="SinC - Sin Criterio"/>
    <x v="3"/>
    <x v="1"/>
    <n v="6"/>
    <s v="6. Inversiones reales"/>
    <s v="09"/>
    <x v="6"/>
    <n v="4321"/>
    <s v="4321. Turismo"/>
    <n v="64"/>
    <n v="640"/>
  </r>
  <r>
    <n v="220260023501"/>
    <s v="AD"/>
    <d v="2026-06-10T00:00:00"/>
    <n v="22026003851"/>
    <s v="2026 04 9204 636"/>
    <n v="62202.32"/>
    <x v="37"/>
    <s v="GESTIÓN Y MANTENIMIENTO ÁREAS WIF, SEGUNDA PRÓRROGA, 2026/CTA_01/000030"/>
    <n v="220"/>
    <s v="VALLADOLID"/>
    <s v="VALLADOLID"/>
    <x v="0"/>
    <s v="PrAbier - Procedimiento Abierto"/>
    <s v="MultiC - MultiCriterio"/>
    <x v="0"/>
    <x v="1"/>
    <s v="6"/>
    <s v="6. Inversiones reales"/>
    <s v="04"/>
    <x v="2"/>
    <s v="9204"/>
    <s v="9204. Tecnologías de la información y comunicación"/>
    <n v="63"/>
    <n v="636"/>
  </r>
  <r>
    <n v="220260024350"/>
    <s v="AD"/>
    <d v="2026-06-15T00:00:00"/>
    <n v="22026004295"/>
    <s v="2026 02 9332 213"/>
    <n v="961.04"/>
    <x v="892"/>
    <s v="REPARACIÓN DE DOS UNIDADES DE CLIMATIZACIÓN EN EL SERVICIO DE PERSONAL EN EL EDIFICIO DE LA CASA CONSISTORIAL"/>
    <n v="220"/>
    <s v="MADRID"/>
    <s v="MADRID"/>
    <x v="2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1"/>
    <n v="213"/>
  </r>
  <r>
    <n v="220260021531"/>
    <s v="AD"/>
    <d v="2026-06-05T00:00:00"/>
    <n v="22026004100"/>
    <s v="2026 02 9332 213"/>
    <n v="929.59"/>
    <x v="893"/>
    <s v="PUESTA A PUNTO DEL GRUPO ELECTRÓGENO DEL EDIFICIO MUNICIPAL DE LA CASA CONSISTORIAL."/>
    <n v="220"/>
    <s v="VALLADOLID"/>
    <s v="VALLADOLID"/>
    <x v="0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1"/>
    <n v="213"/>
  </r>
  <r>
    <n v="220260023509"/>
    <s v="AD/"/>
    <d v="2026-06-10T00:00:00"/>
    <n v="22026001548"/>
    <s v="2026 04 9204 22100"/>
    <n v="-18000"/>
    <x v="321"/>
    <s v="SUMINISTRO ENERGÍA ELÉCTRICA, EDIFICIO ENRIQUE IV, 2025/AAR/012, MINORACIÓN"/>
    <n v="220"/>
    <s v="BILBAO"/>
    <s v="VIZCAYA"/>
    <x v="2"/>
    <s v="PrAbier - Procedimiento Abierto"/>
    <s v="UniC - Único Criterio"/>
    <x v="0"/>
    <x v="1"/>
    <s v="2"/>
    <s v="2. Gastos corrientes en bienes y servicios"/>
    <s v="04"/>
    <x v="2"/>
    <s v="9204"/>
    <s v="9204. Tecnologías de la información y comunicación"/>
    <n v="22"/>
    <n v="22100"/>
  </r>
  <r>
    <n v="220260023510"/>
    <s v="AD/"/>
    <d v="2026-06-10T00:00:00"/>
    <n v="22026001469"/>
    <s v="2026 04 9204 22002"/>
    <n v="-20000"/>
    <x v="189"/>
    <s v="SUMINISTRO DE FUNGIBLES PARA LAS IMPRESORAS DEL AYTO. DE VALLADOLID (34/2024), MINORACIÓN"/>
    <n v="220"/>
    <s v="BASAURI"/>
    <s v="BIZKAIA"/>
    <x v="2"/>
    <s v="PrAbier - Procedimiento Abierto"/>
    <s v="UniC - Único Criterio"/>
    <x v="0"/>
    <x v="1"/>
    <s v="2"/>
    <s v="2. Gastos corrientes en bienes y servicios"/>
    <s v="04"/>
    <x v="2"/>
    <s v="9204"/>
    <s v="9204. Tecnologías de la información y comunicación"/>
    <n v="22"/>
    <n v="22002"/>
  </r>
  <r>
    <n v="220260020224"/>
    <s v="AD"/>
    <d v="2026-06-01T00:00:00"/>
    <n v="22026004065"/>
    <s v="2026 05 4312 22699"/>
    <n v="851.84"/>
    <x v="860"/>
    <s v="CONT. SERVICIO REPARACIÓN TRES PERSIANAS CORRESPONDIENTES A PUESTOS  NÚM.: 7, 21 Y 24 DEL MERCADO DE LAS DELICIAS."/>
    <n v="220"/>
    <s v="LAGUNA DE DUERO"/>
    <s v="VALLADOLID"/>
    <x v="0"/>
    <s v="AdDirec - Adjudicación Directa"/>
    <s v="SinC - Sin Criterio"/>
    <x v="1"/>
    <x v="1"/>
    <s v="2"/>
    <s v="2. Gastos corrientes en bienes y servicios"/>
    <s v="05"/>
    <x v="8"/>
    <s v="4312"/>
    <s v="4312. Mercados"/>
    <n v="22"/>
    <n v="22699"/>
  </r>
  <r>
    <n v="220260024367"/>
    <s v="AD"/>
    <d v="2026-06-15T00:00:00"/>
    <n v="22026004492"/>
    <s v="2026 11 1361 623"/>
    <n v="711.48"/>
    <x v="774"/>
    <s v="SUMINISTRO DE 2 MANGUERAS DE 45 MM DE 30 METROSDE LONGITUD//SEISPC"/>
    <n v="220"/>
    <s v="SEVILLA"/>
    <s v="SEVILLA"/>
    <x v="2"/>
    <s v="AdDirec - Adjudicación Directa"/>
    <s v="SinC - Sin Criterio"/>
    <x v="1"/>
    <x v="1"/>
    <s v="6"/>
    <s v="6. Inversiones reales"/>
    <s v="11"/>
    <x v="5"/>
    <s v="1361"/>
    <s v="1361. Prevención y extinción de incencios"/>
    <n v="62"/>
    <n v="623"/>
  </r>
  <r>
    <n v="220260020200"/>
    <s v="AD"/>
    <d v="2026-06-01T00:00:00"/>
    <n v="22026004163"/>
    <s v="2026 11 1321 22199"/>
    <n v="701.8"/>
    <x v="489"/>
    <s v="ENCUADERNACION DE 3000 CUADERNOS DE LA ACADEMIA DE POLICÍA MUNICIPAL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199"/>
  </r>
  <r>
    <n v="220260023528"/>
    <s v="AD"/>
    <d v="2026-06-10T00:00:00"/>
    <n v="22026004461"/>
    <s v="2026 06 3232 22799"/>
    <n v="605"/>
    <x v="894"/>
    <s v="CONTRATO DE SUMINISTRO DE PLACA CONMEMORATIVA POR EL CENTENARIO DEL COLEGIO PÚBLICO CARDENAL MENDOZA. AÑO 2026"/>
    <n v="220"/>
    <s v="SIMANCAS"/>
    <s v="VALLADOLID"/>
    <x v="2"/>
    <s v="AdDirec - Adjudicación Directa"/>
    <s v="SinC - Sin Criterio"/>
    <x v="1"/>
    <x v="1"/>
    <s v="2"/>
    <s v="2. Gastos corrientes en bienes y servicios"/>
    <s v="06"/>
    <x v="0"/>
    <s v="3232"/>
    <s v="3232. Conservación y mantenimiento centros educación infantil y primaria"/>
    <n v="22"/>
    <n v="22799"/>
  </r>
  <r>
    <n v="220260020186"/>
    <s v="AD"/>
    <d v="2026-06-01T00:00:00"/>
    <n v="22026004228"/>
    <s v="2026 10 2314 22613"/>
    <n v="544.5"/>
    <x v="214"/>
    <s v="INSTALACION ELECTRICA TEMPORAL PARA EL EVENTO DE BAILE PEQUEÑAS EMPRESAS // PLAZA PORTUGALETE// 6 DE JUNI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2"/>
    <n v="22613"/>
  </r>
  <r>
    <n v="220260023522"/>
    <s v="AD"/>
    <d v="2026-06-10T00:00:00"/>
    <n v="22026004387"/>
    <s v="2026 06 3321 22799"/>
    <n v="544.5"/>
    <x v="403"/>
    <s v="TALLER PARA PÚBLICO ADULTO EN LA BIBLIOTECA CAMPO GRANDE DURANTE EL VERANO 2026: KAIKUS EN EL JARDÍN Y COLLAGISTAS.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799"/>
  </r>
  <r>
    <n v="220260024362"/>
    <s v="AD"/>
    <d v="2026-06-15T00:00:00"/>
    <n v="22026004454"/>
    <s v="2026 11 1321 22699"/>
    <n v="529.33000000000004"/>
    <x v="895"/>
    <s v="CERTIFICADO DE VERIFICACIÓN PERIÓDICA DEL ETILÓMETRO"/>
    <n v="220"/>
    <s v="TRES CANTOS"/>
    <s v="MADR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99"/>
  </r>
  <r>
    <n v="220260020187"/>
    <s v="AD"/>
    <d v="2026-06-01T00:00:00"/>
    <n v="22026004230"/>
    <s v="2026 11 1361 22199"/>
    <n v="466.56"/>
    <x v="580"/>
    <s v="BATERÍA 12V 95 AH PARA UPC 19//SERVICIO DE EXTINCION DE INCENDIOS"/>
    <n v="220"/>
    <s v="ARROYO DE LA ENCOMIENDA"/>
    <s v="VALLADOLID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20191"/>
    <s v="AD"/>
    <d v="2026-06-01T00:00:00"/>
    <n v="22026004248"/>
    <s v="2026 03 9241 22602"/>
    <n v="421.15"/>
    <x v="406"/>
    <s v="REPRODUCCIÓN GRÁFICA E IMPRESIÓN DE 1 LONA Y 20 MUPIS PARA DIFUSIÓN DE VOTACIÓN DE PRESUPUESTOS PARTICIPATIVOS 2027/28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602"/>
  </r>
  <r>
    <n v="220260023525"/>
    <s v="AD"/>
    <d v="2026-06-10T00:00:00"/>
    <n v="22026004395"/>
    <s v="2026 06 3321 22602"/>
    <n v="396.88"/>
    <x v="502"/>
    <s v="CONTRATO MENOR DE IMPRESIÓN DE MATERIAL DE PROMOCIÓN POR LA EXPOSICIÓN CONMEMORATIVA DE LA RED DE BIBLIOTECAS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602"/>
  </r>
  <r>
    <n v="220260023803"/>
    <s v="AD"/>
    <d v="2026-06-11T00:00:00"/>
    <n v="22026004198"/>
    <s v="2026 04 9209 22706"/>
    <n v="377.52"/>
    <x v="896"/>
    <s v="TU FUTURO TAMBIEN ESTA EN VALLADOLID TRABAJA PARA TU CIUDAD, IMPRESOS A TODO COLOR EN ROLLTEX ALTA CALIDAD"/>
    <n v="220"/>
    <s v="VALLADOLID"/>
    <s v="VALLADOLID"/>
    <x v="2"/>
    <s v="AdDirec - Adjudicación Directa"/>
    <s v="SinC - Sin Criterio"/>
    <x v="1"/>
    <x v="1"/>
    <s v="2"/>
    <s v="2. Gastos corrientes en bienes y servicios"/>
    <s v="04"/>
    <x v="2"/>
    <s v="9209"/>
    <s v="9209. Dirección del area de hacienda, personal y modernización administrativa"/>
    <n v="22"/>
    <n v="22706"/>
  </r>
  <r>
    <n v="220260020184"/>
    <s v="AD"/>
    <d v="2026-06-01T00:00:00"/>
    <n v="22026004183"/>
    <s v="2026 10 2311 213"/>
    <n v="354.29"/>
    <x v="58"/>
    <s v="SUSTITUCION SAIS Y UNA BATERIA EN ASCENSORES DEL CENTRO INTEGRADO PSH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1"/>
    <n v="213"/>
  </r>
  <r>
    <n v="220260020185"/>
    <s v="AD"/>
    <d v="2026-06-01T00:00:00"/>
    <n v="22026004206"/>
    <s v="2026 11 1361 22199"/>
    <n v="337.87"/>
    <x v="897"/>
    <s v="REPUESTOS PARA BIFURCACIÓN CON LLAVE POK///SERVICIO DE EXTINCIÓN DE INCENDIOS, SALVAMENTO Y PROTECCIÓN CIVIL"/>
    <n v="220"/>
    <s v="FUENLABRADA"/>
    <s v="MADRID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20194"/>
    <s v="AD"/>
    <d v="2026-06-01T00:00:00"/>
    <n v="22026004303"/>
    <s v="2026 03 9241 203"/>
    <n v="260.97000000000003"/>
    <x v="449"/>
    <s v="ALQUILER DE PLATAFORMA ELEVADORA PARA REPARACIÓN DE VENTANAS EN C.C. CANAL DE CASTILLA"/>
    <n v="220"/>
    <s v="LAGUNA DE DUERO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0"/>
    <n v="203"/>
  </r>
  <r>
    <n v="220260020192"/>
    <s v="AD"/>
    <d v="2026-06-01T00:00:00"/>
    <n v="22026004253"/>
    <s v="2026 03 9241 22199"/>
    <n v="217.92"/>
    <x v="898"/>
    <s v="SUMINISTRO DE MATERIAL DE PINTURA PARA LLEVAR A CABO TALLER EN CENTRO CÍVICO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199"/>
  </r>
  <r>
    <n v="220260023985"/>
    <s v="ADO"/>
    <d v="2026-06-11T00:00:00"/>
    <n v="22026004433"/>
    <s v="2026 01 9207 213"/>
    <n v="34.590000000000003"/>
    <x v="5"/>
    <s v="COPIAS KYOCERA M3655 N.SERIE: R4Q9Z32169 FC011301 periodo 04122025 a 31032026 - GABINETE GOBIERNO Y RELACIONES"/>
    <n v="240"/>
    <s v="VALLADOLID"/>
    <s v="VALLADOLID"/>
    <x v="2"/>
    <s v="PrAbier - Procedimiento Abierto"/>
    <s v="MultiC - MultiCriterio"/>
    <x v="0"/>
    <x v="1"/>
    <s v="2"/>
    <s v="2. Gastos corrientes en bienes y servicios"/>
    <s v="01"/>
    <x v="4"/>
    <s v="9207"/>
    <s v="9207. Gobierno y relaciones"/>
    <n v="21"/>
    <n v="213"/>
  </r>
  <r>
    <n v="220260023986"/>
    <s v="ADO"/>
    <d v="2026-06-11T00:00:00"/>
    <n v="22026004435"/>
    <s v="2026 01 9207 213"/>
    <n v="15.27"/>
    <x v="5"/>
    <s v="COPIAS KYOCERA M3655 N.SERIE: R4Q9Z31991 FC011302 periodo 04122025 a 31032026 - PASILLO 2ª PLANTA  CASA CONSISTORIAL"/>
    <n v="240"/>
    <s v="VALLADOLID"/>
    <s v="VALLADOLID"/>
    <x v="2"/>
    <s v="PrAbier - Procedimiento Abierto"/>
    <s v="MultiC - MultiCriterio"/>
    <x v="0"/>
    <x v="1"/>
    <s v="2"/>
    <s v="2. Gastos corrientes en bienes y servicios"/>
    <s v="01"/>
    <x v="4"/>
    <s v="9207"/>
    <s v="9207. Gobierno y relaciones"/>
    <n v="21"/>
    <n v="213"/>
  </r>
  <r>
    <n v="220260023987"/>
    <s v="ADO"/>
    <d v="2026-06-11T00:00:00"/>
    <n v="22026004437"/>
    <s v="2026 01 9207 213"/>
    <n v="47.77"/>
    <x v="5"/>
    <s v="COPIAS COLOR KYOCERA 4053 N.SERIE: RFC9Y20936 FC011432 periodo 04122025 a 31032026 - CONSEJO ECONÓMICO ADMINISTRATIVO"/>
    <n v="240"/>
    <s v="VALLADOLID"/>
    <s v="VALLADOLID"/>
    <x v="2"/>
    <s v="PrAbier - Procedimiento Abierto"/>
    <s v="MultiC - MultiCriterio"/>
    <x v="0"/>
    <x v="1"/>
    <s v="2"/>
    <s v="2. Gastos corrientes en bienes y servicios"/>
    <s v="01"/>
    <x v="4"/>
    <s v="9207"/>
    <s v="9207. Gobierno y relaciones"/>
    <n v="21"/>
    <n v="213"/>
  </r>
  <r>
    <n v="220260023988"/>
    <s v="ADO"/>
    <d v="2026-06-11T00:00:00"/>
    <n v="22026004438"/>
    <s v="2026 01 9207 213"/>
    <n v="106.77"/>
    <x v="5"/>
    <s v="COPIAS COLOR KYOCERA 4053 N.SERIE: RFC9Y20857 FC011423 periodo 04122025 a 31032026 -SECRETARÍA ALCALDÍA"/>
    <n v="240"/>
    <s v="VALLADOLID"/>
    <s v="VALLADOLID"/>
    <x v="2"/>
    <s v="PrAbier - Procedimiento Abierto"/>
    <s v="MultiC - MultiCriterio"/>
    <x v="0"/>
    <x v="1"/>
    <s v="2"/>
    <s v="2. Gastos corrientes en bienes y servicios"/>
    <s v="01"/>
    <x v="4"/>
    <s v="9207"/>
    <s v="9207. Gobierno y relaciones"/>
    <n v="21"/>
    <n v="213"/>
  </r>
  <r>
    <n v="220260023989"/>
    <s v="ADO"/>
    <d v="2026-06-11T00:00:00"/>
    <n v="22026004439"/>
    <s v="2026 01 9207 213"/>
    <n v="252.79"/>
    <x v="5"/>
    <s v="COPIAS COLOR KYOCERA 4053 N.SERIE: RFC9Y20467 FC011335 periodo 04122025 a 31032026 - MEDIOS DE COMUNICACIÓN"/>
    <n v="240"/>
    <s v="VALLADOLID"/>
    <s v="VALLADOLID"/>
    <x v="2"/>
    <s v="PrAbier - Procedimiento Abierto"/>
    <s v="MultiC - MultiCriterio"/>
    <x v="0"/>
    <x v="1"/>
    <s v="2"/>
    <s v="2. Gastos corrientes en bienes y servicios"/>
    <s v="01"/>
    <x v="4"/>
    <s v="9207"/>
    <s v="9207. Gobierno y relaciones"/>
    <n v="21"/>
    <n v="213"/>
  </r>
  <r>
    <n v="220260023519"/>
    <s v="AD"/>
    <d v="2026-06-10T00:00:00"/>
    <n v="22026004361"/>
    <s v="2026 03 9241 22199"/>
    <n v="217.92"/>
    <x v="899"/>
    <s v="SUMINISTRO DE MATERIAL DE PINTURA PARA TALLER EN CIC CONDE ANSÚREZ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199"/>
  </r>
  <r>
    <n v="220260022778"/>
    <s v="AD"/>
    <d v="2026-06-10T00:00:00"/>
    <n v="22026004321"/>
    <s v="2026 11 1361 213"/>
    <n v="183.32"/>
    <x v="400"/>
    <s v="REPARACIÓN DE 4 CREMALLERAS EN POLOS Y BOLSAS, COSER 1 BOLSO EN PANTALÓN Y 2 ESLINGAS, 3 GOMAS EN GAFAS///SEISPC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1"/>
    <n v="213"/>
  </r>
  <r>
    <n v="220260020202"/>
    <s v="AD"/>
    <d v="2026-06-01T00:00:00"/>
    <n v="22026004179"/>
    <s v="2026 11 1321 22199"/>
    <n v="160.93"/>
    <x v="550"/>
    <s v="SUMINISTRO DE CARTULINA &quot;&quot;ALBUS&quot;&quot; EXTRA BLANCA PARA PORTADA DE 3000 CUADERNOS DE ACADEMIA DE POLICIA MUNICIPAL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199"/>
  </r>
  <r>
    <n v="220260020188"/>
    <s v="AD"/>
    <d v="2026-06-01T00:00:00"/>
    <n v="22026004240"/>
    <s v="2026 03 9241 212"/>
    <n v="140.81"/>
    <x v="24"/>
    <s v="SUMINISTRO DE PERSIANA VENECIANA PARA C.C. RONDILLA"/>
    <n v="220"/>
    <s v="VALLADOLID"/>
    <s v="VALLADOL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2"/>
  </r>
  <r>
    <n v="220260020218"/>
    <s v="AD"/>
    <d v="2026-06-01T00:00:00"/>
    <n v="22026004171"/>
    <s v="2026 01 9206 22001"/>
    <n v="120"/>
    <x v="139"/>
    <s v="CURSO RECAUDACIÓN EJECUTIVA: DESCRIPCIÓN DE LOS SUMINISTROS DE INFORMACIÓN Y LA SUBASTA TELEMÁTICA. TESORERO"/>
    <n v="220"/>
    <s v="MADRID"/>
    <s v="MADRID"/>
    <x v="0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001"/>
  </r>
  <r>
    <n v="220260023526"/>
    <s v="AD"/>
    <d v="2026-06-10T00:00:00"/>
    <n v="22026004423"/>
    <s v="2026 06 3321 22001"/>
    <n v="104.99"/>
    <x v="900"/>
    <s v="SUSCRIPCIÓN REVISTA &quot;&quot;PEONZA&quot;&quot; PARA BIBLIOTECAS MUNICIPALES. AÑO 2026"/>
    <n v="220"/>
    <s v="SANTANDER"/>
    <s v="SANTANDER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001"/>
  </r>
  <r>
    <n v="220260020205"/>
    <s v="AD"/>
    <d v="2026-06-01T00:00:00"/>
    <n v="22026004226"/>
    <s v="2026 01 9206 22001"/>
    <n v="95"/>
    <x v="901"/>
    <s v="14 EJEMPLARES DE LA REVISTA VACCEA ANUARIO, CENTRO DE ESTUDIOS VACCEOS FEDERICO WATTENBERG UVa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001"/>
  </r>
  <r>
    <n v="220260024356"/>
    <s v="AD"/>
    <d v="2026-06-15T00:00:00"/>
    <n v="22026004382"/>
    <s v="2026 11 1321 22601"/>
    <n v="87.12"/>
    <x v="902"/>
    <s v="SUMINISTRO DE CARTON PLUMA CON GRABADO P. MUNICIPAL PARA ATRIL CONCIERTO TEATRO CALDERÓN CONMEMORATIVO 200 AÑOS P.M."/>
    <n v="220"/>
    <s v="VALLADOLID"/>
    <s v="VALLADOLID"/>
    <x v="2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01"/>
  </r>
  <r>
    <n v="220260024363"/>
    <s v="AD"/>
    <d v="2026-06-15T00:00:00"/>
    <n v="22026004455"/>
    <s v="2026 11 1321 22699"/>
    <n v="75.89"/>
    <x v="903"/>
    <s v="REALIZACIÓN DE ANÁLISIS DE ALCOHOL EN LABORATORIO ACREDITADO. MUESTRAS DEL 18.05.2026 DE DISTRITO 5 P.MUNICIPAL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99"/>
  </r>
  <r>
    <n v="220260020204"/>
    <s v="AD"/>
    <d v="2026-06-01T00:00:00"/>
    <n v="22026004205"/>
    <s v="2026 06 3321 22001"/>
    <n v="71.5"/>
    <x v="896"/>
    <s v="CONTRATO DE ENCUADERNACIÓN DE LIBROS PARA BIBLIOTECAS MUNICIPALES. AÑO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001"/>
  </r>
  <r>
    <n v="220260024365"/>
    <s v="AD"/>
    <d v="2026-06-15T00:00:00"/>
    <n v="22026004460"/>
    <s v="2026 11 1321 223"/>
    <n v="66.86"/>
    <x v="539"/>
    <s v="GASTOS DE ENVÍO DE APARATOS PARA VERIFICACIÓN Y MUESTRAS 21 Y 28 MAY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3"/>
  </r>
  <r>
    <n v="220260020221"/>
    <s v="AD"/>
    <d v="2026-06-01T00:00:00"/>
    <n v="22026003697"/>
    <s v="2026 04 9202 16204"/>
    <n v="54.99"/>
    <x v="294"/>
    <s v="PLACA CONMEMORATIVA EN AGRADECIMIENTO A FAMILIARES DEL EMPLEADO FALLECIDO DEL AYTO.DE VALLADOLID SANTA RITA 2026"/>
    <n v="220"/>
    <s v="VALLADOLID"/>
    <s v="VALLADOLID"/>
    <x v="2"/>
    <s v="AdDirec - Adjudicación Directa"/>
    <s v="SinC - Sin Criterio"/>
    <x v="1"/>
    <x v="1"/>
    <s v="1"/>
    <s v="1. Gastos de personal"/>
    <s v="04"/>
    <x v="2"/>
    <s v="9202"/>
    <s v="9202. Gestión de recursos humanos"/>
    <n v="16"/>
    <n v="16204"/>
  </r>
  <r>
    <n v="220260024353"/>
    <s v="AD"/>
    <d v="2026-06-15T00:00:00"/>
    <n v="22026004346"/>
    <s v="2026 02 9332 22699"/>
    <n v="50"/>
    <x v="409"/>
    <s v="SUMINISTRO DE CREMAS DE PROTECCIÓN SOLAR PARA LOS TRABAJADORES DEL CMEI"/>
    <n v="220"/>
    <s v="VALLADOLID"/>
    <s v="VALLADOLID"/>
    <x v="2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2"/>
    <n v="22699"/>
  </r>
  <r>
    <n v="220260020220"/>
    <s v="AD/"/>
    <d v="2026-06-01T00:00:00"/>
    <n v="22026003310"/>
    <s v="2026 11 1361 22199"/>
    <n v="-276.82"/>
    <x v="847"/>
    <s v="SUMINISTRO DE AD BLUE A LOS VEHÍCULOS DEL SERVICIO//SEISPC"/>
    <n v="220"/>
    <s v="LA CISTERNIGA"/>
    <s v="VALLADOLID"/>
    <x v="2"/>
    <s v="AdDirec - Adjudicación Directa"/>
    <s v="SinC - Sin Criterio"/>
    <x v="1"/>
    <x v="1"/>
    <s v="2"/>
    <s v="2. Gastos corrientes en bienes y servicios"/>
    <s v="11"/>
    <x v="5"/>
    <s v="1361"/>
    <s v="1361. Prevención y extinción de incencios"/>
    <n v="22"/>
    <n v="22199"/>
  </r>
  <r>
    <n v="220260024383"/>
    <s v="AD"/>
    <d v="2026-06-15T00:00:00"/>
    <n v="22026003113"/>
    <s v="2026 11 1621 22799"/>
    <n v="11216.7"/>
    <x v="116"/>
    <s v="VALORACIÓN ESTRUCTURAL SOTERRADOS CONTROL DE CALIDAD. SERVICIO DE LIMPIEZA."/>
    <n v="220"/>
    <s v="ZARATAN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799"/>
  </r>
  <r>
    <n v="220260025880"/>
    <s v="D"/>
    <d v="2026-06-19T00:00:00"/>
    <n v="22026003045"/>
    <s v="2026 07 1711 610"/>
    <n v="245827.92"/>
    <x v="6"/>
    <s v="PARQUES INFANTILES PARTICIPATIVOS FASE 1: PARQUESOL Y SANTOS PILARICA_EXPTE 2026/CMM_01/000015"/>
    <n v="300"/>
    <s v="SANTIAGO DEL ARROYO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0"/>
  </r>
  <r>
    <n v="220260025639"/>
    <s v="D"/>
    <d v="2026-06-18T00:00:00"/>
    <n v="22026000690"/>
    <s v="2026 11 1631 214"/>
    <n v="5493.41"/>
    <x v="567"/>
    <s v="SUMINISTRO PIEZAS TALLER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6951"/>
    <s v="AD"/>
    <d v="2026-06-23T00:00:00"/>
    <n v="22026001422"/>
    <s v="2026 10 2311 22799"/>
    <n v="29658"/>
    <x v="20"/>
    <s v="2ª PRORROGA CONTRATO.CELADURIA -LOTE 2 CENTROS DE ACCION SOCIAL - INTERV.SOC- DE 1/8/26 A 31/12/26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1"/>
    <s v="2311. Intervención social"/>
    <n v="22"/>
    <n v="22799"/>
  </r>
  <r>
    <n v="220260026952"/>
    <s v="AD"/>
    <d v="2026-06-23T00:00:00"/>
    <n v="22026001421"/>
    <s v="2026 10 2311 22799"/>
    <n v="1550"/>
    <x v="20"/>
    <s v="2ª PRORROGA CONTRATO CELADURIA-LOTE 2 COMEDOR SOCIAL-INTERVENCION SOC- DE 1/8/256 A 31/12/26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311"/>
    <s v="2311. Intervención social"/>
    <n v="22"/>
    <n v="22799"/>
  </r>
  <r>
    <n v="220260026953"/>
    <s v="AD"/>
    <d v="2026-06-23T00:00:00"/>
    <n v="22026001418"/>
    <s v="2026 10 2412 22799"/>
    <n v="9500"/>
    <x v="20"/>
    <s v="2ªPRORROGA CTO.CELADURIA LOTE 2 CENTRO DE FORMACION PARA EL EMPLEO EXP.2026/CTA_01/0000047 (DE 04/08/26 A 03/08/27)"/>
    <n v="22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2"/>
    <n v="22799"/>
  </r>
  <r>
    <n v="220260026957"/>
    <s v="AD"/>
    <d v="2026-06-23T00:00:00"/>
    <n v="22026004142"/>
    <s v="2026 03 9241 22701"/>
    <n v="140402.23999999999"/>
    <x v="20"/>
    <s v="CELADURÍA DE CENTROS CÍVICOS Y MUNICIPALES 2026. 2 PRÓRROGA EXP. 10SS-11-23, LOTE 3 (1A)"/>
    <n v="220"/>
    <s v="VALLADOLID"/>
    <s v="VALLADOLID"/>
    <x v="0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2"/>
    <n v="22701"/>
  </r>
  <r>
    <n v="220260025827"/>
    <s v="D"/>
    <d v="2026-06-19T00:00:00"/>
    <n v="22026000691"/>
    <s v="2026 11 1621 214"/>
    <n v="1098.03"/>
    <x v="568"/>
    <s v="REPARACIÓN MATERIAL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517"/>
    <s v="D"/>
    <d v="2026-06-18T00:00:00"/>
    <n v="22026000689"/>
    <s v="2026 11 1621 214"/>
    <n v="2592.13"/>
    <x v="56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519"/>
    <s v="D"/>
    <d v="2026-06-18T00:00:00"/>
    <n v="22026000689"/>
    <s v="2026 11 1621 214"/>
    <n v="3051.49"/>
    <x v="56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629"/>
    <s v="D"/>
    <d v="2026-06-18T00:00:00"/>
    <n v="22026000689"/>
    <s v="2026 11 1621 214"/>
    <n v="3287.03"/>
    <x v="56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462"/>
    <s v="ADO"/>
    <d v="2026-06-18T00:00:00"/>
    <n v="22026004486"/>
    <s v="2026 01 9205 203"/>
    <n v="24.15"/>
    <x v="5"/>
    <s v="COPIAS KYOCERA P3145 N.SERIE: R4J1X13773 PR013916 periodo 04/12/2025 a 31/03/2026 - IMPRENTA"/>
    <n v="240"/>
    <s v="VALLADOLID"/>
    <s v="VALLADOLID"/>
    <x v="0"/>
    <s v="PrAbier - Procedimiento Abierto"/>
    <s v="MultiC - MultiCriterio"/>
    <x v="0"/>
    <x v="1"/>
    <s v="2"/>
    <s v="2. Gastos corrientes en bienes y servicios"/>
    <s v="01"/>
    <x v="4"/>
    <s v="9205"/>
    <s v="9205. Imprenta municipal"/>
    <n v="20"/>
    <n v="203"/>
  </r>
  <r>
    <n v="220260025465"/>
    <s v="ADO"/>
    <d v="2026-06-18T00:00:00"/>
    <n v="22026004527"/>
    <s v="2026 04 9202 213"/>
    <n v="220.07"/>
    <x v="5"/>
    <s v="COPIAS COLOR KYOCERA SALA DE FORMACION 1ª PLANTA DEL 04/12/2025 AL 31/03/2026"/>
    <n v="240"/>
    <s v="VALLADOLID"/>
    <s v="VALLADOLID"/>
    <x v="0"/>
    <s v="PrAbier - Procedimiento Abierto"/>
    <s v="MultiC - MultiCriterio"/>
    <x v="0"/>
    <x v="1"/>
    <s v="2"/>
    <s v="2. Gastos corrientes en bienes y servicios"/>
    <s v="04"/>
    <x v="2"/>
    <s v="9202"/>
    <s v="9202. Gestión de recursos humanos"/>
    <n v="21"/>
    <n v="213"/>
  </r>
  <r>
    <n v="220260025466"/>
    <s v="ADO"/>
    <d v="2026-06-18T00:00:00"/>
    <n v="22026004529"/>
    <s v="2026 04 9202 213"/>
    <n v="410.42"/>
    <x v="5"/>
    <s v="COPIAS COLOR KYOCERA 4053 PERSONAL 3ª PLANTA DEL 04/12/2025 AL 31/03/2026"/>
    <n v="240"/>
    <s v="VALLADOLID"/>
    <s v="VALLADOLID"/>
    <x v="0"/>
    <s v="PrAbier - Procedimiento Abierto"/>
    <s v="MultiC - MultiCriterio"/>
    <x v="0"/>
    <x v="1"/>
    <s v="2"/>
    <s v="2. Gastos corrientes en bienes y servicios"/>
    <s v="04"/>
    <x v="2"/>
    <s v="9202"/>
    <s v="9202. Gestión de recursos humanos"/>
    <n v="21"/>
    <n v="213"/>
  </r>
  <r>
    <n v="220260026559"/>
    <s v="ADO"/>
    <d v="2026-06-23T00:00:00"/>
    <n v="22026004650"/>
    <s v="2026 01 9206 213"/>
    <n v="20.8"/>
    <x v="5"/>
    <s v="COPIAS FOTOCOPIADORA KYOCERA 4053 DEL ARCHIVO MUNICIPAL. PRIMER TRIMESTRE 2026"/>
    <n v="240"/>
    <s v="VALLADOLID"/>
    <s v="VALLADOLID"/>
    <x v="2"/>
    <s v="PrAbier - Procedimiento Abierto"/>
    <s v="MultiC - MultiCriterio"/>
    <x v="0"/>
    <x v="1"/>
    <s v="2"/>
    <s v="2. Gastos corrientes en bienes y servicios"/>
    <s v="01"/>
    <x v="4"/>
    <s v="9206"/>
    <s v="9206. Archivo municipal"/>
    <n v="21"/>
    <n v="213"/>
  </r>
  <r>
    <n v="220260025277"/>
    <s v="D"/>
    <d v="2026-06-17T00:00:00"/>
    <n v="22026001976"/>
    <s v="2026 01 4331 22799"/>
    <n v="38115"/>
    <x v="904"/>
    <s v="CONTRATACIÓN DE ASISTENCIA TÉCNICA EN REDES SOCIALES Y CANALES ONLINE DE LA AGENCIA DE INNOVACIÓN"/>
    <n v="300"/>
    <s v="CORUÑA"/>
    <s v="CORUÑA"/>
    <x v="0"/>
    <s v="PrAbier - Procedimiento Abierto"/>
    <s v="MultiC - MultiCriterio"/>
    <x v="0"/>
    <x v="1"/>
    <s v="2"/>
    <s v="2. Gastos corrientes en bienes y servicios"/>
    <s v="01"/>
    <x v="4"/>
    <s v="4331"/>
    <s v="4331. Desarrollo empresarial"/>
    <n v="22"/>
    <n v="22799"/>
  </r>
  <r>
    <n v="220260025521"/>
    <s v="D"/>
    <d v="2026-06-18T00:00:00"/>
    <n v="22026000691"/>
    <s v="2026 11 1621 214"/>
    <n v="2054.27"/>
    <x v="573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6980"/>
    <s v="AD"/>
    <d v="2026-06-23T00:00:00"/>
    <n v="22026004607"/>
    <s v="2026 11 1631 22700"/>
    <n v="17862.900000000001"/>
    <x v="218"/>
    <s v="PRESTACIÓN ADICIONAL FREGADO VÍA PÚBLICA TÉRMINO MUNICIPAL DEL AYUNTAMIENTO DE VALLADOLID. SERVICIO DE LIMPIEZA."/>
    <n v="220"/>
    <s v="MADRID"/>
    <s v="MADRID"/>
    <x v="0"/>
    <s v="AdDirec - Adjudicación Directa"/>
    <s v="SinC - Sin Criterio"/>
    <x v="1"/>
    <x v="1"/>
    <s v="2"/>
    <s v="2. Gastos corrientes en bienes y servicios"/>
    <s v="11"/>
    <x v="5"/>
    <s v="1631"/>
    <s v="1631. Limpieza viaria"/>
    <n v="22"/>
    <n v="22700"/>
  </r>
  <r>
    <n v="220260025497"/>
    <s v="D"/>
    <d v="2026-06-18T00:00:00"/>
    <n v="22026001283"/>
    <s v="2026 10 2312 212"/>
    <n v="10.27"/>
    <x v="98"/>
    <s v="SUMINISTRO DE MATERIAL PARA REPARACIONES DEL CVA DELC, ARCA REAL  Y PASAJE DE LA MARQUESIN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5497"/>
    <s v="D"/>
    <d v="2026-06-18T00:00:00"/>
    <n v="22026001284"/>
    <s v="2026 10 2312 212"/>
    <n v="103"/>
    <x v="98"/>
    <s v="SUMINISTRO DE MATERIAL PARA REPARACIONES DEL CVA DELC, ARCA REAL  Y PASAJE DE LA MARQUESIN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5541"/>
    <s v="D"/>
    <d v="2026-06-18T00:00:00"/>
    <n v="22026001176"/>
    <s v="2026 10 2412 212"/>
    <n v="26.72"/>
    <x v="98"/>
    <s v="MANT. SUMINISTRO DE  PLAFON LDV SURFACE400 LED 24W 4000K IP44  1920LMPARA REPARACION EN EL JACINTO BENAVENTE- AM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1"/>
    <n v="212"/>
  </r>
  <r>
    <n v="220260025551"/>
    <s v="D"/>
    <d v="2026-06-18T00:00:00"/>
    <n v="22026000437"/>
    <s v="2026 03 9241 213"/>
    <n v="279.39"/>
    <x v="98"/>
    <s v="CAMPANA DISANO 2885 SATURNO LED 89W CLD CE / TASA ECORAEE   (R.DECRETO 208/2005): C.C. ZONA SUR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5553"/>
    <s v="D"/>
    <d v="2026-06-18T00:00:00"/>
    <n v="22026000437"/>
    <s v="2026 03 9241 213"/>
    <n v="920.23"/>
    <x v="98"/>
    <s v="MATERIAL ELECTRICIDAD C.C. ESGUEVA, BAILARÍN VICENTE ESCUDERO, RONDILLA, PILARICA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5555"/>
    <s v="D"/>
    <d v="2026-06-18T00:00:00"/>
    <n v="22026001283"/>
    <s v="2026 10 2312 212"/>
    <n v="31.35"/>
    <x v="98"/>
    <s v="MANTEN. SUMINISTRO DE MECANISMO ROCA A822502200  PARA REPARACION DEL CVA RONDILLA- AM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5571"/>
    <s v="D"/>
    <d v="2026-06-18T00:00:00"/>
    <n v="22026001283"/>
    <s v="2026 10 2312 212"/>
    <n v="103.64"/>
    <x v="98"/>
    <s v="MANT. SUMINISTRO DE MATERIAL ELECTRICO PARA LOS CVA SAN JUAN, Z. ESTE Y PASAJE  MARQUESIN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5571"/>
    <s v="D"/>
    <d v="2026-06-18T00:00:00"/>
    <n v="22026001284"/>
    <s v="2026 10 2312 212"/>
    <n v="120.88"/>
    <x v="98"/>
    <s v="MANT. SUMINISTRO DE MATERIAL ELECTRICO PARA LOS CVA SAN JUAN, Z. ESTE Y PASAJE  MARQUESINA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5593"/>
    <s v="D"/>
    <d v="2026-06-18T00:00:00"/>
    <n v="22026001960"/>
    <s v="2026 07 1711 22199"/>
    <n v="1.97"/>
    <x v="98"/>
    <s v="LÁMPARA MZD LED 40W P45 E14 CDL FR ND 1CT/10 G3 / TASA ECORAEE   (R.DECRETO 208/2005)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5601"/>
    <s v="D"/>
    <d v="2026-06-18T00:00:00"/>
    <n v="22026000427"/>
    <s v="2026 11 1631 22199"/>
    <n v="22.87"/>
    <x v="98"/>
    <s v="OTROS SUMINISTROS.../// AM EXP 18/2022 // SERVIC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25603"/>
    <s v="D"/>
    <d v="2026-06-18T00:00:00"/>
    <n v="22026000427"/>
    <s v="2026 11 1631 22199"/>
    <n v="52.79"/>
    <x v="98"/>
    <s v="OTROS SUMINISTROS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25739"/>
    <s v="D"/>
    <d v="2026-06-19T00:00:00"/>
    <n v="22026000943"/>
    <s v="2026 06 3232 212"/>
    <n v="567.09"/>
    <x v="98"/>
    <s v="SUMINISTRO MATERIAL PARA SANITARIOS - BAÑOS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5761"/>
    <s v="D"/>
    <d v="2026-06-19T00:00:00"/>
    <n v="22026003184"/>
    <s v="2026 06 3321 212"/>
    <n v="1502.82"/>
    <x v="98"/>
    <s v="SUMINISTRO MATERIAL ELÉCTRICO // BIBLIOTECAS MUNICIP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321"/>
    <s v="3321. Bibliotecas públicas"/>
    <n v="21"/>
    <n v="212"/>
  </r>
  <r>
    <n v="220260025791"/>
    <s v="D"/>
    <d v="2026-06-19T00:00:00"/>
    <n v="22026003642"/>
    <s v="2026 11 1361 22199"/>
    <n v="12.95"/>
    <x v="98"/>
    <s v="TAPA LATON MACHO 1/2&quot;&quot; ESMEBRA  MB06270003 / TAPA LATON MACHO 3/4&quot;&quot; ESMEBRA  MB06270004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5793"/>
    <s v="D"/>
    <d v="2026-06-19T00:00:00"/>
    <n v="22026003642"/>
    <s v="2026 11 1361 22199"/>
    <n v="5.67"/>
    <x v="98"/>
    <s v="TUBO LED MZD 120CM  15,5W 865C G13 / TASA ECORAEE   (R.DECRETO 208/2005)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5821"/>
    <s v="D"/>
    <d v="2026-06-19T00:00:00"/>
    <n v="22026000422"/>
    <s v="2026 11 1621 22199"/>
    <n v="287.58"/>
    <x v="98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7489"/>
    <s v="D"/>
    <d v="2026-06-24T00:00:00"/>
    <n v="22026004158"/>
    <s v="2026 04 3121 22199"/>
    <n v="10.94"/>
    <x v="98"/>
    <s v="ACUERDO MARCO SUMINISTRO_PURGADOR AUTOM. WATTS MV-SOL 1/2&quot;&quot; / MARSELLA REDUCIDA 3/8-1/2 ESMEBRA EM203001_F/2026/453"/>
    <n v="300"/>
    <s v="VALLADOLID"/>
    <s v="VALLADOLID"/>
    <x v="2"/>
    <s v="PrAbier - Procedimiento Abierto"/>
    <s v="MultiC - MultiCriterio"/>
    <x v="2"/>
    <x v="1"/>
    <s v="2"/>
    <s v="2. Gastos corrientes en bienes y servicios"/>
    <s v="04"/>
    <x v="2"/>
    <s v="3121"/>
    <s v="3121. Prevención y salud laboral"/>
    <n v="22"/>
    <n v="22199"/>
  </r>
  <r>
    <n v="220260027503"/>
    <s v="D"/>
    <d v="2026-06-24T00:00:00"/>
    <n v="22026003182"/>
    <s v="2026 06 3231 212"/>
    <n v="7.68"/>
    <x v="98"/>
    <s v="ESPUMANTE ECONOM. D.FLEX 1511 M24-100 // EIM EL PRINCIPITO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1"/>
    <s v="3231. Escuelas infantiles"/>
    <n v="21"/>
    <n v="212"/>
  </r>
  <r>
    <n v="220260027525"/>
    <s v="D"/>
    <d v="2026-06-24T00:00:00"/>
    <n v="22026000943"/>
    <s v="2026 06 3232 212"/>
    <n v="370.31"/>
    <x v="98"/>
    <s v="SUMINISTRO MATERIAL PARA SANITARIOS - BAÑOS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27"/>
    <s v="D"/>
    <d v="2026-06-24T00:00:00"/>
    <n v="22026000943"/>
    <s v="2026 06 3232 212"/>
    <n v="14.88"/>
    <x v="98"/>
    <s v="INTERRUPT LEGRAND 077010L 2MOD BL EASYLED // CEIP MIGUEL HERNÁNDEZ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55"/>
    <s v="D"/>
    <d v="2026-06-24T00:00:00"/>
    <n v="22026000437"/>
    <s v="2026 03 9241 213"/>
    <n v="200.28"/>
    <x v="98"/>
    <s v="MATERIAL ELECTRICIDAD PARA C.C. BAILARÍN VICENTE ESCUDERO, ESGUEVA, DELICIAS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5597"/>
    <s v="D"/>
    <d v="2026-06-18T00:00:00"/>
    <n v="22026000691"/>
    <s v="2026 11 1621 214"/>
    <n v="4617.88"/>
    <x v="588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837"/>
    <s v="D"/>
    <d v="2026-06-19T00:00:00"/>
    <n v="22026000691"/>
    <s v="2026 11 1621 214"/>
    <n v="1799.28"/>
    <x v="588"/>
    <s v="REPARACIÓN VEHÍCULO.../// AM EXP 8/2022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841"/>
    <s v="D"/>
    <d v="2026-06-19T00:00:00"/>
    <n v="22026000691"/>
    <s v="2026 11 1621 214"/>
    <n v="329.06"/>
    <x v="588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7433"/>
    <s v="D"/>
    <d v="2026-06-24T00:00:00"/>
    <n v="22026002240"/>
    <s v="2026 11 1321 214"/>
    <n v="203.9"/>
    <x v="588"/>
    <s v="TOTAL TRABAJOS MATRICULA 8671JXF / TOTAL PIEZAS / ANEXO DETALLE FTP000026527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5763"/>
    <s v="D"/>
    <d v="2026-06-19T00:00:00"/>
    <n v="22026001765"/>
    <s v="2026 10 2412 22199"/>
    <n v="1082.55"/>
    <x v="785"/>
    <s v="SUMINISTRO DE  VASO MILLENNIUM 59 CM PLANTAS, , ETCC PARA EL CURSO DE  PARQUES Y JARDINES VII - JACINTO  BENAVENTE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2"/>
    <n v="22199"/>
  </r>
  <r>
    <n v="220260025623"/>
    <s v="D"/>
    <d v="2026-06-18T00:00:00"/>
    <n v="22026000689"/>
    <s v="2026 11 1621 214"/>
    <n v="2325.39"/>
    <x v="58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50054102"/>
    <s v="AD"/>
    <d v="2026-05-08T00:00:00"/>
    <n v="22025007540"/>
    <s v="2026 0250 9332 632"/>
    <n v="18289.5"/>
    <x v="324"/>
    <s v="S.SALUD CONTRATO OBRAS REHAB.ENERGÉTICA,CONSOLID.ESTRUCT. Y REHABILITAC.TEATRO LOPE DE VEGA EN VALLAD."/>
    <n v="220"/>
    <s v="SANTANDER"/>
    <s v="SANTANDER"/>
    <x v="0"/>
    <s v="PrAbier - Procedimiento Abierto"/>
    <s v="MultiC - MultiCriterio"/>
    <x v="0"/>
    <x v="1"/>
    <n v="6"/>
    <s v="6. Inversiones reales"/>
    <s v="02"/>
    <x v="10"/>
    <n v="9332"/>
    <s v="9332. Mantenimiento de edificios e instalaciones municipales"/>
    <n v="63"/>
    <n v="632"/>
  </r>
  <r>
    <n v="220260016336"/>
    <s v="AD"/>
    <d v="2026-05-15T00:00:00"/>
    <n v="22026003941"/>
    <s v="2026 06 3232 632"/>
    <n v="172.23"/>
    <x v="324"/>
    <s v="2026/OBM_01/000007 SEG. Y SALUD SUSTITUCIÓN VENTANAS CEIPS. (EXP.9/2025 OF. CONTRATACIÓN Y SUP. PROY. LOTE 1) -6 SEMANAS"/>
    <n v="220"/>
    <s v="SANTANDER"/>
    <s v="SANTANDER"/>
    <x v="0"/>
    <s v="AdDirec - Adjudicación Directa"/>
    <s v="SinC - Sin Criterio"/>
    <x v="1"/>
    <x v="1"/>
    <s v="6"/>
    <s v="6. Inversiones reales"/>
    <s v="06"/>
    <x v="0"/>
    <s v="3232"/>
    <s v="3232. Conservación y mantenimiento centros educación infantil y primaria"/>
    <n v="63"/>
    <n v="632"/>
  </r>
  <r>
    <n v="220260025861"/>
    <s v="D"/>
    <d v="2026-06-19T00:00:00"/>
    <n v="22026001173"/>
    <s v="2026 07 1711 213"/>
    <n v="1143.45"/>
    <x v="591"/>
    <s v="TABLERO CONTROL A/A 400/01695 / Mano de obra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27521"/>
    <s v="D"/>
    <d v="2026-06-24T00:00:00"/>
    <n v="22026001173"/>
    <s v="2026 07 1711 213"/>
    <n v="1125.58"/>
    <x v="591"/>
    <s v="DIODO / Diodo / FUSIBLE &quot;&quot;MINI&quot;&quot; 20A / FUSIBLE &quot;&quot;MINI&quot;&quot; 20A / Int. alternante/basculante / *FUSIBLE CUCHILLA / *FUSIBLE ARRA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25839"/>
    <s v="D"/>
    <d v="2026-06-19T00:00:00"/>
    <n v="22026000422"/>
    <s v="2026 11 1621 22199"/>
    <n v="220.7"/>
    <x v="160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863"/>
    <s v="D"/>
    <d v="2026-06-19T00:00:00"/>
    <n v="22026001960"/>
    <s v="2026 07 1711 22199"/>
    <n v="129.19999999999999"/>
    <x v="160"/>
    <s v="BOTA GP LAGO S3+CI+HI+HRO+WR+SRC MF Nº41 (                       ) / ABRAZADERA TORNILLO SINFIN 25-40 (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7443"/>
    <s v="D"/>
    <d v="2026-06-24T00:00:00"/>
    <n v="22026001980"/>
    <s v="2026 11 3111 22199"/>
    <n v="370.51"/>
    <x v="160"/>
    <s v="MANGO ALUMINIO ANONIZADO 1,50 (                       ) / DESINFECTANTE DESCOL HIDROALCOHOLICO HA 750 ML (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3111"/>
    <s v="3111. Protección de la salubridad pública"/>
    <n v="22"/>
    <n v="22199"/>
  </r>
  <r>
    <n v="220260027463"/>
    <s v="D"/>
    <d v="2026-06-24T00:00:00"/>
    <n v="22026000419"/>
    <s v="2026 11 1621 22104"/>
    <n v="50.98"/>
    <x v="160"/>
    <s v="VESTUARIO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04"/>
  </r>
  <r>
    <n v="220260027507"/>
    <s v="D"/>
    <d v="2026-06-24T00:00:00"/>
    <n v="22026000427"/>
    <s v="2026 11 1631 22199"/>
    <n v="542.76"/>
    <x v="160"/>
    <s v="OTROS SUMINISTROS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26979"/>
    <s v="AD"/>
    <d v="2026-06-23T00:00:00"/>
    <n v="22026004600"/>
    <s v="2026 01 4331 22799"/>
    <n v="9559"/>
    <x v="905"/>
    <s v="DESARROLLO DE UN SELLO &quot;&quot;RSC CIUDAD DE VALLADOLID&quot;&quot; COMO RECONOCIMIENTO A LAS PYMES QUE ASUMAN RESPONSABILIDAD CORPORATIVA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26959"/>
    <s v="AD"/>
    <d v="2026-06-23T00:00:00"/>
    <n v="22026004166"/>
    <s v="2026 10 2315 22799"/>
    <n v="9500"/>
    <x v="172"/>
    <s v="PRORROGA CONTRATO CELADURIA PARA EL CMI DEL 01-08-2026 AL 31-12-2026"/>
    <n v="220"/>
    <s v="LOGROÑO"/>
    <s v="LA RIOJA"/>
    <x v="0"/>
    <s v="PrAbier - Procedimiento Abierto"/>
    <s v="MultiC - MultiCriterio"/>
    <x v="0"/>
    <x v="1"/>
    <s v="2"/>
    <s v="2. Gastos corrientes en bienes y servicios"/>
    <s v="10"/>
    <x v="1"/>
    <s v="2315"/>
    <s v="2315. Políticas de Igualdad e infancia"/>
    <n v="22"/>
    <n v="22799"/>
  </r>
  <r>
    <n v="220260026505"/>
    <s v="AD"/>
    <d v="2026-06-23T00:00:00"/>
    <n v="22026004739"/>
    <s v="2026 06 3232 213"/>
    <n v="7199.5"/>
    <x v="906"/>
    <s v="SUSTITUCIÓN PARTE CABLEADO Y MAGNETOTÉRMICOS DEL COLEGIO MARINA ESCOBAR. AÑO 2026"/>
    <n v="220"/>
    <s v="TUDELA DE DUERO"/>
    <s v="VALLADOLID"/>
    <x v="2"/>
    <s v="AdDirec - Adjudicación Directa"/>
    <s v="SinC - Sin Criterio"/>
    <x v="1"/>
    <x v="1"/>
    <s v="2"/>
    <s v="2. Gastos corrientes en bienes y servicios"/>
    <s v="06"/>
    <x v="0"/>
    <s v="3232"/>
    <s v="3232. Conservación y mantenimiento centros educación infantil y primaria"/>
    <n v="21"/>
    <n v="213"/>
  </r>
  <r>
    <n v="220260025287"/>
    <s v="D"/>
    <d v="2026-06-17T00:00:00"/>
    <n v="22026003312"/>
    <s v="2026 02 1511 619"/>
    <n v="680000"/>
    <x v="907"/>
    <s v="OBRAS DE REHABILITACIÓN Y REFUERZO DEL FIRME Y ADECUACIÓN DEL DRENAJE DE LA CARRETERA DEL CAMINO VIEJO DE SIMANCAS"/>
    <n v="300"/>
    <s v="ZAMORA"/>
    <s v="ZAMORA"/>
    <x v="4"/>
    <s v="PrAbier - Procedimiento Abierto"/>
    <s v="MultiC - MultiCriterio"/>
    <x v="0"/>
    <x v="1"/>
    <s v="6"/>
    <s v="6. Inversiones reales"/>
    <s v="02"/>
    <x v="10"/>
    <s v="1511"/>
    <s v="1511. Planficación y gestión del urbanismo"/>
    <n v="61"/>
    <n v="619"/>
  </r>
  <r>
    <n v="220260025287"/>
    <s v="D"/>
    <d v="2026-06-17T00:00:00"/>
    <n v="22026003313"/>
    <s v="2026 02 1511 619"/>
    <n v="36060.910000000003"/>
    <x v="907"/>
    <s v="OBRAS DE REHABILITACIÓN Y REFUERZO DEL FIRME Y ADECUACIÓN DEL DRENAJE DE LA CARRETERA DEL CAMINO VIEJO DE SIMANCAS"/>
    <n v="300"/>
    <s v="ZAMORA"/>
    <s v="ZAMORA"/>
    <x v="4"/>
    <s v="PrAbier - Procedimiento Abierto"/>
    <s v="MultiC - MultiCriterio"/>
    <x v="0"/>
    <x v="1"/>
    <s v="6"/>
    <s v="6. Inversiones reales"/>
    <s v="02"/>
    <x v="10"/>
    <s v="1511"/>
    <s v="1511. Planficación y gestión del urbanismo"/>
    <n v="61"/>
    <n v="619"/>
  </r>
  <r>
    <n v="220260025287"/>
    <s v="D"/>
    <d v="2026-06-17T00:00:00"/>
    <n v="22026003314"/>
    <s v="2026 02 1511 619"/>
    <n v="137723.56"/>
    <x v="907"/>
    <s v="OBRAS DE REHABILITACIÓN Y REFUERZO DEL FIRME Y ADECUACIÓN DEL DRENAJE DE LA CARRETERA DEL CAMINO VIEJO DE SIMANCAS"/>
    <n v="300"/>
    <s v="ZAMORA"/>
    <s v="ZAMORA"/>
    <x v="4"/>
    <s v="PrAbier - Procedimiento Abierto"/>
    <s v="MultiC - MultiCriterio"/>
    <x v="0"/>
    <x v="1"/>
    <s v="6"/>
    <s v="6. Inversiones reales"/>
    <s v="02"/>
    <x v="10"/>
    <s v="1511"/>
    <s v="1511. Planficación y gestión del urbanismo"/>
    <n v="61"/>
    <n v="619"/>
  </r>
  <r>
    <n v="220260026506"/>
    <s v="AD"/>
    <d v="2026-06-23T00:00:00"/>
    <n v="22026004741"/>
    <s v="2026 01 4331 22799"/>
    <n v="6521.9"/>
    <x v="908"/>
    <s v="DEFINICIÓN, DISEÑO Y EJECUCIÓN DE CONTENIDOS Y HERRAMIENTAS PARTICIPATIVAS Y DE COMUNICACIÓN DE LA MISIÓN-LASAMOA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27505"/>
    <s v="D"/>
    <d v="2026-06-24T00:00:00"/>
    <n v="22026002240"/>
    <s v="2026 11 1321 214"/>
    <n v="1241.25"/>
    <x v="527"/>
    <s v="FILTRO DE ACEITE HF204RC / BUJÍA NGK CPR8EA-9 / GOMA ESTRIBERA KAWASAKI VERSYS 650 / RETÉN BOMBA DE AGUA VERSYS  / SEAL-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5264"/>
    <s v="AD"/>
    <d v="2026-06-17T00:00:00"/>
    <n v="22026004568"/>
    <s v="2026 03 9241 22700"/>
    <n v="5019.7"/>
    <x v="137"/>
    <s v="SERVICIO DE ARREGLO DE JARDÍN EXTERIOR DEL CENTRO CÍVICO BAILARÍN VICENTE ESCUDERO"/>
    <n v="220"/>
    <s v="VALLADOLID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2"/>
    <n v="22700"/>
  </r>
  <r>
    <n v="220260025272"/>
    <s v="AD"/>
    <d v="2026-06-17T00:00:00"/>
    <n v="22026004632"/>
    <s v="2026 01 4331 22799"/>
    <n v="4785.55"/>
    <x v="909"/>
    <s v="SUMINISTRO E INSTALACIÓN DE UN PANEL INFORMATIVO Y UNA PLACA CONMEMORATIVA EN EL ENTORNO DEL PARQUE DE LAS MORERAS"/>
    <n v="220"/>
    <s v="MADRID"/>
    <s v="MADRID"/>
    <x v="2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25547"/>
    <s v="D"/>
    <d v="2026-06-18T00:00:00"/>
    <n v="22026002122"/>
    <s v="2026 08 1532 210"/>
    <n v="929.78"/>
    <x v="175"/>
    <s v="CY 501605 COLA BLANCA RAPIDA 750 / ACRIPOL BRILLO BASE TR 3,2L (   ) / CATALIZADOR ACRIPO/IMPRIPOL 800ML / MONTOSINTETIC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25737"/>
    <s v="D"/>
    <d v="2026-06-19T00:00:00"/>
    <n v="22026000943"/>
    <s v="2026 06 3232 212"/>
    <n v="116.17"/>
    <x v="175"/>
    <s v="SUMINISTRO MATERIAL DE PINTUR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5255"/>
    <s v="AD"/>
    <d v="2026-06-17T00:00:00"/>
    <n v="22026004466"/>
    <s v="2026 03 9241 212"/>
    <n v="4113.1000000000004"/>
    <x v="910"/>
    <s v="REPARACIÓN DE LONA DEL ANFITEATRO DEL PARQUE DE LOS ALMENDROS (PARQUESOL)"/>
    <n v="220"/>
    <s v="MEDINA DEL CAMPO"/>
    <s v="VALLADOLID"/>
    <x v="0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2"/>
  </r>
  <r>
    <n v="220260027487"/>
    <s v="D"/>
    <d v="2026-06-24T00:00:00"/>
    <n v="22026004158"/>
    <s v="2026 04 3121 22199"/>
    <n v="43.56"/>
    <x v="175"/>
    <s v="ACUERDO MARCO SUMINISTROS_PINTSUR 4L ( SALUD LABORAL ID0049474 ) F/2026/414"/>
    <n v="300"/>
    <s v="VALLADOLID"/>
    <s v="VALLADOLID"/>
    <x v="2"/>
    <s v="PrAbier - Procedimiento Abierto"/>
    <s v="MultiC - MultiCriterio"/>
    <x v="2"/>
    <x v="1"/>
    <s v="2"/>
    <s v="2. Gastos corrientes en bienes y servicios"/>
    <s v="04"/>
    <x v="2"/>
    <s v="3121"/>
    <s v="3121. Prevención y salud laboral"/>
    <n v="22"/>
    <n v="22199"/>
  </r>
  <r>
    <n v="220260027499"/>
    <s v="D"/>
    <d v="2026-06-24T00:00:00"/>
    <n v="22026000943"/>
    <s v="2026 06 3232 212"/>
    <n v="133.49"/>
    <x v="175"/>
    <s v="LUXATIN ECO SATIN BLANCO 4L / UNO ZERO BLANCO 15L // CEIP FRANCISCO QUEVEDO (GRANADOS)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01"/>
    <s v="D"/>
    <d v="2026-06-24T00:00:00"/>
    <n v="22026000943"/>
    <s v="2026 06 3232 212"/>
    <n v="118.58"/>
    <x v="175"/>
    <s v="UNO ZERO BLANCO 15L // CEIP FRANCISCO QUEVEDO (GRANADOS)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23"/>
    <s v="D"/>
    <d v="2026-06-24T00:00:00"/>
    <n v="22026000943"/>
    <s v="2026 06 3232 212"/>
    <n v="30.81"/>
    <x v="175"/>
    <s v="SUMINISTRO MATERIAL DE PINTUR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5260"/>
    <s v="AD"/>
    <d v="2026-06-17T00:00:00"/>
    <n v="22026004498"/>
    <s v="2026 01 4331 22799"/>
    <n v="3999.9"/>
    <x v="506"/>
    <s v="SERVICIO DE SEGURIDAD Y PREVENCIÓN CONTRA INCENDIOS PARA EL EVENTO LASAMOA - VIVIENDO EL RÍO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27277"/>
    <s v="AD"/>
    <d v="2026-06-23T00:00:00"/>
    <n v="22026004358"/>
    <s v="2026 10 2315 22799"/>
    <n v="3410"/>
    <x v="911"/>
    <s v="REPRESENTACION DE OBRA DE TEATRO: SEÑORES // CENTRO MUNICIPAL DE IGUALDAD // 18 DE JUNIO 2026"/>
    <n v="220"/>
    <s v="VIGO"/>
    <s v="VIGO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25267"/>
    <s v="AD"/>
    <d v="2026-06-17T00:00:00"/>
    <n v="22026004596"/>
    <s v="2026 01 4331 22799"/>
    <n v="3267"/>
    <x v="595"/>
    <s v="SERVICIOS DE ASISTENCIA TÉCNICA CON MOTIVO DEL XXXII CONGRESO IBEROAMERICANO DE MUNICIPIOS EN VALLADOLID"/>
    <n v="220"/>
    <s v="VALLADOLID"/>
    <s v="VALLADOLID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25269"/>
    <s v="AD"/>
    <d v="2026-06-17T00:00:00"/>
    <n v="22026004611"/>
    <s v="2026 0950 4321 640"/>
    <n v="2950"/>
    <x v="765"/>
    <s v="SERVICIO PUBLICIDAD Y PROMOCION TURISTICA VALLADOLID DE AMBITO NACIONAL, PROMOCION OFERTA TURISTICA Y EVENTOS JUNIO 2026"/>
    <n v="220"/>
    <s v="MADRID"/>
    <s v="MADRID"/>
    <x v="0"/>
    <s v="AdDirec - Adjudicación Directa"/>
    <s v="SinC - Sin Criterio"/>
    <x v="1"/>
    <x v="1"/>
    <n v="6"/>
    <s v="6. Inversiones reales"/>
    <s v="09"/>
    <x v="6"/>
    <n v="4321"/>
    <s v="4321. Turismo"/>
    <n v="64"/>
    <n v="640"/>
  </r>
  <r>
    <n v="220260025268"/>
    <s v="AD"/>
    <d v="2026-06-17T00:00:00"/>
    <n v="22026004610"/>
    <s v="2026 0950 4321 640"/>
    <n v="2950"/>
    <x v="615"/>
    <s v="SERVICIO PUBLICIDAD Y PROMOCION TURISTICA VALLADOLID DE AMBITO NACIONAL, PROMOCION OFERTA TURISTICA Y EVENTOS JUNIO 2026"/>
    <n v="220"/>
    <s v="MADRID"/>
    <s v="MADRID"/>
    <x v="0"/>
    <s v="AdDirec - Adjudicación Directa"/>
    <s v="SinC - Sin Criterio"/>
    <x v="1"/>
    <x v="1"/>
    <n v="6"/>
    <s v="6. Inversiones reales"/>
    <s v="09"/>
    <x v="6"/>
    <n v="4321"/>
    <s v="4321. Turismo"/>
    <n v="64"/>
    <n v="640"/>
  </r>
  <r>
    <n v="220260026973"/>
    <s v="AD"/>
    <d v="2026-06-23T00:00:00"/>
    <n v="22026004524"/>
    <s v="2026 10 2312 633"/>
    <n v="2855.2"/>
    <x v="301"/>
    <s v="REMODELACION INSTALACIONES CAMARAS DE SEGURIDAD POR AMPLIACION DEL CVA ARCA REAL"/>
    <n v="220"/>
    <s v="VALLADOLID"/>
    <s v="VALLADOLID"/>
    <x v="0"/>
    <s v="AdDirec - Adjudicación Directa"/>
    <s v="SinC - Sin Criterio"/>
    <x v="1"/>
    <x v="1"/>
    <s v="6"/>
    <s v="6. Inversiones reales"/>
    <s v="10"/>
    <x v="1"/>
    <s v="2312"/>
    <s v="2312. Iniciativas sociales"/>
    <n v="63"/>
    <n v="633"/>
  </r>
  <r>
    <n v="220260025595"/>
    <s v="D"/>
    <d v="2026-06-18T00:00:00"/>
    <n v="22026001960"/>
    <s v="2026 07 1711 22199"/>
    <n v="285.33999999999997"/>
    <x v="504"/>
    <s v="ALBARAN: AV26/03237 F: 21/05/2026 / PROTECTOR AUDITIVO PELTOR OPTIME III H540A 3M / MASCARILLA 3M REF.4279 / no vale: 18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5731"/>
    <s v="D"/>
    <d v="2026-06-19T00:00:00"/>
    <n v="22026000943"/>
    <s v="2026 06 3232 212"/>
    <n v="221.31"/>
    <x v="504"/>
    <s v="LLAVE BOLARDOS MUNICIPAL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6974"/>
    <s v="AD"/>
    <d v="2026-06-23T00:00:00"/>
    <n v="22026004532"/>
    <s v="2026 08 1532 22104"/>
    <n v="8069.19"/>
    <x v="504"/>
    <s v="Equipos Epi para el personal de la brigada del SEPI."/>
    <n v="220"/>
    <s v="VALLADOLID"/>
    <s v="VALLADOLID"/>
    <x v="2"/>
    <s v="AdDirec - Adjudicación Directa"/>
    <s v="SinC - Sin Criterio"/>
    <x v="1"/>
    <x v="1"/>
    <s v="2"/>
    <s v="2. Gastos corrientes en bienes y servicios"/>
    <s v="08"/>
    <x v="9"/>
    <s v="1532"/>
    <s v="1532. Pavimentación vias públicas y otros servicios urbanísticos"/>
    <n v="22"/>
    <n v="22104"/>
  </r>
  <r>
    <n v="220260027435"/>
    <s v="D"/>
    <d v="2026-06-24T00:00:00"/>
    <n v="22026002122"/>
    <s v="2026 08 1532 210"/>
    <n v="324.77999999999997"/>
    <x v="504"/>
    <s v="ALBARAN: AV26/02886 F: 06/05/2026 / SIERRA CINTA PB M42 2600*27*0.9MM / FUNDA ANTIGOLPES SAMSUNG + PROTECTOR SILICONA /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27437"/>
    <s v="D"/>
    <d v="2026-06-24T00:00:00"/>
    <n v="22026002122"/>
    <s v="2026 08 1532 210"/>
    <n v="78.05"/>
    <x v="504"/>
    <s v="ALBARAN: AV26/03442 F: 29/05/2026 / BUFANDA REFRESCANTE PARA EL CUELLO CV05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27461"/>
    <s v="D"/>
    <d v="2026-06-24T00:00:00"/>
    <n v="22026000419"/>
    <s v="2026 11 1621 22104"/>
    <n v="80.569999999999993"/>
    <x v="504"/>
    <s v="VESTUARIO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04"/>
  </r>
  <r>
    <n v="220260027465"/>
    <s v="D"/>
    <d v="2026-06-24T00:00:00"/>
    <n v="22026000424"/>
    <s v="2026 11 1631 22104"/>
    <n v="120.03"/>
    <x v="504"/>
    <s v="VESTUARIO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04"/>
  </r>
  <r>
    <n v="220260027485"/>
    <s v="D"/>
    <d v="2026-06-24T00:00:00"/>
    <n v="22026002162"/>
    <s v="2026 08 1651 22199"/>
    <n v="19.23"/>
    <x v="504"/>
    <s v="ALBARAN: AV26/02240 F: 08/04/2026 / JACKET MARINO AIRWALK 2261073-600-010 T-4XL / ABONO / CHAQUETA SOFTSHELL HORIZON AZU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651"/>
    <s v="1651. Alumbrado público"/>
    <n v="22"/>
    <n v="22199"/>
  </r>
  <r>
    <n v="220260027860"/>
    <s v="D"/>
    <d v="2026-06-25T00:00:00"/>
    <n v="22026003044"/>
    <s v="2026 07 1711 625"/>
    <n v="47249.99"/>
    <x v="912"/>
    <s v="SUMINISTRO E INSTALACION DE MOBILIARIO URBANO PARA AREAS VERDES DE PARQUES Y JARDINES_EXPTE 2026/CMM_01/000017"/>
    <n v="300"/>
    <s v="SAN SEBASTIAN DE LOS REYES"/>
    <s v="MADR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2"/>
    <n v="625"/>
  </r>
  <r>
    <n v="220260025607"/>
    <s v="D"/>
    <d v="2026-06-18T00:00:00"/>
    <n v="22026000422"/>
    <s v="2026 11 1621 22199"/>
    <n v="35.14"/>
    <x v="497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609"/>
    <s v="D"/>
    <d v="2026-06-18T00:00:00"/>
    <n v="22026000422"/>
    <s v="2026 11 1621 22199"/>
    <n v="133.1"/>
    <x v="497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817"/>
    <s v="D"/>
    <d v="2026-06-19T00:00:00"/>
    <n v="22026000422"/>
    <s v="2026 11 1621 22199"/>
    <n v="2074.7600000000002"/>
    <x v="497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7587"/>
    <s v="AD"/>
    <d v="2026-06-24T00:00:00"/>
    <n v="22026004691"/>
    <s v="2026 08 1532 213"/>
    <n v="2325.62"/>
    <x v="551"/>
    <s v="Sustitución de aire acondicionado en la calle Título 52 ( SEPI)."/>
    <n v="220"/>
    <s v="VALLADOLID"/>
    <s v="VALLADOLID"/>
    <x v="2"/>
    <s v="AdDirec - Adjudicación Directa"/>
    <s v="SinC - Sin Criterio"/>
    <x v="1"/>
    <x v="1"/>
    <s v="2"/>
    <s v="2. Gastos corrientes en bienes y servicios"/>
    <s v="08"/>
    <x v="9"/>
    <s v="1532"/>
    <s v="1532. Pavimentación vias públicas y otros servicios urbanísticos"/>
    <n v="21"/>
    <n v="213"/>
  </r>
  <r>
    <n v="220260025270"/>
    <s v="AD"/>
    <d v="2026-06-17T00:00:00"/>
    <n v="22026004616"/>
    <s v="2026 03 9241 213"/>
    <n v="2093.62"/>
    <x v="264"/>
    <s v="SUMINISTRO DE BOMBA DE CIRCULACIÓN PARA REPARACIÓN DE ENFRIADORA DE C.C. JOSÉ MARÍA LUELMO"/>
    <n v="220"/>
    <s v="VALLADOLID"/>
    <s v="MADR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3"/>
  </r>
  <r>
    <n v="220260027445"/>
    <s v="D"/>
    <d v="2026-06-24T00:00:00"/>
    <n v="22026003642"/>
    <s v="2026 11 1361 22199"/>
    <n v="23.52"/>
    <x v="91"/>
    <s v="PDPLR06C10 - Pila alcalina Duracell-Procell AA LR06 1,5V (caja  / 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7588"/>
    <s v="D/"/>
    <d v="2026-06-24T00:00:00"/>
    <n v="22026000855"/>
    <s v="2026 11 1621 22700"/>
    <n v="-20922.919999999998"/>
    <x v="225"/>
    <s v="Minora el 920260003126 // CONTRATO MANTENIMIENTO SOTERRADOS AÑOS 2026. SERVICIO DE LIMPIEZA."/>
    <n v="300"/>
    <s v="CABRILS"/>
    <s v="BARCELONA"/>
    <x v="0"/>
    <s v="PrAbier - Procedimiento Abierto"/>
    <s v="MultiC - MultiCriterio"/>
    <x v="0"/>
    <x v="1"/>
    <s v="2"/>
    <s v="2. Gastos corrientes en bienes y servicios"/>
    <s v="11"/>
    <x v="5"/>
    <s v="1621"/>
    <s v="1621. Recogida de residuos"/>
    <n v="22"/>
    <n v="22700"/>
  </r>
  <r>
    <n v="220260027585"/>
    <s v="AD"/>
    <d v="2026-06-24T00:00:00"/>
    <n v="22026004586"/>
    <s v="2026 10 2314 213"/>
    <n v="2040.79"/>
    <x v="166"/>
    <s v="SUMNISITRO DE 22 DETECTORES SISTEMA CONTRA INCENDIO// ESPACIO JOVEN NORTE// JUNIO-JULIO 2026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1"/>
    <n v="213"/>
  </r>
  <r>
    <n v="220260025263"/>
    <s v="AD"/>
    <d v="2026-06-17T00:00:00"/>
    <n v="22026004528"/>
    <s v="2026 0950 4321 632"/>
    <n v="1960.2"/>
    <x v="913"/>
    <s v="SERVICIO REALIZACION INFORME CONSERVACION LAPIDAS IGLESIA MONASTERIO DE STA. CATALINA COMO CENTRO DE LA CULTURA DEL VINO"/>
    <n v="220"/>
    <s v="VALLADOLID"/>
    <s v="VALLADOLID"/>
    <x v="0"/>
    <s v="AdDirec - Adjudicación Directa"/>
    <s v="SinC - Sin Criterio"/>
    <x v="1"/>
    <x v="1"/>
    <n v="6"/>
    <s v="6. Inversiones reales"/>
    <s v="09"/>
    <x v="6"/>
    <n v="4321"/>
    <s v="4321. Turismo"/>
    <n v="63"/>
    <n v="632"/>
  </r>
  <r>
    <n v="220260027453"/>
    <s v="D"/>
    <d v="2026-06-24T00:00:00"/>
    <n v="22026000866"/>
    <s v="2026 02 9332 214"/>
    <n v="1938.58"/>
    <x v="222"/>
    <s v="HMO.  SUSTITUIR  RODAMIENTOS,RETENES, ZAPATAS,  DISCOS  Y  PASTILLAS  DEL  EJE  TRASERO. LIMPIAR  PIEZAS  ENGRASADAS"/>
    <n v="300"/>
    <s v="VALLADOLID"/>
    <s v="VALLADOLID"/>
    <x v="0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4"/>
  </r>
  <r>
    <n v="220260026984"/>
    <s v="AD"/>
    <d v="2026-06-23T00:00:00"/>
    <n v="22026004648"/>
    <s v="2026 06 3321 22799"/>
    <n v="1750"/>
    <x v="886"/>
    <s v="REALIZACIÓN DE TALLERES DE LECTURA Y RECREO EN LA BIBLIOTECA DE CAMPO GRANDE - JUNIO A OCTUBRE DE 2026"/>
    <n v="220"/>
    <s v="VILLADEPERA"/>
    <s v="ZAMORA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799"/>
  </r>
  <r>
    <n v="220260025557"/>
    <s v="D"/>
    <d v="2026-06-18T00:00:00"/>
    <n v="22026000436"/>
    <s v="2026 03 9241 212"/>
    <n v="184.51"/>
    <x v="242"/>
    <s v="ID: 0049678 / CERRADURA AGA REF.135  C-40 / ID: 0050465 / BOMBILLO TESA 5200 40x40 LN / ID: 0050918 / CERRADURA OJMAR RE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5573"/>
    <s v="D"/>
    <d v="2026-06-18T00:00:00"/>
    <n v="22026001284"/>
    <s v="2026 10 2312 212"/>
    <n v="6.21"/>
    <x v="242"/>
    <s v="MANT. SUMINISTRO DE COPIA LLAVE NORMAL / COPIA LLAVE SPECIAL GAS PRA EL CVA HUERTA DEL REY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5591"/>
    <s v="D"/>
    <d v="2026-06-18T00:00:00"/>
    <n v="22026001960"/>
    <s v="2026 07 1711 22199"/>
    <n v="1163.03"/>
    <x v="242"/>
    <s v="PANEL ALYCO PARED 1500x750 + PACK 16 GANCHOS / BAHCO RECAM. TOPES P-SL(+2)-45/50/60 / CANCAMO HEMBRA M- 8 / ARANDELA ANC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5605"/>
    <s v="D"/>
    <d v="2026-06-18T00:00:00"/>
    <n v="22026000422"/>
    <s v="2026 11 1621 22199"/>
    <n v="1192.03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6971"/>
    <s v="AD"/>
    <d v="2026-06-23T00:00:00"/>
    <n v="22026003724"/>
    <s v="2026 02 1511 22706"/>
    <n v="1694"/>
    <x v="132"/>
    <s v="AMPLIZACION DEL ESTUDIO TRAFICO MODIFICACION PGOU CAMINO PALOMARES, PARA AFORAR TRAFICO DE LA VA 20"/>
    <n v="220"/>
    <s v="MADRID"/>
    <s v="MADRID"/>
    <x v="0"/>
    <s v="AdDirec - Adjudicación Directa"/>
    <s v="SinC - Sin Criterio"/>
    <x v="1"/>
    <x v="1"/>
    <s v="2"/>
    <s v="2. Gastos corrientes en bienes y servicios"/>
    <s v="02"/>
    <x v="10"/>
    <s v="1511"/>
    <s v="1511. Planficación y gestión del urbanismo"/>
    <n v="22"/>
    <n v="22706"/>
  </r>
  <r>
    <n v="220260025271"/>
    <s v="AD"/>
    <d v="2026-06-17T00:00:00"/>
    <n v="22026004617"/>
    <s v="2026 03 9241 213"/>
    <n v="1692.5"/>
    <x v="264"/>
    <s v="REPOSICIÓN DE VARIOS ELEMENTOS DE LAS UNIDADES INTERIORES DE CLIMATIZACIÓN DE C.C. CAMPILLO"/>
    <n v="220"/>
    <s v="VALLADOLID"/>
    <s v="MADRID"/>
    <x v="2"/>
    <s v="AdDirec - Adjudicación Directa"/>
    <s v="SinC - Sin Criterio"/>
    <x v="1"/>
    <x v="1"/>
    <s v="2"/>
    <s v="2. Gastos corrientes en bienes y servicios"/>
    <s v="03"/>
    <x v="7"/>
    <s v="9241"/>
    <s v="9241. Participación ciudadana"/>
    <n v="21"/>
    <n v="213"/>
  </r>
  <r>
    <n v="220260025795"/>
    <s v="D"/>
    <d v="2026-06-19T00:00:00"/>
    <n v="22026003642"/>
    <s v="2026 11 1361 22199"/>
    <n v="1975.69"/>
    <x v="242"/>
    <s v="CERRADURA TESA 4030 50 HL / CERRADURA CISA 57010-50 EMBUTIR BORJAS /  BOMBILLO POMPA SEGURIDAD 50mm 911105000E / 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5797"/>
    <s v="D"/>
    <d v="2026-06-19T00:00:00"/>
    <n v="22026003642"/>
    <s v="2026 11 1361 22199"/>
    <n v="499.13"/>
    <x v="242"/>
    <s v="UTIL PARA ABRIR VENTANA OSCILOBATIENTE 33967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5799"/>
    <s v="D"/>
    <d v="2026-06-19T00:00:00"/>
    <n v="22026003642"/>
    <s v="2026 11 1361 22199"/>
    <n v="392.09"/>
    <x v="242"/>
    <s v="FRESA ROTATIVA M.D. C 60820-2 MET. DURO / FRESA ROTATIVA M.D. C 61210-2 MET. DURO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5823"/>
    <s v="D"/>
    <d v="2026-06-19T00:00:00"/>
    <n v="22026000422"/>
    <s v="2026 11 1621 22199"/>
    <n v="456.25"/>
    <x v="242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865"/>
    <s v="D"/>
    <d v="2026-06-19T00:00:00"/>
    <n v="22026001767"/>
    <s v="2026 05 4312 22199"/>
    <n v="72.180000000000007"/>
    <x v="242"/>
    <s v="ID: 0052617 / ARMARIO VACIO P/AGUA SAA003"/>
    <n v="300"/>
    <s v="VALLADOLID"/>
    <s v="VALLADOLID"/>
    <x v="2"/>
    <s v="PrAbier - Procedimiento Abierto"/>
    <s v="MultiC - MultiCriterio"/>
    <x v="2"/>
    <x v="1"/>
    <s v="2"/>
    <s v="2. Gastos corrientes en bienes y servicios"/>
    <s v="05"/>
    <x v="8"/>
    <s v="4312"/>
    <s v="4312. Mercados"/>
    <n v="22"/>
    <n v="22199"/>
  </r>
  <r>
    <n v="220260027425"/>
    <s v="D"/>
    <d v="2026-06-24T00:00:00"/>
    <n v="22026001176"/>
    <s v="2026 10 2412 212"/>
    <n v="141.53"/>
    <x v="242"/>
    <s v="MANTENIMIENTO, SUMINISTRO DE  BOMBILLO MCM EAPN: 30-40 F-51352PARA EL JACINTO BENAVENTE- AM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1"/>
    <n v="212"/>
  </r>
  <r>
    <n v="220260027427"/>
    <s v="D"/>
    <d v="2026-06-24T00:00:00"/>
    <n v="22026001767"/>
    <s v="2026 05 4312 22199"/>
    <n v="19.149999999999999"/>
    <x v="242"/>
    <s v="TIRADOR EUROLATON 1620 25MM INOX"/>
    <n v="300"/>
    <s v="VALLADOLID"/>
    <s v="VALLADOLID"/>
    <x v="2"/>
    <s v="PrAbier - Procedimiento Abierto"/>
    <s v="MultiC - MultiCriterio"/>
    <x v="2"/>
    <x v="1"/>
    <s v="2"/>
    <s v="2. Gastos corrientes en bienes y servicios"/>
    <s v="05"/>
    <x v="8"/>
    <s v="4312"/>
    <s v="4312. Mercados"/>
    <n v="22"/>
    <n v="22199"/>
  </r>
  <r>
    <n v="220260027447"/>
    <s v="D"/>
    <d v="2026-06-24T00:00:00"/>
    <n v="22026000943"/>
    <s v="2026 06 3232 212"/>
    <n v="244.3"/>
    <x v="242"/>
    <s v="SUMINISTRO MATERIAL DE FERRET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467"/>
    <s v="D"/>
    <d v="2026-06-24T00:00:00"/>
    <n v="22026001022"/>
    <s v="2026 10 2311 212"/>
    <n v="67.08"/>
    <x v="242"/>
    <s v="F - 5811 - BOMBILLOS Y PASADORES PARA OFICINA CEAS VADILLOS EN CC BAILARIN VICENTE ESCUDERO-MAOR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1"/>
    <s v="2311. Intervención social"/>
    <n v="21"/>
    <n v="212"/>
  </r>
  <r>
    <n v="220260027493"/>
    <s v="D"/>
    <d v="2026-06-24T00:00:00"/>
    <n v="22026004158"/>
    <s v="2026 04 3121 22199"/>
    <n v="67.84"/>
    <x v="242"/>
    <s v="ACUERDO MARCO SUMINISTROS_ID: 0050185 / EHL MANILLA EXTERIOR P/ANTIPA . NEGRO. CISA. REF.1660D5"/>
    <n v="300"/>
    <s v="VALLADOLID"/>
    <s v="VALLADOLID"/>
    <x v="2"/>
    <s v="PrAbier - Procedimiento Abierto"/>
    <s v="MultiC - MultiCriterio"/>
    <x v="2"/>
    <x v="1"/>
    <s v="2"/>
    <s v="2. Gastos corrientes en bienes y servicios"/>
    <s v="04"/>
    <x v="2"/>
    <s v="3121"/>
    <s v="3121. Prevención y salud laboral"/>
    <n v="22"/>
    <n v="22199"/>
  </r>
  <r>
    <n v="220260027519"/>
    <s v="D"/>
    <d v="2026-06-24T00:00:00"/>
    <n v="22026003182"/>
    <s v="2026 06 3231 212"/>
    <n v="35.590000000000003"/>
    <x v="242"/>
    <s v="SUMINISTRO MATERIAL DE FERRETERÍA // EIM CAMPANILLA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1"/>
    <s v="3231. Escuelas infantiles"/>
    <n v="21"/>
    <n v="212"/>
  </r>
  <r>
    <n v="220260027529"/>
    <s v="D"/>
    <d v="2026-06-24T00:00:00"/>
    <n v="22026000943"/>
    <s v="2026 06 3232 212"/>
    <n v="415.96"/>
    <x v="242"/>
    <s v="SUMINISTRO MATERIAL DE FERRET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31"/>
    <s v="D"/>
    <d v="2026-06-24T00:00:00"/>
    <n v="22026000943"/>
    <s v="2026 06 3232 212"/>
    <n v="33.72"/>
    <x v="242"/>
    <s v="EHL PISTOLA P/CARTUCHO SILICONA RATIO *PE* / CEYS SELLADOR COCINAS/BAÑOS BCO 280ML *PE*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53"/>
    <s v="D"/>
    <d v="2026-06-24T00:00:00"/>
    <n v="22026000437"/>
    <s v="2026 03 9241 213"/>
    <n v="23.61"/>
    <x v="242"/>
    <s v="SUMINISTRO DE MATERIAL DE FERRETERÍA PARA CIC EL EMPECINADO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7557"/>
    <s v="D"/>
    <d v="2026-06-24T00:00:00"/>
    <n v="22026001173"/>
    <s v="2026 07 1711 213"/>
    <n v="539.27"/>
    <x v="242"/>
    <s v="MANO DE OBRA / STIHL JUEGO CABEZALES DE ASPIRACIÓN 42820073600 / MANO DE OBRA / MANO DE OBRA / STIHL CABEZAL DE ASPIRACI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27559"/>
    <s v="D"/>
    <d v="2026-06-24T00:00:00"/>
    <n v="22026001173"/>
    <s v="2026 07 1711 213"/>
    <n v="4721.63"/>
    <x v="242"/>
    <s v="MANO DE OBRA / MOTOR KOHLER ECH 749 / ACEITE MOTOR FUCHS TITAN 10W-40 (LTS) SYN MC / LIDER BAT. U1-9 172625 / TORNILLO 8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27561"/>
    <s v="D"/>
    <d v="2026-06-24T00:00:00"/>
    <n v="22026001960"/>
    <s v="2026 07 1711 22199"/>
    <n v="809.95"/>
    <x v="242"/>
    <s v="RUEDA DELANTERA 606744 - HR1 / STIHL CABEZAL DE CORTE AUTOCUT 27-2 40028202302 / MANGO PALOTE BELLOTA M5609 L ICONA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7563"/>
    <s v="D"/>
    <d v="2026-06-24T00:00:00"/>
    <n v="22026001960"/>
    <s v="2026 07 1711 22199"/>
    <n v="45.75"/>
    <x v="242"/>
    <s v="CINTA MIARCO NITTO-15 VULCAN 19MM X 10M / IDEMAG MAN CIRCULAR MONTU MAG. D32X7 d.5.5 MM N35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7565"/>
    <s v="D"/>
    <d v="2026-06-24T00:00:00"/>
    <n v="22026001960"/>
    <s v="2026 07 1711 22199"/>
    <n v="2990.43"/>
    <x v="242"/>
    <s v="BOLSA HTAS. ALYCO REF. 196882 NYLON AZUL / STIHL BOQUILLA DE ASPIRACIÓN PARA RANURAS 300 49015022200 / CARRO  NOVO. BARR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8655"/>
    <s v="D"/>
    <d v="2026-06-29T00:00:00"/>
    <n v="22026002380"/>
    <s v="2026 01 9206 22199"/>
    <n v="27.38"/>
    <x v="242"/>
    <s v="ID: 0050140 / SIKAFLEX MASILLA 11-FC GRIS *PE* / SILICONA SOUDAL ACETICA 280ML TRANSPARENTE *PE*"/>
    <n v="300"/>
    <s v="VALLADOLID"/>
    <s v="VALLADOLID"/>
    <x v="2"/>
    <s v="PrAbier - Procedimiento Abierto"/>
    <s v="MultiC - MultiCriterio"/>
    <x v="2"/>
    <x v="1"/>
    <s v="2"/>
    <s v="2. Gastos corrientes en bienes y servicios"/>
    <s v="01"/>
    <x v="4"/>
    <s v="9206"/>
    <s v="9206. Archivo municipal"/>
    <n v="22"/>
    <n v="22199"/>
  </r>
  <r>
    <n v="220260027586"/>
    <s v="AD"/>
    <d v="2026-06-24T00:00:00"/>
    <n v="22026004588"/>
    <s v="2026 10 2314 22613"/>
    <n v="1621.4"/>
    <x v="914"/>
    <s v="GAFAS TINTADAS HOMOLOGADAS// ESPACIOS JOVENES Y VALLANOCHE-VALLATARDE// 12 AGOSTO 2026"/>
    <n v="220"/>
    <s v="VALLADOLID"/>
    <s v="VALLADOLID"/>
    <x v="2"/>
    <s v="AdDirec - Adjudicación Directa"/>
    <s v="SinC - Sin Criterio"/>
    <x v="1"/>
    <x v="1"/>
    <s v="2"/>
    <s v="2. Gastos corrientes en bienes y servicios"/>
    <s v="10"/>
    <x v="1"/>
    <s v="2314"/>
    <s v="2314. Centro de programas juveniles"/>
    <n v="22"/>
    <n v="22613"/>
  </r>
  <r>
    <n v="220260025549"/>
    <s v="D"/>
    <d v="2026-06-18T00:00:00"/>
    <n v="22026002122"/>
    <s v="2026 08 1532 210"/>
    <n v="578.73"/>
    <x v="818"/>
    <s v="TORNILLO CHAPA 7504N 4,2X25 / TORNILLO CHAPA 7982 4,8X25 / JUEGO MACHOS HSS 5X0.80 / JUEGO MACHOS ROSCAR HSS 6X1.00 / GI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25559"/>
    <s v="D"/>
    <d v="2026-06-18T00:00:00"/>
    <n v="22026000436"/>
    <s v="2026 03 9241 212"/>
    <n v="25.89"/>
    <x v="818"/>
    <s v="CERRADURA CVL 1960T-70 S/C PARA C.C. JOSÉ MARÍA LUELMO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5819"/>
    <s v="D"/>
    <d v="2026-06-19T00:00:00"/>
    <n v="22026000422"/>
    <s v="2026 11 1621 22199"/>
    <n v="154.86000000000001"/>
    <x v="818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589"/>
    <s v="D"/>
    <d v="2026-06-18T00:00:00"/>
    <n v="22026001960"/>
    <s v="2026 07 1711 22199"/>
    <n v="94.4"/>
    <x v="515"/>
    <s v="PARQUES Y JARDINES / 10 CORRUGADO DE 12 A 6M. B-400-SD (  CORTADAS A 1000 MM ) / EXTRA POR CORTE A MEDIDA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7429"/>
    <s v="D"/>
    <d v="2026-06-24T00:00:00"/>
    <n v="22026002122"/>
    <s v="2026 08 1532 210"/>
    <n v="2034.07"/>
    <x v="515"/>
    <s v="4 PANEL CUBIERTA 30mm A 3000mm ROJO-BLANCO / 3 PANEL FACHADA 35mm A 3000mm BLANCO-BLANCO / 8 PLETINA DE 40X6 S 275 JR /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27511"/>
    <s v="D"/>
    <d v="2026-06-24T00:00:00"/>
    <n v="22026000691"/>
    <s v="2026 11 1621 214"/>
    <n v="60"/>
    <x v="823"/>
    <s v="REPARACIÓN VEHÍCULO.../// AM EXP 8/2025 // SERVICIO DE LIMPIEZA."/>
    <n v="300"/>
    <s v="SAN SEBASTIAN DE LOS REYES"/>
    <s v="MADR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7513"/>
    <s v="D"/>
    <d v="2026-06-24T00:00:00"/>
    <n v="22026000691"/>
    <s v="2026 11 1621 214"/>
    <n v="855.4"/>
    <x v="823"/>
    <s v="REPARACIÓN VEHÍCULO.../// AM EXP 8/2025 // SERVICIO DE LIMPIEZA."/>
    <n v="300"/>
    <s v="SAN SEBASTIAN DE LOS REYES"/>
    <s v="MADR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7515"/>
    <s v="D"/>
    <d v="2026-06-24T00:00:00"/>
    <n v="22026000691"/>
    <s v="2026 11 1621 214"/>
    <n v="170.15"/>
    <x v="823"/>
    <s v="REPARACIÓN VEHÍCULO.../// AM EXP 8/2025 // SERVICIO DE LIMPIEZA."/>
    <n v="300"/>
    <s v="SAN SEBASTIAN DE LOS REYES"/>
    <s v="MADR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7517"/>
    <s v="D"/>
    <d v="2026-06-24T00:00:00"/>
    <n v="22026000691"/>
    <s v="2026 11 1621 214"/>
    <n v="84.48"/>
    <x v="823"/>
    <s v="REPARACIÓN VEHÍCULO.../// AM EXP 8/2025 // SERVICIO DE LIMPIEZA."/>
    <n v="300"/>
    <s v="SAN SEBASTIAN DE LOS REYES"/>
    <s v="MADR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274"/>
    <s v="AD"/>
    <d v="2026-06-17T00:00:00"/>
    <n v="22026004638"/>
    <s v="2026 01 4331 22799"/>
    <n v="1543.1"/>
    <x v="915"/>
    <s v="SUMINISTRO DE DOS PLAFONES LUMINOSOS Y UN ADHESIVO DE PARED PARA EL INTERIOR DEL LABORATORIO TECNOLÓGICO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25273"/>
    <s v="AD"/>
    <d v="2026-06-17T00:00:00"/>
    <n v="22026004633"/>
    <s v="2026 06 3231 212"/>
    <n v="1500"/>
    <x v="18"/>
    <s v="SUMINISTRO DE MATERIAL PARA BAÑOS Y COCINAS DE LAS ESCUELAS INFANTILES MUNICIPALES. AÑO 2026"/>
    <n v="220"/>
    <s v="VALLADOLID"/>
    <s v="VALLADOLID"/>
    <x v="2"/>
    <s v="AdDirec - Adjudicación Directa"/>
    <s v="SinC - Sin Criterio"/>
    <x v="1"/>
    <x v="1"/>
    <s v="2"/>
    <s v="2. Gastos corrientes en bienes y servicios"/>
    <s v="06"/>
    <x v="0"/>
    <s v="3231"/>
    <s v="3231. Escuelas infantiles"/>
    <n v="21"/>
    <n v="212"/>
  </r>
  <r>
    <n v="220260025261"/>
    <s v="AD"/>
    <d v="2026-06-17T00:00:00"/>
    <n v="22026004500"/>
    <s v="2026 07 1711 213"/>
    <n v="1500"/>
    <x v="112"/>
    <s v="REPARACION Y TRABAJOS EN PLATAFORMAS ELEVADORAS_EJERCICIO 2026"/>
    <n v="220"/>
    <s v="CABEZON DE PISUERGA"/>
    <s v="VALLADOLID"/>
    <x v="0"/>
    <s v="AdDirec - Adjudicación Directa"/>
    <s v="SinC - Sin Criterio"/>
    <x v="1"/>
    <x v="1"/>
    <s v="2"/>
    <s v="2. Gastos corrientes en bienes y servicios"/>
    <s v="07"/>
    <x v="3"/>
    <s v="1711"/>
    <s v="1711. Parques y jardines"/>
    <n v="21"/>
    <n v="213"/>
  </r>
  <r>
    <n v="220260025769"/>
    <s v="D"/>
    <d v="2026-06-19T00:00:00"/>
    <n v="22026001960"/>
    <s v="2026 07 1711 22199"/>
    <n v="71.569999999999993"/>
    <x v="258"/>
    <s v="ALB: 26-211296 PED: 26-019096-1017 S/PED: SU VALE 1081 / RACORD BARCELONA B25 MACHO 1&quot;&quot; / RED.MARSELLA LATON H-M 1&quot;&quot;-3/4 /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5771"/>
    <s v="D"/>
    <d v="2026-06-19T00:00:00"/>
    <n v="22026001960"/>
    <s v="2026 07 1711 22199"/>
    <n v="817.13"/>
    <x v="258"/>
    <s v="ALB: 26-211388 PED: 26-019096-1017 S/PED: SU VALE 1081 / CARRO BARRENDERO 3 RUEDAS ACERO INOX ALTANO 90 CUBO CUADRADO 90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5773"/>
    <s v="D"/>
    <d v="2026-06-19T00:00:00"/>
    <n v="22026001960"/>
    <s v="2026 07 1711 22199"/>
    <n v="281.42"/>
    <x v="258"/>
    <s v="ALB: 26-211623 PED: 26-019680-1003 S/PED: 1807 / POSTE PINO TRATADO CLASE 4SP 1,5M 4-6CM / PANTALLA FACIAL REGULABLE PAR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5775"/>
    <s v="D"/>
    <d v="2026-06-19T00:00:00"/>
    <n v="22026001960"/>
    <s v="2026 07 1711 22199"/>
    <n v="134.43"/>
    <x v="258"/>
    <s v="ALB: 26-212021 PED: 26-020347-1003 S/PED: 1811 / TORNILLO CINCADO M-20 X 70 / TRINEO RIEGO JARDIN / ASPERSOR PLASTICO SE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5777"/>
    <s v="D"/>
    <d v="2026-06-19T00:00:00"/>
    <n v="22026001960"/>
    <s v="2026 07 1711 22199"/>
    <n v="107.28"/>
    <x v="258"/>
    <s v="ALB: 26-212363 PED: 26-020959-1003 S/PED: 1813 / ENLACE ROSCA HEMBRA PE 40-11/4 / TUERCA REDUCIDA PE 11/4-1&quot;&quot; / BOLSA 25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5779"/>
    <s v="D"/>
    <d v="2026-06-19T00:00:00"/>
    <n v="22026001313"/>
    <s v="2026 07 1711 22104"/>
    <n v="135"/>
    <x v="258"/>
    <s v="ALB: 26-211391 PED: 26-019273-1001 S/PED: 1802 / STIHL BOTAS FUNCTION ANTICORTE CLASE 1 T-40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04"/>
  </r>
  <r>
    <n v="220260025781"/>
    <s v="D"/>
    <d v="2026-06-19T00:00:00"/>
    <n v="22026001335"/>
    <s v="2026 07 1711 619"/>
    <n v="718.07"/>
    <x v="258"/>
    <s v="ALB: 26-211741 PED: 26-019908-1003 S/PED: 1808 / BOLSA 100 GOTEROS PINCHADO REGULABLE ROJO 0-40 L/H / MODULO PROGRAMADOR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25783"/>
    <s v="D"/>
    <d v="2026-06-19T00:00:00"/>
    <n v="22026001335"/>
    <s v="2026 07 1711 619"/>
    <n v="288.88"/>
    <x v="258"/>
    <s v="ALB: 26-212241 PED: 26-020763-1001 S/PED: 1812 / ROLLO 100 ML.POLIETILENO AGR.BD.PN 6 DN32 / ROLLO CABLE ACERO GALVAN. D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25785"/>
    <s v="D"/>
    <d v="2026-06-19T00:00:00"/>
    <n v="22026001335"/>
    <s v="2026 07 1711 619"/>
    <n v="775.1"/>
    <x v="258"/>
    <s v="ALB: 26-212547 PED: 26-021281-1003 S/PED: 1819 / CAJA 20 ASPERSORES SERIE 3504PC 1/2&quot;&quot; 10 CM / 3M BOLSA 30 UDS.CONECTOR C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25787"/>
    <s v="D"/>
    <d v="2026-06-19T00:00:00"/>
    <n v="22026001335"/>
    <s v="2026 07 1711 619"/>
    <n v="471.2"/>
    <x v="258"/>
    <s v="ALB: 26-212808 PED: 26-021614-1003 S/PED: 1821 / BAYONETA BOCA RIEGO VALLADOLID 3/4 / CLABER 8626 RACOR HEMBRA 3/4 (20-2"/>
    <n v="300"/>
    <s v="VALLADOLID"/>
    <s v="VALLADOLID"/>
    <x v="2"/>
    <s v="PrAbier - Procedimiento Abierto"/>
    <s v="MultiC - MultiCriterio"/>
    <x v="2"/>
    <x v="1"/>
    <s v="6"/>
    <s v="6. Inversiones reales"/>
    <s v="07"/>
    <x v="3"/>
    <s v="1711"/>
    <s v="1711. Parques y jardines"/>
    <n v="61"/>
    <n v="619"/>
  </r>
  <r>
    <n v="220260027449"/>
    <s v="D"/>
    <d v="2026-06-24T00:00:00"/>
    <n v="22026000943"/>
    <s v="2026 06 3232 212"/>
    <n v="33"/>
    <x v="258"/>
    <s v="P. SERV. EXPANDIDOR ELECTRICO WIRSBO // CEIP GONZALO DE BERCEO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459"/>
    <s v="D"/>
    <d v="2026-06-24T00:00:00"/>
    <n v="22026003182"/>
    <s v="2026 06 3231 212"/>
    <n v="57.9"/>
    <x v="258"/>
    <s v="SUMINISTRO MATERIAL DE FERRETERÍA // EIM PLATERO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1"/>
    <s v="3231. Escuelas infantiles"/>
    <n v="21"/>
    <n v="212"/>
  </r>
  <r>
    <n v="220260027497"/>
    <s v="D"/>
    <d v="2026-06-24T00:00:00"/>
    <n v="22026000943"/>
    <s v="2026 06 3232 212"/>
    <n v="44.32"/>
    <x v="258"/>
    <s v="SUMINISTRO MATERIAL DE FERRET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49"/>
    <s v="D"/>
    <d v="2026-06-24T00:00:00"/>
    <n v="22026000943"/>
    <s v="2026 06 3232 212"/>
    <n v="27"/>
    <x v="258"/>
    <s v="SUMINISTRO MATERIAL DE BAÑO // CEIP FRAY LUIS DE LEÓN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6978"/>
    <s v="AD"/>
    <d v="2026-06-23T00:00:00"/>
    <n v="22026004590"/>
    <s v="2026 06 3321 22799"/>
    <n v="1500"/>
    <x v="916"/>
    <s v="CTO. DE SERVICIO - TALLER DE ILUSTRACIÓN EN LA BIBLIOTECA DE CAMPO GRANDE. JUNIO A OCTUBRE DE 2026.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799"/>
  </r>
  <r>
    <n v="220260027851"/>
    <s v="AD"/>
    <d v="2026-06-25T00:00:00"/>
    <n v="22026004631"/>
    <s v="2026 10 2312 22606"/>
    <n v="1500"/>
    <x v="452"/>
    <s v="GASTOS TRANSPORTE PASANTIAS EN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2"/>
    <s v="2312. Iniciativas sociales"/>
    <n v="22"/>
    <n v="22606"/>
  </r>
  <r>
    <n v="220260018567"/>
    <s v="AD"/>
    <d v="2026-05-26T00:00:00"/>
    <n v="22026004058"/>
    <s v="2026 0950 4321 632"/>
    <n v="144.38999999999999"/>
    <x v="324"/>
    <s v="COORDINACION SEGURIDAD Y SALUD OBRA REPARACION-ADECUACION FAISANERA Y OBRAS REPARACION CAMPO GRANDE PRTR NEXT GENERATION"/>
    <n v="220"/>
    <s v="SANTANDER"/>
    <s v="SANTANDER"/>
    <x v="0"/>
    <s v="AdDirec - Adjudicación Directa"/>
    <s v="SinC - Sin Criterio"/>
    <x v="1"/>
    <x v="1"/>
    <n v="6"/>
    <s v="6. Inversiones reales"/>
    <s v="09"/>
    <x v="6"/>
    <n v="4321"/>
    <s v="4321. Turismo"/>
    <n v="63"/>
    <n v="632"/>
  </r>
  <r>
    <n v="220260026503"/>
    <s v="AD"/>
    <d v="2026-06-23T00:00:00"/>
    <n v="22026004704"/>
    <s v="2026 06 3232 212"/>
    <n v="1228.45"/>
    <x v="917"/>
    <s v="SUMINISTRO DE ESTORES PARA EL COLEGIO PÚBLICO JOSÉ ZORRILLA. AÑO 2026"/>
    <n v="220"/>
    <s v="VALLADOLID"/>
    <s v="VALLADOLID"/>
    <x v="2"/>
    <s v="AdDirec - Adjudicación Directa"/>
    <s v="SinC - Sin Criterio"/>
    <x v="1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6981"/>
    <s v="AD"/>
    <d v="2026-06-23T00:00:00"/>
    <n v="22026004609"/>
    <s v="2026 09 4321 22609"/>
    <n v="15000.37"/>
    <x v="918"/>
    <s v="CONTRATO INFRAESTRUCTURAS, EQUIPAMIENTO TECNICO PARA EL FESTIVAL DE LITERATURA JAIPUR 2026, DEL 12 AL 14 DE JUNIO 2026"/>
    <n v="220"/>
    <s v="PALENCIA"/>
    <s v="PALENCIA"/>
    <x v="0"/>
    <s v="AdDirec - Adjudicación Directa"/>
    <s v="SinC - Sin Criterio"/>
    <x v="1"/>
    <x v="1"/>
    <s v="2"/>
    <s v="2. Gastos corrientes en bienes y servicios"/>
    <s v="09"/>
    <x v="6"/>
    <s v="4321"/>
    <s v="4321. Turismo"/>
    <n v="22"/>
    <n v="22609"/>
  </r>
  <r>
    <n v="220260025259"/>
    <s v="AD"/>
    <d v="2026-06-17T00:00:00"/>
    <n v="22026004497"/>
    <s v="2026 01 4331 22799"/>
    <n v="1200"/>
    <x v="843"/>
    <s v="SERVICIOS DE ASISTENCIA SANITARIA Y DISPOSITIVOS DE ATENCIÓN PREVENTIVA PARA EL EVENTO LASAMOA, VIVIENDO EL RÍO"/>
    <n v="220"/>
    <s v="LEON"/>
    <s v="VALDEFRESNO"/>
    <x v="0"/>
    <s v="AdDirec - Adjudicación Directa"/>
    <s v="SinC - Sin Criterio"/>
    <x v="1"/>
    <x v="1"/>
    <s v="2"/>
    <s v="2. Gastos corrientes en bienes y servicios"/>
    <s v="01"/>
    <x v="4"/>
    <s v="4331"/>
    <s v="4331. Desarrollo empresarial"/>
    <n v="22"/>
    <n v="22799"/>
  </r>
  <r>
    <n v="220260026491"/>
    <s v="AD"/>
    <d v="2026-06-23T00:00:00"/>
    <n v="22026003758"/>
    <s v="2026 02 1511 22706"/>
    <n v="1126.45"/>
    <x v="104"/>
    <s v="CONTRATO COORDINACIÓN SEGURIDAD Y SALUD"/>
    <n v="220"/>
    <s v="VALLADOLID"/>
    <s v="VALLADOLID"/>
    <x v="0"/>
    <s v="AdDirec - Adjudicación Directa"/>
    <s v="SinC - Sin Criterio"/>
    <x v="1"/>
    <x v="1"/>
    <s v="2"/>
    <s v="2. Gastos corrientes en bienes y servicios"/>
    <s v="02"/>
    <x v="10"/>
    <s v="1511"/>
    <s v="1511. Planficación y gestión del urbanismo"/>
    <n v="22"/>
    <n v="22706"/>
  </r>
  <r>
    <n v="220260018567"/>
    <s v="AD"/>
    <d v="2026-05-26T00:00:00"/>
    <n v="22026004059"/>
    <s v="2026 0950 4321 619"/>
    <n v="35.880000000000003"/>
    <x v="324"/>
    <s v="COORDINACION SEGURIDAD Y SALUD OBRA REPARACION-ADECUACION FAISANERA Y OBRAS REPARACION CAMPO GRANDE PRTR NEXT GENERATION"/>
    <n v="220"/>
    <s v="SANTANDER"/>
    <s v="SANTANDER"/>
    <x v="0"/>
    <s v="AdDirec - Adjudicación Directa"/>
    <s v="SinC - Sin Criterio"/>
    <x v="1"/>
    <x v="1"/>
    <n v="6"/>
    <s v="6. Inversiones reales"/>
    <s v="09"/>
    <x v="6"/>
    <n v="4321"/>
    <s v="4321. Turismo"/>
    <n v="61"/>
    <n v="619"/>
  </r>
  <r>
    <n v="220260025505"/>
    <s v="D"/>
    <d v="2026-06-18T00:00:00"/>
    <n v="22026000692"/>
    <s v="2026 11 1631 214"/>
    <n v="98.19"/>
    <x v="222"/>
    <s v="REPARACIÓN VEHÍCULO.../// AM EXP 0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5507"/>
    <s v="D"/>
    <d v="2026-06-18T00:00:00"/>
    <n v="22026000692"/>
    <s v="2026 11 1631 214"/>
    <n v="817.77"/>
    <x v="222"/>
    <s v="REPARACIÓN VEHÍCULO.../// AM EXP 0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5509"/>
    <s v="D"/>
    <d v="2026-06-18T00:00:00"/>
    <n v="22026000691"/>
    <s v="2026 11 1621 214"/>
    <n v="5249.81"/>
    <x v="222"/>
    <s v="REPARACIÓN VEHÍCULO.../// AM EXP 0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805"/>
    <s v="D"/>
    <d v="2026-06-19T00:00:00"/>
    <n v="22026002190"/>
    <s v="2026 11 1361 214"/>
    <n v="1604.61"/>
    <x v="222"/>
    <s v="H.M.O.  REVISAR FUNCIONAMIENTO DE LUZ MARCHA  ATRAS.  COMPROBAR  PILOTOS,  CAJAS  DE FUSIBLES  Y CENTRALITAS. //SEISPC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1"/>
    <n v="214"/>
  </r>
  <r>
    <n v="220260025807"/>
    <s v="D"/>
    <d v="2026-06-19T00:00:00"/>
    <n v="22026000691"/>
    <s v="2026 11 1621 214"/>
    <n v="447.1"/>
    <x v="222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833"/>
    <s v="D"/>
    <d v="2026-06-19T00:00:00"/>
    <n v="22026000690"/>
    <s v="2026 11 1631 214"/>
    <n v="3871.76"/>
    <x v="222"/>
    <s v="SUMINISTRO PIEZAS TALLER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5835"/>
    <s v="D"/>
    <d v="2026-06-19T00:00:00"/>
    <n v="22026000691"/>
    <s v="2026 11 1621 214"/>
    <n v="4766.5"/>
    <x v="222"/>
    <s v="REPARACIÓN VEHÍCULO.../// AM EXP 8/2025 // SERVICIO DE LIMPIEZ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7279"/>
    <s v="AD"/>
    <d v="2026-06-23T00:00:00"/>
    <n v="22026004676"/>
    <s v="2026 10 2315 22799"/>
    <n v="1100"/>
    <x v="532"/>
    <s v="4 TALLERES DE CIENCIA Y FISICA EN IGUALDAD// CENTRO MUNICIPAL DE IGUALDAD //  JULIO Y AGOSTO 2026"/>
    <n v="220"/>
    <s v="ZAMORA"/>
    <s v="ZAMORA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26972"/>
    <s v="AD"/>
    <d v="2026-06-23T00:00:00"/>
    <n v="22026004241"/>
    <s v="2026 10 2315 22611"/>
    <n v="1000"/>
    <x v="919"/>
    <s v="MONTAJES Y DEMONTAJES DE LONAS EN DIFERENTES ACTOS DEL SERVICIO DE IGUALDAD Y JUVENTUD// SAN BENITO// DURANTE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611"/>
  </r>
  <r>
    <n v="220260025625"/>
    <s v="D"/>
    <d v="2026-06-18T00:00:00"/>
    <n v="22026000689"/>
    <s v="2026 11 1621 214"/>
    <n v="733.22"/>
    <x v="623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7280"/>
    <s v="AD"/>
    <d v="2026-06-23T00:00:00"/>
    <n v="22026004677"/>
    <s v="2026 10 2315 22799"/>
    <n v="1000"/>
    <x v="426"/>
    <s v="5 TALLERES DE CUENTACUENTOS. SCAPEROL: ESCAPA DEL ROL // CENTRO MUNICIPAL DE IGUALDAD // JULIO 2026"/>
    <n v="220"/>
    <s v="CISTERNIGA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27850"/>
    <s v="D"/>
    <d v="2026-06-25T00:00:00"/>
    <n v="22026002361"/>
    <s v="2026 06 3261 22799"/>
    <n v="8666.67"/>
    <x v="122"/>
    <s v="2026/CTA_01/000012 CTO. PRESTACIÓN ACTIVIDADES DE LA ESCUELA MUNICIPAL DE MÚSICA DEL 1/9/26 AL 31/12/26"/>
    <n v="300"/>
    <s v="VALLADOLID"/>
    <s v="VALLADOLID"/>
    <x v="0"/>
    <s v="PrAbier - Procedimiento Abierto"/>
    <s v="MultiC - MultiCriterio"/>
    <x v="0"/>
    <x v="1"/>
    <s v="2"/>
    <s v="2. Gastos corrientes en bienes y servicios"/>
    <s v="06"/>
    <x v="0"/>
    <s v="3261"/>
    <s v="3261. Servicios complementarios de educación"/>
    <n v="22"/>
    <n v="22799"/>
  </r>
  <r>
    <n v="220260027892"/>
    <s v="D"/>
    <d v="2026-06-25T00:00:00"/>
    <n v="22026001844"/>
    <s v="2026 08 1532 619"/>
    <n v="10262.73"/>
    <x v="116"/>
    <s v="Control de calidad de las obras de remodelación de las calles San Luis y Acibelas de Valladolid (exp. 20/2025)"/>
    <n v="300"/>
    <s v="ZARATAN"/>
    <s v="VALLADOLID"/>
    <x v="0"/>
    <s v="PrAbier - Procedimiento Abierto"/>
    <s v="MultiC - MultiCriterio"/>
    <x v="2"/>
    <x v="1"/>
    <s v="6"/>
    <s v="6. Inversiones reales"/>
    <s v="08"/>
    <x v="9"/>
    <s v="1532"/>
    <s v="1532. Pavimentación vias públicas y otros servicios urbanísticos"/>
    <n v="61"/>
    <n v="619"/>
  </r>
  <r>
    <n v="220260026956"/>
    <s v="AD"/>
    <d v="2026-06-23T00:00:00"/>
    <n v="22026004049"/>
    <s v="2026 01 4331 22799"/>
    <n v="22602.1"/>
    <x v="224"/>
    <s v="PRÓRROGA CONTRATACION SERVICIOS CELADURIA AGENCIA DE INNOVACION Y DESARROLLO ECONOMICO (AGOSTO A DICIEMBRE 2026)"/>
    <n v="220"/>
    <s v="BURGOS"/>
    <s v="BURGOS"/>
    <x v="0"/>
    <s v="PrAbier - Procedimiento Abierto"/>
    <s v="MultiC - MultiCriterio"/>
    <x v="0"/>
    <x v="1"/>
    <s v="2"/>
    <s v="2. Gastos corrientes en bienes y servicios"/>
    <s v="01"/>
    <x v="4"/>
    <s v="4331"/>
    <s v="4331. Desarrollo empresarial"/>
    <n v="22"/>
    <n v="22799"/>
  </r>
  <r>
    <n v="220260025237"/>
    <s v="D"/>
    <d v="2026-06-17T00:00:00"/>
    <n v="22026002429"/>
    <s v="2026 02 9332 632"/>
    <n v="288222.34999999998"/>
    <x v="920"/>
    <s v="OBRAS DE REFORMA Y REPARACIÓN DE INSTALACIONES EXISTENTES EN EL APARCAMIENTO DE LA VICTORIA, PLAZA DE LA SOLIDARIDAD"/>
    <n v="300"/>
    <s v="VALLADOLID"/>
    <s v="VALLADOLID"/>
    <x v="4"/>
    <s v="PrAbier - Procedimiento Abierto"/>
    <s v="UniC - Único Criterio"/>
    <x v="0"/>
    <x v="1"/>
    <s v="6"/>
    <s v="6. Inversiones reales"/>
    <s v="02"/>
    <x v="10"/>
    <s v="9332"/>
    <s v="9332. Mantenimiento de edificios e instalaciones municipales"/>
    <n v="63"/>
    <n v="632"/>
  </r>
  <r>
    <n v="220260026504"/>
    <s v="AD"/>
    <d v="2026-06-23T00:00:00"/>
    <n v="22026004707"/>
    <s v="2026 07 1711 203"/>
    <n v="885.84"/>
    <x v="921"/>
    <s v="ALQUILER DE APILADORA ELEVADORA PARA CARGA Y DESCARGA DE LA PLANTA ANUAL."/>
    <n v="220"/>
    <s v="CIGALES"/>
    <s v="VALLADOLID"/>
    <x v="2"/>
    <s v="AdDirec - Adjudicación Directa"/>
    <s v="SinC - Sin Criterio"/>
    <x v="1"/>
    <x v="1"/>
    <s v="2"/>
    <s v="2. Gastos corrientes en bienes y servicios"/>
    <s v="07"/>
    <x v="3"/>
    <s v="1711"/>
    <s v="1711. Parques y jardines"/>
    <n v="20"/>
    <n v="203"/>
  </r>
  <r>
    <n v="220260025643"/>
    <s v="D"/>
    <d v="2026-06-18T00:00:00"/>
    <n v="22026003313"/>
    <s v="2026 02 1511 619"/>
    <n v="2334.4899999999998"/>
    <x v="104"/>
    <s v="COORDINACIÓN DE SEGURIDAD Y SALUD OBRAS DE REHABILITACIÓN Y REFUERZO DEL FIRME CARRETERA CAMINO VIEJO DE SIMANCAS"/>
    <n v="300"/>
    <s v="VALLADOLID"/>
    <s v="VALLADOLID"/>
    <x v="0"/>
    <s v="AdDirec - Adjudicación Directa"/>
    <s v="UniC - Único Criterio"/>
    <x v="1"/>
    <x v="1"/>
    <s v="6"/>
    <s v="6. Inversiones reales"/>
    <s v="02"/>
    <x v="10"/>
    <s v="1511"/>
    <s v="1511. Planficación y gestión del urbanismo"/>
    <n v="61"/>
    <n v="619"/>
  </r>
  <r>
    <n v="220260025644"/>
    <s v="D"/>
    <d v="2026-06-18T00:00:00"/>
    <n v="22026002881"/>
    <s v="2026 02 1511 609"/>
    <n v="1981.99"/>
    <x v="104"/>
    <s v="COORDINACIÓN DE SEGURIDAD Y SALUD DE LAS OBRAS DE REVITALIZACIÓN Y REMODELACIÓN DE LA PLAZA DE SANTA BRÍGIDA"/>
    <n v="300"/>
    <s v="VALLADOLID"/>
    <s v="VALLADOLID"/>
    <x v="0"/>
    <s v="AdDirec - Adjudicación Directa"/>
    <s v="SinC - Sin Criterio"/>
    <x v="1"/>
    <x v="1"/>
    <s v="6"/>
    <s v="6. Inversiones reales"/>
    <s v="02"/>
    <x v="10"/>
    <s v="1511"/>
    <s v="1511. Planficación y gestión del urbanismo"/>
    <n v="60"/>
    <n v="609"/>
  </r>
  <r>
    <n v="220260025262"/>
    <s v="AD"/>
    <d v="2026-06-17T00:00:00"/>
    <n v="22026004522"/>
    <s v="2026 01 9206 22799"/>
    <n v="786.5"/>
    <x v="922"/>
    <s v="ILUMINACIÓN Y SONIDO DURANTE RECITAL DE POESÍA DE LA SEMANA INTERNACIONAL DE LOS ARCHIVOS"/>
    <n v="220"/>
    <s v="ARROYO DE LA ENCOMIENDA"/>
    <s v="VALLADOLID"/>
    <x v="0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799"/>
  </r>
  <r>
    <n v="220260025825"/>
    <s v="D"/>
    <d v="2026-06-19T00:00:00"/>
    <n v="22026000422"/>
    <s v="2026 11 1621 22199"/>
    <n v="756.42"/>
    <x v="600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7431"/>
    <s v="D"/>
    <d v="2026-06-24T00:00:00"/>
    <n v="22026001283"/>
    <s v="2026 10 2312 212"/>
    <n v="87.12"/>
    <x v="600"/>
    <s v="MANTENIMIENTO, SUMINISTRO DE  VALVULA PU INCOMP PARA REPARACION EN EL CVA DELICIAS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6977"/>
    <s v="AD"/>
    <d v="2026-06-23T00:00:00"/>
    <n v="22026004585"/>
    <s v="2026 06 3321 22001"/>
    <n v="750.04"/>
    <x v="923"/>
    <s v="SUSCRIPCIÓN DE LA REVISTA &quot;&quot;MI BIBLIOTECA&quot;&quot; PARA BIBLIOTECAS MUNICIPALES DE VALLADOLID. AÑO 2026"/>
    <n v="220"/>
    <s v="MALAGA"/>
    <s v="MALAGA"/>
    <x v="2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001"/>
  </r>
  <r>
    <n v="220260027551"/>
    <s v="D"/>
    <d v="2026-06-24T00:00:00"/>
    <n v="22026002240"/>
    <s v="2026 11 1321 214"/>
    <n v="1816.21"/>
    <x v="629"/>
    <s v="OFICINA CONTABLE L01471868 / ORGANO GESTOR L01471868 / UNIDAD TRAMITADORA GE0003952 / REP.  PINCHAZO FURGO 3500+EQUIL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5256"/>
    <s v="AD"/>
    <d v="2026-06-17T00:00:00"/>
    <n v="22026004491"/>
    <s v="2026 01 9206 22699"/>
    <n v="750"/>
    <x v="435"/>
    <s v="CATERING DURANTE RUEDA DE PRENSA DE PRESENTACIÓN DE SEMANA INTERNACIONAL DE LOS ARCHIVOS"/>
    <n v="220"/>
    <s v="VALLADOLID"/>
    <s v="VALLADOLID"/>
    <x v="2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699"/>
  </r>
  <r>
    <n v="220260025853"/>
    <s v="D"/>
    <d v="2026-06-19T00:00:00"/>
    <n v="22026002243"/>
    <s v="2026 11 1321 214"/>
    <n v="6140.5"/>
    <x v="631"/>
    <s v="MOTUL SPECIFIC RN 0720 5W30 5L / APORTACION SIGAUS 5L / MOTUL 8100 X-CLEAN EFE C2/C3 5W30 5L / APORTACION SIGAUS 5L / MO"/>
    <n v="300"/>
    <s v="PALENCIA"/>
    <s v="PALENCIA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6494"/>
    <s v="AD"/>
    <d v="2026-06-23T00:00:00"/>
    <n v="22026004642"/>
    <s v="2026 06 3341 22799"/>
    <n v="624"/>
    <x v="924"/>
    <s v="IMPRESIÓN DE FOLLETOS PARA EL CONCIERTO LA PASIÓN JOVEN ORQUESTA DE CASTILLA Y LEÓN - AÑO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41"/>
    <s v="3341. Coordinación de políticas culturales"/>
    <n v="22"/>
    <n v="22799"/>
  </r>
  <r>
    <n v="220260029062"/>
    <s v="AD"/>
    <d v="2026-06-30T00:00:00"/>
    <n v="22026004611"/>
    <s v="2026 0950 4321 640"/>
    <n v="619.5"/>
    <x v="765"/>
    <s v="IVA DEL SERVICIO DE PUBLICIDAD Y PROMOCION TURISTICA VALLADOLID DE AMBITO NACIONAL PROMOCION OFERTA TURISTICA Y EVENTOS"/>
    <n v="220"/>
    <s v="MADRID"/>
    <s v="MADRID"/>
    <x v="0"/>
    <s v="AdDirec - Adjudicación Directa"/>
    <s v="SinC - Sin Criterio"/>
    <x v="1"/>
    <x v="1"/>
    <n v="6"/>
    <s v="6. Inversiones reales"/>
    <s v="09"/>
    <x v="6"/>
    <n v="4321"/>
    <s v="4321. Turismo"/>
    <n v="64"/>
    <n v="640"/>
  </r>
  <r>
    <n v="220260029063"/>
    <s v="AD"/>
    <d v="2026-06-30T00:00:00"/>
    <n v="22026004610"/>
    <s v="2026 0950 4321 640"/>
    <n v="619.5"/>
    <x v="615"/>
    <s v="IVA DEL SERVICIO DE PUBLICIDAD Y PROMOCION TURISTICA VALLADOLID DE AMBITO NACIONAL PROMOCION OFERTA TURISTICA Y EVENTOS"/>
    <n v="220"/>
    <s v="MADRID"/>
    <s v="MADRID"/>
    <x v="0"/>
    <s v="AdDirec - Adjudicación Directa"/>
    <s v="SinC - Sin Criterio"/>
    <x v="1"/>
    <x v="1"/>
    <n v="6"/>
    <s v="6. Inversiones reales"/>
    <s v="09"/>
    <x v="6"/>
    <n v="4321"/>
    <s v="4321. Turismo"/>
    <n v="64"/>
    <n v="640"/>
  </r>
  <r>
    <n v="220260029058"/>
    <s v="ADO"/>
    <d v="2026-06-30T00:00:00"/>
    <n v="22026004853"/>
    <s v="2026 11 1361 224"/>
    <n v="70.349999999999994"/>
    <x v="552"/>
    <s v="ANIMALES DE COMPAÑIA||&quot;&quot;PÓLIZA&quot;&quot;:9041880120775||&quot;&quot;RECIBO&quot;&quot;:8777094755||&quot;&quot;RIESGO&quot;&quot;//DELTA//SEISPC"/>
    <n v="240"/>
    <s v="MAJADAHONDA"/>
    <s v="MADRID"/>
    <x v="0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4"/>
  </r>
  <r>
    <n v="220260025252"/>
    <s v="AD"/>
    <d v="2026-06-17T00:00:00"/>
    <n v="22026002796"/>
    <s v="2026 02 9332 212"/>
    <n v="610"/>
    <x v="98"/>
    <s v="AMPLIACION DEL SUMINISTRO DE CONJUNTO DE APARATOS Y SISTEMA PARA ADECUAR BAÑO PUBLICO A BAÑO APTO PARA PERSONAS OSTOMIZA"/>
    <n v="220"/>
    <s v="VALLADOLID"/>
    <s v="VALLADOLID"/>
    <x v="2"/>
    <s v="AdDirec - Adjudicación Directa"/>
    <s v="SinC - Sin Criterio"/>
    <x v="1"/>
    <x v="1"/>
    <s v="2"/>
    <s v="2. Gastos corrientes en bienes y servicios"/>
    <s v="02"/>
    <x v="10"/>
    <s v="9332"/>
    <s v="9332. Mantenimiento de edificios e instalaciones municipales"/>
    <n v="21"/>
    <n v="212"/>
  </r>
  <r>
    <n v="220260027423"/>
    <s v="D"/>
    <d v="2026-06-24T00:00:00"/>
    <n v="22026002240"/>
    <s v="2026 11 1321 214"/>
    <n v="555.91"/>
    <x v="694"/>
    <s v="ACUERDO MARCO_1207KHB;ANTICONGELANTE, KIT DISTRIBUCION CON BOMBA DE AGUA Y CORREA ACCESORIOS MANO DE OBRA DE SUSTITUIRLO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7284"/>
    <s v="AD"/>
    <d v="2026-06-23T00:00:00"/>
    <n v="22026004681"/>
    <s v="2026 10 2315 22799"/>
    <n v="484"/>
    <x v="46"/>
    <s v="2 TALLERES &quot;&quot;LABORATORIO DE ESCRITURA&quot;&quot; CON PERSPECTIVA DE GENERO // CENTRO MUNICIPAL DE LA IGUALDAD // JULI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26983"/>
    <s v="AD"/>
    <d v="2026-06-23T00:00:00"/>
    <n v="22026004636"/>
    <s v="2026 01 9207 22001"/>
    <n v="479"/>
    <x v="194"/>
    <s v="ADJUDICA RENOVACIÓN SUSCRIPCIÓN 215030/1 AGOSTO 2026 a AGOSTO 2027"/>
    <n v="220"/>
    <s v="MADRID"/>
    <s v="MADRID"/>
    <x v="2"/>
    <s v="AdDirec - Adjudicación Directa"/>
    <s v="SinC - Sin Criterio"/>
    <x v="1"/>
    <x v="1"/>
    <s v="2"/>
    <s v="2. Gastos corrientes en bienes y servicios"/>
    <s v="01"/>
    <x v="4"/>
    <s v="9207"/>
    <s v="9207. Gobierno y relaciones"/>
    <n v="22"/>
    <n v="22001"/>
  </r>
  <r>
    <n v="220260025563"/>
    <s v="D"/>
    <d v="2026-06-18T00:00:00"/>
    <n v="22026000436"/>
    <s v="2026 03 9241 212"/>
    <n v="463.48"/>
    <x v="404"/>
    <s v="MATERIAL DE CARPINTERÍA PARA C.C. DELICIAS (ID 50996 Y 51484) Y C.I.C. CONDE ANSÚREZ (ID 51450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5276"/>
    <s v="AD"/>
    <d v="2026-06-17T00:00:00"/>
    <n v="22026004646"/>
    <s v="2026 06 3341 22699"/>
    <n v="476.74"/>
    <x v="489"/>
    <s v="CTO. SERVICIO - ENCUADERNACIÓN CUENTO PARA ESCOLARES POR CENTENARIO DE LA POLICÍA MUNICIPAL DE VALLADOLID. 2026"/>
    <n v="220"/>
    <s v="VALLADOLID"/>
    <s v="VALLADOLID"/>
    <x v="0"/>
    <s v="AdDirec - Adjudicación Directa"/>
    <s v="SinC - Sin Criterio"/>
    <x v="1"/>
    <x v="1"/>
    <s v="2"/>
    <s v="2. Gastos corrientes en bienes y servicios"/>
    <s v="06"/>
    <x v="0"/>
    <s v="3341"/>
    <s v="3341. Coordinación de políticas culturales"/>
    <n v="22"/>
    <n v="22699"/>
  </r>
  <r>
    <n v="220260025803"/>
    <s v="D"/>
    <d v="2026-06-19T00:00:00"/>
    <n v="22026003642"/>
    <s v="2026 11 1361 22199"/>
    <n v="328.08"/>
    <x v="404"/>
    <s v="Albarán: VA26/1822 Fecha: 18/05/26 / CINTA CARROCERO DECOFIX 24 MM CELLOFIX / Albarán: VA26/1845 F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7491"/>
    <s v="D"/>
    <d v="2026-06-24T00:00:00"/>
    <n v="22026004158"/>
    <s v="2026 04 3121 22199"/>
    <n v="36.28"/>
    <x v="404"/>
    <s v="ACUERDO MARCO SUMINISTROS_Albarán: VA26/430 Fecha: 04/02/26 / CORREDERA ARM KIT JUEGO RUEDA / SERVICIO MEDICO"/>
    <n v="300"/>
    <s v="VALLADOLID"/>
    <s v="VALLADOLID"/>
    <x v="2"/>
    <s v="PrAbier - Procedimiento Abierto"/>
    <s v="MultiC - MultiCriterio"/>
    <x v="2"/>
    <x v="1"/>
    <s v="2"/>
    <s v="2. Gastos corrientes en bienes y servicios"/>
    <s v="04"/>
    <x v="2"/>
    <s v="3121"/>
    <s v="3121. Prevención y salud laboral"/>
    <n v="22"/>
    <n v="22199"/>
  </r>
  <r>
    <n v="220260025751"/>
    <s v="D"/>
    <d v="2026-06-19T00:00:00"/>
    <n v="22026000868"/>
    <s v="2026 02 9332 212"/>
    <n v="463.82"/>
    <x v="242"/>
    <s v="SIN ID / PISTON SILLA OFICINA ESTANDAR &quot;&quot;E&quot;&quot; / SIN ID / SIERRA BOSCH GSA 12-30 + 2 HOJAS + MALETA / SIN ID / RECAM. CARRET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5240"/>
    <s v="D"/>
    <d v="2026-06-17T00:00:00"/>
    <n v="22026002881"/>
    <s v="2026 02 1511 609"/>
    <n v="747903.43"/>
    <x v="925"/>
    <s v="CONTRATO DE OBRAS DE REVITALIZACIÓN Y REMODELACIÓN DE LA PLAZA DE SANTA BRÍGIDA"/>
    <n v="300"/>
    <s v="SEGOVIA"/>
    <s v="SEGOVIA"/>
    <x v="4"/>
    <s v="PrAbier - Procedimiento Abierto"/>
    <s v="MultiC - MultiCriterio"/>
    <x v="0"/>
    <x v="1"/>
    <s v="6"/>
    <s v="6. Inversiones reales"/>
    <s v="02"/>
    <x v="10"/>
    <s v="1511"/>
    <s v="1511. Planficación y gestión del urbanismo"/>
    <n v="60"/>
    <n v="609"/>
  </r>
  <r>
    <n v="220260025222"/>
    <s v="D"/>
    <d v="2026-06-17T00:00:00"/>
    <n v="22026000434"/>
    <s v="2026 03 9241 213"/>
    <n v="1736.17"/>
    <x v="264"/>
    <s v="SUMINISTRO DE 10 KG DE GAS REFRIGERANTE PARA RELLENAR LA MÁQUINA ENFRIADORA DEL C.C. CAMPILLLO"/>
    <n v="300"/>
    <s v="VALLADOLID"/>
    <s v="MADR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7285"/>
    <s v="AD"/>
    <d v="2026-06-23T00:00:00"/>
    <n v="22026004682"/>
    <s v="2026 10 2315 22799"/>
    <n v="459.8"/>
    <x v="429"/>
    <s v="2 TALLERES DE YOGA INFANTIL Y 1 TALLER CLIMATERIO // CENTRO MUNICIPAL DE IGUALDAD// JULIO 2026"/>
    <n v="220"/>
    <s v="ALDEAMAYOR DE SAN MARTÍN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25749"/>
    <s v="D"/>
    <d v="2026-06-19T00:00:00"/>
    <n v="22026000866"/>
    <s v="2026 02 9332 214"/>
    <n v="427.34"/>
    <x v="694"/>
    <s v="ACUERDO MARCO_0701DKW:ACEITE 5W40,FILTRO DE ACEITE, AIRE, ARANDELA, TASA, Y MANO DE OBRA;_8580LNR;ACEITE 5W30,TASA,ARAND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4"/>
  </r>
  <r>
    <n v="220260026490"/>
    <s v="D"/>
    <d v="2026-06-23T00:00:00"/>
    <n v="22026000434"/>
    <s v="2026 03 9241 213"/>
    <n v="2604.2600000000002"/>
    <x v="264"/>
    <s v="SUMINISTRO DE 15 KGS. DE GAS REFRIGERANTE PARA ENFRIADORA DE C.C. JOSÉ MARÍA LUELMO"/>
    <n v="300"/>
    <s v="VALLADOLID"/>
    <s v="MADR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3"/>
  </r>
  <r>
    <n v="220260025499"/>
    <s v="D"/>
    <d v="2026-06-18T00:00:00"/>
    <n v="22026001283"/>
    <s v="2026 10 2312 212"/>
    <n v="58.75"/>
    <x v="417"/>
    <s v="MANTENIMIENTO, SUMINISTRO DE DISCO DIAMANTE TURBO MT59 230X10PARA REPARACION DEL CVA PUENTE COLGANTE- AM- INICIATIVAS SO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5503"/>
    <s v="D"/>
    <d v="2026-06-18T00:00:00"/>
    <n v="22026003642"/>
    <s v="2026 11 1361 22199"/>
    <n v="560.51"/>
    <x v="417"/>
    <s v="10 SIERRAS SABLE EXPERT S957CHM / 10 SIERRAS SABLE EXPERT S1157CHM/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5539"/>
    <s v="D"/>
    <d v="2026-06-18T00:00:00"/>
    <n v="22026001176"/>
    <s v="2026 10 2412 212"/>
    <n v="22.94"/>
    <x v="417"/>
    <s v="MANTEN. SUMINISTRO DE TORNILLO POZIDRIVE,TACO DUOBLADE,BROCA SDS PLUS  PARA REPARACION EN EL JACINTO BENAVENTE-AM-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412"/>
    <s v="2412. Formación para el empleo"/>
    <n v="21"/>
    <n v="212"/>
  </r>
  <r>
    <n v="220260025543"/>
    <s v="D"/>
    <d v="2026-06-18T00:00:00"/>
    <n v="22026002245"/>
    <s v="2026 11 1321 213"/>
    <n v="27.75"/>
    <x v="417"/>
    <s v="TACO DUOBLADE / SILICONA NEUTRA NEGRO / BROCA SDS PLUS 5X100X160 / TORNILLO POZIDRIVE 4,5 X 60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3"/>
  </r>
  <r>
    <n v="220260025729"/>
    <s v="D"/>
    <d v="2026-06-19T00:00:00"/>
    <n v="22026000943"/>
    <s v="2026 06 3232 212"/>
    <n v="54.72"/>
    <x v="417"/>
    <s v="SUMINISTRO MATERIAL DE PINTURA Y FERRET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5741"/>
    <s v="D"/>
    <d v="2026-06-19T00:00:00"/>
    <n v="22026000944"/>
    <s v="2026 06 3231 212"/>
    <n v="12.18"/>
    <x v="417"/>
    <s v="SILICONA NEUTRA BLANCO // ESCUELA INFANTIL EL PRINCIPITO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1"/>
    <s v="3231. Escuelas infantiles"/>
    <n v="21"/>
    <n v="212"/>
  </r>
  <r>
    <n v="220260027455"/>
    <s v="D"/>
    <d v="2026-06-24T00:00:00"/>
    <n v="22026000943"/>
    <s v="2026 06 3232 212"/>
    <n v="7.55"/>
    <x v="417"/>
    <s v="CUBRETODO EN ROLLO 2x50M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5709"/>
    <s v="AD"/>
    <d v="2026-06-19T00:00:00"/>
    <n v="22026004620"/>
    <s v="2026 03 9241 22102"/>
    <n v="139812.29"/>
    <x v="926"/>
    <s v="CONTRATO CENTRALIZADO DE SUMINISTRO DE GAS. EXP. PR-SE 99/2022, P.S. 2 (1 PRÓRROGA, 2026)"/>
    <n v="220"/>
    <s v="BARCELONA"/>
    <s v="BARCELONA"/>
    <x v="2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2"/>
    <n v="22102"/>
  </r>
  <r>
    <n v="220260025627"/>
    <s v="D"/>
    <d v="2026-06-18T00:00:00"/>
    <n v="22026000690"/>
    <s v="2026 11 1631 214"/>
    <n v="393.18"/>
    <x v="634"/>
    <s v="SUMINISTRO PIEZAS TALLER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5575"/>
    <s v="D"/>
    <d v="2026-06-18T00:00:00"/>
    <n v="22026001177"/>
    <s v="2026 07 1711 214"/>
    <n v="64.739999999999995"/>
    <x v="556"/>
    <s v="REPARAR RUEDA MIXTA / VALULA AIRE-AGUA / REPARAR RUEDA 16X6.50-6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25577"/>
    <s v="D"/>
    <d v="2026-06-18T00:00:00"/>
    <n v="22026001177"/>
    <s v="2026 07 1711 214"/>
    <n v="19.079999999999998"/>
    <x v="556"/>
    <s v="MON LLANTA 6 Y LIMPIEZA / VALVULA TR413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25579"/>
    <s v="D"/>
    <d v="2026-06-18T00:00:00"/>
    <n v="22026001177"/>
    <s v="2026 07 1711 214"/>
    <n v="12.1"/>
    <x v="556"/>
    <s v="MON LLANTA 8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25581"/>
    <s v="D"/>
    <d v="2026-06-18T00:00:00"/>
    <n v="22026001177"/>
    <s v="2026 07 1711 214"/>
    <n v="118.58"/>
    <x v="556"/>
    <s v="VALVULA TR412 / MONTAJE RUEDAS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25265"/>
    <s v="AD"/>
    <d v="2026-06-17T00:00:00"/>
    <n v="22026004587"/>
    <s v="2026 07 1711 22799"/>
    <n v="418"/>
    <x v="927"/>
    <s v="TRANSPORTE DE ALUMNOS DE ESCUELA DE JARDINERIA &quot;&quot;GERMINAVA&quot;&quot; PARA VISITA FORMATIVA A PARQUES Y ZONAS VERDES DE VALLADOLID"/>
    <n v="220"/>
    <s v="VALLADOLID"/>
    <s v="VALLADOLID"/>
    <x v="0"/>
    <s v="AdDirec - Adjudicación Directa"/>
    <s v="SinC - Sin Criterio"/>
    <x v="1"/>
    <x v="1"/>
    <s v="2"/>
    <s v="2. Gastos corrientes en bienes y servicios"/>
    <s v="07"/>
    <x v="3"/>
    <s v="1711"/>
    <s v="1711. Parques y jardines"/>
    <n v="22"/>
    <n v="22799"/>
  </r>
  <r>
    <n v="220260025275"/>
    <s v="AD"/>
    <d v="2026-06-17T00:00:00"/>
    <n v="22026004645"/>
    <s v="2026 06 3341 22699"/>
    <n v="400.26"/>
    <x v="184"/>
    <s v="SUMINISTRO DE PAPEL PARA IMPRENTA MPAL POR IMPRESIÓN DE CUENTO PARA ESCOLARES DEL CENTENARIO DE LA POLICÍA MPAL. 2026"/>
    <n v="220"/>
    <s v="VALLADOLID"/>
    <s v="VALLADOLID"/>
    <x v="2"/>
    <s v="AdDirec - Adjudicación Directa"/>
    <s v="SinC - Sin Criterio"/>
    <x v="1"/>
    <x v="1"/>
    <s v="2"/>
    <s v="2. Gastos corrientes en bienes y servicios"/>
    <s v="06"/>
    <x v="0"/>
    <s v="3341"/>
    <s v="3341. Coordinación de políticas culturales"/>
    <n v="22"/>
    <n v="22699"/>
  </r>
  <r>
    <n v="220260027282"/>
    <s v="AD"/>
    <d v="2026-06-23T00:00:00"/>
    <n v="22026004679"/>
    <s v="2026 10 2315 22799"/>
    <n v="400"/>
    <x v="928"/>
    <s v="TALLER &quot;&quot;RE CREAR T&quot;&quot;  //  CENTRO MUNICIPAL DE IGUALDAD // JULIO 2026"/>
    <n v="220"/>
    <s v="PALENCIA"/>
    <s v="PALENCIA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25258"/>
    <s v="AD"/>
    <d v="2026-06-17T00:00:00"/>
    <n v="22026004495"/>
    <s v="2026 06 3321 22799"/>
    <n v="385"/>
    <x v="929"/>
    <s v="CTO. DE SERVICIO - TALLER POMPORERÁ CUENTOS  EN LA BIBLIOTECA CAMPO GRANDE. VERANO 2026"/>
    <n v="220"/>
    <s v="MADRID"/>
    <s v="MADRID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799"/>
  </r>
  <r>
    <n v="220260025533"/>
    <s v="D"/>
    <d v="2026-06-18T00:00:00"/>
    <n v="22026000692"/>
    <s v="2026 11 1631 214"/>
    <n v="56.87"/>
    <x v="536"/>
    <s v="REPARACIÓN VEHÍCULO.../// AM EXP 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5535"/>
    <s v="D"/>
    <d v="2026-06-18T00:00:00"/>
    <n v="22026000692"/>
    <s v="2026 11 1631 214"/>
    <n v="1899.65"/>
    <x v="536"/>
    <s v="REPARACIÓN VEHÍCULO.../// AM EXP 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5537"/>
    <s v="D"/>
    <d v="2026-06-18T00:00:00"/>
    <n v="22026000692"/>
    <s v="2026 11 1631 214"/>
    <n v="1267.9100000000001"/>
    <x v="536"/>
    <s v="REPARACIÓN VEHÍCULO.../// AM EXP 8/2025 // SERVICIO DE LIMPIEZA VIARIA.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1"/>
    <n v="214"/>
  </r>
  <r>
    <n v="220260025849"/>
    <s v="D"/>
    <d v="2026-06-19T00:00:00"/>
    <n v="22026002240"/>
    <s v="2026 11 1321 214"/>
    <n v="881.07"/>
    <x v="536"/>
    <s v="TAO26 888 REPARACION 4747-GSV KMS 351100  REV. FALLO EN ZONA CORREAS,  SE OBSERVA SOPORTE ALTERNADOR Y BOMBA DIRECCION R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5851"/>
    <s v="D"/>
    <d v="2026-06-19T00:00:00"/>
    <n v="22026002240"/>
    <s v="2026 11 1321 214"/>
    <n v="112.53"/>
    <x v="536"/>
    <s v="TAO26 895 REPARACION 8673-LZF KMS 55084 HORAS 4037 HACER CONVERGENCIA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5257"/>
    <s v="AD"/>
    <d v="2026-06-17T00:00:00"/>
    <n v="22026004494"/>
    <s v="2026 06 3321 22799"/>
    <n v="363"/>
    <x v="930"/>
    <s v="CTO. DE SERVICIO - CUENTOS BAJO SOSPECHA EN LA BIBLIOTECA CAMPO GRANDE. VERANO 2026"/>
    <n v="220"/>
    <s v="BECERRIL DE CAMPOS"/>
    <s v="PALENCIA"/>
    <x v="0"/>
    <s v="AdDirec - Adjudicación Directa"/>
    <s v="SinC - Sin Criterio"/>
    <x v="1"/>
    <x v="1"/>
    <s v="2"/>
    <s v="2. Gastos corrientes en bienes y servicios"/>
    <s v="06"/>
    <x v="0"/>
    <s v="3321"/>
    <s v="3321. Bibliotecas públicas"/>
    <n v="22"/>
    <n v="22799"/>
  </r>
  <r>
    <n v="220260025511"/>
    <s v="D"/>
    <d v="2026-06-18T00:00:00"/>
    <n v="22026000689"/>
    <s v="2026 11 1621 214"/>
    <n v="93.99"/>
    <x v="659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491"/>
    <s v="D"/>
    <d v="2026-06-18T00:00:00"/>
    <n v="22026000868"/>
    <s v="2026 02 9332 212"/>
    <n v="351.86"/>
    <x v="478"/>
    <s v="M² TECH PYL VINILO ARMOR WHITE A 24*600*600 / ML PRF PRIM KRF CLICK T24*38*3600 / ML PRF SECUND KRF T24*38*3600 / ML PRF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5266"/>
    <s v="AD"/>
    <d v="2026-06-17T00:00:00"/>
    <n v="22026004594"/>
    <s v="2026 11 1321 22699"/>
    <n v="331.75"/>
    <x v="931"/>
    <s v="HONORARIOS EN RELACION A DONACION DE MOTO PARA EL MUSEO DE POLICÍA MUNICIPAL"/>
    <n v="220"/>
    <s v="VALLADOLID"/>
    <s v="VALLADOLID"/>
    <x v="0"/>
    <s v="AdDirec - Adjudicación Directa"/>
    <s v="SinC - Sin Criterio"/>
    <x v="1"/>
    <x v="1"/>
    <s v="2"/>
    <s v="2. Gastos corrientes en bienes y servicios"/>
    <s v="11"/>
    <x v="5"/>
    <s v="1321"/>
    <s v="1321. Policía municipal"/>
    <n v="22"/>
    <n v="22699"/>
  </r>
  <r>
    <n v="220260025585"/>
    <s v="D"/>
    <d v="2026-06-18T00:00:00"/>
    <n v="22026001282"/>
    <s v="2026 07 1711 214"/>
    <n v="111.49"/>
    <x v="547"/>
    <s v="4 GLYCOGEL ORGANIC 50% 5 L. AMARILLO / 2 RETR.AUXIL. UNIVERSAL R.300 / LATIGUILLO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25599"/>
    <s v="D"/>
    <d v="2026-06-18T00:00:00"/>
    <n v="22026000689"/>
    <s v="2026 11 1621 214"/>
    <n v="300.08"/>
    <x v="547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789"/>
    <s v="D"/>
    <d v="2026-06-19T00:00:00"/>
    <n v="22026003642"/>
    <s v="2026 11 1361 22199"/>
    <n v="150.86000000000001"/>
    <x v="547"/>
    <s v="PLACA MATRICULA EUROPEA / CLAVIJA 12V ALUMINIO / 6 lampara 24v P21W Standard BA15s 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7483"/>
    <s v="D"/>
    <d v="2026-06-24T00:00:00"/>
    <n v="22026002147"/>
    <s v="2026 08 1532 22199"/>
    <n v="500.98"/>
    <x v="546"/>
    <s v="ADPRO/BLUE10 - BLUE10 / ADPRO/57731E - BATERIA ELITE / ADPRO/64582 - BATERIA AD PLUS 12V 145-800 AMP. +IZQ / 0/0 - CAJA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2"/>
    <n v="22199"/>
  </r>
  <r>
    <n v="220260025631"/>
    <s v="D"/>
    <d v="2026-06-18T00:00:00"/>
    <n v="22026000689"/>
    <s v="2026 11 1621 214"/>
    <n v="275.88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633"/>
    <s v="D"/>
    <d v="2026-06-18T00:00:00"/>
    <n v="22026000689"/>
    <s v="2026 11 1621 214"/>
    <n v="695.75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635"/>
    <s v="D"/>
    <d v="2026-06-18T00:00:00"/>
    <n v="22026000689"/>
    <s v="2026 11 1621 214"/>
    <n v="1680.69"/>
    <x v="661"/>
    <s v="SUMINISTRO PIEZAS TALLER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637"/>
    <s v="D"/>
    <d v="2026-06-18T00:00:00"/>
    <n v="22026000422"/>
    <s v="2026 11 1621 22199"/>
    <n v="1906.77"/>
    <x v="663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7547"/>
    <s v="D"/>
    <d v="2026-06-24T00:00:00"/>
    <n v="22026003181"/>
    <s v="2026 06 3232 212"/>
    <n v="809.49"/>
    <x v="663"/>
    <s v="TABLEROS 180X74X74 PARA SERVICIO DE EDUCACIÓN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6557"/>
    <s v="ADO"/>
    <d v="2026-06-23T00:00:00"/>
    <n v="22026004582"/>
    <s v="2026 02 1511 22602"/>
    <n v="310.37"/>
    <x v="197"/>
    <s v="ANUNCIO MPGOU VILLAGARCIA CAMPOS"/>
    <n v="240"/>
    <s v="VALLADOLID"/>
    <s v="VALLADOLID"/>
    <x v="3"/>
    <s v="AdDirec - Adjudicación Directa"/>
    <s v="SinC - Sin Criterio"/>
    <x v="1"/>
    <x v="1"/>
    <s v="2"/>
    <s v="2. Gastos corrientes en bienes y servicios"/>
    <s v="02"/>
    <x v="10"/>
    <s v="1511"/>
    <s v="1511. Planficación y gestión del urbanismo"/>
    <n v="22"/>
    <n v="22602"/>
  </r>
  <r>
    <n v="220260027283"/>
    <s v="AD"/>
    <d v="2026-06-23T00:00:00"/>
    <n v="22026004680"/>
    <s v="2026 10 2315 22799"/>
    <n v="300"/>
    <x v="212"/>
    <s v="2 TALLERES DE VOCES ATLANTICAS CON PERSPECTIVA DE GENERO // CENTRO MUNICIPAL DE IGUALDAD // JULIO Y AGOST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25733"/>
    <s v="D"/>
    <d v="2026-06-19T00:00:00"/>
    <n v="22026000943"/>
    <s v="2026 06 3232 212"/>
    <n v="70.14"/>
    <x v="478"/>
    <s v="SUMINISTRO MATERIAL DE ALBAÑIL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5735"/>
    <s v="D"/>
    <d v="2026-06-19T00:00:00"/>
    <n v="22026000943"/>
    <s v="2026 06 3232 212"/>
    <n v="170.98"/>
    <x v="478"/>
    <s v="SUMINISTRO MATERIAL DE ALBAÑILERÍA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5767"/>
    <s v="D"/>
    <d v="2026-06-19T00:00:00"/>
    <n v="22026001960"/>
    <s v="2026 07 1711 22199"/>
    <n v="457.38"/>
    <x v="478"/>
    <s v="SACA DE FILLER / SACA DE FILLER / SACA DE FILLER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7439"/>
    <s v="D"/>
    <d v="2026-06-24T00:00:00"/>
    <n v="22026002122"/>
    <s v="2026 08 1532 210"/>
    <n v="2538.94"/>
    <x v="478"/>
    <s v="UNIDAD LOSA BANCO DE 75X75X10 / M² BALDOSA 40X40X4 PETREO FINO GRIS PERLA"/>
    <n v="300"/>
    <s v="VALLADOLID"/>
    <s v="VALLADOLID"/>
    <x v="2"/>
    <s v="PrAbier - Procedimiento Abierto"/>
    <s v="MultiC - MultiCriterio"/>
    <x v="2"/>
    <x v="1"/>
    <s v="2"/>
    <s v="2. Gastos corrientes en bienes y servicios"/>
    <s v="08"/>
    <x v="9"/>
    <s v="1532"/>
    <s v="1532. Pavimentación vias públicas y otros servicios urbanísticos"/>
    <n v="21"/>
    <n v="210"/>
  </r>
  <r>
    <n v="220260026982"/>
    <s v="AD"/>
    <d v="2026-06-23T00:00:00"/>
    <n v="22026004622"/>
    <s v="2026 01 9206 22799"/>
    <n v="272.52"/>
    <x v="449"/>
    <s v="ALQUILER DE BRAZO GRÚA PARA LIMPIEZA DE CUBIERTAS DEL ARCHIVO."/>
    <n v="220"/>
    <s v="LAGUNA DE DUERO"/>
    <s v="VALLADOLID"/>
    <x v="0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799"/>
  </r>
  <r>
    <n v="220260025513"/>
    <s v="D"/>
    <d v="2026-06-18T00:00:00"/>
    <n v="22026000689"/>
    <s v="2026 11 1621 214"/>
    <n v="66.94"/>
    <x v="664"/>
    <s v="SUMINISTRO PIEZAS TALLER.../// AM EXP 18/2022 // SERVICIO DE LIMPIEZA."/>
    <n v="300"/>
    <s v="TARREGA"/>
    <s v="LERIDA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1"/>
    <n v="214"/>
  </r>
  <r>
    <n v="220260025463"/>
    <s v="ADO"/>
    <d v="2026-06-18T00:00:00"/>
    <n v="22026004490"/>
    <s v="2026 10 2412 213"/>
    <n v="261.87"/>
    <x v="5"/>
    <s v="COPIAS COLOR KYOCERA 4053 N.SERIE: RFC9X19495 FC011379 DE DICIEMBRE A MARZO- CP JACINTO BENAVENTE"/>
    <n v="240"/>
    <s v="VALLADOLID"/>
    <s v="VALLADOLID"/>
    <x v="0"/>
    <s v="PrAbier - Procedimiento Abierto"/>
    <s v="MultiC - MultiCriterio"/>
    <x v="0"/>
    <x v="1"/>
    <s v="2"/>
    <s v="2. Gastos corrientes en bienes y servicios"/>
    <s v="10"/>
    <x v="1"/>
    <s v="2412"/>
    <s v="2412. Formación para el empleo"/>
    <n v="21"/>
    <n v="213"/>
  </r>
  <r>
    <n v="220260026976"/>
    <s v="AD"/>
    <d v="2026-06-23T00:00:00"/>
    <n v="22026004579"/>
    <s v="2026 10 2311 22799"/>
    <n v="254.1"/>
    <x v="243"/>
    <s v="ANALITICAS FUERA DE CONTRATO DE TRATAMIENTO DE LA LEGIONELOSIS EN EL CENTRO INTEGRADO PSH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1"/>
    <s v="2311. Intervención social"/>
    <n v="22"/>
    <n v="22799"/>
  </r>
  <r>
    <n v="220260025495"/>
    <s v="D"/>
    <d v="2026-06-18T00:00:00"/>
    <n v="22026000436"/>
    <s v="2026 03 9241 212"/>
    <n v="15.29"/>
    <x v="665"/>
    <s v="SUMINISTRO DE MATERIAL DE FONTANERÍA PARA C.C. ZONA SUR (ID 50968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5515"/>
    <s v="D"/>
    <d v="2026-06-18T00:00:00"/>
    <n v="22026000427"/>
    <s v="2026 11 1631 22199"/>
    <n v="10.49"/>
    <x v="665"/>
    <s v="OTROS SUMINISTROS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99"/>
  </r>
  <r>
    <n v="220260027457"/>
    <s v="D"/>
    <d v="2026-06-24T00:00:00"/>
    <n v="22026003182"/>
    <s v="2026 06 3231 212"/>
    <n v="258.69"/>
    <x v="665"/>
    <s v="SUMINISTRO MATERIAL DE BAÑO // EIM PLATERO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1"/>
    <s v="3231. Escuelas infantiles"/>
    <n v="21"/>
    <n v="212"/>
  </r>
  <r>
    <n v="220260027545"/>
    <s v="D"/>
    <d v="2026-06-24T00:00:00"/>
    <n v="22026000943"/>
    <s v="2026 06 3232 212"/>
    <n v="29.26"/>
    <x v="665"/>
    <s v="[3DES2] DESATASCADOR LIQUIDO ALTA DENSIDAD 2 KG. // COLEGIOS PÚBLIC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5565"/>
    <s v="D"/>
    <d v="2026-06-18T00:00:00"/>
    <n v="22026000459"/>
    <s v="2026 01 9203 214"/>
    <n v="136.43"/>
    <x v="694"/>
    <s v="A.M. REPARACION VEHICULO OFICIAL  ALCALDIA 8435 LPS, R.I."/>
    <n v="300"/>
    <s v="VALLADOLID"/>
    <s v="VALLADOLID"/>
    <x v="0"/>
    <s v="PrAbier - Procedimiento Abierto"/>
    <s v="MultiC - MultiCriterio"/>
    <x v="2"/>
    <x v="1"/>
    <s v="2"/>
    <s v="2. Gastos corrientes en bienes y servicios"/>
    <s v="01"/>
    <x v="4"/>
    <s v="9203"/>
    <s v="9203. Unidad de régimen interior"/>
    <n v="21"/>
    <n v="214"/>
  </r>
  <r>
    <n v="220260025254"/>
    <s v="AD"/>
    <d v="2026-06-17T00:00:00"/>
    <n v="22026004464"/>
    <s v="2026 07 1711 22799"/>
    <n v="132"/>
    <x v="164"/>
    <s v="SUMINISTRO DE CONTENEDOR Y GESTION DE RESIDUOS_INCIDENCIA MANTIS"/>
    <n v="220"/>
    <s v="LA FLECHA"/>
    <s v="VALLADOLID"/>
    <x v="0"/>
    <s v="AdDirec - Adjudicación Directa"/>
    <s v="SinC - Sin Criterio"/>
    <x v="1"/>
    <x v="1"/>
    <s v="2"/>
    <s v="2. Gastos corrientes en bienes y servicios"/>
    <s v="07"/>
    <x v="3"/>
    <s v="1711"/>
    <s v="1711. Parques y jardines"/>
    <n v="22"/>
    <n v="22799"/>
  </r>
  <r>
    <n v="220260027281"/>
    <s v="AD"/>
    <d v="2026-06-23T00:00:00"/>
    <n v="22026004678"/>
    <s v="2026 10 2315 22799"/>
    <n v="120"/>
    <x v="516"/>
    <s v="4 TALLERES DE RIESGOS DE ALGORITMOS Y REDES SOCIALES PARA PERSONAS ADULTAS//CENTRO MUNICIPAL DE IGUALDAD// AGOSTO 2026"/>
    <n v="220"/>
    <s v="VALLADOLID"/>
    <s v="VALLADOLID"/>
    <x v="0"/>
    <s v="AdDirec - Adjudicación Directa"/>
    <s v="SinC - Sin Criterio"/>
    <x v="1"/>
    <x v="1"/>
    <s v="2"/>
    <s v="2. Gastos corrientes en bienes y servicios"/>
    <s v="10"/>
    <x v="1"/>
    <s v="2315"/>
    <s v="2315. Políticas de Igualdad e infancia"/>
    <n v="22"/>
    <n v="22799"/>
  </r>
  <r>
    <n v="220260025561"/>
    <s v="D"/>
    <d v="2026-06-18T00:00:00"/>
    <n v="22026001284"/>
    <s v="2026 10 2312 212"/>
    <n v="92.07"/>
    <x v="499"/>
    <s v="MANTEN. SUMINISTRO DE MINIRODI ANTIGOTA PARED/TECHO D16 11CM (5UND) PARA REPARACION DEL CVA PASAJE DE LA MARQ.- AM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5569"/>
    <s v="D"/>
    <d v="2026-06-18T00:00:00"/>
    <n v="22026001284"/>
    <s v="2026 10 2312 212"/>
    <n v="216.88"/>
    <x v="499"/>
    <s v="MANT. SUMINISTRO DE TKROM SUPERCARRARA LISO BLANCO 810 15LT PARA REPARACION DE PINTURA DEL CVA PASAJE DE LA MARQUESINA-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5587"/>
    <s v="D"/>
    <d v="2026-06-18T00:00:00"/>
    <n v="22026001960"/>
    <s v="2026 07 1711 22199"/>
    <n v="159.87"/>
    <x v="499"/>
    <s v="ESPATULA EXTRA FUERTE INOX - 10CM UD                                        ( SERVICIO DE PARQUES Y JARDINES ) / DISOLVE"/>
    <n v="300"/>
    <s v="VALLADOLID"/>
    <s v="VALLADOLID"/>
    <x v="2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2"/>
    <n v="22199"/>
  </r>
  <r>
    <n v="220260025611"/>
    <s v="D"/>
    <d v="2026-06-18T00:00:00"/>
    <n v="22026000422"/>
    <s v="2026 11 1621 22199"/>
    <n v="66.040000000000006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613"/>
    <s v="D"/>
    <d v="2026-06-18T00:00:00"/>
    <n v="22026000422"/>
    <s v="2026 11 1621 22199"/>
    <n v="20.91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615"/>
    <s v="D"/>
    <d v="2026-06-18T00:00:00"/>
    <n v="22026000422"/>
    <s v="2026 11 1621 22199"/>
    <n v="12.6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617"/>
    <s v="D"/>
    <d v="2026-06-18T00:00:00"/>
    <n v="22026000422"/>
    <s v="2026 11 1621 22199"/>
    <n v="55.39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619"/>
    <s v="D"/>
    <d v="2026-06-18T00:00:00"/>
    <n v="22026000422"/>
    <s v="2026 11 1621 22199"/>
    <n v="22.88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621"/>
    <s v="D"/>
    <d v="2026-06-18T00:00:00"/>
    <n v="22026000422"/>
    <s v="2026 11 1621 22199"/>
    <n v="204.16"/>
    <x v="499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743"/>
    <s v="D"/>
    <d v="2026-06-19T00:00:00"/>
    <n v="22026001284"/>
    <s v="2026 10 2312 212"/>
    <n v="20.86"/>
    <x v="499"/>
    <s v="MANT. SUMINISTRO DE CARTUCHO SINTEX PU-50 MARRON 0.3LT  PARA REPARACION DE PINTURA DEL CVA RIO ESGUEVA- AM- INICIATIVA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7451"/>
    <s v="D"/>
    <d v="2026-06-24T00:00:00"/>
    <n v="22026000866"/>
    <s v="2026 02 9332 214"/>
    <n v="100.5"/>
    <x v="222"/>
    <s v="H.M.O.  PROBAR  VEHICULO.  D-M RUEDAS PARA  REVISAR  RUIDO EN FRENOS. NO SE APRECIA NADA EN MAL ESTADO (SIN CARGO) /"/>
    <n v="300"/>
    <s v="VALLADOLID"/>
    <s v="VALLADOLID"/>
    <x v="0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4"/>
  </r>
  <r>
    <n v="220260025757"/>
    <s v="D"/>
    <d v="2026-06-19T00:00:00"/>
    <n v="22026000868"/>
    <s v="2026 02 9332 212"/>
    <n v="98.92"/>
    <x v="499"/>
    <s v="ESPATULA PINT.RF.510 EXPERT TOOLS 8 UD                                      ( MANTENIMIENTO DE EDIFICIOS E INSTALACIONES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5801"/>
    <s v="D"/>
    <d v="2026-06-19T00:00:00"/>
    <n v="22026003642"/>
    <s v="2026 11 1361 22199"/>
    <n v="80.69"/>
    <x v="499"/>
    <s v="BOBINA VINILO ORATAPE MT-95 UD//SEISPC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361"/>
    <s v="1361. Prevención y extinción de incencios"/>
    <n v="22"/>
    <n v="22199"/>
  </r>
  <r>
    <n v="220260027421"/>
    <s v="D"/>
    <d v="2026-06-24T00:00:00"/>
    <n v="22026001767"/>
    <s v="2026 05 4312 22199"/>
    <n v="84.92"/>
    <x v="499"/>
    <s v="RUALAIX RENOVAC. INTERIOR PASTA RX-301 5KG   / TKROM MATE FORTUNA. ID 0050514"/>
    <n v="300"/>
    <s v="VALLADOLID"/>
    <s v="VALLADOLID"/>
    <x v="2"/>
    <s v="PrAbier - Procedimiento Abierto"/>
    <s v="MultiC - MultiCriterio"/>
    <x v="2"/>
    <x v="1"/>
    <s v="2"/>
    <s v="2. Gastos corrientes en bienes y servicios"/>
    <s v="05"/>
    <x v="8"/>
    <s v="4312"/>
    <s v="4312. Mercados"/>
    <n v="22"/>
    <n v="22199"/>
  </r>
  <r>
    <n v="220260027533"/>
    <s v="D"/>
    <d v="2026-06-24T00:00:00"/>
    <n v="22026000943"/>
    <s v="2026 06 3232 212"/>
    <n v="200.15"/>
    <x v="499"/>
    <s v="SUMINISTRO MATERIAL CARPINTERÍA // CEIP VICENTE ALEIXANDRE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35"/>
    <s v="D"/>
    <d v="2026-06-24T00:00:00"/>
    <n v="22026000943"/>
    <s v="2026 06 3232 212"/>
    <n v="31.25"/>
    <x v="499"/>
    <s v="TINTE UNIVERSAL OCRE 0.25LT // CEIP VICENTE ALEIXANDRE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37"/>
    <s v="D"/>
    <d v="2026-06-24T00:00:00"/>
    <n v="22026000943"/>
    <s v="2026 06 3232 212"/>
    <n v="52.24"/>
    <x v="499"/>
    <s v="SUMINISTRO MATERIAL PINTURA // CEIP LEÓN FELIPE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39"/>
    <s v="D"/>
    <d v="2026-06-24T00:00:00"/>
    <n v="22026000943"/>
    <s v="2026 06 3232 212"/>
    <n v="311.33"/>
    <x v="499"/>
    <s v="TKROM ESMALTE CON PU VERDE HIER 123 BRIL 4LT (6 UNDS)// LEÓN FELIPE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41"/>
    <s v="D"/>
    <d v="2026-06-24T00:00:00"/>
    <n v="22026000943"/>
    <s v="2026 06 3232 212"/>
    <n v="165.13"/>
    <x v="499"/>
    <s v="SUMINISTRO MATERIAL DE PINTURA // CEIP ENTRE RÍ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7543"/>
    <s v="D"/>
    <d v="2026-06-24T00:00:00"/>
    <n v="22026003181"/>
    <s v="2026 06 3232 212"/>
    <n v="107.01"/>
    <x v="499"/>
    <s v="SUMINISTRO MATERIAL DE PINTURA // CEIP FRANCISCO QUEVEDO  - GRANADOS"/>
    <n v="300"/>
    <s v="VALLADOLID"/>
    <s v="VALLADOLID"/>
    <x v="2"/>
    <s v="PrAbier - Procedimiento Abierto"/>
    <s v="MultiC - MultiCriterio"/>
    <x v="2"/>
    <x v="1"/>
    <s v="2"/>
    <s v="2. Gastos corrientes en bienes y servicios"/>
    <s v="06"/>
    <x v="0"/>
    <s v="3232"/>
    <s v="3232. Conservación y mantenimiento centros educación infantil y primaria"/>
    <n v="21"/>
    <n v="212"/>
  </r>
  <r>
    <n v="220260026958"/>
    <s v="AD"/>
    <d v="2026-06-23T00:00:00"/>
    <n v="22026004144"/>
    <s v="2026 03 9241 22701"/>
    <n v="11970.98"/>
    <x v="263"/>
    <s v="CONTRATO CELADURÍA CENTROS SANTIAGO LÓPEZ Y SEGUNDO MONTES 2026. EXP. 10SS-11-23, 2ª PRÓRROGA (1A)"/>
    <n v="220"/>
    <s v="EL PINAR DE ANTEQUERA"/>
    <s v="VALLADOLID"/>
    <x v="0"/>
    <s v="PrAbier - Procedimiento Abierto"/>
    <s v="MultiC - MultiCriterio"/>
    <x v="0"/>
    <x v="1"/>
    <s v="2"/>
    <s v="2. Gastos corrientes en bienes y servicios"/>
    <s v="03"/>
    <x v="7"/>
    <s v="9241"/>
    <s v="9241. Participación ciudadana"/>
    <n v="22"/>
    <n v="22701"/>
  </r>
  <r>
    <n v="220260026954"/>
    <s v="AD"/>
    <d v="2026-06-23T00:00:00"/>
    <n v="22026001416"/>
    <s v="2026 10 2312 22799"/>
    <n v="60096.15"/>
    <x v="172"/>
    <s v="PRORROGA CTO.CELADURIA LOTE 1 CENTROS DE VIDA ACTIVA TRANSFERIDOS DE 04/08/2026 A 03/08/2027 EXP.2026/CTA_01/0000047"/>
    <n v="220"/>
    <s v="LOGROÑO"/>
    <s v="LA RIOJA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2"/>
    <n v="22799"/>
  </r>
  <r>
    <n v="220260026955"/>
    <s v="AD"/>
    <d v="2026-06-23T00:00:00"/>
    <n v="22026001417"/>
    <s v="2026 10 2312 22799"/>
    <n v="96153.85"/>
    <x v="172"/>
    <s v="PRORROGA CTO.CELADURIA LOTE 1 CENTROS DE VIDA ACTIVA NO TRANSFERIDOS DE 04/08/2026 A 03/08/2027 EXP.2026/CTA_01/0000047"/>
    <n v="220"/>
    <s v="LOGROÑO"/>
    <s v="LA RIOJA"/>
    <x v="0"/>
    <s v="PrAbier - Procedimiento Abierto"/>
    <s v="MultiC - MultiCriterio"/>
    <x v="0"/>
    <x v="1"/>
    <s v="2"/>
    <s v="2. Gastos corrientes en bienes y servicios"/>
    <s v="10"/>
    <x v="1"/>
    <s v="2312"/>
    <s v="2312. Iniciativas sociales"/>
    <n v="22"/>
    <n v="22799"/>
  </r>
  <r>
    <n v="220260025753"/>
    <s v="D"/>
    <d v="2026-06-19T00:00:00"/>
    <n v="22026000868"/>
    <s v="2026 02 9332 212"/>
    <n v="95.77"/>
    <x v="242"/>
    <s v="EHL ARMARIO LLAVERO. 48 LLAVES. EHL. / CERRAD KEYA 200024.S.17 CR.180 C/PEST 130017 / SERRUCHO EBANISTA BAHCO PC-10-DTR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6975"/>
    <s v="AD"/>
    <d v="2026-06-23T00:00:00"/>
    <n v="22026004577"/>
    <s v="2026 10 2312 625"/>
    <n v="11167.09"/>
    <x v="684"/>
    <s v="MUEBLES PARA EL CVA ARCA REAL- INICIATIVAS SOCIALES"/>
    <n v="220"/>
    <s v="VALLADOLID"/>
    <s v="VALLADOLID"/>
    <x v="2"/>
    <s v="AdDirec - Adjudicación Directa"/>
    <s v="SinC - Sin Criterio"/>
    <x v="1"/>
    <x v="1"/>
    <s v="6"/>
    <s v="6. Inversiones reales"/>
    <s v="10"/>
    <x v="1"/>
    <s v="2312"/>
    <s v="2312. Iniciativas sociales"/>
    <n v="62"/>
    <n v="625"/>
  </r>
  <r>
    <n v="220260025759"/>
    <s v="D"/>
    <d v="2026-06-19T00:00:00"/>
    <n v="22026000868"/>
    <s v="2026 02 9332 212"/>
    <n v="77.91"/>
    <x v="404"/>
    <s v="Albarán: VA26/2024 Fecha: 29/05/26 / * PRUEBA CARPINTERIA * / FORMON  9MM / FORMON 14MM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5489"/>
    <s v="D"/>
    <d v="2026-06-18T00:00:00"/>
    <n v="22026000868"/>
    <s v="2026 02 9332 212"/>
    <n v="76.989999999999995"/>
    <x v="175"/>
    <s v="UNO+BLANCO 15L ( MANTENIMIENTO DE EDIFICIOS  )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5829"/>
    <s v="D"/>
    <d v="2026-06-19T00:00:00"/>
    <n v="22026000425"/>
    <s v="2026 11 1631 22110"/>
    <n v="2158.04"/>
    <x v="685"/>
    <s v="PRODUCTOS DE LIMPIEZA.../// AM EXP 18/2022 // SERVICIO DE LIMPIEZA VIARI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31"/>
    <s v="1631. Limpieza viaria"/>
    <n v="22"/>
    <n v="22110"/>
  </r>
  <r>
    <n v="220260025831"/>
    <s v="D"/>
    <d v="2026-06-19T00:00:00"/>
    <n v="22026000422"/>
    <s v="2026 11 1621 22199"/>
    <n v="2707.21"/>
    <x v="685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5487"/>
    <s v="D"/>
    <d v="2026-06-18T00:00:00"/>
    <n v="22026002018"/>
    <s v="2026 10 2314 212"/>
    <n v="63.92"/>
    <x v="258"/>
    <s v="MATERIALES REPARACION ESTUDIO DE GRABACION Y  DESAGUE// ESPACIO JOVEN SUR// MAYO 2026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4"/>
    <s v="2314. Centro de programas juveniles"/>
    <n v="21"/>
    <n v="212"/>
  </r>
  <r>
    <n v="220260025745"/>
    <s v="D"/>
    <d v="2026-06-19T00:00:00"/>
    <n v="22026000868"/>
    <s v="2026 02 9332 212"/>
    <n v="63.13"/>
    <x v="175"/>
    <s v="LUXATIN ECO SATIN BLANCO 750L ( GE0011750 AYUNTAMIENTO ) / PLASMONT OLEOSINTETICO 1KG ( GE0011750 AYUNTAMIENTO ) / MONTO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7495"/>
    <s v="D"/>
    <d v="2026-06-24T00:00:00"/>
    <n v="22026000436"/>
    <s v="2026 03 9241 212"/>
    <n v="61.78"/>
    <x v="404"/>
    <s v="MATERIAL DE CARPINTERÍA PARA C.C. JOSÉ LUIS MOSQUERA (ID 51102)"/>
    <n v="300"/>
    <s v="VALLADOLID"/>
    <s v="VALLADOLID"/>
    <x v="2"/>
    <s v="PrAbier - Procedimiento Abierto"/>
    <s v="MultiC - MultiCriterio"/>
    <x v="2"/>
    <x v="1"/>
    <s v="2"/>
    <s v="2. Gastos corrientes en bienes y servicios"/>
    <s v="03"/>
    <x v="7"/>
    <s v="9241"/>
    <s v="9241. Participación ciudadana"/>
    <n v="21"/>
    <n v="212"/>
  </r>
  <r>
    <n v="220260025747"/>
    <s v="D"/>
    <d v="2026-06-19T00:00:00"/>
    <n v="22026000868"/>
    <s v="2026 02 9332 212"/>
    <n v="52.38"/>
    <x v="91"/>
    <s v="T - Codigo de centro tramitador GE11750 / LILT15T65-02 - LINTERNA RECARGABLE USB MINI 1.5W 150 Lm 6500ºK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5765"/>
    <s v="D"/>
    <d v="2026-06-19T00:00:00"/>
    <n v="22026001173"/>
    <s v="2026 07 1711 213"/>
    <n v="238.37"/>
    <x v="538"/>
    <s v="Albarán OT/ 152993 de fecha 29/05/2026 ( REPARACIÓN EN TALLER DE MOTOCULTOR FR750 REF: VIVERO VALE Nº: 1793 RETIRADO EL"/>
    <n v="300"/>
    <s v="VALLADOLID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3"/>
  </r>
  <r>
    <n v="220260025493"/>
    <s v="D"/>
    <d v="2026-06-18T00:00:00"/>
    <n v="22026000868"/>
    <s v="2026 02 9332 212"/>
    <n v="50.09"/>
    <x v="499"/>
    <s v="BARNIZ MADESOL POLIURETANO SATINADO 3LT                                     ( GOBIERNO Y RELACIONES - AREA DEL GOBIERNO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7441"/>
    <s v="D"/>
    <d v="2026-06-24T00:00:00"/>
    <n v="22026001284"/>
    <s v="2026 10 2312 212"/>
    <n v="379.03"/>
    <x v="243"/>
    <s v="SUMINISTRO DE PURGADOR, TORNILLOS, ETC... PARA REPARACIONES DEL CVA ZONA SUR Y Z. ESTE - AM- INICIATIVAS SOCIALES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2"/>
    <s v="2312. Iniciativas sociales"/>
    <n v="21"/>
    <n v="212"/>
  </r>
  <r>
    <n v="220260027509"/>
    <s v="D"/>
    <d v="2026-06-24T00:00:00"/>
    <n v="22026000422"/>
    <s v="2026 11 1621 22199"/>
    <n v="1438.93"/>
    <x v="243"/>
    <s v="OTROS SUMINISTROS.../// AM EXP 18/2022 // SERVICIO DE LIMPIEZA."/>
    <n v="300"/>
    <s v="VALLADOLID"/>
    <s v="VALLADOLID"/>
    <x v="2"/>
    <s v="PrAbier - Procedimiento Abierto"/>
    <s v="MultiC - MultiCriterio"/>
    <x v="2"/>
    <x v="1"/>
    <s v="2"/>
    <s v="2. Gastos corrientes en bienes y servicios"/>
    <s v="11"/>
    <x v="5"/>
    <s v="1621"/>
    <s v="1621. Recogida de residuos"/>
    <n v="22"/>
    <n v="22199"/>
  </r>
  <r>
    <n v="220260026495"/>
    <s v="AD"/>
    <d v="2026-06-23T00:00:00"/>
    <n v="22026004687"/>
    <s v="2026 01 9206 22001"/>
    <n v="48"/>
    <x v="835"/>
    <s v="PROGRAMA DE FERIAS Y FIESTAS DE VALLADOLID 1942"/>
    <n v="220"/>
    <s v="VILLANUEVA DE SAN MANCIO"/>
    <s v="VALLADOLID"/>
    <x v="2"/>
    <s v="AdDirec - Adjudicación Directa"/>
    <s v="SinC - Sin Criterio"/>
    <x v="1"/>
    <x v="1"/>
    <s v="2"/>
    <s v="2. Gastos corrientes en bienes y servicios"/>
    <s v="01"/>
    <x v="4"/>
    <s v="9206"/>
    <s v="9206. Archivo municipal"/>
    <n v="22"/>
    <n v="22001"/>
  </r>
  <r>
    <n v="220260025501"/>
    <s v="D"/>
    <d v="2026-06-18T00:00:00"/>
    <n v="22026000868"/>
    <s v="2026 02 9332 212"/>
    <n v="45.83"/>
    <x v="18"/>
    <s v="MECANISMO ALIMENTACION INF. ROSCA METAL / DOBLE PULSADOR D.SENSO COMPACTO / MECANISMO DESCARGADOR TYFON 3G 10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5483"/>
    <s v="D"/>
    <d v="2026-06-18T00:00:00"/>
    <n v="22026002018"/>
    <s v="2026 10 2314 212"/>
    <n v="24.78"/>
    <x v="258"/>
    <s v="CEYS INSTANTANEO, ESPUMAX FIJACION XPRES// ESPACIO JOVEN SUR// MAYO 2026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4"/>
    <s v="2314. Centro de programas juveniles"/>
    <n v="21"/>
    <n v="212"/>
  </r>
  <r>
    <n v="220260025567"/>
    <s v="D"/>
    <d v="2026-06-18T00:00:00"/>
    <n v="22026000459"/>
    <s v="2026 01 9203 214"/>
    <n v="21.78"/>
    <x v="694"/>
    <s v="A.M. REPARACION VEHICULO OFICIAL ALCALDIA 0669 DHJ, R.I."/>
    <n v="300"/>
    <s v="VALLADOLID"/>
    <s v="VALLADOLID"/>
    <x v="0"/>
    <s v="PrAbier - Procedimiento Abierto"/>
    <s v="MultiC - MultiCriterio"/>
    <x v="2"/>
    <x v="1"/>
    <s v="2"/>
    <s v="2. Gastos corrientes en bienes y servicios"/>
    <s v="01"/>
    <x v="4"/>
    <s v="9203"/>
    <s v="9203. Unidad de régimen interior"/>
    <n v="21"/>
    <n v="214"/>
  </r>
  <r>
    <n v="220260026456"/>
    <s v="AD"/>
    <d v="2026-06-22T00:00:00"/>
    <n v="22026004352"/>
    <s v="2026 07 1721 203"/>
    <n v="18.149999999999999"/>
    <x v="180"/>
    <s v="DOMINIO APP VALLAAIRE"/>
    <n v="220"/>
    <s v="VALLADOLID"/>
    <s v="VALLADOLID"/>
    <x v="0"/>
    <s v="AdDirec - Adjudicación Directa"/>
    <s v="SinC - Sin Criterio"/>
    <x v="1"/>
    <x v="1"/>
    <s v="2"/>
    <s v="2. Gastos corrientes en bienes y servicios"/>
    <s v="07"/>
    <x v="3"/>
    <s v="1721"/>
    <s v="1721. Protección del medio ambiente"/>
    <n v="20"/>
    <n v="203"/>
  </r>
  <r>
    <n v="220260025481"/>
    <s v="D"/>
    <d v="2026-06-18T00:00:00"/>
    <n v="22026002018"/>
    <s v="2026 10 2314 212"/>
    <n v="8.4700000000000006"/>
    <x v="175"/>
    <s v="2 CARGAS SPRAY // ESPACIO JOVEN SUR// MAYO 2026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4"/>
    <s v="2314. Centro de programas juveniles"/>
    <n v="21"/>
    <n v="212"/>
  </r>
  <r>
    <n v="220260025857"/>
    <s v="D"/>
    <d v="2026-06-19T00:00:00"/>
    <n v="22026002240"/>
    <s v="2026 11 1321 214"/>
    <n v="253.24"/>
    <x v="472"/>
    <s v="MANO DE OBRA  / FILTRO DE ACEITE  / FILTRO DE AIRE  / ACEITE CASTROL 5W40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5859"/>
    <s v="D"/>
    <d v="2026-06-19T00:00:00"/>
    <n v="22026002240"/>
    <s v="2026 11 1321 214"/>
    <n v="840.47"/>
    <x v="472"/>
    <s v="DESMONTAR Y MONTAR PARAGOLPES  / SUSTITUIR PARAGOLPES DL  / PARAGOLPES DL SUSTITUCION PIEZA  / PARAGOLPES DELANTERO  / R"/>
    <n v="300"/>
    <s v="VALLADOLID"/>
    <s v="VALLADOLID"/>
    <x v="0"/>
    <s v="PrAbier - Procedimiento Abierto"/>
    <s v="MultiC - MultiCriterio"/>
    <x v="2"/>
    <x v="1"/>
    <s v="2"/>
    <s v="2. Gastos corrientes en bienes y servicios"/>
    <s v="11"/>
    <x v="5"/>
    <s v="1321"/>
    <s v="1321. Policía municipal"/>
    <n v="21"/>
    <n v="214"/>
  </r>
  <r>
    <n v="220260026492"/>
    <s v="AD"/>
    <d v="2026-06-23T00:00:00"/>
    <n v="22026004603"/>
    <s v="2026 01 4331 214"/>
    <n v="21.78"/>
    <x v="472"/>
    <s v="REPARACIÓN PINCHAZO RENAULT ZOE 6046JPN SEGÚN PRESUPUESTO"/>
    <n v="220"/>
    <s v="VALLADOLID"/>
    <s v="VALLADOLID"/>
    <x v="0"/>
    <s v="PrAbier - Procedimiento Abierto"/>
    <s v="MultiC - MultiCriterio"/>
    <x v="2"/>
    <x v="1"/>
    <s v="2"/>
    <s v="2. Gastos corrientes en bienes y servicios"/>
    <s v="01"/>
    <x v="4"/>
    <s v="4331"/>
    <s v="4331. Desarrollo empresarial"/>
    <n v="21"/>
    <n v="214"/>
  </r>
  <r>
    <n v="220260025755"/>
    <s v="D"/>
    <d v="2026-06-19T00:00:00"/>
    <n v="22026000868"/>
    <s v="2026 02 9332 212"/>
    <n v="7.6"/>
    <x v="499"/>
    <s v="TACO DUOPOWER 6X30 (100UD) CJA                                              ( MANTENIMIENTO DE EDIFICIOS E INSTALACIONES"/>
    <n v="300"/>
    <s v="VALLADOLID"/>
    <s v="VALLADOLID"/>
    <x v="2"/>
    <s v="PrAbier - Procedimiento Abierto"/>
    <s v="MultiC - MultiCriterio"/>
    <x v="2"/>
    <x v="1"/>
    <s v="2"/>
    <s v="2. Gastos corrientes en bienes y servicios"/>
    <s v="02"/>
    <x v="10"/>
    <s v="9332"/>
    <s v="9332. Mantenimiento de edificios e instalaciones municipales"/>
    <n v="21"/>
    <n v="212"/>
  </r>
  <r>
    <n v="220260025485"/>
    <s v="D"/>
    <d v="2026-06-18T00:00:00"/>
    <n v="22026002018"/>
    <s v="2026 10 2314 212"/>
    <n v="6.01"/>
    <x v="258"/>
    <s v="CODO + TAPON Y MANGUITO SANITARIO// ESPACIO JOVEN SUR// MAYO 2026"/>
    <n v="300"/>
    <s v="VALLADOLID"/>
    <s v="VALLADOLID"/>
    <x v="2"/>
    <s v="PrAbier - Procedimiento Abierto"/>
    <s v="MultiC - MultiCriterio"/>
    <x v="2"/>
    <x v="1"/>
    <s v="2"/>
    <s v="2. Gastos corrientes en bienes y servicios"/>
    <s v="10"/>
    <x v="1"/>
    <s v="2314"/>
    <s v="2314. Centro de programas juveniles"/>
    <n v="21"/>
    <n v="212"/>
  </r>
  <r>
    <n v="220260025583"/>
    <s v="D"/>
    <d v="2026-06-18T00:00:00"/>
    <n v="22026001177"/>
    <s v="2026 07 1711 214"/>
    <n v="66.55"/>
    <x v="535"/>
    <s v="MANO DE OBRA ( MATRICULA 4416KJX.  )"/>
    <n v="300"/>
    <s v="ALDEAMAYOR DE SAN MARTIN"/>
    <s v="VALLADOLID"/>
    <x v="0"/>
    <s v="PrAbier - Procedimiento Abierto"/>
    <s v="MultiC - MultiCriterio"/>
    <x v="2"/>
    <x v="1"/>
    <s v="2"/>
    <s v="2. Gastos corrientes en bienes y servicios"/>
    <s v="07"/>
    <x v="3"/>
    <s v="1711"/>
    <s v="1711. Parques y jardines"/>
    <n v="21"/>
    <n v="214"/>
  </r>
  <r>
    <n v="220260026872"/>
    <s v="D"/>
    <d v="2026-06-23T00:00:00"/>
    <n v="22026002429"/>
    <s v="2026 02 9332 632"/>
    <n v="726.6"/>
    <x v="324"/>
    <s v="SEGURIDAD Y SALUD DE LAS OBRAS DE REFORMA Y REPARACIÓN EN EL APARCAMIENTO DE LA VICTORIA, PLAZA DE LA SOLIDARIDAD"/>
    <n v="300"/>
    <s v="SANTANDER"/>
    <s v="SANTANDER"/>
    <x v="0"/>
    <s v="AdDirec - Adjudicación Directa"/>
    <s v="SinC - Sin Criterio"/>
    <x v="1"/>
    <x v="1"/>
    <s v="6"/>
    <s v="6. Inversiones reales"/>
    <s v="02"/>
    <x v="10"/>
    <s v="9332"/>
    <s v="9332. Mantenimiento de edificios e instalaciones municipales"/>
    <n v="63"/>
    <n v="632"/>
  </r>
  <r>
    <n v="220260025232"/>
    <s v="D"/>
    <d v="2026-06-17T00:00:00"/>
    <n v="22026002032"/>
    <s v="2026 02 1511 619"/>
    <n v="446826.95"/>
    <x v="357"/>
    <s v="CONTRATO OBRAS SUBSANACIÓN URBANIZACIÓN FASE II PERI LA CUMBRE"/>
    <n v="300"/>
    <s v="VALLADOLID"/>
    <s v="VALLADOLID"/>
    <x v="4"/>
    <s v="PrAbier - Procedimiento Abierto"/>
    <s v="UniC - Único Criterio"/>
    <x v="0"/>
    <x v="1"/>
    <s v="6"/>
    <s v="6. Inversiones reales"/>
    <s v="02"/>
    <x v="10"/>
    <s v="1511"/>
    <s v="1511. Planficación y gestión del urbanismo"/>
    <n v="61"/>
    <n v="6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B662" firstHeaderRow="1" firstDataRow="1" firstDataCol="1" rowPageCount="1" colPageCount="1"/>
  <pivotFields count="24">
    <pivotField numFmtId="1" showAll="0"/>
    <pivotField showAll="0"/>
    <pivotField numFmtId="14" showAll="0"/>
    <pivotField showAll="0"/>
    <pivotField showAll="0"/>
    <pivotField dataField="1" numFmtId="4" showAll="0"/>
    <pivotField axis="axisRow" showAll="0">
      <items count="3012">
        <item m="1" x="2391"/>
        <item m="1" x="1893"/>
        <item m="1" x="1779"/>
        <item x="2"/>
        <item x="757"/>
        <item m="1" x="1698"/>
        <item m="1" x="2836"/>
        <item x="6"/>
        <item x="814"/>
        <item m="1" x="1137"/>
        <item x="7"/>
        <item m="1" x="1641"/>
        <item m="1" x="1828"/>
        <item x="10"/>
        <item m="1" x="1460"/>
        <item m="1" x="2668"/>
        <item m="1" x="1245"/>
        <item m="1" x="2645"/>
        <item x="15"/>
        <item x="16"/>
        <item m="1" x="2082"/>
        <item m="1" x="2168"/>
        <item m="1" x="2119"/>
        <item x="779"/>
        <item x="567"/>
        <item m="1" x="1124"/>
        <item m="1" x="2593"/>
        <item m="1" x="2834"/>
        <item m="1" x="2862"/>
        <item m="1" x="2146"/>
        <item m="1" x="2879"/>
        <item m="1" x="1451"/>
        <item x="18"/>
        <item m="1" x="1777"/>
        <item m="1" x="1412"/>
        <item m="1" x="1739"/>
        <item m="1" x="1181"/>
        <item m="1" x="1238"/>
        <item x="22"/>
        <item x="568"/>
        <item x="23"/>
        <item x="569"/>
        <item m="1" x="1438"/>
        <item m="1" x="2865"/>
        <item x="25"/>
        <item x="5"/>
        <item m="1" x="2113"/>
        <item x="26"/>
        <item x="30"/>
        <item x="32"/>
        <item x="34"/>
        <item m="1" x="2629"/>
        <item m="1" x="1027"/>
        <item m="1" x="1654"/>
        <item m="1" x="2024"/>
        <item x="35"/>
        <item x="36"/>
        <item x="37"/>
        <item x="39"/>
        <item m="1" x="2301"/>
        <item m="1" x="2651"/>
        <item m="1" x="1091"/>
        <item m="1" x="1943"/>
        <item m="1" x="1294"/>
        <item m="1" x="1263"/>
        <item x="576"/>
        <item m="1" x="2302"/>
        <item m="1" x="1592"/>
        <item m="1" x="1700"/>
        <item x="40"/>
        <item x="577"/>
        <item m="1" x="934"/>
        <item x="579"/>
        <item x="810"/>
        <item m="1" x="2314"/>
        <item x="44"/>
        <item m="1" x="2804"/>
        <item m="1" x="2222"/>
        <item x="903"/>
        <item m="1" x="1807"/>
        <item x="743"/>
        <item m="1" x="1287"/>
        <item m="1" x="1251"/>
        <item x="49"/>
        <item m="1" x="1486"/>
        <item m="1" x="2262"/>
        <item x="51"/>
        <item m="1" x="2711"/>
        <item m="1" x="1347"/>
        <item x="580"/>
        <item m="1" x="2785"/>
        <item m="1" x="2010"/>
        <item m="1" x="1980"/>
        <item m="1" x="1365"/>
        <item x="57"/>
        <item x="58"/>
        <item m="1" x="2725"/>
        <item m="1" x="2514"/>
        <item m="1" x="2985"/>
        <item x="867"/>
        <item m="1" x="1431"/>
        <item m="1" x="1146"/>
        <item m="1" x="1169"/>
        <item m="1" x="1952"/>
        <item m="1" x="1848"/>
        <item m="1" x="2280"/>
        <item m="1" x="2200"/>
        <item m="1" x="1271"/>
        <item x="900"/>
        <item m="1" x="1215"/>
        <item m="1" x="2467"/>
        <item m="1" x="2425"/>
        <item m="1" x="2404"/>
        <item m="1" x="2922"/>
        <item m="1" x="1841"/>
        <item m="1" x="2726"/>
        <item m="1" x="2574"/>
        <item m="1" x="1015"/>
        <item m="1" x="2454"/>
        <item m="1" x="2284"/>
        <item m="1" x="1225"/>
        <item m="1" x="2712"/>
        <item m="1" x="2170"/>
        <item m="1" x="1207"/>
        <item m="1" x="1688"/>
        <item m="1" x="2978"/>
        <item m="1" x="2535"/>
        <item m="1" x="2437"/>
        <item m="1" x="2850"/>
        <item m="1" x="2250"/>
        <item m="1" x="2928"/>
        <item m="1" x="1308"/>
        <item x="582"/>
        <item m="1" x="1778"/>
        <item m="1" x="1494"/>
        <item m="1" x="2863"/>
        <item m="1" x="1401"/>
        <item m="1" x="1578"/>
        <item m="1" x="1453"/>
        <item m="1" x="1018"/>
        <item m="1" x="1549"/>
        <item x="68"/>
        <item m="1" x="1272"/>
        <item x="583"/>
        <item x="573"/>
        <item m="1" x="1262"/>
        <item m="1" x="1583"/>
        <item m="1" x="2536"/>
        <item m="1" x="2166"/>
        <item m="1" x="1766"/>
        <item m="1" x="1080"/>
        <item m="1" x="2837"/>
        <item m="1" x="1923"/>
        <item m="1" x="2169"/>
        <item x="839"/>
        <item m="1" x="1036"/>
        <item m="1" x="1454"/>
        <item x="73"/>
        <item m="1" x="1680"/>
        <item x="75"/>
        <item m="1" x="1048"/>
        <item x="77"/>
        <item m="1" x="1490"/>
        <item m="1" x="1959"/>
        <item m="1" x="1248"/>
        <item x="845"/>
        <item m="1" x="1667"/>
        <item m="1" x="1811"/>
        <item m="1" x="2905"/>
        <item m="1" x="1710"/>
        <item m="1" x="1757"/>
        <item x="78"/>
        <item m="1" x="2118"/>
        <item m="1" x="1853"/>
        <item x="80"/>
        <item m="1" x="3002"/>
        <item m="1" x="1851"/>
        <item x="83"/>
        <item m="1" x="2580"/>
        <item m="1" x="1991"/>
        <item m="1" x="1518"/>
        <item x="85"/>
        <item x="744"/>
        <item m="1" x="1632"/>
        <item m="1" x="1155"/>
        <item x="919"/>
        <item m="1" x="1162"/>
        <item m="1" x="1520"/>
        <item m="1" x="1725"/>
        <item m="1" x="1330"/>
        <item x="89"/>
        <item m="1" x="1349"/>
        <item m="1" x="1261"/>
        <item m="1" x="2953"/>
        <item m="1" x="936"/>
        <item x="107"/>
        <item m="1" x="2662"/>
        <item x="588"/>
        <item m="1" x="1962"/>
        <item m="1" x="2887"/>
        <item m="1" x="2136"/>
        <item m="1" x="2257"/>
        <item m="1" x="1223"/>
        <item m="1" x="1323"/>
        <item m="1" x="2043"/>
        <item m="1" x="2561"/>
        <item m="1" x="1331"/>
        <item m="1" x="2866"/>
        <item x="112"/>
        <item x="114"/>
        <item m="1" x="2000"/>
        <item x="115"/>
        <item m="1" x="1380"/>
        <item m="1" x="1656"/>
        <item m="1" x="2056"/>
        <item x="786"/>
        <item m="1" x="1220"/>
        <item m="1" x="965"/>
        <item m="1" x="2165"/>
        <item m="1" x="2786"/>
        <item m="1" x="1734"/>
        <item m="1" x="1644"/>
        <item m="1" x="2101"/>
        <item m="1" x="1723"/>
        <item m="1" x="954"/>
        <item x="785"/>
        <item x="142"/>
        <item m="1" x="2172"/>
        <item x="895"/>
        <item m="1" x="1581"/>
        <item m="1" x="2473"/>
        <item m="1" x="1176"/>
        <item x="589"/>
        <item m="1" x="2095"/>
        <item x="131"/>
        <item m="1" x="2458"/>
        <item m="1" x="1668"/>
        <item m="1" x="1324"/>
        <item m="1" x="1406"/>
        <item m="1" x="1802"/>
        <item m="1" x="2057"/>
        <item m="1" x="2573"/>
        <item m="1" x="2737"/>
        <item m="1" x="2822"/>
        <item x="136"/>
        <item m="1" x="1975"/>
        <item m="1" x="1045"/>
        <item m="1" x="2738"/>
        <item m="1" x="1999"/>
        <item m="1" x="1754"/>
        <item m="1" x="2316"/>
        <item m="1" x="1912"/>
        <item m="1" x="2871"/>
        <item x="138"/>
        <item m="1" x="1897"/>
        <item m="1" x="1554"/>
        <item x="139"/>
        <item x="140"/>
        <item x="591"/>
        <item m="1" x="1792"/>
        <item x="146"/>
        <item m="1" x="2812"/>
        <item m="1" x="1773"/>
        <item x="768"/>
        <item x="160"/>
        <item x="162"/>
        <item m="1" x="1526"/>
        <item m="1" x="2849"/>
        <item m="1" x="2038"/>
        <item m="1" x="2741"/>
        <item m="1" x="1606"/>
        <item m="1" x="2743"/>
        <item x="141"/>
        <item m="1" x="1812"/>
        <item m="1" x="2359"/>
        <item m="1" x="2061"/>
        <item m="1" x="970"/>
        <item x="358"/>
        <item m="1" x="1226"/>
        <item m="1" x="1838"/>
        <item m="1" x="1758"/>
        <item x="164"/>
        <item x="110"/>
        <item m="1" x="1533"/>
        <item m="1" x="1695"/>
        <item m="1" x="1285"/>
        <item m="1" x="2326"/>
        <item m="1" x="1334"/>
        <item m="1" x="2670"/>
        <item x="166"/>
        <item m="1" x="2320"/>
        <item x="592"/>
        <item m="1" x="2710"/>
        <item m="1" x="2242"/>
        <item m="1" x="1898"/>
        <item m="1" x="1108"/>
        <item m="1" x="2409"/>
        <item m="1" x="949"/>
        <item x="174"/>
        <item x="655"/>
        <item m="1" x="2007"/>
        <item m="1" x="1660"/>
        <item m="1" x="1666"/>
        <item m="1" x="1198"/>
        <item m="1" x="2273"/>
        <item m="1" x="2427"/>
        <item m="1" x="1010"/>
        <item m="1" x="2019"/>
        <item m="1" x="2874"/>
        <item x="175"/>
        <item m="1" x="1279"/>
        <item m="1" x="1798"/>
        <item m="1" x="1311"/>
        <item m="1" x="2396"/>
        <item x="803"/>
        <item x="176"/>
        <item m="1" x="2554"/>
        <item m="1" x="2650"/>
        <item x="722"/>
        <item x="615"/>
        <item x="178"/>
        <item m="1" x="2945"/>
        <item m="1" x="2965"/>
        <item m="1" x="2180"/>
        <item x="179"/>
        <item x="180"/>
        <item m="1" x="2855"/>
        <item x="157"/>
        <item m="1" x="1937"/>
        <item m="1" x="1728"/>
        <item m="1" x="2199"/>
        <item m="1" x="2719"/>
        <item x="185"/>
        <item m="1" x="2182"/>
        <item m="1" x="1472"/>
        <item m="1" x="2202"/>
        <item x="637"/>
        <item m="1" x="1906"/>
        <item x="88"/>
        <item m="1" x="2298"/>
        <item m="1" x="2512"/>
        <item m="1" x="1313"/>
        <item m="1" x="2221"/>
        <item m="1" x="1249"/>
        <item m="1" x="2410"/>
        <item m="1" x="1126"/>
        <item x="870"/>
        <item x="144"/>
        <item m="1" x="2607"/>
        <item m="1" x="1452"/>
        <item m="1" x="2669"/>
        <item x="194"/>
        <item x="789"/>
        <item x="711"/>
        <item m="1" x="2183"/>
        <item x="197"/>
        <item x="198"/>
        <item x="199"/>
        <item m="1" x="1860"/>
        <item m="1" x="1547"/>
        <item m="1" x="1189"/>
        <item x="156"/>
        <item x="504"/>
        <item x="201"/>
        <item m="1" x="1006"/>
        <item x="202"/>
        <item x="203"/>
        <item x="776"/>
        <item m="1" x="1665"/>
        <item x="205"/>
        <item m="1" x="2626"/>
        <item x="206"/>
        <item x="497"/>
        <item m="1" x="1724"/>
        <item x="210"/>
        <item m="1" x="2618"/>
        <item m="1" x="2252"/>
        <item m="1" x="2692"/>
        <item m="1" x="939"/>
        <item x="882"/>
        <item x="150"/>
        <item m="1" x="987"/>
        <item m="1" x="2510"/>
        <item x="890"/>
        <item m="1" x="1358"/>
        <item x="797"/>
        <item m="1" x="1166"/>
        <item m="1" x="2174"/>
        <item x="100"/>
        <item x="219"/>
        <item m="1" x="1974"/>
        <item m="1" x="1876"/>
        <item m="1" x="1212"/>
        <item x="143"/>
        <item m="1" x="1931"/>
        <item m="1" x="1608"/>
        <item m="1" x="2464"/>
        <item x="120"/>
        <item m="1" x="1369"/>
        <item m="1" x="1742"/>
        <item x="231"/>
        <item x="94"/>
        <item m="1" x="1325"/>
        <item m="1" x="2254"/>
        <item m="1" x="1136"/>
        <item m="1" x="2801"/>
        <item m="1" x="2562"/>
        <item m="1" x="2869"/>
        <item x="235"/>
        <item x="237"/>
        <item x="238"/>
        <item m="1" x="1746"/>
        <item x="242"/>
        <item m="1" x="1617"/>
        <item m="1" x="1046"/>
        <item m="1" x="2022"/>
        <item m="1" x="2739"/>
        <item m="1" x="1341"/>
        <item m="1" x="1835"/>
        <item m="1" x="1197"/>
        <item x="303"/>
        <item m="1" x="2658"/>
        <item m="1" x="1525"/>
        <item m="1" x="2827"/>
        <item x="721"/>
        <item m="1" x="2150"/>
        <item m="1" x="991"/>
        <item x="818"/>
        <item x="515"/>
        <item m="1" x="1869"/>
        <item m="1" x="2798"/>
        <item x="253"/>
        <item m="1" x="1306"/>
        <item x="824"/>
        <item m="1" x="2416"/>
        <item x="258"/>
        <item m="1" x="2154"/>
        <item m="1" x="2564"/>
        <item m="1" x="1386"/>
        <item m="1" x="1063"/>
        <item m="1" x="2167"/>
        <item m="1" x="2686"/>
        <item x="269"/>
        <item m="1" x="2111"/>
        <item m="1" x="1949"/>
        <item m="1" x="2077"/>
        <item m="1" x="2476"/>
        <item m="1" x="1905"/>
        <item m="1" x="1857"/>
        <item m="1" x="1948"/>
        <item m="1" x="2097"/>
        <item x="816"/>
        <item m="1" x="1068"/>
        <item m="1" x="1682"/>
        <item x="147"/>
        <item m="1" x="2151"/>
        <item x="923"/>
        <item x="559"/>
        <item m="1" x="2667"/>
        <item m="1" x="2904"/>
        <item m="1" x="1596"/>
        <item x="880"/>
        <item x="795"/>
        <item x="811"/>
        <item x="841"/>
        <item m="1" x="2215"/>
        <item m="1" x="1161"/>
        <item m="1" x="1977"/>
        <item m="1" x="2768"/>
        <item m="1" x="2081"/>
        <item m="1" x="2605"/>
        <item x="284"/>
        <item x="289"/>
        <item m="1" x="1863"/>
        <item m="1" x="2237"/>
        <item m="1" x="1405"/>
        <item x="595"/>
        <item m="1" x="2085"/>
        <item m="1" x="1458"/>
        <item m="1" x="1019"/>
        <item m="1" x="2604"/>
        <item m="1" x="1647"/>
        <item x="291"/>
        <item x="292"/>
        <item x="299"/>
        <item m="1" x="2682"/>
        <item m="1" x="1178"/>
        <item m="1" x="1240"/>
        <item m="1" x="2955"/>
        <item m="1" x="1519"/>
        <item m="1" x="1307"/>
        <item m="1" x="1883"/>
        <item m="1" x="1269"/>
        <item m="1" x="2004"/>
        <item m="1" x="1562"/>
        <item m="1" x="1707"/>
        <item m="1" x="1953"/>
        <item m="1" x="2379"/>
        <item m="1" x="1827"/>
        <item x="295"/>
        <item m="1" x="2579"/>
        <item x="137"/>
        <item m="1" x="1087"/>
        <item m="1" x="2177"/>
        <item m="1" x="1504"/>
        <item m="1" x="2225"/>
        <item m="1" x="2589"/>
        <item m="1" x="2368"/>
        <item x="304"/>
        <item m="1" x="2418"/>
        <item x="305"/>
        <item m="1" x="2175"/>
        <item m="1" x="2538"/>
        <item x="605"/>
        <item x="308"/>
        <item m="1" x="2261"/>
        <item m="1" x="2602"/>
        <item m="1" x="2195"/>
        <item m="1" x="1945"/>
        <item m="1" x="2186"/>
        <item m="1" x="2455"/>
        <item m="1" x="1820"/>
        <item x="222"/>
        <item m="1" x="2745"/>
        <item x="623"/>
        <item x="624"/>
        <item m="1" x="2398"/>
        <item m="1" x="1856"/>
        <item m="1" x="2266"/>
        <item m="1" x="1351"/>
        <item m="1" x="1156"/>
        <item m="1" x="2420"/>
        <item m="1" x="1918"/>
        <item x="69"/>
        <item m="1" x="2859"/>
        <item m="1" x="2051"/>
        <item x="321"/>
        <item m="1" x="2037"/>
        <item x="331"/>
        <item x="604"/>
        <item m="1" x="2258"/>
        <item x="332"/>
        <item m="1" x="2371"/>
        <item m="1" x="1971"/>
        <item m="1" x="1927"/>
        <item m="1" x="2108"/>
        <item m="1" x="1479"/>
        <item m="1" x="2021"/>
        <item x="333"/>
        <item m="1" x="2348"/>
        <item x="250"/>
        <item m="1" x="2142"/>
        <item x="856"/>
        <item m="1" x="1500"/>
        <item m="1" x="1024"/>
        <item x="764"/>
        <item m="1" x="2875"/>
        <item x="122"/>
        <item x="116"/>
        <item m="1" x="2260"/>
        <item m="1" x="2003"/>
        <item m="1" x="1182"/>
        <item m="1" x="2776"/>
        <item m="1" x="1370"/>
        <item m="1" x="2779"/>
        <item m="1" x="2087"/>
        <item x="261"/>
        <item m="1" x="2647"/>
        <item m="1" x="1180"/>
        <item m="1" x="2352"/>
        <item m="1" x="2523"/>
        <item m="1" x="1244"/>
        <item x="773"/>
        <item m="1" x="2853"/>
        <item m="1" x="1998"/>
        <item x="344"/>
        <item x="224"/>
        <item x="672"/>
        <item x="346"/>
        <item x="214"/>
        <item m="1" x="2941"/>
        <item m="1" x="1474"/>
        <item x="349"/>
        <item m="1" x="1175"/>
        <item m="1" x="1321"/>
        <item m="1" x="2727"/>
        <item m="1" x="2543"/>
        <item m="1" x="2521"/>
        <item m="1" x="1984"/>
        <item m="1" x="1944"/>
        <item x="301"/>
        <item m="1" x="1576"/>
        <item m="1" x="1830"/>
        <item x="104"/>
        <item m="1" x="1148"/>
        <item m="1" x="1411"/>
        <item x="351"/>
        <item m="1" x="2487"/>
        <item m="1" x="2091"/>
        <item m="1" x="2752"/>
        <item m="1" x="1085"/>
        <item m="1" x="1643"/>
        <item m="1" x="1645"/>
        <item x="774"/>
        <item m="1" x="2676"/>
        <item m="1" x="1205"/>
        <item m="1" x="1954"/>
        <item x="877"/>
        <item x="627"/>
        <item m="1" x="2492"/>
        <item x="363"/>
        <item x="491"/>
        <item m="1" x="2133"/>
        <item m="1" x="1099"/>
        <item m="1" x="1265"/>
        <item m="1" x="1607"/>
        <item m="1" x="2693"/>
        <item m="1" x="1031"/>
        <item m="1" x="1558"/>
        <item m="1" x="2858"/>
        <item m="1" x="1118"/>
        <item m="1" x="2934"/>
        <item m="1" x="1050"/>
        <item m="1" x="1101"/>
        <item m="1" x="1427"/>
        <item x="600"/>
        <item x="868"/>
        <item m="1" x="2824"/>
        <item m="1" x="2899"/>
        <item m="1" x="2843"/>
        <item m="1" x="2232"/>
        <item m="1" x="2135"/>
        <item x="629"/>
        <item m="1" x="1858"/>
        <item m="1" x="1310"/>
        <item m="1" x="2027"/>
        <item m="1" x="1531"/>
        <item m="1" x="2840"/>
        <item m="1" x="2740"/>
        <item x="369"/>
        <item m="1" x="1389"/>
        <item m="1" x="2400"/>
        <item m="1" x="1232"/>
        <item m="1" x="2290"/>
        <item m="1" x="1532"/>
        <item m="1" x="946"/>
        <item m="1" x="1096"/>
        <item m="1" x="1392"/>
        <item m="1" x="2209"/>
        <item m="1" x="1326"/>
        <item m="1" x="1793"/>
        <item m="1" x="2516"/>
        <item m="1" x="2616"/>
        <item m="1" x="2307"/>
        <item m="1" x="2355"/>
        <item m="1" x="1372"/>
        <item m="1" x="2115"/>
        <item x="688"/>
        <item m="1" x="1699"/>
        <item m="1" x="1439"/>
        <item m="1" x="1222"/>
        <item m="1" x="1564"/>
        <item m="1" x="2628"/>
        <item m="1" x="2513"/>
        <item m="1" x="1669"/>
        <item m="1" x="2665"/>
        <item m="1" x="1989"/>
        <item m="1" x="1969"/>
        <item m="1" x="2679"/>
        <item m="1" x="1485"/>
        <item m="1" x="2047"/>
        <item m="1" x="1921"/>
        <item m="1" x="2957"/>
        <item m="1" x="2577"/>
        <item m="1" x="1657"/>
        <item x="377"/>
        <item m="1" x="2792"/>
        <item m="1" x="1784"/>
        <item m="1" x="2334"/>
        <item m="1" x="1459"/>
        <item m="1" x="2206"/>
        <item m="1" x="1292"/>
        <item x="609"/>
        <item x="630"/>
        <item m="1" x="2126"/>
        <item x="631"/>
        <item x="847"/>
        <item m="1" x="2503"/>
        <item m="1" x="1642"/>
        <item m="1" x="1327"/>
        <item m="1" x="2778"/>
        <item m="1" x="2120"/>
        <item m="1" x="1506"/>
        <item x="383"/>
        <item m="1" x="1130"/>
        <item m="1" x="1717"/>
        <item m="1" x="2389"/>
        <item m="1" x="1151"/>
        <item x="619"/>
        <item m="1" x="1360"/>
        <item m="1" x="2020"/>
        <item m="1" x="2634"/>
        <item x="791"/>
        <item m="1" x="2344"/>
        <item m="1" x="1818"/>
        <item m="1" x="1745"/>
        <item m="1" x="1808"/>
        <item m="1" x="1602"/>
        <item m="1" x="1534"/>
        <item m="1" x="2255"/>
        <item m="1" x="2304"/>
        <item m="1" x="2660"/>
        <item m="1" x="1195"/>
        <item x="783"/>
        <item m="1" x="1034"/>
        <item m="1" x="2363"/>
        <item m="1" x="1601"/>
        <item m="1" x="1209"/>
        <item m="1" x="2657"/>
        <item x="620"/>
        <item m="1" x="2134"/>
        <item x="391"/>
        <item m="1" x="1502"/>
        <item m="1" x="1217"/>
        <item m="1" x="2502"/>
        <item m="1" x="2772"/>
        <item x="396"/>
        <item x="448"/>
        <item x="399"/>
        <item x="862"/>
        <item x="400"/>
        <item x="401"/>
        <item x="328"/>
        <item m="1" x="1701"/>
        <item x="325"/>
        <item m="1" x="2765"/>
        <item x="404"/>
        <item m="1" x="2920"/>
        <item m="1" x="2496"/>
        <item m="1" x="1153"/>
        <item m="1" x="2030"/>
        <item m="1" x="2403"/>
        <item m="1" x="2846"/>
        <item m="1" x="2675"/>
        <item m="1" x="2839"/>
        <item m="1" x="2388"/>
        <item x="709"/>
        <item x="406"/>
        <item m="1" x="1880"/>
        <item m="1" x="2446"/>
        <item m="1" x="1211"/>
        <item m="1" x="2419"/>
        <item x="407"/>
        <item m="1" x="1584"/>
        <item m="1" x="1916"/>
        <item m="1" x="2809"/>
        <item m="1" x="1737"/>
        <item m="1" x="2123"/>
        <item x="281"/>
        <item x="409"/>
        <item m="1" x="1595"/>
        <item m="1" x="1996"/>
        <item x="410"/>
        <item m="1" x="2734"/>
        <item m="1" x="1884"/>
        <item m="1" x="2263"/>
        <item m="1" x="1843"/>
        <item x="264"/>
        <item m="1" x="2560"/>
        <item m="1" x="1284"/>
        <item m="1" x="2001"/>
        <item m="1" x="1487"/>
        <item x="678"/>
        <item m="1" x="1002"/>
        <item m="1" x="2894"/>
        <item m="1" x="1290"/>
        <item m="1" x="2071"/>
        <item x="420"/>
        <item m="1" x="1135"/>
        <item x="422"/>
        <item m="1" x="1409"/>
        <item m="1" x="980"/>
        <item m="1" x="2632"/>
        <item m="1" x="1729"/>
        <item x="634"/>
        <item x="556"/>
        <item m="1" x="1171"/>
        <item m="1" x="2909"/>
        <item m="1" x="1477"/>
        <item m="1" x="1732"/>
        <item m="1" x="1191"/>
        <item m="1" x="1561"/>
        <item m="1" x="2556"/>
        <item m="1" x="2080"/>
        <item m="1" x="2184"/>
        <item x="314"/>
        <item m="1" x="1423"/>
        <item x="760"/>
        <item x="428"/>
        <item m="1" x="2788"/>
        <item m="1" x="1498"/>
        <item m="1" x="1891"/>
        <item m="1" x="1787"/>
        <item m="1" x="3005"/>
        <item m="1" x="1112"/>
        <item m="1" x="974"/>
        <item m="1" x="2286"/>
        <item x="182"/>
        <item m="1" x="2494"/>
        <item m="1" x="1612"/>
        <item x="434"/>
        <item m="1" x="2766"/>
        <item m="1" x="1003"/>
        <item m="1" x="2870"/>
        <item m="1" x="2459"/>
        <item m="1" x="1192"/>
        <item m="1" x="1585"/>
        <item m="1" x="1450"/>
        <item m="1" x="1840"/>
        <item x="470"/>
        <item m="1" x="2499"/>
        <item x="200"/>
        <item m="1" x="2584"/>
        <item x="622"/>
        <item m="1" x="2702"/>
        <item m="1" x="2148"/>
        <item m="1" x="2559"/>
        <item m="1" x="3000"/>
        <item m="1" x="2353"/>
        <item x="440"/>
        <item m="1" x="1362"/>
        <item m="1" x="1449"/>
        <item m="1" x="2193"/>
        <item m="1" x="1957"/>
        <item m="1" x="1537"/>
        <item x="442"/>
        <item m="1" x="2652"/>
        <item m="1" x="2040"/>
        <item m="1" x="1800"/>
        <item m="1" x="1572"/>
        <item m="1" x="2520"/>
        <item m="1" x="2959"/>
        <item m="1" x="2808"/>
        <item m="1" x="2637"/>
        <item m="1" x="2530"/>
        <item m="1" x="1224"/>
        <item m="1" x="1687"/>
        <item m="1" x="1214"/>
        <item m="1" x="2405"/>
        <item m="1" x="1125"/>
        <item m="1" x="1711"/>
        <item m="1" x="2313"/>
        <item m="1" x="2750"/>
        <item x="759"/>
        <item x="285"/>
        <item m="1" x="1455"/>
        <item x="717"/>
        <item x="687"/>
        <item m="1" x="2747"/>
        <item m="1" x="2034"/>
        <item m="1" x="1159"/>
        <item x="449"/>
        <item m="1" x="1072"/>
        <item m="1" x="2685"/>
        <item m="1" x="2324"/>
        <item x="220"/>
        <item m="1" x="2248"/>
        <item m="1" x="1721"/>
        <item m="1" x="2886"/>
        <item x="455"/>
        <item m="1" x="2640"/>
        <item m="1" x="2567"/>
        <item x="454"/>
        <item x="457"/>
        <item m="1" x="2914"/>
        <item m="1" x="1671"/>
        <item m="1" x="2390"/>
        <item x="860"/>
        <item m="1" x="2557"/>
        <item m="1" x="2633"/>
        <item x="547"/>
        <item x="461"/>
        <item x="462"/>
        <item m="1" x="2039"/>
        <item m="1" x="1685"/>
        <item m="1" x="2826"/>
        <item m="1" x="1033"/>
        <item m="1" x="2847"/>
        <item m="1" x="1929"/>
        <item m="1" x="1640"/>
        <item m="1" x="2508"/>
        <item x="662"/>
        <item m="1" x="1900"/>
        <item x="465"/>
        <item x="466"/>
        <item x="189"/>
        <item m="1" x="2282"/>
        <item x="161"/>
        <item m="1" x="2218"/>
        <item m="1" x="1247"/>
        <item m="1" x="1443"/>
        <item x="475"/>
        <item m="1" x="2287"/>
        <item x="683"/>
        <item x="663"/>
        <item x="476"/>
        <item x="477"/>
        <item x="478"/>
        <item m="1" x="2638"/>
        <item m="1" x="2089"/>
        <item m="1" x="2075"/>
        <item m="1" x="2664"/>
        <item x="664"/>
        <item m="1" x="2511"/>
        <item m="1" x="1231"/>
        <item m="1" x="985"/>
        <item m="1" x="1981"/>
        <item m="1" x="2480"/>
        <item x="484"/>
        <item m="1" x="1235"/>
        <item x="485"/>
        <item x="646"/>
        <item x="489"/>
        <item m="1" x="2830"/>
        <item m="1" x="1511"/>
        <item m="1" x="2642"/>
        <item x="490"/>
        <item m="1" x="993"/>
        <item x="574"/>
        <item m="1" x="1613"/>
        <item m="1" x="2414"/>
        <item m="1" x="2460"/>
        <item x="665"/>
        <item m="1" x="1123"/>
        <item x="643"/>
        <item m="1" x="1663"/>
        <item m="1" x="2823"/>
        <item x="207"/>
        <item m="1" x="1556"/>
        <item m="1" x="2441"/>
        <item m="1" x="1934"/>
        <item m="1" x="1774"/>
        <item m="1" x="1968"/>
        <item x="496"/>
        <item x="499"/>
        <item m="1" x="2891"/>
        <item m="1" x="2042"/>
        <item m="1" x="2310"/>
        <item m="1" x="2673"/>
        <item m="1" x="2570"/>
        <item m="1" x="1009"/>
        <item m="1" x="1309"/>
        <item x="127"/>
        <item m="1" x="1955"/>
        <item x="648"/>
        <item m="1" x="2780"/>
        <item m="1" x="2122"/>
        <item x="263"/>
        <item m="1" x="1781"/>
        <item x="172"/>
        <item m="1" x="2546"/>
        <item m="1" x="2775"/>
        <item m="1" x="1246"/>
        <item m="1" x="2631"/>
        <item m="1" x="1145"/>
        <item m="1" x="1237"/>
        <item x="777"/>
        <item m="1" x="1053"/>
        <item m="1" x="2090"/>
        <item m="1" x="2463"/>
        <item m="1" x="1867"/>
        <item x="355"/>
        <item m="1" x="1493"/>
        <item m="1" x="1266"/>
        <item x="342"/>
        <item m="1" x="1082"/>
        <item x="509"/>
        <item m="1" x="966"/>
        <item m="1" x="2596"/>
        <item m="1" x="2445"/>
        <item x="651"/>
        <item x="513"/>
        <item m="1" x="2919"/>
        <item m="1" x="1852"/>
        <item x="125"/>
        <item m="1" x="1947"/>
        <item m="1" x="2533"/>
        <item m="1" x="2308"/>
        <item x="684"/>
        <item m="1" x="1020"/>
        <item m="1" x="1881"/>
        <item m="1" x="1631"/>
        <item m="1" x="2571"/>
        <item x="517"/>
        <item m="1" x="1086"/>
        <item m="1" x="1230"/>
        <item m="1" x="986"/>
        <item x="518"/>
        <item m="1" x="1462"/>
        <item m="1" x="1566"/>
        <item x="685"/>
        <item m="1" x="1121"/>
        <item m="1" x="940"/>
        <item m="1" x="1600"/>
        <item x="705"/>
        <item m="1" x="1915"/>
        <item m="1" x="1635"/>
        <item m="1" x="2285"/>
        <item m="1" x="2436"/>
        <item m="1" x="2011"/>
        <item x="519"/>
        <item m="1" x="2279"/>
        <item m="1" x="1992"/>
        <item x="694"/>
        <item m="1" x="1862"/>
        <item x="521"/>
        <item m="1" x="1637"/>
        <item x="599"/>
        <item m="1" x="1633"/>
        <item m="1" x="1444"/>
        <item m="1" x="1872"/>
        <item m="1" x="969"/>
        <item m="1" x="1973"/>
        <item m="1" x="1032"/>
        <item m="1" x="1718"/>
        <item m="1" x="2897"/>
        <item m="1" x="1190"/>
        <item x="538"/>
        <item x="243"/>
        <item x="469"/>
        <item m="1" x="1522"/>
        <item m="1" x="2613"/>
        <item m="1" x="2315"/>
        <item m="1" x="1940"/>
        <item m="1" x="1441"/>
        <item m="1" x="2213"/>
        <item m="1" x="1461"/>
        <item m="1" x="2109"/>
        <item m="1" x="2906"/>
        <item x="525"/>
        <item m="1" x="2896"/>
        <item m="1" x="1400"/>
        <item m="1" x="2333"/>
        <item m="1" x="2549"/>
        <item m="1" x="2992"/>
        <item m="1" x="1625"/>
        <item x="529"/>
        <item m="1" x="2994"/>
        <item x="530"/>
        <item m="1" x="1421"/>
        <item m="1" x="2901"/>
        <item m="1" x="2890"/>
        <item m="1" x="2191"/>
        <item m="1" x="1059"/>
        <item x="534"/>
        <item m="1" x="1555"/>
        <item m="1" x="1507"/>
        <item m="1" x="1476"/>
        <item m="1" x="1252"/>
        <item m="1" x="2770"/>
        <item x="537"/>
        <item m="1" x="2958"/>
        <item x="539"/>
        <item m="1" x="2214"/>
        <item m="1" x="2387"/>
        <item x="540"/>
        <item m="1" x="1483"/>
        <item x="95"/>
        <item m="1" x="2421"/>
        <item m="1" x="1878"/>
        <item x="859"/>
        <item m="1" x="1429"/>
        <item m="1" x="2601"/>
        <item m="1" x="1683"/>
        <item m="1" x="2265"/>
        <item m="1" x="1111"/>
        <item m="1" x="2806"/>
        <item m="1" x="2305"/>
        <item x="558"/>
        <item m="1" x="1765"/>
        <item m="1" x="2380"/>
        <item x="545"/>
        <item x="467"/>
        <item m="1" x="2697"/>
        <item m="1" x="2973"/>
        <item m="1" x="2383"/>
        <item m="1" x="1768"/>
        <item m="1" x="2684"/>
        <item m="1" x="1833"/>
        <item m="1" x="1210"/>
        <item m="1" x="1559"/>
        <item m="1" x="2844"/>
        <item m="1" x="1379"/>
        <item m="1" x="1890"/>
        <item m="1" x="1470"/>
        <item x="549"/>
        <item m="1" x="1016"/>
        <item x="550"/>
        <item m="1" x="2406"/>
        <item m="1" x="1882"/>
        <item m="1" x="1388"/>
        <item x="472"/>
        <item x="90"/>
        <item m="1" x="1763"/>
        <item m="1" x="2915"/>
        <item x="452"/>
        <item m="1" x="2238"/>
        <item m="1" x="1218"/>
        <item m="1" x="2385"/>
        <item m="1" x="1864"/>
        <item x="535"/>
        <item m="1" x="1397"/>
        <item m="1" x="2498"/>
        <item x="698"/>
        <item m="1" x="1255"/>
        <item m="1" x="2449"/>
        <item m="1" x="2015"/>
        <item m="1" x="2708"/>
        <item m="1" x="1770"/>
        <item m="1" x="1332"/>
        <item x="357"/>
        <item x="262"/>
        <item x="561"/>
        <item x="562"/>
        <item m="1" x="2346"/>
        <item m="1" x="972"/>
        <item x="765"/>
        <item m="1" x="994"/>
        <item m="1" x="1337"/>
        <item m="1" x="2552"/>
        <item m="1" x="2763"/>
        <item m="1" x="2938"/>
        <item x="727"/>
        <item x="505"/>
        <item m="1" x="2773"/>
        <item x="63"/>
        <item m="1" x="1109"/>
        <item m="1" x="1038"/>
        <item m="1" x="2627"/>
        <item m="1" x="2205"/>
        <item m="1" x="2143"/>
        <item m="1" x="1011"/>
        <item x="437"/>
        <item m="1" x="2110"/>
        <item m="1" x="989"/>
        <item x="215"/>
        <item m="1" x="2705"/>
        <item x="564"/>
        <item m="1" x="2230"/>
        <item m="1" x="3001"/>
        <item m="1" x="1257"/>
        <item m="1" x="2917"/>
        <item m="1" x="2878"/>
        <item x="272"/>
        <item m="1" x="2916"/>
        <item m="1" x="2289"/>
        <item x="271"/>
        <item m="1" x="1826"/>
        <item m="1" x="1445"/>
        <item m="1" x="2245"/>
        <item m="1" x="1030"/>
        <item m="1" x="1348"/>
        <item x="130"/>
        <item m="1" x="1985"/>
        <item m="1" x="1842"/>
        <item x="690"/>
        <item m="1" x="2351"/>
        <item m="1" x="1142"/>
        <item x="912"/>
        <item m="1" x="2622"/>
        <item m="1" x="1731"/>
        <item m="1" x="2716"/>
        <item m="1" x="2803"/>
        <item m="1" x="2876"/>
        <item m="1" x="2732"/>
        <item x="59"/>
        <item m="1" x="2117"/>
        <item m="1" x="3003"/>
        <item m="1" x="2555"/>
        <item m="1" x="2595"/>
        <item x="29"/>
        <item m="1" x="1646"/>
        <item x="608"/>
        <item m="1" x="1403"/>
        <item m="1" x="1661"/>
        <item x="208"/>
        <item m="1" x="2979"/>
        <item m="1" x="2586"/>
        <item m="1" x="998"/>
        <item m="1" x="1170"/>
        <item m="1" x="1752"/>
        <item x="414"/>
        <item x="647"/>
        <item m="1" x="2005"/>
        <item m="1" x="2615"/>
        <item m="1" x="2759"/>
        <item x="278"/>
        <item m="1" x="2690"/>
        <item m="1" x="1569"/>
        <item m="1" x="955"/>
        <item m="1" x="2975"/>
        <item x="555"/>
        <item x="159"/>
        <item m="1" x="1173"/>
        <item m="1" x="2267"/>
        <item m="1" x="1636"/>
        <item x="274"/>
        <item m="1" x="2084"/>
        <item m="1" x="2976"/>
        <item m="1" x="2707"/>
        <item m="1" x="2190"/>
        <item m="1" x="2176"/>
        <item m="1" x="1418"/>
        <item m="1" x="1268"/>
        <item m="1" x="2428"/>
        <item m="1" x="2197"/>
        <item m="1" x="2588"/>
        <item x="820"/>
        <item m="1" x="2987"/>
        <item m="1" x="1052"/>
        <item m="1" x="1416"/>
        <item m="1" x="2198"/>
        <item m="1" x="2220"/>
        <item m="1" x="1373"/>
        <item x="710"/>
        <item x="891"/>
        <item x="343"/>
        <item m="1" x="2963"/>
        <item m="1" x="1708"/>
        <item x="108"/>
        <item m="1" x="2661"/>
        <item m="1" x="2900"/>
        <item m="1" x="2921"/>
        <item m="1" x="2746"/>
        <item m="1" x="1946"/>
        <item m="1" x="2478"/>
        <item x="524"/>
        <item m="1" x="1234"/>
        <item x="318"/>
        <item m="1" x="2435"/>
        <item m="1" x="2691"/>
        <item x="236"/>
        <item m="1" x="2729"/>
        <item m="1" x="952"/>
        <item x="851"/>
        <item m="1" x="2185"/>
        <item m="1" x="2411"/>
        <item x="840"/>
        <item x="729"/>
        <item m="1" x="2764"/>
        <item x="493"/>
        <item m="1" x="2832"/>
        <item m="1" x="2964"/>
        <item x="1"/>
        <item x="3"/>
        <item x="887"/>
        <item m="1" x="2545"/>
        <item m="1" x="1233"/>
        <item m="1" x="1501"/>
        <item x="571"/>
        <item m="1" x="1885"/>
        <item m="1" x="1160"/>
        <item x="47"/>
        <item m="1" x="1203"/>
        <item m="1" x="2517"/>
        <item m="1" x="1026"/>
        <item m="1" x="1740"/>
        <item m="1" x="1273"/>
        <item m="1" x="1926"/>
        <item m="1" x="2527"/>
        <item x="82"/>
        <item m="1" x="1363"/>
        <item x="86"/>
        <item x="111"/>
        <item m="1" x="1283"/>
        <item x="233"/>
        <item x="135"/>
        <item m="1" x="1875"/>
        <item x="118"/>
        <item m="1" x="2442"/>
        <item m="1" x="2276"/>
        <item m="1" x="2986"/>
        <item x="907"/>
        <item m="1" x="1914"/>
        <item m="1" x="1627"/>
        <item m="1" x="1179"/>
        <item m="1" x="2744"/>
        <item m="1" x="2224"/>
        <item m="1" x="1623"/>
        <item x="184"/>
        <item x="155"/>
        <item x="192"/>
        <item m="1" x="1119"/>
        <item m="1" x="1587"/>
        <item m="1" x="1104"/>
        <item m="1" x="2204"/>
        <item m="1" x="2821"/>
        <item m="1" x="1603"/>
        <item x="771"/>
        <item m="1" x="2246"/>
        <item m="1" x="1749"/>
        <item m="1" x="1956"/>
        <item m="1" x="2415"/>
        <item m="1" x="2434"/>
        <item m="1" x="2599"/>
        <item m="1" x="1834"/>
        <item m="1" x="1213"/>
        <item x="275"/>
        <item x="276"/>
        <item x="873"/>
        <item x="267"/>
        <item x="606"/>
        <item m="1" x="1407"/>
        <item m="1" x="1381"/>
        <item m="1" x="1873"/>
        <item x="501"/>
        <item m="1" x="1216"/>
        <item x="306"/>
        <item x="460"/>
        <item x="148"/>
        <item x="531"/>
        <item m="1" x="1346"/>
        <item m="1" x="2944"/>
        <item m="1" x="2950"/>
        <item m="1" x="2505"/>
        <item x="714"/>
        <item m="1" x="1177"/>
        <item x="659"/>
        <item x="279"/>
        <item x="459"/>
        <item m="1" x="2140"/>
        <item m="1" x="2947"/>
        <item m="1" x="1164"/>
        <item x="516"/>
        <item m="1" x="1753"/>
        <item m="1" x="1288"/>
        <item x="387"/>
        <item x="386"/>
        <item x="312"/>
        <item m="1" x="2426"/>
        <item m="1" x="2144"/>
        <item m="1" x="2231"/>
        <item x="618"/>
        <item x="133"/>
        <item m="1" x="943"/>
        <item m="1" x="2990"/>
        <item x="154"/>
        <item m="1" x="2244"/>
        <item m="1" x="2926"/>
        <item m="1" x="2299"/>
        <item m="1" x="1354"/>
        <item m="1" x="2751"/>
        <item m="1" x="1320"/>
        <item m="1" x="1922"/>
        <item m="1" x="1935"/>
        <item m="1" x="2103"/>
        <item m="1" x="2799"/>
        <item m="1" x="2156"/>
        <item m="1" x="1383"/>
        <item m="1" x="1540"/>
        <item m="1" x="1001"/>
        <item m="1" x="1846"/>
        <item m="1" x="1107"/>
        <item m="1" x="1390"/>
        <item m="1" x="1152"/>
        <item m="1" x="2515"/>
        <item x="832"/>
        <item m="1" x="1797"/>
        <item m="1" x="1839"/>
        <item m="1" x="2868"/>
        <item m="1" x="2048"/>
        <item m="1" x="2105"/>
        <item m="1" x="2340"/>
        <item m="1" x="2128"/>
        <item m="1" x="1961"/>
        <item m="1" x="1376"/>
        <item m="1" x="2795"/>
        <item m="1" x="1466"/>
        <item x="863"/>
        <item m="1" x="1813"/>
        <item m="1" x="1967"/>
        <item m="1" x="2581"/>
        <item m="1" x="1565"/>
        <item m="1" x="1250"/>
        <item m="1" x="2614"/>
        <item m="1" x="1366"/>
        <item m="1" x="2861"/>
        <item m="1" x="1819"/>
        <item m="1" x="1457"/>
        <item m="1" x="2838"/>
        <item m="1" x="1964"/>
        <item m="1" x="2147"/>
        <item m="1" x="1899"/>
        <item m="1" x="2610"/>
        <item m="1" x="2079"/>
        <item x="416"/>
        <item x="329"/>
        <item m="1" x="2996"/>
        <item m="1" x="1516"/>
        <item x="520"/>
        <item m="1" x="2718"/>
        <item m="1" x="2330"/>
        <item m="1" x="2848"/>
        <item m="1" x="1428"/>
        <item m="1" x="2907"/>
        <item m="1" x="1282"/>
        <item m="1" x="1402"/>
        <item m="1" x="1357"/>
        <item m="1" x="1194"/>
        <item m="1" x="2233"/>
        <item x="132"/>
        <item m="1" x="2171"/>
        <item m="1" x="2145"/>
        <item x="298"/>
        <item m="1" x="2433"/>
        <item x="403"/>
        <item m="1" x="2018"/>
        <item m="1" x="2098"/>
        <item m="1" x="1672"/>
        <item m="1" x="2681"/>
        <item x="453"/>
        <item m="1" x="2013"/>
        <item x="667"/>
        <item m="1" x="1586"/>
        <item m="1" x="1243"/>
        <item m="1" x="2319"/>
        <item m="1" x="1098"/>
        <item x="317"/>
        <item m="1" x="1861"/>
        <item x="544"/>
        <item m="1" x="2448"/>
        <item m="1" x="2880"/>
        <item x="221"/>
        <item x="581"/>
        <item m="1" x="2408"/>
        <item m="1" x="1571"/>
        <item x="551"/>
        <item m="1" x="1071"/>
        <item x="218"/>
        <item m="1" x="967"/>
        <item m="1" x="938"/>
        <item m="1" x="2572"/>
        <item x="557"/>
        <item m="1" x="2970"/>
        <item m="1" x="2139"/>
        <item m="1" x="2358"/>
        <item m="1" x="1361"/>
        <item m="1" x="2731"/>
        <item x="168"/>
        <item m="1" x="1932"/>
        <item m="1" x="1495"/>
        <item m="1" x="2438"/>
        <item m="1" x="2927"/>
        <item m="1" x="1594"/>
        <item m="1" x="2612"/>
        <item m="1" x="1759"/>
        <item m="1" x="2124"/>
        <item m="1" x="2468"/>
        <item x="259"/>
        <item m="1" x="1185"/>
        <item m="1" x="1318"/>
        <item m="1" x="1385"/>
        <item m="1" x="2585"/>
        <item m="1" x="2035"/>
        <item m="1" x="2394"/>
        <item m="1" x="2999"/>
        <item m="1" x="2548"/>
        <item m="1" x="1997"/>
        <item m="1" x="3006"/>
        <item m="1" x="2793"/>
        <item m="1" x="1651"/>
        <item x="793"/>
        <item m="1" x="956"/>
        <item x="345"/>
        <item m="1" x="2386"/>
        <item x="656"/>
        <item m="1" x="2328"/>
        <item m="1" x="1681"/>
        <item x="780"/>
        <item m="1" x="2881"/>
        <item m="1" x="2504"/>
        <item m="1" x="1735"/>
        <item x="294"/>
        <item m="1" x="2507"/>
        <item m="1" x="1260"/>
        <item m="1" x="1382"/>
        <item m="1" x="2278"/>
        <item m="1" x="2339"/>
        <item m="1" x="2283"/>
        <item m="1" x="933"/>
        <item m="1" x="2649"/>
        <item m="1" x="1157"/>
        <item m="1" x="2558"/>
        <item m="1" x="1720"/>
        <item x="101"/>
        <item m="1" x="1730"/>
        <item m="1" x="2553"/>
        <item m="1" x="2706"/>
        <item m="1" x="1242"/>
        <item m="1" x="950"/>
        <item m="1" x="2723"/>
        <item m="1" x="1628"/>
        <item m="1" x="2807"/>
        <item m="1" x="2524"/>
        <item m="1" x="1545"/>
        <item m="1" x="1509"/>
        <item x="910"/>
        <item m="1" x="1229"/>
        <item m="1" x="2474"/>
        <item m="1" x="2129"/>
        <item x="680"/>
        <item m="1" x="1719"/>
        <item m="1" x="1744"/>
        <item m="1" x="2228"/>
        <item m="1" x="1497"/>
        <item m="1" x="2550"/>
        <item m="1" x="2603"/>
        <item m="1" x="1489"/>
        <item x="397"/>
        <item x="290"/>
        <item m="1" x="2482"/>
        <item m="1" x="1767"/>
        <item m="1" x="2851"/>
        <item m="1" x="2960"/>
        <item x="212"/>
        <item m="1" x="1367"/>
        <item m="1" x="1970"/>
        <item m="1" x="2730"/>
        <item m="1" x="2888"/>
        <item x="831"/>
        <item m="1" x="1446"/>
        <item m="1" x="2578"/>
        <item m="1" x="2235"/>
        <item m="1" x="1769"/>
        <item x="227"/>
        <item m="1" x="1463"/>
        <item m="1" x="2072"/>
        <item x="527"/>
        <item m="1" x="1241"/>
        <item m="1" x="1548"/>
        <item x="362"/>
        <item m="1" x="1158"/>
        <item x="254"/>
        <item m="1" x="2364"/>
        <item m="1" x="1138"/>
        <item m="1" x="1228"/>
        <item m="1" x="3008"/>
        <item m="1" x="2791"/>
        <item m="1" x="1422"/>
        <item m="1" x="2954"/>
        <item x="19"/>
        <item m="1" x="1604"/>
        <item m="1" x="1747"/>
        <item m="1" x="1051"/>
        <item m="1" x="1917"/>
        <item m="1" x="2841"/>
        <item x="230"/>
        <item x="411"/>
        <item m="1" x="2696"/>
        <item m="1" x="1221"/>
        <item x="109"/>
        <item x="892"/>
        <item m="1" x="1301"/>
        <item m="1" x="2873"/>
        <item m="1" x="2781"/>
        <item m="1" x="1144"/>
        <item x="915"/>
        <item m="1" x="2544"/>
        <item x="429"/>
        <item m="1" x="2362"/>
        <item x="869"/>
        <item m="1" x="1865"/>
        <item x="546"/>
        <item m="1" x="2845"/>
        <item m="1" x="1551"/>
        <item m="1" x="2317"/>
        <item m="1" x="1741"/>
        <item m="1" x="2924"/>
        <item m="1" x="2277"/>
        <item m="1" x="1297"/>
        <item m="1" x="990"/>
        <item m="1" x="2735"/>
        <item m="1" x="1542"/>
        <item m="1" x="2074"/>
        <item x="134"/>
        <item m="1" x="1951"/>
        <item m="1" x="1938"/>
        <item x="864"/>
        <item x="552"/>
        <item x="704"/>
        <item m="1" x="1202"/>
        <item m="1" x="1568"/>
        <item m="1" x="1340"/>
        <item x="24"/>
        <item m="1" x="2274"/>
        <item m="1" x="1785"/>
        <item x="327"/>
        <item m="1" x="2294"/>
        <item m="1" x="1630"/>
        <item m="1" x="2939"/>
        <item m="1" x="2341"/>
        <item m="1" x="2376"/>
        <item m="1" x="1801"/>
        <item m="1" x="2323"/>
        <item m="1" x="2757"/>
        <item m="1" x="2489"/>
        <item m="1" x="2259"/>
        <item m="1" x="2356"/>
        <item m="1" x="1355"/>
        <item m="1" x="1253"/>
        <item m="1" x="2424"/>
        <item m="1" x="2639"/>
        <item m="1" x="1296"/>
        <item m="1" x="1810"/>
        <item m="1" x="1965"/>
        <item x="273"/>
        <item m="1" x="2211"/>
        <item m="1" x="2597"/>
        <item m="1" x="2933"/>
        <item m="1" x="2127"/>
        <item m="1" x="1081"/>
        <item x="852"/>
        <item m="1" x="1674"/>
        <item m="1" x="2630"/>
        <item m="1" x="2835"/>
        <item m="1" x="1910"/>
        <item m="1" x="2882"/>
        <item m="1" x="1139"/>
        <item x="248"/>
        <item m="1" x="1374"/>
        <item m="1" x="1482"/>
        <item m="1" x="1258"/>
        <item m="1" x="2158"/>
        <item m="1" x="1942"/>
        <item m="1" x="1267"/>
        <item m="1" x="1093"/>
        <item m="1" x="2179"/>
        <item m="1" x="2769"/>
        <item m="1" x="2306"/>
        <item m="1" x="1822"/>
        <item m="1" x="2477"/>
        <item m="1" x="2923"/>
        <item m="1" x="1930"/>
        <item m="1" x="2067"/>
        <item m="1" x="2382"/>
        <item m="1" x="1825"/>
        <item m="1" x="1204"/>
        <item x="899"/>
        <item m="1" x="1154"/>
        <item x="790"/>
        <item x="855"/>
        <item m="1" x="1580"/>
        <item m="1" x="2050"/>
        <item x="724"/>
        <item m="1" x="1413"/>
        <item m="1" x="2365"/>
        <item m="1" x="1115"/>
        <item m="1" x="2802"/>
        <item m="1" x="1677"/>
        <item m="1" x="2321"/>
        <item m="1" x="1484"/>
        <item m="1" x="2623"/>
        <item x="802"/>
        <item m="1" x="1713"/>
        <item m="1" x="2422"/>
        <item m="1" x="2377"/>
        <item m="1" x="2794"/>
        <item m="1" x="1106"/>
        <item m="1" x="1925"/>
        <item m="1" x="1005"/>
        <item m="1" x="1575"/>
        <item m="1" x="2666"/>
        <item m="1" x="2948"/>
        <item m="1" x="2974"/>
        <item m="1" x="1705"/>
        <item m="1" x="2988"/>
        <item m="1" x="2854"/>
        <item x="902"/>
        <item m="1" x="1958"/>
        <item m="1" x="1328"/>
        <item x="866"/>
        <item x="216"/>
        <item m="1" x="1993"/>
        <item m="1" x="1715"/>
        <item m="1" x="1886"/>
        <item m="1" x="2754"/>
        <item m="1" x="1499"/>
        <item m="1" x="2998"/>
        <item m="1" x="1200"/>
        <item m="1" x="1727"/>
        <item m="1" x="2814"/>
        <item m="1" x="1095"/>
        <item m="1" x="1679"/>
        <item m="1" x="2062"/>
        <item m="1" x="1488"/>
        <item m="1" x="2526"/>
        <item m="1" x="1387"/>
        <item m="1" x="1521"/>
        <item m="1" x="2833"/>
        <item m="1" x="2192"/>
        <item m="1" x="1425"/>
        <item m="1" x="964"/>
        <item m="1" x="1675"/>
        <item m="1" x="1609"/>
        <item x="798"/>
        <item m="1" x="1624"/>
        <item x="876"/>
        <item m="1" x="1481"/>
        <item m="1" x="1529"/>
        <item m="1" x="2678"/>
        <item m="1" x="1517"/>
        <item m="1" x="1796"/>
        <item m="1" x="2272"/>
        <item m="1" x="1186"/>
        <item m="1" x="1141"/>
        <item m="1" x="1188"/>
        <item m="1" x="2270"/>
        <item m="1" x="1256"/>
        <item m="1" x="1659"/>
        <item m="1" x="2102"/>
        <item x="586"/>
        <item x="812"/>
        <item m="1" x="1714"/>
        <item m="1" x="2053"/>
        <item m="1" x="2818"/>
        <item m="1" x="1693"/>
        <item m="1" x="2309"/>
        <item m="1" x="1726"/>
        <item m="1" x="2384"/>
        <item x="916"/>
        <item m="1" x="2525"/>
        <item m="1" x="2591"/>
        <item x="223"/>
        <item m="1" x="2625"/>
        <item x="204"/>
        <item m="1" x="2590"/>
        <item m="1" x="2229"/>
        <item m="1" x="1771"/>
        <item m="1" x="2370"/>
        <item m="1" x="1557"/>
        <item m="1" x="2068"/>
        <item m="1" x="2325"/>
        <item m="1" x="2065"/>
        <item m="1" x="2149"/>
        <item m="1" x="2393"/>
        <item m="1" x="2576"/>
        <item m="1" x="2036"/>
        <item x="835"/>
        <item m="1" x="1236"/>
        <item m="1" x="1978"/>
        <item m="1" x="2828"/>
        <item m="1" x="1844"/>
        <item m="1" x="2748"/>
        <item m="1" x="2181"/>
        <item x="277"/>
        <item m="1" x="1626"/>
        <item m="1" x="1480"/>
        <item m="1" x="960"/>
        <item m="1" x="1277"/>
        <item m="1" x="1442"/>
        <item m="1" x="2694"/>
        <item x="302"/>
        <item m="1" x="1653"/>
        <item m="1" x="1117"/>
        <item m="1" x="2157"/>
        <item m="1" x="2931"/>
        <item m="1" x="1468"/>
        <item m="1" x="2453"/>
        <item m="1" x="1639"/>
        <item m="1" x="1047"/>
        <item m="1" x="2952"/>
        <item x="367"/>
        <item m="1" x="2810"/>
        <item m="1" x="1950"/>
        <item m="1" x="1174"/>
        <item m="1" x="2956"/>
        <item m="1" x="1004"/>
        <item x="456"/>
        <item m="1" x="1824"/>
        <item m="1" x="1879"/>
        <item m="1" x="2173"/>
        <item m="1" x="1903"/>
        <item m="1" x="1316"/>
        <item x="394"/>
        <item m="1" x="2104"/>
        <item m="1" x="1513"/>
        <item m="1" x="1440"/>
        <item m="1" x="1689"/>
        <item m="1" x="2617"/>
        <item x="421"/>
        <item m="1" x="2208"/>
        <item x="427"/>
        <item x="430"/>
        <item m="1" x="1393"/>
        <item x="826"/>
        <item m="1" x="1795"/>
        <item m="1" x="988"/>
        <item m="1" x="2226"/>
        <item m="1" x="1816"/>
        <item m="1" x="1775"/>
        <item m="1" x="2961"/>
        <item m="1" x="2381"/>
        <item m="1" x="2155"/>
        <item m="1" x="2163"/>
        <item m="1" x="1751"/>
        <item m="1" x="2392"/>
        <item m="1" x="1847"/>
        <item m="1" x="2196"/>
        <item m="1" x="1590"/>
        <item m="1" x="1979"/>
        <item m="1" x="1748"/>
        <item m="1" x="1305"/>
        <item m="1" x="1399"/>
        <item m="1" x="2429"/>
        <item m="1" x="2361"/>
        <item m="1" x="1803"/>
        <item m="1" x="2644"/>
        <item m="1" x="2877"/>
        <item m="1" x="1102"/>
        <item m="1" x="1621"/>
        <item m="1" x="1336"/>
        <item m="1" x="2997"/>
        <item x="633"/>
        <item m="1" x="1589"/>
        <item m="1" x="2486"/>
        <item m="1" x="2161"/>
        <item m="1" x="1299"/>
        <item m="1" x="1344"/>
        <item m="1" x="1295"/>
        <item m="1" x="1871"/>
        <item m="1" x="2677"/>
        <item m="1" x="2937"/>
        <item m="1" x="1743"/>
        <item m="1" x="1706"/>
        <item m="1" x="1239"/>
        <item x="286"/>
        <item m="1" x="1430"/>
        <item x="123"/>
        <item m="1" x="1066"/>
        <item m="1" x="2223"/>
        <item m="1" x="1280"/>
        <item m="1" x="1391"/>
        <item m="1" x="2982"/>
        <item m="1" x="2407"/>
        <item m="1" x="1291"/>
        <item m="1" x="2943"/>
        <item m="1" x="1709"/>
        <item x="621"/>
        <item m="1" x="2099"/>
        <item m="1" x="1901"/>
        <item m="1" x="1535"/>
        <item m="1" x="2116"/>
        <item m="1" x="2856"/>
        <item x="226"/>
        <item m="1" x="1837"/>
        <item m="1" x="2491"/>
        <item m="1" x="1696"/>
        <item m="1" x="2138"/>
        <item m="1" x="2058"/>
        <item m="1" x="2417"/>
        <item x="673"/>
        <item m="1" x="2216"/>
        <item m="1" x="1275"/>
        <item m="1" x="2908"/>
        <item m="1" x="1995"/>
        <item m="1" x="1528"/>
        <item m="1" x="1755"/>
        <item m="1" x="1599"/>
        <item m="1" x="2995"/>
        <item x="487"/>
        <item m="1" x="1902"/>
        <item m="1" x="1371"/>
        <item m="1" x="1855"/>
        <item x="438"/>
        <item m="1" x="1168"/>
        <item x="169"/>
        <item x="554"/>
        <item x="787"/>
        <item x="153"/>
        <item m="1" x="1616"/>
        <item m="1" x="1356"/>
        <item m="1" x="2819"/>
        <item m="1" x="1503"/>
        <item m="1" x="1436"/>
        <item m="1" x="1377"/>
        <item m="1" x="2820"/>
        <item x="350"/>
        <item x="575"/>
        <item x="28"/>
        <item x="464"/>
        <item m="1" x="1514"/>
        <item x="50"/>
        <item m="1" x="2078"/>
        <item m="1" x="2728"/>
        <item m="1" x="2234"/>
        <item m="1" x="2026"/>
        <item m="1" x="2360"/>
        <item m="1" x="1936"/>
        <item m="1" x="2444"/>
        <item m="1" x="1352"/>
        <item m="1" x="2967"/>
        <item x="266"/>
        <item x="229"/>
        <item m="1" x="1312"/>
        <item m="1" x="1986"/>
        <item x="213"/>
        <item m="1" x="2241"/>
        <item m="1" x="2430"/>
        <item m="1" x="1089"/>
        <item m="1" x="2722"/>
        <item m="1" x="1008"/>
        <item x="502"/>
        <item m="1" x="2336"/>
        <item m="1" x="2703"/>
        <item m="1" x="2811"/>
        <item m="1" x="2073"/>
        <item m="1" x="1972"/>
        <item m="1" x="2023"/>
        <item m="1" x="2903"/>
        <item m="1" x="2296"/>
        <item m="1" x="1378"/>
        <item m="1" x="2451"/>
        <item m="1" x="1375"/>
        <item m="1" x="2592"/>
        <item m="1" x="2373"/>
        <item x="405"/>
        <item m="1" x="2413"/>
        <item m="1" x="2966"/>
        <item m="1" x="1043"/>
        <item m="1" x="1823"/>
        <item m="1" x="2497"/>
        <item x="675"/>
        <item m="1" x="1615"/>
        <item m="1" x="2033"/>
        <item m="1" x="1539"/>
        <item m="1" x="1610"/>
        <item m="1" x="2017"/>
        <item m="1" x="2016"/>
        <item m="1" x="2949"/>
        <item m="1" x="1691"/>
        <item m="1" x="1892"/>
        <item m="1" x="1343"/>
        <item m="1" x="2972"/>
        <item m="1" x="2378"/>
        <item x="356"/>
        <item m="1" x="1298"/>
        <item m="1" x="2107"/>
        <item m="1" x="2790"/>
        <item x="193"/>
        <item m="1" x="1990"/>
        <item m="1" x="1420"/>
        <item m="1" x="2993"/>
        <item m="1" x="2991"/>
        <item m="1" x="2006"/>
        <item x="354"/>
        <item x="322"/>
        <item m="1" x="1588"/>
        <item x="265"/>
        <item x="92"/>
        <item m="1" x="2322"/>
        <item x="145"/>
        <item m="1" x="2423"/>
        <item x="257"/>
        <item m="1" x="2816"/>
        <item x="33"/>
        <item x="316"/>
        <item x="188"/>
        <item m="1" x="1333"/>
        <item x="70"/>
        <item m="1" x="2332"/>
        <item m="1" x="2620"/>
        <item x="52"/>
        <item m="1" x="2787"/>
        <item m="1" x="1649"/>
        <item x="4"/>
        <item x="27"/>
        <item m="1" x="1084"/>
        <item x="61"/>
        <item x="76"/>
        <item x="81"/>
        <item m="1" x="2465"/>
        <item x="117"/>
        <item x="186"/>
        <item x="697"/>
        <item m="1" x="2587"/>
        <item x="699"/>
        <item x="800"/>
        <item m="1" x="2654"/>
        <item x="846"/>
        <item m="1" x="957"/>
        <item m="1" x="1408"/>
        <item x="93"/>
        <item m="1" x="1909"/>
        <item x="241"/>
        <item x="897"/>
        <item m="1" x="2813"/>
        <item m="1" x="1345"/>
        <item m="1" x="997"/>
        <item m="1" x="1960"/>
        <item x="270"/>
        <item m="1" x="1620"/>
        <item m="1" x="1799"/>
        <item m="1" x="1789"/>
        <item m="1" x="1597"/>
        <item m="1" x="2311"/>
        <item m="1" x="3004"/>
        <item m="1" x="1184"/>
        <item m="1" x="2641"/>
        <item m="1" x="1702"/>
        <item m="1" x="1611"/>
        <item m="1" x="2825"/>
        <item m="1" x="2534"/>
        <item x="287"/>
        <item m="1" x="1738"/>
        <item m="1" x="2269"/>
        <item m="1" x="1368"/>
        <item x="232"/>
        <item m="1" x="2940"/>
        <item m="1" x="2817"/>
        <item m="1" x="1302"/>
        <item m="1" x="2646"/>
        <item m="1" x="1574"/>
        <item m="1" x="948"/>
        <item m="1" x="1057"/>
        <item x="98"/>
        <item m="1" x="1014"/>
        <item m="1" x="2704"/>
        <item m="1" x="2842"/>
        <item m="1" x="2648"/>
        <item m="1" x="1694"/>
        <item m="1" x="1618"/>
        <item m="1" x="1733"/>
        <item m="1" x="1563"/>
        <item m="1" x="2069"/>
        <item m="1" x="1007"/>
        <item m="1" x="1017"/>
        <item m="1" x="2402"/>
        <item m="1" x="1426"/>
        <item m="1" x="1128"/>
        <item m="1" x="2029"/>
        <item m="1" x="1582"/>
        <item m="1" x="1894"/>
        <item m="1" x="2720"/>
        <item x="654"/>
        <item m="1" x="2619"/>
        <item x="381"/>
        <item x="384"/>
        <item m="1" x="1029"/>
        <item m="1" x="1794"/>
        <item m="1" x="1987"/>
        <item m="1" x="2243"/>
        <item m="1" x="1259"/>
        <item x="389"/>
        <item m="1" x="1866"/>
        <item m="1" x="1806"/>
        <item m="1" x="2911"/>
        <item m="1" x="1722"/>
        <item x="928"/>
        <item m="1" x="1129"/>
        <item m="1" x="2397"/>
        <item m="1" x="3009"/>
        <item m="1" x="2872"/>
        <item m="1" x="1530"/>
        <item x="415"/>
        <item x="666"/>
        <item x="417"/>
        <item m="1" x="2913"/>
        <item m="1" x="2946"/>
        <item m="1" x="1022"/>
        <item m="1" x="2594"/>
        <item m="1" x="1335"/>
        <item m="1" x="1786"/>
        <item x="191"/>
        <item m="1" x="1941"/>
        <item x="471"/>
        <item m="1" x="1276"/>
        <item x="681"/>
        <item m="1" x="2312"/>
        <item x="481"/>
        <item m="1" x="1398"/>
        <item m="1" x="2212"/>
        <item m="1" x="2366"/>
        <item m="1" x="1933"/>
        <item m="1" x="1983"/>
        <item m="1" x="1353"/>
        <item m="1" x="2796"/>
        <item m="1" x="2188"/>
        <item m="1" x="2399"/>
        <item m="1" x="2509"/>
        <item m="1" x="1904"/>
        <item m="1" x="2207"/>
        <item x="372"/>
        <item x="498"/>
        <item m="1" x="1939"/>
        <item m="1" x="1570"/>
        <item m="1" x="1208"/>
        <item x="506"/>
        <item m="1" x="2164"/>
        <item m="1" x="1782"/>
        <item x="181"/>
        <item x="514"/>
        <item m="1" x="1560"/>
        <item m="1" x="2490"/>
        <item m="1" x="2032"/>
        <item x="712"/>
        <item m="1" x="1928"/>
        <item m="1" x="2566"/>
        <item m="1" x="1874"/>
        <item m="1" x="1697"/>
        <item m="1" x="2329"/>
        <item m="1" x="1692"/>
        <item m="1" x="1049"/>
        <item m="1" x="1134"/>
        <item m="1" x="2783"/>
        <item m="1" x="2014"/>
        <item m="1" x="2653"/>
        <item m="1" x="1478"/>
        <item m="1" x="1149"/>
        <item m="1" x="2951"/>
        <item m="1" x="1077"/>
        <item m="1" x="1303"/>
        <item m="1" x="1076"/>
        <item x="585"/>
        <item x="560"/>
        <item m="1" x="2867"/>
        <item x="260"/>
        <item x="11"/>
        <item m="1" x="1094"/>
        <item m="1" x="1546"/>
        <item x="8"/>
        <item x="9"/>
        <item m="1" x="2789"/>
        <item m="1" x="1776"/>
        <item m="1" x="2350"/>
        <item m="1" x="2753"/>
        <item m="1" x="1105"/>
        <item m="1" x="2493"/>
        <item m="1" x="1850"/>
        <item m="1" x="2092"/>
        <item m="1" x="2327"/>
        <item m="1" x="2375"/>
        <item m="1" x="2475"/>
        <item m="1" x="1756"/>
        <item m="1" x="1963"/>
        <item m="1" x="2055"/>
        <item m="1" x="2687"/>
        <item m="1" x="2466"/>
        <item m="1" x="2608"/>
        <item x="96"/>
        <item x="584"/>
        <item m="1" x="2852"/>
        <item m="1" x="1055"/>
        <item m="1" x="2028"/>
        <item m="1" x="1845"/>
        <item m="1" x="1913"/>
        <item m="1" x="2236"/>
        <item m="1" x="1849"/>
        <item m="1" x="1163"/>
        <item m="1" x="1274"/>
        <item m="1" x="1638"/>
        <item m="1" x="2342"/>
        <item m="1" x="1469"/>
        <item x="889"/>
        <item m="1" x="2481"/>
        <item m="1" x="1417"/>
        <item m="1" x="2431"/>
        <item x="920"/>
        <item m="1" x="1456"/>
        <item m="1" x="2217"/>
        <item m="1" x="1471"/>
        <item m="1" x="2893"/>
        <item m="1" x="2335"/>
        <item x="927"/>
        <item m="1" x="2338"/>
        <item m="1" x="1805"/>
        <item m="1" x="2395"/>
        <item m="1" x="2227"/>
        <item m="1" x="2152"/>
        <item x="692"/>
        <item m="1" x="1467"/>
        <item x="408"/>
        <item m="1" x="2295"/>
        <item m="1" x="2942"/>
        <item x="439"/>
        <item m="1" x="1150"/>
        <item m="1" x="2671"/>
        <item m="1" x="2160"/>
        <item x="171"/>
        <item m="1" x="979"/>
        <item m="1" x="1550"/>
        <item m="1" x="2275"/>
        <item m="1" x="1270"/>
        <item m="1" x="1219"/>
        <item x="533"/>
        <item m="1" x="2440"/>
        <item x="713"/>
        <item m="1" x="1544"/>
        <item m="1" x="2547"/>
        <item x="385"/>
        <item m="1" x="2187"/>
        <item x="911"/>
        <item m="1" x="2125"/>
        <item m="1" x="2902"/>
        <item m="1" x="1404"/>
        <item m="1" x="2189"/>
        <item m="1" x="2159"/>
        <item m="1" x="995"/>
        <item m="1" x="1415"/>
        <item m="1" x="2542"/>
        <item x="686"/>
        <item m="1" x="1289"/>
        <item m="1" x="2094"/>
        <item m="1" x="1736"/>
        <item m="1" x="2885"/>
        <item x="843"/>
        <item m="1" x="1859"/>
        <item x="661"/>
        <item x="696"/>
        <item m="1" x="2699"/>
        <item m="1" x="1434"/>
        <item x="151"/>
        <item x="307"/>
        <item m="1" x="2201"/>
        <item x="20"/>
        <item x="612"/>
        <item m="1" x="2721"/>
        <item x="706"/>
        <item m="1" x="2076"/>
        <item m="1" x="2443"/>
        <item m="1" x="1201"/>
        <item x="507"/>
        <item x="587"/>
        <item m="1" x="2439"/>
        <item m="1" x="2472"/>
        <item m="1" x="2815"/>
        <item m="1" x="2674"/>
        <item m="1" x="2088"/>
        <item m="1" x="2251"/>
        <item m="1" x="1147"/>
        <item m="1" x="2635"/>
        <item m="1" x="2689"/>
        <item x="419"/>
        <item m="1" x="1567"/>
        <item m="1" x="1364"/>
        <item m="1" x="1342"/>
        <item m="1" x="1329"/>
        <item m="1" x="1598"/>
        <item m="1" x="2528"/>
        <item m="1" x="2041"/>
        <item m="1" x="2983"/>
        <item m="1" x="2488"/>
        <item m="1" x="961"/>
        <item m="1" x="2412"/>
        <item m="1" x="1573"/>
        <item x="632"/>
        <item x="99"/>
        <item m="1" x="1437"/>
        <item m="1" x="2537"/>
        <item x="97"/>
        <item m="1" x="2519"/>
        <item m="1" x="2762"/>
        <item x="319"/>
        <item x="347"/>
        <item m="1" x="1183"/>
        <item x="853"/>
        <item m="1" x="1543"/>
        <item x="522"/>
        <item m="1" x="2777"/>
        <item x="66"/>
        <item x="593"/>
        <item m="1" x="1172"/>
        <item m="1" x="1254"/>
        <item m="1" x="1206"/>
        <item m="1" x="1475"/>
        <item x="463"/>
        <item m="1" x="2137"/>
        <item m="1" x="2253"/>
        <item m="1" x="2479"/>
        <item x="67"/>
        <item m="1" x="1829"/>
        <item m="1" x="1690"/>
        <item m="1" x="2484"/>
        <item m="1" x="2969"/>
        <item m="1" x="1044"/>
        <item m="1" x="1919"/>
        <item m="1" x="1854"/>
        <item m="1" x="2761"/>
        <item m="1" x="1322"/>
        <item x="794"/>
        <item m="1" x="1132"/>
        <item m="1" x="1088"/>
        <item m="1" x="2281"/>
        <item m="1" x="2500"/>
        <item m="1" x="1896"/>
        <item m="1" x="1541"/>
        <item m="1" x="2318"/>
        <item x="480"/>
        <item m="1" x="2700"/>
        <item m="1" x="2141"/>
        <item m="1" x="1629"/>
        <item m="1" x="2643"/>
        <item m="1" x="2784"/>
        <item m="1" x="2268"/>
        <item m="1" x="1338"/>
        <item m="1" x="2636"/>
        <item m="1" x="2063"/>
        <item x="635"/>
        <item m="1" x="2518"/>
        <item m="1" x="984"/>
        <item x="158"/>
        <item m="1" x="1447"/>
        <item x="451"/>
        <item m="1" x="2374"/>
        <item x="914"/>
        <item m="1" x="2288"/>
        <item m="1" x="1676"/>
        <item m="1" x="1384"/>
        <item m="1" x="2771"/>
        <item m="1" x="2153"/>
        <item m="1" x="2977"/>
        <item x="861"/>
        <item x="13"/>
        <item x="31"/>
        <item m="1" x="1465"/>
        <item m="1" x="2337"/>
        <item m="1" x="2600"/>
        <item m="1" x="1678"/>
        <item m="1" x="1877"/>
        <item m="1" x="1510"/>
        <item m="1" x="2663"/>
        <item m="1" x="1836"/>
        <item m="1" x="971"/>
        <item m="1" x="1419"/>
        <item m="1" x="1496"/>
        <item x="234"/>
        <item m="1" x="2247"/>
        <item m="1" x="1552"/>
        <item m="1" x="2568"/>
        <item m="1" x="1110"/>
        <item m="1" x="3010"/>
        <item x="893"/>
        <item m="1" x="2857"/>
        <item x="392"/>
        <item m="1" x="1760"/>
        <item m="1" x="2002"/>
        <item x="418"/>
        <item m="1" x="2563"/>
        <item m="1" x="1815"/>
        <item m="1" x="2194"/>
        <item x="543"/>
        <item x="474"/>
        <item m="1" x="2797"/>
        <item m="1" x="2611"/>
        <item m="1" x="1167"/>
        <item m="1" x="2367"/>
        <item m="1" x="1579"/>
        <item x="435"/>
        <item m="1" x="1976"/>
        <item m="1" x="1304"/>
        <item m="1" x="1193"/>
        <item m="1" x="1414"/>
        <item m="1" x="1350"/>
        <item m="1" x="1505"/>
        <item m="1" x="2575"/>
        <item m="1" x="1140"/>
        <item x="121"/>
        <item m="1" x="2121"/>
        <item m="1" x="2864"/>
        <item m="1" x="2695"/>
        <item m="1" x="1750"/>
        <item m="1" x="1712"/>
        <item m="1" x="2683"/>
        <item m="1" x="1023"/>
        <item m="1" x="2131"/>
        <item m="1" x="2461"/>
        <item m="1" x="2968"/>
        <item m="1" x="2470"/>
        <item x="598"/>
        <item m="1" x="1394"/>
        <item m="1" x="2070"/>
        <item m="1" x="2106"/>
        <item m="1" x="2551"/>
        <item m="1" x="1634"/>
        <item m="1" x="1538"/>
        <item m="1" x="1196"/>
        <item m="1" x="2717"/>
        <item m="1" x="2805"/>
        <item m="1" x="1083"/>
        <item m="1" x="1491"/>
        <item m="1" x="1652"/>
        <item m="1" x="1920"/>
        <item m="1" x="976"/>
        <item m="1" x="2912"/>
        <item m="1" x="1317"/>
        <item m="1" x="1165"/>
        <item m="1" x="1650"/>
        <item x="167"/>
        <item m="1" x="2800"/>
        <item m="1" x="2898"/>
        <item m="1" x="1814"/>
        <item x="196"/>
        <item m="1" x="1908"/>
        <item m="1" x="1817"/>
        <item m="1" x="2009"/>
        <item m="1" x="2782"/>
        <item x="84"/>
        <item m="1" x="1783"/>
        <item x="669"/>
        <item m="1" x="2736"/>
        <item m="1" x="2621"/>
        <item m="1" x="2755"/>
        <item m="1" x="2531"/>
        <item x="102"/>
        <item m="1" x="1054"/>
        <item m="1" x="1686"/>
        <item m="1" x="2240"/>
        <item m="1" x="2291"/>
        <item m="1" x="1133"/>
        <item m="1" x="2096"/>
        <item m="1" x="1042"/>
        <item m="1" x="1079"/>
        <item m="1" x="2256"/>
        <item m="1" x="932"/>
        <item x="337"/>
        <item m="1" x="2929"/>
        <item m="1" x="2210"/>
        <item x="225"/>
        <item x="48"/>
        <item m="1" x="2529"/>
        <item m="1" x="1021"/>
        <item m="1" x="2046"/>
        <item x="508"/>
        <item x="674"/>
        <item x="79"/>
        <item m="1" x="2485"/>
        <item x="511"/>
        <item x="398"/>
        <item m="1" x="1716"/>
        <item m="1" x="1286"/>
        <item m="1" x="1314"/>
        <item m="1" x="1832"/>
        <item m="1" x="1075"/>
        <item m="1" x="2659"/>
        <item m="1" x="2829"/>
        <item m="1" x="1433"/>
        <item x="64"/>
        <item m="1" x="1577"/>
        <item m="1" x="1227"/>
        <item m="1" x="1790"/>
        <item m="1" x="978"/>
        <item m="1" x="962"/>
        <item m="1" x="1114"/>
        <item m="1" x="941"/>
        <item m="1" x="2086"/>
        <item m="1" x="2767"/>
        <item m="1" x="2892"/>
        <item x="14"/>
        <item m="1" x="1035"/>
        <item m="1" x="1120"/>
        <item x="728"/>
        <item x="119"/>
        <item m="1" x="1762"/>
        <item m="1" x="1127"/>
        <item x="340"/>
        <item m="1" x="2889"/>
        <item x="431"/>
        <item m="1" x="1199"/>
        <item m="1" x="1074"/>
        <item x="103"/>
        <item m="1" x="981"/>
        <item x="341"/>
        <item m="1" x="958"/>
        <item m="1" x="2715"/>
        <item m="1" x="1293"/>
        <item x="424"/>
        <item x="129"/>
        <item x="170"/>
        <item m="1" x="2910"/>
        <item m="1" x="2293"/>
        <item m="1" x="2060"/>
        <item m="1" x="1966"/>
        <item x="742"/>
        <item x="871"/>
        <item m="1" x="1073"/>
        <item x="128"/>
        <item m="1" x="1069"/>
        <item m="1" x="2742"/>
        <item m="1" x="2758"/>
        <item x="523"/>
        <item m="1" x="1512"/>
        <item x="836"/>
        <item m="1" x="2219"/>
        <item x="247"/>
        <item x="246"/>
        <item m="1" x="1605"/>
        <item m="1" x="2354"/>
        <item x="348"/>
        <item x="126"/>
        <item x="649"/>
        <item m="1" x="2541"/>
        <item x="74"/>
        <item x="71"/>
        <item m="1" x="1655"/>
        <item m="1" x="2884"/>
        <item m="1" x="1339"/>
        <item x="641"/>
        <item m="1" x="1508"/>
        <item x="885"/>
        <item m="1" x="1889"/>
        <item m="1" x="1092"/>
        <item m="1" x="1264"/>
        <item m="1" x="1662"/>
        <item m="1" x="2714"/>
        <item x="374"/>
        <item m="1" x="2066"/>
        <item m="1" x="1870"/>
        <item x="566"/>
        <item x="642"/>
        <item m="1" x="2457"/>
        <item m="1" x="1868"/>
        <item m="1" x="1591"/>
        <item m="1" x="2582"/>
        <item m="1" x="2624"/>
        <item m="1" x="2540"/>
        <item m="1" x="2249"/>
        <item m="1" x="2930"/>
        <item m="1" x="1648"/>
        <item m="1" x="2932"/>
        <item m="1" x="2432"/>
        <item m="1" x="1924"/>
        <item x="769"/>
        <item m="1" x="2130"/>
        <item m="1" x="1887"/>
        <item x="883"/>
        <item x="503"/>
        <item m="1" x="2831"/>
        <item m="1" x="2483"/>
        <item m="1" x="2059"/>
        <item m="1" x="1664"/>
        <item m="1" x="1988"/>
        <item x="819"/>
        <item m="1" x="1410"/>
        <item m="1" x="1622"/>
        <item x="375"/>
        <item m="1" x="2688"/>
        <item m="1" x="2984"/>
        <item m="1" x="2343"/>
        <item m="1" x="2989"/>
        <item m="1" x="2506"/>
        <item m="1" x="2532"/>
        <item m="1" x="1122"/>
        <item m="1" x="1131"/>
        <item m="1" x="1658"/>
        <item m="1" x="2733"/>
        <item m="1" x="2292"/>
        <item m="1" x="2918"/>
        <item m="1" x="2049"/>
        <item x="640"/>
        <item m="1" x="1103"/>
        <item m="1" x="1895"/>
        <item m="1" x="2971"/>
        <item m="1" x="2501"/>
        <item x="280"/>
        <item m="1" x="2606"/>
        <item m="1" x="2598"/>
        <item x="754"/>
        <item m="1" x="1553"/>
        <item x="815"/>
        <item m="1" x="2936"/>
        <item m="1" x="2724"/>
        <item m="1" x="1791"/>
        <item m="1" x="1113"/>
        <item m="1" x="1319"/>
        <item x="149"/>
        <item x="293"/>
        <item m="1" x="1100"/>
        <item m="1" x="1994"/>
        <item m="1" x="2655"/>
        <item m="1" x="2569"/>
        <item m="1" x="2271"/>
        <item m="1" x="2774"/>
        <item m="1" x="2162"/>
        <item m="1" x="1831"/>
        <item m="1" x="2008"/>
        <item x="378"/>
        <item m="1" x="1040"/>
        <item m="1" x="2044"/>
        <item m="1" x="2713"/>
        <item m="1" x="1424"/>
        <item m="1" x="1673"/>
        <item m="1" x="2012"/>
        <item m="1" x="2701"/>
        <item m="1" x="1536"/>
        <item m="1" x="1492"/>
        <item m="1" x="1809"/>
        <item m="1" x="1278"/>
        <item m="1" x="1064"/>
        <item x="702"/>
        <item m="1" x="1058"/>
        <item m="1" x="1060"/>
        <item m="1" x="2456"/>
        <item x="888"/>
        <item m="1" x="1888"/>
        <item m="1" x="2749"/>
        <item m="1" x="2025"/>
        <item m="1" x="1062"/>
        <item m="1" x="1780"/>
        <item m="1" x="2522"/>
        <item m="1" x="1804"/>
        <item m="1" x="1025"/>
        <item x="750"/>
        <item m="1" x="2962"/>
        <item x="46"/>
        <item m="1" x="2883"/>
        <item m="1" x="2672"/>
        <item m="1" x="2357"/>
        <item m="1" x="2756"/>
        <item m="1" x="1078"/>
        <item x="616"/>
        <item m="1" x="1619"/>
        <item m="1" x="2539"/>
        <item m="1" x="1515"/>
        <item m="1" x="2369"/>
        <item m="1" x="1670"/>
        <item m="1" x="1116"/>
        <item m="1" x="1464"/>
        <item x="778"/>
        <item m="1" x="2045"/>
        <item m="1" x="2093"/>
        <item m="1" x="2264"/>
        <item m="1" x="2469"/>
        <item m="1" x="1028"/>
        <item x="638"/>
        <item m="1" x="1911"/>
        <item m="1" x="2203"/>
        <item x="87"/>
        <item m="1" x="1473"/>
        <item m="1" x="2114"/>
        <item m="1" x="2300"/>
        <item m="1" x="2981"/>
        <item m="1" x="953"/>
        <item m="1" x="1764"/>
        <item m="1" x="999"/>
        <item m="1" x="2401"/>
        <item m="1" x="1761"/>
        <item m="1" x="1432"/>
        <item m="1" x="1684"/>
        <item m="1" x="2372"/>
        <item m="1" x="963"/>
        <item m="1" x="1524"/>
        <item m="1" x="1703"/>
        <item m="1" x="1821"/>
        <item m="1" x="2709"/>
        <item m="1" x="1448"/>
        <item m="1" x="2239"/>
        <item m="1" x="1704"/>
        <item m="1" x="2347"/>
        <item x="163"/>
        <item m="1" x="2609"/>
        <item m="1" x="2052"/>
        <item x="251"/>
        <item m="1" x="1300"/>
        <item x="165"/>
        <item m="1" x="2565"/>
        <item m="1" x="2698"/>
        <item m="1" x="2760"/>
        <item m="1" x="2345"/>
        <item x="38"/>
        <item m="1" x="1614"/>
        <item m="1" x="2100"/>
        <item m="1" x="2447"/>
        <item m="1" x="2349"/>
        <item m="1" x="1982"/>
        <item m="1" x="1359"/>
        <item m="1" x="1061"/>
        <item m="1" x="2054"/>
        <item m="1" x="2132"/>
        <item m="1" x="2895"/>
        <item m="1" x="1000"/>
        <item m="1" x="1395"/>
        <item m="1" x="2064"/>
        <item m="1" x="1772"/>
        <item m="1" x="1070"/>
        <item m="1" x="2331"/>
        <item m="1" x="2178"/>
        <item x="906"/>
        <item m="1" x="2680"/>
        <item m="1" x="1097"/>
        <item m="1" x="1396"/>
        <item x="395"/>
        <item x="650"/>
        <item x="676"/>
        <item m="1" x="2980"/>
        <item m="1" x="1090"/>
        <item m="1" x="2935"/>
        <item x="748"/>
        <item m="1" x="2495"/>
        <item m="1" x="2452"/>
        <item m="1" x="2925"/>
        <item x="479"/>
        <item m="1" x="1435"/>
        <item m="1" x="1788"/>
        <item m="1" x="1907"/>
        <item x="660"/>
        <item m="1" x="2860"/>
        <item x="268"/>
        <item m="1" x="2583"/>
        <item m="1" x="3007"/>
        <item m="1" x="1315"/>
        <item x="526"/>
        <item m="1" x="945"/>
        <item x="324"/>
        <item m="1" x="2083"/>
        <item m="1" x="1187"/>
        <item m="1" x="2297"/>
        <item m="1" x="2112"/>
        <item m="1" x="2471"/>
        <item m="1" x="1593"/>
        <item m="1" x="2031"/>
        <item m="1" x="1143"/>
        <item m="1" x="1523"/>
        <item m="1" x="1527"/>
        <item x="695"/>
        <item m="1" x="2450"/>
        <item m="1" x="1281"/>
        <item m="1" x="2656"/>
        <item m="1" x="2462"/>
        <item m="1" x="2303"/>
        <item x="17"/>
        <item x="311"/>
        <item m="1" x="935"/>
        <item x="56"/>
        <item m="1" x="937"/>
        <item m="1" x="942"/>
        <item m="1" x="944"/>
        <item x="723"/>
        <item m="1" x="947"/>
        <item m="1" x="951"/>
        <item x="173"/>
        <item x="252"/>
        <item m="1" x="959"/>
        <item m="1" x="968"/>
        <item x="767"/>
        <item m="1" x="973"/>
        <item x="190"/>
        <item m="1" x="975"/>
        <item x="72"/>
        <item m="1" x="977"/>
        <item m="1" x="982"/>
        <item m="1" x="983"/>
        <item m="1" x="992"/>
        <item x="124"/>
        <item m="1" x="996"/>
        <item m="1" x="1012"/>
        <item m="1" x="1013"/>
        <item x="886"/>
        <item x="183"/>
        <item x="817"/>
        <item m="1" x="1037"/>
        <item m="1" x="1039"/>
        <item x="865"/>
        <item m="1" x="1041"/>
        <item x="844"/>
        <item x="359"/>
        <item x="854"/>
        <item x="217"/>
        <item x="671"/>
        <item x="691"/>
        <item m="1" x="1056"/>
        <item m="1" x="1065"/>
        <item m="1" x="1067"/>
        <item x="0"/>
        <item x="12"/>
        <item x="21"/>
        <item x="41"/>
        <item x="42"/>
        <item x="43"/>
        <item x="45"/>
        <item x="53"/>
        <item x="54"/>
        <item x="55"/>
        <item x="60"/>
        <item x="62"/>
        <item x="65"/>
        <item x="91"/>
        <item x="105"/>
        <item x="106"/>
        <item x="113"/>
        <item x="152"/>
        <item x="177"/>
        <item x="187"/>
        <item x="195"/>
        <item x="209"/>
        <item x="211"/>
        <item x="228"/>
        <item x="239"/>
        <item x="240"/>
        <item x="244"/>
        <item x="245"/>
        <item x="249"/>
        <item x="255"/>
        <item x="256"/>
        <item x="282"/>
        <item x="283"/>
        <item x="288"/>
        <item x="296"/>
        <item x="297"/>
        <item x="300"/>
        <item x="309"/>
        <item x="310"/>
        <item x="313"/>
        <item x="315"/>
        <item x="320"/>
        <item x="323"/>
        <item x="326"/>
        <item x="330"/>
        <item x="334"/>
        <item x="335"/>
        <item x="336"/>
        <item x="338"/>
        <item x="339"/>
        <item x="352"/>
        <item x="353"/>
        <item x="360"/>
        <item x="361"/>
        <item x="364"/>
        <item x="365"/>
        <item x="366"/>
        <item x="368"/>
        <item x="370"/>
        <item x="371"/>
        <item x="373"/>
        <item x="376"/>
        <item x="379"/>
        <item x="380"/>
        <item x="382"/>
        <item x="388"/>
        <item x="390"/>
        <item x="393"/>
        <item x="402"/>
        <item x="412"/>
        <item x="413"/>
        <item x="423"/>
        <item x="425"/>
        <item x="426"/>
        <item x="432"/>
        <item x="433"/>
        <item x="436"/>
        <item x="441"/>
        <item x="443"/>
        <item x="444"/>
        <item x="445"/>
        <item x="446"/>
        <item x="447"/>
        <item x="450"/>
        <item x="458"/>
        <item x="468"/>
        <item x="473"/>
        <item x="482"/>
        <item x="483"/>
        <item x="486"/>
        <item x="488"/>
        <item x="492"/>
        <item x="494"/>
        <item x="495"/>
        <item x="500"/>
        <item x="510"/>
        <item x="512"/>
        <item x="528"/>
        <item x="532"/>
        <item x="536"/>
        <item x="541"/>
        <item x="542"/>
        <item x="548"/>
        <item x="553"/>
        <item x="563"/>
        <item x="565"/>
        <item x="570"/>
        <item x="572"/>
        <item x="578"/>
        <item x="590"/>
        <item x="594"/>
        <item x="596"/>
        <item x="597"/>
        <item x="601"/>
        <item x="602"/>
        <item x="603"/>
        <item x="607"/>
        <item x="610"/>
        <item x="611"/>
        <item x="613"/>
        <item x="614"/>
        <item x="617"/>
        <item x="625"/>
        <item x="626"/>
        <item x="628"/>
        <item x="636"/>
        <item x="639"/>
        <item x="644"/>
        <item x="645"/>
        <item x="652"/>
        <item x="653"/>
        <item x="657"/>
        <item x="658"/>
        <item x="668"/>
        <item x="670"/>
        <item x="677"/>
        <item x="679"/>
        <item x="682"/>
        <item x="689"/>
        <item x="693"/>
        <item x="700"/>
        <item x="701"/>
        <item x="703"/>
        <item x="707"/>
        <item x="708"/>
        <item x="715"/>
        <item x="716"/>
        <item x="718"/>
        <item x="719"/>
        <item x="720"/>
        <item x="725"/>
        <item x="726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5"/>
        <item x="746"/>
        <item x="747"/>
        <item x="749"/>
        <item x="751"/>
        <item x="752"/>
        <item x="753"/>
        <item x="755"/>
        <item x="756"/>
        <item x="758"/>
        <item x="761"/>
        <item x="762"/>
        <item x="763"/>
        <item x="766"/>
        <item x="770"/>
        <item x="772"/>
        <item x="775"/>
        <item x="781"/>
        <item x="782"/>
        <item x="784"/>
        <item x="788"/>
        <item x="792"/>
        <item x="796"/>
        <item x="799"/>
        <item x="801"/>
        <item x="804"/>
        <item x="805"/>
        <item x="806"/>
        <item x="807"/>
        <item x="808"/>
        <item x="809"/>
        <item x="813"/>
        <item x="821"/>
        <item x="822"/>
        <item x="823"/>
        <item x="825"/>
        <item x="827"/>
        <item x="828"/>
        <item x="829"/>
        <item x="830"/>
        <item x="833"/>
        <item x="834"/>
        <item x="837"/>
        <item x="838"/>
        <item x="842"/>
        <item x="848"/>
        <item x="849"/>
        <item x="850"/>
        <item x="857"/>
        <item x="858"/>
        <item x="872"/>
        <item x="874"/>
        <item x="875"/>
        <item x="878"/>
        <item x="879"/>
        <item x="881"/>
        <item x="884"/>
        <item x="894"/>
        <item x="896"/>
        <item x="898"/>
        <item x="901"/>
        <item x="904"/>
        <item x="905"/>
        <item x="908"/>
        <item x="909"/>
        <item x="913"/>
        <item x="917"/>
        <item x="918"/>
        <item x="921"/>
        <item x="922"/>
        <item x="924"/>
        <item x="925"/>
        <item x="926"/>
        <item x="929"/>
        <item x="930"/>
        <item x="931"/>
        <item t="default"/>
      </items>
    </pivotField>
    <pivotField showAll="0"/>
    <pivotField showAll="0"/>
    <pivotField showAll="0" defaultSubtotal="0"/>
    <pivotField showAll="0" defaultSubtotal="0"/>
    <pivotField showAll="0"/>
    <pivotField showAll="0"/>
    <pivotField showAll="0"/>
    <pivotField axis="axisPage" multipleItemSelectionAllowed="1" showAll="0">
      <items count="13">
        <item m="1" x="9"/>
        <item h="1" x="2"/>
        <item x="1"/>
        <item m="1" x="6"/>
        <item m="1" x="11"/>
        <item h="1" x="0"/>
        <item h="1" x="3"/>
        <item h="1" m="1" x="10"/>
        <item h="1" m="1" x="8"/>
        <item h="1" m="1" x="5"/>
        <item h="1" m="1" x="7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658">
    <i>
      <x v="3"/>
    </i>
    <i>
      <x v="4"/>
    </i>
    <i>
      <x v="8"/>
    </i>
    <i>
      <x v="13"/>
    </i>
    <i>
      <x v="18"/>
    </i>
    <i>
      <x v="19"/>
    </i>
    <i>
      <x v="32"/>
    </i>
    <i>
      <x v="38"/>
    </i>
    <i>
      <x v="44"/>
    </i>
    <i>
      <x v="48"/>
    </i>
    <i>
      <x v="50"/>
    </i>
    <i>
      <x v="55"/>
    </i>
    <i>
      <x v="56"/>
    </i>
    <i>
      <x v="58"/>
    </i>
    <i>
      <x v="65"/>
    </i>
    <i>
      <x v="69"/>
    </i>
    <i>
      <x v="70"/>
    </i>
    <i>
      <x v="72"/>
    </i>
    <i>
      <x v="73"/>
    </i>
    <i>
      <x v="78"/>
    </i>
    <i>
      <x v="89"/>
    </i>
    <i>
      <x v="94"/>
    </i>
    <i>
      <x v="95"/>
    </i>
    <i>
      <x v="99"/>
    </i>
    <i>
      <x v="108"/>
    </i>
    <i>
      <x v="132"/>
    </i>
    <i>
      <x v="141"/>
    </i>
    <i>
      <x v="143"/>
    </i>
    <i>
      <x v="154"/>
    </i>
    <i>
      <x v="159"/>
    </i>
    <i>
      <x v="165"/>
    </i>
    <i>
      <x v="171"/>
    </i>
    <i>
      <x v="174"/>
    </i>
    <i>
      <x v="177"/>
    </i>
    <i>
      <x v="181"/>
    </i>
    <i>
      <x v="182"/>
    </i>
    <i>
      <x v="185"/>
    </i>
    <i>
      <x v="195"/>
    </i>
    <i>
      <x v="208"/>
    </i>
    <i>
      <x v="209"/>
    </i>
    <i>
      <x v="211"/>
    </i>
    <i>
      <x v="215"/>
    </i>
    <i>
      <x v="225"/>
    </i>
    <i>
      <x v="228"/>
    </i>
    <i>
      <x v="234"/>
    </i>
    <i>
      <x v="244"/>
    </i>
    <i>
      <x v="256"/>
    </i>
    <i>
      <x v="257"/>
    </i>
    <i>
      <x v="263"/>
    </i>
    <i>
      <x v="264"/>
    </i>
    <i>
      <x v="265"/>
    </i>
    <i>
      <x v="281"/>
    </i>
    <i>
      <x v="289"/>
    </i>
    <i>
      <x v="298"/>
    </i>
    <i>
      <x v="299"/>
    </i>
    <i>
      <x v="315"/>
    </i>
    <i>
      <x v="318"/>
    </i>
    <i>
      <x v="319"/>
    </i>
    <i>
      <x v="320"/>
    </i>
    <i>
      <x v="324"/>
    </i>
    <i>
      <x v="325"/>
    </i>
    <i>
      <x v="327"/>
    </i>
    <i>
      <x v="332"/>
    </i>
    <i>
      <x v="336"/>
    </i>
    <i>
      <x v="346"/>
    </i>
    <i>
      <x v="351"/>
    </i>
    <i>
      <x v="352"/>
    </i>
    <i>
      <x v="353"/>
    </i>
    <i>
      <x v="355"/>
    </i>
    <i>
      <x v="356"/>
    </i>
    <i>
      <x v="357"/>
    </i>
    <i>
      <x v="361"/>
    </i>
    <i>
      <x v="362"/>
    </i>
    <i>
      <x v="363"/>
    </i>
    <i>
      <x v="365"/>
    </i>
    <i>
      <x v="366"/>
    </i>
    <i>
      <x v="369"/>
    </i>
    <i>
      <x v="371"/>
    </i>
    <i>
      <x v="374"/>
    </i>
    <i>
      <x v="379"/>
    </i>
    <i>
      <x v="383"/>
    </i>
    <i>
      <x v="385"/>
    </i>
    <i>
      <x v="388"/>
    </i>
    <i>
      <x v="389"/>
    </i>
    <i>
      <x v="401"/>
    </i>
    <i>
      <x v="408"/>
    </i>
    <i>
      <x v="409"/>
    </i>
    <i>
      <x v="410"/>
    </i>
    <i>
      <x v="424"/>
    </i>
    <i>
      <x v="431"/>
    </i>
    <i>
      <x v="442"/>
    </i>
    <i>
      <x v="451"/>
    </i>
    <i>
      <x v="454"/>
    </i>
    <i>
      <x v="456"/>
    </i>
    <i>
      <x v="457"/>
    </i>
    <i>
      <x v="461"/>
    </i>
    <i>
      <x v="462"/>
    </i>
    <i>
      <x v="463"/>
    </i>
    <i>
      <x v="464"/>
    </i>
    <i>
      <x v="472"/>
    </i>
    <i>
      <x v="476"/>
    </i>
    <i>
      <x v="482"/>
    </i>
    <i>
      <x v="483"/>
    </i>
    <i>
      <x v="499"/>
    </i>
    <i>
      <x v="501"/>
    </i>
    <i>
      <x v="508"/>
    </i>
    <i>
      <x v="510"/>
    </i>
    <i>
      <x v="513"/>
    </i>
    <i>
      <x v="514"/>
    </i>
    <i>
      <x v="533"/>
    </i>
    <i>
      <x v="538"/>
    </i>
    <i>
      <x v="539"/>
    </i>
    <i>
      <x v="541"/>
    </i>
    <i>
      <x v="552"/>
    </i>
    <i>
      <x v="555"/>
    </i>
    <i>
      <x v="557"/>
    </i>
    <i>
      <x v="558"/>
    </i>
    <i>
      <x v="572"/>
    </i>
    <i>
      <x v="575"/>
    </i>
    <i>
      <x v="577"/>
    </i>
    <i>
      <x v="578"/>
    </i>
    <i>
      <x v="579"/>
    </i>
    <i>
      <x v="582"/>
    </i>
    <i>
      <x v="590"/>
    </i>
    <i>
      <x v="593"/>
    </i>
    <i>
      <x v="596"/>
    </i>
    <i>
      <x v="603"/>
    </i>
    <i>
      <x v="607"/>
    </i>
    <i>
      <x v="608"/>
    </i>
    <i>
      <x v="610"/>
    </i>
    <i>
      <x v="626"/>
    </i>
    <i>
      <x v="639"/>
    </i>
    <i>
      <x v="657"/>
    </i>
    <i>
      <x v="675"/>
    </i>
    <i>
      <x v="682"/>
    </i>
    <i>
      <x v="686"/>
    </i>
    <i>
      <x v="693"/>
    </i>
    <i>
      <x v="698"/>
    </i>
    <i>
      <x v="713"/>
    </i>
    <i>
      <x v="719"/>
    </i>
    <i>
      <x v="721"/>
    </i>
    <i>
      <x v="726"/>
    </i>
    <i>
      <x v="728"/>
    </i>
    <i>
      <x v="729"/>
    </i>
    <i>
      <x v="730"/>
    </i>
    <i>
      <x v="731"/>
    </i>
    <i>
      <x v="732"/>
    </i>
    <i>
      <x v="736"/>
    </i>
    <i>
      <x v="746"/>
    </i>
    <i>
      <x v="747"/>
    </i>
    <i>
      <x v="752"/>
    </i>
    <i>
      <x v="759"/>
    </i>
    <i>
      <x v="762"/>
    </i>
    <i>
      <x v="767"/>
    </i>
    <i>
      <x v="772"/>
    </i>
    <i>
      <x v="777"/>
    </i>
    <i>
      <x v="779"/>
    </i>
    <i>
      <x v="795"/>
    </i>
    <i>
      <x v="797"/>
    </i>
    <i>
      <x v="798"/>
    </i>
    <i>
      <x v="810"/>
    </i>
    <i>
      <x v="821"/>
    </i>
    <i>
      <x v="823"/>
    </i>
    <i>
      <x v="829"/>
    </i>
    <i>
      <x v="835"/>
    </i>
    <i>
      <x v="853"/>
    </i>
    <i>
      <x v="856"/>
    </i>
    <i>
      <x v="857"/>
    </i>
    <i>
      <x v="861"/>
    </i>
    <i>
      <x v="869"/>
    </i>
    <i>
      <x v="872"/>
    </i>
    <i>
      <x v="873"/>
    </i>
    <i>
      <x v="877"/>
    </i>
    <i>
      <x v="881"/>
    </i>
    <i>
      <x v="882"/>
    </i>
    <i>
      <x v="894"/>
    </i>
    <i>
      <x v="901"/>
    </i>
    <i>
      <x v="903"/>
    </i>
    <i>
      <x v="905"/>
    </i>
    <i>
      <x v="906"/>
    </i>
    <i>
      <x v="907"/>
    </i>
    <i>
      <x v="918"/>
    </i>
    <i>
      <x v="920"/>
    </i>
    <i>
      <x v="921"/>
    </i>
    <i>
      <x v="922"/>
    </i>
    <i>
      <x v="926"/>
    </i>
    <i>
      <x v="934"/>
    </i>
    <i>
      <x v="937"/>
    </i>
    <i>
      <x v="943"/>
    </i>
    <i>
      <x v="954"/>
    </i>
    <i>
      <x v="966"/>
    </i>
    <i>
      <x v="976"/>
    </i>
    <i>
      <x v="980"/>
    </i>
    <i>
      <x v="981"/>
    </i>
    <i>
      <x v="988"/>
    </i>
    <i>
      <x v="993"/>
    </i>
    <i>
      <x v="997"/>
    </i>
    <i>
      <x v="1004"/>
    </i>
    <i>
      <x v="1010"/>
    </i>
    <i>
      <x v="1015"/>
    </i>
    <i>
      <x v="1017"/>
    </i>
    <i>
      <x v="1028"/>
    </i>
    <i>
      <x v="1039"/>
    </i>
    <i>
      <x v="1046"/>
    </i>
    <i>
      <x v="1048"/>
    </i>
    <i>
      <x v="1054"/>
    </i>
    <i>
      <x v="1060"/>
    </i>
    <i>
      <x v="1062"/>
    </i>
    <i>
      <x v="1065"/>
    </i>
    <i>
      <x v="1070"/>
    </i>
    <i>
      <x v="1078"/>
    </i>
    <i>
      <x v="1081"/>
    </i>
    <i>
      <x v="1095"/>
    </i>
    <i>
      <x v="1097"/>
    </i>
    <i>
      <x v="1102"/>
    </i>
    <i>
      <x v="1105"/>
    </i>
    <i>
      <x v="1121"/>
    </i>
    <i>
      <x v="1122"/>
    </i>
    <i>
      <x v="1123"/>
    </i>
    <i>
      <x v="1126"/>
    </i>
    <i>
      <x v="1132"/>
    </i>
    <i>
      <x v="1133"/>
    </i>
    <i>
      <x v="1135"/>
    </i>
    <i>
      <x v="1142"/>
    </i>
    <i>
      <x v="1145"/>
    </i>
    <i>
      <x v="1156"/>
    </i>
    <i>
      <x v="1162"/>
    </i>
    <i>
      <x v="1165"/>
    </i>
    <i>
      <x v="1180"/>
    </i>
    <i>
      <x v="1182"/>
    </i>
    <i>
      <x v="1185"/>
    </i>
    <i>
      <x v="1191"/>
    </i>
    <i>
      <x v="1192"/>
    </i>
    <i>
      <x v="1196"/>
    </i>
    <i>
      <x v="1201"/>
    </i>
    <i>
      <x v="1217"/>
    </i>
    <i>
      <x v="1226"/>
    </i>
    <i>
      <x v="1229"/>
    </i>
    <i>
      <x v="1236"/>
    </i>
    <i>
      <x v="1244"/>
    </i>
    <i>
      <x v="1247"/>
    </i>
    <i>
      <x v="1248"/>
    </i>
    <i>
      <x v="1250"/>
    </i>
    <i>
      <x v="1270"/>
    </i>
    <i>
      <x v="1272"/>
    </i>
    <i>
      <x v="1275"/>
    </i>
    <i>
      <x v="1276"/>
    </i>
    <i>
      <x v="1278"/>
    </i>
    <i>
      <x v="1289"/>
    </i>
    <i>
      <x v="1291"/>
    </i>
    <i>
      <x v="1298"/>
    </i>
    <i>
      <x v="1307"/>
    </i>
    <i>
      <x v="1308"/>
    </i>
    <i>
      <x v="1309"/>
    </i>
    <i>
      <x v="1311"/>
    </i>
    <i>
      <x v="1315"/>
    </i>
    <i>
      <x v="1317"/>
    </i>
    <i>
      <x v="1320"/>
    </i>
    <i>
      <x v="1325"/>
    </i>
    <i>
      <x v="1328"/>
    </i>
    <i>
      <x v="1329"/>
    </i>
    <i>
      <x v="1333"/>
    </i>
    <i>
      <x v="1336"/>
    </i>
    <i>
      <x v="1337"/>
    </i>
    <i>
      <x v="1338"/>
    </i>
    <i>
      <x v="1342"/>
    </i>
    <i>
      <x v="1343"/>
    </i>
    <i>
      <x v="1346"/>
    </i>
    <i>
      <x v="1366"/>
    </i>
    <i>
      <x v="1378"/>
    </i>
    <i>
      <x v="1395"/>
    </i>
    <i>
      <x v="1399"/>
    </i>
    <i>
      <x v="1410"/>
    </i>
    <i>
      <x v="1415"/>
    </i>
    <i>
      <x v="1422"/>
    </i>
    <i>
      <x v="1429"/>
    </i>
    <i>
      <x v="1433"/>
    </i>
    <i>
      <x v="1436"/>
    </i>
    <i>
      <x v="1438"/>
    </i>
    <i>
      <x v="1448"/>
    </i>
    <i>
      <x v="1471"/>
    </i>
    <i>
      <x v="1475"/>
    </i>
    <i>
      <x v="1482"/>
    </i>
    <i>
      <x v="1506"/>
    </i>
    <i>
      <x v="1510"/>
    </i>
    <i>
      <x v="1518"/>
    </i>
    <i>
      <x v="1524"/>
    </i>
    <i>
      <x v="1529"/>
    </i>
    <i>
      <x v="1540"/>
    </i>
    <i>
      <x v="1542"/>
    </i>
    <i>
      <x v="1550"/>
    </i>
    <i>
      <x v="1556"/>
    </i>
    <i>
      <x v="1557"/>
    </i>
    <i>
      <x v="1560"/>
    </i>
    <i>
      <x v="1561"/>
    </i>
    <i>
      <x v="1566"/>
    </i>
    <i>
      <x v="1568"/>
    </i>
    <i>
      <x v="1570"/>
    </i>
    <i>
      <x v="1584"/>
    </i>
    <i>
      <x v="1587"/>
    </i>
    <i>
      <x v="1593"/>
    </i>
    <i>
      <x v="1621"/>
    </i>
    <i>
      <x v="1628"/>
    </i>
    <i>
      <x v="1647"/>
    </i>
    <i>
      <x v="1649"/>
    </i>
    <i>
      <x v="1650"/>
    </i>
    <i>
      <x v="1653"/>
    </i>
    <i>
      <x v="1662"/>
    </i>
    <i>
      <x v="1677"/>
    </i>
    <i>
      <x v="1680"/>
    </i>
    <i>
      <x v="1681"/>
    </i>
    <i>
      <x v="1704"/>
    </i>
    <i>
      <x v="1706"/>
    </i>
    <i>
      <x v="1720"/>
    </i>
    <i>
      <x v="1721"/>
    </i>
    <i>
      <x v="1729"/>
    </i>
    <i>
      <x v="1734"/>
    </i>
    <i>
      <x v="1747"/>
    </i>
    <i>
      <x v="1754"/>
    </i>
    <i>
      <x v="1761"/>
    </i>
    <i>
      <x v="1771"/>
    </i>
    <i>
      <x v="1777"/>
    </i>
    <i>
      <x v="1783"/>
    </i>
    <i>
      <x v="1789"/>
    </i>
    <i>
      <x v="1791"/>
    </i>
    <i>
      <x v="1792"/>
    </i>
    <i>
      <x v="1794"/>
    </i>
    <i>
      <x v="1837"/>
    </i>
    <i>
      <x v="1847"/>
    </i>
    <i>
      <x v="1853"/>
    </i>
    <i>
      <x v="1860"/>
    </i>
    <i>
      <x v="1869"/>
    </i>
    <i>
      <x v="1873"/>
    </i>
    <i>
      <x v="1875"/>
    </i>
    <i>
      <x v="1876"/>
    </i>
    <i>
      <x v="1877"/>
    </i>
    <i>
      <x v="1887"/>
    </i>
    <i>
      <x v="1889"/>
    </i>
    <i>
      <x v="1891"/>
    </i>
    <i>
      <x v="1902"/>
    </i>
    <i>
      <x v="1905"/>
    </i>
    <i>
      <x v="1911"/>
    </i>
    <i>
      <x v="1925"/>
    </i>
    <i>
      <x v="1931"/>
    </i>
    <i>
      <x v="1978"/>
    </i>
    <i>
      <x v="1979"/>
    </i>
    <i>
      <x v="1981"/>
    </i>
    <i>
      <x v="1982"/>
    </i>
    <i>
      <x v="1983"/>
    </i>
    <i>
      <x v="1985"/>
    </i>
    <i>
      <x v="1986"/>
    </i>
    <i>
      <x v="1988"/>
    </i>
    <i>
      <x v="1994"/>
    </i>
    <i>
      <x v="1999"/>
    </i>
    <i>
      <x v="2012"/>
    </i>
    <i>
      <x v="2024"/>
    </i>
    <i>
      <x v="2043"/>
    </i>
    <i>
      <x v="2045"/>
    </i>
    <i>
      <x v="2046"/>
    </i>
    <i>
      <x v="2052"/>
    </i>
    <i>
      <x v="2057"/>
    </i>
    <i>
      <x v="2063"/>
    </i>
    <i>
      <x v="2064"/>
    </i>
    <i>
      <x v="2065"/>
    </i>
    <i>
      <x v="2072"/>
    </i>
    <i>
      <x v="2076"/>
    </i>
    <i>
      <x v="2078"/>
    </i>
    <i>
      <x v="2091"/>
    </i>
    <i>
      <x v="2092"/>
    </i>
    <i>
      <x v="2096"/>
    </i>
    <i>
      <x v="2099"/>
    </i>
    <i>
      <x v="2100"/>
    </i>
    <i>
      <x v="2122"/>
    </i>
    <i>
      <x v="2123"/>
    </i>
    <i>
      <x v="2129"/>
    </i>
    <i>
      <x v="2130"/>
    </i>
    <i>
      <x v="2149"/>
    </i>
    <i>
      <x v="2162"/>
    </i>
    <i>
      <x v="2172"/>
    </i>
    <i>
      <x v="2178"/>
    </i>
    <i>
      <x v="2180"/>
    </i>
    <i>
      <x v="2183"/>
    </i>
    <i>
      <x v="2187"/>
    </i>
    <i>
      <x v="2193"/>
    </i>
    <i>
      <x v="2195"/>
    </i>
    <i>
      <x v="2198"/>
    </i>
    <i>
      <x v="2200"/>
    </i>
    <i>
      <x v="2209"/>
    </i>
    <i>
      <x v="2214"/>
    </i>
    <i>
      <x v="2217"/>
    </i>
    <i>
      <x v="2223"/>
    </i>
    <i>
      <x v="2224"/>
    </i>
    <i>
      <x v="2226"/>
    </i>
    <i>
      <x v="2230"/>
    </i>
    <i>
      <x v="2231"/>
    </i>
    <i>
      <x v="2241"/>
    </i>
    <i>
      <x v="2264"/>
    </i>
    <i>
      <x v="2266"/>
    </i>
    <i>
      <x v="2274"/>
    </i>
    <i>
      <x v="2288"/>
    </i>
    <i>
      <x v="2296"/>
    </i>
    <i>
      <x v="2306"/>
    </i>
    <i>
      <x v="2311"/>
    </i>
    <i>
      <x v="2313"/>
    </i>
    <i>
      <x v="2320"/>
    </i>
    <i>
      <x v="2321"/>
    </i>
    <i>
      <x v="2322"/>
    </i>
    <i>
      <x v="2334"/>
    </i>
    <i>
      <x v="2340"/>
    </i>
    <i>
      <x v="2342"/>
    </i>
    <i>
      <x v="2345"/>
    </i>
    <i>
      <x v="2349"/>
    </i>
    <i>
      <x v="2350"/>
    </i>
    <i>
      <x v="2356"/>
    </i>
    <i>
      <x v="2365"/>
    </i>
    <i>
      <x v="2377"/>
    </i>
    <i>
      <x v="2396"/>
    </i>
    <i>
      <x v="2400"/>
    </i>
    <i>
      <x v="2405"/>
    </i>
    <i>
      <x v="2407"/>
    </i>
    <i>
      <x v="2431"/>
    </i>
    <i>
      <x v="2432"/>
    </i>
    <i>
      <x v="2433"/>
    </i>
    <i>
      <x v="2435"/>
    </i>
    <i>
      <x v="2436"/>
    </i>
    <i>
      <x v="2445"/>
    </i>
    <i>
      <x v="2456"/>
    </i>
    <i>
      <x v="2459"/>
    </i>
    <i>
      <x v="2474"/>
    </i>
    <i>
      <x v="2481"/>
    </i>
    <i>
      <x v="2482"/>
    </i>
    <i>
      <x v="2488"/>
    </i>
    <i>
      <x v="2490"/>
    </i>
    <i>
      <x v="2492"/>
    </i>
    <i>
      <x v="2496"/>
    </i>
    <i>
      <x v="2498"/>
    </i>
    <i>
      <x v="2505"/>
    </i>
    <i>
      <x v="2507"/>
    </i>
    <i>
      <x v="2513"/>
    </i>
    <i>
      <x v="2517"/>
    </i>
    <i>
      <x v="2530"/>
    </i>
    <i>
      <x v="2533"/>
    </i>
    <i>
      <x v="2534"/>
    </i>
    <i>
      <x v="2540"/>
    </i>
    <i>
      <x v="2543"/>
    </i>
    <i>
      <x v="2557"/>
    </i>
    <i>
      <x v="2565"/>
    </i>
    <i>
      <x v="2567"/>
    </i>
    <i>
      <x v="2584"/>
    </i>
    <i>
      <x v="2601"/>
    </i>
    <i>
      <x v="2610"/>
    </i>
    <i>
      <x v="2612"/>
    </i>
    <i>
      <x v="2618"/>
    </i>
    <i>
      <x v="2626"/>
    </i>
    <i>
      <x v="2632"/>
    </i>
    <i>
      <x v="2635"/>
    </i>
    <i>
      <x v="2660"/>
    </i>
    <i>
      <x v="2685"/>
    </i>
    <i>
      <x v="2689"/>
    </i>
    <i>
      <x v="2690"/>
    </i>
    <i>
      <x v="2691"/>
    </i>
    <i>
      <x v="2695"/>
    </i>
    <i>
      <x v="2699"/>
    </i>
    <i>
      <x v="2709"/>
    </i>
    <i>
      <x v="2711"/>
    </i>
    <i>
      <x v="2722"/>
    </i>
    <i>
      <x v="2728"/>
    </i>
    <i>
      <x v="2729"/>
    </i>
    <i>
      <x v="2735"/>
    </i>
    <i>
      <x v="2739"/>
    </i>
    <i>
      <x v="2742"/>
    </i>
    <i>
      <x v="2751"/>
    </i>
    <i>
      <x v="2755"/>
    </i>
    <i>
      <x v="2757"/>
    </i>
    <i>
      <x v="2760"/>
    </i>
    <i>
      <x v="2762"/>
    </i>
    <i>
      <x v="2763"/>
    </i>
    <i>
      <x v="2764"/>
    </i>
    <i>
      <x v="2766"/>
    </i>
    <i>
      <x v="2767"/>
    </i>
    <i>
      <x v="2772"/>
    </i>
    <i>
      <x v="2773"/>
    </i>
    <i>
      <x v="2774"/>
    </i>
    <i>
      <x v="2776"/>
    </i>
    <i>
      <x v="2778"/>
    </i>
    <i>
      <x v="2779"/>
    </i>
    <i>
      <x v="2780"/>
    </i>
    <i>
      <x v="2781"/>
    </i>
    <i>
      <x v="2782"/>
    </i>
    <i>
      <x v="2784"/>
    </i>
    <i>
      <x v="2786"/>
    </i>
    <i>
      <x v="2787"/>
    </i>
    <i>
      <x v="2788"/>
    </i>
    <i>
      <x v="2789"/>
    </i>
    <i>
      <x v="2790"/>
    </i>
    <i>
      <x v="2791"/>
    </i>
    <i>
      <x v="2792"/>
    </i>
    <i>
      <x v="2793"/>
    </i>
    <i>
      <x v="2795"/>
    </i>
    <i>
      <x v="2799"/>
    </i>
    <i>
      <x v="2808"/>
    </i>
    <i>
      <x v="2809"/>
    </i>
    <i>
      <x v="2810"/>
    </i>
    <i>
      <x v="2821"/>
    </i>
    <i>
      <x v="2823"/>
    </i>
    <i>
      <x v="2824"/>
    </i>
    <i>
      <x v="2826"/>
    </i>
    <i>
      <x v="2827"/>
    </i>
    <i>
      <x v="2828"/>
    </i>
    <i>
      <x v="2829"/>
    </i>
    <i>
      <x v="2830"/>
    </i>
    <i>
      <x v="2831"/>
    </i>
    <i>
      <x v="2832"/>
    </i>
    <i>
      <x v="2833"/>
    </i>
    <i>
      <x v="2834"/>
    </i>
    <i>
      <x v="2835"/>
    </i>
    <i>
      <x v="2836"/>
    </i>
    <i>
      <x v="2837"/>
    </i>
    <i>
      <x v="2838"/>
    </i>
    <i>
      <x v="2839"/>
    </i>
    <i>
      <x v="2840"/>
    </i>
    <i>
      <x v="2841"/>
    </i>
    <i>
      <x v="2842"/>
    </i>
    <i>
      <x v="2843"/>
    </i>
    <i>
      <x v="2844"/>
    </i>
    <i>
      <x v="2845"/>
    </i>
    <i>
      <x v="2847"/>
    </i>
    <i>
      <x v="2848"/>
    </i>
    <i>
      <x v="2849"/>
    </i>
    <i>
      <x v="2850"/>
    </i>
    <i>
      <x v="2851"/>
    </i>
    <i>
      <x v="2852"/>
    </i>
    <i>
      <x v="2853"/>
    </i>
    <i>
      <x v="2854"/>
    </i>
    <i>
      <x v="2855"/>
    </i>
    <i>
      <x v="2856"/>
    </i>
    <i>
      <x v="2858"/>
    </i>
    <i>
      <x v="2859"/>
    </i>
    <i>
      <x v="2860"/>
    </i>
    <i>
      <x v="2861"/>
    </i>
    <i>
      <x v="2862"/>
    </i>
    <i>
      <x v="2863"/>
    </i>
    <i>
      <x v="2864"/>
    </i>
    <i>
      <x v="2865"/>
    </i>
    <i>
      <x v="2867"/>
    </i>
    <i>
      <x v="2869"/>
    </i>
    <i>
      <x v="2871"/>
    </i>
    <i>
      <x v="2872"/>
    </i>
    <i>
      <x v="2874"/>
    </i>
    <i>
      <x v="2875"/>
    </i>
    <i>
      <x v="2877"/>
    </i>
    <i>
      <x v="2879"/>
    </i>
    <i>
      <x v="2882"/>
    </i>
    <i>
      <x v="2883"/>
    </i>
    <i>
      <x v="2887"/>
    </i>
    <i>
      <x v="2888"/>
    </i>
    <i>
      <x v="2889"/>
    </i>
    <i>
      <x v="2890"/>
    </i>
    <i>
      <x v="2891"/>
    </i>
    <i>
      <x v="2892"/>
    </i>
    <i>
      <x v="2897"/>
    </i>
    <i>
      <x v="2900"/>
    </i>
    <i>
      <x v="2901"/>
    </i>
    <i>
      <x v="2902"/>
    </i>
    <i>
      <x v="2904"/>
    </i>
    <i>
      <x v="2906"/>
    </i>
    <i>
      <x v="2907"/>
    </i>
    <i>
      <x v="2908"/>
    </i>
    <i>
      <x v="2909"/>
    </i>
    <i>
      <x v="2910"/>
    </i>
    <i>
      <x v="2913"/>
    </i>
    <i>
      <x v="2915"/>
    </i>
    <i>
      <x v="2916"/>
    </i>
    <i>
      <x v="2917"/>
    </i>
    <i>
      <x v="2918"/>
    </i>
    <i>
      <x v="2919"/>
    </i>
    <i>
      <x v="2920"/>
    </i>
    <i>
      <x v="2921"/>
    </i>
    <i>
      <x v="2922"/>
    </i>
    <i>
      <x v="2923"/>
    </i>
    <i>
      <x v="2925"/>
    </i>
    <i>
      <x v="2926"/>
    </i>
    <i>
      <x v="2927"/>
    </i>
    <i>
      <x v="2928"/>
    </i>
    <i>
      <x v="2929"/>
    </i>
    <i>
      <x v="2930"/>
    </i>
    <i>
      <x v="2931"/>
    </i>
    <i>
      <x v="2933"/>
    </i>
    <i>
      <x v="2934"/>
    </i>
    <i>
      <x v="2935"/>
    </i>
    <i>
      <x v="2936"/>
    </i>
    <i>
      <x v="2937"/>
    </i>
    <i>
      <x v="2938"/>
    </i>
    <i>
      <x v="2939"/>
    </i>
    <i>
      <x v="2940"/>
    </i>
    <i>
      <x v="2941"/>
    </i>
    <i>
      <x v="2942"/>
    </i>
    <i>
      <x v="2944"/>
    </i>
    <i>
      <x v="2945"/>
    </i>
    <i>
      <x v="2946"/>
    </i>
    <i>
      <x v="2947"/>
    </i>
    <i>
      <x v="2948"/>
    </i>
    <i>
      <x v="2949"/>
    </i>
    <i>
      <x v="2950"/>
    </i>
    <i>
      <x v="2951"/>
    </i>
    <i>
      <x v="2953"/>
    </i>
    <i>
      <x v="2954"/>
    </i>
    <i>
      <x v="2955"/>
    </i>
    <i>
      <x v="2956"/>
    </i>
    <i>
      <x v="2957"/>
    </i>
    <i>
      <x v="2958"/>
    </i>
    <i>
      <x v="2959"/>
    </i>
    <i>
      <x v="2961"/>
    </i>
    <i>
      <x v="2963"/>
    </i>
    <i>
      <x v="2964"/>
    </i>
    <i>
      <x v="2965"/>
    </i>
    <i>
      <x v="2966"/>
    </i>
    <i>
      <x v="2967"/>
    </i>
    <i>
      <x v="2968"/>
    </i>
    <i>
      <x v="2970"/>
    </i>
    <i>
      <x v="2971"/>
    </i>
    <i>
      <x v="2972"/>
    </i>
    <i>
      <x v="2973"/>
    </i>
    <i>
      <x v="2974"/>
    </i>
    <i>
      <x v="2975"/>
    </i>
    <i>
      <x v="2976"/>
    </i>
    <i>
      <x v="2977"/>
    </i>
    <i>
      <x v="2978"/>
    </i>
    <i>
      <x v="2979"/>
    </i>
    <i>
      <x v="2980"/>
    </i>
    <i>
      <x v="2981"/>
    </i>
    <i>
      <x v="2982"/>
    </i>
    <i>
      <x v="2983"/>
    </i>
    <i>
      <x v="2984"/>
    </i>
    <i>
      <x v="2985"/>
    </i>
    <i>
      <x v="2986"/>
    </i>
    <i>
      <x v="2987"/>
    </i>
    <i>
      <x v="2988"/>
    </i>
    <i>
      <x v="2989"/>
    </i>
    <i>
      <x v="2990"/>
    </i>
    <i>
      <x v="2991"/>
    </i>
    <i>
      <x v="2992"/>
    </i>
    <i>
      <x v="2993"/>
    </i>
    <i>
      <x v="2994"/>
    </i>
    <i>
      <x v="2995"/>
    </i>
    <i>
      <x v="2997"/>
    </i>
    <i>
      <x v="2998"/>
    </i>
    <i>
      <x v="2999"/>
    </i>
    <i>
      <x v="3000"/>
    </i>
    <i>
      <x v="3001"/>
    </i>
    <i>
      <x v="3002"/>
    </i>
    <i>
      <x v="3003"/>
    </i>
    <i>
      <x v="3004"/>
    </i>
    <i>
      <x v="3005"/>
    </i>
    <i>
      <x v="3008"/>
    </i>
    <i>
      <x v="3009"/>
    </i>
    <i>
      <x v="3010"/>
    </i>
    <i t="grand">
      <x/>
    </i>
  </rowItems>
  <colItems count="1">
    <i/>
  </colItems>
  <pageFields count="1">
    <pageField fld="14" hier="-1"/>
  </pageFields>
  <dataFields count="1">
    <dataField name="Suma de Importe" fld="5" baseField="9" baseItem="4" numFmtId="4"/>
  </dataFields>
  <formats count="25">
    <format dxfId="3488">
      <pivotArea grandRow="1" outline="0" collapsedLevelsAreSubtotals="1" fieldPosition="0"/>
    </format>
    <format dxfId="3487">
      <pivotArea dataOnly="0" labelOnly="1" grandRow="1" outline="0" fieldPosition="0"/>
    </format>
    <format dxfId="3486">
      <pivotArea dataOnly="0" labelOnly="1" outline="0" axis="axisValues" fieldPosition="0"/>
    </format>
    <format dxfId="3485">
      <pivotArea dataOnly="0" labelOnly="1" outline="0" axis="axisValues" fieldPosition="0"/>
    </format>
    <format dxfId="3484">
      <pivotArea dataOnly="0" labelOnly="1" outline="0" axis="axisValues" fieldPosition="0"/>
    </format>
    <format dxfId="3483">
      <pivotArea dataOnly="0" labelOnly="1" outline="0" axis="axisValues" fieldPosition="0"/>
    </format>
    <format dxfId="3482">
      <pivotArea type="all" dataOnly="0" outline="0" fieldPosition="0"/>
    </format>
    <format dxfId="3481">
      <pivotArea outline="0" collapsedLevelsAreSubtotals="1" fieldPosition="0"/>
    </format>
    <format dxfId="3480">
      <pivotArea field="6" type="button" dataOnly="0" labelOnly="1" outline="0" axis="axisRow" fieldPosition="0"/>
    </format>
    <format dxfId="3479">
      <pivotArea dataOnly="0" labelOnly="1" outline="0" axis="axisValues" fieldPosition="0"/>
    </format>
    <format dxfId="3478">
      <pivotArea dataOnly="0" labelOnly="1" fieldPosition="0">
        <references count="1">
          <reference field="6" count="50">
            <x v="1"/>
            <x v="2"/>
            <x v="3"/>
            <x v="4"/>
            <x v="7"/>
            <x v="12"/>
            <x v="13"/>
            <x v="17"/>
            <x v="21"/>
            <x v="24"/>
            <x v="25"/>
            <x v="26"/>
            <x v="28"/>
            <x v="29"/>
            <x v="30"/>
            <x v="32"/>
            <x v="34"/>
            <x v="35"/>
            <x v="36"/>
            <x v="37"/>
            <x v="38"/>
            <x v="39"/>
            <x v="40"/>
            <x v="42"/>
            <x v="43"/>
            <x v="44"/>
            <x v="45"/>
            <x v="46"/>
            <x v="50"/>
            <x v="52"/>
            <x v="54"/>
            <x v="55"/>
            <x v="56"/>
            <x v="58"/>
            <x v="59"/>
            <x v="61"/>
            <x v="63"/>
            <x v="64"/>
            <x v="65"/>
            <x v="66"/>
            <x v="67"/>
            <x v="68"/>
            <x v="72"/>
            <x v="73"/>
            <x v="74"/>
            <x v="76"/>
            <x v="78"/>
            <x v="82"/>
            <x v="83"/>
            <x v="85"/>
          </reference>
        </references>
      </pivotArea>
    </format>
    <format dxfId="3477">
      <pivotArea dataOnly="0" labelOnly="1" fieldPosition="0">
        <references count="1">
          <reference field="6" count="50">
            <x v="87"/>
            <x v="89"/>
            <x v="90"/>
            <x v="93"/>
            <x v="95"/>
            <x v="96"/>
            <x v="97"/>
            <x v="98"/>
            <x v="101"/>
            <x v="102"/>
            <x v="103"/>
            <x v="104"/>
            <x v="105"/>
            <x v="106"/>
            <x v="107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4"/>
            <x v="126"/>
            <x v="127"/>
            <x v="131"/>
            <x v="132"/>
            <x v="133"/>
            <x v="134"/>
            <x v="135"/>
            <x v="136"/>
            <x v="137"/>
            <x v="139"/>
            <x v="141"/>
            <x v="142"/>
            <x v="143"/>
            <x v="145"/>
            <x v="146"/>
            <x v="150"/>
            <x v="151"/>
            <x v="152"/>
            <x v="158"/>
            <x v="163"/>
            <x v="164"/>
            <x v="166"/>
          </reference>
        </references>
      </pivotArea>
    </format>
    <format dxfId="3476">
      <pivotArea dataOnly="0" labelOnly="1" fieldPosition="0">
        <references count="1">
          <reference field="6" count="50">
            <x v="167"/>
            <x v="168"/>
            <x v="169"/>
            <x v="171"/>
            <x v="172"/>
            <x v="173"/>
            <x v="174"/>
            <x v="176"/>
            <x v="177"/>
            <x v="178"/>
            <x v="180"/>
            <x v="181"/>
            <x v="182"/>
            <x v="185"/>
            <x v="188"/>
            <x v="190"/>
            <x v="191"/>
            <x v="192"/>
            <x v="194"/>
            <x v="195"/>
            <x v="196"/>
            <x v="199"/>
            <x v="200"/>
            <x v="201"/>
            <x v="202"/>
            <x v="203"/>
            <x v="204"/>
            <x v="205"/>
            <x v="206"/>
            <x v="207"/>
            <x v="208"/>
            <x v="211"/>
            <x v="212"/>
            <x v="213"/>
            <x v="214"/>
            <x v="215"/>
            <x v="216"/>
            <x v="217"/>
            <x v="218"/>
            <x v="219"/>
            <x v="220"/>
            <x v="225"/>
            <x v="226"/>
            <x v="231"/>
            <x v="232"/>
            <x v="233"/>
            <x v="235"/>
            <x v="236"/>
            <x v="238"/>
            <x v="241"/>
          </reference>
        </references>
      </pivotArea>
    </format>
    <format dxfId="3475">
      <pivotArea dataOnly="0" labelOnly="1" fieldPosition="0">
        <references count="1">
          <reference field="6" count="50">
            <x v="243"/>
            <x v="244"/>
            <x v="245"/>
            <x v="248"/>
            <x v="249"/>
            <x v="251"/>
            <x v="252"/>
            <x v="255"/>
            <x v="257"/>
            <x v="260"/>
            <x v="263"/>
            <x v="264"/>
            <x v="266"/>
            <x v="269"/>
            <x v="276"/>
            <x v="277"/>
            <x v="278"/>
            <x v="279"/>
            <x v="281"/>
            <x v="283"/>
            <x v="284"/>
            <x v="285"/>
            <x v="286"/>
            <x v="287"/>
            <x v="288"/>
            <x v="289"/>
            <x v="290"/>
            <x v="291"/>
            <x v="295"/>
            <x v="296"/>
            <x v="299"/>
            <x v="300"/>
            <x v="301"/>
            <x v="302"/>
            <x v="303"/>
            <x v="306"/>
            <x v="307"/>
            <x v="308"/>
            <x v="309"/>
            <x v="312"/>
            <x v="313"/>
            <x v="315"/>
            <x v="316"/>
            <x v="317"/>
            <x v="318"/>
            <x v="324"/>
            <x v="325"/>
            <x v="327"/>
            <x v="330"/>
            <x v="331"/>
          </reference>
        </references>
      </pivotArea>
    </format>
    <format dxfId="3474">
      <pivotArea dataOnly="0" labelOnly="1" fieldPosition="0">
        <references count="1">
          <reference field="6" count="50">
            <x v="332"/>
            <x v="335"/>
            <x v="336"/>
            <x v="342"/>
            <x v="343"/>
            <x v="344"/>
            <x v="352"/>
            <x v="353"/>
            <x v="358"/>
            <x v="359"/>
            <x v="362"/>
            <x v="363"/>
            <x v="364"/>
            <x v="366"/>
            <x v="369"/>
            <x v="370"/>
            <x v="371"/>
            <x v="372"/>
            <x v="374"/>
            <x v="375"/>
            <x v="376"/>
            <x v="381"/>
            <x v="382"/>
            <x v="383"/>
            <x v="386"/>
            <x v="389"/>
            <x v="391"/>
            <x v="392"/>
            <x v="396"/>
            <x v="399"/>
            <x v="400"/>
            <x v="406"/>
            <x v="407"/>
            <x v="408"/>
            <x v="409"/>
            <x v="410"/>
            <x v="411"/>
            <x v="412"/>
            <x v="413"/>
            <x v="415"/>
            <x v="416"/>
            <x v="417"/>
            <x v="419"/>
            <x v="420"/>
            <x v="421"/>
            <x v="422"/>
            <x v="423"/>
            <x v="425"/>
            <x v="426"/>
            <x v="427"/>
          </reference>
        </references>
      </pivotArea>
    </format>
    <format dxfId="3473">
      <pivotArea dataOnly="0" labelOnly="1" fieldPosition="0">
        <references count="1">
          <reference field="6" count="50">
            <x v="428"/>
            <x v="434"/>
            <x v="435"/>
            <x v="437"/>
            <x v="438"/>
            <x v="439"/>
            <x v="440"/>
            <x v="441"/>
            <x v="442"/>
            <x v="443"/>
            <x v="444"/>
            <x v="445"/>
            <x v="447"/>
            <x v="448"/>
            <x v="451"/>
            <x v="452"/>
            <x v="453"/>
            <x v="454"/>
            <x v="455"/>
            <x v="457"/>
            <x v="460"/>
            <x v="461"/>
            <x v="462"/>
            <x v="463"/>
            <x v="464"/>
            <x v="466"/>
            <x v="467"/>
            <x v="468"/>
            <x v="469"/>
            <x v="472"/>
            <x v="473"/>
            <x v="477"/>
            <x v="486"/>
            <x v="488"/>
            <x v="490"/>
            <x v="491"/>
            <x v="492"/>
            <x v="493"/>
            <x v="494"/>
            <x v="495"/>
            <x v="496"/>
            <x v="497"/>
            <x v="498"/>
            <x v="501"/>
            <x v="502"/>
            <x v="503"/>
            <x v="505"/>
            <x v="506"/>
            <x v="510"/>
            <x v="512"/>
          </reference>
        </references>
      </pivotArea>
    </format>
    <format dxfId="3472">
      <pivotArea dataOnly="0" labelOnly="1" fieldPosition="0">
        <references count="1">
          <reference field="6" count="50">
            <x v="513"/>
            <x v="520"/>
            <x v="524"/>
            <x v="526"/>
            <x v="527"/>
            <x v="528"/>
            <x v="530"/>
            <x v="532"/>
            <x v="534"/>
            <x v="537"/>
            <x v="541"/>
            <x v="542"/>
            <x v="543"/>
            <x v="544"/>
            <x v="545"/>
            <x v="548"/>
            <x v="551"/>
            <x v="552"/>
            <x v="553"/>
            <x v="554"/>
            <x v="557"/>
            <x v="558"/>
            <x v="560"/>
            <x v="563"/>
            <x v="564"/>
            <x v="566"/>
            <x v="570"/>
            <x v="572"/>
            <x v="578"/>
            <x v="579"/>
            <x v="580"/>
            <x v="581"/>
            <x v="582"/>
            <x v="587"/>
            <x v="588"/>
            <x v="590"/>
            <x v="593"/>
            <x v="594"/>
            <x v="595"/>
            <x v="596"/>
            <x v="599"/>
            <x v="600"/>
            <x v="601"/>
            <x v="602"/>
            <x v="604"/>
            <x v="605"/>
            <x v="607"/>
            <x v="608"/>
            <x v="609"/>
            <x v="610"/>
          </reference>
        </references>
      </pivotArea>
    </format>
    <format dxfId="3471">
      <pivotArea dataOnly="0" labelOnly="1" fieldPosition="0">
        <references count="1">
          <reference field="6" count="50">
            <x v="612"/>
            <x v="613"/>
            <x v="614"/>
            <x v="616"/>
            <x v="617"/>
            <x v="619"/>
            <x v="621"/>
            <x v="622"/>
            <x v="623"/>
            <x v="624"/>
            <x v="625"/>
            <x v="631"/>
            <x v="632"/>
            <x v="633"/>
            <x v="635"/>
            <x v="636"/>
            <x v="638"/>
            <x v="639"/>
            <x v="644"/>
            <x v="645"/>
            <x v="646"/>
            <x v="647"/>
            <x v="648"/>
            <x v="649"/>
            <x v="650"/>
            <x v="651"/>
            <x v="654"/>
            <x v="655"/>
            <x v="656"/>
            <x v="657"/>
            <x v="662"/>
            <x v="663"/>
            <x v="664"/>
            <x v="666"/>
            <x v="667"/>
            <x v="668"/>
            <x v="669"/>
            <x v="670"/>
            <x v="671"/>
            <x v="674"/>
            <x v="675"/>
            <x v="676"/>
            <x v="677"/>
            <x v="679"/>
            <x v="686"/>
            <x v="688"/>
            <x v="691"/>
            <x v="692"/>
            <x v="694"/>
            <x v="695"/>
          </reference>
        </references>
      </pivotArea>
    </format>
    <format dxfId="3470">
      <pivotArea dataOnly="0" labelOnly="1" fieldPosition="0">
        <references count="1">
          <reference field="6" count="50">
            <x v="696"/>
            <x v="699"/>
            <x v="700"/>
            <x v="702"/>
            <x v="703"/>
            <x v="704"/>
            <x v="707"/>
            <x v="708"/>
            <x v="710"/>
            <x v="713"/>
            <x v="714"/>
            <x v="718"/>
            <x v="719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3"/>
            <x v="734"/>
            <x v="735"/>
            <x v="736"/>
            <x v="738"/>
            <x v="739"/>
            <x v="740"/>
            <x v="742"/>
            <x v="743"/>
            <x v="747"/>
            <x v="748"/>
            <x v="749"/>
            <x v="753"/>
            <x v="754"/>
            <x v="755"/>
            <x v="757"/>
            <x v="759"/>
            <x v="761"/>
            <x v="762"/>
            <x v="763"/>
            <x v="764"/>
            <x v="765"/>
            <x v="766"/>
            <x v="769"/>
            <x v="770"/>
            <x v="771"/>
          </reference>
        </references>
      </pivotArea>
    </format>
    <format dxfId="3469">
      <pivotArea dataOnly="0" labelOnly="1" fieldPosition="0">
        <references count="1">
          <reference field="6" count="50">
            <x v="772"/>
            <x v="773"/>
            <x v="774"/>
            <x v="775"/>
            <x v="776"/>
            <x v="777"/>
            <x v="778"/>
            <x v="779"/>
            <x v="780"/>
            <x v="784"/>
            <x v="785"/>
            <x v="788"/>
            <x v="789"/>
            <x v="790"/>
            <x v="795"/>
            <x v="796"/>
            <x v="797"/>
            <x v="798"/>
            <x v="803"/>
            <x v="804"/>
            <x v="805"/>
            <x v="806"/>
            <x v="809"/>
            <x v="810"/>
            <x v="813"/>
            <x v="814"/>
            <x v="815"/>
            <x v="816"/>
            <x v="821"/>
            <x v="822"/>
            <x v="823"/>
            <x v="824"/>
            <x v="825"/>
            <x v="826"/>
            <x v="829"/>
            <x v="830"/>
            <x v="831"/>
            <x v="834"/>
            <x v="835"/>
            <x v="836"/>
            <x v="837"/>
            <x v="839"/>
            <x v="842"/>
            <x v="843"/>
            <x v="844"/>
            <x v="845"/>
            <x v="846"/>
            <x v="849"/>
            <x v="850"/>
            <x v="851"/>
          </reference>
        </references>
      </pivotArea>
    </format>
    <format dxfId="3468">
      <pivotArea dataOnly="0" labelOnly="1" fieldPosition="0">
        <references count="1">
          <reference field="6" count="50">
            <x v="852"/>
            <x v="853"/>
            <x v="854"/>
            <x v="855"/>
            <x v="857"/>
            <x v="861"/>
            <x v="862"/>
            <x v="863"/>
            <x v="866"/>
            <x v="867"/>
            <x v="869"/>
            <x v="870"/>
            <x v="871"/>
            <x v="873"/>
            <x v="874"/>
            <x v="876"/>
            <x v="877"/>
            <x v="883"/>
            <x v="884"/>
            <x v="885"/>
            <x v="886"/>
            <x v="891"/>
            <x v="892"/>
            <x v="893"/>
            <x v="894"/>
            <x v="896"/>
            <x v="898"/>
            <x v="899"/>
            <x v="903"/>
            <x v="905"/>
            <x v="907"/>
            <x v="908"/>
            <x v="909"/>
            <x v="910"/>
            <x v="911"/>
            <x v="913"/>
            <x v="914"/>
            <x v="916"/>
            <x v="918"/>
            <x v="919"/>
            <x v="920"/>
            <x v="921"/>
            <x v="922"/>
            <x v="923"/>
            <x v="924"/>
            <x v="929"/>
            <x v="934"/>
            <x v="937"/>
            <x v="939"/>
            <x v="941"/>
          </reference>
        </references>
      </pivotArea>
    </format>
    <format dxfId="3467">
      <pivotArea dataOnly="0" labelOnly="1" fieldPosition="0">
        <references count="1">
          <reference field="6" count="50">
            <x v="944"/>
            <x v="945"/>
            <x v="946"/>
            <x v="949"/>
            <x v="950"/>
            <x v="951"/>
            <x v="953"/>
            <x v="954"/>
            <x v="955"/>
            <x v="956"/>
            <x v="958"/>
            <x v="960"/>
            <x v="962"/>
            <x v="963"/>
            <x v="967"/>
            <x v="968"/>
            <x v="969"/>
            <x v="972"/>
            <x v="973"/>
            <x v="975"/>
            <x v="982"/>
            <x v="984"/>
            <x v="985"/>
            <x v="986"/>
            <x v="987"/>
            <x v="988"/>
            <x v="990"/>
            <x v="992"/>
            <x v="995"/>
            <x v="997"/>
            <x v="999"/>
            <x v="1000"/>
            <x v="1001"/>
            <x v="1002"/>
            <x v="1003"/>
            <x v="1004"/>
            <x v="1007"/>
            <x v="1008"/>
            <x v="1010"/>
            <x v="1013"/>
            <x v="1015"/>
            <x v="1016"/>
            <x v="1019"/>
            <x v="1023"/>
            <x v="1026"/>
            <x v="1027"/>
            <x v="1028"/>
            <x v="1029"/>
            <x v="1030"/>
            <x v="1031"/>
          </reference>
        </references>
      </pivotArea>
    </format>
    <format dxfId="3466">
      <pivotArea dataOnly="0" labelOnly="1" fieldPosition="0">
        <references count="1">
          <reference field="6" count="48">
            <x v="1036"/>
            <x v="1038"/>
            <x v="1039"/>
            <x v="1042"/>
            <x v="1043"/>
            <x v="1045"/>
            <x v="1046"/>
            <x v="1047"/>
            <x v="1048"/>
            <x v="1049"/>
            <x v="1050"/>
            <x v="1051"/>
            <x v="1052"/>
            <x v="1053"/>
            <x v="1055"/>
            <x v="1058"/>
            <x v="1059"/>
            <x v="1060"/>
            <x v="1061"/>
            <x v="1062"/>
            <x v="1064"/>
            <x v="1069"/>
            <x v="1071"/>
            <x v="1078"/>
            <x v="1080"/>
            <x v="1081"/>
            <x v="1094"/>
            <x v="1095"/>
            <x v="1097"/>
            <x v="1099"/>
            <x v="1101"/>
            <x v="1104"/>
            <x v="1105"/>
            <x v="1106"/>
            <x v="1107"/>
            <x v="1108"/>
            <x v="1109"/>
            <x v="1110"/>
            <x v="1111"/>
            <x v="1112"/>
            <x v="1114"/>
            <x v="1115"/>
            <x v="1118"/>
            <x v="1119"/>
            <x v="1120"/>
            <x v="1122"/>
            <x v="1124"/>
            <x v="1125"/>
          </reference>
        </references>
      </pivotArea>
    </format>
    <format dxfId="3465">
      <pivotArea dataOnly="0" labelOnly="1" grandRow="1" outline="0" fieldPosition="0"/>
    </format>
    <format dxfId="346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A0BFC3-8745-4353-96DE-C0C3AF3684E8}" name="TablaDinámica2" cacheId="8" applyNumberFormats="0" applyBorderFormats="0" applyFontFormats="0" applyPatternFormats="0" applyAlignmentFormats="0" applyWidthHeightFormats="1" dataCaption="Valores" updatedVersion="8" minRefreshableVersion="3" itemPrintTitles="1" createdVersion="6" indent="0" outline="1" outlineData="1" multipleFieldFilters="0">
  <location ref="A14:M21" firstHeaderRow="1" firstDataRow="2" firstDataCol="1" rowPageCount="1" colPageCount="1"/>
  <pivotFields count="24">
    <pivotField numFmtId="1" showAll="0"/>
    <pivotField showAll="0"/>
    <pivotField numFmtId="14" showAll="0"/>
    <pivotField showAll="0"/>
    <pivotField showAll="0"/>
    <pivotField dataField="1" numFmtId="4"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axis="axisRow" showAll="0" sortType="ascending">
      <items count="13">
        <item m="1" x="9"/>
        <item x="2"/>
        <item m="1" x="8"/>
        <item x="4"/>
        <item x="1"/>
        <item m="1" x="6"/>
        <item m="1" x="11"/>
        <item m="1" x="5"/>
        <item x="0"/>
        <item x="3"/>
        <item m="1" x="10"/>
        <item m="1" x="7"/>
        <item t="default"/>
      </items>
    </pivotField>
    <pivotField axis="axisPage" multipleItemSelectionAllowed="1" showAll="0">
      <items count="5">
        <item h="1" x="0"/>
        <item x="1"/>
        <item h="1" m="1" x="2"/>
        <item h="1" m="1" x="3"/>
        <item t="default"/>
      </items>
    </pivotField>
    <pivotField showAll="0"/>
    <pivotField showAll="0"/>
    <pivotField showAll="0"/>
    <pivotField axis="axisCol" showAll="0" sortType="ascending">
      <items count="27">
        <item x="4"/>
        <item m="1" x="25"/>
        <item x="10"/>
        <item m="1" x="12"/>
        <item x="7"/>
        <item m="1" x="14"/>
        <item m="1" x="15"/>
        <item x="2"/>
        <item m="1" x="17"/>
        <item x="8"/>
        <item m="1" x="23"/>
        <item x="0"/>
        <item m="1" x="16"/>
        <item m="1" x="20"/>
        <item x="3"/>
        <item m="1" x="19"/>
        <item m="1" x="21"/>
        <item m="1" x="24"/>
        <item m="1" x="11"/>
        <item x="9"/>
        <item m="1" x="13"/>
        <item x="6"/>
        <item x="1"/>
        <item m="1" x="22"/>
        <item m="1" x="18"/>
        <item x="5"/>
        <item t="default"/>
      </items>
    </pivotField>
    <pivotField showAll="0"/>
    <pivotField showAll="0"/>
    <pivotField showAll="0"/>
    <pivotField showAll="0"/>
  </pivotFields>
  <rowFields count="1">
    <field x="14"/>
  </rowFields>
  <rowItems count="6">
    <i>
      <x v="1"/>
    </i>
    <i>
      <x v="3"/>
    </i>
    <i>
      <x v="4"/>
    </i>
    <i>
      <x v="8"/>
    </i>
    <i>
      <x v="9"/>
    </i>
    <i t="grand">
      <x/>
    </i>
  </rowItems>
  <colFields count="1">
    <field x="19"/>
  </colFields>
  <colItems count="12">
    <i>
      <x/>
    </i>
    <i>
      <x v="2"/>
    </i>
    <i>
      <x v="4"/>
    </i>
    <i>
      <x v="7"/>
    </i>
    <i>
      <x v="9"/>
    </i>
    <i>
      <x v="11"/>
    </i>
    <i>
      <x v="14"/>
    </i>
    <i>
      <x v="19"/>
    </i>
    <i>
      <x v="21"/>
    </i>
    <i>
      <x v="22"/>
    </i>
    <i>
      <x v="25"/>
    </i>
    <i t="grand">
      <x/>
    </i>
  </colItems>
  <pageFields count="1">
    <pageField fld="15" hier="-1"/>
  </pageFields>
  <dataFields count="1">
    <dataField name="Suma de Importe" fld="5" baseField="14" baseItem="0" numFmtId="4"/>
  </dataFields>
  <formats count="58">
    <format dxfId="3546">
      <pivotArea type="all" dataOnly="0" outline="0" fieldPosition="0"/>
    </format>
    <format dxfId="3545">
      <pivotArea outline="0" collapsedLevelsAreSubtotals="1" fieldPosition="0"/>
    </format>
    <format dxfId="3544">
      <pivotArea type="origin" dataOnly="0" labelOnly="1" outline="0" fieldPosition="0"/>
    </format>
    <format dxfId="3543">
      <pivotArea field="19" type="button" dataOnly="0" labelOnly="1" outline="0" axis="axisCol" fieldPosition="0"/>
    </format>
    <format dxfId="3542">
      <pivotArea type="topRight" dataOnly="0" labelOnly="1" outline="0" fieldPosition="0"/>
    </format>
    <format dxfId="3541">
      <pivotArea field="14" type="button" dataOnly="0" labelOnly="1" outline="0" axis="axisRow" fieldPosition="0"/>
    </format>
    <format dxfId="3540">
      <pivotArea dataOnly="0" labelOnly="1" fieldPosition="0">
        <references count="1">
          <reference field="14" count="0"/>
        </references>
      </pivotArea>
    </format>
    <format dxfId="3539">
      <pivotArea dataOnly="0" labelOnly="1" grandRow="1" outline="0" fieldPosition="0"/>
    </format>
    <format dxfId="3538">
      <pivotArea dataOnly="0" labelOnly="1" fieldPosition="0">
        <references count="1">
          <reference field="19" count="0"/>
        </references>
      </pivotArea>
    </format>
    <format dxfId="3537">
      <pivotArea dataOnly="0" labelOnly="1" grandCol="1" outline="0" fieldPosition="0"/>
    </format>
    <format dxfId="3536">
      <pivotArea type="all" dataOnly="0" outline="0" fieldPosition="0"/>
    </format>
    <format dxfId="3535">
      <pivotArea outline="0" collapsedLevelsAreSubtotals="1" fieldPosition="0"/>
    </format>
    <format dxfId="3534">
      <pivotArea type="origin" dataOnly="0" labelOnly="1" outline="0" fieldPosition="0"/>
    </format>
    <format dxfId="3533">
      <pivotArea field="19" type="button" dataOnly="0" labelOnly="1" outline="0" axis="axisCol" fieldPosition="0"/>
    </format>
    <format dxfId="3532">
      <pivotArea type="topRight" dataOnly="0" labelOnly="1" outline="0" fieldPosition="0"/>
    </format>
    <format dxfId="3531">
      <pivotArea field="14" type="button" dataOnly="0" labelOnly="1" outline="0" axis="axisRow" fieldPosition="0"/>
    </format>
    <format dxfId="3530">
      <pivotArea dataOnly="0" labelOnly="1" fieldPosition="0">
        <references count="1">
          <reference field="14" count="0"/>
        </references>
      </pivotArea>
    </format>
    <format dxfId="3529">
      <pivotArea dataOnly="0" labelOnly="1" grandRow="1" outline="0" fieldPosition="0"/>
    </format>
    <format dxfId="3528">
      <pivotArea dataOnly="0" labelOnly="1" fieldPosition="0">
        <references count="1">
          <reference field="19" count="0"/>
        </references>
      </pivotArea>
    </format>
    <format dxfId="3527">
      <pivotArea dataOnly="0" labelOnly="1" grandCol="1" outline="0" fieldPosition="0"/>
    </format>
    <format dxfId="3526">
      <pivotArea type="all" dataOnly="0" outline="0" fieldPosition="0"/>
    </format>
    <format dxfId="3525">
      <pivotArea outline="0" collapsedLevelsAreSubtotals="1" fieldPosition="0"/>
    </format>
    <format dxfId="3524">
      <pivotArea type="origin" dataOnly="0" labelOnly="1" outline="0" fieldPosition="0"/>
    </format>
    <format dxfId="3523">
      <pivotArea field="19" type="button" dataOnly="0" labelOnly="1" outline="0" axis="axisCol" fieldPosition="0"/>
    </format>
    <format dxfId="3522">
      <pivotArea type="topRight" dataOnly="0" labelOnly="1" outline="0" fieldPosition="0"/>
    </format>
    <format dxfId="3521">
      <pivotArea field="14" type="button" dataOnly="0" labelOnly="1" outline="0" axis="axisRow" fieldPosition="0"/>
    </format>
    <format dxfId="3520">
      <pivotArea dataOnly="0" labelOnly="1" fieldPosition="0">
        <references count="1">
          <reference field="14" count="0"/>
        </references>
      </pivotArea>
    </format>
    <format dxfId="3519">
      <pivotArea dataOnly="0" labelOnly="1" grandRow="1" outline="0" fieldPosition="0"/>
    </format>
    <format dxfId="3518">
      <pivotArea dataOnly="0" labelOnly="1" fieldPosition="0">
        <references count="1">
          <reference field="19" count="0"/>
        </references>
      </pivotArea>
    </format>
    <format dxfId="3517">
      <pivotArea dataOnly="0" labelOnly="1" grandCol="1" outline="0" fieldPosition="0"/>
    </format>
    <format dxfId="3516">
      <pivotArea type="all" dataOnly="0" outline="0" fieldPosition="0"/>
    </format>
    <format dxfId="3515">
      <pivotArea outline="0" collapsedLevelsAreSubtotals="1" fieldPosition="0"/>
    </format>
    <format dxfId="3514">
      <pivotArea type="origin" dataOnly="0" labelOnly="1" outline="0" fieldPosition="0"/>
    </format>
    <format dxfId="3513">
      <pivotArea field="19" type="button" dataOnly="0" labelOnly="1" outline="0" axis="axisCol" fieldPosition="0"/>
    </format>
    <format dxfId="3512">
      <pivotArea type="topRight" dataOnly="0" labelOnly="1" outline="0" fieldPosition="0"/>
    </format>
    <format dxfId="3511">
      <pivotArea field="14" type="button" dataOnly="0" labelOnly="1" outline="0" axis="axisRow" fieldPosition="0"/>
    </format>
    <format dxfId="3510">
      <pivotArea dataOnly="0" labelOnly="1" fieldPosition="0">
        <references count="1">
          <reference field="14" count="0"/>
        </references>
      </pivotArea>
    </format>
    <format dxfId="3509">
      <pivotArea dataOnly="0" labelOnly="1" grandRow="1" outline="0" fieldPosition="0"/>
    </format>
    <format dxfId="3508">
      <pivotArea dataOnly="0" labelOnly="1" fieldPosition="0">
        <references count="1">
          <reference field="19" count="0"/>
        </references>
      </pivotArea>
    </format>
    <format dxfId="3507">
      <pivotArea dataOnly="0" labelOnly="1" grandCol="1" outline="0" fieldPosition="0"/>
    </format>
    <format dxfId="3506">
      <pivotArea outline="0" collapsedLevelsAreSubtotals="1" fieldPosition="0"/>
    </format>
    <format dxfId="3505">
      <pivotArea dataOnly="0" labelOnly="1" fieldPosition="0">
        <references count="1">
          <reference field="14" count="0"/>
        </references>
      </pivotArea>
    </format>
    <format dxfId="3504">
      <pivotArea dataOnly="0" labelOnly="1" grandRow="1" outline="0" fieldPosition="0"/>
    </format>
    <format dxfId="3503">
      <pivotArea dataOnly="0" labelOnly="1" fieldPosition="0">
        <references count="1">
          <reference field="19" count="0"/>
        </references>
      </pivotArea>
    </format>
    <format dxfId="3502">
      <pivotArea dataOnly="0" labelOnly="1" grandCol="1" outline="0" fieldPosition="0"/>
    </format>
    <format dxfId="3501">
      <pivotArea field="14" type="button" dataOnly="0" labelOnly="1" outline="0" axis="axisRow" fieldPosition="0"/>
    </format>
    <format dxfId="3500">
      <pivotArea dataOnly="0" labelOnly="1" fieldPosition="0">
        <references count="1">
          <reference field="19" count="0"/>
        </references>
      </pivotArea>
    </format>
    <format dxfId="3499">
      <pivotArea dataOnly="0" labelOnly="1" grandCol="1" outline="0" fieldPosition="0"/>
    </format>
    <format dxfId="3498">
      <pivotArea type="all" dataOnly="0" outline="0" fieldPosition="0"/>
    </format>
    <format dxfId="3497">
      <pivotArea outline="0" collapsedLevelsAreSubtotals="1" fieldPosition="0"/>
    </format>
    <format dxfId="3496">
      <pivotArea type="origin" dataOnly="0" labelOnly="1" outline="0" fieldPosition="0"/>
    </format>
    <format dxfId="3495">
      <pivotArea field="19" type="button" dataOnly="0" labelOnly="1" outline="0" axis="axisCol" fieldPosition="0"/>
    </format>
    <format dxfId="3494">
      <pivotArea type="topRight" dataOnly="0" labelOnly="1" outline="0" fieldPosition="0"/>
    </format>
    <format dxfId="3493">
      <pivotArea field="14" type="button" dataOnly="0" labelOnly="1" outline="0" axis="axisRow" fieldPosition="0"/>
    </format>
    <format dxfId="3492">
      <pivotArea dataOnly="0" labelOnly="1" fieldPosition="0">
        <references count="1">
          <reference field="14" count="4">
            <x v="1"/>
            <x v="4"/>
            <x v="8"/>
            <x v="9"/>
          </reference>
        </references>
      </pivotArea>
    </format>
    <format dxfId="3491">
      <pivotArea dataOnly="0" labelOnly="1" grandRow="1" outline="0" fieldPosition="0"/>
    </format>
    <format dxfId="3490">
      <pivotArea dataOnly="0" labelOnly="1" fieldPosition="0">
        <references count="1">
          <reference field="19" count="0"/>
        </references>
      </pivotArea>
    </format>
    <format dxfId="3489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Dinámica1" cacheId="8" applyNumberFormats="0" applyBorderFormats="0" applyFontFormats="0" applyPatternFormats="0" applyAlignmentFormats="0" applyWidthHeightFormats="1" dataCaption="Valores" updatedVersion="8" minRefreshableVersion="3" itemPrintTitles="1" createdVersion="6" indent="0" outline="1" outlineData="1" multipleFieldFilters="0">
  <location ref="A3:M10" firstHeaderRow="1" firstDataRow="2" firstDataCol="1" rowPageCount="1" colPageCount="1"/>
  <pivotFields count="24">
    <pivotField numFmtId="1" showAll="0"/>
    <pivotField showAll="0"/>
    <pivotField numFmtId="14" showAll="0"/>
    <pivotField showAll="0"/>
    <pivotField showAll="0"/>
    <pivotField dataField="1" numFmtId="4"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axis="axisRow" showAll="0" sortType="ascending">
      <items count="13">
        <item m="1" x="9"/>
        <item x="2"/>
        <item m="1" x="8"/>
        <item x="4"/>
        <item x="1"/>
        <item m="1" x="6"/>
        <item m="1" x="11"/>
        <item m="1" x="5"/>
        <item x="0"/>
        <item x="3"/>
        <item m="1" x="10"/>
        <item m="1" x="7"/>
        <item t="default"/>
      </items>
    </pivotField>
    <pivotField axis="axisPage" multipleItemSelectionAllowed="1" showAll="0">
      <items count="5">
        <item x="0"/>
        <item h="1" x="1"/>
        <item h="1" m="1" x="2"/>
        <item h="1" m="1" x="3"/>
        <item t="default"/>
      </items>
    </pivotField>
    <pivotField showAll="0"/>
    <pivotField showAll="0"/>
    <pivotField showAll="0"/>
    <pivotField axis="axisCol" showAll="0" sortType="ascending">
      <items count="27">
        <item x="4"/>
        <item m="1" x="25"/>
        <item x="10"/>
        <item m="1" x="12"/>
        <item x="7"/>
        <item m="1" x="14"/>
        <item m="1" x="15"/>
        <item x="2"/>
        <item m="1" x="17"/>
        <item x="8"/>
        <item m="1" x="23"/>
        <item x="0"/>
        <item m="1" x="16"/>
        <item m="1" x="20"/>
        <item x="3"/>
        <item m="1" x="19"/>
        <item m="1" x="21"/>
        <item m="1" x="24"/>
        <item m="1" x="11"/>
        <item x="9"/>
        <item m="1" x="13"/>
        <item x="6"/>
        <item x="1"/>
        <item m="1" x="22"/>
        <item m="1" x="18"/>
        <item x="5"/>
        <item t="default"/>
      </items>
    </pivotField>
    <pivotField showAll="0"/>
    <pivotField showAll="0"/>
    <pivotField showAll="0"/>
    <pivotField showAll="0"/>
  </pivotFields>
  <rowFields count="1">
    <field x="14"/>
  </rowFields>
  <rowItems count="6">
    <i>
      <x v="1"/>
    </i>
    <i>
      <x v="3"/>
    </i>
    <i>
      <x v="4"/>
    </i>
    <i>
      <x v="8"/>
    </i>
    <i>
      <x v="9"/>
    </i>
    <i t="grand">
      <x/>
    </i>
  </rowItems>
  <colFields count="1">
    <field x="19"/>
  </colFields>
  <colItems count="12">
    <i>
      <x/>
    </i>
    <i>
      <x v="2"/>
    </i>
    <i>
      <x v="4"/>
    </i>
    <i>
      <x v="7"/>
    </i>
    <i>
      <x v="9"/>
    </i>
    <i>
      <x v="11"/>
    </i>
    <i>
      <x v="14"/>
    </i>
    <i>
      <x v="19"/>
    </i>
    <i>
      <x v="21"/>
    </i>
    <i>
      <x v="22"/>
    </i>
    <i>
      <x v="25"/>
    </i>
    <i t="grand">
      <x/>
    </i>
  </colItems>
  <pageFields count="1">
    <pageField fld="15" hier="-1"/>
  </pageFields>
  <dataFields count="1">
    <dataField name="Suma de Importe" fld="5" baseField="14" baseItem="0" numFmtId="4"/>
  </dataFields>
  <formats count="58">
    <format dxfId="3604">
      <pivotArea type="all" dataOnly="0" outline="0" fieldPosition="0"/>
    </format>
    <format dxfId="3603">
      <pivotArea outline="0" collapsedLevelsAreSubtotals="1" fieldPosition="0"/>
    </format>
    <format dxfId="3602">
      <pivotArea type="origin" dataOnly="0" labelOnly="1" outline="0" fieldPosition="0"/>
    </format>
    <format dxfId="3601">
      <pivotArea field="19" type="button" dataOnly="0" labelOnly="1" outline="0" axis="axisCol" fieldPosition="0"/>
    </format>
    <format dxfId="3600">
      <pivotArea type="topRight" dataOnly="0" labelOnly="1" outline="0" fieldPosition="0"/>
    </format>
    <format dxfId="3599">
      <pivotArea field="14" type="button" dataOnly="0" labelOnly="1" outline="0" axis="axisRow" fieldPosition="0"/>
    </format>
    <format dxfId="3598">
      <pivotArea dataOnly="0" labelOnly="1" fieldPosition="0">
        <references count="1">
          <reference field="14" count="0"/>
        </references>
      </pivotArea>
    </format>
    <format dxfId="3597">
      <pivotArea dataOnly="0" labelOnly="1" grandRow="1" outline="0" fieldPosition="0"/>
    </format>
    <format dxfId="3596">
      <pivotArea dataOnly="0" labelOnly="1" fieldPosition="0">
        <references count="1">
          <reference field="19" count="0"/>
        </references>
      </pivotArea>
    </format>
    <format dxfId="3595">
      <pivotArea dataOnly="0" labelOnly="1" grandCol="1" outline="0" fieldPosition="0"/>
    </format>
    <format dxfId="3594">
      <pivotArea type="all" dataOnly="0" outline="0" fieldPosition="0"/>
    </format>
    <format dxfId="3593">
      <pivotArea outline="0" collapsedLevelsAreSubtotals="1" fieldPosition="0"/>
    </format>
    <format dxfId="3592">
      <pivotArea type="origin" dataOnly="0" labelOnly="1" outline="0" fieldPosition="0"/>
    </format>
    <format dxfId="3591">
      <pivotArea field="19" type="button" dataOnly="0" labelOnly="1" outline="0" axis="axisCol" fieldPosition="0"/>
    </format>
    <format dxfId="3590">
      <pivotArea type="topRight" dataOnly="0" labelOnly="1" outline="0" fieldPosition="0"/>
    </format>
    <format dxfId="3589">
      <pivotArea field="14" type="button" dataOnly="0" labelOnly="1" outline="0" axis="axisRow" fieldPosition="0"/>
    </format>
    <format dxfId="3588">
      <pivotArea dataOnly="0" labelOnly="1" fieldPosition="0">
        <references count="1">
          <reference field="14" count="0"/>
        </references>
      </pivotArea>
    </format>
    <format dxfId="3587">
      <pivotArea dataOnly="0" labelOnly="1" grandRow="1" outline="0" fieldPosition="0"/>
    </format>
    <format dxfId="3586">
      <pivotArea dataOnly="0" labelOnly="1" fieldPosition="0">
        <references count="1">
          <reference field="19" count="0"/>
        </references>
      </pivotArea>
    </format>
    <format dxfId="3585">
      <pivotArea dataOnly="0" labelOnly="1" grandCol="1" outline="0" fieldPosition="0"/>
    </format>
    <format dxfId="3584">
      <pivotArea type="all" dataOnly="0" outline="0" fieldPosition="0"/>
    </format>
    <format dxfId="3583">
      <pivotArea outline="0" collapsedLevelsAreSubtotals="1" fieldPosition="0"/>
    </format>
    <format dxfId="3582">
      <pivotArea type="origin" dataOnly="0" labelOnly="1" outline="0" fieldPosition="0"/>
    </format>
    <format dxfId="3581">
      <pivotArea field="19" type="button" dataOnly="0" labelOnly="1" outline="0" axis="axisCol" fieldPosition="0"/>
    </format>
    <format dxfId="3580">
      <pivotArea type="topRight" dataOnly="0" labelOnly="1" outline="0" fieldPosition="0"/>
    </format>
    <format dxfId="3579">
      <pivotArea field="14" type="button" dataOnly="0" labelOnly="1" outline="0" axis="axisRow" fieldPosition="0"/>
    </format>
    <format dxfId="3578">
      <pivotArea dataOnly="0" labelOnly="1" fieldPosition="0">
        <references count="1">
          <reference field="14" count="0"/>
        </references>
      </pivotArea>
    </format>
    <format dxfId="3577">
      <pivotArea dataOnly="0" labelOnly="1" grandRow="1" outline="0" fieldPosition="0"/>
    </format>
    <format dxfId="3576">
      <pivotArea dataOnly="0" labelOnly="1" fieldPosition="0">
        <references count="1">
          <reference field="19" count="0"/>
        </references>
      </pivotArea>
    </format>
    <format dxfId="3575">
      <pivotArea dataOnly="0" labelOnly="1" grandCol="1" outline="0" fieldPosition="0"/>
    </format>
    <format dxfId="3574">
      <pivotArea type="all" dataOnly="0" outline="0" fieldPosition="0"/>
    </format>
    <format dxfId="3573">
      <pivotArea outline="0" collapsedLevelsAreSubtotals="1" fieldPosition="0"/>
    </format>
    <format dxfId="3572">
      <pivotArea type="origin" dataOnly="0" labelOnly="1" outline="0" fieldPosition="0"/>
    </format>
    <format dxfId="3571">
      <pivotArea field="19" type="button" dataOnly="0" labelOnly="1" outline="0" axis="axisCol" fieldPosition="0"/>
    </format>
    <format dxfId="3570">
      <pivotArea type="topRight" dataOnly="0" labelOnly="1" outline="0" fieldPosition="0"/>
    </format>
    <format dxfId="3569">
      <pivotArea field="14" type="button" dataOnly="0" labelOnly="1" outline="0" axis="axisRow" fieldPosition="0"/>
    </format>
    <format dxfId="3568">
      <pivotArea dataOnly="0" labelOnly="1" fieldPosition="0">
        <references count="1">
          <reference field="14" count="0"/>
        </references>
      </pivotArea>
    </format>
    <format dxfId="3567">
      <pivotArea dataOnly="0" labelOnly="1" grandRow="1" outline="0" fieldPosition="0"/>
    </format>
    <format dxfId="3566">
      <pivotArea dataOnly="0" labelOnly="1" fieldPosition="0">
        <references count="1">
          <reference field="19" count="0"/>
        </references>
      </pivotArea>
    </format>
    <format dxfId="3565">
      <pivotArea dataOnly="0" labelOnly="1" grandCol="1" outline="0" fieldPosition="0"/>
    </format>
    <format dxfId="3564">
      <pivotArea outline="0" collapsedLevelsAreSubtotals="1" fieldPosition="0"/>
    </format>
    <format dxfId="3563">
      <pivotArea dataOnly="0" labelOnly="1" fieldPosition="0">
        <references count="1">
          <reference field="14" count="0"/>
        </references>
      </pivotArea>
    </format>
    <format dxfId="3562">
      <pivotArea dataOnly="0" labelOnly="1" grandRow="1" outline="0" fieldPosition="0"/>
    </format>
    <format dxfId="3561">
      <pivotArea dataOnly="0" labelOnly="1" fieldPosition="0">
        <references count="1">
          <reference field="19" count="0"/>
        </references>
      </pivotArea>
    </format>
    <format dxfId="3560">
      <pivotArea dataOnly="0" labelOnly="1" grandCol="1" outline="0" fieldPosition="0"/>
    </format>
    <format dxfId="3559">
      <pivotArea field="14" type="button" dataOnly="0" labelOnly="1" outline="0" axis="axisRow" fieldPosition="0"/>
    </format>
    <format dxfId="3558">
      <pivotArea dataOnly="0" labelOnly="1" fieldPosition="0">
        <references count="1">
          <reference field="19" count="0"/>
        </references>
      </pivotArea>
    </format>
    <format dxfId="3557">
      <pivotArea dataOnly="0" labelOnly="1" grandCol="1" outline="0" fieldPosition="0"/>
    </format>
    <format dxfId="3556">
      <pivotArea type="all" dataOnly="0" outline="0" fieldPosition="0"/>
    </format>
    <format dxfId="3555">
      <pivotArea outline="0" collapsedLevelsAreSubtotals="1" fieldPosition="0"/>
    </format>
    <format dxfId="3554">
      <pivotArea type="origin" dataOnly="0" labelOnly="1" outline="0" fieldPosition="0"/>
    </format>
    <format dxfId="3553">
      <pivotArea field="19" type="button" dataOnly="0" labelOnly="1" outline="0" axis="axisCol" fieldPosition="0"/>
    </format>
    <format dxfId="3552">
      <pivotArea type="topRight" dataOnly="0" labelOnly="1" outline="0" fieldPosition="0"/>
    </format>
    <format dxfId="3551">
      <pivotArea field="14" type="button" dataOnly="0" labelOnly="1" outline="0" axis="axisRow" fieldPosition="0"/>
    </format>
    <format dxfId="3550">
      <pivotArea dataOnly="0" labelOnly="1" fieldPosition="0">
        <references count="1">
          <reference field="14" count="4">
            <x v="1"/>
            <x v="4"/>
            <x v="8"/>
            <x v="9"/>
          </reference>
        </references>
      </pivotArea>
    </format>
    <format dxfId="3549">
      <pivotArea dataOnly="0" labelOnly="1" grandRow="1" outline="0" fieldPosition="0"/>
    </format>
    <format dxfId="3548">
      <pivotArea dataOnly="0" labelOnly="1" fieldPosition="0">
        <references count="1">
          <reference field="19" count="0"/>
        </references>
      </pivotArea>
    </format>
    <format dxfId="354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TablaDinámica6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5:B31" firstHeaderRow="1" firstDataRow="1" firstDataCol="1" rowPageCount="1" colPageCount="1"/>
  <pivotFields count="24">
    <pivotField numFmtId="1" showAll="0"/>
    <pivotField showAll="0"/>
    <pivotField numFmtId="14" showAll="0"/>
    <pivotField showAll="0"/>
    <pivotField showAll="0"/>
    <pivotField dataField="1" numFmtId="4"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axis="axisRow" showAll="0" sortType="ascending">
      <items count="13">
        <item m="1" x="9"/>
        <item x="2"/>
        <item m="1" x="8"/>
        <item x="4"/>
        <item x="1"/>
        <item m="1" x="6"/>
        <item m="1" x="11"/>
        <item m="1" x="5"/>
        <item x="0"/>
        <item x="3"/>
        <item m="1" x="10"/>
        <item m="1" x="7"/>
        <item t="default"/>
      </items>
    </pivotField>
    <pivotField axis="axisPage" multipleItemSelectionAllowed="1" showAll="0">
      <items count="5">
        <item x="0"/>
        <item x="1"/>
        <item m="1" x="2"/>
        <item m="1" x="3"/>
        <item t="default"/>
      </items>
    </pivotField>
    <pivotField showAll="0"/>
    <pivotField showAll="0"/>
    <pivotField showAll="0"/>
    <pivotField showAll="0">
      <items count="27">
        <item x="4"/>
        <item m="1" x="12"/>
        <item m="1" x="14"/>
        <item m="1" x="15"/>
        <item m="1" x="16"/>
        <item m="1" x="19"/>
        <item m="1" x="11"/>
        <item m="1" x="13"/>
        <item m="1" x="22"/>
        <item m="1" x="23"/>
        <item x="5"/>
        <item m="1" x="25"/>
        <item x="7"/>
        <item m="1" x="17"/>
        <item m="1" x="24"/>
        <item m="1" x="18"/>
        <item m="1" x="20"/>
        <item m="1" x="21"/>
        <item x="2"/>
        <item x="1"/>
        <item x="9"/>
        <item x="0"/>
        <item x="10"/>
        <item x="6"/>
        <item x="8"/>
        <item x="3"/>
        <item t="default"/>
      </items>
    </pivotField>
    <pivotField showAll="0"/>
    <pivotField showAll="0"/>
    <pivotField showAll="0"/>
    <pivotField showAll="0"/>
  </pivotFields>
  <rowFields count="1">
    <field x="14"/>
  </rowFields>
  <rowItems count="6">
    <i>
      <x v="1"/>
    </i>
    <i>
      <x v="3"/>
    </i>
    <i>
      <x v="4"/>
    </i>
    <i>
      <x v="8"/>
    </i>
    <i>
      <x v="9"/>
    </i>
    <i t="grand">
      <x/>
    </i>
  </rowItems>
  <colItems count="1">
    <i/>
  </colItems>
  <pageFields count="1">
    <pageField fld="15" hier="-1"/>
  </pageFields>
  <dataFields count="1">
    <dataField name="Suma de Importe" fld="5" baseField="14" baseItem="0" numFmtId="4"/>
  </dataFields>
  <formats count="54">
    <format dxfId="3658">
      <pivotArea type="all" dataOnly="0" outline="0" fieldPosition="0"/>
    </format>
    <format dxfId="3657">
      <pivotArea outline="0" collapsedLevelsAreSubtotals="1" fieldPosition="0"/>
    </format>
    <format dxfId="3656">
      <pivotArea type="origin" dataOnly="0" labelOnly="1" outline="0" fieldPosition="0"/>
    </format>
    <format dxfId="3655">
      <pivotArea field="19" type="button" dataOnly="0" labelOnly="1" outline="0"/>
    </format>
    <format dxfId="3654">
      <pivotArea type="topRight" dataOnly="0" labelOnly="1" outline="0" fieldPosition="0"/>
    </format>
    <format dxfId="3653">
      <pivotArea field="14" type="button" dataOnly="0" labelOnly="1" outline="0" axis="axisRow" fieldPosition="0"/>
    </format>
    <format dxfId="3652">
      <pivotArea dataOnly="0" labelOnly="1" fieldPosition="0">
        <references count="1">
          <reference field="14" count="0"/>
        </references>
      </pivotArea>
    </format>
    <format dxfId="3651">
      <pivotArea dataOnly="0" labelOnly="1" grandRow="1" outline="0" fieldPosition="0"/>
    </format>
    <format dxfId="3650">
      <pivotArea dataOnly="0" labelOnly="1" grandCol="1" outline="0" fieldPosition="0"/>
    </format>
    <format dxfId="3649">
      <pivotArea type="all" dataOnly="0" outline="0" fieldPosition="0"/>
    </format>
    <format dxfId="3648">
      <pivotArea outline="0" collapsedLevelsAreSubtotals="1" fieldPosition="0"/>
    </format>
    <format dxfId="3647">
      <pivotArea type="origin" dataOnly="0" labelOnly="1" outline="0" fieldPosition="0"/>
    </format>
    <format dxfId="3646">
      <pivotArea field="19" type="button" dataOnly="0" labelOnly="1" outline="0"/>
    </format>
    <format dxfId="3645">
      <pivotArea type="topRight" dataOnly="0" labelOnly="1" outline="0" fieldPosition="0"/>
    </format>
    <format dxfId="3644">
      <pivotArea field="14" type="button" dataOnly="0" labelOnly="1" outline="0" axis="axisRow" fieldPosition="0"/>
    </format>
    <format dxfId="3643">
      <pivotArea dataOnly="0" labelOnly="1" fieldPosition="0">
        <references count="1">
          <reference field="14" count="0"/>
        </references>
      </pivotArea>
    </format>
    <format dxfId="3642">
      <pivotArea dataOnly="0" labelOnly="1" grandRow="1" outline="0" fieldPosition="0"/>
    </format>
    <format dxfId="3641">
      <pivotArea dataOnly="0" labelOnly="1" grandCol="1" outline="0" fieldPosition="0"/>
    </format>
    <format dxfId="3640">
      <pivotArea type="all" dataOnly="0" outline="0" fieldPosition="0"/>
    </format>
    <format dxfId="3639">
      <pivotArea outline="0" collapsedLevelsAreSubtotals="1" fieldPosition="0"/>
    </format>
    <format dxfId="3638">
      <pivotArea type="origin" dataOnly="0" labelOnly="1" outline="0" fieldPosition="0"/>
    </format>
    <format dxfId="3637">
      <pivotArea field="19" type="button" dataOnly="0" labelOnly="1" outline="0"/>
    </format>
    <format dxfId="3636">
      <pivotArea type="topRight" dataOnly="0" labelOnly="1" outline="0" fieldPosition="0"/>
    </format>
    <format dxfId="3635">
      <pivotArea field="14" type="button" dataOnly="0" labelOnly="1" outline="0" axis="axisRow" fieldPosition="0"/>
    </format>
    <format dxfId="3634">
      <pivotArea dataOnly="0" labelOnly="1" fieldPosition="0">
        <references count="1">
          <reference field="14" count="0"/>
        </references>
      </pivotArea>
    </format>
    <format dxfId="3633">
      <pivotArea dataOnly="0" labelOnly="1" grandRow="1" outline="0" fieldPosition="0"/>
    </format>
    <format dxfId="3632">
      <pivotArea dataOnly="0" labelOnly="1" grandCol="1" outline="0" fieldPosition="0"/>
    </format>
    <format dxfId="3631">
      <pivotArea type="all" dataOnly="0" outline="0" fieldPosition="0"/>
    </format>
    <format dxfId="3630">
      <pivotArea outline="0" collapsedLevelsAreSubtotals="1" fieldPosition="0"/>
    </format>
    <format dxfId="3629">
      <pivotArea type="origin" dataOnly="0" labelOnly="1" outline="0" fieldPosition="0"/>
    </format>
    <format dxfId="3628">
      <pivotArea field="19" type="button" dataOnly="0" labelOnly="1" outline="0"/>
    </format>
    <format dxfId="3627">
      <pivotArea type="topRight" dataOnly="0" labelOnly="1" outline="0" fieldPosition="0"/>
    </format>
    <format dxfId="3626">
      <pivotArea field="14" type="button" dataOnly="0" labelOnly="1" outline="0" axis="axisRow" fieldPosition="0"/>
    </format>
    <format dxfId="3625">
      <pivotArea dataOnly="0" labelOnly="1" fieldPosition="0">
        <references count="1">
          <reference field="14" count="0"/>
        </references>
      </pivotArea>
    </format>
    <format dxfId="3624">
      <pivotArea dataOnly="0" labelOnly="1" grandRow="1" outline="0" fieldPosition="0"/>
    </format>
    <format dxfId="3623">
      <pivotArea dataOnly="0" labelOnly="1" grandCol="1" outline="0" fieldPosition="0"/>
    </format>
    <format dxfId="3622">
      <pivotArea outline="0" collapsedLevelsAreSubtotals="1" fieldPosition="0"/>
    </format>
    <format dxfId="3621">
      <pivotArea dataOnly="0" labelOnly="1" fieldPosition="0">
        <references count="1">
          <reference field="14" count="0"/>
        </references>
      </pivotArea>
    </format>
    <format dxfId="3620">
      <pivotArea dataOnly="0" labelOnly="1" grandRow="1" outline="0" fieldPosition="0"/>
    </format>
    <format dxfId="3619">
      <pivotArea dataOnly="0" labelOnly="1" grandCol="1" outline="0" fieldPosition="0"/>
    </format>
    <format dxfId="3618">
      <pivotArea field="14" type="button" dataOnly="0" labelOnly="1" outline="0" axis="axisRow" fieldPosition="0"/>
    </format>
    <format dxfId="3617">
      <pivotArea dataOnly="0" labelOnly="1" grandCol="1" outline="0" fieldPosition="0"/>
    </format>
    <format dxfId="3616">
      <pivotArea type="all" dataOnly="0" outline="0" fieldPosition="0"/>
    </format>
    <format dxfId="3615">
      <pivotArea outline="0" collapsedLevelsAreSubtotals="1" fieldPosition="0"/>
    </format>
    <format dxfId="3614">
      <pivotArea type="origin" dataOnly="0" labelOnly="1" outline="0" fieldPosition="0"/>
    </format>
    <format dxfId="3613">
      <pivotArea field="19" type="button" dataOnly="0" labelOnly="1" outline="0"/>
    </format>
    <format dxfId="3612">
      <pivotArea type="topRight" dataOnly="0" labelOnly="1" outline="0" fieldPosition="0"/>
    </format>
    <format dxfId="3611">
      <pivotArea field="14" type="button" dataOnly="0" labelOnly="1" outline="0" axis="axisRow" fieldPosition="0"/>
    </format>
    <format dxfId="3610">
      <pivotArea dataOnly="0" labelOnly="1" fieldPosition="0">
        <references count="1">
          <reference field="14" count="0"/>
        </references>
      </pivotArea>
    </format>
    <format dxfId="3609">
      <pivotArea dataOnly="0" labelOnly="1" grandRow="1" outline="0" fieldPosition="0"/>
    </format>
    <format dxfId="3608">
      <pivotArea dataOnly="0" labelOnly="1" grandCol="1" outline="0" fieldPosition="0"/>
    </format>
    <format dxfId="3607">
      <pivotArea grandRow="1" outline="0" collapsedLevelsAreSubtotals="1" fieldPosition="0"/>
    </format>
    <format dxfId="3606">
      <pivotArea collapsedLevelsAreSubtotals="1" fieldPosition="0">
        <references count="1">
          <reference field="14" count="1">
            <x v="7"/>
          </reference>
        </references>
      </pivotArea>
    </format>
    <format dxfId="3605">
      <pivotArea dataOnly="0" labelOnly="1" fieldPosition="0">
        <references count="1">
          <reference field="14" count="1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2" cacheId="8" applyNumberFormats="0" applyBorderFormats="0" applyFontFormats="0" applyPatternFormats="0" applyAlignmentFormats="0" applyWidthHeightFormats="1" dataCaption="Valores" updatedVersion="8" minRefreshableVersion="3" itemPrintTitles="1" createdVersion="6" indent="0" outline="1" outlineData="1" multipleFieldFilters="0">
  <location ref="A5:M664" firstHeaderRow="1" firstDataRow="2" firstDataCol="1" rowPageCount="3" colPageCount="1"/>
  <pivotFields count="24">
    <pivotField numFmtId="1" showAll="0"/>
    <pivotField showAll="0"/>
    <pivotField numFmtId="14" showAll="0"/>
    <pivotField showAll="0"/>
    <pivotField showAll="0"/>
    <pivotField dataField="1" numFmtId="4" showAll="0"/>
    <pivotField axis="axisRow" showAll="0" sortType="ascending">
      <items count="3012">
        <item m="1" x="998"/>
        <item m="1" x="2391"/>
        <item m="1" x="1870"/>
        <item m="1" x="1893"/>
        <item m="1" x="2674"/>
        <item m="1" x="1624"/>
        <item m="1" x="2970"/>
        <item x="0"/>
        <item m="1" x="2964"/>
        <item x="827"/>
        <item m="1" x="2440"/>
        <item m="1" x="2161"/>
        <item x="1"/>
        <item m="1" x="1794"/>
        <item m="1" x="1779"/>
        <item x="2"/>
        <item m="1" x="2646"/>
        <item x="3"/>
        <item m="1" x="1342"/>
        <item x="736"/>
        <item m="1" x="935"/>
        <item m="1" x="1436"/>
        <item x="757"/>
        <item x="4"/>
        <item m="1" x="2468"/>
        <item m="1" x="1698"/>
        <item m="1" x="2836"/>
        <item x="6"/>
        <item m="1" x="2907"/>
        <item x="876"/>
        <item x="814"/>
        <item m="1" x="2456"/>
        <item m="1" x="2820"/>
        <item m="1" x="1137"/>
        <item x="7"/>
        <item m="1" x="1641"/>
        <item m="1" x="1936"/>
        <item x="8"/>
        <item m="1" x="1828"/>
        <item x="9"/>
        <item x="10"/>
        <item m="1" x="1460"/>
        <item m="1" x="2668"/>
        <item x="887"/>
        <item m="1" x="1245"/>
        <item x="566"/>
        <item x="11"/>
        <item m="1" x="1299"/>
        <item m="1" x="1005"/>
        <item m="1" x="2545"/>
        <item m="1" x="2330"/>
        <item m="1" x="1481"/>
        <item m="1" x="2989"/>
        <item x="12"/>
        <item x="754"/>
        <item x="13"/>
        <item x="14"/>
        <item m="1" x="982"/>
        <item m="1" x="1568"/>
        <item m="1" x="2645"/>
        <item m="1" x="2537"/>
        <item x="15"/>
        <item m="1" x="2678"/>
        <item x="16"/>
        <item m="1" x="2130"/>
        <item x="17"/>
        <item m="1" x="2878"/>
        <item x="733"/>
        <item m="1" x="2789"/>
        <item m="1" x="1233"/>
        <item m="1" x="1373"/>
        <item m="1" x="2754"/>
        <item m="1" x="1464"/>
        <item m="1" x="1501"/>
        <item m="1" x="2683"/>
        <item m="1" x="2082"/>
        <item m="1" x="2732"/>
        <item x="837"/>
        <item m="1" x="2168"/>
        <item x="888"/>
        <item m="1" x="2119"/>
        <item m="1" x="1776"/>
        <item m="1" x="1649"/>
        <item m="1" x="1888"/>
        <item x="779"/>
        <item x="567"/>
        <item m="1" x="2350"/>
        <item m="1" x="1124"/>
        <item m="1" x="1708"/>
        <item x="874"/>
        <item m="1" x="2593"/>
        <item m="1" x="1134"/>
        <item m="1" x="2481"/>
        <item m="1" x="2753"/>
        <item m="1" x="2782"/>
        <item m="1" x="2834"/>
        <item m="1" x="1517"/>
        <item m="1" x="2862"/>
        <item m="1" x="1571"/>
        <item m="1" x="2749"/>
        <item m="1" x="2470"/>
        <item m="1" x="2880"/>
        <item m="1" x="2025"/>
        <item m="1" x="2146"/>
        <item m="1" x="2879"/>
        <item m="1" x="2977"/>
        <item x="570"/>
        <item m="1" x="2069"/>
        <item m="1" x="1451"/>
        <item x="18"/>
        <item m="1" x="1777"/>
        <item m="1" x="1206"/>
        <item x="799"/>
        <item m="1" x="1412"/>
        <item m="1" x="3004"/>
        <item m="1" x="2542"/>
        <item m="1" x="1780"/>
        <item m="1" x="1739"/>
        <item m="1" x="1105"/>
        <item m="1" x="1181"/>
        <item m="1" x="1344"/>
        <item x="19"/>
        <item m="1" x="1013"/>
        <item m="1" x="1238"/>
        <item m="1" x="1184"/>
        <item x="20"/>
        <item m="1" x="1092"/>
        <item x="21"/>
        <item x="22"/>
        <item m="1" x="2522"/>
        <item m="1" x="1268"/>
        <item x="575"/>
        <item x="568"/>
        <item x="23"/>
        <item m="1" x="990"/>
        <item m="1" x="1340"/>
        <item x="569"/>
        <item x="24"/>
        <item m="1" x="1438"/>
        <item m="1" x="2865"/>
        <item x="25"/>
        <item x="5"/>
        <item m="1" x="2113"/>
        <item x="26"/>
        <item m="1" x="2203"/>
        <item x="27"/>
        <item m="1" x="1804"/>
        <item x="28"/>
        <item x="29"/>
        <item x="30"/>
        <item x="31"/>
        <item x="32"/>
        <item x="33"/>
        <item x="34"/>
        <item m="1" x="2443"/>
        <item m="1" x="1295"/>
        <item m="1" x="2629"/>
        <item m="1" x="2578"/>
        <item m="1" x="1465"/>
        <item m="1" x="2205"/>
        <item m="1" x="1027"/>
        <item m="1" x="1654"/>
        <item x="571"/>
        <item m="1" x="2024"/>
        <item x="35"/>
        <item x="36"/>
        <item m="1" x="2439"/>
        <item x="37"/>
        <item x="38"/>
        <item x="843"/>
        <item m="1" x="2008"/>
        <item m="1" x="2489"/>
        <item m="1" x="2235"/>
        <item x="39"/>
        <item m="1" x="1577"/>
        <item m="1" x="2301"/>
        <item m="1" x="2189"/>
        <item m="1" x="1730"/>
        <item m="1" x="2219"/>
        <item m="1" x="2337"/>
        <item m="1" x="1885"/>
        <item m="1" x="1648"/>
        <item m="1" x="2651"/>
        <item m="1" x="2916"/>
        <item m="1" x="1141"/>
        <item m="1" x="1091"/>
        <item m="1" x="1943"/>
        <item m="1" x="2092"/>
        <item m="1" x="1294"/>
        <item m="1" x="1263"/>
        <item x="576"/>
        <item m="1" x="1908"/>
        <item m="1" x="2302"/>
        <item m="1" x="1592"/>
        <item m="1" x="967"/>
        <item m="1" x="1700"/>
        <item x="40"/>
        <item m="1" x="1871"/>
        <item m="1" x="2327"/>
        <item m="1" x="2625"/>
        <item x="41"/>
        <item x="577"/>
        <item m="1" x="1044"/>
        <item m="1" x="1966"/>
        <item x="42"/>
        <item m="1" x="934"/>
        <item m="1" x="2704"/>
        <item x="578"/>
        <item x="43"/>
        <item m="1" x="1286"/>
        <item m="1" x="2962"/>
        <item x="579"/>
        <item m="1" x="1160"/>
        <item x="810"/>
        <item m="1" x="2314"/>
        <item x="44"/>
        <item m="1" x="2804"/>
        <item m="1" x="2222"/>
        <item m="1" x="1655"/>
        <item m="1" x="2677"/>
        <item m="1" x="2937"/>
        <item x="45"/>
        <item x="903"/>
        <item m="1" x="1807"/>
        <item x="743"/>
        <item x="46"/>
        <item x="47"/>
        <item m="1" x="1287"/>
        <item m="1" x="2929"/>
        <item x="48"/>
        <item m="1" x="2479"/>
        <item m="1" x="2833"/>
        <item m="1" x="1251"/>
        <item x="49"/>
        <item m="1" x="1147"/>
        <item m="1" x="1486"/>
        <item m="1" x="1203"/>
        <item x="780"/>
        <item m="1" x="2262"/>
        <item x="50"/>
        <item m="1" x="2375"/>
        <item m="1" x="1514"/>
        <item m="1" x="2078"/>
        <item x="51"/>
        <item m="1" x="2711"/>
        <item m="1" x="2883"/>
        <item x="52"/>
        <item m="1" x="1347"/>
        <item m="1" x="2376"/>
        <item m="1" x="2394"/>
        <item x="53"/>
        <item x="580"/>
        <item m="1" x="2785"/>
        <item m="1" x="2010"/>
        <item x="54"/>
        <item m="1" x="1425"/>
        <item m="1" x="2517"/>
        <item m="1" x="2672"/>
        <item m="1" x="1007"/>
        <item m="1" x="1980"/>
        <item m="1" x="2917"/>
        <item x="55"/>
        <item m="1" x="2728"/>
        <item x="56"/>
        <item m="1" x="1365"/>
        <item x="57"/>
        <item m="1" x="1026"/>
        <item x="58"/>
        <item m="1" x="2234"/>
        <item x="59"/>
        <item m="1" x="2357"/>
        <item x="904"/>
        <item m="1" x="1541"/>
        <item m="1" x="1241"/>
        <item m="1" x="1129"/>
        <item m="1" x="1675"/>
        <item m="1" x="1109"/>
        <item x="60"/>
        <item m="1" x="1037"/>
        <item m="1" x="2725"/>
        <item m="1" x="2514"/>
        <item m="1" x="2885"/>
        <item m="1" x="1743"/>
        <item m="1" x="1712"/>
        <item x="763"/>
        <item m="1" x="1690"/>
        <item m="1" x="968"/>
        <item m="1" x="1706"/>
        <item m="1" x="1933"/>
        <item m="1" x="2528"/>
        <item m="1" x="1756"/>
        <item x="61"/>
        <item x="753"/>
        <item m="1" x="1987"/>
        <item m="1" x="1239"/>
        <item m="1" x="2397"/>
        <item m="1" x="2600"/>
        <item x="581"/>
        <item m="1" x="1017"/>
        <item m="1" x="2756"/>
        <item m="1" x="2985"/>
        <item x="867"/>
        <item m="1" x="1609"/>
        <item m="1" x="1431"/>
        <item m="1" x="1887"/>
        <item m="1" x="1146"/>
        <item x="737"/>
        <item m="1" x="1740"/>
        <item m="1" x="1169"/>
        <item m="1" x="1952"/>
        <item m="1" x="1848"/>
        <item x="798"/>
        <item m="1" x="2280"/>
        <item m="1" x="2200"/>
        <item m="1" x="1271"/>
        <item m="1" x="1904"/>
        <item m="1" x="2518"/>
        <item m="1" x="2724"/>
        <item x="900"/>
        <item m="1" x="1215"/>
        <item m="1" x="1273"/>
        <item m="1" x="2467"/>
        <item m="1" x="2425"/>
        <item m="1" x="1716"/>
        <item x="62"/>
        <item m="1" x="1889"/>
        <item m="1" x="2404"/>
        <item m="1" x="2922"/>
        <item m="1" x="1841"/>
        <item m="1" x="2726"/>
        <item m="1" x="2574"/>
        <item m="1" x="2784"/>
        <item m="1" x="1015"/>
        <item m="1" x="2835"/>
        <item x="63"/>
        <item m="1" x="2454"/>
        <item m="1" x="1339"/>
        <item m="1" x="2284"/>
        <item m="1" x="1225"/>
        <item m="1" x="2712"/>
        <item m="1" x="1597"/>
        <item m="1" x="2170"/>
        <item x="881"/>
        <item m="1" x="1529"/>
        <item m="1" x="1678"/>
        <item x="718"/>
        <item m="1" x="1207"/>
        <item x="64"/>
        <item m="1" x="1983"/>
        <item m="1" x="2639"/>
        <item m="1" x="2026"/>
        <item m="1" x="2582"/>
        <item m="1" x="1688"/>
        <item m="1" x="2978"/>
        <item m="1" x="2535"/>
        <item m="1" x="2437"/>
        <item m="1" x="2850"/>
        <item m="1" x="1963"/>
        <item m="1" x="1877"/>
        <item m="1" x="2250"/>
        <item m="1" x="1796"/>
        <item m="1" x="2928"/>
        <item m="1" x="2294"/>
        <item m="1" x="1278"/>
        <item m="1" x="1143"/>
        <item m="1" x="2271"/>
        <item m="1" x="1926"/>
        <item m="1" x="1308"/>
        <item m="1" x="1630"/>
        <item m="1" x="2055"/>
        <item m="1" x="2999"/>
        <item m="1" x="2360"/>
        <item m="1" x="950"/>
        <item m="1" x="2272"/>
        <item x="582"/>
        <item m="1" x="1778"/>
        <item m="1" x="1186"/>
        <item m="1" x="1494"/>
        <item m="1" x="1510"/>
        <item m="1" x="1353"/>
        <item m="1" x="951"/>
        <item m="1" x="2696"/>
        <item m="1" x="2863"/>
        <item m="1" x="1319"/>
        <item x="822"/>
        <item m="1" x="1401"/>
        <item m="1" x="1578"/>
        <item m="1" x="2527"/>
        <item m="1" x="948"/>
        <item x="65"/>
        <item m="1" x="1453"/>
        <item m="1" x="1018"/>
        <item x="66"/>
        <item x="67"/>
        <item m="1" x="1549"/>
        <item m="1" x="1993"/>
        <item x="758"/>
        <item m="1" x="1188"/>
        <item x="765"/>
        <item x="68"/>
        <item m="1" x="1272"/>
        <item x="593"/>
        <item m="1" x="2635"/>
        <item x="583"/>
        <item x="573"/>
        <item m="1" x="1262"/>
        <item m="1" x="1583"/>
        <item m="1" x="2536"/>
        <item m="1" x="2687"/>
        <item m="1" x="2166"/>
        <item m="1" x="1766"/>
        <item x="70"/>
        <item m="1" x="1560"/>
        <item m="1" x="2366"/>
        <item x="750"/>
        <item m="1" x="2466"/>
        <item m="1" x="2939"/>
        <item m="1" x="1080"/>
        <item m="1" x="2837"/>
        <item m="1" x="2270"/>
        <item m="1" x="1923"/>
        <item m="1" x="2169"/>
        <item x="839"/>
        <item m="1" x="1036"/>
        <item m="1" x="1454"/>
        <item x="71"/>
        <item x="72"/>
        <item x="73"/>
        <item m="1" x="1680"/>
        <item m="1" x="2608"/>
        <item m="1" x="2293"/>
        <item m="1" x="2444"/>
        <item m="1" x="2341"/>
        <item x="74"/>
        <item x="75"/>
        <item x="76"/>
        <item m="1" x="1048"/>
        <item x="77"/>
        <item m="1" x="2311"/>
        <item m="1" x="1490"/>
        <item x="844"/>
        <item m="1" x="1959"/>
        <item m="1" x="1248"/>
        <item x="845"/>
        <item m="1" x="2052"/>
        <item m="1" x="1667"/>
        <item m="1" x="1282"/>
        <item m="1" x="1811"/>
        <item m="1" x="2905"/>
        <item m="1" x="2448"/>
        <item m="1" x="1710"/>
        <item m="1" x="2777"/>
        <item m="1" x="1757"/>
        <item m="1" x="3008"/>
        <item x="78"/>
        <item m="1" x="2118"/>
        <item m="1" x="1762"/>
        <item x="79"/>
        <item m="1" x="1853"/>
        <item m="1" x="1819"/>
        <item x="80"/>
        <item m="1" x="2663"/>
        <item m="1" x="2031"/>
        <item m="1" x="3002"/>
        <item x="81"/>
        <item m="1" x="1851"/>
        <item m="1" x="1297"/>
        <item x="82"/>
        <item x="83"/>
        <item m="1" x="2580"/>
        <item m="1" x="2641"/>
        <item m="1" x="1991"/>
        <item x="84"/>
        <item m="1" x="1430"/>
        <item m="1" x="1659"/>
        <item m="1" x="1593"/>
        <item m="1" x="2267"/>
        <item m="1" x="1619"/>
        <item x="770"/>
        <item m="1" x="2063"/>
        <item m="1" x="1363"/>
        <item m="1" x="1518"/>
        <item x="85"/>
        <item m="1" x="1783"/>
        <item m="1" x="2666"/>
        <item x="744"/>
        <item m="1" x="1938"/>
        <item m="1" x="1928"/>
        <item m="1" x="1256"/>
        <item m="1" x="2541"/>
        <item m="1" x="1632"/>
        <item m="1" x="1155"/>
        <item x="919"/>
        <item m="1" x="1162"/>
        <item m="1" x="1069"/>
        <item x="86"/>
        <item m="1" x="1520"/>
        <item x="584"/>
        <item m="1" x="1725"/>
        <item m="1" x="1078"/>
        <item m="1" x="1138"/>
        <item m="1" x="2343"/>
        <item x="87"/>
        <item m="1" x="1686"/>
        <item m="1" x="1357"/>
        <item m="1" x="1330"/>
        <item x="89"/>
        <item m="1" x="2005"/>
        <item x="98"/>
        <item m="1" x="1349"/>
        <item m="1" x="1261"/>
        <item x="266"/>
        <item m="1" x="2953"/>
        <item x="551"/>
        <item x="106"/>
        <item m="1" x="936"/>
        <item m="1" x="2369"/>
        <item x="813"/>
        <item x="107"/>
        <item m="1" x="1066"/>
        <item x="229"/>
        <item x="109"/>
        <item m="1" x="2662"/>
        <item x="588"/>
        <item m="1" x="1962"/>
        <item m="1" x="2887"/>
        <item m="1" x="1352"/>
        <item m="1" x="2136"/>
        <item x="233"/>
        <item m="1" x="2257"/>
        <item x="807"/>
        <item x="111"/>
        <item m="1" x="1223"/>
        <item m="1" x="2102"/>
        <item m="1" x="2881"/>
        <item x="585"/>
        <item m="1" x="1323"/>
        <item x="586"/>
        <item m="1" x="2043"/>
        <item m="1" x="2223"/>
        <item m="1" x="1172"/>
        <item m="1" x="984"/>
        <item m="1" x="2561"/>
        <item m="1" x="1331"/>
        <item m="1" x="1670"/>
        <item x="848"/>
        <item m="1" x="2323"/>
        <item m="1" x="2757"/>
        <item m="1" x="2866"/>
        <item x="812"/>
        <item m="1" x="1714"/>
        <item m="1" x="2465"/>
        <item x="112"/>
        <item x="113"/>
        <item x="114"/>
        <item m="1" x="2000"/>
        <item x="115"/>
        <item m="1" x="2690"/>
        <item m="1" x="1676"/>
        <item x="246"/>
        <item x="587"/>
        <item m="1" x="1380"/>
        <item m="1" x="1283"/>
        <item m="1" x="2053"/>
        <item m="1" x="2852"/>
        <item m="1" x="2461"/>
        <item m="1" x="2013"/>
        <item m="1" x="1656"/>
        <item m="1" x="2056"/>
        <item x="786"/>
        <item x="117"/>
        <item m="1" x="1220"/>
        <item m="1" x="965"/>
        <item x="118"/>
        <item m="1" x="2259"/>
        <item m="1" x="2165"/>
        <item m="1" x="1055"/>
        <item m="1" x="1702"/>
        <item m="1" x="2786"/>
        <item m="1" x="1734"/>
        <item x="752"/>
        <item m="1" x="1644"/>
        <item m="1" x="2153"/>
        <item m="1" x="2101"/>
        <item x="190"/>
        <item x="121"/>
        <item m="1" x="2701"/>
        <item m="1" x="1194"/>
        <item x="158"/>
        <item m="1" x="1723"/>
        <item m="1" x="2482"/>
        <item x="123"/>
        <item m="1" x="2411"/>
        <item x="124"/>
        <item x="297"/>
        <item m="1" x="954"/>
        <item x="785"/>
        <item x="142"/>
        <item m="1" x="2172"/>
        <item x="895"/>
        <item m="1" x="1581"/>
        <item m="1" x="2829"/>
        <item m="1" x="1759"/>
        <item x="130"/>
        <item m="1" x="2356"/>
        <item m="1" x="2473"/>
        <item m="1" x="1176"/>
        <item x="589"/>
        <item m="1" x="2095"/>
        <item m="1" x="2442"/>
        <item m="1" x="2253"/>
        <item m="1" x="2190"/>
        <item m="1" x="2402"/>
        <item x="131"/>
        <item m="1" x="2501"/>
        <item m="1" x="2818"/>
        <item m="1" x="2930"/>
        <item x="590"/>
        <item m="1" x="1337"/>
        <item m="1" x="2458"/>
        <item m="1" x="1668"/>
        <item m="1" x="1324"/>
        <item x="96"/>
        <item m="1" x="2028"/>
        <item x="134"/>
        <item m="1" x="1406"/>
        <item m="1" x="1621"/>
        <item m="1" x="1802"/>
        <item m="1" x="1715"/>
        <item m="1" x="2057"/>
        <item m="1" x="2948"/>
        <item m="1" x="995"/>
        <item m="1" x="2573"/>
        <item x="135"/>
        <item m="1" x="2737"/>
        <item m="1" x="2822"/>
        <item x="136"/>
        <item m="1" x="1975"/>
        <item m="1" x="1045"/>
        <item m="1" x="2738"/>
        <item m="1" x="1875"/>
        <item m="1" x="1355"/>
        <item m="1" x="2066"/>
        <item m="1" x="1999"/>
        <item m="1" x="2968"/>
        <item m="1" x="1754"/>
        <item m="1" x="1672"/>
        <item m="1" x="2316"/>
        <item m="1" x="1912"/>
        <item m="1" x="2129"/>
        <item x="173"/>
        <item m="1" x="2412"/>
        <item m="1" x="2871"/>
        <item x="871"/>
        <item x="138"/>
        <item x="806"/>
        <item m="1" x="1785"/>
        <item m="1" x="1897"/>
        <item m="1" x="1554"/>
        <item m="1" x="1253"/>
        <item x="139"/>
        <item m="1" x="971"/>
        <item x="140"/>
        <item m="1" x="1693"/>
        <item m="1" x="2309"/>
        <item x="591"/>
        <item m="1" x="1591"/>
        <item m="1" x="1792"/>
        <item x="146"/>
        <item m="1" x="2478"/>
        <item m="1" x="2812"/>
        <item m="1" x="1773"/>
        <item x="768"/>
        <item x="160"/>
        <item m="1" x="1447"/>
        <item x="162"/>
        <item m="1" x="1526"/>
        <item m="1" x="2849"/>
        <item m="1" x="1917"/>
        <item m="1" x="2038"/>
        <item m="1" x="2741"/>
        <item m="1" x="1606"/>
        <item m="1" x="1986"/>
        <item m="1" x="1791"/>
        <item m="1" x="1304"/>
        <item m="1" x="1254"/>
        <item x="762"/>
        <item m="1" x="2743"/>
        <item m="1" x="1183"/>
        <item m="1" x="1157"/>
        <item m="1" x="2374"/>
        <item m="1" x="1726"/>
        <item x="834"/>
        <item x="141"/>
        <item m="1" x="1475"/>
        <item x="152"/>
        <item m="1" x="1812"/>
        <item m="1" x="2359"/>
        <item m="1" x="3001"/>
        <item m="1" x="2424"/>
        <item m="1" x="2332"/>
        <item m="1" x="2384"/>
        <item m="1" x="2061"/>
        <item m="1" x="2276"/>
        <item m="1" x="970"/>
        <item x="358"/>
        <item m="1" x="1226"/>
        <item m="1" x="2986"/>
        <item m="1" x="1012"/>
        <item m="1" x="2735"/>
        <item x="916"/>
        <item m="1" x="2525"/>
        <item m="1" x="2591"/>
        <item m="1" x="1838"/>
        <item m="1" x="1538"/>
        <item m="1" x="1758"/>
        <item x="164"/>
        <item x="110"/>
        <item m="1" x="1495"/>
        <item x="907"/>
        <item x="635"/>
        <item m="1" x="1533"/>
        <item m="1" x="2744"/>
        <item m="1" x="1695"/>
        <item m="1" x="2636"/>
        <item m="1" x="1285"/>
        <item m="1" x="2495"/>
        <item m="1" x="2326"/>
        <item m="1" x="2553"/>
        <item m="1" x="1845"/>
        <item m="1" x="2006"/>
        <item m="1" x="1623"/>
        <item m="1" x="1334"/>
        <item m="1" x="2670"/>
        <item x="166"/>
        <item m="1" x="2320"/>
        <item x="592"/>
        <item m="1" x="1144"/>
        <item m="1" x="2710"/>
        <item x="778"/>
        <item m="1" x="2733"/>
        <item m="1" x="1914"/>
        <item m="1" x="2100"/>
        <item x="792"/>
        <item m="1" x="3009"/>
        <item m="1" x="2137"/>
        <item m="1" x="1965"/>
        <item m="1" x="2242"/>
        <item m="1" x="2452"/>
        <item m="1" x="2045"/>
        <item m="1" x="1627"/>
        <item m="1" x="1898"/>
        <item m="1" x="1108"/>
        <item m="1" x="2274"/>
        <item x="167"/>
        <item x="168"/>
        <item x="273"/>
        <item m="1" x="2648"/>
        <item m="1" x="983"/>
        <item m="1" x="1419"/>
        <item m="1" x="2409"/>
        <item m="1" x="949"/>
        <item x="885"/>
        <item x="171"/>
        <item m="1" x="2583"/>
        <item m="1" x="1073"/>
        <item x="594"/>
        <item x="892"/>
        <item x="527"/>
        <item m="1" x="1119"/>
        <item m="1" x="2783"/>
        <item m="1" x="1093"/>
        <item x="174"/>
        <item x="655"/>
        <item m="1" x="1414"/>
        <item m="1" x="2698"/>
        <item m="1" x="2007"/>
        <item x="327"/>
        <item m="1" x="1861"/>
        <item m="1" x="1660"/>
        <item m="1" x="1666"/>
        <item x="290"/>
        <item m="1" x="2093"/>
        <item m="1" x="2597"/>
        <item m="1" x="2145"/>
        <item m="1" x="2933"/>
        <item m="1" x="1113"/>
        <item m="1" x="1391"/>
        <item m="1" x="1611"/>
        <item m="1" x="2982"/>
        <item m="1" x="1179"/>
        <item m="1" x="1198"/>
        <item x="821"/>
        <item m="1" x="2207"/>
        <item m="1" x="2273"/>
        <item m="1" x="2967"/>
        <item m="1" x="2427"/>
        <item m="1" x="1010"/>
        <item m="1" x="2088"/>
        <item m="1" x="2407"/>
        <item m="1" x="2474"/>
        <item m="1" x="2019"/>
        <item m="1" x="2044"/>
        <item m="1" x="2874"/>
        <item x="175"/>
        <item m="1" x="1279"/>
        <item m="1" x="1798"/>
        <item m="1" x="1311"/>
        <item x="617"/>
        <item x="626"/>
        <item m="1" x="2396"/>
        <item x="803"/>
        <item m="1" x="2526"/>
        <item m="1" x="2264"/>
        <item m="1" x="1868"/>
        <item x="176"/>
        <item x="872"/>
        <item m="1" x="1104"/>
        <item m="1" x="1404"/>
        <item m="1" x="1301"/>
        <item m="1" x="1025"/>
        <item x="177"/>
        <item m="1" x="2554"/>
        <item m="1" x="2650"/>
        <item x="722"/>
        <item m="1" x="2224"/>
        <item x="615"/>
        <item x="178"/>
        <item m="1" x="2127"/>
        <item m="1" x="2590"/>
        <item m="1" x="2547"/>
        <item m="1" x="2945"/>
        <item m="1" x="1291"/>
        <item m="1" x="2943"/>
        <item x="801"/>
        <item m="1" x="2229"/>
        <item m="1" x="1658"/>
        <item m="1" x="2965"/>
        <item m="1" x="2180"/>
        <item x="179"/>
        <item x="180"/>
        <item m="1" x="2469"/>
        <item m="1" x="1604"/>
        <item m="1" x="1457"/>
        <item x="611"/>
        <item m="1" x="1634"/>
        <item m="1" x="2855"/>
        <item x="181"/>
        <item x="157"/>
        <item m="1" x="1937"/>
        <item m="1" x="1735"/>
        <item x="607"/>
        <item m="1" x="2289"/>
        <item m="1" x="1622"/>
        <item m="1" x="1728"/>
        <item m="1" x="1081"/>
        <item m="1" x="2199"/>
        <item x="184"/>
        <item m="1" x="2719"/>
        <item x="185"/>
        <item m="1" x="1829"/>
        <item m="1" x="1767"/>
        <item x="852"/>
        <item m="1" x="1488"/>
        <item x="186"/>
        <item m="1" x="2182"/>
        <item m="1" x="1709"/>
        <item m="1" x="1472"/>
        <item m="1" x="2202"/>
        <item m="1" x="1913"/>
        <item x="637"/>
        <item x="187"/>
        <item m="1" x="1906"/>
        <item x="188"/>
        <item m="1" x="1741"/>
        <item x="88"/>
        <item m="1" x="1028"/>
        <item m="1" x="1771"/>
        <item x="191"/>
        <item m="1" x="2298"/>
        <item m="1" x="2975"/>
        <item x="697"/>
        <item x="192"/>
        <item m="1" x="2512"/>
        <item m="1" x="1313"/>
        <item m="1" x="2587"/>
        <item m="1" x="2221"/>
        <item m="1" x="1249"/>
        <item m="1" x="2410"/>
        <item m="1" x="2715"/>
        <item x="155"/>
        <item m="1" x="1250"/>
        <item m="1" x="2831"/>
        <item m="1" x="1674"/>
        <item m="1" x="2606"/>
        <item x="621"/>
        <item m="1" x="2139"/>
        <item m="1" x="1126"/>
        <item x="870"/>
        <item m="1" x="1142"/>
        <item m="1" x="2370"/>
        <item x="144"/>
        <item m="1" x="2607"/>
        <item m="1" x="2099"/>
        <item m="1" x="1452"/>
        <item x="699"/>
        <item m="1" x="2669"/>
        <item m="1" x="1587"/>
        <item x="194"/>
        <item x="789"/>
        <item x="195"/>
        <item m="1" x="2630"/>
        <item x="196"/>
        <item x="800"/>
        <item x="711"/>
        <item m="1" x="1557"/>
        <item m="1" x="2183"/>
        <item x="197"/>
        <item x="198"/>
        <item x="638"/>
        <item m="1" x="2068"/>
        <item x="726"/>
        <item x="199"/>
        <item m="1" x="1860"/>
        <item m="1" x="2548"/>
        <item x="756"/>
        <item m="1" x="2204"/>
        <item m="1" x="1547"/>
        <item m="1" x="2654"/>
        <item m="1" x="937"/>
        <item m="1" x="1189"/>
        <item m="1" x="999"/>
        <item m="1" x="2292"/>
        <item m="1" x="1901"/>
        <item x="156"/>
        <item x="504"/>
        <item x="201"/>
        <item x="912"/>
        <item m="1" x="1810"/>
        <item x="864"/>
        <item m="1" x="1006"/>
        <item x="202"/>
        <item x="203"/>
        <item m="1" x="2236"/>
        <item m="1" x="2983"/>
        <item m="1" x="1410"/>
        <item x="204"/>
        <item x="776"/>
        <item m="1" x="1665"/>
        <item x="205"/>
        <item m="1" x="2626"/>
        <item m="1" x="1932"/>
        <item m="1" x="1910"/>
        <item x="206"/>
        <item m="1" x="1814"/>
        <item x="497"/>
        <item m="1" x="1173"/>
        <item m="1" x="1849"/>
        <item m="1" x="1084"/>
        <item m="1" x="1684"/>
        <item x="208"/>
        <item m="1" x="1496"/>
        <item x="209"/>
        <item m="1" x="1163"/>
        <item m="1" x="1274"/>
        <item x="734"/>
        <item m="1" x="2742"/>
        <item m="1" x="2486"/>
        <item m="1" x="1724"/>
        <item m="1" x="2457"/>
        <item x="210"/>
        <item m="1" x="2618"/>
        <item m="1" x="2252"/>
        <item m="1" x="1071"/>
        <item m="1" x="2692"/>
        <item m="1" x="2372"/>
        <item m="1" x="939"/>
        <item x="846"/>
        <item x="211"/>
        <item x="212"/>
        <item m="1" x="2488"/>
        <item x="213"/>
        <item x="882"/>
        <item m="1" x="1008"/>
        <item x="150"/>
        <item m="1" x="1106"/>
        <item m="1" x="2201"/>
        <item m="1" x="1133"/>
        <item x="91"/>
        <item m="1" x="987"/>
        <item m="1" x="2364"/>
        <item m="1" x="2510"/>
        <item m="1" x="2141"/>
        <item m="1" x="2325"/>
        <item m="1" x="963"/>
        <item x="890"/>
        <item m="1" x="2974"/>
        <item m="1" x="1358"/>
        <item x="215"/>
        <item x="216"/>
        <item m="1" x="3003"/>
        <item m="1" x="957"/>
        <item x="797"/>
        <item m="1" x="1166"/>
        <item m="1" x="2174"/>
        <item x="100"/>
        <item m="1" x="2432"/>
        <item m="1" x="2065"/>
        <item m="1" x="1575"/>
        <item x="219"/>
        <item x="817"/>
        <item m="1" x="2707"/>
        <item m="1" x="1974"/>
        <item x="225"/>
        <item m="1" x="1876"/>
        <item m="1" x="1212"/>
        <item m="1" x="2882"/>
        <item m="1" x="2960"/>
        <item m="1" x="1569"/>
        <item m="1" x="1603"/>
        <item m="1" x="1408"/>
        <item m="1" x="2472"/>
        <item m="1" x="1535"/>
        <item m="1" x="2241"/>
        <item m="1" x="2116"/>
        <item m="1" x="2572"/>
        <item x="143"/>
        <item m="1" x="2938"/>
        <item m="1" x="2393"/>
        <item m="1" x="2856"/>
        <item m="1" x="1931"/>
        <item m="1" x="1608"/>
        <item m="1" x="989"/>
        <item m="1" x="2464"/>
        <item x="120"/>
        <item x="256"/>
        <item x="771"/>
        <item m="1" x="2060"/>
        <item x="226"/>
        <item m="1" x="1369"/>
        <item x="274"/>
        <item x="338"/>
        <item m="1" x="1070"/>
        <item x="808"/>
        <item m="1" x="1742"/>
        <item x="230"/>
        <item m="1" x="2197"/>
        <item m="1" x="2576"/>
        <item m="1" x="1638"/>
        <item x="922"/>
        <item m="1" x="1703"/>
        <item x="231"/>
        <item m="1" x="2612"/>
        <item x="94"/>
        <item m="1" x="1325"/>
        <item m="1" x="2254"/>
        <item m="1" x="2888"/>
        <item m="1" x="2246"/>
        <item m="1" x="1136"/>
        <item m="1" x="2801"/>
        <item m="1" x="2562"/>
        <item m="1" x="2036"/>
        <item m="1" x="1886"/>
        <item m="1" x="1139"/>
        <item m="1" x="2869"/>
        <item m="1" x="2152"/>
        <item x="234"/>
        <item x="696"/>
        <item x="835"/>
        <item x="235"/>
        <item x="237"/>
        <item x="238"/>
        <item x="239"/>
        <item m="1" x="1821"/>
        <item x="240"/>
        <item x="364"/>
        <item m="1" x="1236"/>
        <item m="1" x="1837"/>
        <item m="1" x="1428"/>
        <item m="1" x="1746"/>
        <item x="242"/>
        <item m="1" x="1617"/>
        <item m="1" x="2771"/>
        <item m="1" x="2828"/>
        <item m="1" x="1489"/>
        <item m="1" x="1046"/>
        <item m="1" x="2098"/>
        <item m="1" x="1185"/>
        <item m="1" x="2342"/>
        <item m="1" x="2022"/>
        <item m="1" x="2106"/>
        <item m="1" x="1749"/>
        <item m="1" x="1469"/>
        <item x="247"/>
        <item m="1" x="1956"/>
        <item x="248"/>
        <item x="249"/>
        <item m="1" x="2415"/>
        <item x="218"/>
        <item m="1" x="2709"/>
        <item m="1" x="2739"/>
        <item m="1" x="1341"/>
        <item m="1" x="2430"/>
        <item m="1" x="1835"/>
        <item m="1" x="1197"/>
        <item m="1" x="1199"/>
        <item m="1" x="1844"/>
        <item x="303"/>
        <item m="1" x="1727"/>
        <item m="1" x="2658"/>
        <item m="1" x="1448"/>
        <item x="865"/>
        <item m="1" x="1525"/>
        <item m="1" x="2239"/>
        <item m="1" x="2827"/>
        <item m="1" x="2247"/>
        <item x="721"/>
        <item m="1" x="1067"/>
        <item x="251"/>
        <item m="1" x="1567"/>
        <item m="1" x="1909"/>
        <item m="1" x="1374"/>
        <item m="1" x="2150"/>
        <item m="1" x="1375"/>
        <item m="1" x="2540"/>
        <item x="727"/>
        <item m="1" x="952"/>
        <item m="1" x="2373"/>
        <item m="1" x="2434"/>
        <item m="1" x="991"/>
        <item x="818"/>
        <item x="515"/>
        <item m="1" x="1869"/>
        <item m="1" x="2192"/>
        <item m="1" x="2798"/>
        <item m="1" x="1850"/>
        <item x="252"/>
        <item m="1" x="2954"/>
        <item m="1" x="2125"/>
        <item x="253"/>
        <item m="1" x="1306"/>
        <item x="254"/>
        <item x="823"/>
        <item m="1" x="2832"/>
        <item x="241"/>
        <item x="824"/>
        <item x="897"/>
        <item m="1" x="1040"/>
        <item m="1" x="2416"/>
        <item m="1" x="2599"/>
        <item m="1" x="2268"/>
        <item m="1" x="2181"/>
        <item x="258"/>
        <item m="1" x="2154"/>
        <item m="1" x="2564"/>
        <item m="1" x="1769"/>
        <item x="245"/>
        <item x="820"/>
        <item m="1" x="1386"/>
        <item m="1" x="1834"/>
        <item m="1" x="1063"/>
        <item m="1" x="1345"/>
        <item x="741"/>
        <item x="257"/>
        <item m="1" x="2167"/>
        <item m="1" x="1605"/>
        <item m="1" x="2686"/>
        <item m="1" x="2386"/>
        <item m="1" x="1552"/>
        <item x="269"/>
        <item m="1" x="2111"/>
        <item m="1" x="1949"/>
        <item x="669"/>
        <item m="1" x="2491"/>
        <item m="1" x="2077"/>
        <item m="1" x="1089"/>
        <item x="695"/>
        <item m="1" x="2476"/>
        <item m="1" x="1090"/>
        <item m="1" x="2969"/>
        <item m="1" x="1482"/>
        <item m="1" x="1905"/>
        <item m="1" x="2358"/>
        <item m="1" x="1857"/>
        <item m="1" x="997"/>
        <item m="1" x="1948"/>
        <item m="1" x="2097"/>
        <item m="1" x="2924"/>
        <item m="1" x="1213"/>
        <item x="816"/>
        <item m="1" x="2813"/>
        <item m="1" x="2622"/>
        <item m="1" x="1960"/>
        <item m="1" x="1258"/>
        <item m="1" x="1314"/>
        <item m="1" x="2227"/>
        <item m="1" x="1068"/>
        <item m="1" x="1682"/>
        <item m="1" x="2949"/>
        <item x="270"/>
        <item m="1" x="1691"/>
        <item x="335"/>
        <item x="323"/>
        <item m="1" x="1620"/>
        <item x="147"/>
        <item m="1" x="2736"/>
        <item m="1" x="1719"/>
        <item m="1" x="1696"/>
        <item x="259"/>
        <item m="1" x="2151"/>
        <item x="923"/>
        <item m="1" x="1799"/>
        <item x="559"/>
        <item m="1" x="2667"/>
        <item m="1" x="2904"/>
        <item x="275"/>
        <item m="1" x="2821"/>
        <item x="276"/>
        <item m="1" x="1596"/>
        <item m="1" x="2912"/>
        <item m="1" x="1384"/>
        <item m="1" x="2158"/>
        <item x="880"/>
        <item x="795"/>
        <item m="1" x="1300"/>
        <item x="811"/>
        <item x="841"/>
        <item m="1" x="2215"/>
        <item x="329"/>
        <item m="1" x="996"/>
        <item m="1" x="1161"/>
        <item m="1" x="1977"/>
        <item x="738"/>
        <item m="1" x="1942"/>
        <item m="1" x="1705"/>
        <item x="277"/>
        <item m="1" x="1626"/>
        <item m="1" x="2598"/>
        <item m="1" x="1364"/>
        <item x="565"/>
        <item m="1" x="1075"/>
        <item x="596"/>
        <item m="1" x="1817"/>
        <item m="1" x="2768"/>
        <item x="601"/>
        <item m="1" x="2976"/>
        <item m="1" x="2081"/>
        <item m="1" x="1935"/>
        <item m="1" x="2659"/>
        <item m="1" x="1120"/>
        <item m="1" x="1480"/>
        <item m="1" x="2605"/>
        <item x="278"/>
        <item m="1" x="977"/>
        <item m="1" x="1789"/>
        <item x="279"/>
        <item m="1" x="1911"/>
        <item x="284"/>
        <item x="289"/>
        <item m="1" x="1863"/>
        <item m="1" x="1267"/>
        <item m="1" x="1094"/>
        <item m="1" x="2237"/>
        <item m="1" x="2979"/>
        <item m="1" x="2551"/>
        <item m="1" x="2256"/>
        <item m="1" x="1405"/>
        <item m="1" x="2774"/>
        <item m="1" x="2643"/>
        <item x="595"/>
        <item m="1" x="2085"/>
        <item m="1" x="1458"/>
        <item m="1" x="2083"/>
        <item m="1" x="1790"/>
        <item m="1" x="2162"/>
        <item m="1" x="1744"/>
        <item x="716"/>
        <item m="1" x="1127"/>
        <item m="1" x="2793"/>
        <item m="1" x="1298"/>
        <item m="1" x="1764"/>
        <item m="1" x="1019"/>
        <item m="1" x="2505"/>
        <item m="1" x="2604"/>
        <item m="1" x="1277"/>
        <item m="1" x="2395"/>
        <item m="1" x="2179"/>
        <item m="1" x="955"/>
        <item m="1" x="1647"/>
        <item m="1" x="1116"/>
        <item x="291"/>
        <item x="918"/>
        <item x="292"/>
        <item x="299"/>
        <item m="1" x="2682"/>
        <item x="917"/>
        <item m="1" x="962"/>
        <item m="1" x="2825"/>
        <item m="1" x="1178"/>
        <item x="644"/>
        <item m="1" x="2435"/>
        <item m="1" x="2244"/>
        <item x="894"/>
        <item m="1" x="2132"/>
        <item m="1" x="2655"/>
        <item m="1" x="1240"/>
        <item m="1" x="1832"/>
        <item x="667"/>
        <item m="1" x="2955"/>
        <item m="1" x="1519"/>
        <item x="781"/>
        <item m="1" x="1307"/>
        <item x="896"/>
        <item m="1" x="1883"/>
        <item m="1" x="1269"/>
        <item m="1" x="1329"/>
        <item m="1" x="2534"/>
        <item m="1" x="1114"/>
        <item m="1" x="2004"/>
        <item x="294"/>
        <item m="1" x="1315"/>
        <item m="1" x="2998"/>
        <item m="1" x="1336"/>
        <item m="1" x="1919"/>
        <item m="1" x="1628"/>
        <item m="1" x="1442"/>
        <item m="1" x="1562"/>
        <item x="788"/>
        <item m="1" x="2084"/>
        <item m="1" x="1707"/>
        <item m="1" x="2681"/>
        <item x="889"/>
        <item m="1" x="1953"/>
        <item x="910"/>
        <item m="1" x="2379"/>
        <item m="1" x="1827"/>
        <item x="295"/>
        <item m="1" x="2579"/>
        <item m="1" x="2067"/>
        <item m="1" x="2694"/>
        <item x="287"/>
        <item x="137"/>
        <item m="1" x="1087"/>
        <item m="1" x="2291"/>
        <item x="302"/>
        <item m="1" x="2996"/>
        <item m="1" x="2177"/>
        <item m="1" x="1504"/>
        <item m="1" x="1366"/>
        <item m="1" x="2225"/>
        <item x="133"/>
        <item m="1" x="2589"/>
        <item m="1" x="1395"/>
        <item m="1" x="2368"/>
        <item x="304"/>
        <item m="1" x="2418"/>
        <item m="1" x="1839"/>
        <item x="298"/>
        <item m="1" x="1661"/>
        <item x="305"/>
        <item m="1" x="1738"/>
        <item m="1" x="2769"/>
        <item m="1" x="2175"/>
        <item m="1" x="2041"/>
        <item m="1" x="2538"/>
        <item x="809"/>
        <item m="1" x="1653"/>
        <item m="1" x="1042"/>
        <item x="749"/>
        <item x="306"/>
        <item x="605"/>
        <item x="725"/>
        <item x="720"/>
        <item x="308"/>
        <item m="1" x="2269"/>
        <item m="1" x="2079"/>
        <item m="1" x="2261"/>
        <item m="1" x="2602"/>
        <item m="1" x="2159"/>
        <item m="1" x="2195"/>
        <item m="1" x="1140"/>
        <item x="309"/>
        <item m="1" x="994"/>
        <item x="842"/>
        <item x="603"/>
        <item m="1" x="1945"/>
        <item m="1" x="2186"/>
        <item m="1" x="2615"/>
        <item m="1" x="2455"/>
        <item m="1" x="1586"/>
        <item m="1" x="2283"/>
        <item m="1" x="1823"/>
        <item x="93"/>
        <item m="1" x="1820"/>
        <item m="1" x="1434"/>
        <item x="222"/>
        <item m="1" x="2745"/>
        <item x="347"/>
        <item x="310"/>
        <item x="311"/>
        <item m="1" x="2210"/>
        <item m="1" x="1424"/>
        <item x="623"/>
        <item x="624"/>
        <item m="1" x="2838"/>
        <item m="1" x="2398"/>
        <item x="831"/>
        <item x="312"/>
        <item m="1" x="1856"/>
        <item m="1" x="1117"/>
        <item m="1" x="2157"/>
        <item m="1" x="2815"/>
        <item m="1" x="1368"/>
        <item m="1" x="2299"/>
        <item x="464"/>
        <item m="1" x="2423"/>
        <item m="1" x="2266"/>
        <item m="1" x="2931"/>
        <item m="1" x="1351"/>
        <item x="670"/>
        <item m="1" x="2138"/>
        <item m="1" x="1854"/>
        <item m="1" x="1156"/>
        <item m="1" x="2581"/>
        <item m="1" x="2420"/>
        <item m="1" x="1918"/>
        <item x="671"/>
        <item x="69"/>
        <item m="1" x="2124"/>
        <item m="1" x="2859"/>
        <item m="1" x="2051"/>
        <item x="321"/>
        <item m="1" x="2037"/>
        <item x="232"/>
        <item x="317"/>
        <item m="1" x="2816"/>
        <item m="1" x="2033"/>
        <item m="1" x="1417"/>
        <item m="1" x="2988"/>
        <item m="1" x="2805"/>
        <item x="331"/>
        <item x="604"/>
        <item m="1" x="2258"/>
        <item m="1" x="2767"/>
        <item m="1" x="2431"/>
        <item m="1" x="1920"/>
        <item x="332"/>
        <item m="1" x="2760"/>
        <item m="1" x="2940"/>
        <item m="1" x="2371"/>
        <item m="1" x="1971"/>
        <item m="1" x="2817"/>
        <item m="1" x="2568"/>
        <item m="1" x="2854"/>
        <item m="1" x="1302"/>
        <item m="1" x="1927"/>
        <item m="1" x="1492"/>
        <item m="1" x="2814"/>
        <item m="1" x="2108"/>
        <item m="1" x="2417"/>
        <item m="1" x="2483"/>
        <item m="1" x="1479"/>
        <item m="1" x="2021"/>
        <item x="333"/>
        <item x="909"/>
        <item m="1" x="2661"/>
        <item m="1" x="2716"/>
        <item m="1" x="2054"/>
        <item m="1" x="2348"/>
        <item x="250"/>
        <item x="710"/>
        <item x="642"/>
        <item m="1" x="2142"/>
        <item m="1" x="2761"/>
        <item m="1" x="1946"/>
        <item m="1" x="1242"/>
        <item m="1" x="1865"/>
        <item x="856"/>
        <item m="1" x="1500"/>
        <item m="1" x="1024"/>
        <item x="764"/>
        <item m="1" x="2875"/>
        <item x="122"/>
        <item x="116"/>
        <item x="236"/>
        <item m="1" x="2260"/>
        <item m="1" x="2003"/>
        <item m="1" x="1652"/>
        <item m="1" x="1182"/>
        <item x="267"/>
        <item m="1" x="2776"/>
        <item m="1" x="2023"/>
        <item x="853"/>
        <item m="1" x="1614"/>
        <item m="1" x="1370"/>
        <item m="1" x="1822"/>
        <item m="1" x="2779"/>
        <item m="1" x="2377"/>
        <item m="1" x="2966"/>
        <item m="1" x="2524"/>
        <item m="1" x="1177"/>
        <item m="1" x="1473"/>
        <item m="1" x="2706"/>
        <item x="714"/>
        <item m="1" x="2087"/>
        <item m="1" x="2923"/>
        <item x="261"/>
        <item m="1" x="2230"/>
        <item m="1" x="2647"/>
        <item m="1" x="1180"/>
        <item m="1" x="2352"/>
        <item m="1" x="1610"/>
        <item x="193"/>
        <item x="793"/>
        <item m="1" x="2523"/>
        <item m="1" x="2688"/>
        <item x="712"/>
        <item m="1" x="1244"/>
        <item x="732"/>
        <item x="223"/>
        <item m="1" x="1164"/>
        <item m="1" x="1681"/>
        <item x="343"/>
        <item m="1" x="1318"/>
        <item x="773"/>
        <item m="1" x="1350"/>
        <item m="1" x="2853"/>
        <item x="767"/>
        <item m="1" x="2595"/>
        <item m="1" x="2058"/>
        <item m="1" x="1998"/>
        <item m="1" x="2497"/>
        <item m="1" x="2453"/>
        <item m="1" x="1574"/>
        <item m="1" x="2447"/>
        <item x="344"/>
        <item x="224"/>
        <item x="672"/>
        <item x="346"/>
        <item m="1" x="1385"/>
        <item x="214"/>
        <item x="920"/>
        <item m="1" x="1014"/>
        <item m="1" x="2941"/>
        <item m="1" x="1982"/>
        <item m="1" x="1293"/>
        <item m="1" x="1474"/>
        <item x="349"/>
        <item x="271"/>
        <item m="1" x="2484"/>
        <item m="1" x="1175"/>
        <item m="1" x="1565"/>
        <item m="1" x="1321"/>
        <item m="1" x="2727"/>
        <item m="1" x="1508"/>
        <item m="1" x="1359"/>
        <item m="1" x="2543"/>
        <item m="1" x="2251"/>
        <item m="1" x="2521"/>
        <item m="1" x="1984"/>
        <item m="1" x="1061"/>
        <item m="1" x="1944"/>
        <item x="339"/>
        <item x="301"/>
        <item m="1" x="1576"/>
        <item m="1" x="1407"/>
        <item m="1" x="3007"/>
        <item m="1" x="1830"/>
        <item m="1" x="1110"/>
        <item x="104"/>
        <item x="359"/>
        <item m="1" x="1148"/>
        <item x="360"/>
        <item m="1" x="1411"/>
        <item x="351"/>
        <item m="1" x="2487"/>
        <item m="1" x="1158"/>
        <item m="1" x="2091"/>
        <item m="1" x="2752"/>
        <item m="1" x="1639"/>
        <item m="1" x="1085"/>
        <item m="1" x="1643"/>
        <item m="1" x="976"/>
        <item m="1" x="2070"/>
        <item m="1" x="1645"/>
        <item x="361"/>
        <item x="740"/>
        <item m="1" x="1322"/>
        <item x="268"/>
        <item m="1" x="1761"/>
        <item x="774"/>
        <item m="1" x="2984"/>
        <item m="1" x="2676"/>
        <item m="1" x="1651"/>
        <item m="1" x="1618"/>
        <item x="362"/>
        <item m="1" x="1463"/>
        <item m="1" x="1205"/>
        <item m="1" x="2585"/>
        <item m="1" x="958"/>
        <item m="1" x="1456"/>
        <item m="1" x="1954"/>
        <item x="877"/>
        <item m="1" x="1433"/>
        <item m="1" x="2462"/>
        <item x="627"/>
        <item m="1" x="2492"/>
        <item x="363"/>
        <item x="491"/>
        <item m="1" x="2133"/>
        <item m="1" x="2936"/>
        <item m="1" x="1099"/>
        <item m="1" x="2925"/>
        <item x="255"/>
        <item m="1" x="1265"/>
        <item m="1" x="1907"/>
        <item m="1" x="1122"/>
        <item m="1" x="1607"/>
        <item m="1" x="2107"/>
        <item m="1" x="2693"/>
        <item m="1" x="2714"/>
        <item x="902"/>
        <item m="1" x="1031"/>
        <item x="794"/>
        <item m="1" x="1047"/>
        <item m="1" x="1387"/>
        <item x="745"/>
        <item m="1" x="1558"/>
        <item m="1" x="1958"/>
        <item x="365"/>
        <item m="1" x="2858"/>
        <item m="1" x="1892"/>
        <item m="1" x="1118"/>
        <item m="1" x="1846"/>
        <item m="1" x="2746"/>
        <item m="1" x="2934"/>
        <item m="1" x="1733"/>
        <item m="1" x="1050"/>
        <item x="628"/>
        <item m="1" x="1101"/>
        <item m="1" x="1394"/>
        <item x="366"/>
        <item x="673"/>
        <item m="1" x="2217"/>
        <item m="1" x="2072"/>
        <item m="1" x="1922"/>
        <item m="1" x="1427"/>
        <item m="1" x="1011"/>
        <item x="600"/>
        <item m="1" x="1000"/>
        <item x="868"/>
        <item m="1" x="2049"/>
        <item m="1" x="2781"/>
        <item m="1" x="1043"/>
        <item m="1" x="2824"/>
        <item x="906"/>
        <item m="1" x="2971"/>
        <item x="878"/>
        <item m="1" x="2993"/>
        <item m="1" x="2899"/>
        <item m="1" x="1426"/>
        <item m="1" x="2843"/>
        <item m="1" x="2103"/>
        <item m="1" x="1471"/>
        <item m="1" x="2232"/>
        <item m="1" x="2952"/>
        <item m="1" x="2980"/>
        <item m="1" x="2216"/>
        <item m="1" x="2110"/>
        <item m="1" x="1103"/>
        <item x="769"/>
        <item m="1" x="961"/>
        <item m="1" x="2135"/>
        <item m="1" x="2064"/>
        <item m="1" x="2300"/>
        <item m="1" x="2035"/>
        <item m="1" x="1132"/>
        <item m="1" x="1797"/>
        <item x="629"/>
        <item m="1" x="1275"/>
        <item x="367"/>
        <item m="1" x="1858"/>
        <item m="1" x="2566"/>
        <item m="1" x="1310"/>
        <item m="1" x="2810"/>
        <item m="1" x="2027"/>
        <item m="1" x="2981"/>
        <item m="1" x="1950"/>
        <item m="1" x="2908"/>
        <item m="1" x="1531"/>
        <item m="1" x="3010"/>
        <item m="1" x="953"/>
        <item m="1" x="1174"/>
        <item x="368"/>
        <item x="893"/>
        <item m="1" x="2840"/>
        <item m="1" x="2740"/>
        <item x="369"/>
        <item x="244"/>
        <item m="1" x="1035"/>
        <item m="1" x="1825"/>
        <item m="1" x="2947"/>
        <item m="1" x="1041"/>
        <item m="1" x="1389"/>
        <item m="1" x="2400"/>
        <item m="1" x="2017"/>
        <item m="1" x="2893"/>
        <item m="1" x="1088"/>
        <item m="1" x="1232"/>
        <item m="1" x="2876"/>
        <item m="1" x="2290"/>
        <item m="1" x="1532"/>
        <item m="1" x="946"/>
        <item x="649"/>
        <item m="1" x="1204"/>
        <item m="1" x="1096"/>
        <item m="1" x="1392"/>
        <item m="1" x="2209"/>
        <item m="1" x="2689"/>
        <item m="1" x="981"/>
        <item m="1" x="1326"/>
        <item x="899"/>
        <item x="898"/>
        <item m="1" x="1793"/>
        <item m="1" x="2516"/>
        <item m="1" x="992"/>
        <item m="1" x="2616"/>
        <item m="1" x="2228"/>
        <item m="1" x="2307"/>
        <item m="1" x="2550"/>
        <item m="1" x="1772"/>
        <item x="674"/>
        <item m="1" x="1515"/>
        <item m="1" x="2355"/>
        <item x="370"/>
        <item m="1" x="2029"/>
        <item m="1" x="2144"/>
        <item m="1" x="1372"/>
        <item m="1" x="2331"/>
        <item m="1" x="2956"/>
        <item m="1" x="1154"/>
        <item m="1" x="1997"/>
        <item m="1" x="1582"/>
        <item m="1" x="2990"/>
        <item m="1" x="2115"/>
        <item m="1" x="2803"/>
        <item x="688"/>
        <item x="830"/>
        <item m="1" x="1894"/>
        <item m="1" x="1699"/>
        <item m="1" x="1439"/>
        <item x="354"/>
        <item m="1" x="1343"/>
        <item x="371"/>
        <item x="108"/>
        <item m="1" x="1222"/>
        <item m="1" x="2281"/>
        <item m="1" x="2156"/>
        <item x="790"/>
        <item m="1" x="1564"/>
        <item x="373"/>
        <item x="148"/>
        <item x="374"/>
        <item m="1" x="1004"/>
        <item m="1" x="2149"/>
        <item m="1" x="2628"/>
        <item x="375"/>
        <item m="1" x="2513"/>
        <item x="873"/>
        <item m="1" x="1669"/>
        <item m="1" x="2665"/>
        <item m="1" x="2451"/>
        <item m="1" x="1989"/>
        <item m="1" x="1859"/>
        <item x="706"/>
        <item m="1" x="959"/>
        <item x="376"/>
        <item m="1" x="2335"/>
        <item m="1" x="1969"/>
        <item m="1" x="1664"/>
        <item m="1" x="2679"/>
        <item m="1" x="2791"/>
        <item x="927"/>
        <item m="1" x="1485"/>
        <item m="1" x="1836"/>
        <item m="1" x="2178"/>
        <item x="796"/>
        <item x="456"/>
        <item m="1" x="2790"/>
        <item m="1" x="2047"/>
        <item m="1" x="1921"/>
        <item m="1" x="2957"/>
        <item m="1" x="2577"/>
        <item m="1" x="2339"/>
        <item m="1" x="1657"/>
        <item m="1" x="2762"/>
        <item m="1" x="1824"/>
        <item x="377"/>
        <item m="1" x="2792"/>
        <item m="1" x="1784"/>
        <item m="1" x="2220"/>
        <item m="1" x="1523"/>
        <item m="1" x="2720"/>
        <item m="1" x="2751"/>
        <item x="378"/>
        <item m="1" x="2306"/>
        <item m="1" x="2334"/>
        <item m="1" x="1599"/>
        <item x="379"/>
        <item m="1" x="2121"/>
        <item x="326"/>
        <item x="272"/>
        <item m="1" x="1459"/>
        <item m="1" x="1051"/>
        <item x="618"/>
        <item m="1" x="2206"/>
        <item x="380"/>
        <item x="260"/>
        <item m="1" x="2231"/>
        <item x="654"/>
        <item x="748"/>
        <item m="1" x="1292"/>
        <item m="1" x="1563"/>
        <item m="1" x="1895"/>
        <item m="1" x="2519"/>
        <item m="1" x="3006"/>
        <item m="1" x="2338"/>
        <item m="1" x="2619"/>
        <item x="381"/>
        <item x="609"/>
        <item m="1" x="2800"/>
        <item x="630"/>
        <item m="1" x="2126"/>
        <item m="1" x="2903"/>
        <item m="1" x="2729"/>
        <item x="631"/>
        <item x="847"/>
        <item x="782"/>
        <item m="1" x="2503"/>
        <item x="340"/>
        <item x="382"/>
        <item m="1" x="1879"/>
        <item m="1" x="1642"/>
        <item x="913"/>
        <item m="1" x="1499"/>
        <item m="1" x="2504"/>
        <item m="1" x="1327"/>
        <item m="1" x="2778"/>
        <item m="1" x="1978"/>
        <item m="1" x="2120"/>
        <item m="1" x="2173"/>
        <item m="1" x="1506"/>
        <item m="1" x="2362"/>
        <item x="383"/>
        <item m="1" x="1130"/>
        <item x="639"/>
        <item x="384"/>
        <item m="1" x="1717"/>
        <item m="1" x="2614"/>
        <item x="784"/>
        <item m="1" x="2389"/>
        <item m="1" x="1151"/>
        <item x="619"/>
        <item m="1" x="2680"/>
        <item m="1" x="1360"/>
        <item x="914"/>
        <item x="838"/>
        <item m="1" x="1029"/>
        <item m="1" x="2020"/>
        <item m="1" x="1539"/>
        <item m="1" x="2634"/>
        <item m="1" x="1831"/>
        <item x="791"/>
        <item m="1" x="2344"/>
        <item m="1" x="1818"/>
        <item x="924"/>
        <item x="735"/>
        <item m="1" x="2243"/>
        <item m="1" x="1259"/>
        <item x="119"/>
        <item m="1" x="2621"/>
        <item x="625"/>
        <item x="92"/>
        <item m="1" x="1745"/>
        <item m="1" x="1808"/>
        <item x="385"/>
        <item m="1" x="1602"/>
        <item m="1" x="1534"/>
        <item m="1" x="2255"/>
        <item m="1" x="2304"/>
        <item x="675"/>
        <item m="1" x="1288"/>
        <item m="1" x="1903"/>
        <item x="386"/>
        <item m="1" x="2660"/>
        <item x="855"/>
        <item m="1" x="1402"/>
        <item m="1" x="2500"/>
        <item m="1" x="1195"/>
        <item x="552"/>
        <item x="387"/>
        <item x="783"/>
        <item x="875"/>
        <item m="1" x="1034"/>
        <item m="1" x="2363"/>
        <item m="1" x="1601"/>
        <item m="1" x="1209"/>
        <item x="388"/>
        <item x="389"/>
        <item m="1" x="2657"/>
        <item m="1" x="1842"/>
        <item m="1" x="1542"/>
        <item m="1" x="2926"/>
        <item x="620"/>
        <item m="1" x="2134"/>
        <item m="1" x="1573"/>
        <item x="390"/>
        <item x="858"/>
        <item m="1" x="1168"/>
        <item m="1" x="1228"/>
        <item m="1" x="1316"/>
        <item m="1" x="1097"/>
        <item x="905"/>
        <item x="391"/>
        <item m="1" x="1328"/>
        <item m="1" x="1502"/>
        <item m="1" x="1866"/>
        <item m="1" x="1217"/>
        <item m="1" x="2171"/>
        <item x="392"/>
        <item x="836"/>
        <item m="1" x="973"/>
        <item m="1" x="2569"/>
        <item x="761"/>
        <item m="1" x="2502"/>
        <item m="1" x="2105"/>
        <item m="1" x="1317"/>
        <item m="1" x="1760"/>
        <item m="1" x="1650"/>
        <item m="1" x="1806"/>
        <item m="1" x="1396"/>
        <item m="1" x="2991"/>
        <item m="1" x="2911"/>
        <item x="393"/>
        <item x="394"/>
        <item x="395"/>
        <item m="1" x="2772"/>
        <item x="396"/>
        <item m="1" x="2819"/>
        <item x="397"/>
        <item m="1" x="1722"/>
        <item m="1" x="1805"/>
        <item x="448"/>
        <item x="398"/>
        <item m="1" x="2076"/>
        <item x="399"/>
        <item m="1" x="2730"/>
        <item m="1" x="1752"/>
        <item x="862"/>
        <item m="1" x="2104"/>
        <item m="1" x="2074"/>
        <item x="400"/>
        <item x="296"/>
        <item m="1" x="1320"/>
        <item x="401"/>
        <item x="402"/>
        <item m="1" x="2413"/>
        <item x="928"/>
        <item x="328"/>
        <item x="692"/>
        <item m="1" x="1701"/>
        <item x="403"/>
        <item x="325"/>
        <item m="1" x="2765"/>
        <item m="1" x="2433"/>
        <item x="404"/>
        <item m="1" x="2920"/>
        <item m="1" x="2496"/>
        <item m="1" x="2902"/>
        <item x="787"/>
        <item x="691"/>
        <item m="1" x="1153"/>
        <item m="1" x="2030"/>
        <item m="1" x="2403"/>
        <item x="345"/>
        <item m="1" x="2002"/>
        <item m="1" x="2846"/>
        <item m="1" x="2675"/>
        <item x="772"/>
        <item x="405"/>
        <item m="1" x="2705"/>
        <item m="1" x="1990"/>
        <item m="1" x="2839"/>
        <item m="1" x="2872"/>
        <item x="610"/>
        <item m="1" x="2388"/>
        <item x="709"/>
        <item m="1" x="2873"/>
        <item m="1" x="1513"/>
        <item x="406"/>
        <item m="1" x="1880"/>
        <item m="1" x="2713"/>
        <item m="1" x="2140"/>
        <item m="1" x="2446"/>
        <item m="1" x="1211"/>
        <item x="632"/>
        <item m="1" x="2419"/>
        <item m="1" x="1234"/>
        <item m="1" x="1440"/>
        <item x="407"/>
        <item m="1" x="1689"/>
        <item m="1" x="1289"/>
        <item x="715"/>
        <item m="1" x="1584"/>
        <item m="1" x="1916"/>
        <item m="1" x="1467"/>
        <item m="1" x="1594"/>
        <item m="1" x="2809"/>
        <item m="1" x="1964"/>
        <item m="1" x="1636"/>
        <item x="153"/>
        <item x="925"/>
        <item m="1" x="1737"/>
        <item m="1" x="2123"/>
        <item x="408"/>
        <item m="1" x="1420"/>
        <item x="281"/>
        <item x="409"/>
        <item m="1" x="1595"/>
        <item m="1" x="1996"/>
        <item x="410"/>
        <item m="1" x="2987"/>
        <item m="1" x="1679"/>
        <item x="614"/>
        <item x="352"/>
        <item m="1" x="1056"/>
        <item m="1" x="943"/>
        <item m="1" x="2918"/>
        <item m="1" x="2734"/>
        <item m="1" x="1884"/>
        <item m="1" x="2263"/>
        <item x="411"/>
        <item m="1" x="2755"/>
        <item x="183"/>
        <item m="1" x="1843"/>
        <item x="633"/>
        <item m="1" x="1580"/>
        <item x="854"/>
        <item m="1" x="2295"/>
        <item x="412"/>
        <item x="264"/>
        <item m="1" x="1731"/>
        <item m="1" x="2560"/>
        <item m="1" x="1284"/>
        <item m="1" x="2059"/>
        <item x="676"/>
        <item m="1" x="2001"/>
        <item m="1" x="1487"/>
        <item m="1" x="1296"/>
        <item m="1" x="1023"/>
        <item m="1" x="2617"/>
        <item x="413"/>
        <item m="1" x="2864"/>
        <item x="677"/>
        <item x="283"/>
        <item x="678"/>
        <item x="336"/>
        <item x="414"/>
        <item m="1" x="1002"/>
        <item m="1" x="2211"/>
        <item m="1" x="2894"/>
        <item m="1" x="1530"/>
        <item m="1" x="2050"/>
        <item x="282"/>
        <item m="1" x="1967"/>
        <item m="1" x="1281"/>
        <item m="1" x="1378"/>
        <item x="415"/>
        <item x="679"/>
        <item x="416"/>
        <item m="1" x="1995"/>
        <item x="724"/>
        <item x="857"/>
        <item m="1" x="1527"/>
        <item m="1" x="1290"/>
        <item m="1" x="2071"/>
        <item x="417"/>
        <item m="1" x="2544"/>
        <item m="1" x="2603"/>
        <item m="1" x="1095"/>
        <item x="418"/>
        <item x="419"/>
        <item m="1" x="2563"/>
        <item x="641"/>
        <item x="420"/>
        <item m="1" x="2012"/>
        <item x="421"/>
        <item m="1" x="1135"/>
        <item x="422"/>
        <item x="926"/>
        <item m="1" x="1413"/>
        <item m="1" x="2588"/>
        <item m="1" x="2942"/>
        <item x="423"/>
        <item m="1" x="2868"/>
        <item m="1" x="1152"/>
        <item m="1" x="1409"/>
        <item m="1" x="980"/>
        <item m="1" x="2632"/>
        <item m="1" x="1729"/>
        <item m="1" x="1361"/>
        <item x="634"/>
        <item x="556"/>
        <item m="1" x="1171"/>
        <item m="1" x="2208"/>
        <item x="645"/>
        <item m="1" x="1524"/>
        <item m="1" x="2913"/>
        <item m="1" x="2909"/>
        <item m="1" x="1477"/>
        <item m="1" x="1732"/>
        <item m="1" x="2946"/>
        <item x="424"/>
        <item m="1" x="2016"/>
        <item m="1" x="1191"/>
        <item m="1" x="1561"/>
        <item m="1" x="2555"/>
        <item x="425"/>
        <item x="426"/>
        <item m="1" x="1736"/>
        <item m="1" x="2556"/>
        <item m="1" x="1022"/>
        <item m="1" x="2080"/>
        <item m="1" x="2184"/>
        <item m="1" x="2365"/>
        <item m="1" x="2531"/>
        <item m="1" x="2594"/>
        <item x="314"/>
        <item m="1" x="975"/>
        <item m="1" x="1598"/>
        <item x="703"/>
        <item x="427"/>
        <item m="1" x="1348"/>
        <item m="1" x="1423"/>
        <item x="760"/>
        <item x="731"/>
        <item x="428"/>
        <item x="429"/>
        <item x="908"/>
        <item m="1" x="2788"/>
        <item m="1" x="1551"/>
        <item m="1" x="1498"/>
        <item m="1" x="1107"/>
        <item x="430"/>
        <item m="1" x="1891"/>
        <item m="1" x="1202"/>
        <item m="1" x="1787"/>
        <item m="1" x="3005"/>
        <item x="320"/>
        <item m="1" x="1058"/>
        <item m="1" x="1815"/>
        <item m="1" x="1112"/>
        <item m="1" x="974"/>
        <item x="431"/>
        <item m="1" x="2529"/>
        <item x="647"/>
        <item m="1" x="2286"/>
        <item x="182"/>
        <item x="432"/>
        <item m="1" x="2494"/>
        <item m="1" x="2160"/>
        <item m="1" x="1755"/>
        <item x="433"/>
        <item m="1" x="1536"/>
        <item m="1" x="1612"/>
        <item x="434"/>
        <item m="1" x="2766"/>
        <item m="1" x="1003"/>
        <item m="1" x="1393"/>
        <item m="1" x="2870"/>
        <item m="1" x="2459"/>
        <item m="1" x="1192"/>
        <item m="1" x="1585"/>
        <item x="435"/>
        <item x="869"/>
        <item m="1" x="1788"/>
        <item m="1" x="1221"/>
        <item m="1" x="1450"/>
        <item x="656"/>
        <item x="536"/>
        <item x="436"/>
        <item m="1" x="1840"/>
        <item x="453"/>
        <item x="658"/>
        <item m="1" x="1961"/>
        <item x="826"/>
        <item m="1" x="2721"/>
        <item x="470"/>
        <item m="1" x="2499"/>
        <item m="1" x="1750"/>
        <item m="1" x="1505"/>
        <item x="739"/>
        <item x="200"/>
        <item x="438"/>
        <item m="1" x="2584"/>
        <item x="622"/>
        <item m="1" x="2702"/>
        <item m="1" x="2148"/>
        <item m="1" x="1801"/>
        <item m="1" x="2559"/>
        <item m="1" x="3000"/>
        <item x="439"/>
        <item x="884"/>
        <item m="1" x="2353"/>
        <item m="1" x="1115"/>
        <item m="1" x="1335"/>
        <item x="440"/>
        <item m="1" x="1795"/>
        <item m="1" x="988"/>
        <item x="441"/>
        <item m="1" x="1362"/>
        <item m="1" x="2345"/>
        <item m="1" x="1376"/>
        <item m="1" x="1449"/>
        <item m="1" x="1415"/>
        <item m="1" x="2193"/>
        <item m="1" x="1957"/>
        <item x="613"/>
        <item m="1" x="1537"/>
        <item m="1" x="2233"/>
        <item m="1" x="2586"/>
        <item m="1" x="2018"/>
        <item x="728"/>
        <item x="442"/>
        <item m="1" x="1257"/>
        <item m="1" x="2802"/>
        <item m="1" x="2652"/>
        <item m="1" x="2040"/>
        <item m="1" x="2296"/>
        <item m="1" x="1800"/>
        <item m="1" x="2112"/>
        <item m="1" x="1468"/>
        <item m="1" x="1572"/>
        <item m="1" x="1629"/>
        <item x="443"/>
        <item m="1" x="2520"/>
        <item m="1" x="2995"/>
        <item m="1" x="2959"/>
        <item m="1" x="2378"/>
        <item m="1" x="2808"/>
        <item x="659"/>
        <item m="1" x="2428"/>
        <item m="1" x="2226"/>
        <item m="1" x="2637"/>
        <item m="1" x="2530"/>
        <item m="1" x="1546"/>
        <item m="1" x="1224"/>
        <item m="1" x="2194"/>
        <item m="1" x="2128"/>
        <item x="444"/>
        <item m="1" x="2477"/>
        <item x="445"/>
        <item m="1" x="1786"/>
        <item m="1" x="1687"/>
        <item m="1" x="1816"/>
        <item m="1" x="1589"/>
        <item m="1" x="1775"/>
        <item x="849"/>
        <item m="1" x="942"/>
        <item m="1" x="1214"/>
        <item x="668"/>
        <item m="1" x="932"/>
        <item m="1" x="2961"/>
        <item m="1" x="2381"/>
        <item m="1" x="2405"/>
        <item x="446"/>
        <item m="1" x="1125"/>
        <item m="1" x="1711"/>
        <item m="1" x="2313"/>
        <item x="901"/>
        <item x="447"/>
        <item m="1" x="2750"/>
        <item m="1" x="2147"/>
        <item x="759"/>
        <item x="285"/>
        <item m="1" x="2155"/>
        <item x="921"/>
        <item x="660"/>
        <item m="1" x="1455"/>
        <item x="680"/>
        <item m="1" x="1615"/>
        <item x="891"/>
        <item x="717"/>
        <item x="687"/>
        <item m="1" x="2747"/>
        <item x="612"/>
        <item m="1" x="2034"/>
        <item x="657"/>
        <item m="1" x="1159"/>
        <item x="449"/>
        <item m="1" x="1072"/>
        <item m="1" x="1677"/>
        <item m="1" x="2321"/>
        <item m="1" x="2163"/>
        <item m="1" x="2699"/>
        <item x="450"/>
        <item m="1" x="1543"/>
        <item x="451"/>
        <item x="829"/>
        <item x="543"/>
        <item m="1" x="1662"/>
        <item m="1" x="1751"/>
        <item m="1" x="1131"/>
        <item m="1" x="2963"/>
        <item m="1" x="2392"/>
        <item m="1" x="2685"/>
        <item m="1" x="1150"/>
        <item m="1" x="2324"/>
        <item m="1" x="2297"/>
        <item x="220"/>
        <item m="1" x="1694"/>
        <item m="1" x="2248"/>
        <item m="1" x="1721"/>
        <item x="597"/>
        <item m="1" x="1847"/>
        <item x="474"/>
        <item m="1" x="2886"/>
        <item x="636"/>
        <item x="455"/>
        <item m="1" x="1371"/>
        <item m="1" x="1941"/>
        <item m="1" x="2539"/>
        <item m="1" x="1484"/>
        <item x="471"/>
        <item m="1" x="2691"/>
        <item m="1" x="2671"/>
        <item x="341"/>
        <item m="1" x="2640"/>
        <item m="1" x="2328"/>
        <item m="1" x="1673"/>
        <item m="1" x="2347"/>
        <item m="1" x="2567"/>
        <item m="1" x="945"/>
        <item x="165"/>
        <item x="454"/>
        <item x="457"/>
        <item m="1" x="1276"/>
        <item m="1" x="979"/>
        <item m="1" x="2884"/>
        <item m="1" x="1216"/>
        <item m="1" x="2848"/>
        <item m="1" x="1381"/>
        <item m="1" x="2914"/>
        <item m="1" x="2787"/>
        <item m="1" x="2318"/>
        <item m="1" x="1671"/>
        <item m="1" x="2390"/>
        <item x="293"/>
        <item x="747"/>
        <item x="860"/>
        <item m="1" x="2748"/>
        <item x="681"/>
        <item m="1" x="2841"/>
        <item m="1" x="1544"/>
        <item x="458"/>
        <item m="1" x="2557"/>
        <item m="1" x="2633"/>
        <item x="459"/>
        <item m="1" x="2910"/>
        <item m="1" x="2797"/>
        <item x="163"/>
        <item m="1" x="1646"/>
        <item m="1" x="1038"/>
        <item x="547"/>
        <item x="461"/>
        <item x="462"/>
        <item x="719"/>
        <item m="1" x="2039"/>
        <item m="1" x="2288"/>
        <item m="1" x="1951"/>
        <item m="1" x="2312"/>
        <item m="1" x="1685"/>
        <item x="682"/>
        <item m="1" x="1201"/>
        <item m="1" x="2695"/>
        <item m="1" x="2329"/>
        <item m="1" x="2426"/>
        <item m="1" x="2826"/>
        <item m="1" x="2611"/>
        <item m="1" x="2196"/>
        <item m="1" x="1976"/>
        <item x="463"/>
        <item m="1" x="1033"/>
        <item m="1" x="1260"/>
        <item x="608"/>
        <item m="1" x="2847"/>
        <item m="1" x="1929"/>
        <item m="1" x="2935"/>
        <item m="1" x="1548"/>
        <item m="1" x="1640"/>
        <item x="546"/>
        <item m="1" x="2508"/>
        <item x="661"/>
        <item m="1" x="2032"/>
        <item x="662"/>
        <item m="1" x="1900"/>
        <item x="465"/>
        <item x="466"/>
        <item x="151"/>
        <item x="189"/>
        <item m="1" x="2282"/>
        <item x="468"/>
        <item x="851"/>
        <item x="653"/>
        <item m="1" x="956"/>
        <item x="161"/>
        <item m="1" x="2218"/>
        <item m="1" x="2717"/>
        <item m="1" x="1497"/>
        <item x="775"/>
        <item m="1" x="1247"/>
        <item m="1" x="2114"/>
        <item m="1" x="964"/>
        <item m="1" x="2758"/>
        <item x="356"/>
        <item x="746"/>
        <item x="572"/>
        <item m="1" x="1443"/>
        <item x="475"/>
        <item m="1" x="2287"/>
        <item m="1" x="1167"/>
        <item x="693"/>
        <item m="1" x="1039"/>
        <item m="1" x="2485"/>
        <item m="1" x="2723"/>
        <item x="683"/>
        <item x="663"/>
        <item m="1" x="1165"/>
        <item m="1" x="2972"/>
        <item m="1" x="2895"/>
        <item x="886"/>
        <item x="751"/>
        <item x="476"/>
        <item x="477"/>
        <item m="1" x="2317"/>
        <item x="478"/>
        <item m="1" x="2638"/>
        <item m="1" x="2532"/>
        <item x="479"/>
        <item x="480"/>
        <item m="1" x="2089"/>
        <item m="1" x="1390"/>
        <item x="481"/>
        <item m="1" x="2349"/>
        <item x="742"/>
        <item x="929"/>
        <item m="1" x="2075"/>
        <item x="482"/>
        <item x="483"/>
        <item m="1" x="2664"/>
        <item x="833"/>
        <item m="1" x="944"/>
        <item m="1" x="1398"/>
        <item m="1" x="2471"/>
        <item m="1" x="2176"/>
        <item x="664"/>
        <item m="1" x="2511"/>
        <item m="1" x="2212"/>
        <item m="1" x="1231"/>
        <item m="1" x="985"/>
        <item m="1" x="1170"/>
        <item m="1" x="2094"/>
        <item m="1" x="1981"/>
        <item x="915"/>
        <item m="1" x="1930"/>
        <item m="1" x="2480"/>
        <item m="1" x="2795"/>
        <item x="484"/>
        <item m="1" x="2623"/>
        <item m="1" x="1100"/>
        <item m="1" x="1235"/>
        <item m="1" x="2609"/>
        <item x="485"/>
        <item m="1" x="947"/>
        <item x="486"/>
        <item x="487"/>
        <item x="488"/>
        <item x="646"/>
        <item x="489"/>
        <item m="1" x="2861"/>
        <item m="1" x="1704"/>
        <item m="1" x="1432"/>
        <item m="1" x="2796"/>
        <item m="1" x="2830"/>
        <item m="1" x="1511"/>
        <item m="1" x="2731"/>
        <item m="1" x="2642"/>
        <item m="1" x="1540"/>
        <item x="490"/>
        <item m="1" x="2354"/>
        <item m="1" x="993"/>
        <item x="574"/>
        <item m="1" x="1826"/>
        <item m="1" x="1896"/>
        <item m="1" x="2188"/>
        <item m="1" x="2565"/>
        <item x="353"/>
        <item x="170"/>
        <item m="1" x="1613"/>
        <item x="169"/>
        <item m="1" x="2414"/>
        <item x="650"/>
        <item m="1" x="1128"/>
        <item m="1" x="2460"/>
        <item m="1" x="1972"/>
        <item x="665"/>
        <item m="1" x="1491"/>
        <item m="1" x="2845"/>
        <item m="1" x="2718"/>
        <item m="1" x="2367"/>
        <item m="1" x="1123"/>
        <item m="1" x="1988"/>
        <item m="1" x="2399"/>
        <item m="1" x="2249"/>
        <item x="643"/>
        <item m="1" x="1663"/>
        <item m="1" x="1902"/>
        <item x="492"/>
        <item m="1" x="1367"/>
        <item m="1" x="2450"/>
        <item x="493"/>
        <item m="1" x="2892"/>
        <item m="1" x="2117"/>
        <item x="494"/>
        <item m="1" x="2823"/>
        <item x="495"/>
        <item m="1" x="2509"/>
        <item m="1" x="1855"/>
        <item x="207"/>
        <item m="1" x="1588"/>
        <item x="159"/>
        <item m="1" x="1556"/>
        <item m="1" x="2441"/>
        <item m="1" x="1934"/>
        <item m="1" x="1774"/>
        <item m="1" x="1516"/>
        <item m="1" x="1968"/>
        <item x="145"/>
        <item x="496"/>
        <item x="850"/>
        <item x="372"/>
        <item x="217"/>
        <item x="498"/>
        <item x="499"/>
        <item m="1" x="2891"/>
        <item m="1" x="2073"/>
        <item m="1" x="2507"/>
        <item x="280"/>
        <item x="598"/>
        <item m="1" x="2042"/>
        <item m="1" x="2310"/>
        <item x="840"/>
        <item m="1" x="2245"/>
        <item x="319"/>
        <item x="129"/>
        <item m="1" x="2673"/>
        <item m="1" x="1939"/>
        <item m="1" x="2408"/>
        <item m="1" x="2656"/>
        <item x="500"/>
        <item m="1" x="1196"/>
        <item m="1" x="1570"/>
        <item m="1" x="2570"/>
        <item m="1" x="1994"/>
        <item m="1" x="2799"/>
        <item m="1" x="2401"/>
        <item m="1" x="1382"/>
        <item x="802"/>
        <item x="350"/>
        <item x="503"/>
        <item m="1" x="2187"/>
        <item m="1" x="1065"/>
        <item x="337"/>
        <item m="1" x="1579"/>
        <item m="1" x="1009"/>
        <item m="1" x="2857"/>
        <item m="1" x="1309"/>
        <item x="127"/>
        <item m="1" x="1955"/>
        <item x="501"/>
        <item x="648"/>
        <item m="1" x="2780"/>
        <item x="690"/>
        <item m="1" x="2122"/>
        <item x="263"/>
        <item m="1" x="1809"/>
        <item m="1" x="1781"/>
        <item m="1" x="2198"/>
        <item m="1" x="1713"/>
        <item x="172"/>
        <item x="713"/>
        <item m="1" x="2558"/>
        <item m="1" x="1208"/>
        <item m="1" x="2546"/>
        <item m="1" x="2775"/>
        <item m="1" x="1590"/>
        <item m="1" x="1246"/>
        <item m="1" x="2382"/>
        <item m="1" x="2631"/>
        <item x="505"/>
        <item x="506"/>
        <item m="1" x="1145"/>
        <item m="1" x="2278"/>
        <item m="1" x="1979"/>
        <item m="1" x="1237"/>
        <item x="507"/>
        <item x="221"/>
        <item x="652"/>
        <item m="1" x="1054"/>
        <item x="777"/>
        <item m="1" x="1053"/>
        <item x="825"/>
        <item m="1" x="1079"/>
        <item x="508"/>
        <item x="227"/>
        <item m="1" x="2046"/>
        <item m="1" x="2164"/>
        <item m="1" x="2090"/>
        <item m="1" x="2185"/>
        <item m="1" x="2463"/>
        <item m="1" x="1867"/>
        <item m="1" x="1187"/>
        <item x="355"/>
        <item m="1" x="1782"/>
        <item m="1" x="1493"/>
        <item m="1" x="1747"/>
        <item m="1" x="1748"/>
        <item m="1" x="1266"/>
        <item x="342"/>
        <item x="437"/>
        <item m="1" x="1305"/>
        <item x="154"/>
        <item m="1" x="1550"/>
        <item m="1" x="1082"/>
        <item m="1" x="2422"/>
        <item m="1" x="2275"/>
        <item m="1" x="1512"/>
        <item m="1" x="1399"/>
        <item x="509"/>
        <item m="1" x="966"/>
        <item x="510"/>
        <item m="1" x="2596"/>
        <item m="1" x="2277"/>
        <item m="1" x="1354"/>
        <item x="602"/>
        <item m="1" x="2445"/>
        <item m="1" x="2429"/>
        <item x="766"/>
        <item m="1" x="1970"/>
        <item m="1" x="1243"/>
        <item x="511"/>
        <item x="651"/>
        <item x="512"/>
        <item m="1" x="2303"/>
        <item x="513"/>
        <item m="1" x="1899"/>
        <item m="1" x="2062"/>
        <item m="1" x="2361"/>
        <item m="1" x="2919"/>
        <item x="514"/>
        <item m="1" x="1403"/>
        <item m="1" x="1852"/>
        <item x="102"/>
        <item x="125"/>
        <item m="1" x="2649"/>
        <item m="1" x="1528"/>
        <item m="1" x="1001"/>
        <item m="1" x="2143"/>
        <item m="1" x="2889"/>
        <item m="1" x="1947"/>
        <item m="1" x="2533"/>
        <item m="1" x="1383"/>
        <item m="1" x="2308"/>
        <item m="1" x="1553"/>
        <item x="684"/>
        <item m="1" x="2898"/>
        <item m="1" x="1020"/>
        <item m="1" x="1881"/>
        <item m="1" x="1422"/>
        <item m="1" x="1631"/>
        <item x="911"/>
        <item m="1" x="1227"/>
        <item x="516"/>
        <item x="616"/>
        <item x="863"/>
        <item x="316"/>
        <item m="1" x="2571"/>
        <item x="517"/>
        <item m="1" x="1086"/>
        <item m="1" x="1230"/>
        <item m="1" x="986"/>
        <item x="518"/>
        <item m="1" x="2811"/>
        <item m="1" x="1462"/>
        <item m="1" x="1566"/>
        <item x="685"/>
        <item m="1" x="1121"/>
        <item m="1" x="940"/>
        <item m="1" x="1600"/>
        <item m="1" x="2842"/>
        <item x="705"/>
        <item x="866"/>
        <item m="1" x="1915"/>
        <item m="1" x="1635"/>
        <item m="1" x="2285"/>
        <item x="804"/>
        <item x="334"/>
        <item m="1" x="2436"/>
        <item m="1" x="2011"/>
        <item x="519"/>
        <item m="1" x="933"/>
        <item m="1" x="2279"/>
        <item m="1" x="1616"/>
        <item m="1" x="1697"/>
        <item m="1" x="2240"/>
        <item m="1" x="1992"/>
        <item x="528"/>
        <item m="1" x="2086"/>
        <item x="694"/>
        <item m="1" x="1862"/>
        <item x="520"/>
        <item x="521"/>
        <item m="1" x="1098"/>
        <item m="1" x="1637"/>
        <item m="1" x="2900"/>
        <item m="1" x="2764"/>
        <item m="1" x="1049"/>
        <item x="599"/>
        <item m="1" x="1633"/>
        <item m="1" x="1444"/>
        <item m="1" x="1872"/>
        <item m="1" x="2703"/>
        <item m="1" x="2014"/>
        <item m="1" x="969"/>
        <item x="700"/>
        <item m="1" x="1973"/>
        <item m="1" x="2340"/>
        <item m="1" x="1270"/>
        <item x="522"/>
        <item x="523"/>
        <item m="1" x="1032"/>
        <item m="1" x="1718"/>
        <item m="1" x="2897"/>
        <item m="1" x="2319"/>
        <item m="1" x="1190"/>
        <item x="538"/>
        <item x="243"/>
        <item x="469"/>
        <item m="1" x="1522"/>
        <item m="1" x="1466"/>
        <item m="1" x="960"/>
        <item m="1" x="1692"/>
        <item m="1" x="2351"/>
        <item m="1" x="2613"/>
        <item m="1" x="2009"/>
        <item m="1" x="2620"/>
        <item x="524"/>
        <item x="819"/>
        <item m="1" x="2315"/>
        <item m="1" x="1940"/>
        <item m="1" x="2322"/>
        <item m="1" x="1441"/>
        <item m="1" x="2213"/>
        <item x="286"/>
        <item m="1" x="1461"/>
        <item m="1" x="2109"/>
        <item m="1" x="1445"/>
        <item m="1" x="2906"/>
        <item x="525"/>
        <item m="1" x="2896"/>
        <item m="1" x="1030"/>
        <item x="101"/>
        <item m="1" x="1400"/>
        <item m="1" x="2333"/>
        <item x="97"/>
        <item x="132"/>
        <item x="288"/>
        <item m="1" x="2549"/>
        <item x="931"/>
        <item x="686"/>
        <item m="1" x="2992"/>
        <item m="1" x="1435"/>
        <item m="1" x="2627"/>
        <item m="1" x="1625"/>
        <item x="529"/>
        <item m="1" x="1076"/>
        <item m="1" x="2807"/>
        <item m="1" x="1985"/>
        <item m="1" x="2994"/>
        <item x="530"/>
        <item m="1" x="2763"/>
        <item m="1" x="1421"/>
        <item x="531"/>
        <item m="1" x="2901"/>
        <item m="1" x="2890"/>
        <item m="1" x="1509"/>
        <item m="1" x="2927"/>
        <item m="1" x="938"/>
        <item x="532"/>
        <item m="1" x="1219"/>
        <item m="1" x="2592"/>
        <item m="1" x="1521"/>
        <item x="460"/>
        <item m="1" x="1356"/>
        <item x="313"/>
        <item m="1" x="2191"/>
        <item x="533"/>
        <item x="640"/>
        <item m="1" x="1059"/>
        <item m="1" x="1418"/>
        <item m="1" x="1753"/>
        <item m="1" x="2932"/>
        <item x="534"/>
        <item x="99"/>
        <item m="1" x="2336"/>
        <item x="348"/>
        <item m="1" x="1555"/>
        <item x="265"/>
        <item m="1" x="1507"/>
        <item m="1" x="1476"/>
        <item m="1" x="1252"/>
        <item x="526"/>
        <item m="1" x="2770"/>
        <item x="537"/>
        <item m="1" x="2958"/>
        <item x="228"/>
        <item x="539"/>
        <item m="1" x="978"/>
        <item m="1" x="2214"/>
        <item m="1" x="1874"/>
        <item m="1" x="2387"/>
        <item x="828"/>
        <item x="540"/>
        <item m="1" x="1483"/>
        <item x="701"/>
        <item m="1" x="1052"/>
        <item x="95"/>
        <item x="541"/>
        <item m="1" x="2421"/>
        <item m="1" x="1878"/>
        <item m="1" x="1280"/>
        <item x="859"/>
        <item x="502"/>
        <item m="1" x="1429"/>
        <item m="1" x="2601"/>
        <item m="1" x="1683"/>
        <item m="1" x="2515"/>
        <item m="1" x="2265"/>
        <item m="1" x="1111"/>
        <item x="542"/>
        <item m="1" x="1924"/>
        <item m="1" x="2851"/>
        <item m="1" x="2806"/>
        <item m="1" x="2305"/>
        <item x="879"/>
        <item m="1" x="2048"/>
        <item m="1" x="941"/>
        <item x="105"/>
        <item x="558"/>
        <item m="1" x="1765"/>
        <item x="544"/>
        <item m="1" x="2380"/>
        <item x="723"/>
        <item x="545"/>
        <item m="1" x="2506"/>
        <item x="832"/>
        <item m="1" x="2722"/>
        <item m="1" x="2700"/>
        <item x="883"/>
        <item x="467"/>
        <item x="126"/>
        <item x="707"/>
        <item m="1" x="1416"/>
        <item m="1" x="2096"/>
        <item m="1" x="2697"/>
        <item m="1" x="2653"/>
        <item m="1" x="1062"/>
        <item m="1" x="2973"/>
        <item m="1" x="1057"/>
        <item m="1" x="2383"/>
        <item x="704"/>
        <item x="315"/>
        <item m="1" x="1503"/>
        <item m="1" x="2997"/>
        <item m="1" x="1377"/>
        <item m="1" x="1060"/>
        <item m="1" x="1768"/>
        <item m="1" x="2684"/>
        <item m="1" x="1333"/>
        <item x="149"/>
        <item x="473"/>
        <item m="1" x="2950"/>
        <item m="1" x="1437"/>
        <item m="1" x="1346"/>
        <item m="1" x="2490"/>
        <item m="1" x="1833"/>
        <item m="1" x="1210"/>
        <item x="548"/>
        <item m="1" x="1074"/>
        <item x="128"/>
        <item m="1" x="1559"/>
        <item m="1" x="1478"/>
        <item m="1" x="2844"/>
        <item m="1" x="1379"/>
        <item m="1" x="1890"/>
        <item m="1" x="1064"/>
        <item x="702"/>
        <item m="1" x="2773"/>
        <item m="1" x="1470"/>
        <item m="1" x="1149"/>
        <item m="1" x="1338"/>
        <item x="549"/>
        <item m="1" x="1016"/>
        <item x="550"/>
        <item x="689"/>
        <item x="330"/>
        <item x="755"/>
        <item m="1" x="2406"/>
        <item m="1" x="1083"/>
        <item m="1" x="1882"/>
        <item m="1" x="2944"/>
        <item m="1" x="1720"/>
        <item m="1" x="1388"/>
        <item x="730"/>
        <item m="1" x="2131"/>
        <item x="472"/>
        <item x="90"/>
        <item m="1" x="1200"/>
        <item x="930"/>
        <item m="1" x="1803"/>
        <item m="1" x="2575"/>
        <item m="1" x="2438"/>
        <item m="1" x="1763"/>
        <item m="1" x="2915"/>
        <item x="452"/>
        <item m="1" x="2238"/>
        <item m="1" x="2951"/>
        <item m="1" x="1218"/>
        <item x="553"/>
        <item m="1" x="1077"/>
        <item m="1" x="2759"/>
        <item m="1" x="2644"/>
        <item m="1" x="2610"/>
        <item m="1" x="2877"/>
        <item m="1" x="2385"/>
        <item m="1" x="2624"/>
        <item x="554"/>
        <item x="555"/>
        <item x="322"/>
        <item m="1" x="1102"/>
        <item m="1" x="1303"/>
        <item m="1" x="2493"/>
        <item x="300"/>
        <item x="103"/>
        <item m="1" x="2794"/>
        <item m="1" x="2921"/>
        <item m="1" x="2475"/>
        <item m="1" x="1864"/>
        <item m="1" x="1925"/>
        <item x="318"/>
        <item x="535"/>
        <item x="815"/>
        <item m="1" x="2860"/>
        <item m="1" x="1545"/>
        <item m="1" x="1397"/>
        <item x="557"/>
        <item x="861"/>
        <item m="1" x="1229"/>
        <item m="1" x="2498"/>
        <item x="307"/>
        <item m="1" x="2552"/>
        <item m="1" x="1021"/>
        <item x="666"/>
        <item x="698"/>
        <item m="1" x="1873"/>
        <item m="1" x="1255"/>
        <item m="1" x="1446"/>
        <item m="1" x="2449"/>
        <item m="1" x="2015"/>
        <item m="1" x="1193"/>
        <item x="708"/>
        <item x="324"/>
        <item m="1" x="2708"/>
        <item m="1" x="1770"/>
        <item x="560"/>
        <item m="1" x="1332"/>
        <item x="606"/>
        <item m="1" x="1264"/>
        <item m="1" x="1312"/>
        <item x="729"/>
        <item m="1" x="1813"/>
        <item x="357"/>
        <item x="262"/>
        <item x="561"/>
        <item x="805"/>
        <item x="562"/>
        <item m="1" x="2346"/>
        <item x="563"/>
        <item m="1" x="972"/>
        <item m="1" x="2867"/>
        <item x="564"/>
        <item t="default"/>
      </items>
    </pivotField>
    <pivotField showAll="0"/>
    <pivotField showAll="0"/>
    <pivotField showAll="0" defaultSubtotal="0"/>
    <pivotField showAll="0" defaultSubtotal="0"/>
    <pivotField axis="axisPage" multipleItemSelectionAllowed="1" showAll="0">
      <items count="12">
        <item m="1" x="8"/>
        <item x="1"/>
        <item x="4"/>
        <item x="3"/>
        <item x="0"/>
        <item x="5"/>
        <item x="2"/>
        <item m="1" x="9"/>
        <item x="6"/>
        <item m="1" x="10"/>
        <item x="7"/>
        <item t="default"/>
      </items>
    </pivotField>
    <pivotField showAll="0"/>
    <pivotField showAll="0"/>
    <pivotField axis="axisPage" multipleItemSelectionAllowed="1" showAll="0">
      <items count="13">
        <item h="1" x="2"/>
        <item x="1"/>
        <item h="1" x="0"/>
        <item h="1" x="3"/>
        <item h="1" m="1" x="10"/>
        <item h="1" m="1" x="6"/>
        <item h="1" m="1" x="9"/>
        <item h="1" m="1" x="11"/>
        <item h="1" m="1" x="8"/>
        <item h="1" m="1" x="5"/>
        <item h="1" m="1" x="7"/>
        <item h="1" x="4"/>
        <item t="default"/>
      </items>
    </pivotField>
    <pivotField axis="axisPage" multipleItemSelectionAllowed="1" showAll="0">
      <items count="5">
        <item x="0"/>
        <item x="1"/>
        <item m="1" x="2"/>
        <item m="1" x="3"/>
        <item t="default"/>
      </items>
    </pivotField>
    <pivotField showAll="0"/>
    <pivotField showAll="0"/>
    <pivotField showAll="0"/>
    <pivotField axis="axisCol" showAll="0" sortType="ascending">
      <items count="27">
        <item x="4"/>
        <item m="1" x="25"/>
        <item x="10"/>
        <item m="1" x="12"/>
        <item x="7"/>
        <item m="1" x="14"/>
        <item m="1" x="15"/>
        <item x="2"/>
        <item m="1" x="17"/>
        <item x="8"/>
        <item m="1" x="23"/>
        <item x="0"/>
        <item m="1" x="16"/>
        <item m="1" x="20"/>
        <item x="3"/>
        <item m="1" x="19"/>
        <item m="1" x="21"/>
        <item m="1" x="24"/>
        <item m="1" x="11"/>
        <item x="9"/>
        <item m="1" x="13"/>
        <item x="6"/>
        <item x="1"/>
        <item m="1" x="22"/>
        <item m="1" x="18"/>
        <item x="5"/>
        <item t="default"/>
      </items>
    </pivotField>
    <pivotField showAll="0"/>
    <pivotField showAll="0"/>
    <pivotField showAll="0"/>
    <pivotField showAll="0"/>
  </pivotFields>
  <rowFields count="1">
    <field x="6"/>
  </rowFields>
  <rowItems count="658">
    <i>
      <x v="9"/>
    </i>
    <i>
      <x v="15"/>
    </i>
    <i>
      <x v="19"/>
    </i>
    <i>
      <x v="22"/>
    </i>
    <i>
      <x v="29"/>
    </i>
    <i>
      <x v="30"/>
    </i>
    <i>
      <x v="37"/>
    </i>
    <i>
      <x v="39"/>
    </i>
    <i>
      <x v="40"/>
    </i>
    <i>
      <x v="53"/>
    </i>
    <i>
      <x v="54"/>
    </i>
    <i>
      <x v="55"/>
    </i>
    <i>
      <x v="56"/>
    </i>
    <i>
      <x v="61"/>
    </i>
    <i>
      <x v="63"/>
    </i>
    <i>
      <x v="65"/>
    </i>
    <i>
      <x v="67"/>
    </i>
    <i>
      <x v="77"/>
    </i>
    <i>
      <x v="79"/>
    </i>
    <i>
      <x v="89"/>
    </i>
    <i>
      <x v="106"/>
    </i>
    <i>
      <x v="109"/>
    </i>
    <i>
      <x v="112"/>
    </i>
    <i>
      <x v="121"/>
    </i>
    <i>
      <x v="125"/>
    </i>
    <i>
      <x v="127"/>
    </i>
    <i>
      <x v="128"/>
    </i>
    <i>
      <x v="131"/>
    </i>
    <i>
      <x v="137"/>
    </i>
    <i>
      <x v="140"/>
    </i>
    <i>
      <x v="148"/>
    </i>
    <i>
      <x v="149"/>
    </i>
    <i>
      <x v="150"/>
    </i>
    <i>
      <x v="153"/>
    </i>
    <i>
      <x v="164"/>
    </i>
    <i>
      <x v="165"/>
    </i>
    <i>
      <x v="169"/>
    </i>
    <i>
      <x v="173"/>
    </i>
    <i>
      <x v="190"/>
    </i>
    <i>
      <x v="196"/>
    </i>
    <i>
      <x v="200"/>
    </i>
    <i>
      <x v="201"/>
    </i>
    <i>
      <x v="207"/>
    </i>
    <i>
      <x v="208"/>
    </i>
    <i>
      <x v="211"/>
    </i>
    <i>
      <x v="213"/>
    </i>
    <i>
      <x v="222"/>
    </i>
    <i>
      <x v="225"/>
    </i>
    <i>
      <x v="239"/>
    </i>
    <i>
      <x v="250"/>
    </i>
    <i>
      <x v="251"/>
    </i>
    <i>
      <x v="254"/>
    </i>
    <i>
      <x v="261"/>
    </i>
    <i>
      <x v="265"/>
    </i>
    <i>
      <x v="267"/>
    </i>
    <i>
      <x v="277"/>
    </i>
    <i>
      <x v="284"/>
    </i>
    <i>
      <x v="292"/>
    </i>
    <i>
      <x v="297"/>
    </i>
    <i>
      <x v="301"/>
    </i>
    <i>
      <x v="306"/>
    </i>
    <i>
      <x v="311"/>
    </i>
    <i>
      <x v="318"/>
    </i>
    <i>
      <x v="324"/>
    </i>
    <i>
      <x v="334"/>
    </i>
    <i>
      <x v="342"/>
    </i>
    <i>
      <x v="345"/>
    </i>
    <i>
      <x v="347"/>
    </i>
    <i>
      <x v="374"/>
    </i>
    <i>
      <x v="384"/>
    </i>
    <i>
      <x v="396"/>
    </i>
    <i>
      <x v="398"/>
    </i>
    <i>
      <x v="399"/>
    </i>
    <i>
      <x v="403"/>
    </i>
    <i>
      <x v="414"/>
    </i>
    <i>
      <x v="422"/>
    </i>
    <i>
      <x v="434"/>
    </i>
    <i>
      <x v="435"/>
    </i>
    <i>
      <x v="440"/>
    </i>
    <i>
      <x v="443"/>
    </i>
    <i>
      <x v="454"/>
    </i>
    <i>
      <x v="457"/>
    </i>
    <i>
      <x v="460"/>
    </i>
    <i>
      <x v="464"/>
    </i>
    <i>
      <x v="467"/>
    </i>
    <i>
      <x v="468"/>
    </i>
    <i>
      <x v="472"/>
    </i>
    <i>
      <x v="478"/>
    </i>
    <i>
      <x v="482"/>
    </i>
    <i>
      <x v="485"/>
    </i>
    <i>
      <x v="492"/>
    </i>
    <i>
      <x v="495"/>
    </i>
    <i>
      <x v="497"/>
    </i>
    <i>
      <x v="502"/>
    </i>
    <i>
      <x v="508"/>
    </i>
    <i>
      <x v="513"/>
    </i>
    <i>
      <x v="514"/>
    </i>
    <i>
      <x v="517"/>
    </i>
    <i>
      <x v="518"/>
    </i>
    <i>
      <x v="520"/>
    </i>
    <i>
      <x v="521"/>
    </i>
    <i>
      <x v="528"/>
    </i>
    <i>
      <x v="530"/>
    </i>
    <i>
      <x v="535"/>
    </i>
    <i>
      <x v="537"/>
    </i>
    <i>
      <x v="545"/>
    </i>
    <i>
      <x v="549"/>
    </i>
    <i>
      <x v="552"/>
    </i>
    <i>
      <x v="553"/>
    </i>
    <i>
      <x v="554"/>
    </i>
    <i>
      <x v="556"/>
    </i>
    <i>
      <x v="560"/>
    </i>
    <i>
      <x v="569"/>
    </i>
    <i>
      <x v="570"/>
    </i>
    <i>
      <x v="573"/>
    </i>
    <i>
      <x v="580"/>
    </i>
    <i>
      <x v="585"/>
    </i>
    <i>
      <x v="591"/>
    </i>
    <i>
      <x v="593"/>
    </i>
    <i>
      <x v="596"/>
    </i>
    <i>
      <x v="599"/>
    </i>
    <i>
      <x v="603"/>
    </i>
    <i>
      <x v="613"/>
    </i>
    <i>
      <x v="624"/>
    </i>
    <i>
      <x v="633"/>
    </i>
    <i>
      <x v="636"/>
    </i>
    <i>
      <x v="653"/>
    </i>
    <i>
      <x v="660"/>
    </i>
    <i>
      <x v="662"/>
    </i>
    <i>
      <x v="672"/>
    </i>
    <i>
      <x v="673"/>
    </i>
    <i>
      <x v="675"/>
    </i>
    <i>
      <x v="686"/>
    </i>
    <i>
      <x v="692"/>
    </i>
    <i>
      <x v="695"/>
    </i>
    <i>
      <x v="710"/>
    </i>
    <i>
      <x v="716"/>
    </i>
    <i>
      <x v="720"/>
    </i>
    <i>
      <x v="734"/>
    </i>
    <i>
      <x v="739"/>
    </i>
    <i>
      <x v="743"/>
    </i>
    <i>
      <x v="754"/>
    </i>
    <i>
      <x v="755"/>
    </i>
    <i>
      <x v="762"/>
    </i>
    <i>
      <x v="763"/>
    </i>
    <i>
      <x v="767"/>
    </i>
    <i>
      <x v="772"/>
    </i>
    <i>
      <x v="773"/>
    </i>
    <i>
      <x v="792"/>
    </i>
    <i>
      <x v="808"/>
    </i>
    <i>
      <x v="815"/>
    </i>
    <i>
      <x v="816"/>
    </i>
    <i>
      <x v="821"/>
    </i>
    <i>
      <x v="824"/>
    </i>
    <i>
      <x v="826"/>
    </i>
    <i>
      <x v="827"/>
    </i>
    <i>
      <x v="834"/>
    </i>
    <i>
      <x v="839"/>
    </i>
    <i>
      <x v="840"/>
    </i>
    <i>
      <x v="844"/>
    </i>
    <i>
      <x v="847"/>
    </i>
    <i>
      <x v="848"/>
    </i>
    <i>
      <x v="851"/>
    </i>
    <i>
      <x v="857"/>
    </i>
    <i>
      <x v="859"/>
    </i>
    <i>
      <x v="862"/>
    </i>
    <i>
      <x v="864"/>
    </i>
    <i>
      <x v="870"/>
    </i>
    <i>
      <x v="871"/>
    </i>
    <i>
      <x v="878"/>
    </i>
    <i>
      <x v="881"/>
    </i>
    <i>
      <x v="882"/>
    </i>
    <i>
      <x v="895"/>
    </i>
    <i>
      <x v="898"/>
    </i>
    <i>
      <x v="905"/>
    </i>
    <i>
      <x v="908"/>
    </i>
    <i>
      <x v="909"/>
    </i>
    <i>
      <x v="910"/>
    </i>
    <i>
      <x v="912"/>
    </i>
    <i>
      <x v="913"/>
    </i>
    <i>
      <x v="914"/>
    </i>
    <i>
      <x v="917"/>
    </i>
    <i>
      <x v="918"/>
    </i>
    <i>
      <x v="919"/>
    </i>
    <i>
      <x v="921"/>
    </i>
    <i>
      <x v="922"/>
    </i>
    <i>
      <x v="934"/>
    </i>
    <i>
      <x v="935"/>
    </i>
    <i>
      <x v="936"/>
    </i>
    <i>
      <x v="939"/>
    </i>
    <i>
      <x v="941"/>
    </i>
    <i>
      <x v="942"/>
    </i>
    <i>
      <x v="946"/>
    </i>
    <i>
      <x v="949"/>
    </i>
    <i>
      <x v="953"/>
    </i>
    <i>
      <x v="960"/>
    </i>
    <i>
      <x v="962"/>
    </i>
    <i>
      <x v="965"/>
    </i>
    <i>
      <x v="970"/>
    </i>
    <i>
      <x v="977"/>
    </i>
    <i>
      <x v="978"/>
    </i>
    <i>
      <x v="979"/>
    </i>
    <i>
      <x v="981"/>
    </i>
    <i>
      <x v="982"/>
    </i>
    <i>
      <x v="988"/>
    </i>
    <i>
      <x v="995"/>
    </i>
    <i>
      <x v="998"/>
    </i>
    <i>
      <x v="999"/>
    </i>
    <i>
      <x v="1002"/>
    </i>
    <i>
      <x v="1005"/>
    </i>
    <i>
      <x v="1009"/>
    </i>
    <i>
      <x v="1010"/>
    </i>
    <i>
      <x v="1036"/>
    </i>
    <i>
      <x v="1038"/>
    </i>
    <i>
      <x v="1043"/>
    </i>
    <i>
      <x v="1045"/>
    </i>
    <i>
      <x v="1049"/>
    </i>
    <i>
      <x v="1053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93"/>
    </i>
    <i>
      <x v="1095"/>
    </i>
    <i>
      <x v="1096"/>
    </i>
    <i>
      <x v="1098"/>
    </i>
    <i>
      <x v="1111"/>
    </i>
    <i>
      <x v="1116"/>
    </i>
    <i>
      <x v="1118"/>
    </i>
    <i>
      <x v="1125"/>
    </i>
    <i>
      <x v="1136"/>
    </i>
    <i>
      <x v="1139"/>
    </i>
    <i>
      <x v="1141"/>
    </i>
    <i>
      <x v="1146"/>
    </i>
    <i>
      <x v="1157"/>
    </i>
    <i>
      <x v="1162"/>
    </i>
    <i>
      <x v="1169"/>
    </i>
    <i>
      <x v="1172"/>
    </i>
    <i>
      <x v="1176"/>
    </i>
    <i>
      <x v="1189"/>
    </i>
    <i>
      <x v="1199"/>
    </i>
    <i>
      <x v="1204"/>
    </i>
    <i>
      <x v="1210"/>
    </i>
    <i>
      <x v="1212"/>
    </i>
    <i>
      <x v="1215"/>
    </i>
    <i>
      <x v="1217"/>
    </i>
    <i>
      <x v="1222"/>
    </i>
    <i>
      <x v="1223"/>
    </i>
    <i>
      <x v="1225"/>
    </i>
    <i>
      <x v="1226"/>
    </i>
    <i>
      <x v="1232"/>
    </i>
    <i>
      <x v="1235"/>
    </i>
    <i>
      <x v="1241"/>
    </i>
    <i>
      <x v="1252"/>
    </i>
    <i>
      <x v="1255"/>
    </i>
    <i>
      <x v="1258"/>
    </i>
    <i>
      <x v="1269"/>
    </i>
    <i>
      <x v="1276"/>
    </i>
    <i>
      <x v="1290"/>
    </i>
    <i>
      <x v="1291"/>
    </i>
    <i>
      <x v="1292"/>
    </i>
    <i>
      <x v="1295"/>
    </i>
    <i>
      <x v="1302"/>
    </i>
    <i>
      <x v="1307"/>
    </i>
    <i>
      <x v="1312"/>
    </i>
    <i>
      <x v="1319"/>
    </i>
    <i>
      <x v="1327"/>
    </i>
    <i>
      <x v="1331"/>
    </i>
    <i>
      <x v="1333"/>
    </i>
    <i>
      <x v="1336"/>
    </i>
    <i>
      <x v="1340"/>
    </i>
    <i>
      <x v="1341"/>
    </i>
    <i>
      <x v="1344"/>
    </i>
    <i>
      <x v="1350"/>
    </i>
    <i>
      <x v="1354"/>
    </i>
    <i>
      <x v="1359"/>
    </i>
    <i>
      <x v="1365"/>
    </i>
    <i>
      <x v="1368"/>
    </i>
    <i>
      <x v="1369"/>
    </i>
    <i>
      <x v="1370"/>
    </i>
    <i>
      <x v="1371"/>
    </i>
    <i>
      <x v="1372"/>
    </i>
    <i>
      <x v="1373"/>
    </i>
    <i>
      <x v="1381"/>
    </i>
    <i>
      <x v="1383"/>
    </i>
    <i>
      <x v="1398"/>
    </i>
    <i>
      <x v="1399"/>
    </i>
    <i>
      <x v="1406"/>
    </i>
    <i>
      <x v="1407"/>
    </i>
    <i>
      <x v="1414"/>
    </i>
    <i>
      <x v="1426"/>
    </i>
    <i>
      <x v="1427"/>
    </i>
    <i>
      <x v="1440"/>
    </i>
    <i>
      <x v="1441"/>
    </i>
    <i>
      <x v="1446"/>
    </i>
    <i>
      <x v="1464"/>
    </i>
    <i>
      <x v="1471"/>
    </i>
    <i>
      <x v="1477"/>
    </i>
    <i>
      <x v="1480"/>
    </i>
    <i>
      <x v="1482"/>
    </i>
    <i>
      <x v="1483"/>
    </i>
    <i>
      <x v="1492"/>
    </i>
    <i>
      <x v="1503"/>
    </i>
    <i>
      <x v="1513"/>
    </i>
    <i>
      <x v="1518"/>
    </i>
    <i>
      <x v="1522"/>
    </i>
    <i>
      <x v="1524"/>
    </i>
    <i>
      <x v="1527"/>
    </i>
    <i>
      <x v="1535"/>
    </i>
    <i>
      <x v="1537"/>
    </i>
    <i>
      <x v="1538"/>
    </i>
    <i>
      <x v="1540"/>
    </i>
    <i>
      <x v="1547"/>
    </i>
    <i>
      <x v="1548"/>
    </i>
    <i>
      <x v="1563"/>
    </i>
    <i>
      <x v="1569"/>
    </i>
    <i>
      <x v="1570"/>
    </i>
    <i>
      <x v="1572"/>
    </i>
    <i>
      <x v="1574"/>
    </i>
    <i>
      <x v="1585"/>
    </i>
    <i>
      <x v="1586"/>
    </i>
    <i>
      <x v="1590"/>
    </i>
    <i>
      <x v="1595"/>
    </i>
    <i>
      <x v="1602"/>
    </i>
    <i>
      <x v="1605"/>
    </i>
    <i>
      <x v="1607"/>
    </i>
    <i>
      <x v="1621"/>
    </i>
    <i>
      <x v="1623"/>
    </i>
    <i>
      <x v="1626"/>
    </i>
    <i>
      <x v="1629"/>
    </i>
    <i>
      <x v="1641"/>
    </i>
    <i>
      <x v="1642"/>
    </i>
    <i>
      <x v="1650"/>
    </i>
    <i>
      <x v="1655"/>
    </i>
    <i>
      <x v="1657"/>
    </i>
    <i>
      <x v="1670"/>
    </i>
    <i>
      <x v="1680"/>
    </i>
    <i>
      <x v="1693"/>
    </i>
    <i>
      <x v="1694"/>
    </i>
    <i>
      <x v="1697"/>
    </i>
    <i>
      <x v="1713"/>
    </i>
    <i>
      <x v="1721"/>
    </i>
    <i>
      <x v="1722"/>
    </i>
    <i>
      <x v="1731"/>
    </i>
    <i>
      <x v="1734"/>
    </i>
    <i>
      <x v="1746"/>
    </i>
    <i>
      <x v="1747"/>
    </i>
    <i>
      <x v="1753"/>
    </i>
    <i>
      <x v="1754"/>
    </i>
    <i>
      <x v="1758"/>
    </i>
    <i>
      <x v="1760"/>
    </i>
    <i>
      <x v="1762"/>
    </i>
    <i>
      <x v="1766"/>
    </i>
    <i>
      <x v="1768"/>
    </i>
    <i>
      <x v="1774"/>
    </i>
    <i>
      <x v="1776"/>
    </i>
    <i>
      <x v="1782"/>
    </i>
    <i>
      <x v="1786"/>
    </i>
    <i>
      <x v="1787"/>
    </i>
    <i>
      <x v="1797"/>
    </i>
    <i>
      <x v="1804"/>
    </i>
    <i>
      <x v="1808"/>
    </i>
    <i>
      <x v="1814"/>
    </i>
    <i>
      <x v="1816"/>
    </i>
    <i>
      <x v="1819"/>
    </i>
    <i>
      <x v="1820"/>
    </i>
    <i>
      <x v="1828"/>
    </i>
    <i>
      <x v="1829"/>
    </i>
    <i>
      <x v="1836"/>
    </i>
    <i>
      <x v="1837"/>
    </i>
    <i>
      <x v="1840"/>
    </i>
    <i>
      <x v="1843"/>
    </i>
    <i>
      <x v="1853"/>
    </i>
    <i>
      <x v="1855"/>
    </i>
    <i>
      <x v="1856"/>
    </i>
    <i>
      <x v="1859"/>
    </i>
    <i>
      <x v="1862"/>
    </i>
    <i>
      <x v="1865"/>
    </i>
    <i>
      <x v="1866"/>
    </i>
    <i>
      <x v="1875"/>
    </i>
    <i>
      <x v="1876"/>
    </i>
    <i>
      <x v="1885"/>
    </i>
    <i>
      <x v="1890"/>
    </i>
    <i>
      <x v="1893"/>
    </i>
    <i>
      <x v="1895"/>
    </i>
    <i>
      <x v="1900"/>
    </i>
    <i>
      <x v="1901"/>
    </i>
    <i>
      <x v="1902"/>
    </i>
    <i>
      <x v="1907"/>
    </i>
    <i>
      <x v="1908"/>
    </i>
    <i>
      <x v="1913"/>
    </i>
    <i>
      <x v="1916"/>
    </i>
    <i>
      <x v="1917"/>
    </i>
    <i>
      <x v="1922"/>
    </i>
    <i>
      <x v="1923"/>
    </i>
    <i>
      <x v="1929"/>
    </i>
    <i>
      <x v="1930"/>
    </i>
    <i>
      <x v="1933"/>
    </i>
    <i>
      <x v="1943"/>
    </i>
    <i>
      <x v="1944"/>
    </i>
    <i>
      <x v="1945"/>
    </i>
    <i>
      <x v="1947"/>
    </i>
    <i>
      <x v="1949"/>
    </i>
    <i>
      <x v="1953"/>
    </i>
    <i>
      <x v="1955"/>
    </i>
    <i>
      <x v="1958"/>
    </i>
    <i>
      <x v="1961"/>
    </i>
    <i>
      <x v="1964"/>
    </i>
    <i>
      <x v="1965"/>
    </i>
    <i>
      <x v="1967"/>
    </i>
    <i>
      <x v="1968"/>
    </i>
    <i>
      <x v="1969"/>
    </i>
    <i>
      <x v="1971"/>
    </i>
    <i>
      <x v="1975"/>
    </i>
    <i>
      <x v="1979"/>
    </i>
    <i>
      <x v="1980"/>
    </i>
    <i>
      <x v="1988"/>
    </i>
    <i>
      <x v="1989"/>
    </i>
    <i>
      <x v="1994"/>
    </i>
    <i>
      <x v="1996"/>
    </i>
    <i>
      <x v="1999"/>
    </i>
    <i>
      <x v="2009"/>
    </i>
    <i>
      <x v="2012"/>
    </i>
    <i>
      <x v="2024"/>
    </i>
    <i>
      <x v="2027"/>
    </i>
    <i>
      <x v="2030"/>
    </i>
    <i>
      <x v="2033"/>
    </i>
    <i>
      <x v="2034"/>
    </i>
    <i>
      <x v="2041"/>
    </i>
    <i>
      <x v="2047"/>
    </i>
    <i>
      <x v="2049"/>
    </i>
    <i>
      <x v="2050"/>
    </i>
    <i>
      <x v="2055"/>
    </i>
    <i>
      <x v="2061"/>
    </i>
    <i>
      <x v="2063"/>
    </i>
    <i>
      <x v="2065"/>
    </i>
    <i>
      <x v="2067"/>
    </i>
    <i>
      <x v="2077"/>
    </i>
    <i>
      <x v="2078"/>
    </i>
    <i>
      <x v="2079"/>
    </i>
    <i>
      <x v="2081"/>
    </i>
    <i>
      <x v="2082"/>
    </i>
    <i>
      <x v="2086"/>
    </i>
    <i>
      <x v="2090"/>
    </i>
    <i>
      <x v="2091"/>
    </i>
    <i>
      <x v="2093"/>
    </i>
    <i>
      <x v="2094"/>
    </i>
    <i>
      <x v="2096"/>
    </i>
    <i>
      <x v="2098"/>
    </i>
    <i>
      <x v="2103"/>
    </i>
    <i>
      <x v="2122"/>
    </i>
    <i>
      <x v="2127"/>
    </i>
    <i>
      <x v="2128"/>
    </i>
    <i>
      <x v="2137"/>
    </i>
    <i>
      <x v="2140"/>
    </i>
    <i>
      <x v="2141"/>
    </i>
    <i>
      <x v="2144"/>
    </i>
    <i>
      <x v="2146"/>
    </i>
    <i>
      <x v="2147"/>
    </i>
    <i>
      <x v="2148"/>
    </i>
    <i>
      <x v="2153"/>
    </i>
    <i>
      <x v="2165"/>
    </i>
    <i>
      <x v="2168"/>
    </i>
    <i>
      <x v="2175"/>
    </i>
    <i>
      <x v="2183"/>
    </i>
    <i>
      <x v="2184"/>
    </i>
    <i>
      <x v="2188"/>
    </i>
    <i>
      <x v="2190"/>
    </i>
    <i>
      <x v="2195"/>
    </i>
    <i>
      <x v="2202"/>
    </i>
    <i>
      <x v="2203"/>
    </i>
    <i>
      <x v="2205"/>
    </i>
    <i>
      <x v="2211"/>
    </i>
    <i>
      <x v="2212"/>
    </i>
    <i>
      <x v="2216"/>
    </i>
    <i>
      <x v="2219"/>
    </i>
    <i>
      <x v="2227"/>
    </i>
    <i>
      <x v="2232"/>
    </i>
    <i>
      <x v="2233"/>
    </i>
    <i>
      <x v="2244"/>
    </i>
    <i>
      <x v="2259"/>
    </i>
    <i>
      <x v="2261"/>
    </i>
    <i>
      <x v="2267"/>
    </i>
    <i>
      <x v="2270"/>
    </i>
    <i>
      <x v="2275"/>
    </i>
    <i>
      <x v="2279"/>
    </i>
    <i>
      <x v="2280"/>
    </i>
    <i>
      <x v="2283"/>
    </i>
    <i>
      <x v="2286"/>
    </i>
    <i>
      <x v="2289"/>
    </i>
    <i>
      <x v="2292"/>
    </i>
    <i>
      <x v="2293"/>
    </i>
    <i>
      <x v="2295"/>
    </i>
    <i>
      <x v="2297"/>
    </i>
    <i>
      <x v="2299"/>
    </i>
    <i>
      <x v="2305"/>
    </i>
    <i>
      <x v="2307"/>
    </i>
    <i>
      <x v="2308"/>
    </i>
    <i>
      <x v="2309"/>
    </i>
    <i>
      <x v="2323"/>
    </i>
    <i>
      <x v="2325"/>
    </i>
    <i>
      <x v="2328"/>
    </i>
    <i>
      <x v="2344"/>
    </i>
    <i>
      <x v="2345"/>
    </i>
    <i>
      <x v="2358"/>
    </i>
    <i>
      <x v="2359"/>
    </i>
    <i>
      <x v="2361"/>
    </i>
    <i>
      <x v="2364"/>
    </i>
    <i>
      <x v="2367"/>
    </i>
    <i>
      <x v="2374"/>
    </i>
    <i>
      <x v="2375"/>
    </i>
    <i>
      <x v="2376"/>
    </i>
    <i>
      <x v="2382"/>
    </i>
    <i>
      <x v="2391"/>
    </i>
    <i>
      <x v="2394"/>
    </i>
    <i>
      <x v="2407"/>
    </i>
    <i>
      <x v="2411"/>
    </i>
    <i>
      <x v="2412"/>
    </i>
    <i>
      <x v="2413"/>
    </i>
    <i>
      <x v="2419"/>
    </i>
    <i>
      <x v="2425"/>
    </i>
    <i>
      <x v="2428"/>
    </i>
    <i>
      <x v="2431"/>
    </i>
    <i>
      <x v="2435"/>
    </i>
    <i>
      <x v="2440"/>
    </i>
    <i>
      <x v="2441"/>
    </i>
    <i>
      <x v="2442"/>
    </i>
    <i>
      <x v="2443"/>
    </i>
    <i>
      <x v="2445"/>
    </i>
    <i>
      <x v="2448"/>
    </i>
    <i>
      <x v="2449"/>
    </i>
    <i>
      <x v="2452"/>
    </i>
    <i>
      <x v="2454"/>
    </i>
    <i>
      <x v="2455"/>
    </i>
    <i>
      <x v="2457"/>
    </i>
    <i>
      <x v="2458"/>
    </i>
    <i>
      <x v="2460"/>
    </i>
    <i>
      <x v="2473"/>
    </i>
    <i>
      <x v="2477"/>
    </i>
    <i>
      <x v="2482"/>
    </i>
    <i>
      <x v="2484"/>
    </i>
    <i>
      <x v="2485"/>
    </i>
    <i>
      <x v="2486"/>
    </i>
    <i>
      <x v="2487"/>
    </i>
    <i>
      <x v="2488"/>
    </i>
    <i>
      <x v="2498"/>
    </i>
    <i>
      <x v="2509"/>
    </i>
    <i>
      <x v="2511"/>
    </i>
    <i>
      <x v="2524"/>
    </i>
    <i>
      <x v="2527"/>
    </i>
    <i>
      <x v="2530"/>
    </i>
    <i>
      <x v="2533"/>
    </i>
    <i>
      <x v="2535"/>
    </i>
    <i>
      <x v="2538"/>
    </i>
    <i>
      <x v="2548"/>
    </i>
    <i>
      <x v="2549"/>
    </i>
    <i>
      <x v="2550"/>
    </i>
    <i>
      <x v="2552"/>
    </i>
    <i>
      <x v="2558"/>
    </i>
    <i>
      <x v="2561"/>
    </i>
    <i>
      <x v="2569"/>
    </i>
    <i>
      <x v="2577"/>
    </i>
    <i>
      <x v="2579"/>
    </i>
    <i>
      <x v="2589"/>
    </i>
    <i>
      <x v="2590"/>
    </i>
    <i>
      <x v="2592"/>
    </i>
    <i>
      <x v="2600"/>
    </i>
    <i>
      <x v="2609"/>
    </i>
    <i>
      <x v="2610"/>
    </i>
    <i>
      <x v="2615"/>
    </i>
    <i>
      <x v="2617"/>
    </i>
    <i>
      <x v="2619"/>
    </i>
    <i>
      <x v="2621"/>
    </i>
    <i>
      <x v="2623"/>
    </i>
    <i>
      <x v="2639"/>
    </i>
    <i>
      <x v="2641"/>
    </i>
    <i>
      <x v="2648"/>
    </i>
    <i>
      <x v="2657"/>
    </i>
    <i>
      <x v="2660"/>
    </i>
    <i>
      <x v="2661"/>
    </i>
    <i>
      <x v="2662"/>
    </i>
    <i>
      <x v="2664"/>
    </i>
    <i>
      <x v="2669"/>
    </i>
    <i>
      <x v="2684"/>
    </i>
    <i>
      <x v="2690"/>
    </i>
    <i>
      <x v="2692"/>
    </i>
    <i>
      <x v="2693"/>
    </i>
    <i>
      <x v="2694"/>
    </i>
    <i>
      <x v="2697"/>
    </i>
    <i>
      <x v="2701"/>
    </i>
    <i>
      <x v="2710"/>
    </i>
    <i>
      <x v="2711"/>
    </i>
    <i>
      <x v="2719"/>
    </i>
    <i>
      <x v="2730"/>
    </i>
    <i>
      <x v="2731"/>
    </i>
    <i>
      <x v="2737"/>
    </i>
    <i>
      <x v="2748"/>
    </i>
    <i>
      <x v="2749"/>
    </i>
    <i>
      <x v="2756"/>
    </i>
    <i>
      <x v="2766"/>
    </i>
    <i>
      <x v="2767"/>
    </i>
    <i>
      <x v="2778"/>
    </i>
    <i>
      <x v="2785"/>
    </i>
    <i>
      <x v="2788"/>
    </i>
    <i>
      <x v="2789"/>
    </i>
    <i>
      <x v="2794"/>
    </i>
    <i>
      <x v="2799"/>
    </i>
    <i>
      <x v="2802"/>
    </i>
    <i>
      <x v="2808"/>
    </i>
    <i>
      <x v="2814"/>
    </i>
    <i>
      <x v="2816"/>
    </i>
    <i>
      <x v="2817"/>
    </i>
    <i>
      <x v="2822"/>
    </i>
    <i>
      <x v="2825"/>
    </i>
    <i>
      <x v="2831"/>
    </i>
    <i>
      <x v="2833"/>
    </i>
    <i>
      <x v="2836"/>
    </i>
    <i>
      <x v="2841"/>
    </i>
    <i>
      <x v="2842"/>
    </i>
    <i>
      <x v="2847"/>
    </i>
    <i>
      <x v="2851"/>
    </i>
    <i>
      <x v="2852"/>
    </i>
    <i>
      <x v="2859"/>
    </i>
    <i>
      <x v="2864"/>
    </i>
    <i>
      <x v="2868"/>
    </i>
    <i>
      <x v="2870"/>
    </i>
    <i>
      <x v="2872"/>
    </i>
    <i>
      <x v="2873"/>
    </i>
    <i>
      <x v="2875"/>
    </i>
    <i>
      <x v="2878"/>
    </i>
    <i>
      <x v="2921"/>
    </i>
    <i>
      <x v="2923"/>
    </i>
    <i>
      <x v="2924"/>
    </i>
    <i>
      <x v="2926"/>
    </i>
    <i>
      <x v="2933"/>
    </i>
    <i>
      <x v="2936"/>
    </i>
    <i>
      <x v="2938"/>
    </i>
    <i>
      <x v="2944"/>
    </i>
    <i>
      <x v="2948"/>
    </i>
    <i>
      <x v="2956"/>
    </i>
    <i>
      <x v="2957"/>
    </i>
    <i>
      <x v="2971"/>
    </i>
    <i>
      <x v="2976"/>
    </i>
    <i>
      <x v="2982"/>
    </i>
    <i>
      <x v="2990"/>
    </i>
    <i>
      <x v="2991"/>
    </i>
    <i>
      <x v="2994"/>
    </i>
    <i>
      <x v="2996"/>
    </i>
    <i>
      <x v="2999"/>
    </i>
    <i>
      <x v="3002"/>
    </i>
    <i>
      <x v="3003"/>
    </i>
    <i>
      <x v="3004"/>
    </i>
    <i>
      <x v="3005"/>
    </i>
    <i>
      <x v="3007"/>
    </i>
    <i t="grand">
      <x/>
    </i>
  </rowItems>
  <colFields count="1">
    <field x="19"/>
  </colFields>
  <colItems count="12">
    <i>
      <x/>
    </i>
    <i>
      <x v="2"/>
    </i>
    <i>
      <x v="4"/>
    </i>
    <i>
      <x v="7"/>
    </i>
    <i>
      <x v="9"/>
    </i>
    <i>
      <x v="11"/>
    </i>
    <i>
      <x v="14"/>
    </i>
    <i>
      <x v="19"/>
    </i>
    <i>
      <x v="21"/>
    </i>
    <i>
      <x v="22"/>
    </i>
    <i>
      <x v="25"/>
    </i>
    <i t="grand">
      <x/>
    </i>
  </colItems>
  <pageFields count="3">
    <pageField fld="15" hier="-1"/>
    <pageField fld="11" hier="-1"/>
    <pageField fld="14" hier="-1"/>
  </pageFields>
  <dataFields count="1">
    <dataField name="Suma de Importe" fld="5" baseField="19" baseItem="0" numFmtId="4"/>
  </dataFields>
  <formats count="1567">
    <format dxfId="3435">
      <pivotArea type="all" dataOnly="0" outline="0" fieldPosition="0"/>
    </format>
    <format dxfId="3434">
      <pivotArea outline="0" collapsedLevelsAreSubtotals="1" fieldPosition="0"/>
    </format>
    <format dxfId="3433">
      <pivotArea type="origin" dataOnly="0" labelOnly="1" outline="0" fieldPosition="0"/>
    </format>
    <format dxfId="3432">
      <pivotArea field="19" type="button" dataOnly="0" labelOnly="1" outline="0" axis="axisCol" fieldPosition="0"/>
    </format>
    <format dxfId="3431">
      <pivotArea type="topRight" dataOnly="0" labelOnly="1" outline="0" fieldPosition="0"/>
    </format>
    <format dxfId="3430">
      <pivotArea field="6" type="button" dataOnly="0" labelOnly="1" outline="0" axis="axisRow" fieldPosition="0"/>
    </format>
    <format dxfId="3429">
      <pivotArea dataOnly="0" labelOnly="1" fieldPosition="0">
        <references count="1">
          <reference field="6" count="50">
            <x v="14"/>
            <x v="22"/>
            <x v="30"/>
            <x v="40"/>
            <x v="59"/>
            <x v="61"/>
            <x v="63"/>
            <x v="78"/>
            <x v="80"/>
            <x v="85"/>
            <x v="109"/>
            <x v="113"/>
            <x v="119"/>
            <x v="128"/>
            <x v="140"/>
            <x v="141"/>
            <x v="142"/>
            <x v="149"/>
            <x v="161"/>
            <x v="163"/>
            <x v="164"/>
            <x v="165"/>
            <x v="173"/>
            <x v="186"/>
            <x v="190"/>
            <x v="196"/>
            <x v="201"/>
            <x v="235"/>
            <x v="264"/>
            <x v="265"/>
            <x v="267"/>
            <x v="279"/>
            <x v="280"/>
            <x v="309"/>
            <x v="312"/>
            <x v="314"/>
            <x v="318"/>
            <x v="321"/>
            <x v="329"/>
            <x v="330"/>
            <x v="332"/>
            <x v="335"/>
            <x v="356"/>
            <x v="361"/>
            <x v="390"/>
            <x v="391"/>
            <x v="399"/>
            <x v="400"/>
            <x v="403"/>
            <x v="405"/>
          </reference>
        </references>
      </pivotArea>
    </format>
    <format dxfId="3428">
      <pivotArea dataOnly="0" labelOnly="1" fieldPosition="0">
        <references count="1">
          <reference field="6" count="50">
            <x v="406"/>
            <x v="418"/>
            <x v="420"/>
            <x v="443"/>
            <x v="454"/>
            <x v="458"/>
            <x v="460"/>
            <x v="465"/>
            <x v="468"/>
            <x v="469"/>
            <x v="481"/>
            <x v="482"/>
            <x v="492"/>
            <x v="509"/>
            <x v="510"/>
            <x v="512"/>
            <x v="515"/>
            <x v="524"/>
            <x v="525"/>
            <x v="538"/>
            <x v="543"/>
            <x v="552"/>
            <x v="561"/>
            <x v="567"/>
            <x v="569"/>
            <x v="571"/>
            <x v="575"/>
            <x v="578"/>
            <x v="579"/>
            <x v="596"/>
            <x v="608"/>
            <x v="613"/>
            <x v="629"/>
            <x v="635"/>
            <x v="638"/>
            <x v="643"/>
            <x v="652"/>
            <x v="657"/>
            <x v="660"/>
            <x v="662"/>
            <x v="668"/>
            <x v="672"/>
            <x v="673"/>
            <x v="676"/>
            <x v="715"/>
            <x v="716"/>
            <x v="717"/>
            <x v="721"/>
            <x v="727"/>
            <x v="734"/>
          </reference>
        </references>
      </pivotArea>
    </format>
    <format dxfId="3427">
      <pivotArea dataOnly="0" labelOnly="1" fieldPosition="0">
        <references count="1">
          <reference field="6" count="50">
            <x v="772"/>
            <x v="773"/>
            <x v="776"/>
            <x v="779"/>
            <x v="791"/>
            <x v="801"/>
            <x v="804"/>
            <x v="810"/>
            <x v="815"/>
            <x v="823"/>
            <x v="826"/>
            <x v="839"/>
            <x v="840"/>
            <x v="846"/>
            <x v="848"/>
            <x v="856"/>
            <x v="859"/>
            <x v="868"/>
            <x v="870"/>
            <x v="879"/>
            <x v="886"/>
            <x v="888"/>
            <x v="898"/>
            <x v="902"/>
            <x v="904"/>
            <x v="906"/>
            <x v="908"/>
            <x v="914"/>
            <x v="916"/>
            <x v="918"/>
            <x v="922"/>
            <x v="935"/>
            <x v="936"/>
            <x v="941"/>
            <x v="942"/>
            <x v="947"/>
            <x v="949"/>
            <x v="955"/>
            <x v="991"/>
            <x v="995"/>
            <x v="997"/>
            <x v="1002"/>
            <x v="1004"/>
            <x v="1009"/>
            <x v="1012"/>
            <x v="1014"/>
            <x v="1015"/>
            <x v="1031"/>
            <x v="1044"/>
            <x v="1051"/>
          </reference>
        </references>
      </pivotArea>
    </format>
    <format dxfId="3426">
      <pivotArea dataOnly="0" labelOnly="1" fieldPosition="0">
        <references count="1">
          <reference field="6" count="50">
            <x v="1054"/>
            <x v="1059"/>
            <x v="1060"/>
            <x v="1069"/>
            <x v="1071"/>
            <x v="1080"/>
            <x v="1101"/>
            <x v="1104"/>
            <x v="1114"/>
            <x v="1116"/>
            <x v="1129"/>
            <x v="1131"/>
            <x v="1139"/>
            <x v="1140"/>
            <x v="1153"/>
            <x v="1158"/>
            <x v="1164"/>
            <x v="1166"/>
            <x v="1189"/>
            <x v="1197"/>
            <x v="1210"/>
            <x v="1212"/>
            <x v="1223"/>
            <x v="1225"/>
            <x v="1226"/>
            <x v="1227"/>
            <x v="1231"/>
            <x v="1243"/>
            <x v="1257"/>
            <x v="1258"/>
            <x v="1259"/>
            <x v="1262"/>
            <x v="1270"/>
            <x v="1283"/>
            <x v="1292"/>
            <x v="1305"/>
            <x v="1308"/>
            <x v="1318"/>
            <x v="1329"/>
            <x v="1332"/>
            <x v="1334"/>
            <x v="1335"/>
            <x v="1336"/>
            <x v="1341"/>
            <x v="1354"/>
            <x v="1355"/>
            <x v="1362"/>
            <x v="1364"/>
            <x v="1370"/>
            <x v="1376"/>
          </reference>
        </references>
      </pivotArea>
    </format>
    <format dxfId="3425">
      <pivotArea dataOnly="0" labelOnly="1" fieldPosition="0">
        <references count="1">
          <reference field="6" count="50">
            <x v="1377"/>
            <x v="1393"/>
            <x v="1402"/>
            <x v="1416"/>
            <x v="1425"/>
            <x v="1440"/>
            <x v="1446"/>
            <x v="1455"/>
            <x v="1478"/>
            <x v="1483"/>
            <x v="1488"/>
            <x v="1494"/>
            <x v="1496"/>
            <x v="1524"/>
            <x v="1526"/>
            <x v="1540"/>
            <x v="1556"/>
            <x v="1563"/>
            <x v="1574"/>
            <x v="1590"/>
            <x v="1605"/>
            <x v="1606"/>
            <x v="1607"/>
            <x v="1609"/>
            <x v="1614"/>
            <x v="1619"/>
            <x v="1627"/>
            <x v="1664"/>
            <x v="1672"/>
            <x v="1681"/>
            <x v="1696"/>
            <x v="1697"/>
            <x v="1712"/>
            <x v="1720"/>
            <x v="1728"/>
            <x v="1733"/>
            <x v="1737"/>
            <x v="1759"/>
            <x v="1783"/>
            <x v="1789"/>
            <x v="1791"/>
            <x v="1836"/>
            <x v="1846"/>
            <x v="1851"/>
            <x v="1872"/>
            <x v="1873"/>
            <x v="1889"/>
            <x v="1904"/>
            <x v="1923"/>
            <x v="1927"/>
          </reference>
        </references>
      </pivotArea>
    </format>
    <format dxfId="3424">
      <pivotArea dataOnly="0" labelOnly="1" fieldPosition="0">
        <references count="1">
          <reference field="6" count="50">
            <x v="1934"/>
            <x v="1946"/>
            <x v="1958"/>
            <x v="1961"/>
            <x v="1964"/>
            <x v="1972"/>
            <x v="1975"/>
            <x v="1982"/>
            <x v="1999"/>
            <x v="2014"/>
            <x v="2026"/>
            <x v="2030"/>
            <x v="2050"/>
            <x v="2070"/>
            <x v="2094"/>
            <x v="2111"/>
            <x v="2112"/>
            <x v="2113"/>
            <x v="2146"/>
            <x v="2157"/>
            <x v="2162"/>
            <x v="2166"/>
            <x v="2180"/>
            <x v="2202"/>
            <x v="2207"/>
            <x v="2213"/>
            <x v="2216"/>
            <x v="2223"/>
            <x v="2228"/>
            <x v="2233"/>
            <x v="2242"/>
            <x v="2253"/>
            <x v="2256"/>
            <x v="2269"/>
            <x v="2284"/>
            <x v="2292"/>
            <x v="2294"/>
            <x v="2296"/>
            <x v="2315"/>
            <x v="2322"/>
            <x v="2328"/>
            <x v="2341"/>
            <x v="2352"/>
            <x v="2359"/>
            <x v="2387"/>
            <x v="2395"/>
            <x v="2405"/>
            <x v="2420"/>
            <x v="2428"/>
            <x v="2435"/>
          </reference>
        </references>
      </pivotArea>
    </format>
    <format dxfId="3423">
      <pivotArea dataOnly="0" labelOnly="1" fieldPosition="0">
        <references count="1">
          <reference field="6" count="50">
            <x v="2443"/>
            <x v="2465"/>
            <x v="2472"/>
            <x v="2477"/>
            <x v="2480"/>
            <x v="2482"/>
            <x v="2487"/>
            <x v="2488"/>
            <x v="2498"/>
            <x v="2534"/>
            <x v="2544"/>
            <x v="2548"/>
            <x v="2553"/>
            <x v="2554"/>
            <x v="2560"/>
            <x v="2584"/>
            <x v="2586"/>
            <x v="2590"/>
            <x v="2591"/>
            <x v="2596"/>
            <x v="2604"/>
            <x v="2620"/>
            <x v="2629"/>
            <x v="2634"/>
            <x v="2637"/>
            <x v="2638"/>
            <x v="2643"/>
            <x v="2651"/>
            <x v="2661"/>
            <x v="2680"/>
            <x v="2700"/>
            <x v="2704"/>
            <x v="2705"/>
            <x v="2706"/>
            <x v="2707"/>
            <x v="2712"/>
            <x v="2714"/>
            <x v="2717"/>
            <x v="2731"/>
            <x v="2754"/>
            <x v="2755"/>
            <x v="2756"/>
            <x v="2769"/>
            <x v="2775"/>
            <x v="2777"/>
            <x v="2779"/>
            <x v="2794"/>
            <x v="2801"/>
            <x v="2803"/>
            <x v="2804"/>
          </reference>
        </references>
      </pivotArea>
    </format>
    <format dxfId="3422">
      <pivotArea dataOnly="0" labelOnly="1" fieldPosition="0">
        <references count="1">
          <reference field="6" count="23">
            <x v="2822"/>
            <x v="2828"/>
            <x v="2836"/>
            <x v="2840"/>
            <x v="2842"/>
            <x v="2851"/>
            <x v="2869"/>
            <x v="2873"/>
            <x v="2918"/>
            <x v="2923"/>
            <x v="2929"/>
            <x v="2935"/>
            <x v="2936"/>
            <x v="2945"/>
            <x v="2947"/>
            <x v="2978"/>
            <x v="2985"/>
            <x v="2992"/>
            <x v="2995"/>
            <x v="3001"/>
            <x v="3003"/>
            <x v="3005"/>
            <x v="3006"/>
          </reference>
        </references>
      </pivotArea>
    </format>
    <format dxfId="3421">
      <pivotArea dataOnly="0" labelOnly="1" grandRow="1" outline="0" fieldPosition="0"/>
    </format>
    <format dxfId="3420">
      <pivotArea dataOnly="0" labelOnly="1" fieldPosition="0">
        <references count="1">
          <reference field="19" count="0"/>
        </references>
      </pivotArea>
    </format>
    <format dxfId="3419">
      <pivotArea dataOnly="0" labelOnly="1" grandCol="1" outline="0" fieldPosition="0"/>
    </format>
    <format dxfId="3418">
      <pivotArea type="all" dataOnly="0" outline="0" fieldPosition="0"/>
    </format>
    <format dxfId="3417">
      <pivotArea outline="0" collapsedLevelsAreSubtotals="1" fieldPosition="0"/>
    </format>
    <format dxfId="3416">
      <pivotArea type="origin" dataOnly="0" labelOnly="1" outline="0" fieldPosition="0"/>
    </format>
    <format dxfId="3415">
      <pivotArea field="19" type="button" dataOnly="0" labelOnly="1" outline="0" axis="axisCol" fieldPosition="0"/>
    </format>
    <format dxfId="3414">
      <pivotArea type="topRight" dataOnly="0" labelOnly="1" outline="0" fieldPosition="0"/>
    </format>
    <format dxfId="3413">
      <pivotArea field="6" type="button" dataOnly="0" labelOnly="1" outline="0" axis="axisRow" fieldPosition="0"/>
    </format>
    <format dxfId="3412">
      <pivotArea dataOnly="0" labelOnly="1" fieldPosition="0">
        <references count="1">
          <reference field="6" count="50">
            <x v="14"/>
            <x v="22"/>
            <x v="30"/>
            <x v="40"/>
            <x v="59"/>
            <x v="61"/>
            <x v="63"/>
            <x v="78"/>
            <x v="80"/>
            <x v="85"/>
            <x v="109"/>
            <x v="113"/>
            <x v="119"/>
            <x v="128"/>
            <x v="140"/>
            <x v="141"/>
            <x v="142"/>
            <x v="149"/>
            <x v="161"/>
            <x v="163"/>
            <x v="164"/>
            <x v="165"/>
            <x v="173"/>
            <x v="186"/>
            <x v="190"/>
            <x v="196"/>
            <x v="201"/>
            <x v="235"/>
            <x v="264"/>
            <x v="265"/>
            <x v="267"/>
            <x v="279"/>
            <x v="280"/>
            <x v="309"/>
            <x v="312"/>
            <x v="314"/>
            <x v="318"/>
            <x v="321"/>
            <x v="329"/>
            <x v="330"/>
            <x v="332"/>
            <x v="335"/>
            <x v="356"/>
            <x v="361"/>
            <x v="390"/>
            <x v="391"/>
            <x v="399"/>
            <x v="400"/>
            <x v="403"/>
            <x v="405"/>
          </reference>
        </references>
      </pivotArea>
    </format>
    <format dxfId="3411">
      <pivotArea dataOnly="0" labelOnly="1" fieldPosition="0">
        <references count="1">
          <reference field="6" count="50">
            <x v="406"/>
            <x v="418"/>
            <x v="420"/>
            <x v="443"/>
            <x v="454"/>
            <x v="458"/>
            <x v="460"/>
            <x v="465"/>
            <x v="468"/>
            <x v="469"/>
            <x v="481"/>
            <x v="482"/>
            <x v="492"/>
            <x v="509"/>
            <x v="510"/>
            <x v="512"/>
            <x v="515"/>
            <x v="524"/>
            <x v="525"/>
            <x v="538"/>
            <x v="543"/>
            <x v="552"/>
            <x v="561"/>
            <x v="567"/>
            <x v="569"/>
            <x v="571"/>
            <x v="575"/>
            <x v="578"/>
            <x v="579"/>
            <x v="596"/>
            <x v="608"/>
            <x v="613"/>
            <x v="629"/>
            <x v="635"/>
            <x v="638"/>
            <x v="643"/>
            <x v="652"/>
            <x v="657"/>
            <x v="660"/>
            <x v="662"/>
            <x v="668"/>
            <x v="672"/>
            <x v="673"/>
            <x v="676"/>
            <x v="715"/>
            <x v="716"/>
            <x v="717"/>
            <x v="721"/>
            <x v="727"/>
            <x v="734"/>
          </reference>
        </references>
      </pivotArea>
    </format>
    <format dxfId="3410">
      <pivotArea dataOnly="0" labelOnly="1" fieldPosition="0">
        <references count="1">
          <reference field="6" count="50">
            <x v="772"/>
            <x v="773"/>
            <x v="776"/>
            <x v="779"/>
            <x v="791"/>
            <x v="801"/>
            <x v="804"/>
            <x v="810"/>
            <x v="815"/>
            <x v="823"/>
            <x v="826"/>
            <x v="839"/>
            <x v="840"/>
            <x v="846"/>
            <x v="848"/>
            <x v="856"/>
            <x v="859"/>
            <x v="868"/>
            <x v="870"/>
            <x v="879"/>
            <x v="886"/>
            <x v="888"/>
            <x v="898"/>
            <x v="902"/>
            <x v="904"/>
            <x v="906"/>
            <x v="908"/>
            <x v="914"/>
            <x v="916"/>
            <x v="918"/>
            <x v="922"/>
            <x v="935"/>
            <x v="936"/>
            <x v="941"/>
            <x v="942"/>
            <x v="947"/>
            <x v="949"/>
            <x v="955"/>
            <x v="991"/>
            <x v="995"/>
            <x v="997"/>
            <x v="1002"/>
            <x v="1004"/>
            <x v="1009"/>
            <x v="1012"/>
            <x v="1014"/>
            <x v="1015"/>
            <x v="1031"/>
            <x v="1044"/>
            <x v="1051"/>
          </reference>
        </references>
      </pivotArea>
    </format>
    <format dxfId="3409">
      <pivotArea dataOnly="0" labelOnly="1" fieldPosition="0">
        <references count="1">
          <reference field="6" count="50">
            <x v="1054"/>
            <x v="1059"/>
            <x v="1060"/>
            <x v="1069"/>
            <x v="1071"/>
            <x v="1080"/>
            <x v="1101"/>
            <x v="1104"/>
            <x v="1114"/>
            <x v="1116"/>
            <x v="1129"/>
            <x v="1131"/>
            <x v="1139"/>
            <x v="1140"/>
            <x v="1153"/>
            <x v="1158"/>
            <x v="1164"/>
            <x v="1166"/>
            <x v="1189"/>
            <x v="1197"/>
            <x v="1210"/>
            <x v="1212"/>
            <x v="1223"/>
            <x v="1225"/>
            <x v="1226"/>
            <x v="1227"/>
            <x v="1231"/>
            <x v="1243"/>
            <x v="1257"/>
            <x v="1258"/>
            <x v="1259"/>
            <x v="1262"/>
            <x v="1270"/>
            <x v="1283"/>
            <x v="1292"/>
            <x v="1305"/>
            <x v="1308"/>
            <x v="1318"/>
            <x v="1329"/>
            <x v="1332"/>
            <x v="1334"/>
            <x v="1335"/>
            <x v="1336"/>
            <x v="1341"/>
            <x v="1354"/>
            <x v="1355"/>
            <x v="1362"/>
            <x v="1364"/>
            <x v="1370"/>
            <x v="1376"/>
          </reference>
        </references>
      </pivotArea>
    </format>
    <format dxfId="3408">
      <pivotArea dataOnly="0" labelOnly="1" fieldPosition="0">
        <references count="1">
          <reference field="6" count="50">
            <x v="1377"/>
            <x v="1393"/>
            <x v="1402"/>
            <x v="1416"/>
            <x v="1425"/>
            <x v="1440"/>
            <x v="1446"/>
            <x v="1455"/>
            <x v="1478"/>
            <x v="1483"/>
            <x v="1488"/>
            <x v="1494"/>
            <x v="1496"/>
            <x v="1524"/>
            <x v="1526"/>
            <x v="1540"/>
            <x v="1556"/>
            <x v="1563"/>
            <x v="1574"/>
            <x v="1590"/>
            <x v="1605"/>
            <x v="1606"/>
            <x v="1607"/>
            <x v="1609"/>
            <x v="1614"/>
            <x v="1619"/>
            <x v="1627"/>
            <x v="1664"/>
            <x v="1672"/>
            <x v="1681"/>
            <x v="1696"/>
            <x v="1697"/>
            <x v="1712"/>
            <x v="1720"/>
            <x v="1728"/>
            <x v="1733"/>
            <x v="1737"/>
            <x v="1759"/>
            <x v="1783"/>
            <x v="1789"/>
            <x v="1791"/>
            <x v="1836"/>
            <x v="1846"/>
            <x v="1851"/>
            <x v="1872"/>
            <x v="1873"/>
            <x v="1889"/>
            <x v="1904"/>
            <x v="1923"/>
            <x v="1927"/>
          </reference>
        </references>
      </pivotArea>
    </format>
    <format dxfId="3407">
      <pivotArea dataOnly="0" labelOnly="1" fieldPosition="0">
        <references count="1">
          <reference field="6" count="50">
            <x v="1934"/>
            <x v="1946"/>
            <x v="1958"/>
            <x v="1961"/>
            <x v="1964"/>
            <x v="1972"/>
            <x v="1975"/>
            <x v="1982"/>
            <x v="1999"/>
            <x v="2014"/>
            <x v="2026"/>
            <x v="2030"/>
            <x v="2050"/>
            <x v="2070"/>
            <x v="2094"/>
            <x v="2111"/>
            <x v="2112"/>
            <x v="2113"/>
            <x v="2146"/>
            <x v="2157"/>
            <x v="2162"/>
            <x v="2166"/>
            <x v="2180"/>
            <x v="2202"/>
            <x v="2207"/>
            <x v="2213"/>
            <x v="2216"/>
            <x v="2223"/>
            <x v="2228"/>
            <x v="2233"/>
            <x v="2242"/>
            <x v="2253"/>
            <x v="2256"/>
            <x v="2269"/>
            <x v="2284"/>
            <x v="2292"/>
            <x v="2294"/>
            <x v="2296"/>
            <x v="2315"/>
            <x v="2322"/>
            <x v="2328"/>
            <x v="2341"/>
            <x v="2352"/>
            <x v="2359"/>
            <x v="2387"/>
            <x v="2395"/>
            <x v="2405"/>
            <x v="2420"/>
            <x v="2428"/>
            <x v="2435"/>
          </reference>
        </references>
      </pivotArea>
    </format>
    <format dxfId="3406">
      <pivotArea dataOnly="0" labelOnly="1" fieldPosition="0">
        <references count="1">
          <reference field="6" count="50">
            <x v="2443"/>
            <x v="2465"/>
            <x v="2472"/>
            <x v="2477"/>
            <x v="2480"/>
            <x v="2482"/>
            <x v="2487"/>
            <x v="2488"/>
            <x v="2498"/>
            <x v="2534"/>
            <x v="2544"/>
            <x v="2548"/>
            <x v="2553"/>
            <x v="2554"/>
            <x v="2560"/>
            <x v="2584"/>
            <x v="2586"/>
            <x v="2590"/>
            <x v="2591"/>
            <x v="2596"/>
            <x v="2604"/>
            <x v="2620"/>
            <x v="2629"/>
            <x v="2634"/>
            <x v="2637"/>
            <x v="2638"/>
            <x v="2643"/>
            <x v="2651"/>
            <x v="2661"/>
            <x v="2680"/>
            <x v="2700"/>
            <x v="2704"/>
            <x v="2705"/>
            <x v="2706"/>
            <x v="2707"/>
            <x v="2712"/>
            <x v="2714"/>
            <x v="2717"/>
            <x v="2731"/>
            <x v="2754"/>
            <x v="2755"/>
            <x v="2756"/>
            <x v="2769"/>
            <x v="2775"/>
            <x v="2777"/>
            <x v="2779"/>
            <x v="2794"/>
            <x v="2801"/>
            <x v="2803"/>
            <x v="2804"/>
          </reference>
        </references>
      </pivotArea>
    </format>
    <format dxfId="3405">
      <pivotArea dataOnly="0" labelOnly="1" fieldPosition="0">
        <references count="1">
          <reference field="6" count="23">
            <x v="2822"/>
            <x v="2828"/>
            <x v="2836"/>
            <x v="2840"/>
            <x v="2842"/>
            <x v="2851"/>
            <x v="2869"/>
            <x v="2873"/>
            <x v="2918"/>
            <x v="2923"/>
            <x v="2929"/>
            <x v="2935"/>
            <x v="2936"/>
            <x v="2945"/>
            <x v="2947"/>
            <x v="2978"/>
            <x v="2985"/>
            <x v="2992"/>
            <x v="2995"/>
            <x v="3001"/>
            <x v="3003"/>
            <x v="3005"/>
            <x v="3006"/>
          </reference>
        </references>
      </pivotArea>
    </format>
    <format dxfId="3404">
      <pivotArea dataOnly="0" labelOnly="1" grandRow="1" outline="0" fieldPosition="0"/>
    </format>
    <format dxfId="3403">
      <pivotArea dataOnly="0" labelOnly="1" fieldPosition="0">
        <references count="1">
          <reference field="19" count="0"/>
        </references>
      </pivotArea>
    </format>
    <format dxfId="3402">
      <pivotArea dataOnly="0" labelOnly="1" grandCol="1" outline="0" fieldPosition="0"/>
    </format>
    <format dxfId="3401">
      <pivotArea type="all" dataOnly="0" outline="0" fieldPosition="0"/>
    </format>
    <format dxfId="3400">
      <pivotArea outline="0" collapsedLevelsAreSubtotals="1" fieldPosition="0"/>
    </format>
    <format dxfId="3399">
      <pivotArea type="origin" dataOnly="0" labelOnly="1" outline="0" fieldPosition="0"/>
    </format>
    <format dxfId="3398">
      <pivotArea field="19" type="button" dataOnly="0" labelOnly="1" outline="0" axis="axisCol" fieldPosition="0"/>
    </format>
    <format dxfId="3397">
      <pivotArea type="topRight" dataOnly="0" labelOnly="1" outline="0" fieldPosition="0"/>
    </format>
    <format dxfId="3396">
      <pivotArea field="6" type="button" dataOnly="0" labelOnly="1" outline="0" axis="axisRow" fieldPosition="0"/>
    </format>
    <format dxfId="3395">
      <pivotArea dataOnly="0" labelOnly="1" fieldPosition="0">
        <references count="1">
          <reference field="6" count="50">
            <x v="14"/>
            <x v="22"/>
            <x v="30"/>
            <x v="40"/>
            <x v="59"/>
            <x v="61"/>
            <x v="63"/>
            <x v="78"/>
            <x v="80"/>
            <x v="85"/>
            <x v="109"/>
            <x v="113"/>
            <x v="119"/>
            <x v="128"/>
            <x v="140"/>
            <x v="141"/>
            <x v="142"/>
            <x v="149"/>
            <x v="161"/>
            <x v="163"/>
            <x v="164"/>
            <x v="165"/>
            <x v="173"/>
            <x v="186"/>
            <x v="190"/>
            <x v="196"/>
            <x v="201"/>
            <x v="235"/>
            <x v="264"/>
            <x v="265"/>
            <x v="267"/>
            <x v="279"/>
            <x v="280"/>
            <x v="309"/>
            <x v="312"/>
            <x v="314"/>
            <x v="318"/>
            <x v="321"/>
            <x v="329"/>
            <x v="330"/>
            <x v="332"/>
            <x v="335"/>
            <x v="356"/>
            <x v="361"/>
            <x v="390"/>
            <x v="391"/>
            <x v="399"/>
            <x v="400"/>
            <x v="403"/>
            <x v="405"/>
          </reference>
        </references>
      </pivotArea>
    </format>
    <format dxfId="3394">
      <pivotArea dataOnly="0" labelOnly="1" fieldPosition="0">
        <references count="1">
          <reference field="6" count="50">
            <x v="406"/>
            <x v="418"/>
            <x v="420"/>
            <x v="443"/>
            <x v="454"/>
            <x v="458"/>
            <x v="460"/>
            <x v="465"/>
            <x v="468"/>
            <x v="469"/>
            <x v="481"/>
            <x v="482"/>
            <x v="492"/>
            <x v="509"/>
            <x v="510"/>
            <x v="512"/>
            <x v="515"/>
            <x v="524"/>
            <x v="525"/>
            <x v="538"/>
            <x v="543"/>
            <x v="552"/>
            <x v="561"/>
            <x v="567"/>
            <x v="569"/>
            <x v="571"/>
            <x v="575"/>
            <x v="578"/>
            <x v="579"/>
            <x v="596"/>
            <x v="608"/>
            <x v="613"/>
            <x v="629"/>
            <x v="635"/>
            <x v="638"/>
            <x v="643"/>
            <x v="652"/>
            <x v="657"/>
            <x v="660"/>
            <x v="662"/>
            <x v="668"/>
            <x v="672"/>
            <x v="673"/>
            <x v="676"/>
            <x v="715"/>
            <x v="716"/>
            <x v="717"/>
            <x v="721"/>
            <x v="727"/>
            <x v="734"/>
          </reference>
        </references>
      </pivotArea>
    </format>
    <format dxfId="3393">
      <pivotArea dataOnly="0" labelOnly="1" fieldPosition="0">
        <references count="1">
          <reference field="6" count="50">
            <x v="772"/>
            <x v="773"/>
            <x v="776"/>
            <x v="779"/>
            <x v="791"/>
            <x v="801"/>
            <x v="804"/>
            <x v="810"/>
            <x v="815"/>
            <x v="823"/>
            <x v="826"/>
            <x v="839"/>
            <x v="840"/>
            <x v="846"/>
            <x v="848"/>
            <x v="856"/>
            <x v="859"/>
            <x v="868"/>
            <x v="870"/>
            <x v="879"/>
            <x v="886"/>
            <x v="888"/>
            <x v="898"/>
            <x v="902"/>
            <x v="904"/>
            <x v="906"/>
            <x v="908"/>
            <x v="914"/>
            <x v="916"/>
            <x v="918"/>
            <x v="922"/>
            <x v="935"/>
            <x v="936"/>
            <x v="941"/>
            <x v="942"/>
            <x v="947"/>
            <x v="949"/>
            <x v="955"/>
            <x v="991"/>
            <x v="995"/>
            <x v="997"/>
            <x v="1002"/>
            <x v="1004"/>
            <x v="1009"/>
            <x v="1012"/>
            <x v="1014"/>
            <x v="1015"/>
            <x v="1031"/>
            <x v="1044"/>
            <x v="1051"/>
          </reference>
        </references>
      </pivotArea>
    </format>
    <format dxfId="3392">
      <pivotArea dataOnly="0" labelOnly="1" fieldPosition="0">
        <references count="1">
          <reference field="6" count="50">
            <x v="1054"/>
            <x v="1059"/>
            <x v="1060"/>
            <x v="1069"/>
            <x v="1071"/>
            <x v="1080"/>
            <x v="1101"/>
            <x v="1104"/>
            <x v="1114"/>
            <x v="1116"/>
            <x v="1129"/>
            <x v="1131"/>
            <x v="1139"/>
            <x v="1140"/>
            <x v="1153"/>
            <x v="1158"/>
            <x v="1164"/>
            <x v="1166"/>
            <x v="1189"/>
            <x v="1197"/>
            <x v="1210"/>
            <x v="1212"/>
            <x v="1223"/>
            <x v="1225"/>
            <x v="1226"/>
            <x v="1227"/>
            <x v="1231"/>
            <x v="1243"/>
            <x v="1257"/>
            <x v="1258"/>
            <x v="1259"/>
            <x v="1262"/>
            <x v="1270"/>
            <x v="1283"/>
            <x v="1292"/>
            <x v="1305"/>
            <x v="1308"/>
            <x v="1318"/>
            <x v="1329"/>
            <x v="1332"/>
            <x v="1334"/>
            <x v="1335"/>
            <x v="1336"/>
            <x v="1341"/>
            <x v="1354"/>
            <x v="1355"/>
            <x v="1362"/>
            <x v="1364"/>
            <x v="1370"/>
            <x v="1376"/>
          </reference>
        </references>
      </pivotArea>
    </format>
    <format dxfId="3391">
      <pivotArea dataOnly="0" labelOnly="1" fieldPosition="0">
        <references count="1">
          <reference field="6" count="50">
            <x v="1377"/>
            <x v="1393"/>
            <x v="1402"/>
            <x v="1416"/>
            <x v="1425"/>
            <x v="1440"/>
            <x v="1446"/>
            <x v="1455"/>
            <x v="1478"/>
            <x v="1483"/>
            <x v="1488"/>
            <x v="1494"/>
            <x v="1496"/>
            <x v="1524"/>
            <x v="1526"/>
            <x v="1540"/>
            <x v="1556"/>
            <x v="1563"/>
            <x v="1574"/>
            <x v="1590"/>
            <x v="1605"/>
            <x v="1606"/>
            <x v="1607"/>
            <x v="1609"/>
            <x v="1614"/>
            <x v="1619"/>
            <x v="1627"/>
            <x v="1664"/>
            <x v="1672"/>
            <x v="1681"/>
            <x v="1696"/>
            <x v="1697"/>
            <x v="1712"/>
            <x v="1720"/>
            <x v="1728"/>
            <x v="1733"/>
            <x v="1737"/>
            <x v="1759"/>
            <x v="1783"/>
            <x v="1789"/>
            <x v="1791"/>
            <x v="1836"/>
            <x v="1846"/>
            <x v="1851"/>
            <x v="1872"/>
            <x v="1873"/>
            <x v="1889"/>
            <x v="1904"/>
            <x v="1923"/>
            <x v="1927"/>
          </reference>
        </references>
      </pivotArea>
    </format>
    <format dxfId="3390">
      <pivotArea dataOnly="0" labelOnly="1" fieldPosition="0">
        <references count="1">
          <reference field="6" count="50">
            <x v="1934"/>
            <x v="1946"/>
            <x v="1958"/>
            <x v="1961"/>
            <x v="1964"/>
            <x v="1972"/>
            <x v="1975"/>
            <x v="1982"/>
            <x v="1999"/>
            <x v="2014"/>
            <x v="2026"/>
            <x v="2030"/>
            <x v="2050"/>
            <x v="2070"/>
            <x v="2094"/>
            <x v="2111"/>
            <x v="2112"/>
            <x v="2113"/>
            <x v="2146"/>
            <x v="2157"/>
            <x v="2162"/>
            <x v="2166"/>
            <x v="2180"/>
            <x v="2202"/>
            <x v="2207"/>
            <x v="2213"/>
            <x v="2216"/>
            <x v="2223"/>
            <x v="2228"/>
            <x v="2233"/>
            <x v="2242"/>
            <x v="2253"/>
            <x v="2256"/>
            <x v="2269"/>
            <x v="2284"/>
            <x v="2292"/>
            <x v="2294"/>
            <x v="2296"/>
            <x v="2315"/>
            <x v="2322"/>
            <x v="2328"/>
            <x v="2341"/>
            <x v="2352"/>
            <x v="2359"/>
            <x v="2387"/>
            <x v="2395"/>
            <x v="2405"/>
            <x v="2420"/>
            <x v="2428"/>
            <x v="2435"/>
          </reference>
        </references>
      </pivotArea>
    </format>
    <format dxfId="3389">
      <pivotArea dataOnly="0" labelOnly="1" fieldPosition="0">
        <references count="1">
          <reference field="6" count="50">
            <x v="2443"/>
            <x v="2465"/>
            <x v="2472"/>
            <x v="2477"/>
            <x v="2480"/>
            <x v="2482"/>
            <x v="2487"/>
            <x v="2488"/>
            <x v="2498"/>
            <x v="2534"/>
            <x v="2544"/>
            <x v="2548"/>
            <x v="2553"/>
            <x v="2554"/>
            <x v="2560"/>
            <x v="2584"/>
            <x v="2586"/>
            <x v="2590"/>
            <x v="2591"/>
            <x v="2596"/>
            <x v="2604"/>
            <x v="2620"/>
            <x v="2629"/>
            <x v="2634"/>
            <x v="2637"/>
            <x v="2638"/>
            <x v="2643"/>
            <x v="2651"/>
            <x v="2661"/>
            <x v="2680"/>
            <x v="2700"/>
            <x v="2704"/>
            <x v="2705"/>
            <x v="2706"/>
            <x v="2707"/>
            <x v="2712"/>
            <x v="2714"/>
            <x v="2717"/>
            <x v="2731"/>
            <x v="2754"/>
            <x v="2755"/>
            <x v="2756"/>
            <x v="2769"/>
            <x v="2775"/>
            <x v="2777"/>
            <x v="2779"/>
            <x v="2794"/>
            <x v="2801"/>
            <x v="2803"/>
            <x v="2804"/>
          </reference>
        </references>
      </pivotArea>
    </format>
    <format dxfId="3388">
      <pivotArea dataOnly="0" labelOnly="1" fieldPosition="0">
        <references count="1">
          <reference field="6" count="23">
            <x v="2822"/>
            <x v="2828"/>
            <x v="2836"/>
            <x v="2840"/>
            <x v="2842"/>
            <x v="2851"/>
            <x v="2869"/>
            <x v="2873"/>
            <x v="2918"/>
            <x v="2923"/>
            <x v="2929"/>
            <x v="2935"/>
            <x v="2936"/>
            <x v="2945"/>
            <x v="2947"/>
            <x v="2978"/>
            <x v="2985"/>
            <x v="2992"/>
            <x v="2995"/>
            <x v="3001"/>
            <x v="3003"/>
            <x v="3005"/>
            <x v="3006"/>
          </reference>
        </references>
      </pivotArea>
    </format>
    <format dxfId="3387">
      <pivotArea dataOnly="0" labelOnly="1" grandRow="1" outline="0" fieldPosition="0"/>
    </format>
    <format dxfId="3386">
      <pivotArea dataOnly="0" labelOnly="1" fieldPosition="0">
        <references count="1">
          <reference field="19" count="0"/>
        </references>
      </pivotArea>
    </format>
    <format dxfId="3385">
      <pivotArea dataOnly="0" labelOnly="1" grandCol="1" outline="0" fieldPosition="0"/>
    </format>
    <format dxfId="3384">
      <pivotArea type="all" dataOnly="0" outline="0" fieldPosition="0"/>
    </format>
    <format dxfId="3383">
      <pivotArea outline="0" collapsedLevelsAreSubtotals="1" fieldPosition="0"/>
    </format>
    <format dxfId="3382">
      <pivotArea type="origin" dataOnly="0" labelOnly="1" outline="0" fieldPosition="0"/>
    </format>
    <format dxfId="3381">
      <pivotArea field="19" type="button" dataOnly="0" labelOnly="1" outline="0" axis="axisCol" fieldPosition="0"/>
    </format>
    <format dxfId="3380">
      <pivotArea type="topRight" dataOnly="0" labelOnly="1" outline="0" fieldPosition="0"/>
    </format>
    <format dxfId="3379">
      <pivotArea field="6" type="button" dataOnly="0" labelOnly="1" outline="0" axis="axisRow" fieldPosition="0"/>
    </format>
    <format dxfId="3378">
      <pivotArea dataOnly="0" labelOnly="1" fieldPosition="0">
        <references count="1">
          <reference field="6" count="50">
            <x v="14"/>
            <x v="22"/>
            <x v="30"/>
            <x v="40"/>
            <x v="59"/>
            <x v="61"/>
            <x v="63"/>
            <x v="78"/>
            <x v="80"/>
            <x v="85"/>
            <x v="109"/>
            <x v="113"/>
            <x v="119"/>
            <x v="128"/>
            <x v="140"/>
            <x v="141"/>
            <x v="142"/>
            <x v="149"/>
            <x v="161"/>
            <x v="163"/>
            <x v="164"/>
            <x v="165"/>
            <x v="173"/>
            <x v="186"/>
            <x v="190"/>
            <x v="196"/>
            <x v="201"/>
            <x v="235"/>
            <x v="264"/>
            <x v="265"/>
            <x v="267"/>
            <x v="279"/>
            <x v="280"/>
            <x v="309"/>
            <x v="312"/>
            <x v="314"/>
            <x v="318"/>
            <x v="321"/>
            <x v="329"/>
            <x v="330"/>
            <x v="332"/>
            <x v="335"/>
            <x v="356"/>
            <x v="361"/>
            <x v="390"/>
            <x v="391"/>
            <x v="399"/>
            <x v="400"/>
            <x v="403"/>
            <x v="405"/>
          </reference>
        </references>
      </pivotArea>
    </format>
    <format dxfId="3377">
      <pivotArea dataOnly="0" labelOnly="1" fieldPosition="0">
        <references count="1">
          <reference field="6" count="50">
            <x v="406"/>
            <x v="418"/>
            <x v="420"/>
            <x v="443"/>
            <x v="454"/>
            <x v="458"/>
            <x v="460"/>
            <x v="465"/>
            <x v="468"/>
            <x v="469"/>
            <x v="481"/>
            <x v="482"/>
            <x v="492"/>
            <x v="509"/>
            <x v="510"/>
            <x v="512"/>
            <x v="515"/>
            <x v="524"/>
            <x v="525"/>
            <x v="538"/>
            <x v="543"/>
            <x v="552"/>
            <x v="561"/>
            <x v="567"/>
            <x v="569"/>
            <x v="571"/>
            <x v="575"/>
            <x v="578"/>
            <x v="579"/>
            <x v="596"/>
            <x v="608"/>
            <x v="613"/>
            <x v="629"/>
            <x v="635"/>
            <x v="638"/>
            <x v="643"/>
            <x v="652"/>
            <x v="657"/>
            <x v="660"/>
            <x v="662"/>
            <x v="668"/>
            <x v="672"/>
            <x v="673"/>
            <x v="676"/>
            <x v="715"/>
            <x v="716"/>
            <x v="717"/>
            <x v="721"/>
            <x v="727"/>
            <x v="734"/>
          </reference>
        </references>
      </pivotArea>
    </format>
    <format dxfId="3376">
      <pivotArea dataOnly="0" labelOnly="1" fieldPosition="0">
        <references count="1">
          <reference field="6" count="50">
            <x v="772"/>
            <x v="773"/>
            <x v="776"/>
            <x v="779"/>
            <x v="791"/>
            <x v="801"/>
            <x v="804"/>
            <x v="810"/>
            <x v="815"/>
            <x v="823"/>
            <x v="826"/>
            <x v="839"/>
            <x v="840"/>
            <x v="846"/>
            <x v="848"/>
            <x v="856"/>
            <x v="859"/>
            <x v="868"/>
            <x v="870"/>
            <x v="879"/>
            <x v="886"/>
            <x v="888"/>
            <x v="898"/>
            <x v="902"/>
            <x v="904"/>
            <x v="906"/>
            <x v="908"/>
            <x v="914"/>
            <x v="916"/>
            <x v="918"/>
            <x v="922"/>
            <x v="935"/>
            <x v="936"/>
            <x v="941"/>
            <x v="942"/>
            <x v="947"/>
            <x v="949"/>
            <x v="955"/>
            <x v="991"/>
            <x v="995"/>
            <x v="997"/>
            <x v="1002"/>
            <x v="1004"/>
            <x v="1009"/>
            <x v="1012"/>
            <x v="1014"/>
            <x v="1015"/>
            <x v="1031"/>
            <x v="1044"/>
            <x v="1051"/>
          </reference>
        </references>
      </pivotArea>
    </format>
    <format dxfId="3375">
      <pivotArea dataOnly="0" labelOnly="1" fieldPosition="0">
        <references count="1">
          <reference field="6" count="50">
            <x v="1054"/>
            <x v="1059"/>
            <x v="1060"/>
            <x v="1069"/>
            <x v="1071"/>
            <x v="1080"/>
            <x v="1101"/>
            <x v="1104"/>
            <x v="1114"/>
            <x v="1116"/>
            <x v="1129"/>
            <x v="1131"/>
            <x v="1139"/>
            <x v="1140"/>
            <x v="1153"/>
            <x v="1158"/>
            <x v="1164"/>
            <x v="1166"/>
            <x v="1189"/>
            <x v="1197"/>
            <x v="1210"/>
            <x v="1212"/>
            <x v="1223"/>
            <x v="1225"/>
            <x v="1226"/>
            <x v="1227"/>
            <x v="1231"/>
            <x v="1243"/>
            <x v="1257"/>
            <x v="1258"/>
            <x v="1259"/>
            <x v="1262"/>
            <x v="1270"/>
            <x v="1283"/>
            <x v="1292"/>
            <x v="1305"/>
            <x v="1308"/>
            <x v="1318"/>
            <x v="1329"/>
            <x v="1332"/>
            <x v="1334"/>
            <x v="1335"/>
            <x v="1336"/>
            <x v="1341"/>
            <x v="1354"/>
            <x v="1355"/>
            <x v="1362"/>
            <x v="1364"/>
            <x v="1370"/>
            <x v="1376"/>
          </reference>
        </references>
      </pivotArea>
    </format>
    <format dxfId="3374">
      <pivotArea dataOnly="0" labelOnly="1" fieldPosition="0">
        <references count="1">
          <reference field="6" count="50">
            <x v="1377"/>
            <x v="1393"/>
            <x v="1402"/>
            <x v="1416"/>
            <x v="1425"/>
            <x v="1440"/>
            <x v="1446"/>
            <x v="1455"/>
            <x v="1478"/>
            <x v="1483"/>
            <x v="1488"/>
            <x v="1494"/>
            <x v="1496"/>
            <x v="1524"/>
            <x v="1526"/>
            <x v="1540"/>
            <x v="1556"/>
            <x v="1563"/>
            <x v="1574"/>
            <x v="1590"/>
            <x v="1605"/>
            <x v="1606"/>
            <x v="1607"/>
            <x v="1609"/>
            <x v="1614"/>
            <x v="1619"/>
            <x v="1627"/>
            <x v="1664"/>
            <x v="1672"/>
            <x v="1681"/>
            <x v="1696"/>
            <x v="1697"/>
            <x v="1712"/>
            <x v="1720"/>
            <x v="1728"/>
            <x v="1733"/>
            <x v="1737"/>
            <x v="1759"/>
            <x v="1783"/>
            <x v="1789"/>
            <x v="1791"/>
            <x v="1836"/>
            <x v="1846"/>
            <x v="1851"/>
            <x v="1872"/>
            <x v="1873"/>
            <x v="1889"/>
            <x v="1904"/>
            <x v="1923"/>
            <x v="1927"/>
          </reference>
        </references>
      </pivotArea>
    </format>
    <format dxfId="3373">
      <pivotArea dataOnly="0" labelOnly="1" fieldPosition="0">
        <references count="1">
          <reference field="6" count="50">
            <x v="1934"/>
            <x v="1946"/>
            <x v="1958"/>
            <x v="1961"/>
            <x v="1964"/>
            <x v="1972"/>
            <x v="1975"/>
            <x v="1982"/>
            <x v="1999"/>
            <x v="2014"/>
            <x v="2026"/>
            <x v="2030"/>
            <x v="2050"/>
            <x v="2070"/>
            <x v="2094"/>
            <x v="2111"/>
            <x v="2112"/>
            <x v="2113"/>
            <x v="2146"/>
            <x v="2157"/>
            <x v="2162"/>
            <x v="2166"/>
            <x v="2180"/>
            <x v="2202"/>
            <x v="2207"/>
            <x v="2213"/>
            <x v="2216"/>
            <x v="2223"/>
            <x v="2228"/>
            <x v="2233"/>
            <x v="2242"/>
            <x v="2253"/>
            <x v="2256"/>
            <x v="2269"/>
            <x v="2284"/>
            <x v="2292"/>
            <x v="2294"/>
            <x v="2296"/>
            <x v="2315"/>
            <x v="2322"/>
            <x v="2328"/>
            <x v="2341"/>
            <x v="2352"/>
            <x v="2359"/>
            <x v="2387"/>
            <x v="2395"/>
            <x v="2405"/>
            <x v="2420"/>
            <x v="2428"/>
            <x v="2435"/>
          </reference>
        </references>
      </pivotArea>
    </format>
    <format dxfId="3372">
      <pivotArea dataOnly="0" labelOnly="1" fieldPosition="0">
        <references count="1">
          <reference field="6" count="50">
            <x v="2443"/>
            <x v="2465"/>
            <x v="2472"/>
            <x v="2477"/>
            <x v="2480"/>
            <x v="2482"/>
            <x v="2487"/>
            <x v="2488"/>
            <x v="2498"/>
            <x v="2534"/>
            <x v="2544"/>
            <x v="2548"/>
            <x v="2553"/>
            <x v="2554"/>
            <x v="2560"/>
            <x v="2584"/>
            <x v="2586"/>
            <x v="2590"/>
            <x v="2591"/>
            <x v="2596"/>
            <x v="2604"/>
            <x v="2620"/>
            <x v="2629"/>
            <x v="2634"/>
            <x v="2637"/>
            <x v="2638"/>
            <x v="2643"/>
            <x v="2651"/>
            <x v="2661"/>
            <x v="2680"/>
            <x v="2700"/>
            <x v="2704"/>
            <x v="2705"/>
            <x v="2706"/>
            <x v="2707"/>
            <x v="2712"/>
            <x v="2714"/>
            <x v="2717"/>
            <x v="2731"/>
            <x v="2754"/>
            <x v="2755"/>
            <x v="2756"/>
            <x v="2769"/>
            <x v="2775"/>
            <x v="2777"/>
            <x v="2779"/>
            <x v="2794"/>
            <x v="2801"/>
            <x v="2803"/>
            <x v="2804"/>
          </reference>
        </references>
      </pivotArea>
    </format>
    <format dxfId="3371">
      <pivotArea dataOnly="0" labelOnly="1" fieldPosition="0">
        <references count="1">
          <reference field="6" count="23">
            <x v="2822"/>
            <x v="2828"/>
            <x v="2836"/>
            <x v="2840"/>
            <x v="2842"/>
            <x v="2851"/>
            <x v="2869"/>
            <x v="2873"/>
            <x v="2918"/>
            <x v="2923"/>
            <x v="2929"/>
            <x v="2935"/>
            <x v="2936"/>
            <x v="2945"/>
            <x v="2947"/>
            <x v="2978"/>
            <x v="2985"/>
            <x v="2992"/>
            <x v="2995"/>
            <x v="3001"/>
            <x v="3003"/>
            <x v="3005"/>
            <x v="3006"/>
          </reference>
        </references>
      </pivotArea>
    </format>
    <format dxfId="3370">
      <pivotArea dataOnly="0" labelOnly="1" grandRow="1" outline="0" fieldPosition="0"/>
    </format>
    <format dxfId="3369">
      <pivotArea dataOnly="0" labelOnly="1" fieldPosition="0">
        <references count="1">
          <reference field="19" count="0"/>
        </references>
      </pivotArea>
    </format>
    <format dxfId="3368">
      <pivotArea dataOnly="0" labelOnly="1" grandCol="1" outline="0" fieldPosition="0"/>
    </format>
    <format dxfId="3367">
      <pivotArea field="6" type="button" dataOnly="0" labelOnly="1" outline="0" axis="axisRow" fieldPosition="0"/>
    </format>
    <format dxfId="3366">
      <pivotArea dataOnly="0" labelOnly="1" fieldPosition="0">
        <references count="1">
          <reference field="19" count="0"/>
        </references>
      </pivotArea>
    </format>
    <format dxfId="3365">
      <pivotArea dataOnly="0" labelOnly="1" grandCol="1" outline="0" fieldPosition="0"/>
    </format>
    <format dxfId="3364">
      <pivotArea outline="0" collapsedLevelsAreSubtotals="1" fieldPosition="0"/>
    </format>
    <format dxfId="3363">
      <pivotArea field="6" type="button" dataOnly="0" labelOnly="1" outline="0" axis="axisRow" fieldPosition="0"/>
    </format>
    <format dxfId="3362">
      <pivotArea dataOnly="0" labelOnly="1" fieldPosition="0">
        <references count="1">
          <reference field="6" count="50">
            <x v="14"/>
            <x v="22"/>
            <x v="30"/>
            <x v="40"/>
            <x v="59"/>
            <x v="61"/>
            <x v="63"/>
            <x v="78"/>
            <x v="80"/>
            <x v="85"/>
            <x v="109"/>
            <x v="113"/>
            <x v="119"/>
            <x v="128"/>
            <x v="140"/>
            <x v="141"/>
            <x v="142"/>
            <x v="149"/>
            <x v="161"/>
            <x v="163"/>
            <x v="164"/>
            <x v="165"/>
            <x v="173"/>
            <x v="186"/>
            <x v="190"/>
            <x v="196"/>
            <x v="201"/>
            <x v="235"/>
            <x v="264"/>
            <x v="265"/>
            <x v="267"/>
            <x v="279"/>
            <x v="280"/>
            <x v="309"/>
            <x v="312"/>
            <x v="314"/>
            <x v="318"/>
            <x v="321"/>
            <x v="329"/>
            <x v="330"/>
            <x v="332"/>
            <x v="335"/>
            <x v="356"/>
            <x v="361"/>
            <x v="390"/>
            <x v="391"/>
            <x v="399"/>
            <x v="400"/>
            <x v="403"/>
            <x v="405"/>
          </reference>
        </references>
      </pivotArea>
    </format>
    <format dxfId="3361">
      <pivotArea dataOnly="0" labelOnly="1" fieldPosition="0">
        <references count="1">
          <reference field="6" count="50">
            <x v="406"/>
            <x v="418"/>
            <x v="420"/>
            <x v="443"/>
            <x v="454"/>
            <x v="458"/>
            <x v="460"/>
            <x v="465"/>
            <x v="468"/>
            <x v="469"/>
            <x v="481"/>
            <x v="482"/>
            <x v="492"/>
            <x v="509"/>
            <x v="510"/>
            <x v="512"/>
            <x v="515"/>
            <x v="524"/>
            <x v="525"/>
            <x v="538"/>
            <x v="543"/>
            <x v="552"/>
            <x v="561"/>
            <x v="567"/>
            <x v="569"/>
            <x v="571"/>
            <x v="575"/>
            <x v="578"/>
            <x v="579"/>
            <x v="596"/>
            <x v="608"/>
            <x v="613"/>
            <x v="629"/>
            <x v="635"/>
            <x v="638"/>
            <x v="643"/>
            <x v="652"/>
            <x v="657"/>
            <x v="660"/>
            <x v="662"/>
            <x v="668"/>
            <x v="672"/>
            <x v="673"/>
            <x v="676"/>
            <x v="715"/>
            <x v="716"/>
            <x v="717"/>
            <x v="721"/>
            <x v="727"/>
            <x v="734"/>
          </reference>
        </references>
      </pivotArea>
    </format>
    <format dxfId="3360">
      <pivotArea dataOnly="0" labelOnly="1" fieldPosition="0">
        <references count="1">
          <reference field="6" count="50">
            <x v="772"/>
            <x v="773"/>
            <x v="776"/>
            <x v="779"/>
            <x v="791"/>
            <x v="801"/>
            <x v="804"/>
            <x v="810"/>
            <x v="815"/>
            <x v="823"/>
            <x v="826"/>
            <x v="839"/>
            <x v="840"/>
            <x v="846"/>
            <x v="848"/>
            <x v="856"/>
            <x v="859"/>
            <x v="868"/>
            <x v="870"/>
            <x v="879"/>
            <x v="886"/>
            <x v="888"/>
            <x v="898"/>
            <x v="902"/>
            <x v="904"/>
            <x v="906"/>
            <x v="908"/>
            <x v="914"/>
            <x v="916"/>
            <x v="918"/>
            <x v="922"/>
            <x v="935"/>
            <x v="936"/>
            <x v="941"/>
            <x v="942"/>
            <x v="947"/>
            <x v="949"/>
            <x v="955"/>
            <x v="991"/>
            <x v="995"/>
            <x v="997"/>
            <x v="1002"/>
            <x v="1004"/>
            <x v="1009"/>
            <x v="1012"/>
            <x v="1014"/>
            <x v="1015"/>
            <x v="1031"/>
            <x v="1044"/>
            <x v="1051"/>
          </reference>
        </references>
      </pivotArea>
    </format>
    <format dxfId="3359">
      <pivotArea dataOnly="0" labelOnly="1" fieldPosition="0">
        <references count="1">
          <reference field="6" count="50">
            <x v="1054"/>
            <x v="1059"/>
            <x v="1060"/>
            <x v="1069"/>
            <x v="1071"/>
            <x v="1080"/>
            <x v="1101"/>
            <x v="1104"/>
            <x v="1114"/>
            <x v="1116"/>
            <x v="1129"/>
            <x v="1131"/>
            <x v="1139"/>
            <x v="1140"/>
            <x v="1153"/>
            <x v="1158"/>
            <x v="1164"/>
            <x v="1166"/>
            <x v="1189"/>
            <x v="1197"/>
            <x v="1210"/>
            <x v="1212"/>
            <x v="1223"/>
            <x v="1225"/>
            <x v="1226"/>
            <x v="1227"/>
            <x v="1231"/>
            <x v="1243"/>
            <x v="1257"/>
            <x v="1258"/>
            <x v="1259"/>
            <x v="1262"/>
            <x v="1270"/>
            <x v="1283"/>
            <x v="1292"/>
            <x v="1305"/>
            <x v="1308"/>
            <x v="1318"/>
            <x v="1329"/>
            <x v="1332"/>
            <x v="1334"/>
            <x v="1335"/>
            <x v="1336"/>
            <x v="1341"/>
            <x v="1354"/>
            <x v="1355"/>
            <x v="1362"/>
            <x v="1364"/>
            <x v="1370"/>
            <x v="1376"/>
          </reference>
        </references>
      </pivotArea>
    </format>
    <format dxfId="3358">
      <pivotArea dataOnly="0" labelOnly="1" fieldPosition="0">
        <references count="1">
          <reference field="6" count="50">
            <x v="1377"/>
            <x v="1393"/>
            <x v="1402"/>
            <x v="1416"/>
            <x v="1425"/>
            <x v="1440"/>
            <x v="1446"/>
            <x v="1455"/>
            <x v="1478"/>
            <x v="1483"/>
            <x v="1488"/>
            <x v="1494"/>
            <x v="1496"/>
            <x v="1524"/>
            <x v="1526"/>
            <x v="1540"/>
            <x v="1556"/>
            <x v="1563"/>
            <x v="1574"/>
            <x v="1590"/>
            <x v="1605"/>
            <x v="1606"/>
            <x v="1607"/>
            <x v="1609"/>
            <x v="1614"/>
            <x v="1619"/>
            <x v="1627"/>
            <x v="1664"/>
            <x v="1672"/>
            <x v="1681"/>
            <x v="1696"/>
            <x v="1697"/>
            <x v="1712"/>
            <x v="1720"/>
            <x v="1728"/>
            <x v="1733"/>
            <x v="1737"/>
            <x v="1759"/>
            <x v="1783"/>
            <x v="1789"/>
            <x v="1791"/>
            <x v="1836"/>
            <x v="1846"/>
            <x v="1851"/>
            <x v="1872"/>
            <x v="1873"/>
            <x v="1889"/>
            <x v="1904"/>
            <x v="1923"/>
            <x v="1927"/>
          </reference>
        </references>
      </pivotArea>
    </format>
    <format dxfId="3357">
      <pivotArea dataOnly="0" labelOnly="1" fieldPosition="0">
        <references count="1">
          <reference field="6" count="50">
            <x v="1934"/>
            <x v="1946"/>
            <x v="1958"/>
            <x v="1961"/>
            <x v="1964"/>
            <x v="1972"/>
            <x v="1975"/>
            <x v="1982"/>
            <x v="1999"/>
            <x v="2014"/>
            <x v="2026"/>
            <x v="2030"/>
            <x v="2050"/>
            <x v="2070"/>
            <x v="2094"/>
            <x v="2111"/>
            <x v="2112"/>
            <x v="2113"/>
            <x v="2146"/>
            <x v="2157"/>
            <x v="2162"/>
            <x v="2166"/>
            <x v="2180"/>
            <x v="2202"/>
            <x v="2207"/>
            <x v="2213"/>
            <x v="2216"/>
            <x v="2223"/>
            <x v="2228"/>
            <x v="2233"/>
            <x v="2242"/>
            <x v="2253"/>
            <x v="2256"/>
            <x v="2269"/>
            <x v="2284"/>
            <x v="2292"/>
            <x v="2294"/>
            <x v="2296"/>
            <x v="2315"/>
            <x v="2322"/>
            <x v="2328"/>
            <x v="2341"/>
            <x v="2352"/>
            <x v="2359"/>
            <x v="2387"/>
            <x v="2395"/>
            <x v="2405"/>
            <x v="2420"/>
            <x v="2428"/>
            <x v="2435"/>
          </reference>
        </references>
      </pivotArea>
    </format>
    <format dxfId="3356">
      <pivotArea dataOnly="0" labelOnly="1" fieldPosition="0">
        <references count="1">
          <reference field="6" count="50">
            <x v="2443"/>
            <x v="2465"/>
            <x v="2472"/>
            <x v="2477"/>
            <x v="2480"/>
            <x v="2482"/>
            <x v="2487"/>
            <x v="2488"/>
            <x v="2498"/>
            <x v="2534"/>
            <x v="2544"/>
            <x v="2548"/>
            <x v="2553"/>
            <x v="2554"/>
            <x v="2560"/>
            <x v="2584"/>
            <x v="2586"/>
            <x v="2590"/>
            <x v="2591"/>
            <x v="2596"/>
            <x v="2604"/>
            <x v="2620"/>
            <x v="2629"/>
            <x v="2634"/>
            <x v="2637"/>
            <x v="2638"/>
            <x v="2643"/>
            <x v="2651"/>
            <x v="2661"/>
            <x v="2680"/>
            <x v="2700"/>
            <x v="2704"/>
            <x v="2705"/>
            <x v="2706"/>
            <x v="2707"/>
            <x v="2712"/>
            <x v="2714"/>
            <x v="2717"/>
            <x v="2731"/>
            <x v="2754"/>
            <x v="2755"/>
            <x v="2756"/>
            <x v="2769"/>
            <x v="2775"/>
            <x v="2777"/>
            <x v="2779"/>
            <x v="2794"/>
            <x v="2801"/>
            <x v="2803"/>
            <x v="2804"/>
          </reference>
        </references>
      </pivotArea>
    </format>
    <format dxfId="3355">
      <pivotArea dataOnly="0" labelOnly="1" fieldPosition="0">
        <references count="1">
          <reference field="6" count="23">
            <x v="2822"/>
            <x v="2828"/>
            <x v="2836"/>
            <x v="2840"/>
            <x v="2842"/>
            <x v="2851"/>
            <x v="2869"/>
            <x v="2873"/>
            <x v="2918"/>
            <x v="2923"/>
            <x v="2929"/>
            <x v="2935"/>
            <x v="2936"/>
            <x v="2945"/>
            <x v="2947"/>
            <x v="2978"/>
            <x v="2985"/>
            <x v="2992"/>
            <x v="2995"/>
            <x v="3001"/>
            <x v="3003"/>
            <x v="3005"/>
            <x v="3006"/>
          </reference>
        </references>
      </pivotArea>
    </format>
    <format dxfId="3354">
      <pivotArea dataOnly="0" labelOnly="1" grandRow="1" outline="0" fieldPosition="0"/>
    </format>
    <format dxfId="3353">
      <pivotArea dataOnly="0" labelOnly="1" fieldPosition="0">
        <references count="1">
          <reference field="19" count="0"/>
        </references>
      </pivotArea>
    </format>
    <format dxfId="3352">
      <pivotArea dataOnly="0" labelOnly="1" grandCol="1" outline="0" fieldPosition="0"/>
    </format>
    <format dxfId="3351">
      <pivotArea collapsedLevelsAreSubtotals="1" fieldPosition="0">
        <references count="1">
          <reference field="6" count="406">
            <x v="40"/>
            <x v="61"/>
            <x v="75"/>
            <x v="80"/>
            <x v="85"/>
            <x v="103"/>
            <x v="109"/>
            <x v="113"/>
            <x v="117"/>
            <x v="119"/>
            <x v="133"/>
            <x v="141"/>
            <x v="149"/>
            <x v="153"/>
            <x v="161"/>
            <x v="164"/>
            <x v="173"/>
            <x v="175"/>
            <x v="188"/>
            <x v="189"/>
            <x v="192"/>
            <x v="201"/>
            <x v="211"/>
            <x v="216"/>
            <x v="233"/>
            <x v="238"/>
            <x v="251"/>
            <x v="252"/>
            <x v="259"/>
            <x v="267"/>
            <x v="300"/>
            <x v="313"/>
            <x v="314"/>
            <x v="322"/>
            <x v="326"/>
            <x v="327"/>
            <x v="329"/>
            <x v="338"/>
            <x v="352"/>
            <x v="355"/>
            <x v="367"/>
            <x v="374"/>
            <x v="375"/>
            <x v="385"/>
            <x v="403"/>
            <x v="405"/>
            <x v="409"/>
            <x v="418"/>
            <x v="420"/>
            <x v="423"/>
            <x v="428"/>
            <x v="436"/>
            <x v="441"/>
            <x v="445"/>
            <x v="447"/>
            <x v="448"/>
            <x v="452"/>
            <x v="454"/>
            <x v="458"/>
            <x v="463"/>
            <x v="465"/>
            <x v="481"/>
            <x v="485"/>
            <x v="490"/>
            <x v="492"/>
            <x v="498"/>
            <x v="510"/>
            <x v="515"/>
            <x v="522"/>
            <x v="524"/>
            <x v="527"/>
            <x v="542"/>
            <x v="555"/>
            <x v="556"/>
            <x v="569"/>
            <x v="572"/>
            <x v="579"/>
            <x v="589"/>
            <x v="599"/>
            <x v="607"/>
            <x v="608"/>
            <x v="619"/>
            <x v="625"/>
            <x v="632"/>
            <x v="635"/>
            <x v="637"/>
            <x v="643"/>
            <x v="647"/>
            <x v="648"/>
            <x v="652"/>
            <x v="676"/>
            <x v="680"/>
            <x v="716"/>
            <x v="717"/>
            <x v="721"/>
            <x v="725"/>
            <x v="727"/>
            <x v="734"/>
            <x v="736"/>
            <x v="780"/>
            <x v="791"/>
            <x v="797"/>
            <x v="804"/>
            <x v="811"/>
            <x v="822"/>
            <x v="823"/>
            <x v="826"/>
            <x v="827"/>
            <x v="831"/>
            <x v="838"/>
            <x v="839"/>
            <x v="840"/>
            <x v="848"/>
            <x v="849"/>
            <x v="856"/>
            <x v="859"/>
            <x v="867"/>
            <x v="870"/>
            <x v="879"/>
            <x v="909"/>
            <x v="914"/>
            <x v="923"/>
            <x v="935"/>
            <x v="936"/>
            <x v="941"/>
            <x v="942"/>
            <x v="947"/>
            <x v="953"/>
            <x v="972"/>
            <x v="982"/>
            <x v="989"/>
            <x v="1014"/>
            <x v="1033"/>
            <x v="1058"/>
            <x v="1060"/>
            <x v="1064"/>
            <x v="1069"/>
            <x v="1070"/>
            <x v="1080"/>
            <x v="1109"/>
            <x v="1112"/>
            <x v="1114"/>
            <x v="1116"/>
            <x v="1122"/>
            <x v="1129"/>
            <x v="1148"/>
            <x v="1152"/>
            <x v="1154"/>
            <x v="1160"/>
            <x v="1164"/>
            <x v="1169"/>
            <x v="1171"/>
            <x v="1174"/>
            <x v="1181"/>
            <x v="1183"/>
            <x v="1197"/>
            <x v="1218"/>
            <x v="1222"/>
            <x v="1223"/>
            <x v="1225"/>
            <x v="1226"/>
            <x v="1230"/>
            <x v="1231"/>
            <x v="1257"/>
            <x v="1258"/>
            <x v="1262"/>
            <x v="1288"/>
            <x v="1290"/>
            <x v="1298"/>
            <x v="1308"/>
            <x v="1309"/>
            <x v="1311"/>
            <x v="1314"/>
            <x v="1318"/>
            <x v="1329"/>
            <x v="1332"/>
            <x v="1334"/>
            <x v="1341"/>
            <x v="1342"/>
            <x v="1346"/>
            <x v="1349"/>
            <x v="1351"/>
            <x v="1353"/>
            <x v="1364"/>
            <x v="1373"/>
            <x v="1377"/>
            <x v="1388"/>
            <x v="1396"/>
            <x v="1408"/>
            <x v="1416"/>
            <x v="1422"/>
            <x v="1431"/>
            <x v="1446"/>
            <x v="1449"/>
            <x v="1455"/>
            <x v="1458"/>
            <x v="1477"/>
            <x v="1478"/>
            <x v="1479"/>
            <x v="1480"/>
            <x v="1482"/>
            <x v="1486"/>
            <x v="1504"/>
            <x v="1514"/>
            <x v="1517"/>
            <x v="1524"/>
            <x v="1540"/>
            <x v="1546"/>
            <x v="1553"/>
            <x v="1561"/>
            <x v="1563"/>
            <x v="1564"/>
            <x v="1569"/>
            <x v="1571"/>
            <x v="1573"/>
            <x v="1574"/>
            <x v="1580"/>
            <x v="1581"/>
            <x v="1584"/>
            <x v="1602"/>
            <x v="1605"/>
            <x v="1606"/>
            <x v="1607"/>
            <x v="1609"/>
            <x v="1611"/>
            <x v="1627"/>
            <x v="1630"/>
            <x v="1635"/>
            <x v="1648"/>
            <x v="1650"/>
            <x v="1685"/>
            <x v="1697"/>
            <x v="1716"/>
            <x v="1717"/>
            <x v="1720"/>
            <x v="1724"/>
            <x v="1737"/>
            <x v="1744"/>
            <x v="1749"/>
            <x v="1755"/>
            <x v="1767"/>
            <x v="1772"/>
            <x v="1778"/>
            <x v="1780"/>
            <x v="1783"/>
            <x v="1790"/>
            <x v="1792"/>
            <x v="1794"/>
            <x v="1806"/>
            <x v="1812"/>
            <x v="1836"/>
            <x v="1842"/>
            <x v="1849"/>
            <x v="1854"/>
            <x v="1857"/>
            <x v="1868"/>
            <x v="1872"/>
            <x v="1874"/>
            <x v="1889"/>
            <x v="1901"/>
            <x v="1909"/>
            <x v="1913"/>
            <x v="1952"/>
            <x v="1961"/>
            <x v="1970"/>
            <x v="1972"/>
            <x v="1976"/>
            <x v="1977"/>
            <x v="1987"/>
            <x v="1995"/>
            <x v="1999"/>
            <x v="2003"/>
            <x v="2004"/>
            <x v="2006"/>
            <x v="2023"/>
            <x v="2030"/>
            <x v="2038"/>
            <x v="2040"/>
            <x v="2044"/>
            <x v="2050"/>
            <x v="2057"/>
            <x v="2085"/>
            <x v="2094"/>
            <x v="2098"/>
            <x v="2108"/>
            <x v="2118"/>
            <x v="2130"/>
            <x v="2132"/>
            <x v="2143"/>
            <x v="2146"/>
            <x v="2162"/>
            <x v="2166"/>
            <x v="2180"/>
            <x v="2182"/>
            <x v="2187"/>
            <x v="2202"/>
            <x v="2204"/>
            <x v="2206"/>
            <x v="2209"/>
            <x v="2220"/>
            <x v="2223"/>
            <x v="2225"/>
            <x v="2245"/>
            <x v="2256"/>
            <x v="2274"/>
            <x v="2276"/>
            <x v="2288"/>
            <x v="2294"/>
            <x v="2296"/>
            <x v="2321"/>
            <x v="2326"/>
            <x v="2328"/>
            <x v="2341"/>
            <x v="2345"/>
            <x v="2352"/>
            <x v="2356"/>
            <x v="2377"/>
            <x v="2387"/>
            <x v="2392"/>
            <x v="2399"/>
            <x v="2404"/>
            <x v="2405"/>
            <x v="2416"/>
            <x v="2420"/>
            <x v="2445"/>
            <x v="2456"/>
            <x v="2465"/>
            <x v="2477"/>
            <x v="2480"/>
            <x v="2487"/>
            <x v="2488"/>
            <x v="2493"/>
            <x v="2494"/>
            <x v="2508"/>
            <x v="2513"/>
            <x v="2534"/>
            <x v="2542"/>
            <x v="2548"/>
            <x v="2553"/>
            <x v="2560"/>
            <x v="2584"/>
            <x v="2586"/>
            <x v="2588"/>
            <x v="2591"/>
            <x v="2593"/>
            <x v="2603"/>
            <x v="2606"/>
            <x v="2611"/>
            <x v="2614"/>
            <x v="2627"/>
            <x v="2634"/>
            <x v="2637"/>
            <x v="2638"/>
            <x v="2643"/>
            <x v="2661"/>
            <x v="2668"/>
            <x v="2673"/>
            <x v="2682"/>
            <x v="2684"/>
            <x v="2686"/>
            <x v="2689"/>
            <x v="2699"/>
            <x v="2701"/>
            <x v="2714"/>
            <x v="2717"/>
            <x v="2718"/>
            <x v="2719"/>
            <x v="2725"/>
            <x v="2733"/>
            <x v="2739"/>
            <x v="2740"/>
            <x v="2754"/>
            <x v="2756"/>
            <x v="2757"/>
            <x v="2758"/>
            <x v="2768"/>
            <x v="2771"/>
            <x v="2774"/>
            <x v="2782"/>
            <x v="2798"/>
            <x v="2799"/>
            <x v="2818"/>
            <x v="2822"/>
            <x v="2833"/>
            <x v="2834"/>
            <x v="2836"/>
            <x v="2842"/>
            <x v="2843"/>
            <x v="2851"/>
            <x v="2853"/>
            <x v="2857"/>
            <x v="2862"/>
            <x v="2868"/>
            <x v="2871"/>
            <x v="2873"/>
            <x v="2921"/>
            <x v="2923"/>
            <x v="2943"/>
            <x v="2945"/>
            <x v="2954"/>
            <x v="2970"/>
            <x v="2974"/>
            <x v="2988"/>
            <x v="2995"/>
            <x v="3001"/>
            <x v="3003"/>
          </reference>
        </references>
      </pivotArea>
    </format>
    <format dxfId="3350">
      <pivotArea dataOnly="0" labelOnly="1" fieldPosition="0">
        <references count="1">
          <reference field="6" count="50">
            <x v="40"/>
            <x v="61"/>
            <x v="80"/>
            <x v="85"/>
            <x v="109"/>
            <x v="113"/>
            <x v="119"/>
            <x v="133"/>
            <x v="141"/>
            <x v="149"/>
            <x v="161"/>
            <x v="164"/>
            <x v="173"/>
            <x v="201"/>
            <x v="251"/>
            <x v="267"/>
            <x v="314"/>
            <x v="329"/>
            <x v="403"/>
            <x v="405"/>
            <x v="418"/>
            <x v="420"/>
            <x v="454"/>
            <x v="458"/>
            <x v="465"/>
            <x v="481"/>
            <x v="492"/>
            <x v="510"/>
            <x v="515"/>
            <x v="524"/>
            <x v="527"/>
            <x v="556"/>
            <x v="569"/>
            <x v="572"/>
            <x v="579"/>
            <x v="608"/>
            <x v="635"/>
            <x v="643"/>
            <x v="652"/>
            <x v="676"/>
            <x v="716"/>
            <x v="717"/>
            <x v="721"/>
            <x v="727"/>
            <x v="734"/>
            <x v="791"/>
            <x v="804"/>
            <x v="823"/>
            <x v="826"/>
            <x v="839"/>
          </reference>
        </references>
      </pivotArea>
    </format>
    <format dxfId="3349">
      <pivotArea dataOnly="0" labelOnly="1" fieldPosition="0">
        <references count="1">
          <reference field="6" count="50">
            <x v="840"/>
            <x v="848"/>
            <x v="856"/>
            <x v="859"/>
            <x v="870"/>
            <x v="879"/>
            <x v="914"/>
            <x v="935"/>
            <x v="936"/>
            <x v="941"/>
            <x v="942"/>
            <x v="947"/>
            <x v="989"/>
            <x v="1014"/>
            <x v="1060"/>
            <x v="1069"/>
            <x v="1080"/>
            <x v="1114"/>
            <x v="1116"/>
            <x v="1129"/>
            <x v="1152"/>
            <x v="1154"/>
            <x v="1164"/>
            <x v="1197"/>
            <x v="1218"/>
            <x v="1223"/>
            <x v="1225"/>
            <x v="1226"/>
            <x v="1231"/>
            <x v="1257"/>
            <x v="1258"/>
            <x v="1262"/>
            <x v="1308"/>
            <x v="1318"/>
            <x v="1329"/>
            <x v="1332"/>
            <x v="1334"/>
            <x v="1341"/>
            <x v="1364"/>
            <x v="1377"/>
            <x v="1416"/>
            <x v="1422"/>
            <x v="1431"/>
            <x v="1446"/>
            <x v="1455"/>
            <x v="1478"/>
            <x v="1482"/>
            <x v="1524"/>
            <x v="1540"/>
            <x v="1563"/>
          </reference>
        </references>
      </pivotArea>
    </format>
    <format dxfId="3348">
      <pivotArea dataOnly="0" labelOnly="1" fieldPosition="0">
        <references count="1">
          <reference field="6" count="50">
            <x v="1573"/>
            <x v="1574"/>
            <x v="1581"/>
            <x v="1605"/>
            <x v="1606"/>
            <x v="1607"/>
            <x v="1609"/>
            <x v="1627"/>
            <x v="1648"/>
            <x v="1685"/>
            <x v="1697"/>
            <x v="1720"/>
            <x v="1737"/>
            <x v="1772"/>
            <x v="1783"/>
            <x v="1836"/>
            <x v="1872"/>
            <x v="1889"/>
            <x v="1952"/>
            <x v="1961"/>
            <x v="1972"/>
            <x v="1999"/>
            <x v="2030"/>
            <x v="2050"/>
            <x v="2057"/>
            <x v="2094"/>
            <x v="2146"/>
            <x v="2162"/>
            <x v="2166"/>
            <x v="2180"/>
            <x v="2187"/>
            <x v="2202"/>
            <x v="2223"/>
            <x v="2225"/>
            <x v="2256"/>
            <x v="2294"/>
            <x v="2296"/>
            <x v="2328"/>
            <x v="2341"/>
            <x v="2345"/>
            <x v="2352"/>
            <x v="2387"/>
            <x v="2405"/>
            <x v="2420"/>
            <x v="2465"/>
            <x v="2477"/>
            <x v="2480"/>
            <x v="2487"/>
            <x v="2488"/>
            <x v="2534"/>
          </reference>
        </references>
      </pivotArea>
    </format>
    <format dxfId="3347">
      <pivotArea dataOnly="0" labelOnly="1" fieldPosition="0">
        <references count="1">
          <reference field="6" count="50">
            <x v="338"/>
            <x v="447"/>
            <x v="498"/>
            <x v="831"/>
            <x v="923"/>
            <x v="1122"/>
            <x v="1171"/>
            <x v="1230"/>
            <x v="1314"/>
            <x v="1449"/>
            <x v="1514"/>
            <x v="1580"/>
            <x v="1778"/>
            <x v="2006"/>
            <x v="2276"/>
            <x v="2321"/>
            <x v="2542"/>
            <x v="2548"/>
            <x v="2553"/>
            <x v="2560"/>
            <x v="2584"/>
            <x v="2586"/>
            <x v="2588"/>
            <x v="2591"/>
            <x v="2611"/>
            <x v="2634"/>
            <x v="2637"/>
            <x v="2638"/>
            <x v="2643"/>
            <x v="2661"/>
            <x v="2684"/>
            <x v="2714"/>
            <x v="2717"/>
            <x v="2754"/>
            <x v="2756"/>
            <x v="2757"/>
            <x v="2822"/>
            <x v="2836"/>
            <x v="2842"/>
            <x v="2851"/>
            <x v="2853"/>
            <x v="2857"/>
            <x v="2862"/>
            <x v="2873"/>
            <x v="2923"/>
            <x v="2945"/>
            <x v="2970"/>
            <x v="2995"/>
            <x v="3001"/>
            <x v="3003"/>
          </reference>
        </references>
      </pivotArea>
    </format>
    <format dxfId="3346">
      <pivotArea dataOnly="0" labelOnly="1" fieldPosition="0">
        <references count="1">
          <reference field="6" count="50">
            <x v="153"/>
            <x v="175"/>
            <x v="189"/>
            <x v="192"/>
            <x v="300"/>
            <x v="367"/>
            <x v="375"/>
            <x v="385"/>
            <x v="428"/>
            <x v="485"/>
            <x v="490"/>
            <x v="522"/>
            <x v="637"/>
            <x v="736"/>
            <x v="849"/>
            <x v="972"/>
            <x v="982"/>
            <x v="1058"/>
            <x v="1112"/>
            <x v="1174"/>
            <x v="1222"/>
            <x v="1546"/>
            <x v="1564"/>
            <x v="1571"/>
            <x v="1611"/>
            <x v="1650"/>
            <x v="1716"/>
            <x v="1724"/>
            <x v="1857"/>
            <x v="1976"/>
            <x v="1977"/>
            <x v="2003"/>
            <x v="2038"/>
            <x v="2143"/>
            <x v="2206"/>
            <x v="2209"/>
            <x v="2274"/>
            <x v="2288"/>
            <x v="2356"/>
            <x v="2399"/>
            <x v="2404"/>
            <x v="2416"/>
            <x v="2606"/>
            <x v="2614"/>
            <x v="2689"/>
            <x v="2725"/>
            <x v="2782"/>
            <x v="2799"/>
            <x v="2921"/>
            <x v="2988"/>
          </reference>
        </references>
      </pivotArea>
    </format>
    <format dxfId="3345">
      <pivotArea dataOnly="0" labelOnly="1" fieldPosition="0">
        <references count="1">
          <reference field="6" count="50">
            <x v="211"/>
            <x v="216"/>
            <x v="233"/>
            <x v="238"/>
            <x v="252"/>
            <x v="327"/>
            <x v="374"/>
            <x v="445"/>
            <x v="463"/>
            <x v="599"/>
            <x v="619"/>
            <x v="632"/>
            <x v="648"/>
            <x v="725"/>
            <x v="838"/>
            <x v="867"/>
            <x v="909"/>
            <x v="953"/>
            <x v="1033"/>
            <x v="1064"/>
            <x v="1109"/>
            <x v="1148"/>
            <x v="1160"/>
            <x v="1169"/>
            <x v="1181"/>
            <x v="1290"/>
            <x v="1309"/>
            <x v="1353"/>
            <x v="1486"/>
            <x v="1553"/>
            <x v="1602"/>
            <x v="1767"/>
            <x v="1790"/>
            <x v="1842"/>
            <x v="1849"/>
            <x v="1970"/>
            <x v="2004"/>
            <x v="2023"/>
            <x v="2204"/>
            <x v="2392"/>
            <x v="2445"/>
            <x v="2494"/>
            <x v="2668"/>
            <x v="2686"/>
            <x v="2719"/>
            <x v="2739"/>
            <x v="2758"/>
            <x v="2774"/>
            <x v="2834"/>
            <x v="2943"/>
          </reference>
        </references>
      </pivotArea>
    </format>
    <format dxfId="3344">
      <pivotArea dataOnly="0" labelOnly="1" fieldPosition="0">
        <references count="1">
          <reference field="6" count="50">
            <x v="75"/>
            <x v="103"/>
            <x v="117"/>
            <x v="188"/>
            <x v="313"/>
            <x v="322"/>
            <x v="409"/>
            <x v="423"/>
            <x v="555"/>
            <x v="589"/>
            <x v="607"/>
            <x v="625"/>
            <x v="680"/>
            <x v="780"/>
            <x v="811"/>
            <x v="827"/>
            <x v="1070"/>
            <x v="1346"/>
            <x v="1351"/>
            <x v="1373"/>
            <x v="1458"/>
            <x v="1479"/>
            <x v="1504"/>
            <x v="1569"/>
            <x v="1584"/>
            <x v="1630"/>
            <x v="1635"/>
            <x v="1717"/>
            <x v="1744"/>
            <x v="1780"/>
            <x v="1792"/>
            <x v="1854"/>
            <x v="1868"/>
            <x v="1874"/>
            <x v="1909"/>
            <x v="1987"/>
            <x v="2108"/>
            <x v="2130"/>
            <x v="2132"/>
            <x v="2220"/>
            <x v="2513"/>
            <x v="2627"/>
            <x v="2673"/>
            <x v="2699"/>
            <x v="2701"/>
            <x v="2733"/>
            <x v="2740"/>
            <x v="2771"/>
            <x v="2954"/>
            <x v="2974"/>
          </reference>
        </references>
      </pivotArea>
    </format>
    <format dxfId="3343">
      <pivotArea dataOnly="0" labelOnly="1" fieldPosition="0">
        <references count="1">
          <reference field="6" count="50">
            <x v="259"/>
            <x v="326"/>
            <x v="352"/>
            <x v="355"/>
            <x v="441"/>
            <x v="448"/>
            <x v="452"/>
            <x v="542"/>
            <x v="647"/>
            <x v="797"/>
            <x v="822"/>
            <x v="1183"/>
            <x v="1288"/>
            <x v="1298"/>
            <x v="1311"/>
            <x v="1342"/>
            <x v="1349"/>
            <x v="1388"/>
            <x v="1396"/>
            <x v="1408"/>
            <x v="1477"/>
            <x v="1480"/>
            <x v="1517"/>
            <x v="1561"/>
            <x v="1749"/>
            <x v="1794"/>
            <x v="1806"/>
            <x v="1812"/>
            <x v="1901"/>
            <x v="1913"/>
            <x v="1995"/>
            <x v="2040"/>
            <x v="2044"/>
            <x v="2085"/>
            <x v="2098"/>
            <x v="2118"/>
            <x v="2182"/>
            <x v="2245"/>
            <x v="2377"/>
            <x v="2456"/>
            <x v="2508"/>
            <x v="2593"/>
            <x v="2603"/>
            <x v="2682"/>
            <x v="2798"/>
            <x v="2818"/>
            <x v="2833"/>
            <x v="2843"/>
            <x v="2868"/>
            <x v="2871"/>
          </reference>
        </references>
      </pivotArea>
    </format>
    <format dxfId="3342">
      <pivotArea dataOnly="0" labelOnly="1" fieldPosition="0">
        <references count="1">
          <reference field="6" count="6">
            <x v="436"/>
            <x v="1755"/>
            <x v="2326"/>
            <x v="2493"/>
            <x v="2718"/>
            <x v="2768"/>
          </reference>
        </references>
      </pivotArea>
    </format>
    <format dxfId="3341">
      <pivotArea collapsedLevelsAreSubtotals="1" fieldPosition="0">
        <references count="1">
          <reference field="6" count="1">
            <x v="40"/>
          </reference>
        </references>
      </pivotArea>
    </format>
    <format dxfId="3340">
      <pivotArea dataOnly="0" labelOnly="1" fieldPosition="0">
        <references count="1">
          <reference field="6" count="1">
            <x v="40"/>
          </reference>
        </references>
      </pivotArea>
    </format>
    <format dxfId="3339">
      <pivotArea collapsedLevelsAreSubtotals="1" fieldPosition="0">
        <references count="1">
          <reference field="6" count="1">
            <x v="40"/>
          </reference>
        </references>
      </pivotArea>
    </format>
    <format dxfId="3338">
      <pivotArea collapsedLevelsAreSubtotals="1" fieldPosition="0">
        <references count="1">
          <reference field="6" count="1">
            <x v="61"/>
          </reference>
        </references>
      </pivotArea>
    </format>
    <format dxfId="3337">
      <pivotArea collapsedLevelsAreSubtotals="1" fieldPosition="0">
        <references count="1">
          <reference field="6" count="1">
            <x v="75"/>
          </reference>
        </references>
      </pivotArea>
    </format>
    <format dxfId="3336">
      <pivotArea collapsedLevelsAreSubtotals="1" fieldPosition="0">
        <references count="1">
          <reference field="6" count="1">
            <x v="80"/>
          </reference>
        </references>
      </pivotArea>
    </format>
    <format dxfId="3335">
      <pivotArea collapsedLevelsAreSubtotals="1" fieldPosition="0">
        <references count="1">
          <reference field="6" count="1">
            <x v="85"/>
          </reference>
        </references>
      </pivotArea>
    </format>
    <format dxfId="3334">
      <pivotArea collapsedLevelsAreSubtotals="1" fieldPosition="0">
        <references count="1">
          <reference field="6" count="1">
            <x v="103"/>
          </reference>
        </references>
      </pivotArea>
    </format>
    <format dxfId="3333">
      <pivotArea collapsedLevelsAreSubtotals="1" fieldPosition="0">
        <references count="1">
          <reference field="6" count="1">
            <x v="109"/>
          </reference>
        </references>
      </pivotArea>
    </format>
    <format dxfId="3332">
      <pivotArea collapsedLevelsAreSubtotals="1" fieldPosition="0">
        <references count="1">
          <reference field="6" count="1">
            <x v="113"/>
          </reference>
        </references>
      </pivotArea>
    </format>
    <format dxfId="3331">
      <pivotArea collapsedLevelsAreSubtotals="1" fieldPosition="0">
        <references count="1">
          <reference field="6" count="1">
            <x v="117"/>
          </reference>
        </references>
      </pivotArea>
    </format>
    <format dxfId="3330">
      <pivotArea collapsedLevelsAreSubtotals="1" fieldPosition="0">
        <references count="1">
          <reference field="6" count="1">
            <x v="119"/>
          </reference>
        </references>
      </pivotArea>
    </format>
    <format dxfId="3329">
      <pivotArea collapsedLevelsAreSubtotals="1" fieldPosition="0">
        <references count="1">
          <reference field="6" count="1">
            <x v="133"/>
          </reference>
        </references>
      </pivotArea>
    </format>
    <format dxfId="3328">
      <pivotArea collapsedLevelsAreSubtotals="1" fieldPosition="0">
        <references count="1">
          <reference field="6" count="1">
            <x v="141"/>
          </reference>
        </references>
      </pivotArea>
    </format>
    <format dxfId="3327">
      <pivotArea collapsedLevelsAreSubtotals="1" fieldPosition="0">
        <references count="1">
          <reference field="6" count="1">
            <x v="149"/>
          </reference>
        </references>
      </pivotArea>
    </format>
    <format dxfId="3326">
      <pivotArea collapsedLevelsAreSubtotals="1" fieldPosition="0">
        <references count="1">
          <reference field="6" count="1">
            <x v="153"/>
          </reference>
        </references>
      </pivotArea>
    </format>
    <format dxfId="3325">
      <pivotArea collapsedLevelsAreSubtotals="1" fieldPosition="0">
        <references count="1">
          <reference field="6" count="1">
            <x v="161"/>
          </reference>
        </references>
      </pivotArea>
    </format>
    <format dxfId="3324">
      <pivotArea collapsedLevelsAreSubtotals="1" fieldPosition="0">
        <references count="1">
          <reference field="6" count="1">
            <x v="164"/>
          </reference>
        </references>
      </pivotArea>
    </format>
    <format dxfId="3323">
      <pivotArea collapsedLevelsAreSubtotals="1" fieldPosition="0">
        <references count="1">
          <reference field="6" count="1">
            <x v="173"/>
          </reference>
        </references>
      </pivotArea>
    </format>
    <format dxfId="3322">
      <pivotArea collapsedLevelsAreSubtotals="1" fieldPosition="0">
        <references count="1">
          <reference field="6" count="1">
            <x v="175"/>
          </reference>
        </references>
      </pivotArea>
    </format>
    <format dxfId="3321">
      <pivotArea collapsedLevelsAreSubtotals="1" fieldPosition="0">
        <references count="1">
          <reference field="6" count="1">
            <x v="188"/>
          </reference>
        </references>
      </pivotArea>
    </format>
    <format dxfId="3320">
      <pivotArea collapsedLevelsAreSubtotals="1" fieldPosition="0">
        <references count="1">
          <reference field="6" count="1">
            <x v="189"/>
          </reference>
        </references>
      </pivotArea>
    </format>
    <format dxfId="3319">
      <pivotArea collapsedLevelsAreSubtotals="1" fieldPosition="0">
        <references count="1">
          <reference field="6" count="1">
            <x v="192"/>
          </reference>
        </references>
      </pivotArea>
    </format>
    <format dxfId="3318">
      <pivotArea collapsedLevelsAreSubtotals="1" fieldPosition="0">
        <references count="1">
          <reference field="6" count="1">
            <x v="201"/>
          </reference>
        </references>
      </pivotArea>
    </format>
    <format dxfId="3317">
      <pivotArea collapsedLevelsAreSubtotals="1" fieldPosition="0">
        <references count="1">
          <reference field="6" count="1">
            <x v="211"/>
          </reference>
        </references>
      </pivotArea>
    </format>
    <format dxfId="3316">
      <pivotArea collapsedLevelsAreSubtotals="1" fieldPosition="0">
        <references count="1">
          <reference field="6" count="1">
            <x v="216"/>
          </reference>
        </references>
      </pivotArea>
    </format>
    <format dxfId="3315">
      <pivotArea collapsedLevelsAreSubtotals="1" fieldPosition="0">
        <references count="1">
          <reference field="6" count="1">
            <x v="233"/>
          </reference>
        </references>
      </pivotArea>
    </format>
    <format dxfId="3314">
      <pivotArea collapsedLevelsAreSubtotals="1" fieldPosition="0">
        <references count="1">
          <reference field="6" count="1">
            <x v="238"/>
          </reference>
        </references>
      </pivotArea>
    </format>
    <format dxfId="3313">
      <pivotArea collapsedLevelsAreSubtotals="1" fieldPosition="0">
        <references count="1">
          <reference field="6" count="1">
            <x v="251"/>
          </reference>
        </references>
      </pivotArea>
    </format>
    <format dxfId="3312">
      <pivotArea collapsedLevelsAreSubtotals="1" fieldPosition="0">
        <references count="1">
          <reference field="6" count="1">
            <x v="252"/>
          </reference>
        </references>
      </pivotArea>
    </format>
    <format dxfId="3311">
      <pivotArea collapsedLevelsAreSubtotals="1" fieldPosition="0">
        <references count="1">
          <reference field="6" count="1">
            <x v="259"/>
          </reference>
        </references>
      </pivotArea>
    </format>
    <format dxfId="3310">
      <pivotArea collapsedLevelsAreSubtotals="1" fieldPosition="0">
        <references count="1">
          <reference field="6" count="1">
            <x v="267"/>
          </reference>
        </references>
      </pivotArea>
    </format>
    <format dxfId="3309">
      <pivotArea collapsedLevelsAreSubtotals="1" fieldPosition="0">
        <references count="1">
          <reference field="6" count="1">
            <x v="300"/>
          </reference>
        </references>
      </pivotArea>
    </format>
    <format dxfId="3308">
      <pivotArea collapsedLevelsAreSubtotals="1" fieldPosition="0">
        <references count="1">
          <reference field="6" count="1">
            <x v="313"/>
          </reference>
        </references>
      </pivotArea>
    </format>
    <format dxfId="3307">
      <pivotArea collapsedLevelsAreSubtotals="1" fieldPosition="0">
        <references count="1">
          <reference field="6" count="1">
            <x v="314"/>
          </reference>
        </references>
      </pivotArea>
    </format>
    <format dxfId="3306">
      <pivotArea collapsedLevelsAreSubtotals="1" fieldPosition="0">
        <references count="1">
          <reference field="6" count="1">
            <x v="322"/>
          </reference>
        </references>
      </pivotArea>
    </format>
    <format dxfId="3305">
      <pivotArea collapsedLevelsAreSubtotals="1" fieldPosition="0">
        <references count="1">
          <reference field="6" count="1">
            <x v="326"/>
          </reference>
        </references>
      </pivotArea>
    </format>
    <format dxfId="3304">
      <pivotArea collapsedLevelsAreSubtotals="1" fieldPosition="0">
        <references count="1">
          <reference field="6" count="1">
            <x v="327"/>
          </reference>
        </references>
      </pivotArea>
    </format>
    <format dxfId="3303">
      <pivotArea collapsedLevelsAreSubtotals="1" fieldPosition="0">
        <references count="1">
          <reference field="6" count="1">
            <x v="329"/>
          </reference>
        </references>
      </pivotArea>
    </format>
    <format dxfId="3302">
      <pivotArea collapsedLevelsAreSubtotals="1" fieldPosition="0">
        <references count="1">
          <reference field="6" count="1">
            <x v="338"/>
          </reference>
        </references>
      </pivotArea>
    </format>
    <format dxfId="3301">
      <pivotArea collapsedLevelsAreSubtotals="1" fieldPosition="0">
        <references count="1">
          <reference field="6" count="1">
            <x v="352"/>
          </reference>
        </references>
      </pivotArea>
    </format>
    <format dxfId="3300">
      <pivotArea collapsedLevelsAreSubtotals="1" fieldPosition="0">
        <references count="1">
          <reference field="6" count="1">
            <x v="355"/>
          </reference>
        </references>
      </pivotArea>
    </format>
    <format dxfId="3299">
      <pivotArea collapsedLevelsAreSubtotals="1" fieldPosition="0">
        <references count="1">
          <reference field="6" count="1">
            <x v="367"/>
          </reference>
        </references>
      </pivotArea>
    </format>
    <format dxfId="3298">
      <pivotArea collapsedLevelsAreSubtotals="1" fieldPosition="0">
        <references count="1">
          <reference field="6" count="1">
            <x v="374"/>
          </reference>
        </references>
      </pivotArea>
    </format>
    <format dxfId="3297">
      <pivotArea collapsedLevelsAreSubtotals="1" fieldPosition="0">
        <references count="1">
          <reference field="6" count="1">
            <x v="375"/>
          </reference>
        </references>
      </pivotArea>
    </format>
    <format dxfId="3296">
      <pivotArea collapsedLevelsAreSubtotals="1" fieldPosition="0">
        <references count="1">
          <reference field="6" count="1">
            <x v="385"/>
          </reference>
        </references>
      </pivotArea>
    </format>
    <format dxfId="3295">
      <pivotArea collapsedLevelsAreSubtotals="1" fieldPosition="0">
        <references count="1">
          <reference field="6" count="1">
            <x v="403"/>
          </reference>
        </references>
      </pivotArea>
    </format>
    <format dxfId="3294">
      <pivotArea collapsedLevelsAreSubtotals="1" fieldPosition="0">
        <references count="1">
          <reference field="6" count="1">
            <x v="405"/>
          </reference>
        </references>
      </pivotArea>
    </format>
    <format dxfId="3293">
      <pivotArea collapsedLevelsAreSubtotals="1" fieldPosition="0">
        <references count="1">
          <reference field="6" count="1">
            <x v="409"/>
          </reference>
        </references>
      </pivotArea>
    </format>
    <format dxfId="3292">
      <pivotArea collapsedLevelsAreSubtotals="1" fieldPosition="0">
        <references count="1">
          <reference field="6" count="1">
            <x v="418"/>
          </reference>
        </references>
      </pivotArea>
    </format>
    <format dxfId="3291">
      <pivotArea collapsedLevelsAreSubtotals="1" fieldPosition="0">
        <references count="1">
          <reference field="6" count="1">
            <x v="420"/>
          </reference>
        </references>
      </pivotArea>
    </format>
    <format dxfId="3290">
      <pivotArea collapsedLevelsAreSubtotals="1" fieldPosition="0">
        <references count="1">
          <reference field="6" count="1">
            <x v="423"/>
          </reference>
        </references>
      </pivotArea>
    </format>
    <format dxfId="3289">
      <pivotArea collapsedLevelsAreSubtotals="1" fieldPosition="0">
        <references count="1">
          <reference field="6" count="1">
            <x v="428"/>
          </reference>
        </references>
      </pivotArea>
    </format>
    <format dxfId="3288">
      <pivotArea collapsedLevelsAreSubtotals="1" fieldPosition="0">
        <references count="1">
          <reference field="6" count="1">
            <x v="436"/>
          </reference>
        </references>
      </pivotArea>
    </format>
    <format dxfId="3287">
      <pivotArea collapsedLevelsAreSubtotals="1" fieldPosition="0">
        <references count="1">
          <reference field="6" count="1">
            <x v="441"/>
          </reference>
        </references>
      </pivotArea>
    </format>
    <format dxfId="3286">
      <pivotArea collapsedLevelsAreSubtotals="1" fieldPosition="0">
        <references count="1">
          <reference field="6" count="1">
            <x v="445"/>
          </reference>
        </references>
      </pivotArea>
    </format>
    <format dxfId="3285">
      <pivotArea collapsedLevelsAreSubtotals="1" fieldPosition="0">
        <references count="1">
          <reference field="6" count="1">
            <x v="447"/>
          </reference>
        </references>
      </pivotArea>
    </format>
    <format dxfId="3284">
      <pivotArea collapsedLevelsAreSubtotals="1" fieldPosition="0">
        <references count="1">
          <reference field="6" count="1">
            <x v="448"/>
          </reference>
        </references>
      </pivotArea>
    </format>
    <format dxfId="3283">
      <pivotArea collapsedLevelsAreSubtotals="1" fieldPosition="0">
        <references count="1">
          <reference field="6" count="1">
            <x v="452"/>
          </reference>
        </references>
      </pivotArea>
    </format>
    <format dxfId="3282">
      <pivotArea collapsedLevelsAreSubtotals="1" fieldPosition="0">
        <references count="1">
          <reference field="6" count="1">
            <x v="454"/>
          </reference>
        </references>
      </pivotArea>
    </format>
    <format dxfId="3281">
      <pivotArea collapsedLevelsAreSubtotals="1" fieldPosition="0">
        <references count="1">
          <reference field="6" count="1">
            <x v="458"/>
          </reference>
        </references>
      </pivotArea>
    </format>
    <format dxfId="3280">
      <pivotArea collapsedLevelsAreSubtotals="1" fieldPosition="0">
        <references count="1">
          <reference field="6" count="1">
            <x v="463"/>
          </reference>
        </references>
      </pivotArea>
    </format>
    <format dxfId="3279">
      <pivotArea collapsedLevelsAreSubtotals="1" fieldPosition="0">
        <references count="1">
          <reference field="6" count="1">
            <x v="465"/>
          </reference>
        </references>
      </pivotArea>
    </format>
    <format dxfId="3278">
      <pivotArea collapsedLevelsAreSubtotals="1" fieldPosition="0">
        <references count="1">
          <reference field="6" count="1">
            <x v="481"/>
          </reference>
        </references>
      </pivotArea>
    </format>
    <format dxfId="3277">
      <pivotArea collapsedLevelsAreSubtotals="1" fieldPosition="0">
        <references count="1">
          <reference field="6" count="1">
            <x v="485"/>
          </reference>
        </references>
      </pivotArea>
    </format>
    <format dxfId="3276">
      <pivotArea collapsedLevelsAreSubtotals="1" fieldPosition="0">
        <references count="1">
          <reference field="6" count="1">
            <x v="490"/>
          </reference>
        </references>
      </pivotArea>
    </format>
    <format dxfId="3275">
      <pivotArea collapsedLevelsAreSubtotals="1" fieldPosition="0">
        <references count="1">
          <reference field="6" count="1">
            <x v="492"/>
          </reference>
        </references>
      </pivotArea>
    </format>
    <format dxfId="3274">
      <pivotArea collapsedLevelsAreSubtotals="1" fieldPosition="0">
        <references count="1">
          <reference field="6" count="1">
            <x v="498"/>
          </reference>
        </references>
      </pivotArea>
    </format>
    <format dxfId="3273">
      <pivotArea collapsedLevelsAreSubtotals="1" fieldPosition="0">
        <references count="1">
          <reference field="6" count="1">
            <x v="510"/>
          </reference>
        </references>
      </pivotArea>
    </format>
    <format dxfId="3272">
      <pivotArea collapsedLevelsAreSubtotals="1" fieldPosition="0">
        <references count="1">
          <reference field="6" count="1">
            <x v="515"/>
          </reference>
        </references>
      </pivotArea>
    </format>
    <format dxfId="3271">
      <pivotArea collapsedLevelsAreSubtotals="1" fieldPosition="0">
        <references count="1">
          <reference field="6" count="1">
            <x v="522"/>
          </reference>
        </references>
      </pivotArea>
    </format>
    <format dxfId="3270">
      <pivotArea collapsedLevelsAreSubtotals="1" fieldPosition="0">
        <references count="1">
          <reference field="6" count="1">
            <x v="524"/>
          </reference>
        </references>
      </pivotArea>
    </format>
    <format dxfId="3269">
      <pivotArea collapsedLevelsAreSubtotals="1" fieldPosition="0">
        <references count="1">
          <reference field="6" count="1">
            <x v="527"/>
          </reference>
        </references>
      </pivotArea>
    </format>
    <format dxfId="3268">
      <pivotArea collapsedLevelsAreSubtotals="1" fieldPosition="0">
        <references count="1">
          <reference field="6" count="1">
            <x v="542"/>
          </reference>
        </references>
      </pivotArea>
    </format>
    <format dxfId="3267">
      <pivotArea collapsedLevelsAreSubtotals="1" fieldPosition="0">
        <references count="1">
          <reference field="6" count="1">
            <x v="555"/>
          </reference>
        </references>
      </pivotArea>
    </format>
    <format dxfId="3266">
      <pivotArea collapsedLevelsAreSubtotals="1" fieldPosition="0">
        <references count="1">
          <reference field="6" count="1">
            <x v="556"/>
          </reference>
        </references>
      </pivotArea>
    </format>
    <format dxfId="3265">
      <pivotArea collapsedLevelsAreSubtotals="1" fieldPosition="0">
        <references count="1">
          <reference field="6" count="1">
            <x v="569"/>
          </reference>
        </references>
      </pivotArea>
    </format>
    <format dxfId="3264">
      <pivotArea collapsedLevelsAreSubtotals="1" fieldPosition="0">
        <references count="1">
          <reference field="6" count="1">
            <x v="572"/>
          </reference>
        </references>
      </pivotArea>
    </format>
    <format dxfId="3263">
      <pivotArea collapsedLevelsAreSubtotals="1" fieldPosition="0">
        <references count="1">
          <reference field="6" count="1">
            <x v="579"/>
          </reference>
        </references>
      </pivotArea>
    </format>
    <format dxfId="3262">
      <pivotArea collapsedLevelsAreSubtotals="1" fieldPosition="0">
        <references count="1">
          <reference field="6" count="1">
            <x v="589"/>
          </reference>
        </references>
      </pivotArea>
    </format>
    <format dxfId="3261">
      <pivotArea collapsedLevelsAreSubtotals="1" fieldPosition="0">
        <references count="1">
          <reference field="6" count="1">
            <x v="599"/>
          </reference>
        </references>
      </pivotArea>
    </format>
    <format dxfId="3260">
      <pivotArea collapsedLevelsAreSubtotals="1" fieldPosition="0">
        <references count="1">
          <reference field="6" count="1">
            <x v="607"/>
          </reference>
        </references>
      </pivotArea>
    </format>
    <format dxfId="3259">
      <pivotArea collapsedLevelsAreSubtotals="1" fieldPosition="0">
        <references count="1">
          <reference field="6" count="1">
            <x v="608"/>
          </reference>
        </references>
      </pivotArea>
    </format>
    <format dxfId="3258">
      <pivotArea collapsedLevelsAreSubtotals="1" fieldPosition="0">
        <references count="1">
          <reference field="6" count="1">
            <x v="619"/>
          </reference>
        </references>
      </pivotArea>
    </format>
    <format dxfId="3257">
      <pivotArea collapsedLevelsAreSubtotals="1" fieldPosition="0">
        <references count="1">
          <reference field="6" count="1">
            <x v="625"/>
          </reference>
        </references>
      </pivotArea>
    </format>
    <format dxfId="3256">
      <pivotArea collapsedLevelsAreSubtotals="1" fieldPosition="0">
        <references count="1">
          <reference field="6" count="1">
            <x v="632"/>
          </reference>
        </references>
      </pivotArea>
    </format>
    <format dxfId="3255">
      <pivotArea collapsedLevelsAreSubtotals="1" fieldPosition="0">
        <references count="1">
          <reference field="6" count="1">
            <x v="635"/>
          </reference>
        </references>
      </pivotArea>
    </format>
    <format dxfId="3254">
      <pivotArea collapsedLevelsAreSubtotals="1" fieldPosition="0">
        <references count="1">
          <reference field="6" count="1">
            <x v="637"/>
          </reference>
        </references>
      </pivotArea>
    </format>
    <format dxfId="3253">
      <pivotArea collapsedLevelsAreSubtotals="1" fieldPosition="0">
        <references count="1">
          <reference field="6" count="1">
            <x v="643"/>
          </reference>
        </references>
      </pivotArea>
    </format>
    <format dxfId="3252">
      <pivotArea collapsedLevelsAreSubtotals="1" fieldPosition="0">
        <references count="1">
          <reference field="6" count="1">
            <x v="647"/>
          </reference>
        </references>
      </pivotArea>
    </format>
    <format dxfId="3251">
      <pivotArea collapsedLevelsAreSubtotals="1" fieldPosition="0">
        <references count="1">
          <reference field="6" count="1">
            <x v="648"/>
          </reference>
        </references>
      </pivotArea>
    </format>
    <format dxfId="3250">
      <pivotArea collapsedLevelsAreSubtotals="1" fieldPosition="0">
        <references count="1">
          <reference field="6" count="1">
            <x v="652"/>
          </reference>
        </references>
      </pivotArea>
    </format>
    <format dxfId="3249">
      <pivotArea collapsedLevelsAreSubtotals="1" fieldPosition="0">
        <references count="1">
          <reference field="6" count="1">
            <x v="676"/>
          </reference>
        </references>
      </pivotArea>
    </format>
    <format dxfId="3248">
      <pivotArea collapsedLevelsAreSubtotals="1" fieldPosition="0">
        <references count="1">
          <reference field="6" count="1">
            <x v="680"/>
          </reference>
        </references>
      </pivotArea>
    </format>
    <format dxfId="3247">
      <pivotArea collapsedLevelsAreSubtotals="1" fieldPosition="0">
        <references count="1">
          <reference field="6" count="1">
            <x v="716"/>
          </reference>
        </references>
      </pivotArea>
    </format>
    <format dxfId="3246">
      <pivotArea collapsedLevelsAreSubtotals="1" fieldPosition="0">
        <references count="1">
          <reference field="6" count="1">
            <x v="717"/>
          </reference>
        </references>
      </pivotArea>
    </format>
    <format dxfId="3245">
      <pivotArea collapsedLevelsAreSubtotals="1" fieldPosition="0">
        <references count="1">
          <reference field="6" count="1">
            <x v="721"/>
          </reference>
        </references>
      </pivotArea>
    </format>
    <format dxfId="3244">
      <pivotArea collapsedLevelsAreSubtotals="1" fieldPosition="0">
        <references count="1">
          <reference field="6" count="1">
            <x v="725"/>
          </reference>
        </references>
      </pivotArea>
    </format>
    <format dxfId="3243">
      <pivotArea collapsedLevelsAreSubtotals="1" fieldPosition="0">
        <references count="1">
          <reference field="6" count="1">
            <x v="727"/>
          </reference>
        </references>
      </pivotArea>
    </format>
    <format dxfId="3242">
      <pivotArea collapsedLevelsAreSubtotals="1" fieldPosition="0">
        <references count="1">
          <reference field="6" count="1">
            <x v="734"/>
          </reference>
        </references>
      </pivotArea>
    </format>
    <format dxfId="3241">
      <pivotArea collapsedLevelsAreSubtotals="1" fieldPosition="0">
        <references count="1">
          <reference field="6" count="1">
            <x v="736"/>
          </reference>
        </references>
      </pivotArea>
    </format>
    <format dxfId="3240">
      <pivotArea collapsedLevelsAreSubtotals="1" fieldPosition="0">
        <references count="1">
          <reference field="6" count="1">
            <x v="780"/>
          </reference>
        </references>
      </pivotArea>
    </format>
    <format dxfId="3239">
      <pivotArea collapsedLevelsAreSubtotals="1" fieldPosition="0">
        <references count="1">
          <reference field="6" count="1">
            <x v="791"/>
          </reference>
        </references>
      </pivotArea>
    </format>
    <format dxfId="3238">
      <pivotArea collapsedLevelsAreSubtotals="1" fieldPosition="0">
        <references count="1">
          <reference field="6" count="1">
            <x v="797"/>
          </reference>
        </references>
      </pivotArea>
    </format>
    <format dxfId="3237">
      <pivotArea collapsedLevelsAreSubtotals="1" fieldPosition="0">
        <references count="1">
          <reference field="6" count="1">
            <x v="804"/>
          </reference>
        </references>
      </pivotArea>
    </format>
    <format dxfId="3236">
      <pivotArea collapsedLevelsAreSubtotals="1" fieldPosition="0">
        <references count="1">
          <reference field="6" count="1">
            <x v="811"/>
          </reference>
        </references>
      </pivotArea>
    </format>
    <format dxfId="3235">
      <pivotArea collapsedLevelsAreSubtotals="1" fieldPosition="0">
        <references count="1">
          <reference field="6" count="1">
            <x v="822"/>
          </reference>
        </references>
      </pivotArea>
    </format>
    <format dxfId="3234">
      <pivotArea collapsedLevelsAreSubtotals="1" fieldPosition="0">
        <references count="1">
          <reference field="6" count="1">
            <x v="823"/>
          </reference>
        </references>
      </pivotArea>
    </format>
    <format dxfId="3233">
      <pivotArea collapsedLevelsAreSubtotals="1" fieldPosition="0">
        <references count="1">
          <reference field="6" count="1">
            <x v="826"/>
          </reference>
        </references>
      </pivotArea>
    </format>
    <format dxfId="3232">
      <pivotArea collapsedLevelsAreSubtotals="1" fieldPosition="0">
        <references count="1">
          <reference field="6" count="1">
            <x v="827"/>
          </reference>
        </references>
      </pivotArea>
    </format>
    <format dxfId="3231">
      <pivotArea collapsedLevelsAreSubtotals="1" fieldPosition="0">
        <references count="1">
          <reference field="6" count="1">
            <x v="831"/>
          </reference>
        </references>
      </pivotArea>
    </format>
    <format dxfId="3230">
      <pivotArea collapsedLevelsAreSubtotals="1" fieldPosition="0">
        <references count="1">
          <reference field="6" count="1">
            <x v="838"/>
          </reference>
        </references>
      </pivotArea>
    </format>
    <format dxfId="3229">
      <pivotArea collapsedLevelsAreSubtotals="1" fieldPosition="0">
        <references count="1">
          <reference field="6" count="1">
            <x v="839"/>
          </reference>
        </references>
      </pivotArea>
    </format>
    <format dxfId="3228">
      <pivotArea collapsedLevelsAreSubtotals="1" fieldPosition="0">
        <references count="1">
          <reference field="6" count="1">
            <x v="840"/>
          </reference>
        </references>
      </pivotArea>
    </format>
    <format dxfId="3227">
      <pivotArea collapsedLevelsAreSubtotals="1" fieldPosition="0">
        <references count="1">
          <reference field="6" count="1">
            <x v="848"/>
          </reference>
        </references>
      </pivotArea>
    </format>
    <format dxfId="3226">
      <pivotArea collapsedLevelsAreSubtotals="1" fieldPosition="0">
        <references count="1">
          <reference field="6" count="1">
            <x v="849"/>
          </reference>
        </references>
      </pivotArea>
    </format>
    <format dxfId="3225">
      <pivotArea collapsedLevelsAreSubtotals="1" fieldPosition="0">
        <references count="1">
          <reference field="6" count="1">
            <x v="856"/>
          </reference>
        </references>
      </pivotArea>
    </format>
    <format dxfId="3224">
      <pivotArea collapsedLevelsAreSubtotals="1" fieldPosition="0">
        <references count="1">
          <reference field="6" count="1">
            <x v="859"/>
          </reference>
        </references>
      </pivotArea>
    </format>
    <format dxfId="3223">
      <pivotArea collapsedLevelsAreSubtotals="1" fieldPosition="0">
        <references count="1">
          <reference field="6" count="1">
            <x v="867"/>
          </reference>
        </references>
      </pivotArea>
    </format>
    <format dxfId="3222">
      <pivotArea collapsedLevelsAreSubtotals="1" fieldPosition="0">
        <references count="1">
          <reference field="6" count="1">
            <x v="870"/>
          </reference>
        </references>
      </pivotArea>
    </format>
    <format dxfId="3221">
      <pivotArea collapsedLevelsAreSubtotals="1" fieldPosition="0">
        <references count="1">
          <reference field="6" count="1">
            <x v="879"/>
          </reference>
        </references>
      </pivotArea>
    </format>
    <format dxfId="3220">
      <pivotArea collapsedLevelsAreSubtotals="1" fieldPosition="0">
        <references count="1">
          <reference field="6" count="1">
            <x v="909"/>
          </reference>
        </references>
      </pivotArea>
    </format>
    <format dxfId="3219">
      <pivotArea collapsedLevelsAreSubtotals="1" fieldPosition="0">
        <references count="1">
          <reference field="6" count="1">
            <x v="914"/>
          </reference>
        </references>
      </pivotArea>
    </format>
    <format dxfId="3218">
      <pivotArea collapsedLevelsAreSubtotals="1" fieldPosition="0">
        <references count="1">
          <reference field="6" count="1">
            <x v="923"/>
          </reference>
        </references>
      </pivotArea>
    </format>
    <format dxfId="3217">
      <pivotArea collapsedLevelsAreSubtotals="1" fieldPosition="0">
        <references count="1">
          <reference field="6" count="1">
            <x v="935"/>
          </reference>
        </references>
      </pivotArea>
    </format>
    <format dxfId="3216">
      <pivotArea collapsedLevelsAreSubtotals="1" fieldPosition="0">
        <references count="1">
          <reference field="6" count="1">
            <x v="936"/>
          </reference>
        </references>
      </pivotArea>
    </format>
    <format dxfId="3215">
      <pivotArea collapsedLevelsAreSubtotals="1" fieldPosition="0">
        <references count="1">
          <reference field="6" count="1">
            <x v="941"/>
          </reference>
        </references>
      </pivotArea>
    </format>
    <format dxfId="3214">
      <pivotArea collapsedLevelsAreSubtotals="1" fieldPosition="0">
        <references count="1">
          <reference field="6" count="1">
            <x v="942"/>
          </reference>
        </references>
      </pivotArea>
    </format>
    <format dxfId="3213">
      <pivotArea collapsedLevelsAreSubtotals="1" fieldPosition="0">
        <references count="1">
          <reference field="6" count="1">
            <x v="947"/>
          </reference>
        </references>
      </pivotArea>
    </format>
    <format dxfId="3212">
      <pivotArea collapsedLevelsAreSubtotals="1" fieldPosition="0">
        <references count="1">
          <reference field="6" count="1">
            <x v="953"/>
          </reference>
        </references>
      </pivotArea>
    </format>
    <format dxfId="3211">
      <pivotArea collapsedLevelsAreSubtotals="1" fieldPosition="0">
        <references count="1">
          <reference field="6" count="1">
            <x v="972"/>
          </reference>
        </references>
      </pivotArea>
    </format>
    <format dxfId="3210">
      <pivotArea collapsedLevelsAreSubtotals="1" fieldPosition="0">
        <references count="1">
          <reference field="6" count="1">
            <x v="982"/>
          </reference>
        </references>
      </pivotArea>
    </format>
    <format dxfId="3209">
      <pivotArea collapsedLevelsAreSubtotals="1" fieldPosition="0">
        <references count="1">
          <reference field="6" count="1">
            <x v="989"/>
          </reference>
        </references>
      </pivotArea>
    </format>
    <format dxfId="3208">
      <pivotArea collapsedLevelsAreSubtotals="1" fieldPosition="0">
        <references count="1">
          <reference field="6" count="1">
            <x v="1014"/>
          </reference>
        </references>
      </pivotArea>
    </format>
    <format dxfId="3207">
      <pivotArea collapsedLevelsAreSubtotals="1" fieldPosition="0">
        <references count="1">
          <reference field="6" count="1">
            <x v="1033"/>
          </reference>
        </references>
      </pivotArea>
    </format>
    <format dxfId="3206">
      <pivotArea collapsedLevelsAreSubtotals="1" fieldPosition="0">
        <references count="1">
          <reference field="6" count="1">
            <x v="1058"/>
          </reference>
        </references>
      </pivotArea>
    </format>
    <format dxfId="3205">
      <pivotArea collapsedLevelsAreSubtotals="1" fieldPosition="0">
        <references count="1">
          <reference field="6" count="1">
            <x v="1060"/>
          </reference>
        </references>
      </pivotArea>
    </format>
    <format dxfId="3204">
      <pivotArea collapsedLevelsAreSubtotals="1" fieldPosition="0">
        <references count="1">
          <reference field="6" count="1">
            <x v="1064"/>
          </reference>
        </references>
      </pivotArea>
    </format>
    <format dxfId="3203">
      <pivotArea collapsedLevelsAreSubtotals="1" fieldPosition="0">
        <references count="1">
          <reference field="6" count="1">
            <x v="1069"/>
          </reference>
        </references>
      </pivotArea>
    </format>
    <format dxfId="3202">
      <pivotArea collapsedLevelsAreSubtotals="1" fieldPosition="0">
        <references count="1">
          <reference field="6" count="1">
            <x v="1070"/>
          </reference>
        </references>
      </pivotArea>
    </format>
    <format dxfId="3201">
      <pivotArea collapsedLevelsAreSubtotals="1" fieldPosition="0">
        <references count="1">
          <reference field="6" count="1">
            <x v="1080"/>
          </reference>
        </references>
      </pivotArea>
    </format>
    <format dxfId="3200">
      <pivotArea collapsedLevelsAreSubtotals="1" fieldPosition="0">
        <references count="1">
          <reference field="6" count="1">
            <x v="1109"/>
          </reference>
        </references>
      </pivotArea>
    </format>
    <format dxfId="3199">
      <pivotArea collapsedLevelsAreSubtotals="1" fieldPosition="0">
        <references count="1">
          <reference field="6" count="1">
            <x v="1112"/>
          </reference>
        </references>
      </pivotArea>
    </format>
    <format dxfId="3198">
      <pivotArea collapsedLevelsAreSubtotals="1" fieldPosition="0">
        <references count="1">
          <reference field="6" count="1">
            <x v="1114"/>
          </reference>
        </references>
      </pivotArea>
    </format>
    <format dxfId="3197">
      <pivotArea collapsedLevelsAreSubtotals="1" fieldPosition="0">
        <references count="1">
          <reference field="6" count="1">
            <x v="1116"/>
          </reference>
        </references>
      </pivotArea>
    </format>
    <format dxfId="3196">
      <pivotArea collapsedLevelsAreSubtotals="1" fieldPosition="0">
        <references count="1">
          <reference field="6" count="1">
            <x v="1122"/>
          </reference>
        </references>
      </pivotArea>
    </format>
    <format dxfId="3195">
      <pivotArea collapsedLevelsAreSubtotals="1" fieldPosition="0">
        <references count="1">
          <reference field="6" count="1">
            <x v="1129"/>
          </reference>
        </references>
      </pivotArea>
    </format>
    <format dxfId="3194">
      <pivotArea collapsedLevelsAreSubtotals="1" fieldPosition="0">
        <references count="1">
          <reference field="6" count="1">
            <x v="1148"/>
          </reference>
        </references>
      </pivotArea>
    </format>
    <format dxfId="3193">
      <pivotArea collapsedLevelsAreSubtotals="1" fieldPosition="0">
        <references count="1">
          <reference field="6" count="1">
            <x v="1152"/>
          </reference>
        </references>
      </pivotArea>
    </format>
    <format dxfId="3192">
      <pivotArea collapsedLevelsAreSubtotals="1" fieldPosition="0">
        <references count="1">
          <reference field="6" count="1">
            <x v="1154"/>
          </reference>
        </references>
      </pivotArea>
    </format>
    <format dxfId="3191">
      <pivotArea collapsedLevelsAreSubtotals="1" fieldPosition="0">
        <references count="1">
          <reference field="6" count="1">
            <x v="1160"/>
          </reference>
        </references>
      </pivotArea>
    </format>
    <format dxfId="3190">
      <pivotArea collapsedLevelsAreSubtotals="1" fieldPosition="0">
        <references count="1">
          <reference field="6" count="1">
            <x v="1164"/>
          </reference>
        </references>
      </pivotArea>
    </format>
    <format dxfId="3189">
      <pivotArea collapsedLevelsAreSubtotals="1" fieldPosition="0">
        <references count="1">
          <reference field="6" count="1">
            <x v="1169"/>
          </reference>
        </references>
      </pivotArea>
    </format>
    <format dxfId="3188">
      <pivotArea collapsedLevelsAreSubtotals="1" fieldPosition="0">
        <references count="1">
          <reference field="6" count="1">
            <x v="1171"/>
          </reference>
        </references>
      </pivotArea>
    </format>
    <format dxfId="3187">
      <pivotArea collapsedLevelsAreSubtotals="1" fieldPosition="0">
        <references count="1">
          <reference field="6" count="1">
            <x v="1174"/>
          </reference>
        </references>
      </pivotArea>
    </format>
    <format dxfId="3186">
      <pivotArea collapsedLevelsAreSubtotals="1" fieldPosition="0">
        <references count="1">
          <reference field="6" count="1">
            <x v="1181"/>
          </reference>
        </references>
      </pivotArea>
    </format>
    <format dxfId="3185">
      <pivotArea collapsedLevelsAreSubtotals="1" fieldPosition="0">
        <references count="1">
          <reference field="6" count="1">
            <x v="1183"/>
          </reference>
        </references>
      </pivotArea>
    </format>
    <format dxfId="3184">
      <pivotArea collapsedLevelsAreSubtotals="1" fieldPosition="0">
        <references count="1">
          <reference field="6" count="1">
            <x v="1197"/>
          </reference>
        </references>
      </pivotArea>
    </format>
    <format dxfId="3183">
      <pivotArea collapsedLevelsAreSubtotals="1" fieldPosition="0">
        <references count="1">
          <reference field="6" count="1">
            <x v="1218"/>
          </reference>
        </references>
      </pivotArea>
    </format>
    <format dxfId="3182">
      <pivotArea collapsedLevelsAreSubtotals="1" fieldPosition="0">
        <references count="1">
          <reference field="6" count="1">
            <x v="1222"/>
          </reference>
        </references>
      </pivotArea>
    </format>
    <format dxfId="3181">
      <pivotArea collapsedLevelsAreSubtotals="1" fieldPosition="0">
        <references count="1">
          <reference field="6" count="1">
            <x v="1223"/>
          </reference>
        </references>
      </pivotArea>
    </format>
    <format dxfId="3180">
      <pivotArea collapsedLevelsAreSubtotals="1" fieldPosition="0">
        <references count="1">
          <reference field="6" count="1">
            <x v="1225"/>
          </reference>
        </references>
      </pivotArea>
    </format>
    <format dxfId="3179">
      <pivotArea collapsedLevelsAreSubtotals="1" fieldPosition="0">
        <references count="1">
          <reference field="6" count="1">
            <x v="1226"/>
          </reference>
        </references>
      </pivotArea>
    </format>
    <format dxfId="3178">
      <pivotArea collapsedLevelsAreSubtotals="1" fieldPosition="0">
        <references count="1">
          <reference field="6" count="1">
            <x v="1230"/>
          </reference>
        </references>
      </pivotArea>
    </format>
    <format dxfId="3177">
      <pivotArea collapsedLevelsAreSubtotals="1" fieldPosition="0">
        <references count="1">
          <reference field="6" count="1">
            <x v="1231"/>
          </reference>
        </references>
      </pivotArea>
    </format>
    <format dxfId="3176">
      <pivotArea collapsedLevelsAreSubtotals="1" fieldPosition="0">
        <references count="1">
          <reference field="6" count="1">
            <x v="1257"/>
          </reference>
        </references>
      </pivotArea>
    </format>
    <format dxfId="3175">
      <pivotArea collapsedLevelsAreSubtotals="1" fieldPosition="0">
        <references count="1">
          <reference field="6" count="1">
            <x v="1258"/>
          </reference>
        </references>
      </pivotArea>
    </format>
    <format dxfId="3174">
      <pivotArea collapsedLevelsAreSubtotals="1" fieldPosition="0">
        <references count="1">
          <reference field="6" count="1">
            <x v="1262"/>
          </reference>
        </references>
      </pivotArea>
    </format>
    <format dxfId="3173">
      <pivotArea collapsedLevelsAreSubtotals="1" fieldPosition="0">
        <references count="1">
          <reference field="6" count="1">
            <x v="1288"/>
          </reference>
        </references>
      </pivotArea>
    </format>
    <format dxfId="3172">
      <pivotArea collapsedLevelsAreSubtotals="1" fieldPosition="0">
        <references count="1">
          <reference field="6" count="1">
            <x v="1290"/>
          </reference>
        </references>
      </pivotArea>
    </format>
    <format dxfId="3171">
      <pivotArea collapsedLevelsAreSubtotals="1" fieldPosition="0">
        <references count="1">
          <reference field="6" count="1">
            <x v="1298"/>
          </reference>
        </references>
      </pivotArea>
    </format>
    <format dxfId="3170">
      <pivotArea collapsedLevelsAreSubtotals="1" fieldPosition="0">
        <references count="1">
          <reference field="6" count="1">
            <x v="1308"/>
          </reference>
        </references>
      </pivotArea>
    </format>
    <format dxfId="3169">
      <pivotArea collapsedLevelsAreSubtotals="1" fieldPosition="0">
        <references count="1">
          <reference field="6" count="1">
            <x v="1309"/>
          </reference>
        </references>
      </pivotArea>
    </format>
    <format dxfId="3168">
      <pivotArea collapsedLevelsAreSubtotals="1" fieldPosition="0">
        <references count="1">
          <reference field="6" count="1">
            <x v="1311"/>
          </reference>
        </references>
      </pivotArea>
    </format>
    <format dxfId="3167">
      <pivotArea collapsedLevelsAreSubtotals="1" fieldPosition="0">
        <references count="1">
          <reference field="6" count="1">
            <x v="1314"/>
          </reference>
        </references>
      </pivotArea>
    </format>
    <format dxfId="3166">
      <pivotArea collapsedLevelsAreSubtotals="1" fieldPosition="0">
        <references count="1">
          <reference field="6" count="1">
            <x v="1318"/>
          </reference>
        </references>
      </pivotArea>
    </format>
    <format dxfId="3165">
      <pivotArea collapsedLevelsAreSubtotals="1" fieldPosition="0">
        <references count="1">
          <reference field="6" count="1">
            <x v="1329"/>
          </reference>
        </references>
      </pivotArea>
    </format>
    <format dxfId="3164">
      <pivotArea collapsedLevelsAreSubtotals="1" fieldPosition="0">
        <references count="1">
          <reference field="6" count="1">
            <x v="1332"/>
          </reference>
        </references>
      </pivotArea>
    </format>
    <format dxfId="3163">
      <pivotArea collapsedLevelsAreSubtotals="1" fieldPosition="0">
        <references count="1">
          <reference field="6" count="1">
            <x v="1334"/>
          </reference>
        </references>
      </pivotArea>
    </format>
    <format dxfId="3162">
      <pivotArea collapsedLevelsAreSubtotals="1" fieldPosition="0">
        <references count="1">
          <reference field="6" count="1">
            <x v="1341"/>
          </reference>
        </references>
      </pivotArea>
    </format>
    <format dxfId="3161">
      <pivotArea collapsedLevelsAreSubtotals="1" fieldPosition="0">
        <references count="1">
          <reference field="6" count="1">
            <x v="1342"/>
          </reference>
        </references>
      </pivotArea>
    </format>
    <format dxfId="3160">
      <pivotArea collapsedLevelsAreSubtotals="1" fieldPosition="0">
        <references count="1">
          <reference field="6" count="1">
            <x v="1346"/>
          </reference>
        </references>
      </pivotArea>
    </format>
    <format dxfId="3159">
      <pivotArea collapsedLevelsAreSubtotals="1" fieldPosition="0">
        <references count="1">
          <reference field="6" count="1">
            <x v="1349"/>
          </reference>
        </references>
      </pivotArea>
    </format>
    <format dxfId="3158">
      <pivotArea collapsedLevelsAreSubtotals="1" fieldPosition="0">
        <references count="1">
          <reference field="6" count="1">
            <x v="1351"/>
          </reference>
        </references>
      </pivotArea>
    </format>
    <format dxfId="3157">
      <pivotArea collapsedLevelsAreSubtotals="1" fieldPosition="0">
        <references count="1">
          <reference field="6" count="1">
            <x v="1353"/>
          </reference>
        </references>
      </pivotArea>
    </format>
    <format dxfId="3156">
      <pivotArea collapsedLevelsAreSubtotals="1" fieldPosition="0">
        <references count="1">
          <reference field="6" count="1">
            <x v="1364"/>
          </reference>
        </references>
      </pivotArea>
    </format>
    <format dxfId="3155">
      <pivotArea collapsedLevelsAreSubtotals="1" fieldPosition="0">
        <references count="1">
          <reference field="6" count="1">
            <x v="1373"/>
          </reference>
        </references>
      </pivotArea>
    </format>
    <format dxfId="3154">
      <pivotArea collapsedLevelsAreSubtotals="1" fieldPosition="0">
        <references count="1">
          <reference field="6" count="1">
            <x v="1377"/>
          </reference>
        </references>
      </pivotArea>
    </format>
    <format dxfId="3153">
      <pivotArea collapsedLevelsAreSubtotals="1" fieldPosition="0">
        <references count="1">
          <reference field="6" count="1">
            <x v="1388"/>
          </reference>
        </references>
      </pivotArea>
    </format>
    <format dxfId="3152">
      <pivotArea collapsedLevelsAreSubtotals="1" fieldPosition="0">
        <references count="1">
          <reference field="6" count="1">
            <x v="1396"/>
          </reference>
        </references>
      </pivotArea>
    </format>
    <format dxfId="3151">
      <pivotArea collapsedLevelsAreSubtotals="1" fieldPosition="0">
        <references count="1">
          <reference field="6" count="1">
            <x v="1408"/>
          </reference>
        </references>
      </pivotArea>
    </format>
    <format dxfId="3150">
      <pivotArea collapsedLevelsAreSubtotals="1" fieldPosition="0">
        <references count="1">
          <reference field="6" count="1">
            <x v="1416"/>
          </reference>
        </references>
      </pivotArea>
    </format>
    <format dxfId="3149">
      <pivotArea collapsedLevelsAreSubtotals="1" fieldPosition="0">
        <references count="1">
          <reference field="6" count="1">
            <x v="1422"/>
          </reference>
        </references>
      </pivotArea>
    </format>
    <format dxfId="3148">
      <pivotArea collapsedLevelsAreSubtotals="1" fieldPosition="0">
        <references count="1">
          <reference field="6" count="1">
            <x v="1431"/>
          </reference>
        </references>
      </pivotArea>
    </format>
    <format dxfId="3147">
      <pivotArea collapsedLevelsAreSubtotals="1" fieldPosition="0">
        <references count="1">
          <reference field="6" count="1">
            <x v="1446"/>
          </reference>
        </references>
      </pivotArea>
    </format>
    <format dxfId="3146">
      <pivotArea collapsedLevelsAreSubtotals="1" fieldPosition="0">
        <references count="1">
          <reference field="6" count="1">
            <x v="1449"/>
          </reference>
        </references>
      </pivotArea>
    </format>
    <format dxfId="3145">
      <pivotArea collapsedLevelsAreSubtotals="1" fieldPosition="0">
        <references count="1">
          <reference field="6" count="1">
            <x v="1455"/>
          </reference>
        </references>
      </pivotArea>
    </format>
    <format dxfId="3144">
      <pivotArea collapsedLevelsAreSubtotals="1" fieldPosition="0">
        <references count="1">
          <reference field="6" count="1">
            <x v="1458"/>
          </reference>
        </references>
      </pivotArea>
    </format>
    <format dxfId="3143">
      <pivotArea collapsedLevelsAreSubtotals="1" fieldPosition="0">
        <references count="1">
          <reference field="6" count="1">
            <x v="1477"/>
          </reference>
        </references>
      </pivotArea>
    </format>
    <format dxfId="3142">
      <pivotArea collapsedLevelsAreSubtotals="1" fieldPosition="0">
        <references count="1">
          <reference field="6" count="1">
            <x v="1478"/>
          </reference>
        </references>
      </pivotArea>
    </format>
    <format dxfId="3141">
      <pivotArea collapsedLevelsAreSubtotals="1" fieldPosition="0">
        <references count="1">
          <reference field="6" count="1">
            <x v="1479"/>
          </reference>
        </references>
      </pivotArea>
    </format>
    <format dxfId="3140">
      <pivotArea collapsedLevelsAreSubtotals="1" fieldPosition="0">
        <references count="1">
          <reference field="6" count="1">
            <x v="1480"/>
          </reference>
        </references>
      </pivotArea>
    </format>
    <format dxfId="3139">
      <pivotArea collapsedLevelsAreSubtotals="1" fieldPosition="0">
        <references count="1">
          <reference field="6" count="1">
            <x v="1482"/>
          </reference>
        </references>
      </pivotArea>
    </format>
    <format dxfId="3138">
      <pivotArea collapsedLevelsAreSubtotals="1" fieldPosition="0">
        <references count="1">
          <reference field="6" count="1">
            <x v="1486"/>
          </reference>
        </references>
      </pivotArea>
    </format>
    <format dxfId="3137">
      <pivotArea collapsedLevelsAreSubtotals="1" fieldPosition="0">
        <references count="1">
          <reference field="6" count="1">
            <x v="1504"/>
          </reference>
        </references>
      </pivotArea>
    </format>
    <format dxfId="3136">
      <pivotArea collapsedLevelsAreSubtotals="1" fieldPosition="0">
        <references count="1">
          <reference field="6" count="1">
            <x v="1514"/>
          </reference>
        </references>
      </pivotArea>
    </format>
    <format dxfId="3135">
      <pivotArea collapsedLevelsAreSubtotals="1" fieldPosition="0">
        <references count="1">
          <reference field="6" count="1">
            <x v="1517"/>
          </reference>
        </references>
      </pivotArea>
    </format>
    <format dxfId="3134">
      <pivotArea collapsedLevelsAreSubtotals="1" fieldPosition="0">
        <references count="1">
          <reference field="6" count="1">
            <x v="1524"/>
          </reference>
        </references>
      </pivotArea>
    </format>
    <format dxfId="3133">
      <pivotArea collapsedLevelsAreSubtotals="1" fieldPosition="0">
        <references count="1">
          <reference field="6" count="1">
            <x v="1540"/>
          </reference>
        </references>
      </pivotArea>
    </format>
    <format dxfId="3132">
      <pivotArea collapsedLevelsAreSubtotals="1" fieldPosition="0">
        <references count="1">
          <reference field="6" count="1">
            <x v="1546"/>
          </reference>
        </references>
      </pivotArea>
    </format>
    <format dxfId="3131">
      <pivotArea collapsedLevelsAreSubtotals="1" fieldPosition="0">
        <references count="1">
          <reference field="6" count="1">
            <x v="1553"/>
          </reference>
        </references>
      </pivotArea>
    </format>
    <format dxfId="3130">
      <pivotArea collapsedLevelsAreSubtotals="1" fieldPosition="0">
        <references count="1">
          <reference field="6" count="1">
            <x v="1561"/>
          </reference>
        </references>
      </pivotArea>
    </format>
    <format dxfId="3129">
      <pivotArea collapsedLevelsAreSubtotals="1" fieldPosition="0">
        <references count="1">
          <reference field="6" count="1">
            <x v="1563"/>
          </reference>
        </references>
      </pivotArea>
    </format>
    <format dxfId="3128">
      <pivotArea collapsedLevelsAreSubtotals="1" fieldPosition="0">
        <references count="1">
          <reference field="6" count="1">
            <x v="1564"/>
          </reference>
        </references>
      </pivotArea>
    </format>
    <format dxfId="3127">
      <pivotArea collapsedLevelsAreSubtotals="1" fieldPosition="0">
        <references count="1">
          <reference field="6" count="1">
            <x v="1569"/>
          </reference>
        </references>
      </pivotArea>
    </format>
    <format dxfId="3126">
      <pivotArea collapsedLevelsAreSubtotals="1" fieldPosition="0">
        <references count="1">
          <reference field="6" count="1">
            <x v="1571"/>
          </reference>
        </references>
      </pivotArea>
    </format>
    <format dxfId="3125">
      <pivotArea collapsedLevelsAreSubtotals="1" fieldPosition="0">
        <references count="1">
          <reference field="6" count="1">
            <x v="1573"/>
          </reference>
        </references>
      </pivotArea>
    </format>
    <format dxfId="3124">
      <pivotArea collapsedLevelsAreSubtotals="1" fieldPosition="0">
        <references count="1">
          <reference field="6" count="1">
            <x v="1574"/>
          </reference>
        </references>
      </pivotArea>
    </format>
    <format dxfId="3123">
      <pivotArea collapsedLevelsAreSubtotals="1" fieldPosition="0">
        <references count="1">
          <reference field="6" count="1">
            <x v="1580"/>
          </reference>
        </references>
      </pivotArea>
    </format>
    <format dxfId="3122">
      <pivotArea collapsedLevelsAreSubtotals="1" fieldPosition="0">
        <references count="1">
          <reference field="6" count="1">
            <x v="1581"/>
          </reference>
        </references>
      </pivotArea>
    </format>
    <format dxfId="3121">
      <pivotArea collapsedLevelsAreSubtotals="1" fieldPosition="0">
        <references count="1">
          <reference field="6" count="1">
            <x v="1584"/>
          </reference>
        </references>
      </pivotArea>
    </format>
    <format dxfId="3120">
      <pivotArea collapsedLevelsAreSubtotals="1" fieldPosition="0">
        <references count="1">
          <reference field="6" count="1">
            <x v="1602"/>
          </reference>
        </references>
      </pivotArea>
    </format>
    <format dxfId="3119">
      <pivotArea collapsedLevelsAreSubtotals="1" fieldPosition="0">
        <references count="1">
          <reference field="6" count="1">
            <x v="1605"/>
          </reference>
        </references>
      </pivotArea>
    </format>
    <format dxfId="3118">
      <pivotArea collapsedLevelsAreSubtotals="1" fieldPosition="0">
        <references count="1">
          <reference field="6" count="1">
            <x v="1606"/>
          </reference>
        </references>
      </pivotArea>
    </format>
    <format dxfId="3117">
      <pivotArea collapsedLevelsAreSubtotals="1" fieldPosition="0">
        <references count="1">
          <reference field="6" count="1">
            <x v="1607"/>
          </reference>
        </references>
      </pivotArea>
    </format>
    <format dxfId="3116">
      <pivotArea collapsedLevelsAreSubtotals="1" fieldPosition="0">
        <references count="1">
          <reference field="6" count="1">
            <x v="1609"/>
          </reference>
        </references>
      </pivotArea>
    </format>
    <format dxfId="3115">
      <pivotArea collapsedLevelsAreSubtotals="1" fieldPosition="0">
        <references count="1">
          <reference field="6" count="1">
            <x v="1611"/>
          </reference>
        </references>
      </pivotArea>
    </format>
    <format dxfId="3114">
      <pivotArea collapsedLevelsAreSubtotals="1" fieldPosition="0">
        <references count="1">
          <reference field="6" count="1">
            <x v="1627"/>
          </reference>
        </references>
      </pivotArea>
    </format>
    <format dxfId="3113">
      <pivotArea collapsedLevelsAreSubtotals="1" fieldPosition="0">
        <references count="1">
          <reference field="6" count="1">
            <x v="1630"/>
          </reference>
        </references>
      </pivotArea>
    </format>
    <format dxfId="3112">
      <pivotArea collapsedLevelsAreSubtotals="1" fieldPosition="0">
        <references count="1">
          <reference field="6" count="1">
            <x v="1635"/>
          </reference>
        </references>
      </pivotArea>
    </format>
    <format dxfId="3111">
      <pivotArea collapsedLevelsAreSubtotals="1" fieldPosition="0">
        <references count="1">
          <reference field="6" count="1">
            <x v="1648"/>
          </reference>
        </references>
      </pivotArea>
    </format>
    <format dxfId="3110">
      <pivotArea collapsedLevelsAreSubtotals="1" fieldPosition="0">
        <references count="1">
          <reference field="6" count="1">
            <x v="1650"/>
          </reference>
        </references>
      </pivotArea>
    </format>
    <format dxfId="3109">
      <pivotArea collapsedLevelsAreSubtotals="1" fieldPosition="0">
        <references count="1">
          <reference field="6" count="1">
            <x v="1685"/>
          </reference>
        </references>
      </pivotArea>
    </format>
    <format dxfId="3108">
      <pivotArea collapsedLevelsAreSubtotals="1" fieldPosition="0">
        <references count="1">
          <reference field="6" count="1">
            <x v="1697"/>
          </reference>
        </references>
      </pivotArea>
    </format>
    <format dxfId="3107">
      <pivotArea collapsedLevelsAreSubtotals="1" fieldPosition="0">
        <references count="1">
          <reference field="6" count="1">
            <x v="1716"/>
          </reference>
        </references>
      </pivotArea>
    </format>
    <format dxfId="3106">
      <pivotArea collapsedLevelsAreSubtotals="1" fieldPosition="0">
        <references count="1">
          <reference field="6" count="1">
            <x v="1717"/>
          </reference>
        </references>
      </pivotArea>
    </format>
    <format dxfId="3105">
      <pivotArea collapsedLevelsAreSubtotals="1" fieldPosition="0">
        <references count="1">
          <reference field="6" count="1">
            <x v="1720"/>
          </reference>
        </references>
      </pivotArea>
    </format>
    <format dxfId="3104">
      <pivotArea collapsedLevelsAreSubtotals="1" fieldPosition="0">
        <references count="1">
          <reference field="6" count="1">
            <x v="1724"/>
          </reference>
        </references>
      </pivotArea>
    </format>
    <format dxfId="3103">
      <pivotArea collapsedLevelsAreSubtotals="1" fieldPosition="0">
        <references count="1">
          <reference field="6" count="1">
            <x v="1737"/>
          </reference>
        </references>
      </pivotArea>
    </format>
    <format dxfId="3102">
      <pivotArea collapsedLevelsAreSubtotals="1" fieldPosition="0">
        <references count="1">
          <reference field="6" count="1">
            <x v="1744"/>
          </reference>
        </references>
      </pivotArea>
    </format>
    <format dxfId="3101">
      <pivotArea collapsedLevelsAreSubtotals="1" fieldPosition="0">
        <references count="1">
          <reference field="6" count="1">
            <x v="1749"/>
          </reference>
        </references>
      </pivotArea>
    </format>
    <format dxfId="3100">
      <pivotArea collapsedLevelsAreSubtotals="1" fieldPosition="0">
        <references count="1">
          <reference field="6" count="1">
            <x v="1755"/>
          </reference>
        </references>
      </pivotArea>
    </format>
    <format dxfId="3099">
      <pivotArea collapsedLevelsAreSubtotals="1" fieldPosition="0">
        <references count="1">
          <reference field="6" count="1">
            <x v="1767"/>
          </reference>
        </references>
      </pivotArea>
    </format>
    <format dxfId="3098">
      <pivotArea collapsedLevelsAreSubtotals="1" fieldPosition="0">
        <references count="1">
          <reference field="6" count="1">
            <x v="1772"/>
          </reference>
        </references>
      </pivotArea>
    </format>
    <format dxfId="3097">
      <pivotArea collapsedLevelsAreSubtotals="1" fieldPosition="0">
        <references count="1">
          <reference field="6" count="1">
            <x v="1778"/>
          </reference>
        </references>
      </pivotArea>
    </format>
    <format dxfId="3096">
      <pivotArea collapsedLevelsAreSubtotals="1" fieldPosition="0">
        <references count="1">
          <reference field="6" count="1">
            <x v="1780"/>
          </reference>
        </references>
      </pivotArea>
    </format>
    <format dxfId="3095">
      <pivotArea collapsedLevelsAreSubtotals="1" fieldPosition="0">
        <references count="1">
          <reference field="6" count="1">
            <x v="1783"/>
          </reference>
        </references>
      </pivotArea>
    </format>
    <format dxfId="3094">
      <pivotArea collapsedLevelsAreSubtotals="1" fieldPosition="0">
        <references count="1">
          <reference field="6" count="1">
            <x v="1790"/>
          </reference>
        </references>
      </pivotArea>
    </format>
    <format dxfId="3093">
      <pivotArea collapsedLevelsAreSubtotals="1" fieldPosition="0">
        <references count="1">
          <reference field="6" count="1">
            <x v="1792"/>
          </reference>
        </references>
      </pivotArea>
    </format>
    <format dxfId="3092">
      <pivotArea collapsedLevelsAreSubtotals="1" fieldPosition="0">
        <references count="1">
          <reference field="6" count="1">
            <x v="1794"/>
          </reference>
        </references>
      </pivotArea>
    </format>
    <format dxfId="3091">
      <pivotArea collapsedLevelsAreSubtotals="1" fieldPosition="0">
        <references count="1">
          <reference field="6" count="1">
            <x v="1806"/>
          </reference>
        </references>
      </pivotArea>
    </format>
    <format dxfId="3090">
      <pivotArea collapsedLevelsAreSubtotals="1" fieldPosition="0">
        <references count="1">
          <reference field="6" count="1">
            <x v="1812"/>
          </reference>
        </references>
      </pivotArea>
    </format>
    <format dxfId="3089">
      <pivotArea collapsedLevelsAreSubtotals="1" fieldPosition="0">
        <references count="1">
          <reference field="6" count="1">
            <x v="1836"/>
          </reference>
        </references>
      </pivotArea>
    </format>
    <format dxfId="3088">
      <pivotArea collapsedLevelsAreSubtotals="1" fieldPosition="0">
        <references count="1">
          <reference field="6" count="1">
            <x v="1842"/>
          </reference>
        </references>
      </pivotArea>
    </format>
    <format dxfId="3087">
      <pivotArea collapsedLevelsAreSubtotals="1" fieldPosition="0">
        <references count="1">
          <reference field="6" count="1">
            <x v="1849"/>
          </reference>
        </references>
      </pivotArea>
    </format>
    <format dxfId="3086">
      <pivotArea collapsedLevelsAreSubtotals="1" fieldPosition="0">
        <references count="1">
          <reference field="6" count="1">
            <x v="1854"/>
          </reference>
        </references>
      </pivotArea>
    </format>
    <format dxfId="3085">
      <pivotArea collapsedLevelsAreSubtotals="1" fieldPosition="0">
        <references count="1">
          <reference field="6" count="1">
            <x v="1857"/>
          </reference>
        </references>
      </pivotArea>
    </format>
    <format dxfId="3084">
      <pivotArea collapsedLevelsAreSubtotals="1" fieldPosition="0">
        <references count="1">
          <reference field="6" count="1">
            <x v="1868"/>
          </reference>
        </references>
      </pivotArea>
    </format>
    <format dxfId="3083">
      <pivotArea collapsedLevelsAreSubtotals="1" fieldPosition="0">
        <references count="1">
          <reference field="6" count="1">
            <x v="1872"/>
          </reference>
        </references>
      </pivotArea>
    </format>
    <format dxfId="3082">
      <pivotArea collapsedLevelsAreSubtotals="1" fieldPosition="0">
        <references count="1">
          <reference field="6" count="1">
            <x v="1874"/>
          </reference>
        </references>
      </pivotArea>
    </format>
    <format dxfId="3081">
      <pivotArea collapsedLevelsAreSubtotals="1" fieldPosition="0">
        <references count="1">
          <reference field="6" count="1">
            <x v="1889"/>
          </reference>
        </references>
      </pivotArea>
    </format>
    <format dxfId="3080">
      <pivotArea collapsedLevelsAreSubtotals="1" fieldPosition="0">
        <references count="1">
          <reference field="6" count="1">
            <x v="1901"/>
          </reference>
        </references>
      </pivotArea>
    </format>
    <format dxfId="3079">
      <pivotArea collapsedLevelsAreSubtotals="1" fieldPosition="0">
        <references count="1">
          <reference field="6" count="1">
            <x v="1909"/>
          </reference>
        </references>
      </pivotArea>
    </format>
    <format dxfId="3078">
      <pivotArea collapsedLevelsAreSubtotals="1" fieldPosition="0">
        <references count="1">
          <reference field="6" count="1">
            <x v="1913"/>
          </reference>
        </references>
      </pivotArea>
    </format>
    <format dxfId="3077">
      <pivotArea collapsedLevelsAreSubtotals="1" fieldPosition="0">
        <references count="1">
          <reference field="6" count="1">
            <x v="1952"/>
          </reference>
        </references>
      </pivotArea>
    </format>
    <format dxfId="3076">
      <pivotArea collapsedLevelsAreSubtotals="1" fieldPosition="0">
        <references count="1">
          <reference field="6" count="1">
            <x v="1961"/>
          </reference>
        </references>
      </pivotArea>
    </format>
    <format dxfId="3075">
      <pivotArea collapsedLevelsAreSubtotals="1" fieldPosition="0">
        <references count="1">
          <reference field="6" count="1">
            <x v="1970"/>
          </reference>
        </references>
      </pivotArea>
    </format>
    <format dxfId="3074">
      <pivotArea collapsedLevelsAreSubtotals="1" fieldPosition="0">
        <references count="1">
          <reference field="6" count="1">
            <x v="1972"/>
          </reference>
        </references>
      </pivotArea>
    </format>
    <format dxfId="3073">
      <pivotArea collapsedLevelsAreSubtotals="1" fieldPosition="0">
        <references count="1">
          <reference field="6" count="1">
            <x v="1976"/>
          </reference>
        </references>
      </pivotArea>
    </format>
    <format dxfId="3072">
      <pivotArea collapsedLevelsAreSubtotals="1" fieldPosition="0">
        <references count="1">
          <reference field="6" count="1">
            <x v="1977"/>
          </reference>
        </references>
      </pivotArea>
    </format>
    <format dxfId="3071">
      <pivotArea collapsedLevelsAreSubtotals="1" fieldPosition="0">
        <references count="1">
          <reference field="6" count="1">
            <x v="1987"/>
          </reference>
        </references>
      </pivotArea>
    </format>
    <format dxfId="3070">
      <pivotArea collapsedLevelsAreSubtotals="1" fieldPosition="0">
        <references count="1">
          <reference field="6" count="1">
            <x v="1995"/>
          </reference>
        </references>
      </pivotArea>
    </format>
    <format dxfId="3069">
      <pivotArea collapsedLevelsAreSubtotals="1" fieldPosition="0">
        <references count="1">
          <reference field="6" count="1">
            <x v="1999"/>
          </reference>
        </references>
      </pivotArea>
    </format>
    <format dxfId="3068">
      <pivotArea collapsedLevelsAreSubtotals="1" fieldPosition="0">
        <references count="1">
          <reference field="6" count="1">
            <x v="2003"/>
          </reference>
        </references>
      </pivotArea>
    </format>
    <format dxfId="3067">
      <pivotArea collapsedLevelsAreSubtotals="1" fieldPosition="0">
        <references count="1">
          <reference field="6" count="1">
            <x v="2004"/>
          </reference>
        </references>
      </pivotArea>
    </format>
    <format dxfId="3066">
      <pivotArea collapsedLevelsAreSubtotals="1" fieldPosition="0">
        <references count="1">
          <reference field="6" count="1">
            <x v="2006"/>
          </reference>
        </references>
      </pivotArea>
    </format>
    <format dxfId="3065">
      <pivotArea collapsedLevelsAreSubtotals="1" fieldPosition="0">
        <references count="1">
          <reference field="6" count="1">
            <x v="2023"/>
          </reference>
        </references>
      </pivotArea>
    </format>
    <format dxfId="3064">
      <pivotArea collapsedLevelsAreSubtotals="1" fieldPosition="0">
        <references count="1">
          <reference field="6" count="1">
            <x v="2030"/>
          </reference>
        </references>
      </pivotArea>
    </format>
    <format dxfId="3063">
      <pivotArea collapsedLevelsAreSubtotals="1" fieldPosition="0">
        <references count="1">
          <reference field="6" count="1">
            <x v="2038"/>
          </reference>
        </references>
      </pivotArea>
    </format>
    <format dxfId="3062">
      <pivotArea collapsedLevelsAreSubtotals="1" fieldPosition="0">
        <references count="1">
          <reference field="6" count="1">
            <x v="2040"/>
          </reference>
        </references>
      </pivotArea>
    </format>
    <format dxfId="3061">
      <pivotArea collapsedLevelsAreSubtotals="1" fieldPosition="0">
        <references count="1">
          <reference field="6" count="1">
            <x v="2044"/>
          </reference>
        </references>
      </pivotArea>
    </format>
    <format dxfId="3060">
      <pivotArea collapsedLevelsAreSubtotals="1" fieldPosition="0">
        <references count="1">
          <reference field="6" count="1">
            <x v="2050"/>
          </reference>
        </references>
      </pivotArea>
    </format>
    <format dxfId="3059">
      <pivotArea collapsedLevelsAreSubtotals="1" fieldPosition="0">
        <references count="1">
          <reference field="6" count="1">
            <x v="2057"/>
          </reference>
        </references>
      </pivotArea>
    </format>
    <format dxfId="3058">
      <pivotArea collapsedLevelsAreSubtotals="1" fieldPosition="0">
        <references count="1">
          <reference field="6" count="1">
            <x v="2085"/>
          </reference>
        </references>
      </pivotArea>
    </format>
    <format dxfId="3057">
      <pivotArea collapsedLevelsAreSubtotals="1" fieldPosition="0">
        <references count="1">
          <reference field="6" count="1">
            <x v="2094"/>
          </reference>
        </references>
      </pivotArea>
    </format>
    <format dxfId="3056">
      <pivotArea collapsedLevelsAreSubtotals="1" fieldPosition="0">
        <references count="1">
          <reference field="6" count="1">
            <x v="2098"/>
          </reference>
        </references>
      </pivotArea>
    </format>
    <format dxfId="3055">
      <pivotArea collapsedLevelsAreSubtotals="1" fieldPosition="0">
        <references count="1">
          <reference field="6" count="1">
            <x v="2108"/>
          </reference>
        </references>
      </pivotArea>
    </format>
    <format dxfId="3054">
      <pivotArea collapsedLevelsAreSubtotals="1" fieldPosition="0">
        <references count="1">
          <reference field="6" count="1">
            <x v="2118"/>
          </reference>
        </references>
      </pivotArea>
    </format>
    <format dxfId="3053">
      <pivotArea collapsedLevelsAreSubtotals="1" fieldPosition="0">
        <references count="1">
          <reference field="6" count="1">
            <x v="2130"/>
          </reference>
        </references>
      </pivotArea>
    </format>
    <format dxfId="3052">
      <pivotArea collapsedLevelsAreSubtotals="1" fieldPosition="0">
        <references count="1">
          <reference field="6" count="1">
            <x v="2132"/>
          </reference>
        </references>
      </pivotArea>
    </format>
    <format dxfId="3051">
      <pivotArea collapsedLevelsAreSubtotals="1" fieldPosition="0">
        <references count="1">
          <reference field="6" count="1">
            <x v="2143"/>
          </reference>
        </references>
      </pivotArea>
    </format>
    <format dxfId="3050">
      <pivotArea collapsedLevelsAreSubtotals="1" fieldPosition="0">
        <references count="1">
          <reference field="6" count="1">
            <x v="2146"/>
          </reference>
        </references>
      </pivotArea>
    </format>
    <format dxfId="3049">
      <pivotArea collapsedLevelsAreSubtotals="1" fieldPosition="0">
        <references count="1">
          <reference field="6" count="1">
            <x v="2162"/>
          </reference>
        </references>
      </pivotArea>
    </format>
    <format dxfId="3048">
      <pivotArea collapsedLevelsAreSubtotals="1" fieldPosition="0">
        <references count="1">
          <reference field="6" count="1">
            <x v="2166"/>
          </reference>
        </references>
      </pivotArea>
    </format>
    <format dxfId="3047">
      <pivotArea collapsedLevelsAreSubtotals="1" fieldPosition="0">
        <references count="1">
          <reference field="6" count="1">
            <x v="2180"/>
          </reference>
        </references>
      </pivotArea>
    </format>
    <format dxfId="3046">
      <pivotArea collapsedLevelsAreSubtotals="1" fieldPosition="0">
        <references count="1">
          <reference field="6" count="1">
            <x v="2182"/>
          </reference>
        </references>
      </pivotArea>
    </format>
    <format dxfId="3045">
      <pivotArea collapsedLevelsAreSubtotals="1" fieldPosition="0">
        <references count="1">
          <reference field="6" count="1">
            <x v="2187"/>
          </reference>
        </references>
      </pivotArea>
    </format>
    <format dxfId="3044">
      <pivotArea collapsedLevelsAreSubtotals="1" fieldPosition="0">
        <references count="1">
          <reference field="6" count="1">
            <x v="2202"/>
          </reference>
        </references>
      </pivotArea>
    </format>
    <format dxfId="3043">
      <pivotArea collapsedLevelsAreSubtotals="1" fieldPosition="0">
        <references count="1">
          <reference field="6" count="1">
            <x v="2204"/>
          </reference>
        </references>
      </pivotArea>
    </format>
    <format dxfId="3042">
      <pivotArea collapsedLevelsAreSubtotals="1" fieldPosition="0">
        <references count="1">
          <reference field="6" count="1">
            <x v="2206"/>
          </reference>
        </references>
      </pivotArea>
    </format>
    <format dxfId="3041">
      <pivotArea collapsedLevelsAreSubtotals="1" fieldPosition="0">
        <references count="1">
          <reference field="6" count="1">
            <x v="2209"/>
          </reference>
        </references>
      </pivotArea>
    </format>
    <format dxfId="3040">
      <pivotArea collapsedLevelsAreSubtotals="1" fieldPosition="0">
        <references count="1">
          <reference field="6" count="1">
            <x v="2220"/>
          </reference>
        </references>
      </pivotArea>
    </format>
    <format dxfId="3039">
      <pivotArea collapsedLevelsAreSubtotals="1" fieldPosition="0">
        <references count="1">
          <reference field="6" count="1">
            <x v="2223"/>
          </reference>
        </references>
      </pivotArea>
    </format>
    <format dxfId="3038">
      <pivotArea collapsedLevelsAreSubtotals="1" fieldPosition="0">
        <references count="1">
          <reference field="6" count="1">
            <x v="2225"/>
          </reference>
        </references>
      </pivotArea>
    </format>
    <format dxfId="3037">
      <pivotArea collapsedLevelsAreSubtotals="1" fieldPosition="0">
        <references count="1">
          <reference field="6" count="1">
            <x v="2245"/>
          </reference>
        </references>
      </pivotArea>
    </format>
    <format dxfId="3036">
      <pivotArea collapsedLevelsAreSubtotals="1" fieldPosition="0">
        <references count="1">
          <reference field="6" count="1">
            <x v="2256"/>
          </reference>
        </references>
      </pivotArea>
    </format>
    <format dxfId="3035">
      <pivotArea collapsedLevelsAreSubtotals="1" fieldPosition="0">
        <references count="1">
          <reference field="6" count="1">
            <x v="2274"/>
          </reference>
        </references>
      </pivotArea>
    </format>
    <format dxfId="3034">
      <pivotArea collapsedLevelsAreSubtotals="1" fieldPosition="0">
        <references count="1">
          <reference field="6" count="1">
            <x v="2276"/>
          </reference>
        </references>
      </pivotArea>
    </format>
    <format dxfId="3033">
      <pivotArea collapsedLevelsAreSubtotals="1" fieldPosition="0">
        <references count="1">
          <reference field="6" count="1">
            <x v="2288"/>
          </reference>
        </references>
      </pivotArea>
    </format>
    <format dxfId="3032">
      <pivotArea collapsedLevelsAreSubtotals="1" fieldPosition="0">
        <references count="1">
          <reference field="6" count="1">
            <x v="2294"/>
          </reference>
        </references>
      </pivotArea>
    </format>
    <format dxfId="3031">
      <pivotArea collapsedLevelsAreSubtotals="1" fieldPosition="0">
        <references count="1">
          <reference field="6" count="1">
            <x v="2296"/>
          </reference>
        </references>
      </pivotArea>
    </format>
    <format dxfId="3030">
      <pivotArea collapsedLevelsAreSubtotals="1" fieldPosition="0">
        <references count="1">
          <reference field="6" count="1">
            <x v="2321"/>
          </reference>
        </references>
      </pivotArea>
    </format>
    <format dxfId="3029">
      <pivotArea collapsedLevelsAreSubtotals="1" fieldPosition="0">
        <references count="1">
          <reference field="6" count="1">
            <x v="2326"/>
          </reference>
        </references>
      </pivotArea>
    </format>
    <format dxfId="3028">
      <pivotArea collapsedLevelsAreSubtotals="1" fieldPosition="0">
        <references count="1">
          <reference field="6" count="1">
            <x v="2328"/>
          </reference>
        </references>
      </pivotArea>
    </format>
    <format dxfId="3027">
      <pivotArea collapsedLevelsAreSubtotals="1" fieldPosition="0">
        <references count="1">
          <reference field="6" count="1">
            <x v="2341"/>
          </reference>
        </references>
      </pivotArea>
    </format>
    <format dxfId="3026">
      <pivotArea collapsedLevelsAreSubtotals="1" fieldPosition="0">
        <references count="1">
          <reference field="6" count="1">
            <x v="2345"/>
          </reference>
        </references>
      </pivotArea>
    </format>
    <format dxfId="3025">
      <pivotArea collapsedLevelsAreSubtotals="1" fieldPosition="0">
        <references count="1">
          <reference field="6" count="1">
            <x v="2352"/>
          </reference>
        </references>
      </pivotArea>
    </format>
    <format dxfId="3024">
      <pivotArea collapsedLevelsAreSubtotals="1" fieldPosition="0">
        <references count="1">
          <reference field="6" count="1">
            <x v="2356"/>
          </reference>
        </references>
      </pivotArea>
    </format>
    <format dxfId="3023">
      <pivotArea collapsedLevelsAreSubtotals="1" fieldPosition="0">
        <references count="1">
          <reference field="6" count="1">
            <x v="2377"/>
          </reference>
        </references>
      </pivotArea>
    </format>
    <format dxfId="3022">
      <pivotArea collapsedLevelsAreSubtotals="1" fieldPosition="0">
        <references count="1">
          <reference field="6" count="1">
            <x v="2387"/>
          </reference>
        </references>
      </pivotArea>
    </format>
    <format dxfId="3021">
      <pivotArea collapsedLevelsAreSubtotals="1" fieldPosition="0">
        <references count="1">
          <reference field="6" count="1">
            <x v="2392"/>
          </reference>
        </references>
      </pivotArea>
    </format>
    <format dxfId="3020">
      <pivotArea collapsedLevelsAreSubtotals="1" fieldPosition="0">
        <references count="1">
          <reference field="6" count="1">
            <x v="2399"/>
          </reference>
        </references>
      </pivotArea>
    </format>
    <format dxfId="3019">
      <pivotArea collapsedLevelsAreSubtotals="1" fieldPosition="0">
        <references count="1">
          <reference field="6" count="1">
            <x v="2404"/>
          </reference>
        </references>
      </pivotArea>
    </format>
    <format dxfId="3018">
      <pivotArea collapsedLevelsAreSubtotals="1" fieldPosition="0">
        <references count="1">
          <reference field="6" count="1">
            <x v="2405"/>
          </reference>
        </references>
      </pivotArea>
    </format>
    <format dxfId="3017">
      <pivotArea collapsedLevelsAreSubtotals="1" fieldPosition="0">
        <references count="1">
          <reference field="6" count="1">
            <x v="2416"/>
          </reference>
        </references>
      </pivotArea>
    </format>
    <format dxfId="3016">
      <pivotArea collapsedLevelsAreSubtotals="1" fieldPosition="0">
        <references count="1">
          <reference field="6" count="1">
            <x v="2420"/>
          </reference>
        </references>
      </pivotArea>
    </format>
    <format dxfId="3015">
      <pivotArea collapsedLevelsAreSubtotals="1" fieldPosition="0">
        <references count="1">
          <reference field="6" count="1">
            <x v="2445"/>
          </reference>
        </references>
      </pivotArea>
    </format>
    <format dxfId="3014">
      <pivotArea collapsedLevelsAreSubtotals="1" fieldPosition="0">
        <references count="1">
          <reference field="6" count="1">
            <x v="2456"/>
          </reference>
        </references>
      </pivotArea>
    </format>
    <format dxfId="3013">
      <pivotArea collapsedLevelsAreSubtotals="1" fieldPosition="0">
        <references count="1">
          <reference field="6" count="1">
            <x v="2465"/>
          </reference>
        </references>
      </pivotArea>
    </format>
    <format dxfId="3012">
      <pivotArea collapsedLevelsAreSubtotals="1" fieldPosition="0">
        <references count="1">
          <reference field="6" count="1">
            <x v="2477"/>
          </reference>
        </references>
      </pivotArea>
    </format>
    <format dxfId="3011">
      <pivotArea collapsedLevelsAreSubtotals="1" fieldPosition="0">
        <references count="1">
          <reference field="6" count="1">
            <x v="2480"/>
          </reference>
        </references>
      </pivotArea>
    </format>
    <format dxfId="3010">
      <pivotArea collapsedLevelsAreSubtotals="1" fieldPosition="0">
        <references count="1">
          <reference field="6" count="1">
            <x v="2487"/>
          </reference>
        </references>
      </pivotArea>
    </format>
    <format dxfId="3009">
      <pivotArea collapsedLevelsAreSubtotals="1" fieldPosition="0">
        <references count="1">
          <reference field="6" count="1">
            <x v="2488"/>
          </reference>
        </references>
      </pivotArea>
    </format>
    <format dxfId="3008">
      <pivotArea collapsedLevelsAreSubtotals="1" fieldPosition="0">
        <references count="1">
          <reference field="6" count="1">
            <x v="2493"/>
          </reference>
        </references>
      </pivotArea>
    </format>
    <format dxfId="3007">
      <pivotArea collapsedLevelsAreSubtotals="1" fieldPosition="0">
        <references count="1">
          <reference field="6" count="1">
            <x v="2494"/>
          </reference>
        </references>
      </pivotArea>
    </format>
    <format dxfId="3006">
      <pivotArea collapsedLevelsAreSubtotals="1" fieldPosition="0">
        <references count="1">
          <reference field="6" count="1">
            <x v="2508"/>
          </reference>
        </references>
      </pivotArea>
    </format>
    <format dxfId="3005">
      <pivotArea collapsedLevelsAreSubtotals="1" fieldPosition="0">
        <references count="1">
          <reference field="6" count="1">
            <x v="2513"/>
          </reference>
        </references>
      </pivotArea>
    </format>
    <format dxfId="3004">
      <pivotArea collapsedLevelsAreSubtotals="1" fieldPosition="0">
        <references count="1">
          <reference field="6" count="1">
            <x v="2534"/>
          </reference>
        </references>
      </pivotArea>
    </format>
    <format dxfId="3003">
      <pivotArea collapsedLevelsAreSubtotals="1" fieldPosition="0">
        <references count="1">
          <reference field="6" count="1">
            <x v="2542"/>
          </reference>
        </references>
      </pivotArea>
    </format>
    <format dxfId="3002">
      <pivotArea collapsedLevelsAreSubtotals="1" fieldPosition="0">
        <references count="1">
          <reference field="6" count="1">
            <x v="2548"/>
          </reference>
        </references>
      </pivotArea>
    </format>
    <format dxfId="3001">
      <pivotArea collapsedLevelsAreSubtotals="1" fieldPosition="0">
        <references count="1">
          <reference field="6" count="1">
            <x v="2553"/>
          </reference>
        </references>
      </pivotArea>
    </format>
    <format dxfId="3000">
      <pivotArea collapsedLevelsAreSubtotals="1" fieldPosition="0">
        <references count="1">
          <reference field="6" count="1">
            <x v="2560"/>
          </reference>
        </references>
      </pivotArea>
    </format>
    <format dxfId="2999">
      <pivotArea collapsedLevelsAreSubtotals="1" fieldPosition="0">
        <references count="1">
          <reference field="6" count="1">
            <x v="2584"/>
          </reference>
        </references>
      </pivotArea>
    </format>
    <format dxfId="2998">
      <pivotArea collapsedLevelsAreSubtotals="1" fieldPosition="0">
        <references count="1">
          <reference field="6" count="1">
            <x v="2586"/>
          </reference>
        </references>
      </pivotArea>
    </format>
    <format dxfId="2997">
      <pivotArea collapsedLevelsAreSubtotals="1" fieldPosition="0">
        <references count="1">
          <reference field="6" count="1">
            <x v="2588"/>
          </reference>
        </references>
      </pivotArea>
    </format>
    <format dxfId="2996">
      <pivotArea collapsedLevelsAreSubtotals="1" fieldPosition="0">
        <references count="1">
          <reference field="6" count="1">
            <x v="2591"/>
          </reference>
        </references>
      </pivotArea>
    </format>
    <format dxfId="2995">
      <pivotArea collapsedLevelsAreSubtotals="1" fieldPosition="0">
        <references count="1">
          <reference field="6" count="1">
            <x v="2593"/>
          </reference>
        </references>
      </pivotArea>
    </format>
    <format dxfId="2994">
      <pivotArea collapsedLevelsAreSubtotals="1" fieldPosition="0">
        <references count="1">
          <reference field="6" count="1">
            <x v="2603"/>
          </reference>
        </references>
      </pivotArea>
    </format>
    <format dxfId="2993">
      <pivotArea collapsedLevelsAreSubtotals="1" fieldPosition="0">
        <references count="1">
          <reference field="6" count="1">
            <x v="2606"/>
          </reference>
        </references>
      </pivotArea>
    </format>
    <format dxfId="2992">
      <pivotArea collapsedLevelsAreSubtotals="1" fieldPosition="0">
        <references count="1">
          <reference field="6" count="1">
            <x v="2611"/>
          </reference>
        </references>
      </pivotArea>
    </format>
    <format dxfId="2991">
      <pivotArea collapsedLevelsAreSubtotals="1" fieldPosition="0">
        <references count="1">
          <reference field="6" count="1">
            <x v="2614"/>
          </reference>
        </references>
      </pivotArea>
    </format>
    <format dxfId="2990">
      <pivotArea collapsedLevelsAreSubtotals="1" fieldPosition="0">
        <references count="1">
          <reference field="6" count="1">
            <x v="2627"/>
          </reference>
        </references>
      </pivotArea>
    </format>
    <format dxfId="2989">
      <pivotArea collapsedLevelsAreSubtotals="1" fieldPosition="0">
        <references count="1">
          <reference field="6" count="1">
            <x v="2634"/>
          </reference>
        </references>
      </pivotArea>
    </format>
    <format dxfId="2988">
      <pivotArea collapsedLevelsAreSubtotals="1" fieldPosition="0">
        <references count="1">
          <reference field="6" count="1">
            <x v="2637"/>
          </reference>
        </references>
      </pivotArea>
    </format>
    <format dxfId="2987">
      <pivotArea collapsedLevelsAreSubtotals="1" fieldPosition="0">
        <references count="1">
          <reference field="6" count="1">
            <x v="2638"/>
          </reference>
        </references>
      </pivotArea>
    </format>
    <format dxfId="2986">
      <pivotArea collapsedLevelsAreSubtotals="1" fieldPosition="0">
        <references count="1">
          <reference field="6" count="1">
            <x v="2643"/>
          </reference>
        </references>
      </pivotArea>
    </format>
    <format dxfId="2985">
      <pivotArea collapsedLevelsAreSubtotals="1" fieldPosition="0">
        <references count="1">
          <reference field="6" count="1">
            <x v="2661"/>
          </reference>
        </references>
      </pivotArea>
    </format>
    <format dxfId="2984">
      <pivotArea collapsedLevelsAreSubtotals="1" fieldPosition="0">
        <references count="1">
          <reference field="6" count="1">
            <x v="2668"/>
          </reference>
        </references>
      </pivotArea>
    </format>
    <format dxfId="2983">
      <pivotArea collapsedLevelsAreSubtotals="1" fieldPosition="0">
        <references count="1">
          <reference field="6" count="1">
            <x v="2673"/>
          </reference>
        </references>
      </pivotArea>
    </format>
    <format dxfId="2982">
      <pivotArea collapsedLevelsAreSubtotals="1" fieldPosition="0">
        <references count="1">
          <reference field="6" count="1">
            <x v="2682"/>
          </reference>
        </references>
      </pivotArea>
    </format>
    <format dxfId="2981">
      <pivotArea collapsedLevelsAreSubtotals="1" fieldPosition="0">
        <references count="1">
          <reference field="6" count="1">
            <x v="2684"/>
          </reference>
        </references>
      </pivotArea>
    </format>
    <format dxfId="2980">
      <pivotArea collapsedLevelsAreSubtotals="1" fieldPosition="0">
        <references count="1">
          <reference field="6" count="1">
            <x v="2686"/>
          </reference>
        </references>
      </pivotArea>
    </format>
    <format dxfId="2979">
      <pivotArea collapsedLevelsAreSubtotals="1" fieldPosition="0">
        <references count="1">
          <reference field="6" count="1">
            <x v="2689"/>
          </reference>
        </references>
      </pivotArea>
    </format>
    <format dxfId="2978">
      <pivotArea collapsedLevelsAreSubtotals="1" fieldPosition="0">
        <references count="1">
          <reference field="6" count="1">
            <x v="2699"/>
          </reference>
        </references>
      </pivotArea>
    </format>
    <format dxfId="2977">
      <pivotArea collapsedLevelsAreSubtotals="1" fieldPosition="0">
        <references count="1">
          <reference field="6" count="1">
            <x v="2701"/>
          </reference>
        </references>
      </pivotArea>
    </format>
    <format dxfId="2976">
      <pivotArea collapsedLevelsAreSubtotals="1" fieldPosition="0">
        <references count="1">
          <reference field="6" count="1">
            <x v="2714"/>
          </reference>
        </references>
      </pivotArea>
    </format>
    <format dxfId="2975">
      <pivotArea collapsedLevelsAreSubtotals="1" fieldPosition="0">
        <references count="1">
          <reference field="6" count="1">
            <x v="2717"/>
          </reference>
        </references>
      </pivotArea>
    </format>
    <format dxfId="2974">
      <pivotArea collapsedLevelsAreSubtotals="1" fieldPosition="0">
        <references count="1">
          <reference field="6" count="1">
            <x v="2718"/>
          </reference>
        </references>
      </pivotArea>
    </format>
    <format dxfId="2973">
      <pivotArea collapsedLevelsAreSubtotals="1" fieldPosition="0">
        <references count="1">
          <reference field="6" count="1">
            <x v="2719"/>
          </reference>
        </references>
      </pivotArea>
    </format>
    <format dxfId="2972">
      <pivotArea collapsedLevelsAreSubtotals="1" fieldPosition="0">
        <references count="1">
          <reference field="6" count="1">
            <x v="2725"/>
          </reference>
        </references>
      </pivotArea>
    </format>
    <format dxfId="2971">
      <pivotArea collapsedLevelsAreSubtotals="1" fieldPosition="0">
        <references count="1">
          <reference field="6" count="1">
            <x v="2733"/>
          </reference>
        </references>
      </pivotArea>
    </format>
    <format dxfId="2970">
      <pivotArea collapsedLevelsAreSubtotals="1" fieldPosition="0">
        <references count="1">
          <reference field="6" count="1">
            <x v="2739"/>
          </reference>
        </references>
      </pivotArea>
    </format>
    <format dxfId="2969">
      <pivotArea collapsedLevelsAreSubtotals="1" fieldPosition="0">
        <references count="1">
          <reference field="6" count="1">
            <x v="2740"/>
          </reference>
        </references>
      </pivotArea>
    </format>
    <format dxfId="2968">
      <pivotArea collapsedLevelsAreSubtotals="1" fieldPosition="0">
        <references count="1">
          <reference field="6" count="1">
            <x v="2754"/>
          </reference>
        </references>
      </pivotArea>
    </format>
    <format dxfId="2967">
      <pivotArea collapsedLevelsAreSubtotals="1" fieldPosition="0">
        <references count="1">
          <reference field="6" count="1">
            <x v="2756"/>
          </reference>
        </references>
      </pivotArea>
    </format>
    <format dxfId="2966">
      <pivotArea collapsedLevelsAreSubtotals="1" fieldPosition="0">
        <references count="1">
          <reference field="6" count="1">
            <x v="2757"/>
          </reference>
        </references>
      </pivotArea>
    </format>
    <format dxfId="2965">
      <pivotArea collapsedLevelsAreSubtotals="1" fieldPosition="0">
        <references count="1">
          <reference field="6" count="1">
            <x v="2758"/>
          </reference>
        </references>
      </pivotArea>
    </format>
    <format dxfId="2964">
      <pivotArea collapsedLevelsAreSubtotals="1" fieldPosition="0">
        <references count="1">
          <reference field="6" count="1">
            <x v="2768"/>
          </reference>
        </references>
      </pivotArea>
    </format>
    <format dxfId="2963">
      <pivotArea collapsedLevelsAreSubtotals="1" fieldPosition="0">
        <references count="1">
          <reference field="6" count="1">
            <x v="2771"/>
          </reference>
        </references>
      </pivotArea>
    </format>
    <format dxfId="2962">
      <pivotArea collapsedLevelsAreSubtotals="1" fieldPosition="0">
        <references count="1">
          <reference field="6" count="1">
            <x v="2774"/>
          </reference>
        </references>
      </pivotArea>
    </format>
    <format dxfId="2961">
      <pivotArea collapsedLevelsAreSubtotals="1" fieldPosition="0">
        <references count="1">
          <reference field="6" count="1">
            <x v="2782"/>
          </reference>
        </references>
      </pivotArea>
    </format>
    <format dxfId="2960">
      <pivotArea collapsedLevelsAreSubtotals="1" fieldPosition="0">
        <references count="1">
          <reference field="6" count="1">
            <x v="2798"/>
          </reference>
        </references>
      </pivotArea>
    </format>
    <format dxfId="2959">
      <pivotArea collapsedLevelsAreSubtotals="1" fieldPosition="0">
        <references count="1">
          <reference field="6" count="1">
            <x v="2799"/>
          </reference>
        </references>
      </pivotArea>
    </format>
    <format dxfId="2958">
      <pivotArea collapsedLevelsAreSubtotals="1" fieldPosition="0">
        <references count="1">
          <reference field="6" count="1">
            <x v="2818"/>
          </reference>
        </references>
      </pivotArea>
    </format>
    <format dxfId="2957">
      <pivotArea collapsedLevelsAreSubtotals="1" fieldPosition="0">
        <references count="1">
          <reference field="6" count="1">
            <x v="2822"/>
          </reference>
        </references>
      </pivotArea>
    </format>
    <format dxfId="2956">
      <pivotArea collapsedLevelsAreSubtotals="1" fieldPosition="0">
        <references count="1">
          <reference field="6" count="1">
            <x v="2833"/>
          </reference>
        </references>
      </pivotArea>
    </format>
    <format dxfId="2955">
      <pivotArea collapsedLevelsAreSubtotals="1" fieldPosition="0">
        <references count="1">
          <reference field="6" count="1">
            <x v="2834"/>
          </reference>
        </references>
      </pivotArea>
    </format>
    <format dxfId="2954">
      <pivotArea collapsedLevelsAreSubtotals="1" fieldPosition="0">
        <references count="1">
          <reference field="6" count="1">
            <x v="2836"/>
          </reference>
        </references>
      </pivotArea>
    </format>
    <format dxfId="2953">
      <pivotArea collapsedLevelsAreSubtotals="1" fieldPosition="0">
        <references count="1">
          <reference field="6" count="1">
            <x v="2842"/>
          </reference>
        </references>
      </pivotArea>
    </format>
    <format dxfId="2952">
      <pivotArea collapsedLevelsAreSubtotals="1" fieldPosition="0">
        <references count="1">
          <reference field="6" count="1">
            <x v="2843"/>
          </reference>
        </references>
      </pivotArea>
    </format>
    <format dxfId="2951">
      <pivotArea collapsedLevelsAreSubtotals="1" fieldPosition="0">
        <references count="1">
          <reference field="6" count="1">
            <x v="2851"/>
          </reference>
        </references>
      </pivotArea>
    </format>
    <format dxfId="2950">
      <pivotArea collapsedLevelsAreSubtotals="1" fieldPosition="0">
        <references count="1">
          <reference field="6" count="1">
            <x v="2853"/>
          </reference>
        </references>
      </pivotArea>
    </format>
    <format dxfId="2949">
      <pivotArea collapsedLevelsAreSubtotals="1" fieldPosition="0">
        <references count="1">
          <reference field="6" count="1">
            <x v="2857"/>
          </reference>
        </references>
      </pivotArea>
    </format>
    <format dxfId="2948">
      <pivotArea collapsedLevelsAreSubtotals="1" fieldPosition="0">
        <references count="1">
          <reference field="6" count="1">
            <x v="2862"/>
          </reference>
        </references>
      </pivotArea>
    </format>
    <format dxfId="2947">
      <pivotArea collapsedLevelsAreSubtotals="1" fieldPosition="0">
        <references count="1">
          <reference field="6" count="1">
            <x v="2868"/>
          </reference>
        </references>
      </pivotArea>
    </format>
    <format dxfId="2946">
      <pivotArea collapsedLevelsAreSubtotals="1" fieldPosition="0">
        <references count="1">
          <reference field="6" count="1">
            <x v="2871"/>
          </reference>
        </references>
      </pivotArea>
    </format>
    <format dxfId="2945">
      <pivotArea collapsedLevelsAreSubtotals="1" fieldPosition="0">
        <references count="1">
          <reference field="6" count="1">
            <x v="2873"/>
          </reference>
        </references>
      </pivotArea>
    </format>
    <format dxfId="2944">
      <pivotArea collapsedLevelsAreSubtotals="1" fieldPosition="0">
        <references count="1">
          <reference field="6" count="1">
            <x v="2921"/>
          </reference>
        </references>
      </pivotArea>
    </format>
    <format dxfId="2943">
      <pivotArea collapsedLevelsAreSubtotals="1" fieldPosition="0">
        <references count="1">
          <reference field="6" count="1">
            <x v="2923"/>
          </reference>
        </references>
      </pivotArea>
    </format>
    <format dxfId="2942">
      <pivotArea collapsedLevelsAreSubtotals="1" fieldPosition="0">
        <references count="1">
          <reference field="6" count="1">
            <x v="2943"/>
          </reference>
        </references>
      </pivotArea>
    </format>
    <format dxfId="2941">
      <pivotArea collapsedLevelsAreSubtotals="1" fieldPosition="0">
        <references count="1">
          <reference field="6" count="1">
            <x v="2945"/>
          </reference>
        </references>
      </pivotArea>
    </format>
    <format dxfId="2940">
      <pivotArea collapsedLevelsAreSubtotals="1" fieldPosition="0">
        <references count="1">
          <reference field="6" count="1">
            <x v="2954"/>
          </reference>
        </references>
      </pivotArea>
    </format>
    <format dxfId="2939">
      <pivotArea collapsedLevelsAreSubtotals="1" fieldPosition="0">
        <references count="1">
          <reference field="6" count="1">
            <x v="2970"/>
          </reference>
        </references>
      </pivotArea>
    </format>
    <format dxfId="2938">
      <pivotArea collapsedLevelsAreSubtotals="1" fieldPosition="0">
        <references count="1">
          <reference field="6" count="1">
            <x v="2974"/>
          </reference>
        </references>
      </pivotArea>
    </format>
    <format dxfId="2937">
      <pivotArea collapsedLevelsAreSubtotals="1" fieldPosition="0">
        <references count="1">
          <reference field="6" count="1">
            <x v="2988"/>
          </reference>
        </references>
      </pivotArea>
    </format>
    <format dxfId="2936">
      <pivotArea collapsedLevelsAreSubtotals="1" fieldPosition="0">
        <references count="1">
          <reference field="6" count="1">
            <x v="2995"/>
          </reference>
        </references>
      </pivotArea>
    </format>
    <format dxfId="2935">
      <pivotArea collapsedLevelsAreSubtotals="1" fieldPosition="0">
        <references count="1">
          <reference field="6" count="1">
            <x v="3001"/>
          </reference>
        </references>
      </pivotArea>
    </format>
    <format dxfId="2934">
      <pivotArea collapsedLevelsAreSubtotals="1" fieldPosition="0">
        <references count="1">
          <reference field="6" count="1">
            <x v="3003"/>
          </reference>
        </references>
      </pivotArea>
    </format>
    <format dxfId="2933">
      <pivotArea dataOnly="0" labelOnly="1" fieldPosition="0">
        <references count="1">
          <reference field="6" count="50">
            <x v="40"/>
            <x v="61"/>
            <x v="75"/>
            <x v="80"/>
            <x v="85"/>
            <x v="103"/>
            <x v="109"/>
            <x v="113"/>
            <x v="117"/>
            <x v="119"/>
            <x v="133"/>
            <x v="141"/>
            <x v="149"/>
            <x v="153"/>
            <x v="161"/>
            <x v="164"/>
            <x v="173"/>
            <x v="175"/>
            <x v="188"/>
            <x v="189"/>
            <x v="192"/>
            <x v="201"/>
            <x v="211"/>
            <x v="216"/>
            <x v="233"/>
            <x v="238"/>
            <x v="251"/>
            <x v="252"/>
            <x v="259"/>
            <x v="267"/>
            <x v="300"/>
            <x v="313"/>
            <x v="314"/>
            <x v="322"/>
            <x v="326"/>
            <x v="327"/>
            <x v="329"/>
            <x v="338"/>
            <x v="352"/>
            <x v="355"/>
            <x v="367"/>
            <x v="374"/>
            <x v="375"/>
            <x v="385"/>
            <x v="403"/>
            <x v="405"/>
            <x v="409"/>
            <x v="418"/>
            <x v="420"/>
            <x v="423"/>
          </reference>
        </references>
      </pivotArea>
    </format>
    <format dxfId="2932">
      <pivotArea dataOnly="0" labelOnly="1" fieldPosition="0">
        <references count="1">
          <reference field="6" count="50">
            <x v="428"/>
            <x v="436"/>
            <x v="441"/>
            <x v="445"/>
            <x v="447"/>
            <x v="448"/>
            <x v="452"/>
            <x v="454"/>
            <x v="458"/>
            <x v="463"/>
            <x v="465"/>
            <x v="481"/>
            <x v="485"/>
            <x v="490"/>
            <x v="492"/>
            <x v="498"/>
            <x v="510"/>
            <x v="515"/>
            <x v="522"/>
            <x v="524"/>
            <x v="527"/>
            <x v="542"/>
            <x v="555"/>
            <x v="556"/>
            <x v="569"/>
            <x v="572"/>
            <x v="579"/>
            <x v="589"/>
            <x v="599"/>
            <x v="607"/>
            <x v="608"/>
            <x v="619"/>
            <x v="625"/>
            <x v="632"/>
            <x v="635"/>
            <x v="637"/>
            <x v="643"/>
            <x v="647"/>
            <x v="648"/>
            <x v="652"/>
            <x v="676"/>
            <x v="680"/>
            <x v="716"/>
            <x v="717"/>
            <x v="721"/>
            <x v="725"/>
            <x v="727"/>
            <x v="734"/>
            <x v="736"/>
            <x v="780"/>
          </reference>
        </references>
      </pivotArea>
    </format>
    <format dxfId="2931">
      <pivotArea dataOnly="0" labelOnly="1" fieldPosition="0">
        <references count="1">
          <reference field="6" count="50">
            <x v="791"/>
            <x v="797"/>
            <x v="804"/>
            <x v="811"/>
            <x v="822"/>
            <x v="823"/>
            <x v="826"/>
            <x v="827"/>
            <x v="831"/>
            <x v="838"/>
            <x v="839"/>
            <x v="840"/>
            <x v="848"/>
            <x v="849"/>
            <x v="856"/>
            <x v="859"/>
            <x v="867"/>
            <x v="870"/>
            <x v="879"/>
            <x v="909"/>
            <x v="914"/>
            <x v="923"/>
            <x v="935"/>
            <x v="936"/>
            <x v="941"/>
            <x v="942"/>
            <x v="947"/>
            <x v="953"/>
            <x v="972"/>
            <x v="982"/>
            <x v="989"/>
            <x v="1014"/>
            <x v="1033"/>
            <x v="1058"/>
            <x v="1060"/>
            <x v="1064"/>
            <x v="1069"/>
            <x v="1070"/>
            <x v="1080"/>
            <x v="1109"/>
            <x v="1112"/>
            <x v="1114"/>
            <x v="1116"/>
            <x v="1122"/>
            <x v="1129"/>
            <x v="1148"/>
            <x v="1152"/>
            <x v="1154"/>
            <x v="1160"/>
            <x v="1164"/>
          </reference>
        </references>
      </pivotArea>
    </format>
    <format dxfId="2930">
      <pivotArea dataOnly="0" labelOnly="1" fieldPosition="0">
        <references count="1">
          <reference field="6" count="50">
            <x v="1169"/>
            <x v="1171"/>
            <x v="1174"/>
            <x v="1181"/>
            <x v="1183"/>
            <x v="1197"/>
            <x v="1218"/>
            <x v="1222"/>
            <x v="1223"/>
            <x v="1225"/>
            <x v="1226"/>
            <x v="1230"/>
            <x v="1231"/>
            <x v="1257"/>
            <x v="1258"/>
            <x v="1262"/>
            <x v="1288"/>
            <x v="1290"/>
            <x v="1298"/>
            <x v="1308"/>
            <x v="1309"/>
            <x v="1311"/>
            <x v="1314"/>
            <x v="1318"/>
            <x v="1329"/>
            <x v="1332"/>
            <x v="1334"/>
            <x v="1341"/>
            <x v="1342"/>
            <x v="1346"/>
            <x v="1349"/>
            <x v="1351"/>
            <x v="1353"/>
            <x v="1364"/>
            <x v="1373"/>
            <x v="1377"/>
            <x v="1388"/>
            <x v="1396"/>
            <x v="1408"/>
            <x v="1416"/>
            <x v="1422"/>
            <x v="1431"/>
            <x v="1446"/>
            <x v="1449"/>
            <x v="1455"/>
            <x v="1458"/>
            <x v="1477"/>
            <x v="1478"/>
            <x v="1479"/>
            <x v="1480"/>
          </reference>
        </references>
      </pivotArea>
    </format>
    <format dxfId="2929">
      <pivotArea dataOnly="0" labelOnly="1" fieldPosition="0">
        <references count="1">
          <reference field="6" count="50">
            <x v="1482"/>
            <x v="1486"/>
            <x v="1504"/>
            <x v="1514"/>
            <x v="1517"/>
            <x v="1524"/>
            <x v="1540"/>
            <x v="1546"/>
            <x v="1553"/>
            <x v="1561"/>
            <x v="1563"/>
            <x v="1564"/>
            <x v="1569"/>
            <x v="1571"/>
            <x v="1573"/>
            <x v="1574"/>
            <x v="1580"/>
            <x v="1581"/>
            <x v="1584"/>
            <x v="1602"/>
            <x v="1605"/>
            <x v="1606"/>
            <x v="1607"/>
            <x v="1609"/>
            <x v="1611"/>
            <x v="1627"/>
            <x v="1630"/>
            <x v="1635"/>
            <x v="1648"/>
            <x v="1650"/>
            <x v="1685"/>
            <x v="1697"/>
            <x v="1716"/>
            <x v="1717"/>
            <x v="1720"/>
            <x v="1724"/>
            <x v="1737"/>
            <x v="1744"/>
            <x v="1749"/>
            <x v="1755"/>
            <x v="1767"/>
            <x v="1772"/>
            <x v="1778"/>
            <x v="1780"/>
            <x v="1783"/>
            <x v="1790"/>
            <x v="1792"/>
            <x v="1794"/>
            <x v="1806"/>
            <x v="1812"/>
          </reference>
        </references>
      </pivotArea>
    </format>
    <format dxfId="2928">
      <pivotArea dataOnly="0" labelOnly="1" fieldPosition="0">
        <references count="1">
          <reference field="6" count="50">
            <x v="1836"/>
            <x v="1842"/>
            <x v="1849"/>
            <x v="1854"/>
            <x v="1857"/>
            <x v="1868"/>
            <x v="1872"/>
            <x v="1874"/>
            <x v="1889"/>
            <x v="1901"/>
            <x v="1909"/>
            <x v="1913"/>
            <x v="1952"/>
            <x v="1961"/>
            <x v="1970"/>
            <x v="1972"/>
            <x v="1976"/>
            <x v="1977"/>
            <x v="1987"/>
            <x v="1995"/>
            <x v="1999"/>
            <x v="2003"/>
            <x v="2004"/>
            <x v="2006"/>
            <x v="2023"/>
            <x v="2030"/>
            <x v="2038"/>
            <x v="2040"/>
            <x v="2044"/>
            <x v="2050"/>
            <x v="2057"/>
            <x v="2085"/>
            <x v="2094"/>
            <x v="2098"/>
            <x v="2108"/>
            <x v="2118"/>
            <x v="2130"/>
            <x v="2132"/>
            <x v="2143"/>
            <x v="2146"/>
            <x v="2162"/>
            <x v="2166"/>
            <x v="2180"/>
            <x v="2182"/>
            <x v="2187"/>
            <x v="2202"/>
            <x v="2204"/>
            <x v="2206"/>
            <x v="2209"/>
            <x v="2220"/>
          </reference>
        </references>
      </pivotArea>
    </format>
    <format dxfId="2927">
      <pivotArea dataOnly="0" labelOnly="1" fieldPosition="0">
        <references count="1">
          <reference field="6" count="50">
            <x v="2223"/>
            <x v="2225"/>
            <x v="2245"/>
            <x v="2256"/>
            <x v="2274"/>
            <x v="2276"/>
            <x v="2288"/>
            <x v="2294"/>
            <x v="2296"/>
            <x v="2321"/>
            <x v="2326"/>
            <x v="2328"/>
            <x v="2341"/>
            <x v="2345"/>
            <x v="2352"/>
            <x v="2356"/>
            <x v="2377"/>
            <x v="2387"/>
            <x v="2392"/>
            <x v="2399"/>
            <x v="2404"/>
            <x v="2405"/>
            <x v="2416"/>
            <x v="2420"/>
            <x v="2445"/>
            <x v="2456"/>
            <x v="2465"/>
            <x v="2477"/>
            <x v="2480"/>
            <x v="2487"/>
            <x v="2488"/>
            <x v="2493"/>
            <x v="2494"/>
            <x v="2508"/>
            <x v="2513"/>
            <x v="2534"/>
            <x v="2542"/>
            <x v="2548"/>
            <x v="2553"/>
            <x v="2560"/>
            <x v="2584"/>
            <x v="2586"/>
            <x v="2588"/>
            <x v="2591"/>
            <x v="2593"/>
            <x v="2603"/>
            <x v="2606"/>
            <x v="2611"/>
            <x v="2614"/>
            <x v="2627"/>
          </reference>
        </references>
      </pivotArea>
    </format>
    <format dxfId="2926">
      <pivotArea dataOnly="0" labelOnly="1" fieldPosition="0">
        <references count="1">
          <reference field="6" count="50">
            <x v="2634"/>
            <x v="2637"/>
            <x v="2638"/>
            <x v="2643"/>
            <x v="2661"/>
            <x v="2668"/>
            <x v="2673"/>
            <x v="2682"/>
            <x v="2684"/>
            <x v="2686"/>
            <x v="2689"/>
            <x v="2699"/>
            <x v="2701"/>
            <x v="2714"/>
            <x v="2717"/>
            <x v="2718"/>
            <x v="2719"/>
            <x v="2725"/>
            <x v="2733"/>
            <x v="2739"/>
            <x v="2740"/>
            <x v="2754"/>
            <x v="2756"/>
            <x v="2757"/>
            <x v="2758"/>
            <x v="2768"/>
            <x v="2771"/>
            <x v="2774"/>
            <x v="2782"/>
            <x v="2798"/>
            <x v="2799"/>
            <x v="2818"/>
            <x v="2822"/>
            <x v="2833"/>
            <x v="2834"/>
            <x v="2836"/>
            <x v="2842"/>
            <x v="2843"/>
            <x v="2851"/>
            <x v="2853"/>
            <x v="2857"/>
            <x v="2862"/>
            <x v="2868"/>
            <x v="2871"/>
            <x v="2873"/>
            <x v="2921"/>
            <x v="2923"/>
            <x v="2943"/>
            <x v="2945"/>
            <x v="2954"/>
          </reference>
        </references>
      </pivotArea>
    </format>
    <format dxfId="2925">
      <pivotArea dataOnly="0" labelOnly="1" fieldPosition="0">
        <references count="1">
          <reference field="6" count="6">
            <x v="2970"/>
            <x v="2974"/>
            <x v="2988"/>
            <x v="2995"/>
            <x v="3001"/>
            <x v="3003"/>
          </reference>
        </references>
      </pivotArea>
    </format>
    <format dxfId="2924">
      <pivotArea collapsedLevelsAreSubtotals="1" fieldPosition="0">
        <references count="1">
          <reference field="6" count="1">
            <x v="40"/>
          </reference>
        </references>
      </pivotArea>
    </format>
    <format dxfId="2923">
      <pivotArea collapsedLevelsAreSubtotals="1" fieldPosition="0">
        <references count="1">
          <reference field="6" count="1">
            <x v="61"/>
          </reference>
        </references>
      </pivotArea>
    </format>
    <format dxfId="2922">
      <pivotArea collapsedLevelsAreSubtotals="1" fieldPosition="0">
        <references count="1">
          <reference field="6" count="1">
            <x v="75"/>
          </reference>
        </references>
      </pivotArea>
    </format>
    <format dxfId="2921">
      <pivotArea collapsedLevelsAreSubtotals="1" fieldPosition="0">
        <references count="1">
          <reference field="6" count="1">
            <x v="80"/>
          </reference>
        </references>
      </pivotArea>
    </format>
    <format dxfId="2920">
      <pivotArea collapsedLevelsAreSubtotals="1" fieldPosition="0">
        <references count="1">
          <reference field="6" count="1">
            <x v="85"/>
          </reference>
        </references>
      </pivotArea>
    </format>
    <format dxfId="2919">
      <pivotArea collapsedLevelsAreSubtotals="1" fieldPosition="0">
        <references count="1">
          <reference field="6" count="1">
            <x v="103"/>
          </reference>
        </references>
      </pivotArea>
    </format>
    <format dxfId="2918">
      <pivotArea collapsedLevelsAreSubtotals="1" fieldPosition="0">
        <references count="1">
          <reference field="6" count="1">
            <x v="109"/>
          </reference>
        </references>
      </pivotArea>
    </format>
    <format dxfId="2917">
      <pivotArea collapsedLevelsAreSubtotals="1" fieldPosition="0">
        <references count="1">
          <reference field="6" count="1">
            <x v="113"/>
          </reference>
        </references>
      </pivotArea>
    </format>
    <format dxfId="2916">
      <pivotArea collapsedLevelsAreSubtotals="1" fieldPosition="0">
        <references count="1">
          <reference field="6" count="1">
            <x v="117"/>
          </reference>
        </references>
      </pivotArea>
    </format>
    <format dxfId="2915">
      <pivotArea collapsedLevelsAreSubtotals="1" fieldPosition="0">
        <references count="1">
          <reference field="6" count="1">
            <x v="119"/>
          </reference>
        </references>
      </pivotArea>
    </format>
    <format dxfId="2914">
      <pivotArea collapsedLevelsAreSubtotals="1" fieldPosition="0">
        <references count="1">
          <reference field="6" count="1">
            <x v="133"/>
          </reference>
        </references>
      </pivotArea>
    </format>
    <format dxfId="2913">
      <pivotArea collapsedLevelsAreSubtotals="1" fieldPosition="0">
        <references count="1">
          <reference field="6" count="1">
            <x v="141"/>
          </reference>
        </references>
      </pivotArea>
    </format>
    <format dxfId="2912">
      <pivotArea collapsedLevelsAreSubtotals="1" fieldPosition="0">
        <references count="1">
          <reference field="6" count="1">
            <x v="149"/>
          </reference>
        </references>
      </pivotArea>
    </format>
    <format dxfId="2911">
      <pivotArea collapsedLevelsAreSubtotals="1" fieldPosition="0">
        <references count="1">
          <reference field="6" count="1">
            <x v="153"/>
          </reference>
        </references>
      </pivotArea>
    </format>
    <format dxfId="2910">
      <pivotArea collapsedLevelsAreSubtotals="1" fieldPosition="0">
        <references count="1">
          <reference field="6" count="1">
            <x v="161"/>
          </reference>
        </references>
      </pivotArea>
    </format>
    <format dxfId="2909">
      <pivotArea collapsedLevelsAreSubtotals="1" fieldPosition="0">
        <references count="1">
          <reference field="6" count="1">
            <x v="164"/>
          </reference>
        </references>
      </pivotArea>
    </format>
    <format dxfId="2908">
      <pivotArea collapsedLevelsAreSubtotals="1" fieldPosition="0">
        <references count="1">
          <reference field="6" count="1">
            <x v="173"/>
          </reference>
        </references>
      </pivotArea>
    </format>
    <format dxfId="2907">
      <pivotArea collapsedLevelsAreSubtotals="1" fieldPosition="0">
        <references count="1">
          <reference field="6" count="1">
            <x v="175"/>
          </reference>
        </references>
      </pivotArea>
    </format>
    <format dxfId="2906">
      <pivotArea collapsedLevelsAreSubtotals="1" fieldPosition="0">
        <references count="1">
          <reference field="6" count="1">
            <x v="188"/>
          </reference>
        </references>
      </pivotArea>
    </format>
    <format dxfId="2905">
      <pivotArea collapsedLevelsAreSubtotals="1" fieldPosition="0">
        <references count="1">
          <reference field="6" count="1">
            <x v="189"/>
          </reference>
        </references>
      </pivotArea>
    </format>
    <format dxfId="2904">
      <pivotArea collapsedLevelsAreSubtotals="1" fieldPosition="0">
        <references count="1">
          <reference field="6" count="1">
            <x v="192"/>
          </reference>
        </references>
      </pivotArea>
    </format>
    <format dxfId="2903">
      <pivotArea collapsedLevelsAreSubtotals="1" fieldPosition="0">
        <references count="1">
          <reference field="6" count="1">
            <x v="201"/>
          </reference>
        </references>
      </pivotArea>
    </format>
    <format dxfId="2902">
      <pivotArea collapsedLevelsAreSubtotals="1" fieldPosition="0">
        <references count="1">
          <reference field="6" count="1">
            <x v="211"/>
          </reference>
        </references>
      </pivotArea>
    </format>
    <format dxfId="2901">
      <pivotArea collapsedLevelsAreSubtotals="1" fieldPosition="0">
        <references count="1">
          <reference field="6" count="1">
            <x v="216"/>
          </reference>
        </references>
      </pivotArea>
    </format>
    <format dxfId="2900">
      <pivotArea collapsedLevelsAreSubtotals="1" fieldPosition="0">
        <references count="1">
          <reference field="6" count="1">
            <x v="233"/>
          </reference>
        </references>
      </pivotArea>
    </format>
    <format dxfId="2899">
      <pivotArea collapsedLevelsAreSubtotals="1" fieldPosition="0">
        <references count="1">
          <reference field="6" count="1">
            <x v="238"/>
          </reference>
        </references>
      </pivotArea>
    </format>
    <format dxfId="2898">
      <pivotArea collapsedLevelsAreSubtotals="1" fieldPosition="0">
        <references count="1">
          <reference field="6" count="1">
            <x v="251"/>
          </reference>
        </references>
      </pivotArea>
    </format>
    <format dxfId="2897">
      <pivotArea collapsedLevelsAreSubtotals="1" fieldPosition="0">
        <references count="1">
          <reference field="6" count="1">
            <x v="252"/>
          </reference>
        </references>
      </pivotArea>
    </format>
    <format dxfId="2896">
      <pivotArea collapsedLevelsAreSubtotals="1" fieldPosition="0">
        <references count="1">
          <reference field="6" count="1">
            <x v="259"/>
          </reference>
        </references>
      </pivotArea>
    </format>
    <format dxfId="2895">
      <pivotArea collapsedLevelsAreSubtotals="1" fieldPosition="0">
        <references count="1">
          <reference field="6" count="1">
            <x v="267"/>
          </reference>
        </references>
      </pivotArea>
    </format>
    <format dxfId="2894">
      <pivotArea collapsedLevelsAreSubtotals="1" fieldPosition="0">
        <references count="1">
          <reference field="6" count="1">
            <x v="300"/>
          </reference>
        </references>
      </pivotArea>
    </format>
    <format dxfId="2893">
      <pivotArea collapsedLevelsAreSubtotals="1" fieldPosition="0">
        <references count="1">
          <reference field="6" count="1">
            <x v="313"/>
          </reference>
        </references>
      </pivotArea>
    </format>
    <format dxfId="2892">
      <pivotArea collapsedLevelsAreSubtotals="1" fieldPosition="0">
        <references count="1">
          <reference field="6" count="1">
            <x v="314"/>
          </reference>
        </references>
      </pivotArea>
    </format>
    <format dxfId="2891">
      <pivotArea collapsedLevelsAreSubtotals="1" fieldPosition="0">
        <references count="1">
          <reference field="6" count="1">
            <x v="322"/>
          </reference>
        </references>
      </pivotArea>
    </format>
    <format dxfId="2890">
      <pivotArea collapsedLevelsAreSubtotals="1" fieldPosition="0">
        <references count="1">
          <reference field="6" count="1">
            <x v="326"/>
          </reference>
        </references>
      </pivotArea>
    </format>
    <format dxfId="2889">
      <pivotArea collapsedLevelsAreSubtotals="1" fieldPosition="0">
        <references count="1">
          <reference field="6" count="1">
            <x v="327"/>
          </reference>
        </references>
      </pivotArea>
    </format>
    <format dxfId="2888">
      <pivotArea collapsedLevelsAreSubtotals="1" fieldPosition="0">
        <references count="1">
          <reference field="6" count="1">
            <x v="329"/>
          </reference>
        </references>
      </pivotArea>
    </format>
    <format dxfId="2887">
      <pivotArea collapsedLevelsAreSubtotals="1" fieldPosition="0">
        <references count="1">
          <reference field="6" count="1">
            <x v="338"/>
          </reference>
        </references>
      </pivotArea>
    </format>
    <format dxfId="2886">
      <pivotArea collapsedLevelsAreSubtotals="1" fieldPosition="0">
        <references count="1">
          <reference field="6" count="1">
            <x v="352"/>
          </reference>
        </references>
      </pivotArea>
    </format>
    <format dxfId="2885">
      <pivotArea collapsedLevelsAreSubtotals="1" fieldPosition="0">
        <references count="1">
          <reference field="6" count="1">
            <x v="355"/>
          </reference>
        </references>
      </pivotArea>
    </format>
    <format dxfId="2884">
      <pivotArea collapsedLevelsAreSubtotals="1" fieldPosition="0">
        <references count="1">
          <reference field="6" count="1">
            <x v="367"/>
          </reference>
        </references>
      </pivotArea>
    </format>
    <format dxfId="2883">
      <pivotArea collapsedLevelsAreSubtotals="1" fieldPosition="0">
        <references count="1">
          <reference field="6" count="1">
            <x v="374"/>
          </reference>
        </references>
      </pivotArea>
    </format>
    <format dxfId="2882">
      <pivotArea collapsedLevelsAreSubtotals="1" fieldPosition="0">
        <references count="1">
          <reference field="6" count="1">
            <x v="375"/>
          </reference>
        </references>
      </pivotArea>
    </format>
    <format dxfId="2881">
      <pivotArea collapsedLevelsAreSubtotals="1" fieldPosition="0">
        <references count="1">
          <reference field="6" count="1">
            <x v="385"/>
          </reference>
        </references>
      </pivotArea>
    </format>
    <format dxfId="2880">
      <pivotArea collapsedLevelsAreSubtotals="1" fieldPosition="0">
        <references count="1">
          <reference field="6" count="1">
            <x v="403"/>
          </reference>
        </references>
      </pivotArea>
    </format>
    <format dxfId="2879">
      <pivotArea collapsedLevelsAreSubtotals="1" fieldPosition="0">
        <references count="1">
          <reference field="6" count="1">
            <x v="405"/>
          </reference>
        </references>
      </pivotArea>
    </format>
    <format dxfId="2878">
      <pivotArea collapsedLevelsAreSubtotals="1" fieldPosition="0">
        <references count="1">
          <reference field="6" count="1">
            <x v="409"/>
          </reference>
        </references>
      </pivotArea>
    </format>
    <format dxfId="2877">
      <pivotArea collapsedLevelsAreSubtotals="1" fieldPosition="0">
        <references count="1">
          <reference field="6" count="1">
            <x v="418"/>
          </reference>
        </references>
      </pivotArea>
    </format>
    <format dxfId="2876">
      <pivotArea collapsedLevelsAreSubtotals="1" fieldPosition="0">
        <references count="1">
          <reference field="6" count="1">
            <x v="420"/>
          </reference>
        </references>
      </pivotArea>
    </format>
    <format dxfId="2875">
      <pivotArea collapsedLevelsAreSubtotals="1" fieldPosition="0">
        <references count="1">
          <reference field="6" count="1">
            <x v="423"/>
          </reference>
        </references>
      </pivotArea>
    </format>
    <format dxfId="2874">
      <pivotArea collapsedLevelsAreSubtotals="1" fieldPosition="0">
        <references count="1">
          <reference field="6" count="1">
            <x v="428"/>
          </reference>
        </references>
      </pivotArea>
    </format>
    <format dxfId="2873">
      <pivotArea collapsedLevelsAreSubtotals="1" fieldPosition="0">
        <references count="1">
          <reference field="6" count="1">
            <x v="436"/>
          </reference>
        </references>
      </pivotArea>
    </format>
    <format dxfId="2872">
      <pivotArea collapsedLevelsAreSubtotals="1" fieldPosition="0">
        <references count="1">
          <reference field="6" count="1">
            <x v="441"/>
          </reference>
        </references>
      </pivotArea>
    </format>
    <format dxfId="2871">
      <pivotArea collapsedLevelsAreSubtotals="1" fieldPosition="0">
        <references count="1">
          <reference field="6" count="1">
            <x v="445"/>
          </reference>
        </references>
      </pivotArea>
    </format>
    <format dxfId="2870">
      <pivotArea collapsedLevelsAreSubtotals="1" fieldPosition="0">
        <references count="1">
          <reference field="6" count="1">
            <x v="447"/>
          </reference>
        </references>
      </pivotArea>
    </format>
    <format dxfId="2869">
      <pivotArea collapsedLevelsAreSubtotals="1" fieldPosition="0">
        <references count="1">
          <reference field="6" count="1">
            <x v="448"/>
          </reference>
        </references>
      </pivotArea>
    </format>
    <format dxfId="2868">
      <pivotArea collapsedLevelsAreSubtotals="1" fieldPosition="0">
        <references count="1">
          <reference field="6" count="1">
            <x v="452"/>
          </reference>
        </references>
      </pivotArea>
    </format>
    <format dxfId="2867">
      <pivotArea collapsedLevelsAreSubtotals="1" fieldPosition="0">
        <references count="1">
          <reference field="6" count="1">
            <x v="454"/>
          </reference>
        </references>
      </pivotArea>
    </format>
    <format dxfId="2866">
      <pivotArea collapsedLevelsAreSubtotals="1" fieldPosition="0">
        <references count="1">
          <reference field="6" count="1">
            <x v="458"/>
          </reference>
        </references>
      </pivotArea>
    </format>
    <format dxfId="2865">
      <pivotArea collapsedLevelsAreSubtotals="1" fieldPosition="0">
        <references count="1">
          <reference field="6" count="1">
            <x v="463"/>
          </reference>
        </references>
      </pivotArea>
    </format>
    <format dxfId="2864">
      <pivotArea collapsedLevelsAreSubtotals="1" fieldPosition="0">
        <references count="1">
          <reference field="6" count="1">
            <x v="465"/>
          </reference>
        </references>
      </pivotArea>
    </format>
    <format dxfId="2863">
      <pivotArea collapsedLevelsAreSubtotals="1" fieldPosition="0">
        <references count="1">
          <reference field="6" count="1">
            <x v="481"/>
          </reference>
        </references>
      </pivotArea>
    </format>
    <format dxfId="2862">
      <pivotArea collapsedLevelsAreSubtotals="1" fieldPosition="0">
        <references count="1">
          <reference field="6" count="1">
            <x v="485"/>
          </reference>
        </references>
      </pivotArea>
    </format>
    <format dxfId="2861">
      <pivotArea collapsedLevelsAreSubtotals="1" fieldPosition="0">
        <references count="1">
          <reference field="6" count="1">
            <x v="490"/>
          </reference>
        </references>
      </pivotArea>
    </format>
    <format dxfId="2860">
      <pivotArea collapsedLevelsAreSubtotals="1" fieldPosition="0">
        <references count="1">
          <reference field="6" count="1">
            <x v="492"/>
          </reference>
        </references>
      </pivotArea>
    </format>
    <format dxfId="2859">
      <pivotArea collapsedLevelsAreSubtotals="1" fieldPosition="0">
        <references count="1">
          <reference field="6" count="1">
            <x v="498"/>
          </reference>
        </references>
      </pivotArea>
    </format>
    <format dxfId="2858">
      <pivotArea collapsedLevelsAreSubtotals="1" fieldPosition="0">
        <references count="1">
          <reference field="6" count="1">
            <x v="510"/>
          </reference>
        </references>
      </pivotArea>
    </format>
    <format dxfId="2857">
      <pivotArea collapsedLevelsAreSubtotals="1" fieldPosition="0">
        <references count="1">
          <reference field="6" count="1">
            <x v="515"/>
          </reference>
        </references>
      </pivotArea>
    </format>
    <format dxfId="2856">
      <pivotArea collapsedLevelsAreSubtotals="1" fieldPosition="0">
        <references count="1">
          <reference field="6" count="1">
            <x v="522"/>
          </reference>
        </references>
      </pivotArea>
    </format>
    <format dxfId="2855">
      <pivotArea collapsedLevelsAreSubtotals="1" fieldPosition="0">
        <references count="1">
          <reference field="6" count="1">
            <x v="524"/>
          </reference>
        </references>
      </pivotArea>
    </format>
    <format dxfId="2854">
      <pivotArea collapsedLevelsAreSubtotals="1" fieldPosition="0">
        <references count="1">
          <reference field="6" count="1">
            <x v="527"/>
          </reference>
        </references>
      </pivotArea>
    </format>
    <format dxfId="2853">
      <pivotArea collapsedLevelsAreSubtotals="1" fieldPosition="0">
        <references count="1">
          <reference field="6" count="1">
            <x v="542"/>
          </reference>
        </references>
      </pivotArea>
    </format>
    <format dxfId="2852">
      <pivotArea collapsedLevelsAreSubtotals="1" fieldPosition="0">
        <references count="1">
          <reference field="6" count="1">
            <x v="555"/>
          </reference>
        </references>
      </pivotArea>
    </format>
    <format dxfId="2851">
      <pivotArea collapsedLevelsAreSubtotals="1" fieldPosition="0">
        <references count="1">
          <reference field="6" count="1">
            <x v="556"/>
          </reference>
        </references>
      </pivotArea>
    </format>
    <format dxfId="2850">
      <pivotArea collapsedLevelsAreSubtotals="1" fieldPosition="0">
        <references count="1">
          <reference field="6" count="1">
            <x v="569"/>
          </reference>
        </references>
      </pivotArea>
    </format>
    <format dxfId="2849">
      <pivotArea collapsedLevelsAreSubtotals="1" fieldPosition="0">
        <references count="1">
          <reference field="6" count="1">
            <x v="572"/>
          </reference>
        </references>
      </pivotArea>
    </format>
    <format dxfId="2848">
      <pivotArea collapsedLevelsAreSubtotals="1" fieldPosition="0">
        <references count="1">
          <reference field="6" count="1">
            <x v="579"/>
          </reference>
        </references>
      </pivotArea>
    </format>
    <format dxfId="2847">
      <pivotArea collapsedLevelsAreSubtotals="1" fieldPosition="0">
        <references count="1">
          <reference field="6" count="1">
            <x v="589"/>
          </reference>
        </references>
      </pivotArea>
    </format>
    <format dxfId="2846">
      <pivotArea collapsedLevelsAreSubtotals="1" fieldPosition="0">
        <references count="1">
          <reference field="6" count="1">
            <x v="599"/>
          </reference>
        </references>
      </pivotArea>
    </format>
    <format dxfId="2845">
      <pivotArea collapsedLevelsAreSubtotals="1" fieldPosition="0">
        <references count="1">
          <reference field="6" count="1">
            <x v="607"/>
          </reference>
        </references>
      </pivotArea>
    </format>
    <format dxfId="2844">
      <pivotArea collapsedLevelsAreSubtotals="1" fieldPosition="0">
        <references count="1">
          <reference field="6" count="1">
            <x v="608"/>
          </reference>
        </references>
      </pivotArea>
    </format>
    <format dxfId="2843">
      <pivotArea collapsedLevelsAreSubtotals="1" fieldPosition="0">
        <references count="1">
          <reference field="6" count="1">
            <x v="619"/>
          </reference>
        </references>
      </pivotArea>
    </format>
    <format dxfId="2842">
      <pivotArea collapsedLevelsAreSubtotals="1" fieldPosition="0">
        <references count="1">
          <reference field="6" count="1">
            <x v="625"/>
          </reference>
        </references>
      </pivotArea>
    </format>
    <format dxfId="2841">
      <pivotArea collapsedLevelsAreSubtotals="1" fieldPosition="0">
        <references count="1">
          <reference field="6" count="1">
            <x v="632"/>
          </reference>
        </references>
      </pivotArea>
    </format>
    <format dxfId="2840">
      <pivotArea collapsedLevelsAreSubtotals="1" fieldPosition="0">
        <references count="1">
          <reference field="6" count="1">
            <x v="635"/>
          </reference>
        </references>
      </pivotArea>
    </format>
    <format dxfId="2839">
      <pivotArea collapsedLevelsAreSubtotals="1" fieldPosition="0">
        <references count="1">
          <reference field="6" count="1">
            <x v="637"/>
          </reference>
        </references>
      </pivotArea>
    </format>
    <format dxfId="2838">
      <pivotArea collapsedLevelsAreSubtotals="1" fieldPosition="0">
        <references count="1">
          <reference field="6" count="1">
            <x v="643"/>
          </reference>
        </references>
      </pivotArea>
    </format>
    <format dxfId="2837">
      <pivotArea collapsedLevelsAreSubtotals="1" fieldPosition="0">
        <references count="1">
          <reference field="6" count="1">
            <x v="647"/>
          </reference>
        </references>
      </pivotArea>
    </format>
    <format dxfId="2836">
      <pivotArea collapsedLevelsAreSubtotals="1" fieldPosition="0">
        <references count="1">
          <reference field="6" count="1">
            <x v="648"/>
          </reference>
        </references>
      </pivotArea>
    </format>
    <format dxfId="2835">
      <pivotArea collapsedLevelsAreSubtotals="1" fieldPosition="0">
        <references count="1">
          <reference field="6" count="1">
            <x v="652"/>
          </reference>
        </references>
      </pivotArea>
    </format>
    <format dxfId="2834">
      <pivotArea collapsedLevelsAreSubtotals="1" fieldPosition="0">
        <references count="1">
          <reference field="6" count="1">
            <x v="676"/>
          </reference>
        </references>
      </pivotArea>
    </format>
    <format dxfId="2833">
      <pivotArea collapsedLevelsAreSubtotals="1" fieldPosition="0">
        <references count="1">
          <reference field="6" count="1">
            <x v="680"/>
          </reference>
        </references>
      </pivotArea>
    </format>
    <format dxfId="2832">
      <pivotArea collapsedLevelsAreSubtotals="1" fieldPosition="0">
        <references count="1">
          <reference field="6" count="1">
            <x v="716"/>
          </reference>
        </references>
      </pivotArea>
    </format>
    <format dxfId="2831">
      <pivotArea collapsedLevelsAreSubtotals="1" fieldPosition="0">
        <references count="1">
          <reference field="6" count="1">
            <x v="717"/>
          </reference>
        </references>
      </pivotArea>
    </format>
    <format dxfId="2830">
      <pivotArea collapsedLevelsAreSubtotals="1" fieldPosition="0">
        <references count="1">
          <reference field="6" count="1">
            <x v="721"/>
          </reference>
        </references>
      </pivotArea>
    </format>
    <format dxfId="2829">
      <pivotArea collapsedLevelsAreSubtotals="1" fieldPosition="0">
        <references count="1">
          <reference field="6" count="1">
            <x v="725"/>
          </reference>
        </references>
      </pivotArea>
    </format>
    <format dxfId="2828">
      <pivotArea collapsedLevelsAreSubtotals="1" fieldPosition="0">
        <references count="1">
          <reference field="6" count="1">
            <x v="727"/>
          </reference>
        </references>
      </pivotArea>
    </format>
    <format dxfId="2827">
      <pivotArea collapsedLevelsAreSubtotals="1" fieldPosition="0">
        <references count="1">
          <reference field="6" count="1">
            <x v="734"/>
          </reference>
        </references>
      </pivotArea>
    </format>
    <format dxfId="2826">
      <pivotArea collapsedLevelsAreSubtotals="1" fieldPosition="0">
        <references count="1">
          <reference field="6" count="1">
            <x v="736"/>
          </reference>
        </references>
      </pivotArea>
    </format>
    <format dxfId="2825">
      <pivotArea collapsedLevelsAreSubtotals="1" fieldPosition="0">
        <references count="1">
          <reference field="6" count="1">
            <x v="780"/>
          </reference>
        </references>
      </pivotArea>
    </format>
    <format dxfId="2824">
      <pivotArea collapsedLevelsAreSubtotals="1" fieldPosition="0">
        <references count="1">
          <reference field="6" count="1">
            <x v="791"/>
          </reference>
        </references>
      </pivotArea>
    </format>
    <format dxfId="2823">
      <pivotArea collapsedLevelsAreSubtotals="1" fieldPosition="0">
        <references count="1">
          <reference field="6" count="1">
            <x v="797"/>
          </reference>
        </references>
      </pivotArea>
    </format>
    <format dxfId="2822">
      <pivotArea collapsedLevelsAreSubtotals="1" fieldPosition="0">
        <references count="1">
          <reference field="6" count="1">
            <x v="804"/>
          </reference>
        </references>
      </pivotArea>
    </format>
    <format dxfId="2821">
      <pivotArea collapsedLevelsAreSubtotals="1" fieldPosition="0">
        <references count="1">
          <reference field="6" count="1">
            <x v="811"/>
          </reference>
        </references>
      </pivotArea>
    </format>
    <format dxfId="2820">
      <pivotArea collapsedLevelsAreSubtotals="1" fieldPosition="0">
        <references count="1">
          <reference field="6" count="1">
            <x v="822"/>
          </reference>
        </references>
      </pivotArea>
    </format>
    <format dxfId="2819">
      <pivotArea collapsedLevelsAreSubtotals="1" fieldPosition="0">
        <references count="1">
          <reference field="6" count="1">
            <x v="823"/>
          </reference>
        </references>
      </pivotArea>
    </format>
    <format dxfId="2818">
      <pivotArea collapsedLevelsAreSubtotals="1" fieldPosition="0">
        <references count="1">
          <reference field="6" count="1">
            <x v="826"/>
          </reference>
        </references>
      </pivotArea>
    </format>
    <format dxfId="2817">
      <pivotArea collapsedLevelsAreSubtotals="1" fieldPosition="0">
        <references count="1">
          <reference field="6" count="1">
            <x v="827"/>
          </reference>
        </references>
      </pivotArea>
    </format>
    <format dxfId="2816">
      <pivotArea collapsedLevelsAreSubtotals="1" fieldPosition="0">
        <references count="1">
          <reference field="6" count="1">
            <x v="831"/>
          </reference>
        </references>
      </pivotArea>
    </format>
    <format dxfId="2815">
      <pivotArea collapsedLevelsAreSubtotals="1" fieldPosition="0">
        <references count="1">
          <reference field="6" count="1">
            <x v="838"/>
          </reference>
        </references>
      </pivotArea>
    </format>
    <format dxfId="2814">
      <pivotArea collapsedLevelsAreSubtotals="1" fieldPosition="0">
        <references count="1">
          <reference field="6" count="1">
            <x v="839"/>
          </reference>
        </references>
      </pivotArea>
    </format>
    <format dxfId="2813">
      <pivotArea collapsedLevelsAreSubtotals="1" fieldPosition="0">
        <references count="1">
          <reference field="6" count="1">
            <x v="840"/>
          </reference>
        </references>
      </pivotArea>
    </format>
    <format dxfId="2812">
      <pivotArea collapsedLevelsAreSubtotals="1" fieldPosition="0">
        <references count="1">
          <reference field="6" count="1">
            <x v="848"/>
          </reference>
        </references>
      </pivotArea>
    </format>
    <format dxfId="2811">
      <pivotArea collapsedLevelsAreSubtotals="1" fieldPosition="0">
        <references count="1">
          <reference field="6" count="1">
            <x v="849"/>
          </reference>
        </references>
      </pivotArea>
    </format>
    <format dxfId="2810">
      <pivotArea collapsedLevelsAreSubtotals="1" fieldPosition="0">
        <references count="1">
          <reference field="6" count="1">
            <x v="856"/>
          </reference>
        </references>
      </pivotArea>
    </format>
    <format dxfId="2809">
      <pivotArea collapsedLevelsAreSubtotals="1" fieldPosition="0">
        <references count="1">
          <reference field="6" count="1">
            <x v="859"/>
          </reference>
        </references>
      </pivotArea>
    </format>
    <format dxfId="2808">
      <pivotArea collapsedLevelsAreSubtotals="1" fieldPosition="0">
        <references count="1">
          <reference field="6" count="1">
            <x v="867"/>
          </reference>
        </references>
      </pivotArea>
    </format>
    <format dxfId="2807">
      <pivotArea collapsedLevelsAreSubtotals="1" fieldPosition="0">
        <references count="1">
          <reference field="6" count="1">
            <x v="870"/>
          </reference>
        </references>
      </pivotArea>
    </format>
    <format dxfId="2806">
      <pivotArea collapsedLevelsAreSubtotals="1" fieldPosition="0">
        <references count="1">
          <reference field="6" count="1">
            <x v="879"/>
          </reference>
        </references>
      </pivotArea>
    </format>
    <format dxfId="2805">
      <pivotArea collapsedLevelsAreSubtotals="1" fieldPosition="0">
        <references count="1">
          <reference field="6" count="1">
            <x v="909"/>
          </reference>
        </references>
      </pivotArea>
    </format>
    <format dxfId="2804">
      <pivotArea collapsedLevelsAreSubtotals="1" fieldPosition="0">
        <references count="1">
          <reference field="6" count="1">
            <x v="914"/>
          </reference>
        </references>
      </pivotArea>
    </format>
    <format dxfId="2803">
      <pivotArea collapsedLevelsAreSubtotals="1" fieldPosition="0">
        <references count="1">
          <reference field="6" count="1">
            <x v="923"/>
          </reference>
        </references>
      </pivotArea>
    </format>
    <format dxfId="2802">
      <pivotArea collapsedLevelsAreSubtotals="1" fieldPosition="0">
        <references count="1">
          <reference field="6" count="1">
            <x v="935"/>
          </reference>
        </references>
      </pivotArea>
    </format>
    <format dxfId="2801">
      <pivotArea collapsedLevelsAreSubtotals="1" fieldPosition="0">
        <references count="1">
          <reference field="6" count="1">
            <x v="936"/>
          </reference>
        </references>
      </pivotArea>
    </format>
    <format dxfId="2800">
      <pivotArea collapsedLevelsAreSubtotals="1" fieldPosition="0">
        <references count="1">
          <reference field="6" count="1">
            <x v="941"/>
          </reference>
        </references>
      </pivotArea>
    </format>
    <format dxfId="2799">
      <pivotArea collapsedLevelsAreSubtotals="1" fieldPosition="0">
        <references count="1">
          <reference field="6" count="1">
            <x v="942"/>
          </reference>
        </references>
      </pivotArea>
    </format>
    <format dxfId="2798">
      <pivotArea collapsedLevelsAreSubtotals="1" fieldPosition="0">
        <references count="1">
          <reference field="6" count="1">
            <x v="947"/>
          </reference>
        </references>
      </pivotArea>
    </format>
    <format dxfId="2797">
      <pivotArea collapsedLevelsAreSubtotals="1" fieldPosition="0">
        <references count="1">
          <reference field="6" count="1">
            <x v="953"/>
          </reference>
        </references>
      </pivotArea>
    </format>
    <format dxfId="2796">
      <pivotArea collapsedLevelsAreSubtotals="1" fieldPosition="0">
        <references count="1">
          <reference field="6" count="1">
            <x v="972"/>
          </reference>
        </references>
      </pivotArea>
    </format>
    <format dxfId="2795">
      <pivotArea collapsedLevelsAreSubtotals="1" fieldPosition="0">
        <references count="1">
          <reference field="6" count="1">
            <x v="982"/>
          </reference>
        </references>
      </pivotArea>
    </format>
    <format dxfId="2794">
      <pivotArea collapsedLevelsAreSubtotals="1" fieldPosition="0">
        <references count="1">
          <reference field="6" count="1">
            <x v="989"/>
          </reference>
        </references>
      </pivotArea>
    </format>
    <format dxfId="2793">
      <pivotArea collapsedLevelsAreSubtotals="1" fieldPosition="0">
        <references count="1">
          <reference field="6" count="1">
            <x v="1014"/>
          </reference>
        </references>
      </pivotArea>
    </format>
    <format dxfId="2792">
      <pivotArea collapsedLevelsAreSubtotals="1" fieldPosition="0">
        <references count="1">
          <reference field="6" count="1">
            <x v="1033"/>
          </reference>
        </references>
      </pivotArea>
    </format>
    <format dxfId="2791">
      <pivotArea collapsedLevelsAreSubtotals="1" fieldPosition="0">
        <references count="1">
          <reference field="6" count="1">
            <x v="1058"/>
          </reference>
        </references>
      </pivotArea>
    </format>
    <format dxfId="2790">
      <pivotArea collapsedLevelsAreSubtotals="1" fieldPosition="0">
        <references count="1">
          <reference field="6" count="1">
            <x v="1060"/>
          </reference>
        </references>
      </pivotArea>
    </format>
    <format dxfId="2789">
      <pivotArea collapsedLevelsAreSubtotals="1" fieldPosition="0">
        <references count="1">
          <reference field="6" count="1">
            <x v="1064"/>
          </reference>
        </references>
      </pivotArea>
    </format>
    <format dxfId="2788">
      <pivotArea collapsedLevelsAreSubtotals="1" fieldPosition="0">
        <references count="1">
          <reference field="6" count="1">
            <x v="1069"/>
          </reference>
        </references>
      </pivotArea>
    </format>
    <format dxfId="2787">
      <pivotArea collapsedLevelsAreSubtotals="1" fieldPosition="0">
        <references count="1">
          <reference field="6" count="1">
            <x v="1070"/>
          </reference>
        </references>
      </pivotArea>
    </format>
    <format dxfId="2786">
      <pivotArea collapsedLevelsAreSubtotals="1" fieldPosition="0">
        <references count="1">
          <reference field="6" count="1">
            <x v="1080"/>
          </reference>
        </references>
      </pivotArea>
    </format>
    <format dxfId="2785">
      <pivotArea collapsedLevelsAreSubtotals="1" fieldPosition="0">
        <references count="1">
          <reference field="6" count="1">
            <x v="1109"/>
          </reference>
        </references>
      </pivotArea>
    </format>
    <format dxfId="2784">
      <pivotArea collapsedLevelsAreSubtotals="1" fieldPosition="0">
        <references count="1">
          <reference field="6" count="1">
            <x v="1112"/>
          </reference>
        </references>
      </pivotArea>
    </format>
    <format dxfId="2783">
      <pivotArea collapsedLevelsAreSubtotals="1" fieldPosition="0">
        <references count="1">
          <reference field="6" count="1">
            <x v="1114"/>
          </reference>
        </references>
      </pivotArea>
    </format>
    <format dxfId="2782">
      <pivotArea collapsedLevelsAreSubtotals="1" fieldPosition="0">
        <references count="1">
          <reference field="6" count="1">
            <x v="1116"/>
          </reference>
        </references>
      </pivotArea>
    </format>
    <format dxfId="2781">
      <pivotArea collapsedLevelsAreSubtotals="1" fieldPosition="0">
        <references count="1">
          <reference field="6" count="1">
            <x v="1122"/>
          </reference>
        </references>
      </pivotArea>
    </format>
    <format dxfId="2780">
      <pivotArea collapsedLevelsAreSubtotals="1" fieldPosition="0">
        <references count="1">
          <reference field="6" count="1">
            <x v="1129"/>
          </reference>
        </references>
      </pivotArea>
    </format>
    <format dxfId="2779">
      <pivotArea collapsedLevelsAreSubtotals="1" fieldPosition="0">
        <references count="1">
          <reference field="6" count="1">
            <x v="1148"/>
          </reference>
        </references>
      </pivotArea>
    </format>
    <format dxfId="2778">
      <pivotArea collapsedLevelsAreSubtotals="1" fieldPosition="0">
        <references count="1">
          <reference field="6" count="1">
            <x v="1152"/>
          </reference>
        </references>
      </pivotArea>
    </format>
    <format dxfId="2777">
      <pivotArea collapsedLevelsAreSubtotals="1" fieldPosition="0">
        <references count="1">
          <reference field="6" count="1">
            <x v="1154"/>
          </reference>
        </references>
      </pivotArea>
    </format>
    <format dxfId="2776">
      <pivotArea collapsedLevelsAreSubtotals="1" fieldPosition="0">
        <references count="1">
          <reference field="6" count="1">
            <x v="1160"/>
          </reference>
        </references>
      </pivotArea>
    </format>
    <format dxfId="2775">
      <pivotArea collapsedLevelsAreSubtotals="1" fieldPosition="0">
        <references count="1">
          <reference field="6" count="1">
            <x v="1164"/>
          </reference>
        </references>
      </pivotArea>
    </format>
    <format dxfId="2774">
      <pivotArea collapsedLevelsAreSubtotals="1" fieldPosition="0">
        <references count="1">
          <reference field="6" count="1">
            <x v="1169"/>
          </reference>
        </references>
      </pivotArea>
    </format>
    <format dxfId="2773">
      <pivotArea collapsedLevelsAreSubtotals="1" fieldPosition="0">
        <references count="1">
          <reference field="6" count="1">
            <x v="1171"/>
          </reference>
        </references>
      </pivotArea>
    </format>
    <format dxfId="2772">
      <pivotArea collapsedLevelsAreSubtotals="1" fieldPosition="0">
        <references count="1">
          <reference field="6" count="1">
            <x v="1174"/>
          </reference>
        </references>
      </pivotArea>
    </format>
    <format dxfId="2771">
      <pivotArea collapsedLevelsAreSubtotals="1" fieldPosition="0">
        <references count="1">
          <reference field="6" count="1">
            <x v="1181"/>
          </reference>
        </references>
      </pivotArea>
    </format>
    <format dxfId="2770">
      <pivotArea collapsedLevelsAreSubtotals="1" fieldPosition="0">
        <references count="1">
          <reference field="6" count="1">
            <x v="1183"/>
          </reference>
        </references>
      </pivotArea>
    </format>
    <format dxfId="2769">
      <pivotArea collapsedLevelsAreSubtotals="1" fieldPosition="0">
        <references count="1">
          <reference field="6" count="1">
            <x v="1197"/>
          </reference>
        </references>
      </pivotArea>
    </format>
    <format dxfId="2768">
      <pivotArea collapsedLevelsAreSubtotals="1" fieldPosition="0">
        <references count="1">
          <reference field="6" count="1">
            <x v="1218"/>
          </reference>
        </references>
      </pivotArea>
    </format>
    <format dxfId="2767">
      <pivotArea collapsedLevelsAreSubtotals="1" fieldPosition="0">
        <references count="1">
          <reference field="6" count="1">
            <x v="1222"/>
          </reference>
        </references>
      </pivotArea>
    </format>
    <format dxfId="2766">
      <pivotArea collapsedLevelsAreSubtotals="1" fieldPosition="0">
        <references count="1">
          <reference field="6" count="1">
            <x v="1223"/>
          </reference>
        </references>
      </pivotArea>
    </format>
    <format dxfId="2765">
      <pivotArea collapsedLevelsAreSubtotals="1" fieldPosition="0">
        <references count="1">
          <reference field="6" count="1">
            <x v="1225"/>
          </reference>
        </references>
      </pivotArea>
    </format>
    <format dxfId="2764">
      <pivotArea collapsedLevelsAreSubtotals="1" fieldPosition="0">
        <references count="1">
          <reference field="6" count="1">
            <x v="1226"/>
          </reference>
        </references>
      </pivotArea>
    </format>
    <format dxfId="2763">
      <pivotArea collapsedLevelsAreSubtotals="1" fieldPosition="0">
        <references count="1">
          <reference field="6" count="1">
            <x v="1230"/>
          </reference>
        </references>
      </pivotArea>
    </format>
    <format dxfId="2762">
      <pivotArea collapsedLevelsAreSubtotals="1" fieldPosition="0">
        <references count="1">
          <reference field="6" count="1">
            <x v="1231"/>
          </reference>
        </references>
      </pivotArea>
    </format>
    <format dxfId="2761">
      <pivotArea collapsedLevelsAreSubtotals="1" fieldPosition="0">
        <references count="1">
          <reference field="6" count="1">
            <x v="1257"/>
          </reference>
        </references>
      </pivotArea>
    </format>
    <format dxfId="2760">
      <pivotArea collapsedLevelsAreSubtotals="1" fieldPosition="0">
        <references count="1">
          <reference field="6" count="1">
            <x v="1258"/>
          </reference>
        </references>
      </pivotArea>
    </format>
    <format dxfId="2759">
      <pivotArea collapsedLevelsAreSubtotals="1" fieldPosition="0">
        <references count="1">
          <reference field="6" count="1">
            <x v="1262"/>
          </reference>
        </references>
      </pivotArea>
    </format>
    <format dxfId="2758">
      <pivotArea collapsedLevelsAreSubtotals="1" fieldPosition="0">
        <references count="1">
          <reference field="6" count="1">
            <x v="1288"/>
          </reference>
        </references>
      </pivotArea>
    </format>
    <format dxfId="2757">
      <pivotArea collapsedLevelsAreSubtotals="1" fieldPosition="0">
        <references count="1">
          <reference field="6" count="1">
            <x v="1290"/>
          </reference>
        </references>
      </pivotArea>
    </format>
    <format dxfId="2756">
      <pivotArea collapsedLevelsAreSubtotals="1" fieldPosition="0">
        <references count="1">
          <reference field="6" count="1">
            <x v="1298"/>
          </reference>
        </references>
      </pivotArea>
    </format>
    <format dxfId="2755">
      <pivotArea collapsedLevelsAreSubtotals="1" fieldPosition="0">
        <references count="1">
          <reference field="6" count="1">
            <x v="1308"/>
          </reference>
        </references>
      </pivotArea>
    </format>
    <format dxfId="2754">
      <pivotArea collapsedLevelsAreSubtotals="1" fieldPosition="0">
        <references count="1">
          <reference field="6" count="1">
            <x v="1309"/>
          </reference>
        </references>
      </pivotArea>
    </format>
    <format dxfId="2753">
      <pivotArea collapsedLevelsAreSubtotals="1" fieldPosition="0">
        <references count="1">
          <reference field="6" count="1">
            <x v="1311"/>
          </reference>
        </references>
      </pivotArea>
    </format>
    <format dxfId="2752">
      <pivotArea collapsedLevelsAreSubtotals="1" fieldPosition="0">
        <references count="1">
          <reference field="6" count="1">
            <x v="1314"/>
          </reference>
        </references>
      </pivotArea>
    </format>
    <format dxfId="2751">
      <pivotArea collapsedLevelsAreSubtotals="1" fieldPosition="0">
        <references count="1">
          <reference field="6" count="1">
            <x v="1318"/>
          </reference>
        </references>
      </pivotArea>
    </format>
    <format dxfId="2750">
      <pivotArea collapsedLevelsAreSubtotals="1" fieldPosition="0">
        <references count="1">
          <reference field="6" count="1">
            <x v="1329"/>
          </reference>
        </references>
      </pivotArea>
    </format>
    <format dxfId="2749">
      <pivotArea collapsedLevelsAreSubtotals="1" fieldPosition="0">
        <references count="1">
          <reference field="6" count="1">
            <x v="1332"/>
          </reference>
        </references>
      </pivotArea>
    </format>
    <format dxfId="2748">
      <pivotArea collapsedLevelsAreSubtotals="1" fieldPosition="0">
        <references count="1">
          <reference field="6" count="1">
            <x v="1334"/>
          </reference>
        </references>
      </pivotArea>
    </format>
    <format dxfId="2747">
      <pivotArea collapsedLevelsAreSubtotals="1" fieldPosition="0">
        <references count="1">
          <reference field="6" count="1">
            <x v="1341"/>
          </reference>
        </references>
      </pivotArea>
    </format>
    <format dxfId="2746">
      <pivotArea collapsedLevelsAreSubtotals="1" fieldPosition="0">
        <references count="1">
          <reference field="6" count="1">
            <x v="1342"/>
          </reference>
        </references>
      </pivotArea>
    </format>
    <format dxfId="2745">
      <pivotArea collapsedLevelsAreSubtotals="1" fieldPosition="0">
        <references count="1">
          <reference field="6" count="1">
            <x v="1346"/>
          </reference>
        </references>
      </pivotArea>
    </format>
    <format dxfId="2744">
      <pivotArea collapsedLevelsAreSubtotals="1" fieldPosition="0">
        <references count="1">
          <reference field="6" count="1">
            <x v="1349"/>
          </reference>
        </references>
      </pivotArea>
    </format>
    <format dxfId="2743">
      <pivotArea collapsedLevelsAreSubtotals="1" fieldPosition="0">
        <references count="1">
          <reference field="6" count="1">
            <x v="1351"/>
          </reference>
        </references>
      </pivotArea>
    </format>
    <format dxfId="2742">
      <pivotArea collapsedLevelsAreSubtotals="1" fieldPosition="0">
        <references count="1">
          <reference field="6" count="1">
            <x v="1353"/>
          </reference>
        </references>
      </pivotArea>
    </format>
    <format dxfId="2741">
      <pivotArea collapsedLevelsAreSubtotals="1" fieldPosition="0">
        <references count="1">
          <reference field="6" count="1">
            <x v="1364"/>
          </reference>
        </references>
      </pivotArea>
    </format>
    <format dxfId="2740">
      <pivotArea collapsedLevelsAreSubtotals="1" fieldPosition="0">
        <references count="1">
          <reference field="6" count="1">
            <x v="1373"/>
          </reference>
        </references>
      </pivotArea>
    </format>
    <format dxfId="2739">
      <pivotArea collapsedLevelsAreSubtotals="1" fieldPosition="0">
        <references count="1">
          <reference field="6" count="1">
            <x v="1377"/>
          </reference>
        </references>
      </pivotArea>
    </format>
    <format dxfId="2738">
      <pivotArea collapsedLevelsAreSubtotals="1" fieldPosition="0">
        <references count="1">
          <reference field="6" count="1">
            <x v="1388"/>
          </reference>
        </references>
      </pivotArea>
    </format>
    <format dxfId="2737">
      <pivotArea collapsedLevelsAreSubtotals="1" fieldPosition="0">
        <references count="1">
          <reference field="6" count="1">
            <x v="1396"/>
          </reference>
        </references>
      </pivotArea>
    </format>
    <format dxfId="2736">
      <pivotArea collapsedLevelsAreSubtotals="1" fieldPosition="0">
        <references count="1">
          <reference field="6" count="1">
            <x v="1408"/>
          </reference>
        </references>
      </pivotArea>
    </format>
    <format dxfId="2735">
      <pivotArea collapsedLevelsAreSubtotals="1" fieldPosition="0">
        <references count="1">
          <reference field="6" count="1">
            <x v="1416"/>
          </reference>
        </references>
      </pivotArea>
    </format>
    <format dxfId="2734">
      <pivotArea collapsedLevelsAreSubtotals="1" fieldPosition="0">
        <references count="1">
          <reference field="6" count="1">
            <x v="1422"/>
          </reference>
        </references>
      </pivotArea>
    </format>
    <format dxfId="2733">
      <pivotArea collapsedLevelsAreSubtotals="1" fieldPosition="0">
        <references count="1">
          <reference field="6" count="1">
            <x v="1431"/>
          </reference>
        </references>
      </pivotArea>
    </format>
    <format dxfId="2732">
      <pivotArea collapsedLevelsAreSubtotals="1" fieldPosition="0">
        <references count="1">
          <reference field="6" count="1">
            <x v="1446"/>
          </reference>
        </references>
      </pivotArea>
    </format>
    <format dxfId="2731">
      <pivotArea collapsedLevelsAreSubtotals="1" fieldPosition="0">
        <references count="1">
          <reference field="6" count="1">
            <x v="1449"/>
          </reference>
        </references>
      </pivotArea>
    </format>
    <format dxfId="2730">
      <pivotArea collapsedLevelsAreSubtotals="1" fieldPosition="0">
        <references count="1">
          <reference field="6" count="1">
            <x v="1455"/>
          </reference>
        </references>
      </pivotArea>
    </format>
    <format dxfId="2729">
      <pivotArea collapsedLevelsAreSubtotals="1" fieldPosition="0">
        <references count="1">
          <reference field="6" count="1">
            <x v="1458"/>
          </reference>
        </references>
      </pivotArea>
    </format>
    <format dxfId="2728">
      <pivotArea collapsedLevelsAreSubtotals="1" fieldPosition="0">
        <references count="1">
          <reference field="6" count="1">
            <x v="1477"/>
          </reference>
        </references>
      </pivotArea>
    </format>
    <format dxfId="2727">
      <pivotArea collapsedLevelsAreSubtotals="1" fieldPosition="0">
        <references count="1">
          <reference field="6" count="1">
            <x v="1478"/>
          </reference>
        </references>
      </pivotArea>
    </format>
    <format dxfId="2726">
      <pivotArea collapsedLevelsAreSubtotals="1" fieldPosition="0">
        <references count="1">
          <reference field="6" count="1">
            <x v="1479"/>
          </reference>
        </references>
      </pivotArea>
    </format>
    <format dxfId="2725">
      <pivotArea collapsedLevelsAreSubtotals="1" fieldPosition="0">
        <references count="1">
          <reference field="6" count="1">
            <x v="1480"/>
          </reference>
        </references>
      </pivotArea>
    </format>
    <format dxfId="2724">
      <pivotArea collapsedLevelsAreSubtotals="1" fieldPosition="0">
        <references count="1">
          <reference field="6" count="1">
            <x v="1482"/>
          </reference>
        </references>
      </pivotArea>
    </format>
    <format dxfId="2723">
      <pivotArea collapsedLevelsAreSubtotals="1" fieldPosition="0">
        <references count="1">
          <reference field="6" count="1">
            <x v="1486"/>
          </reference>
        </references>
      </pivotArea>
    </format>
    <format dxfId="2722">
      <pivotArea collapsedLevelsAreSubtotals="1" fieldPosition="0">
        <references count="1">
          <reference field="6" count="1">
            <x v="1504"/>
          </reference>
        </references>
      </pivotArea>
    </format>
    <format dxfId="2721">
      <pivotArea collapsedLevelsAreSubtotals="1" fieldPosition="0">
        <references count="1">
          <reference field="6" count="1">
            <x v="1514"/>
          </reference>
        </references>
      </pivotArea>
    </format>
    <format dxfId="2720">
      <pivotArea collapsedLevelsAreSubtotals="1" fieldPosition="0">
        <references count="1">
          <reference field="6" count="1">
            <x v="1517"/>
          </reference>
        </references>
      </pivotArea>
    </format>
    <format dxfId="2719">
      <pivotArea collapsedLevelsAreSubtotals="1" fieldPosition="0">
        <references count="1">
          <reference field="6" count="1">
            <x v="1524"/>
          </reference>
        </references>
      </pivotArea>
    </format>
    <format dxfId="2718">
      <pivotArea collapsedLevelsAreSubtotals="1" fieldPosition="0">
        <references count="1">
          <reference field="6" count="1">
            <x v="1540"/>
          </reference>
        </references>
      </pivotArea>
    </format>
    <format dxfId="2717">
      <pivotArea collapsedLevelsAreSubtotals="1" fieldPosition="0">
        <references count="1">
          <reference field="6" count="1">
            <x v="1546"/>
          </reference>
        </references>
      </pivotArea>
    </format>
    <format dxfId="2716">
      <pivotArea collapsedLevelsAreSubtotals="1" fieldPosition="0">
        <references count="1">
          <reference field="6" count="1">
            <x v="1553"/>
          </reference>
        </references>
      </pivotArea>
    </format>
    <format dxfId="2715">
      <pivotArea collapsedLevelsAreSubtotals="1" fieldPosition="0">
        <references count="1">
          <reference field="6" count="1">
            <x v="1561"/>
          </reference>
        </references>
      </pivotArea>
    </format>
    <format dxfId="2714">
      <pivotArea collapsedLevelsAreSubtotals="1" fieldPosition="0">
        <references count="1">
          <reference field="6" count="1">
            <x v="1563"/>
          </reference>
        </references>
      </pivotArea>
    </format>
    <format dxfId="2713">
      <pivotArea collapsedLevelsAreSubtotals="1" fieldPosition="0">
        <references count="1">
          <reference field="6" count="1">
            <x v="1564"/>
          </reference>
        </references>
      </pivotArea>
    </format>
    <format dxfId="2712">
      <pivotArea collapsedLevelsAreSubtotals="1" fieldPosition="0">
        <references count="1">
          <reference field="6" count="1">
            <x v="1569"/>
          </reference>
        </references>
      </pivotArea>
    </format>
    <format dxfId="2711">
      <pivotArea collapsedLevelsAreSubtotals="1" fieldPosition="0">
        <references count="1">
          <reference field="6" count="1">
            <x v="1571"/>
          </reference>
        </references>
      </pivotArea>
    </format>
    <format dxfId="2710">
      <pivotArea collapsedLevelsAreSubtotals="1" fieldPosition="0">
        <references count="1">
          <reference field="6" count="1">
            <x v="1573"/>
          </reference>
        </references>
      </pivotArea>
    </format>
    <format dxfId="2709">
      <pivotArea collapsedLevelsAreSubtotals="1" fieldPosition="0">
        <references count="1">
          <reference field="6" count="1">
            <x v="1574"/>
          </reference>
        </references>
      </pivotArea>
    </format>
    <format dxfId="2708">
      <pivotArea collapsedLevelsAreSubtotals="1" fieldPosition="0">
        <references count="1">
          <reference field="6" count="1">
            <x v="1580"/>
          </reference>
        </references>
      </pivotArea>
    </format>
    <format dxfId="2707">
      <pivotArea collapsedLevelsAreSubtotals="1" fieldPosition="0">
        <references count="1">
          <reference field="6" count="1">
            <x v="1581"/>
          </reference>
        </references>
      </pivotArea>
    </format>
    <format dxfId="2706">
      <pivotArea collapsedLevelsAreSubtotals="1" fieldPosition="0">
        <references count="1">
          <reference field="6" count="1">
            <x v="1584"/>
          </reference>
        </references>
      </pivotArea>
    </format>
    <format dxfId="2705">
      <pivotArea collapsedLevelsAreSubtotals="1" fieldPosition="0">
        <references count="1">
          <reference field="6" count="1">
            <x v="1602"/>
          </reference>
        </references>
      </pivotArea>
    </format>
    <format dxfId="2704">
      <pivotArea collapsedLevelsAreSubtotals="1" fieldPosition="0">
        <references count="1">
          <reference field="6" count="1">
            <x v="1605"/>
          </reference>
        </references>
      </pivotArea>
    </format>
    <format dxfId="2703">
      <pivotArea collapsedLevelsAreSubtotals="1" fieldPosition="0">
        <references count="1">
          <reference field="6" count="1">
            <x v="1606"/>
          </reference>
        </references>
      </pivotArea>
    </format>
    <format dxfId="2702">
      <pivotArea collapsedLevelsAreSubtotals="1" fieldPosition="0">
        <references count="1">
          <reference field="6" count="1">
            <x v="1607"/>
          </reference>
        </references>
      </pivotArea>
    </format>
    <format dxfId="2701">
      <pivotArea collapsedLevelsAreSubtotals="1" fieldPosition="0">
        <references count="1">
          <reference field="6" count="1">
            <x v="1609"/>
          </reference>
        </references>
      </pivotArea>
    </format>
    <format dxfId="2700">
      <pivotArea collapsedLevelsAreSubtotals="1" fieldPosition="0">
        <references count="1">
          <reference field="6" count="1">
            <x v="1611"/>
          </reference>
        </references>
      </pivotArea>
    </format>
    <format dxfId="2699">
      <pivotArea collapsedLevelsAreSubtotals="1" fieldPosition="0">
        <references count="1">
          <reference field="6" count="1">
            <x v="1627"/>
          </reference>
        </references>
      </pivotArea>
    </format>
    <format dxfId="2698">
      <pivotArea collapsedLevelsAreSubtotals="1" fieldPosition="0">
        <references count="1">
          <reference field="6" count="1">
            <x v="1630"/>
          </reference>
        </references>
      </pivotArea>
    </format>
    <format dxfId="2697">
      <pivotArea collapsedLevelsAreSubtotals="1" fieldPosition="0">
        <references count="1">
          <reference field="6" count="1">
            <x v="1635"/>
          </reference>
        </references>
      </pivotArea>
    </format>
    <format dxfId="2696">
      <pivotArea collapsedLevelsAreSubtotals="1" fieldPosition="0">
        <references count="1">
          <reference field="6" count="1">
            <x v="1648"/>
          </reference>
        </references>
      </pivotArea>
    </format>
    <format dxfId="2695">
      <pivotArea collapsedLevelsAreSubtotals="1" fieldPosition="0">
        <references count="1">
          <reference field="6" count="1">
            <x v="1650"/>
          </reference>
        </references>
      </pivotArea>
    </format>
    <format dxfId="2694">
      <pivotArea collapsedLevelsAreSubtotals="1" fieldPosition="0">
        <references count="1">
          <reference field="6" count="1">
            <x v="1685"/>
          </reference>
        </references>
      </pivotArea>
    </format>
    <format dxfId="2693">
      <pivotArea collapsedLevelsAreSubtotals="1" fieldPosition="0">
        <references count="1">
          <reference field="6" count="1">
            <x v="1697"/>
          </reference>
        </references>
      </pivotArea>
    </format>
    <format dxfId="2692">
      <pivotArea collapsedLevelsAreSubtotals="1" fieldPosition="0">
        <references count="1">
          <reference field="6" count="1">
            <x v="1716"/>
          </reference>
        </references>
      </pivotArea>
    </format>
    <format dxfId="2691">
      <pivotArea collapsedLevelsAreSubtotals="1" fieldPosition="0">
        <references count="1">
          <reference field="6" count="1">
            <x v="1717"/>
          </reference>
        </references>
      </pivotArea>
    </format>
    <format dxfId="2690">
      <pivotArea collapsedLevelsAreSubtotals="1" fieldPosition="0">
        <references count="1">
          <reference field="6" count="1">
            <x v="1720"/>
          </reference>
        </references>
      </pivotArea>
    </format>
    <format dxfId="2689">
      <pivotArea collapsedLevelsAreSubtotals="1" fieldPosition="0">
        <references count="1">
          <reference field="6" count="1">
            <x v="1724"/>
          </reference>
        </references>
      </pivotArea>
    </format>
    <format dxfId="2688">
      <pivotArea collapsedLevelsAreSubtotals="1" fieldPosition="0">
        <references count="1">
          <reference field="6" count="1">
            <x v="1737"/>
          </reference>
        </references>
      </pivotArea>
    </format>
    <format dxfId="2687">
      <pivotArea collapsedLevelsAreSubtotals="1" fieldPosition="0">
        <references count="1">
          <reference field="6" count="1">
            <x v="1744"/>
          </reference>
        </references>
      </pivotArea>
    </format>
    <format dxfId="2686">
      <pivotArea collapsedLevelsAreSubtotals="1" fieldPosition="0">
        <references count="1">
          <reference field="6" count="1">
            <x v="1749"/>
          </reference>
        </references>
      </pivotArea>
    </format>
    <format dxfId="2685">
      <pivotArea collapsedLevelsAreSubtotals="1" fieldPosition="0">
        <references count="1">
          <reference field="6" count="1">
            <x v="1755"/>
          </reference>
        </references>
      </pivotArea>
    </format>
    <format dxfId="2684">
      <pivotArea collapsedLevelsAreSubtotals="1" fieldPosition="0">
        <references count="1">
          <reference field="6" count="1">
            <x v="1767"/>
          </reference>
        </references>
      </pivotArea>
    </format>
    <format dxfId="2683">
      <pivotArea collapsedLevelsAreSubtotals="1" fieldPosition="0">
        <references count="1">
          <reference field="6" count="1">
            <x v="1772"/>
          </reference>
        </references>
      </pivotArea>
    </format>
    <format dxfId="2682">
      <pivotArea collapsedLevelsAreSubtotals="1" fieldPosition="0">
        <references count="1">
          <reference field="6" count="1">
            <x v="1778"/>
          </reference>
        </references>
      </pivotArea>
    </format>
    <format dxfId="2681">
      <pivotArea collapsedLevelsAreSubtotals="1" fieldPosition="0">
        <references count="1">
          <reference field="6" count="1">
            <x v="1780"/>
          </reference>
        </references>
      </pivotArea>
    </format>
    <format dxfId="2680">
      <pivotArea collapsedLevelsAreSubtotals="1" fieldPosition="0">
        <references count="1">
          <reference field="6" count="1">
            <x v="1783"/>
          </reference>
        </references>
      </pivotArea>
    </format>
    <format dxfId="2679">
      <pivotArea collapsedLevelsAreSubtotals="1" fieldPosition="0">
        <references count="1">
          <reference field="6" count="1">
            <x v="1790"/>
          </reference>
        </references>
      </pivotArea>
    </format>
    <format dxfId="2678">
      <pivotArea collapsedLevelsAreSubtotals="1" fieldPosition="0">
        <references count="1">
          <reference field="6" count="1">
            <x v="1792"/>
          </reference>
        </references>
      </pivotArea>
    </format>
    <format dxfId="2677">
      <pivotArea collapsedLevelsAreSubtotals="1" fieldPosition="0">
        <references count="1">
          <reference field="6" count="1">
            <x v="1794"/>
          </reference>
        </references>
      </pivotArea>
    </format>
    <format dxfId="2676">
      <pivotArea collapsedLevelsAreSubtotals="1" fieldPosition="0">
        <references count="1">
          <reference field="6" count="1">
            <x v="1806"/>
          </reference>
        </references>
      </pivotArea>
    </format>
    <format dxfId="2675">
      <pivotArea collapsedLevelsAreSubtotals="1" fieldPosition="0">
        <references count="1">
          <reference field="6" count="1">
            <x v="1812"/>
          </reference>
        </references>
      </pivotArea>
    </format>
    <format dxfId="2674">
      <pivotArea collapsedLevelsAreSubtotals="1" fieldPosition="0">
        <references count="1">
          <reference field="6" count="1">
            <x v="1836"/>
          </reference>
        </references>
      </pivotArea>
    </format>
    <format dxfId="2673">
      <pivotArea collapsedLevelsAreSubtotals="1" fieldPosition="0">
        <references count="1">
          <reference field="6" count="1">
            <x v="1842"/>
          </reference>
        </references>
      </pivotArea>
    </format>
    <format dxfId="2672">
      <pivotArea collapsedLevelsAreSubtotals="1" fieldPosition="0">
        <references count="1">
          <reference field="6" count="1">
            <x v="1849"/>
          </reference>
        </references>
      </pivotArea>
    </format>
    <format dxfId="2671">
      <pivotArea collapsedLevelsAreSubtotals="1" fieldPosition="0">
        <references count="1">
          <reference field="6" count="1">
            <x v="1854"/>
          </reference>
        </references>
      </pivotArea>
    </format>
    <format dxfId="2670">
      <pivotArea collapsedLevelsAreSubtotals="1" fieldPosition="0">
        <references count="1">
          <reference field="6" count="1">
            <x v="1857"/>
          </reference>
        </references>
      </pivotArea>
    </format>
    <format dxfId="2669">
      <pivotArea collapsedLevelsAreSubtotals="1" fieldPosition="0">
        <references count="1">
          <reference field="6" count="1">
            <x v="1868"/>
          </reference>
        </references>
      </pivotArea>
    </format>
    <format dxfId="2668">
      <pivotArea collapsedLevelsAreSubtotals="1" fieldPosition="0">
        <references count="1">
          <reference field="6" count="1">
            <x v="1872"/>
          </reference>
        </references>
      </pivotArea>
    </format>
    <format dxfId="2667">
      <pivotArea collapsedLevelsAreSubtotals="1" fieldPosition="0">
        <references count="1">
          <reference field="6" count="1">
            <x v="1874"/>
          </reference>
        </references>
      </pivotArea>
    </format>
    <format dxfId="2666">
      <pivotArea collapsedLevelsAreSubtotals="1" fieldPosition="0">
        <references count="1">
          <reference field="6" count="1">
            <x v="1889"/>
          </reference>
        </references>
      </pivotArea>
    </format>
    <format dxfId="2665">
      <pivotArea collapsedLevelsAreSubtotals="1" fieldPosition="0">
        <references count="1">
          <reference field="6" count="1">
            <x v="1901"/>
          </reference>
        </references>
      </pivotArea>
    </format>
    <format dxfId="2664">
      <pivotArea collapsedLevelsAreSubtotals="1" fieldPosition="0">
        <references count="1">
          <reference field="6" count="1">
            <x v="1909"/>
          </reference>
        </references>
      </pivotArea>
    </format>
    <format dxfId="2663">
      <pivotArea collapsedLevelsAreSubtotals="1" fieldPosition="0">
        <references count="1">
          <reference field="6" count="1">
            <x v="1913"/>
          </reference>
        </references>
      </pivotArea>
    </format>
    <format dxfId="2662">
      <pivotArea collapsedLevelsAreSubtotals="1" fieldPosition="0">
        <references count="1">
          <reference field="6" count="1">
            <x v="1952"/>
          </reference>
        </references>
      </pivotArea>
    </format>
    <format dxfId="2661">
      <pivotArea collapsedLevelsAreSubtotals="1" fieldPosition="0">
        <references count="1">
          <reference field="6" count="1">
            <x v="1961"/>
          </reference>
        </references>
      </pivotArea>
    </format>
    <format dxfId="2660">
      <pivotArea collapsedLevelsAreSubtotals="1" fieldPosition="0">
        <references count="1">
          <reference field="6" count="1">
            <x v="1970"/>
          </reference>
        </references>
      </pivotArea>
    </format>
    <format dxfId="2659">
      <pivotArea collapsedLevelsAreSubtotals="1" fieldPosition="0">
        <references count="1">
          <reference field="6" count="1">
            <x v="1972"/>
          </reference>
        </references>
      </pivotArea>
    </format>
    <format dxfId="2658">
      <pivotArea collapsedLevelsAreSubtotals="1" fieldPosition="0">
        <references count="1">
          <reference field="6" count="1">
            <x v="1976"/>
          </reference>
        </references>
      </pivotArea>
    </format>
    <format dxfId="2657">
      <pivotArea collapsedLevelsAreSubtotals="1" fieldPosition="0">
        <references count="1">
          <reference field="6" count="1">
            <x v="1977"/>
          </reference>
        </references>
      </pivotArea>
    </format>
    <format dxfId="2656">
      <pivotArea collapsedLevelsAreSubtotals="1" fieldPosition="0">
        <references count="1">
          <reference field="6" count="1">
            <x v="1987"/>
          </reference>
        </references>
      </pivotArea>
    </format>
    <format dxfId="2655">
      <pivotArea collapsedLevelsAreSubtotals="1" fieldPosition="0">
        <references count="1">
          <reference field="6" count="1">
            <x v="1995"/>
          </reference>
        </references>
      </pivotArea>
    </format>
    <format dxfId="2654">
      <pivotArea collapsedLevelsAreSubtotals="1" fieldPosition="0">
        <references count="1">
          <reference field="6" count="1">
            <x v="1999"/>
          </reference>
        </references>
      </pivotArea>
    </format>
    <format dxfId="2653">
      <pivotArea collapsedLevelsAreSubtotals="1" fieldPosition="0">
        <references count="1">
          <reference field="6" count="1">
            <x v="2003"/>
          </reference>
        </references>
      </pivotArea>
    </format>
    <format dxfId="2652">
      <pivotArea collapsedLevelsAreSubtotals="1" fieldPosition="0">
        <references count="1">
          <reference field="6" count="1">
            <x v="2004"/>
          </reference>
        </references>
      </pivotArea>
    </format>
    <format dxfId="2651">
      <pivotArea collapsedLevelsAreSubtotals="1" fieldPosition="0">
        <references count="1">
          <reference field="6" count="1">
            <x v="2006"/>
          </reference>
        </references>
      </pivotArea>
    </format>
    <format dxfId="2650">
      <pivotArea collapsedLevelsAreSubtotals="1" fieldPosition="0">
        <references count="1">
          <reference field="6" count="1">
            <x v="2023"/>
          </reference>
        </references>
      </pivotArea>
    </format>
    <format dxfId="2649">
      <pivotArea collapsedLevelsAreSubtotals="1" fieldPosition="0">
        <references count="1">
          <reference field="6" count="1">
            <x v="2030"/>
          </reference>
        </references>
      </pivotArea>
    </format>
    <format dxfId="2648">
      <pivotArea collapsedLevelsAreSubtotals="1" fieldPosition="0">
        <references count="1">
          <reference field="6" count="1">
            <x v="2038"/>
          </reference>
        </references>
      </pivotArea>
    </format>
    <format dxfId="2647">
      <pivotArea collapsedLevelsAreSubtotals="1" fieldPosition="0">
        <references count="1">
          <reference field="6" count="1">
            <x v="2040"/>
          </reference>
        </references>
      </pivotArea>
    </format>
    <format dxfId="2646">
      <pivotArea collapsedLevelsAreSubtotals="1" fieldPosition="0">
        <references count="1">
          <reference field="6" count="1">
            <x v="2044"/>
          </reference>
        </references>
      </pivotArea>
    </format>
    <format dxfId="2645">
      <pivotArea collapsedLevelsAreSubtotals="1" fieldPosition="0">
        <references count="1">
          <reference field="6" count="1">
            <x v="2050"/>
          </reference>
        </references>
      </pivotArea>
    </format>
    <format dxfId="2644">
      <pivotArea collapsedLevelsAreSubtotals="1" fieldPosition="0">
        <references count="1">
          <reference field="6" count="1">
            <x v="2057"/>
          </reference>
        </references>
      </pivotArea>
    </format>
    <format dxfId="2643">
      <pivotArea collapsedLevelsAreSubtotals="1" fieldPosition="0">
        <references count="1">
          <reference field="6" count="1">
            <x v="2085"/>
          </reference>
        </references>
      </pivotArea>
    </format>
    <format dxfId="2642">
      <pivotArea collapsedLevelsAreSubtotals="1" fieldPosition="0">
        <references count="1">
          <reference field="6" count="1">
            <x v="2094"/>
          </reference>
        </references>
      </pivotArea>
    </format>
    <format dxfId="2641">
      <pivotArea collapsedLevelsAreSubtotals="1" fieldPosition="0">
        <references count="1">
          <reference field="6" count="1">
            <x v="2098"/>
          </reference>
        </references>
      </pivotArea>
    </format>
    <format dxfId="2640">
      <pivotArea collapsedLevelsAreSubtotals="1" fieldPosition="0">
        <references count="1">
          <reference field="6" count="1">
            <x v="2108"/>
          </reference>
        </references>
      </pivotArea>
    </format>
    <format dxfId="2639">
      <pivotArea collapsedLevelsAreSubtotals="1" fieldPosition="0">
        <references count="1">
          <reference field="6" count="1">
            <x v="2118"/>
          </reference>
        </references>
      </pivotArea>
    </format>
    <format dxfId="2638">
      <pivotArea collapsedLevelsAreSubtotals="1" fieldPosition="0">
        <references count="1">
          <reference field="6" count="1">
            <x v="2130"/>
          </reference>
        </references>
      </pivotArea>
    </format>
    <format dxfId="2637">
      <pivotArea collapsedLevelsAreSubtotals="1" fieldPosition="0">
        <references count="1">
          <reference field="6" count="1">
            <x v="2132"/>
          </reference>
        </references>
      </pivotArea>
    </format>
    <format dxfId="2636">
      <pivotArea collapsedLevelsAreSubtotals="1" fieldPosition="0">
        <references count="1">
          <reference field="6" count="1">
            <x v="2143"/>
          </reference>
        </references>
      </pivotArea>
    </format>
    <format dxfId="2635">
      <pivotArea collapsedLevelsAreSubtotals="1" fieldPosition="0">
        <references count="1">
          <reference field="6" count="1">
            <x v="2146"/>
          </reference>
        </references>
      </pivotArea>
    </format>
    <format dxfId="2634">
      <pivotArea collapsedLevelsAreSubtotals="1" fieldPosition="0">
        <references count="1">
          <reference field="6" count="1">
            <x v="2162"/>
          </reference>
        </references>
      </pivotArea>
    </format>
    <format dxfId="2633">
      <pivotArea collapsedLevelsAreSubtotals="1" fieldPosition="0">
        <references count="1">
          <reference field="6" count="1">
            <x v="2166"/>
          </reference>
        </references>
      </pivotArea>
    </format>
    <format dxfId="2632">
      <pivotArea collapsedLevelsAreSubtotals="1" fieldPosition="0">
        <references count="1">
          <reference field="6" count="1">
            <x v="2180"/>
          </reference>
        </references>
      </pivotArea>
    </format>
    <format dxfId="2631">
      <pivotArea collapsedLevelsAreSubtotals="1" fieldPosition="0">
        <references count="1">
          <reference field="6" count="1">
            <x v="2182"/>
          </reference>
        </references>
      </pivotArea>
    </format>
    <format dxfId="2630">
      <pivotArea collapsedLevelsAreSubtotals="1" fieldPosition="0">
        <references count="1">
          <reference field="6" count="1">
            <x v="2187"/>
          </reference>
        </references>
      </pivotArea>
    </format>
    <format dxfId="2629">
      <pivotArea collapsedLevelsAreSubtotals="1" fieldPosition="0">
        <references count="1">
          <reference field="6" count="1">
            <x v="2202"/>
          </reference>
        </references>
      </pivotArea>
    </format>
    <format dxfId="2628">
      <pivotArea collapsedLevelsAreSubtotals="1" fieldPosition="0">
        <references count="1">
          <reference field="6" count="1">
            <x v="2204"/>
          </reference>
        </references>
      </pivotArea>
    </format>
    <format dxfId="2627">
      <pivotArea collapsedLevelsAreSubtotals="1" fieldPosition="0">
        <references count="1">
          <reference field="6" count="1">
            <x v="2206"/>
          </reference>
        </references>
      </pivotArea>
    </format>
    <format dxfId="2626">
      <pivotArea collapsedLevelsAreSubtotals="1" fieldPosition="0">
        <references count="1">
          <reference field="6" count="1">
            <x v="2209"/>
          </reference>
        </references>
      </pivotArea>
    </format>
    <format dxfId="2625">
      <pivotArea collapsedLevelsAreSubtotals="1" fieldPosition="0">
        <references count="1">
          <reference field="6" count="1">
            <x v="2220"/>
          </reference>
        </references>
      </pivotArea>
    </format>
    <format dxfId="2624">
      <pivotArea collapsedLevelsAreSubtotals="1" fieldPosition="0">
        <references count="1">
          <reference field="6" count="1">
            <x v="2223"/>
          </reference>
        </references>
      </pivotArea>
    </format>
    <format dxfId="2623">
      <pivotArea collapsedLevelsAreSubtotals="1" fieldPosition="0">
        <references count="1">
          <reference field="6" count="1">
            <x v="2225"/>
          </reference>
        </references>
      </pivotArea>
    </format>
    <format dxfId="2622">
      <pivotArea collapsedLevelsAreSubtotals="1" fieldPosition="0">
        <references count="1">
          <reference field="6" count="1">
            <x v="2245"/>
          </reference>
        </references>
      </pivotArea>
    </format>
    <format dxfId="2621">
      <pivotArea collapsedLevelsAreSubtotals="1" fieldPosition="0">
        <references count="1">
          <reference field="6" count="1">
            <x v="2256"/>
          </reference>
        </references>
      </pivotArea>
    </format>
    <format dxfId="2620">
      <pivotArea collapsedLevelsAreSubtotals="1" fieldPosition="0">
        <references count="1">
          <reference field="6" count="1">
            <x v="2274"/>
          </reference>
        </references>
      </pivotArea>
    </format>
    <format dxfId="2619">
      <pivotArea collapsedLevelsAreSubtotals="1" fieldPosition="0">
        <references count="1">
          <reference field="6" count="1">
            <x v="2276"/>
          </reference>
        </references>
      </pivotArea>
    </format>
    <format dxfId="2618">
      <pivotArea collapsedLevelsAreSubtotals="1" fieldPosition="0">
        <references count="1">
          <reference field="6" count="1">
            <x v="2288"/>
          </reference>
        </references>
      </pivotArea>
    </format>
    <format dxfId="2617">
      <pivotArea collapsedLevelsAreSubtotals="1" fieldPosition="0">
        <references count="1">
          <reference field="6" count="1">
            <x v="2294"/>
          </reference>
        </references>
      </pivotArea>
    </format>
    <format dxfId="2616">
      <pivotArea collapsedLevelsAreSubtotals="1" fieldPosition="0">
        <references count="1">
          <reference field="6" count="1">
            <x v="2296"/>
          </reference>
        </references>
      </pivotArea>
    </format>
    <format dxfId="2615">
      <pivotArea collapsedLevelsAreSubtotals="1" fieldPosition="0">
        <references count="1">
          <reference field="6" count="1">
            <x v="2321"/>
          </reference>
        </references>
      </pivotArea>
    </format>
    <format dxfId="2614">
      <pivotArea collapsedLevelsAreSubtotals="1" fieldPosition="0">
        <references count="1">
          <reference field="6" count="1">
            <x v="2326"/>
          </reference>
        </references>
      </pivotArea>
    </format>
    <format dxfId="2613">
      <pivotArea collapsedLevelsAreSubtotals="1" fieldPosition="0">
        <references count="1">
          <reference field="6" count="1">
            <x v="2328"/>
          </reference>
        </references>
      </pivotArea>
    </format>
    <format dxfId="2612">
      <pivotArea collapsedLevelsAreSubtotals="1" fieldPosition="0">
        <references count="1">
          <reference field="6" count="1">
            <x v="2341"/>
          </reference>
        </references>
      </pivotArea>
    </format>
    <format dxfId="2611">
      <pivotArea collapsedLevelsAreSubtotals="1" fieldPosition="0">
        <references count="1">
          <reference field="6" count="1">
            <x v="2345"/>
          </reference>
        </references>
      </pivotArea>
    </format>
    <format dxfId="2610">
      <pivotArea collapsedLevelsAreSubtotals="1" fieldPosition="0">
        <references count="1">
          <reference field="6" count="1">
            <x v="2352"/>
          </reference>
        </references>
      </pivotArea>
    </format>
    <format dxfId="2609">
      <pivotArea collapsedLevelsAreSubtotals="1" fieldPosition="0">
        <references count="1">
          <reference field="6" count="1">
            <x v="2356"/>
          </reference>
        </references>
      </pivotArea>
    </format>
    <format dxfId="2608">
      <pivotArea collapsedLevelsAreSubtotals="1" fieldPosition="0">
        <references count="1">
          <reference field="6" count="1">
            <x v="2377"/>
          </reference>
        </references>
      </pivotArea>
    </format>
    <format dxfId="2607">
      <pivotArea collapsedLevelsAreSubtotals="1" fieldPosition="0">
        <references count="1">
          <reference field="6" count="1">
            <x v="2387"/>
          </reference>
        </references>
      </pivotArea>
    </format>
    <format dxfId="2606">
      <pivotArea collapsedLevelsAreSubtotals="1" fieldPosition="0">
        <references count="1">
          <reference field="6" count="1">
            <x v="2392"/>
          </reference>
        </references>
      </pivotArea>
    </format>
    <format dxfId="2605">
      <pivotArea collapsedLevelsAreSubtotals="1" fieldPosition="0">
        <references count="1">
          <reference field="6" count="1">
            <x v="2399"/>
          </reference>
        </references>
      </pivotArea>
    </format>
    <format dxfId="2604">
      <pivotArea collapsedLevelsAreSubtotals="1" fieldPosition="0">
        <references count="1">
          <reference field="6" count="1">
            <x v="2404"/>
          </reference>
        </references>
      </pivotArea>
    </format>
    <format dxfId="2603">
      <pivotArea collapsedLevelsAreSubtotals="1" fieldPosition="0">
        <references count="1">
          <reference field="6" count="1">
            <x v="2405"/>
          </reference>
        </references>
      </pivotArea>
    </format>
    <format dxfId="2602">
      <pivotArea collapsedLevelsAreSubtotals="1" fieldPosition="0">
        <references count="1">
          <reference field="6" count="1">
            <x v="2416"/>
          </reference>
        </references>
      </pivotArea>
    </format>
    <format dxfId="2601">
      <pivotArea collapsedLevelsAreSubtotals="1" fieldPosition="0">
        <references count="1">
          <reference field="6" count="1">
            <x v="2420"/>
          </reference>
        </references>
      </pivotArea>
    </format>
    <format dxfId="2600">
      <pivotArea collapsedLevelsAreSubtotals="1" fieldPosition="0">
        <references count="1">
          <reference field="6" count="1">
            <x v="2445"/>
          </reference>
        </references>
      </pivotArea>
    </format>
    <format dxfId="2599">
      <pivotArea collapsedLevelsAreSubtotals="1" fieldPosition="0">
        <references count="1">
          <reference field="6" count="1">
            <x v="2456"/>
          </reference>
        </references>
      </pivotArea>
    </format>
    <format dxfId="2598">
      <pivotArea collapsedLevelsAreSubtotals="1" fieldPosition="0">
        <references count="1">
          <reference field="6" count="1">
            <x v="2465"/>
          </reference>
        </references>
      </pivotArea>
    </format>
    <format dxfId="2597">
      <pivotArea collapsedLevelsAreSubtotals="1" fieldPosition="0">
        <references count="1">
          <reference field="6" count="1">
            <x v="2477"/>
          </reference>
        </references>
      </pivotArea>
    </format>
    <format dxfId="2596">
      <pivotArea collapsedLevelsAreSubtotals="1" fieldPosition="0">
        <references count="1">
          <reference field="6" count="1">
            <x v="2480"/>
          </reference>
        </references>
      </pivotArea>
    </format>
    <format dxfId="2595">
      <pivotArea collapsedLevelsAreSubtotals="1" fieldPosition="0">
        <references count="1">
          <reference field="6" count="1">
            <x v="2487"/>
          </reference>
        </references>
      </pivotArea>
    </format>
    <format dxfId="2594">
      <pivotArea collapsedLevelsAreSubtotals="1" fieldPosition="0">
        <references count="1">
          <reference field="6" count="1">
            <x v="2488"/>
          </reference>
        </references>
      </pivotArea>
    </format>
    <format dxfId="2593">
      <pivotArea collapsedLevelsAreSubtotals="1" fieldPosition="0">
        <references count="1">
          <reference field="6" count="1">
            <x v="2493"/>
          </reference>
        </references>
      </pivotArea>
    </format>
    <format dxfId="2592">
      <pivotArea collapsedLevelsAreSubtotals="1" fieldPosition="0">
        <references count="1">
          <reference field="6" count="1">
            <x v="2494"/>
          </reference>
        </references>
      </pivotArea>
    </format>
    <format dxfId="2591">
      <pivotArea collapsedLevelsAreSubtotals="1" fieldPosition="0">
        <references count="1">
          <reference field="6" count="1">
            <x v="2508"/>
          </reference>
        </references>
      </pivotArea>
    </format>
    <format dxfId="2590">
      <pivotArea collapsedLevelsAreSubtotals="1" fieldPosition="0">
        <references count="1">
          <reference field="6" count="1">
            <x v="2513"/>
          </reference>
        </references>
      </pivotArea>
    </format>
    <format dxfId="2589">
      <pivotArea collapsedLevelsAreSubtotals="1" fieldPosition="0">
        <references count="1">
          <reference field="6" count="1">
            <x v="2534"/>
          </reference>
        </references>
      </pivotArea>
    </format>
    <format dxfId="2588">
      <pivotArea collapsedLevelsAreSubtotals="1" fieldPosition="0">
        <references count="1">
          <reference field="6" count="1">
            <x v="2542"/>
          </reference>
        </references>
      </pivotArea>
    </format>
    <format dxfId="2587">
      <pivotArea collapsedLevelsAreSubtotals="1" fieldPosition="0">
        <references count="1">
          <reference field="6" count="1">
            <x v="2548"/>
          </reference>
        </references>
      </pivotArea>
    </format>
    <format dxfId="2586">
      <pivotArea collapsedLevelsAreSubtotals="1" fieldPosition="0">
        <references count="1">
          <reference field="6" count="1">
            <x v="2553"/>
          </reference>
        </references>
      </pivotArea>
    </format>
    <format dxfId="2585">
      <pivotArea collapsedLevelsAreSubtotals="1" fieldPosition="0">
        <references count="1">
          <reference field="6" count="1">
            <x v="2560"/>
          </reference>
        </references>
      </pivotArea>
    </format>
    <format dxfId="2584">
      <pivotArea collapsedLevelsAreSubtotals="1" fieldPosition="0">
        <references count="1">
          <reference field="6" count="1">
            <x v="2584"/>
          </reference>
        </references>
      </pivotArea>
    </format>
    <format dxfId="2583">
      <pivotArea collapsedLevelsAreSubtotals="1" fieldPosition="0">
        <references count="1">
          <reference field="6" count="1">
            <x v="2586"/>
          </reference>
        </references>
      </pivotArea>
    </format>
    <format dxfId="2582">
      <pivotArea collapsedLevelsAreSubtotals="1" fieldPosition="0">
        <references count="1">
          <reference field="6" count="1">
            <x v="2588"/>
          </reference>
        </references>
      </pivotArea>
    </format>
    <format dxfId="2581">
      <pivotArea collapsedLevelsAreSubtotals="1" fieldPosition="0">
        <references count="1">
          <reference field="6" count="1">
            <x v="2591"/>
          </reference>
        </references>
      </pivotArea>
    </format>
    <format dxfId="2580">
      <pivotArea collapsedLevelsAreSubtotals="1" fieldPosition="0">
        <references count="1">
          <reference field="6" count="1">
            <x v="2593"/>
          </reference>
        </references>
      </pivotArea>
    </format>
    <format dxfId="2579">
      <pivotArea collapsedLevelsAreSubtotals="1" fieldPosition="0">
        <references count="1">
          <reference field="6" count="1">
            <x v="2603"/>
          </reference>
        </references>
      </pivotArea>
    </format>
    <format dxfId="2578">
      <pivotArea collapsedLevelsAreSubtotals="1" fieldPosition="0">
        <references count="1">
          <reference field="6" count="1">
            <x v="2606"/>
          </reference>
        </references>
      </pivotArea>
    </format>
    <format dxfId="2577">
      <pivotArea collapsedLevelsAreSubtotals="1" fieldPosition="0">
        <references count="1">
          <reference field="6" count="1">
            <x v="2611"/>
          </reference>
        </references>
      </pivotArea>
    </format>
    <format dxfId="2576">
      <pivotArea collapsedLevelsAreSubtotals="1" fieldPosition="0">
        <references count="1">
          <reference field="6" count="1">
            <x v="2614"/>
          </reference>
        </references>
      </pivotArea>
    </format>
    <format dxfId="2575">
      <pivotArea collapsedLevelsAreSubtotals="1" fieldPosition="0">
        <references count="1">
          <reference field="6" count="1">
            <x v="2627"/>
          </reference>
        </references>
      </pivotArea>
    </format>
    <format dxfId="2574">
      <pivotArea collapsedLevelsAreSubtotals="1" fieldPosition="0">
        <references count="1">
          <reference field="6" count="1">
            <x v="2634"/>
          </reference>
        </references>
      </pivotArea>
    </format>
    <format dxfId="2573">
      <pivotArea collapsedLevelsAreSubtotals="1" fieldPosition="0">
        <references count="1">
          <reference field="6" count="1">
            <x v="2637"/>
          </reference>
        </references>
      </pivotArea>
    </format>
    <format dxfId="2572">
      <pivotArea collapsedLevelsAreSubtotals="1" fieldPosition="0">
        <references count="1">
          <reference field="6" count="1">
            <x v="2638"/>
          </reference>
        </references>
      </pivotArea>
    </format>
    <format dxfId="2571">
      <pivotArea collapsedLevelsAreSubtotals="1" fieldPosition="0">
        <references count="1">
          <reference field="6" count="1">
            <x v="2643"/>
          </reference>
        </references>
      </pivotArea>
    </format>
    <format dxfId="2570">
      <pivotArea collapsedLevelsAreSubtotals="1" fieldPosition="0">
        <references count="1">
          <reference field="6" count="1">
            <x v="2661"/>
          </reference>
        </references>
      </pivotArea>
    </format>
    <format dxfId="2569">
      <pivotArea collapsedLevelsAreSubtotals="1" fieldPosition="0">
        <references count="1">
          <reference field="6" count="1">
            <x v="2668"/>
          </reference>
        </references>
      </pivotArea>
    </format>
    <format dxfId="2568">
      <pivotArea collapsedLevelsAreSubtotals="1" fieldPosition="0">
        <references count="1">
          <reference field="6" count="1">
            <x v="2673"/>
          </reference>
        </references>
      </pivotArea>
    </format>
    <format dxfId="2567">
      <pivotArea collapsedLevelsAreSubtotals="1" fieldPosition="0">
        <references count="1">
          <reference field="6" count="1">
            <x v="2682"/>
          </reference>
        </references>
      </pivotArea>
    </format>
    <format dxfId="2566">
      <pivotArea collapsedLevelsAreSubtotals="1" fieldPosition="0">
        <references count="1">
          <reference field="6" count="1">
            <x v="2684"/>
          </reference>
        </references>
      </pivotArea>
    </format>
    <format dxfId="2565">
      <pivotArea collapsedLevelsAreSubtotals="1" fieldPosition="0">
        <references count="1">
          <reference field="6" count="1">
            <x v="2686"/>
          </reference>
        </references>
      </pivotArea>
    </format>
    <format dxfId="2564">
      <pivotArea collapsedLevelsAreSubtotals="1" fieldPosition="0">
        <references count="1">
          <reference field="6" count="1">
            <x v="2689"/>
          </reference>
        </references>
      </pivotArea>
    </format>
    <format dxfId="2563">
      <pivotArea collapsedLevelsAreSubtotals="1" fieldPosition="0">
        <references count="1">
          <reference field="6" count="1">
            <x v="2699"/>
          </reference>
        </references>
      </pivotArea>
    </format>
    <format dxfId="2562">
      <pivotArea collapsedLevelsAreSubtotals="1" fieldPosition="0">
        <references count="1">
          <reference field="6" count="1">
            <x v="2701"/>
          </reference>
        </references>
      </pivotArea>
    </format>
    <format dxfId="2561">
      <pivotArea collapsedLevelsAreSubtotals="1" fieldPosition="0">
        <references count="1">
          <reference field="6" count="1">
            <x v="2714"/>
          </reference>
        </references>
      </pivotArea>
    </format>
    <format dxfId="2560">
      <pivotArea collapsedLevelsAreSubtotals="1" fieldPosition="0">
        <references count="1">
          <reference field="6" count="1">
            <x v="2717"/>
          </reference>
        </references>
      </pivotArea>
    </format>
    <format dxfId="2559">
      <pivotArea collapsedLevelsAreSubtotals="1" fieldPosition="0">
        <references count="1">
          <reference field="6" count="1">
            <x v="2718"/>
          </reference>
        </references>
      </pivotArea>
    </format>
    <format dxfId="2558">
      <pivotArea collapsedLevelsAreSubtotals="1" fieldPosition="0">
        <references count="1">
          <reference field="6" count="1">
            <x v="2719"/>
          </reference>
        </references>
      </pivotArea>
    </format>
    <format dxfId="2557">
      <pivotArea collapsedLevelsAreSubtotals="1" fieldPosition="0">
        <references count="1">
          <reference field="6" count="1">
            <x v="2725"/>
          </reference>
        </references>
      </pivotArea>
    </format>
    <format dxfId="2556">
      <pivotArea collapsedLevelsAreSubtotals="1" fieldPosition="0">
        <references count="1">
          <reference field="6" count="1">
            <x v="2733"/>
          </reference>
        </references>
      </pivotArea>
    </format>
    <format dxfId="2555">
      <pivotArea collapsedLevelsAreSubtotals="1" fieldPosition="0">
        <references count="1">
          <reference field="6" count="1">
            <x v="2739"/>
          </reference>
        </references>
      </pivotArea>
    </format>
    <format dxfId="2554">
      <pivotArea collapsedLevelsAreSubtotals="1" fieldPosition="0">
        <references count="1">
          <reference field="6" count="1">
            <x v="2740"/>
          </reference>
        </references>
      </pivotArea>
    </format>
    <format dxfId="2553">
      <pivotArea collapsedLevelsAreSubtotals="1" fieldPosition="0">
        <references count="1">
          <reference field="6" count="1">
            <x v="2754"/>
          </reference>
        </references>
      </pivotArea>
    </format>
    <format dxfId="2552">
      <pivotArea collapsedLevelsAreSubtotals="1" fieldPosition="0">
        <references count="1">
          <reference field="6" count="1">
            <x v="2756"/>
          </reference>
        </references>
      </pivotArea>
    </format>
    <format dxfId="2551">
      <pivotArea collapsedLevelsAreSubtotals="1" fieldPosition="0">
        <references count="1">
          <reference field="6" count="1">
            <x v="2757"/>
          </reference>
        </references>
      </pivotArea>
    </format>
    <format dxfId="2550">
      <pivotArea collapsedLevelsAreSubtotals="1" fieldPosition="0">
        <references count="1">
          <reference field="6" count="1">
            <x v="2758"/>
          </reference>
        </references>
      </pivotArea>
    </format>
    <format dxfId="2549">
      <pivotArea collapsedLevelsAreSubtotals="1" fieldPosition="0">
        <references count="1">
          <reference field="6" count="1">
            <x v="2768"/>
          </reference>
        </references>
      </pivotArea>
    </format>
    <format dxfId="2548">
      <pivotArea collapsedLevelsAreSubtotals="1" fieldPosition="0">
        <references count="1">
          <reference field="6" count="1">
            <x v="2771"/>
          </reference>
        </references>
      </pivotArea>
    </format>
    <format dxfId="2547">
      <pivotArea collapsedLevelsAreSubtotals="1" fieldPosition="0">
        <references count="1">
          <reference field="6" count="1">
            <x v="2774"/>
          </reference>
        </references>
      </pivotArea>
    </format>
    <format dxfId="2546">
      <pivotArea collapsedLevelsAreSubtotals="1" fieldPosition="0">
        <references count="1">
          <reference field="6" count="1">
            <x v="2782"/>
          </reference>
        </references>
      </pivotArea>
    </format>
    <format dxfId="2545">
      <pivotArea collapsedLevelsAreSubtotals="1" fieldPosition="0">
        <references count="1">
          <reference field="6" count="1">
            <x v="2798"/>
          </reference>
        </references>
      </pivotArea>
    </format>
    <format dxfId="2544">
      <pivotArea collapsedLevelsAreSubtotals="1" fieldPosition="0">
        <references count="1">
          <reference field="6" count="1">
            <x v="2799"/>
          </reference>
        </references>
      </pivotArea>
    </format>
    <format dxfId="2543">
      <pivotArea collapsedLevelsAreSubtotals="1" fieldPosition="0">
        <references count="1">
          <reference field="6" count="1">
            <x v="2818"/>
          </reference>
        </references>
      </pivotArea>
    </format>
    <format dxfId="2542">
      <pivotArea collapsedLevelsAreSubtotals="1" fieldPosition="0">
        <references count="1">
          <reference field="6" count="1">
            <x v="2822"/>
          </reference>
        </references>
      </pivotArea>
    </format>
    <format dxfId="2541">
      <pivotArea collapsedLevelsAreSubtotals="1" fieldPosition="0">
        <references count="1">
          <reference field="6" count="1">
            <x v="2833"/>
          </reference>
        </references>
      </pivotArea>
    </format>
    <format dxfId="2540">
      <pivotArea collapsedLevelsAreSubtotals="1" fieldPosition="0">
        <references count="1">
          <reference field="6" count="1">
            <x v="2834"/>
          </reference>
        </references>
      </pivotArea>
    </format>
    <format dxfId="2539">
      <pivotArea collapsedLevelsAreSubtotals="1" fieldPosition="0">
        <references count="1">
          <reference field="6" count="1">
            <x v="2836"/>
          </reference>
        </references>
      </pivotArea>
    </format>
    <format dxfId="2538">
      <pivotArea collapsedLevelsAreSubtotals="1" fieldPosition="0">
        <references count="1">
          <reference field="6" count="1">
            <x v="2842"/>
          </reference>
        </references>
      </pivotArea>
    </format>
    <format dxfId="2537">
      <pivotArea collapsedLevelsAreSubtotals="1" fieldPosition="0">
        <references count="1">
          <reference field="6" count="1">
            <x v="2843"/>
          </reference>
        </references>
      </pivotArea>
    </format>
    <format dxfId="2536">
      <pivotArea collapsedLevelsAreSubtotals="1" fieldPosition="0">
        <references count="1">
          <reference field="6" count="1">
            <x v="2851"/>
          </reference>
        </references>
      </pivotArea>
    </format>
    <format dxfId="2535">
      <pivotArea collapsedLevelsAreSubtotals="1" fieldPosition="0">
        <references count="1">
          <reference field="6" count="1">
            <x v="2853"/>
          </reference>
        </references>
      </pivotArea>
    </format>
    <format dxfId="2534">
      <pivotArea collapsedLevelsAreSubtotals="1" fieldPosition="0">
        <references count="1">
          <reference field="6" count="1">
            <x v="2857"/>
          </reference>
        </references>
      </pivotArea>
    </format>
    <format dxfId="2533">
      <pivotArea collapsedLevelsAreSubtotals="1" fieldPosition="0">
        <references count="1">
          <reference field="6" count="1">
            <x v="2862"/>
          </reference>
        </references>
      </pivotArea>
    </format>
    <format dxfId="2532">
      <pivotArea collapsedLevelsAreSubtotals="1" fieldPosition="0">
        <references count="1">
          <reference field="6" count="1">
            <x v="2868"/>
          </reference>
        </references>
      </pivotArea>
    </format>
    <format dxfId="2531">
      <pivotArea collapsedLevelsAreSubtotals="1" fieldPosition="0">
        <references count="1">
          <reference field="6" count="1">
            <x v="2871"/>
          </reference>
        </references>
      </pivotArea>
    </format>
    <format dxfId="2530">
      <pivotArea collapsedLevelsAreSubtotals="1" fieldPosition="0">
        <references count="1">
          <reference field="6" count="1">
            <x v="2873"/>
          </reference>
        </references>
      </pivotArea>
    </format>
    <format dxfId="2529">
      <pivotArea collapsedLevelsAreSubtotals="1" fieldPosition="0">
        <references count="1">
          <reference field="6" count="1">
            <x v="2921"/>
          </reference>
        </references>
      </pivotArea>
    </format>
    <format dxfId="2528">
      <pivotArea collapsedLevelsAreSubtotals="1" fieldPosition="0">
        <references count="1">
          <reference field="6" count="1">
            <x v="2923"/>
          </reference>
        </references>
      </pivotArea>
    </format>
    <format dxfId="2527">
      <pivotArea collapsedLevelsAreSubtotals="1" fieldPosition="0">
        <references count="1">
          <reference field="6" count="1">
            <x v="2943"/>
          </reference>
        </references>
      </pivotArea>
    </format>
    <format dxfId="2526">
      <pivotArea collapsedLevelsAreSubtotals="1" fieldPosition="0">
        <references count="1">
          <reference field="6" count="1">
            <x v="2945"/>
          </reference>
        </references>
      </pivotArea>
    </format>
    <format dxfId="2525">
      <pivotArea collapsedLevelsAreSubtotals="1" fieldPosition="0">
        <references count="1">
          <reference field="6" count="1">
            <x v="2954"/>
          </reference>
        </references>
      </pivotArea>
    </format>
    <format dxfId="2524">
      <pivotArea collapsedLevelsAreSubtotals="1" fieldPosition="0">
        <references count="1">
          <reference field="6" count="1">
            <x v="2970"/>
          </reference>
        </references>
      </pivotArea>
    </format>
    <format dxfId="2523">
      <pivotArea collapsedLevelsAreSubtotals="1" fieldPosition="0">
        <references count="1">
          <reference field="6" count="1">
            <x v="2974"/>
          </reference>
        </references>
      </pivotArea>
    </format>
    <format dxfId="2522">
      <pivotArea collapsedLevelsAreSubtotals="1" fieldPosition="0">
        <references count="1">
          <reference field="6" count="1">
            <x v="2988"/>
          </reference>
        </references>
      </pivotArea>
    </format>
    <format dxfId="2521">
      <pivotArea collapsedLevelsAreSubtotals="1" fieldPosition="0">
        <references count="1">
          <reference field="6" count="1">
            <x v="2995"/>
          </reference>
        </references>
      </pivotArea>
    </format>
    <format dxfId="2520">
      <pivotArea collapsedLevelsAreSubtotals="1" fieldPosition="0">
        <references count="1">
          <reference field="6" count="1">
            <x v="3001"/>
          </reference>
        </references>
      </pivotArea>
    </format>
    <format dxfId="2519">
      <pivotArea collapsedLevelsAreSubtotals="1" fieldPosition="0">
        <references count="1">
          <reference field="6" count="1">
            <x v="3003"/>
          </reference>
        </references>
      </pivotArea>
    </format>
    <format dxfId="2518">
      <pivotArea collapsedLevelsAreSubtotals="1" fieldPosition="0">
        <references count="1">
          <reference field="6" count="1">
            <x v="113"/>
          </reference>
        </references>
      </pivotArea>
    </format>
    <format dxfId="2517">
      <pivotArea collapsedLevelsAreSubtotals="1" fieldPosition="0">
        <references count="1">
          <reference field="6" count="1">
            <x v="133"/>
          </reference>
        </references>
      </pivotArea>
    </format>
    <format dxfId="2516">
      <pivotArea collapsedLevelsAreSubtotals="1" fieldPosition="0">
        <references count="1">
          <reference field="6" count="1">
            <x v="153"/>
          </reference>
        </references>
      </pivotArea>
    </format>
    <format dxfId="2515">
      <pivotArea collapsedLevelsAreSubtotals="1" fieldPosition="0">
        <references count="1">
          <reference field="6" count="1">
            <x v="161"/>
          </reference>
        </references>
      </pivotArea>
    </format>
    <format dxfId="2514">
      <pivotArea collapsedLevelsAreSubtotals="1" fieldPosition="0">
        <references count="1">
          <reference field="6" count="1">
            <x v="175"/>
          </reference>
        </references>
      </pivotArea>
    </format>
    <format dxfId="2513">
      <pivotArea collapsedLevelsAreSubtotals="1" fieldPosition="0">
        <references count="1">
          <reference field="6" count="1">
            <x v="192"/>
          </reference>
        </references>
      </pivotArea>
    </format>
    <format dxfId="2512">
      <pivotArea collapsedLevelsAreSubtotals="1" fieldPosition="0">
        <references count="1">
          <reference field="6" count="1">
            <x v="216"/>
          </reference>
        </references>
      </pivotArea>
    </format>
    <format dxfId="2511">
      <pivotArea collapsedLevelsAreSubtotals="1" fieldPosition="0">
        <references count="1">
          <reference field="6" count="1">
            <x v="238"/>
          </reference>
        </references>
      </pivotArea>
    </format>
    <format dxfId="2510">
      <pivotArea collapsedLevelsAreSubtotals="1" fieldPosition="0">
        <references count="1">
          <reference field="6" count="1">
            <x v="252"/>
          </reference>
        </references>
      </pivotArea>
    </format>
    <format dxfId="2509">
      <pivotArea collapsedLevelsAreSubtotals="1" fieldPosition="0">
        <references count="1">
          <reference field="6" count="1">
            <x v="259"/>
          </reference>
        </references>
      </pivotArea>
    </format>
    <format dxfId="2508">
      <pivotArea collapsedLevelsAreSubtotals="1" fieldPosition="0">
        <references count="1">
          <reference field="6" count="1">
            <x v="322"/>
          </reference>
        </references>
      </pivotArea>
    </format>
    <format dxfId="2507">
      <pivotArea collapsedLevelsAreSubtotals="1" fieldPosition="0">
        <references count="1">
          <reference field="6" count="1">
            <x v="326"/>
          </reference>
        </references>
      </pivotArea>
    </format>
    <format dxfId="2506">
      <pivotArea collapsedLevelsAreSubtotals="1" fieldPosition="0">
        <references count="1">
          <reference field="6" count="1">
            <x v="327"/>
          </reference>
        </references>
      </pivotArea>
    </format>
    <format dxfId="2505">
      <pivotArea collapsedLevelsAreSubtotals="1" fieldPosition="0">
        <references count="1">
          <reference field="6" count="1">
            <x v="329"/>
          </reference>
        </references>
      </pivotArea>
    </format>
    <format dxfId="2504">
      <pivotArea collapsedLevelsAreSubtotals="1" fieldPosition="0">
        <references count="1">
          <reference field="6" count="1">
            <x v="355"/>
          </reference>
        </references>
      </pivotArea>
    </format>
    <format dxfId="2503">
      <pivotArea collapsedLevelsAreSubtotals="1" fieldPosition="0">
        <references count="1">
          <reference field="6" count="1">
            <x v="409"/>
          </reference>
        </references>
      </pivotArea>
    </format>
    <format dxfId="2502">
      <pivotArea collapsedLevelsAreSubtotals="1" fieldPosition="0">
        <references count="1">
          <reference field="6" count="1">
            <x v="441"/>
          </reference>
        </references>
      </pivotArea>
    </format>
    <format dxfId="2501">
      <pivotArea collapsedLevelsAreSubtotals="1" fieldPosition="0">
        <references count="1">
          <reference field="6" count="1">
            <x v="448"/>
          </reference>
        </references>
      </pivotArea>
    </format>
    <format dxfId="2500">
      <pivotArea collapsedLevelsAreSubtotals="1" fieldPosition="0">
        <references count="1">
          <reference field="6" count="1">
            <x v="452"/>
          </reference>
        </references>
      </pivotArea>
    </format>
    <format dxfId="2499">
      <pivotArea collapsedLevelsAreSubtotals="1" fieldPosition="0">
        <references count="1">
          <reference field="6" count="1">
            <x v="458"/>
          </reference>
        </references>
      </pivotArea>
    </format>
    <format dxfId="2498">
      <pivotArea collapsedLevelsAreSubtotals="1" fieldPosition="0">
        <references count="1">
          <reference field="6" count="1">
            <x v="463"/>
          </reference>
        </references>
      </pivotArea>
    </format>
    <format dxfId="2497">
      <pivotArea collapsedLevelsAreSubtotals="1" fieldPosition="0">
        <references count="1">
          <reference field="6" count="1">
            <x v="465"/>
          </reference>
        </references>
      </pivotArea>
    </format>
    <format dxfId="2496">
      <pivotArea collapsedLevelsAreSubtotals="1" fieldPosition="0">
        <references count="1">
          <reference field="6" count="1">
            <x v="490"/>
          </reference>
        </references>
      </pivotArea>
    </format>
    <format dxfId="2495">
      <pivotArea collapsedLevelsAreSubtotals="1" fieldPosition="0">
        <references count="1">
          <reference field="6" count="1">
            <x v="522"/>
          </reference>
        </references>
      </pivotArea>
    </format>
    <format dxfId="2494">
      <pivotArea collapsedLevelsAreSubtotals="1" fieldPosition="0">
        <references count="1">
          <reference field="6" count="1">
            <x v="524"/>
          </reference>
        </references>
      </pivotArea>
    </format>
    <format dxfId="2493">
      <pivotArea collapsedLevelsAreSubtotals="1" fieldPosition="0">
        <references count="1">
          <reference field="6" count="1">
            <x v="527"/>
          </reference>
        </references>
      </pivotArea>
    </format>
    <format dxfId="2492">
      <pivotArea collapsedLevelsAreSubtotals="1" fieldPosition="0">
        <references count="1">
          <reference field="6" count="1">
            <x v="542"/>
          </reference>
        </references>
      </pivotArea>
    </format>
    <format dxfId="2491">
      <pivotArea collapsedLevelsAreSubtotals="1" fieldPosition="0">
        <references count="1">
          <reference field="6" count="1">
            <x v="555"/>
          </reference>
        </references>
      </pivotArea>
    </format>
    <format dxfId="2490">
      <pivotArea collapsedLevelsAreSubtotals="1" fieldPosition="0">
        <references count="1">
          <reference field="6" count="1">
            <x v="579"/>
          </reference>
        </references>
      </pivotArea>
    </format>
    <format dxfId="2489">
      <pivotArea collapsedLevelsAreSubtotals="1" fieldPosition="0">
        <references count="1">
          <reference field="6" count="1">
            <x v="607"/>
          </reference>
        </references>
      </pivotArea>
    </format>
    <format dxfId="2488">
      <pivotArea collapsedLevelsAreSubtotals="1" fieldPosition="0">
        <references count="1">
          <reference field="6" count="1">
            <x v="608"/>
          </reference>
        </references>
      </pivotArea>
    </format>
    <format dxfId="2487">
      <pivotArea collapsedLevelsAreSubtotals="1" fieldPosition="0">
        <references count="1">
          <reference field="6" count="1">
            <x v="625"/>
          </reference>
        </references>
      </pivotArea>
    </format>
    <format dxfId="2486">
      <pivotArea collapsedLevelsAreSubtotals="1" fieldPosition="0">
        <references count="1">
          <reference field="6" count="1">
            <x v="643"/>
          </reference>
        </references>
      </pivotArea>
    </format>
    <format dxfId="2485">
      <pivotArea collapsedLevelsAreSubtotals="1" fieldPosition="0">
        <references count="1">
          <reference field="6" count="1">
            <x v="647"/>
          </reference>
        </references>
      </pivotArea>
    </format>
    <format dxfId="2484">
      <pivotArea collapsedLevelsAreSubtotals="1" fieldPosition="0">
        <references count="1">
          <reference field="6" count="1">
            <x v="652"/>
          </reference>
        </references>
      </pivotArea>
    </format>
    <format dxfId="2483">
      <pivotArea collapsedLevelsAreSubtotals="1" fieldPosition="0">
        <references count="1">
          <reference field="6" count="1">
            <x v="680"/>
          </reference>
        </references>
      </pivotArea>
    </format>
    <format dxfId="2482">
      <pivotArea collapsedLevelsAreSubtotals="1" fieldPosition="0">
        <references count="1">
          <reference field="6" count="1">
            <x v="721"/>
          </reference>
        </references>
      </pivotArea>
    </format>
    <format dxfId="2481">
      <pivotArea collapsedLevelsAreSubtotals="1" fieldPosition="0">
        <references count="1">
          <reference field="6" count="1">
            <x v="725"/>
          </reference>
        </references>
      </pivotArea>
    </format>
    <format dxfId="2480">
      <pivotArea collapsedLevelsAreSubtotals="1" fieldPosition="0">
        <references count="1">
          <reference field="6" count="1">
            <x v="780"/>
          </reference>
        </references>
      </pivotArea>
    </format>
    <format dxfId="2479">
      <pivotArea collapsedLevelsAreSubtotals="1" fieldPosition="0">
        <references count="1">
          <reference field="6" count="1">
            <x v="791"/>
          </reference>
        </references>
      </pivotArea>
    </format>
    <format dxfId="2478">
      <pivotArea collapsedLevelsAreSubtotals="1" fieldPosition="0">
        <references count="1">
          <reference field="6" count="1">
            <x v="822"/>
          </reference>
        </references>
      </pivotArea>
    </format>
    <format dxfId="2477">
      <pivotArea collapsedLevelsAreSubtotals="1" fieldPosition="0">
        <references count="1">
          <reference field="6" count="1">
            <x v="831"/>
          </reference>
        </references>
      </pivotArea>
    </format>
    <format dxfId="2476">
      <pivotArea collapsedLevelsAreSubtotals="1" fieldPosition="0">
        <references count="1">
          <reference field="6" count="1">
            <x v="838"/>
          </reference>
        </references>
      </pivotArea>
    </format>
    <format dxfId="2475">
      <pivotArea collapsedLevelsAreSubtotals="1" fieldPosition="0">
        <references count="1">
          <reference field="6" count="1">
            <x v="849"/>
          </reference>
        </references>
      </pivotArea>
    </format>
    <format dxfId="2474">
      <pivotArea collapsedLevelsAreSubtotals="1" fieldPosition="0">
        <references count="1">
          <reference field="6" count="1">
            <x v="856"/>
          </reference>
        </references>
      </pivotArea>
    </format>
    <format dxfId="2473">
      <pivotArea collapsedLevelsAreSubtotals="1" fieldPosition="0">
        <references count="1">
          <reference field="6" count="1">
            <x v="914"/>
          </reference>
        </references>
      </pivotArea>
    </format>
    <format dxfId="2472">
      <pivotArea collapsedLevelsAreSubtotals="1" fieldPosition="0">
        <references count="1">
          <reference field="6" count="1">
            <x v="923"/>
          </reference>
        </references>
      </pivotArea>
    </format>
    <format dxfId="2471">
      <pivotArea collapsedLevelsAreSubtotals="1" fieldPosition="0">
        <references count="1">
          <reference field="6" count="1">
            <x v="972"/>
          </reference>
        </references>
      </pivotArea>
    </format>
    <format dxfId="2470">
      <pivotArea collapsedLevelsAreSubtotals="1" fieldPosition="0">
        <references count="1">
          <reference field="6" count="1">
            <x v="982"/>
          </reference>
        </references>
      </pivotArea>
    </format>
    <format dxfId="2469">
      <pivotArea collapsedLevelsAreSubtotals="1" fieldPosition="0">
        <references count="1">
          <reference field="6" count="1">
            <x v="1033"/>
          </reference>
        </references>
      </pivotArea>
    </format>
    <format dxfId="2468">
      <pivotArea collapsedLevelsAreSubtotals="1" fieldPosition="0">
        <references count="1">
          <reference field="6" count="1">
            <x v="1058"/>
          </reference>
        </references>
      </pivotArea>
    </format>
    <format dxfId="2467">
      <pivotArea collapsedLevelsAreSubtotals="1" fieldPosition="0">
        <references count="1">
          <reference field="6" count="1">
            <x v="1060"/>
          </reference>
        </references>
      </pivotArea>
    </format>
    <format dxfId="2466">
      <pivotArea collapsedLevelsAreSubtotals="1" fieldPosition="0">
        <references count="1">
          <reference field="6" count="1">
            <x v="1064"/>
          </reference>
        </references>
      </pivotArea>
    </format>
    <format dxfId="2465">
      <pivotArea collapsedLevelsAreSubtotals="1" fieldPosition="0">
        <references count="1">
          <reference field="6" count="1">
            <x v="1112"/>
          </reference>
        </references>
      </pivotArea>
    </format>
    <format dxfId="2464">
      <pivotArea collapsedLevelsAreSubtotals="1" fieldPosition="0">
        <references count="1">
          <reference field="6" count="1">
            <x v="1114"/>
          </reference>
        </references>
      </pivotArea>
    </format>
    <format dxfId="2463">
      <pivotArea collapsedLevelsAreSubtotals="1" fieldPosition="0">
        <references count="1">
          <reference field="6" count="1">
            <x v="1148"/>
          </reference>
        </references>
      </pivotArea>
    </format>
    <format dxfId="2462">
      <pivotArea collapsedLevelsAreSubtotals="1" fieldPosition="0">
        <references count="1">
          <reference field="6" count="1">
            <x v="1154"/>
          </reference>
        </references>
      </pivotArea>
    </format>
    <format dxfId="2461">
      <pivotArea collapsedLevelsAreSubtotals="1" fieldPosition="0">
        <references count="1">
          <reference field="6" count="1">
            <x v="1171"/>
          </reference>
        </references>
      </pivotArea>
    </format>
    <format dxfId="2460">
      <pivotArea collapsedLevelsAreSubtotals="1" fieldPosition="0">
        <references count="1">
          <reference field="6" count="1">
            <x v="1181"/>
          </reference>
        </references>
      </pivotArea>
    </format>
    <format dxfId="2459">
      <pivotArea collapsedLevelsAreSubtotals="1" fieldPosition="0">
        <references count="1">
          <reference field="6" count="1">
            <x v="1183"/>
          </reference>
        </references>
      </pivotArea>
    </format>
    <format dxfId="2458">
      <pivotArea collapsedLevelsAreSubtotals="1" fieldPosition="0">
        <references count="1">
          <reference field="6" count="1">
            <x v="1288"/>
          </reference>
        </references>
      </pivotArea>
    </format>
    <format dxfId="2457">
      <pivotArea collapsedLevelsAreSubtotals="1" fieldPosition="0">
        <references count="1">
          <reference field="6" count="1">
            <x v="1311"/>
          </reference>
        </references>
      </pivotArea>
    </format>
    <format dxfId="2456">
      <pivotArea collapsedLevelsAreSubtotals="1" fieldPosition="0">
        <references count="1">
          <reference field="6" count="1">
            <x v="1329"/>
          </reference>
        </references>
      </pivotArea>
    </format>
    <format dxfId="2455">
      <pivotArea collapsedLevelsAreSubtotals="1" fieldPosition="0">
        <references count="1">
          <reference field="6" count="1">
            <x v="1332"/>
          </reference>
        </references>
      </pivotArea>
    </format>
    <format dxfId="2454">
      <pivotArea collapsedLevelsAreSubtotals="1" fieldPosition="0">
        <references count="1">
          <reference field="6" count="1">
            <x v="1334"/>
          </reference>
        </references>
      </pivotArea>
    </format>
    <format dxfId="2453">
      <pivotArea collapsedLevelsAreSubtotals="1" fieldPosition="0">
        <references count="1">
          <reference field="6" count="1">
            <x v="1346"/>
          </reference>
        </references>
      </pivotArea>
    </format>
    <format dxfId="2452">
      <pivotArea collapsedLevelsAreSubtotals="1" fieldPosition="0">
        <references count="1">
          <reference field="6" count="1">
            <x v="1349"/>
          </reference>
        </references>
      </pivotArea>
    </format>
    <format dxfId="2451">
      <pivotArea collapsedLevelsAreSubtotals="1" fieldPosition="0">
        <references count="1">
          <reference field="6" count="1">
            <x v="1353"/>
          </reference>
        </references>
      </pivotArea>
    </format>
    <format dxfId="2450">
      <pivotArea collapsedLevelsAreSubtotals="1" fieldPosition="0">
        <references count="1">
          <reference field="6" count="1">
            <x v="1377"/>
          </reference>
        </references>
      </pivotArea>
    </format>
    <format dxfId="2449">
      <pivotArea collapsedLevelsAreSubtotals="1" fieldPosition="0">
        <references count="1">
          <reference field="6" count="1">
            <x v="1388"/>
          </reference>
        </references>
      </pivotArea>
    </format>
    <format dxfId="2448">
      <pivotArea collapsedLevelsAreSubtotals="1" fieldPosition="0">
        <references count="1">
          <reference field="6" count="1">
            <x v="1408"/>
          </reference>
        </references>
      </pivotArea>
    </format>
    <format dxfId="2447">
      <pivotArea collapsedLevelsAreSubtotals="1" fieldPosition="0">
        <references count="1">
          <reference field="6" count="1">
            <x v="1458"/>
          </reference>
        </references>
      </pivotArea>
    </format>
    <format dxfId="2446">
      <pivotArea collapsedLevelsAreSubtotals="1" fieldPosition="0">
        <references count="1">
          <reference field="6" count="1">
            <x v="1486"/>
          </reference>
        </references>
      </pivotArea>
    </format>
    <format dxfId="2445">
      <pivotArea collapsedLevelsAreSubtotals="1" fieldPosition="0">
        <references count="1">
          <reference field="6" count="1">
            <x v="1504"/>
          </reference>
        </references>
      </pivotArea>
    </format>
    <format dxfId="2444">
      <pivotArea collapsedLevelsAreSubtotals="1" fieldPosition="0">
        <references count="1">
          <reference field="6" count="1">
            <x v="1517"/>
          </reference>
        </references>
      </pivotArea>
    </format>
    <format dxfId="2443">
      <pivotArea collapsedLevelsAreSubtotals="1" fieldPosition="0">
        <references count="1">
          <reference field="6" count="1">
            <x v="1546"/>
          </reference>
        </references>
      </pivotArea>
    </format>
    <format dxfId="2442">
      <pivotArea collapsedLevelsAreSubtotals="1" fieldPosition="0">
        <references count="1">
          <reference field="6" count="1">
            <x v="1553"/>
          </reference>
        </references>
      </pivotArea>
    </format>
    <format dxfId="2441">
      <pivotArea collapsedLevelsAreSubtotals="1" fieldPosition="0">
        <references count="1">
          <reference field="6" count="1">
            <x v="1561"/>
          </reference>
        </references>
      </pivotArea>
    </format>
    <format dxfId="2440">
      <pivotArea collapsedLevelsAreSubtotals="1" fieldPosition="0">
        <references count="1">
          <reference field="6" count="1">
            <x v="1564"/>
          </reference>
        </references>
      </pivotArea>
    </format>
    <format dxfId="2439">
      <pivotArea collapsedLevelsAreSubtotals="1" fieldPosition="0">
        <references count="1">
          <reference field="6" count="1">
            <x v="1584"/>
          </reference>
        </references>
      </pivotArea>
    </format>
    <format dxfId="2438">
      <pivotArea collapsedLevelsAreSubtotals="1" fieldPosition="0">
        <references count="1">
          <reference field="6" count="1">
            <x v="1606"/>
          </reference>
        </references>
      </pivotArea>
    </format>
    <format dxfId="2437">
      <pivotArea collapsedLevelsAreSubtotals="1" fieldPosition="0">
        <references count="1">
          <reference field="6" count="1">
            <x v="1609"/>
          </reference>
        </references>
      </pivotArea>
    </format>
    <format dxfId="2436">
      <pivotArea collapsedLevelsAreSubtotals="1" fieldPosition="0">
        <references count="1">
          <reference field="6" count="1">
            <x v="1611"/>
          </reference>
        </references>
      </pivotArea>
    </format>
    <format dxfId="2435">
      <pivotArea collapsedLevelsAreSubtotals="1" fieldPosition="0">
        <references count="1">
          <reference field="6" count="1">
            <x v="1627"/>
          </reference>
        </references>
      </pivotArea>
    </format>
    <format dxfId="2434">
      <pivotArea collapsedLevelsAreSubtotals="1" fieldPosition="0">
        <references count="1">
          <reference field="6" count="1">
            <x v="1630"/>
          </reference>
        </references>
      </pivotArea>
    </format>
    <format dxfId="2433">
      <pivotArea collapsedLevelsAreSubtotals="1" fieldPosition="0">
        <references count="1">
          <reference field="6" count="1">
            <x v="1635"/>
          </reference>
        </references>
      </pivotArea>
    </format>
    <format dxfId="2432">
      <pivotArea collapsedLevelsAreSubtotals="1" fieldPosition="0">
        <references count="1">
          <reference field="6" count="1">
            <x v="1717"/>
          </reference>
        </references>
      </pivotArea>
    </format>
    <format dxfId="2431">
      <pivotArea collapsedLevelsAreSubtotals="1" fieldPosition="0">
        <references count="1">
          <reference field="6" count="1">
            <x v="1724"/>
          </reference>
        </references>
      </pivotArea>
    </format>
    <format dxfId="2430">
      <pivotArea collapsedLevelsAreSubtotals="1" fieldPosition="0">
        <references count="1">
          <reference field="6" count="1">
            <x v="1737"/>
          </reference>
        </references>
      </pivotArea>
    </format>
    <format dxfId="2429">
      <pivotArea collapsedLevelsAreSubtotals="1" fieldPosition="0">
        <references count="1">
          <reference field="6" count="1">
            <x v="1744"/>
          </reference>
        </references>
      </pivotArea>
    </format>
    <format dxfId="2428">
      <pivotArea collapsedLevelsAreSubtotals="1" fieldPosition="0">
        <references count="1">
          <reference field="6" count="1">
            <x v="1778"/>
          </reference>
        </references>
      </pivotArea>
    </format>
    <format dxfId="2427">
      <pivotArea collapsedLevelsAreSubtotals="1" fieldPosition="0">
        <references count="1">
          <reference field="6" count="1">
            <x v="1780"/>
          </reference>
        </references>
      </pivotArea>
    </format>
    <format dxfId="2426">
      <pivotArea collapsedLevelsAreSubtotals="1" fieldPosition="0">
        <references count="1">
          <reference field="6" count="1">
            <x v="1783"/>
          </reference>
        </references>
      </pivotArea>
    </format>
    <format dxfId="2425">
      <pivotArea collapsedLevelsAreSubtotals="1" fieldPosition="0">
        <references count="1">
          <reference field="6" count="1">
            <x v="1794"/>
          </reference>
        </references>
      </pivotArea>
    </format>
    <format dxfId="2424">
      <pivotArea collapsedLevelsAreSubtotals="1" fieldPosition="0">
        <references count="1">
          <reference field="6" count="1">
            <x v="1806"/>
          </reference>
        </references>
      </pivotArea>
    </format>
    <format dxfId="2423">
      <pivotArea collapsedLevelsAreSubtotals="1" fieldPosition="0">
        <references count="1">
          <reference field="6" count="1">
            <x v="1812"/>
          </reference>
        </references>
      </pivotArea>
    </format>
    <format dxfId="2422">
      <pivotArea collapsedLevelsAreSubtotals="1" fieldPosition="0">
        <references count="1">
          <reference field="6" count="1">
            <x v="1842"/>
          </reference>
        </references>
      </pivotArea>
    </format>
    <format dxfId="2421">
      <pivotArea collapsedLevelsAreSubtotals="1" fieldPosition="0">
        <references count="1">
          <reference field="6" count="1">
            <x v="1857"/>
          </reference>
        </references>
      </pivotArea>
    </format>
    <format dxfId="2420">
      <pivotArea collapsedLevelsAreSubtotals="1" fieldPosition="0">
        <references count="1">
          <reference field="6" count="1">
            <x v="1970"/>
          </reference>
        </references>
      </pivotArea>
    </format>
    <format dxfId="2419">
      <pivotArea collapsedLevelsAreSubtotals="1" fieldPosition="0">
        <references count="1">
          <reference field="6" count="1">
            <x v="1976"/>
          </reference>
        </references>
      </pivotArea>
    </format>
    <format dxfId="2418">
      <pivotArea collapsedLevelsAreSubtotals="1" fieldPosition="0">
        <references count="1">
          <reference field="6" count="1">
            <x v="2003"/>
          </reference>
        </references>
      </pivotArea>
    </format>
    <format dxfId="2417">
      <pivotArea collapsedLevelsAreSubtotals="1" fieldPosition="0">
        <references count="1">
          <reference field="6" count="1">
            <x v="2006"/>
          </reference>
        </references>
      </pivotArea>
    </format>
    <format dxfId="2416">
      <pivotArea collapsedLevelsAreSubtotals="1" fieldPosition="0">
        <references count="1">
          <reference field="6" count="1">
            <x v="2038"/>
          </reference>
        </references>
      </pivotArea>
    </format>
    <format dxfId="2415">
      <pivotArea collapsedLevelsAreSubtotals="1" fieldPosition="0">
        <references count="1">
          <reference field="6" count="1">
            <x v="2040"/>
          </reference>
        </references>
      </pivotArea>
    </format>
    <format dxfId="2414">
      <pivotArea collapsedLevelsAreSubtotals="1" fieldPosition="0">
        <references count="1">
          <reference field="6" count="1">
            <x v="2044"/>
          </reference>
        </references>
      </pivotArea>
    </format>
    <format dxfId="2413">
      <pivotArea collapsedLevelsAreSubtotals="1" fieldPosition="0">
        <references count="1">
          <reference field="6" count="1">
            <x v="2085"/>
          </reference>
        </references>
      </pivotArea>
    </format>
    <format dxfId="2412">
      <pivotArea collapsedLevelsAreSubtotals="1" fieldPosition="0">
        <references count="1">
          <reference field="6" count="1">
            <x v="2118"/>
          </reference>
        </references>
      </pivotArea>
    </format>
    <format dxfId="2411">
      <pivotArea collapsedLevelsAreSubtotals="1" fieldPosition="0">
        <references count="1">
          <reference field="6" count="1">
            <x v="2130"/>
          </reference>
        </references>
      </pivotArea>
    </format>
    <format dxfId="2410">
      <pivotArea collapsedLevelsAreSubtotals="1" fieldPosition="0">
        <references count="1">
          <reference field="6" count="1">
            <x v="2132"/>
          </reference>
        </references>
      </pivotArea>
    </format>
    <format dxfId="2409">
      <pivotArea collapsedLevelsAreSubtotals="1" fieldPosition="0">
        <references count="1">
          <reference field="6" count="1">
            <x v="2143"/>
          </reference>
        </references>
      </pivotArea>
    </format>
    <format dxfId="2408">
      <pivotArea collapsedLevelsAreSubtotals="1" fieldPosition="0">
        <references count="1">
          <reference field="6" count="1">
            <x v="2166"/>
          </reference>
        </references>
      </pivotArea>
    </format>
    <format dxfId="2407">
      <pivotArea collapsedLevelsAreSubtotals="1" fieldPosition="0">
        <references count="1">
          <reference field="6" count="1">
            <x v="2180"/>
          </reference>
        </references>
      </pivotArea>
    </format>
    <format dxfId="2406">
      <pivotArea collapsedLevelsAreSubtotals="1" fieldPosition="0">
        <references count="1">
          <reference field="6" count="1">
            <x v="2182"/>
          </reference>
        </references>
      </pivotArea>
    </format>
    <format dxfId="2405">
      <pivotArea collapsedLevelsAreSubtotals="1" fieldPosition="0">
        <references count="1">
          <reference field="6" count="1">
            <x v="2187"/>
          </reference>
        </references>
      </pivotArea>
    </format>
    <format dxfId="2404">
      <pivotArea collapsedLevelsAreSubtotals="1" fieldPosition="0">
        <references count="1">
          <reference field="6" count="1">
            <x v="2204"/>
          </reference>
        </references>
      </pivotArea>
    </format>
    <format dxfId="2403">
      <pivotArea collapsedLevelsAreSubtotals="1" fieldPosition="0">
        <references count="1">
          <reference field="6" count="1">
            <x v="2206"/>
          </reference>
        </references>
      </pivotArea>
    </format>
    <format dxfId="2402">
      <pivotArea collapsedLevelsAreSubtotals="1" fieldPosition="0">
        <references count="1">
          <reference field="6" count="1">
            <x v="2220"/>
          </reference>
        </references>
      </pivotArea>
    </format>
    <format dxfId="2401">
      <pivotArea collapsedLevelsAreSubtotals="1" fieldPosition="0">
        <references count="1">
          <reference field="6" count="1">
            <x v="2225"/>
          </reference>
        </references>
      </pivotArea>
    </format>
    <format dxfId="2400">
      <pivotArea collapsedLevelsAreSubtotals="1" fieldPosition="0">
        <references count="1">
          <reference field="6" count="1">
            <x v="2288"/>
          </reference>
        </references>
      </pivotArea>
    </format>
    <format dxfId="2399">
      <pivotArea collapsedLevelsAreSubtotals="1" fieldPosition="0">
        <references count="1">
          <reference field="6" count="1">
            <x v="2294"/>
          </reference>
        </references>
      </pivotArea>
    </format>
    <format dxfId="2398">
      <pivotArea collapsedLevelsAreSubtotals="1" fieldPosition="0">
        <references count="1">
          <reference field="6" count="1">
            <x v="2296"/>
          </reference>
        </references>
      </pivotArea>
    </format>
    <format dxfId="2397">
      <pivotArea collapsedLevelsAreSubtotals="1" fieldPosition="0">
        <references count="1">
          <reference field="6" count="1">
            <x v="2377"/>
          </reference>
        </references>
      </pivotArea>
    </format>
    <format dxfId="2396">
      <pivotArea collapsedLevelsAreSubtotals="1" fieldPosition="0">
        <references count="1">
          <reference field="6" count="1">
            <x v="2387"/>
          </reference>
        </references>
      </pivotArea>
    </format>
    <format dxfId="2395">
      <pivotArea collapsedLevelsAreSubtotals="1" fieldPosition="0">
        <references count="1">
          <reference field="6" count="1">
            <x v="2399"/>
          </reference>
        </references>
      </pivotArea>
    </format>
    <format dxfId="2394">
      <pivotArea collapsedLevelsAreSubtotals="1" fieldPosition="0">
        <references count="1">
          <reference field="6" count="1">
            <x v="2456"/>
          </reference>
        </references>
      </pivotArea>
    </format>
    <format dxfId="2393">
      <pivotArea collapsedLevelsAreSubtotals="1" fieldPosition="0">
        <references count="1">
          <reference field="6" count="1">
            <x v="2493"/>
          </reference>
        </references>
      </pivotArea>
    </format>
    <format dxfId="2392">
      <pivotArea collapsedLevelsAreSubtotals="1" fieldPosition="0">
        <references count="1">
          <reference field="6" count="1">
            <x v="2494"/>
          </reference>
        </references>
      </pivotArea>
    </format>
    <format dxfId="2391">
      <pivotArea collapsedLevelsAreSubtotals="1" fieldPosition="0">
        <references count="1">
          <reference field="6" count="1">
            <x v="2508"/>
          </reference>
        </references>
      </pivotArea>
    </format>
    <format dxfId="2390">
      <pivotArea collapsedLevelsAreSubtotals="1" fieldPosition="0">
        <references count="1">
          <reference field="6" count="1">
            <x v="2513"/>
          </reference>
        </references>
      </pivotArea>
    </format>
    <format dxfId="2389">
      <pivotArea collapsedLevelsAreSubtotals="1" fieldPosition="0">
        <references count="1">
          <reference field="6" count="1">
            <x v="2534"/>
          </reference>
        </references>
      </pivotArea>
    </format>
    <format dxfId="2388">
      <pivotArea collapsedLevelsAreSubtotals="1" fieldPosition="0">
        <references count="1">
          <reference field="6" count="1">
            <x v="2542"/>
          </reference>
        </references>
      </pivotArea>
    </format>
    <format dxfId="2387">
      <pivotArea collapsedLevelsAreSubtotals="1" fieldPosition="0">
        <references count="1">
          <reference field="6" count="1">
            <x v="2560"/>
          </reference>
        </references>
      </pivotArea>
    </format>
    <format dxfId="2386">
      <pivotArea collapsedLevelsAreSubtotals="1" fieldPosition="0">
        <references count="1">
          <reference field="6" count="1">
            <x v="2586"/>
          </reference>
        </references>
      </pivotArea>
    </format>
    <format dxfId="2385">
      <pivotArea collapsedLevelsAreSubtotals="1" fieldPosition="0">
        <references count="1">
          <reference field="6" count="1">
            <x v="2588"/>
          </reference>
        </references>
      </pivotArea>
    </format>
    <format dxfId="2384">
      <pivotArea collapsedLevelsAreSubtotals="1" fieldPosition="0">
        <references count="1">
          <reference field="6" count="1">
            <x v="2603"/>
          </reference>
        </references>
      </pivotArea>
    </format>
    <format dxfId="2383">
      <pivotArea collapsedLevelsAreSubtotals="1" fieldPosition="0">
        <references count="1">
          <reference field="6" count="1">
            <x v="2606"/>
          </reference>
        </references>
      </pivotArea>
    </format>
    <format dxfId="2382">
      <pivotArea collapsedLevelsAreSubtotals="1" fieldPosition="0">
        <references count="1">
          <reference field="6" count="1">
            <x v="2614"/>
          </reference>
        </references>
      </pivotArea>
    </format>
    <format dxfId="2381">
      <pivotArea collapsedLevelsAreSubtotals="1" fieldPosition="0">
        <references count="1">
          <reference field="6" count="1">
            <x v="2627"/>
          </reference>
        </references>
      </pivotArea>
    </format>
    <format dxfId="2380">
      <pivotArea collapsedLevelsAreSubtotals="1" fieldPosition="0">
        <references count="1">
          <reference field="6" count="1">
            <x v="2634"/>
          </reference>
        </references>
      </pivotArea>
    </format>
    <format dxfId="2379">
      <pivotArea collapsedLevelsAreSubtotals="1" fieldPosition="0">
        <references count="1">
          <reference field="6" count="1">
            <x v="2682"/>
          </reference>
        </references>
      </pivotArea>
    </format>
    <format dxfId="2378">
      <pivotArea collapsedLevelsAreSubtotals="1" fieldPosition="0">
        <references count="1">
          <reference field="6" count="1">
            <x v="2689"/>
          </reference>
        </references>
      </pivotArea>
    </format>
    <format dxfId="2377">
      <pivotArea collapsedLevelsAreSubtotals="1" fieldPosition="0">
        <references count="1">
          <reference field="6" count="1">
            <x v="2717"/>
          </reference>
        </references>
      </pivotArea>
    </format>
    <format dxfId="2376">
      <pivotArea collapsedLevelsAreSubtotals="1" fieldPosition="0">
        <references count="1">
          <reference field="6" count="1">
            <x v="2739"/>
          </reference>
        </references>
      </pivotArea>
    </format>
    <format dxfId="2375">
      <pivotArea collapsedLevelsAreSubtotals="1" fieldPosition="0">
        <references count="1">
          <reference field="6" count="1">
            <x v="2758"/>
          </reference>
        </references>
      </pivotArea>
    </format>
    <format dxfId="2374">
      <pivotArea collapsedLevelsAreSubtotals="1" fieldPosition="0">
        <references count="1">
          <reference field="6" count="1">
            <x v="2774"/>
          </reference>
        </references>
      </pivotArea>
    </format>
    <format dxfId="2373">
      <pivotArea collapsedLevelsAreSubtotals="1" fieldPosition="0">
        <references count="1">
          <reference field="6" count="1">
            <x v="2798"/>
          </reference>
        </references>
      </pivotArea>
    </format>
    <format dxfId="2372">
      <pivotArea collapsedLevelsAreSubtotals="1" fieldPosition="0">
        <references count="1">
          <reference field="6" count="1">
            <x v="2843"/>
          </reference>
        </references>
      </pivotArea>
    </format>
    <format dxfId="2371">
      <pivotArea collapsedLevelsAreSubtotals="1" fieldPosition="0">
        <references count="1">
          <reference field="6" count="1">
            <x v="2853"/>
          </reference>
        </references>
      </pivotArea>
    </format>
    <format dxfId="2370">
      <pivotArea collapsedLevelsAreSubtotals="1" fieldPosition="0">
        <references count="1">
          <reference field="6" count="1">
            <x v="2857"/>
          </reference>
        </references>
      </pivotArea>
    </format>
    <format dxfId="2369">
      <pivotArea collapsedLevelsAreSubtotals="1" fieldPosition="0">
        <references count="1">
          <reference field="6" count="1">
            <x v="2943"/>
          </reference>
        </references>
      </pivotArea>
    </format>
    <format dxfId="2368">
      <pivotArea collapsedLevelsAreSubtotals="1" fieldPosition="0">
        <references count="1">
          <reference field="6" count="1">
            <x v="2945"/>
          </reference>
        </references>
      </pivotArea>
    </format>
    <format dxfId="2367">
      <pivotArea collapsedLevelsAreSubtotals="1" fieldPosition="0">
        <references count="1">
          <reference field="6" count="1">
            <x v="2954"/>
          </reference>
        </references>
      </pivotArea>
    </format>
    <format dxfId="2366">
      <pivotArea collapsedLevelsAreSubtotals="1" fieldPosition="0">
        <references count="1">
          <reference field="6" count="1">
            <x v="2995"/>
          </reference>
        </references>
      </pivotArea>
    </format>
    <format dxfId="2365">
      <pivotArea collapsedLevelsAreSubtotals="1" fieldPosition="0">
        <references count="1">
          <reference field="6" count="1">
            <x v="3001"/>
          </reference>
        </references>
      </pivotArea>
    </format>
    <format dxfId="2364">
      <pivotArea type="all" dataOnly="0" outline="0" fieldPosition="0"/>
    </format>
    <format dxfId="2363">
      <pivotArea outline="0" collapsedLevelsAreSubtotals="1" fieldPosition="0"/>
    </format>
    <format dxfId="2362">
      <pivotArea type="origin" dataOnly="0" labelOnly="1" outline="0" fieldPosition="0"/>
    </format>
    <format dxfId="2361">
      <pivotArea field="19" type="button" dataOnly="0" labelOnly="1" outline="0" axis="axisCol" fieldPosition="0"/>
    </format>
    <format dxfId="2360">
      <pivotArea type="topRight" dataOnly="0" labelOnly="1" outline="0" fieldPosition="0"/>
    </format>
    <format dxfId="2359">
      <pivotArea field="6" type="button" dataOnly="0" labelOnly="1" outline="0" axis="axisRow" fieldPosition="0"/>
    </format>
    <format dxfId="2358">
      <pivotArea dataOnly="0" labelOnly="1" fieldPosition="0">
        <references count="1">
          <reference field="6" count="50">
            <x v="15"/>
            <x v="26"/>
            <x v="40"/>
            <x v="41"/>
            <x v="75"/>
            <x v="80"/>
            <x v="103"/>
            <x v="104"/>
            <x v="109"/>
            <x v="119"/>
            <x v="132"/>
            <x v="138"/>
            <x v="140"/>
            <x v="141"/>
            <x v="153"/>
            <x v="160"/>
            <x v="164"/>
            <x v="165"/>
            <x v="185"/>
            <x v="188"/>
            <x v="193"/>
            <x v="201"/>
            <x v="214"/>
            <x v="232"/>
            <x v="244"/>
            <x v="265"/>
            <x v="267"/>
            <x v="301"/>
            <x v="303"/>
            <x v="305"/>
            <x v="310"/>
            <x v="337"/>
            <x v="341"/>
            <x v="353"/>
            <x v="377"/>
            <x v="382"/>
            <x v="386"/>
            <x v="394"/>
            <x v="399"/>
            <x v="403"/>
            <x v="417"/>
            <x v="418"/>
            <x v="420"/>
            <x v="454"/>
            <x v="458"/>
            <x v="460"/>
            <x v="465"/>
            <x v="468"/>
            <x v="481"/>
            <x v="493"/>
          </reference>
        </references>
      </pivotArea>
    </format>
    <format dxfId="2357">
      <pivotArea dataOnly="0" labelOnly="1" fieldPosition="0">
        <references count="1">
          <reference field="6" count="50">
            <x v="518"/>
            <x v="524"/>
            <x v="529"/>
            <x v="532"/>
            <x v="536"/>
            <x v="548"/>
            <x v="556"/>
            <x v="569"/>
            <x v="597"/>
            <x v="607"/>
            <x v="619"/>
            <x v="627"/>
            <x v="634"/>
            <x v="637"/>
            <x v="645"/>
            <x v="668"/>
            <x v="672"/>
            <x v="673"/>
            <x v="675"/>
            <x v="676"/>
            <x v="704"/>
            <x v="705"/>
            <x v="706"/>
            <x v="716"/>
            <x v="717"/>
            <x v="721"/>
            <x v="723"/>
            <x v="727"/>
            <x v="732"/>
            <x v="734"/>
            <x v="760"/>
            <x v="804"/>
            <x v="806"/>
            <x v="807"/>
            <x v="810"/>
            <x v="811"/>
            <x v="824"/>
            <x v="826"/>
            <x v="827"/>
            <x v="837"/>
            <x v="840"/>
            <x v="856"/>
            <x v="858"/>
            <x v="870"/>
            <x v="879"/>
            <x v="884"/>
            <x v="887"/>
            <x v="888"/>
            <x v="908"/>
            <x v="909"/>
          </reference>
        </references>
      </pivotArea>
    </format>
    <format dxfId="2356">
      <pivotArea dataOnly="0" labelOnly="1" fieldPosition="0">
        <references count="1">
          <reference field="6" count="50">
            <x v="927"/>
            <x v="930"/>
            <x v="934"/>
            <x v="935"/>
            <x v="936"/>
            <x v="940"/>
            <x v="941"/>
            <x v="942"/>
            <x v="947"/>
            <x v="949"/>
            <x v="968"/>
            <x v="970"/>
            <x v="971"/>
            <x v="989"/>
            <x v="1014"/>
            <x v="1060"/>
            <x v="1070"/>
            <x v="1079"/>
            <x v="1080"/>
            <x v="1081"/>
            <x v="1089"/>
            <x v="1107"/>
            <x v="1114"/>
            <x v="1129"/>
            <x v="1152"/>
            <x v="1153"/>
            <x v="1154"/>
            <x v="1174"/>
            <x v="1185"/>
            <x v="1186"/>
            <x v="1189"/>
            <x v="1196"/>
            <x v="1197"/>
            <x v="1204"/>
            <x v="1209"/>
            <x v="1212"/>
            <x v="1213"/>
            <x v="1223"/>
            <x v="1225"/>
            <x v="1226"/>
            <x v="1230"/>
            <x v="1243"/>
            <x v="1246"/>
            <x v="1257"/>
            <x v="1262"/>
            <x v="1305"/>
            <x v="1308"/>
            <x v="1309"/>
            <x v="1313"/>
            <x v="1314"/>
          </reference>
        </references>
      </pivotArea>
    </format>
    <format dxfId="2355">
      <pivotArea dataOnly="0" labelOnly="1" fieldPosition="0">
        <references count="1">
          <reference field="6" count="50">
            <x v="1318"/>
            <x v="1326"/>
            <x v="1341"/>
            <x v="1346"/>
            <x v="1349"/>
            <x v="1359"/>
            <x v="1364"/>
            <x v="1388"/>
            <x v="1402"/>
            <x v="1405"/>
            <x v="1416"/>
            <x v="1429"/>
            <x v="1431"/>
            <x v="1432"/>
            <x v="1450"/>
            <x v="1455"/>
            <x v="1472"/>
            <x v="1478"/>
            <x v="1506"/>
            <x v="1535"/>
            <x v="1540"/>
            <x v="1556"/>
            <x v="1561"/>
            <x v="1563"/>
            <x v="1575"/>
            <x v="1580"/>
            <x v="1590"/>
            <x v="1592"/>
            <x v="1602"/>
            <x v="1606"/>
            <x v="1607"/>
            <x v="1609"/>
            <x v="1639"/>
            <x v="1646"/>
            <x v="1648"/>
            <x v="1654"/>
            <x v="1678"/>
            <x v="1683"/>
            <x v="1685"/>
            <x v="1689"/>
            <x v="1696"/>
            <x v="1703"/>
            <x v="1711"/>
            <x v="1712"/>
            <x v="1716"/>
            <x v="1720"/>
            <x v="1737"/>
            <x v="1746"/>
            <x v="1765"/>
            <x v="1767"/>
          </reference>
        </references>
      </pivotArea>
    </format>
    <format dxfId="2354">
      <pivotArea dataOnly="0" labelOnly="1" fieldPosition="0">
        <references count="1">
          <reference field="6" count="50">
            <x v="1791"/>
            <x v="1812"/>
            <x v="1832"/>
            <x v="1836"/>
            <x v="1847"/>
            <x v="1851"/>
            <x v="1860"/>
            <x v="1870"/>
            <x v="1872"/>
            <x v="1883"/>
            <x v="1889"/>
            <x v="1913"/>
            <x v="1925"/>
            <x v="1947"/>
            <x v="1955"/>
            <x v="1958"/>
            <x v="1961"/>
            <x v="1964"/>
            <x v="1972"/>
            <x v="1981"/>
            <x v="1986"/>
            <x v="1987"/>
            <x v="1999"/>
            <x v="2000"/>
            <x v="2003"/>
            <x v="2009"/>
            <x v="2013"/>
            <x v="2017"/>
            <x v="2023"/>
            <x v="2026"/>
            <x v="2027"/>
            <x v="2028"/>
            <x v="2030"/>
            <x v="2039"/>
            <x v="2050"/>
            <x v="2052"/>
            <x v="2053"/>
            <x v="2057"/>
            <x v="2068"/>
            <x v="2084"/>
            <x v="2097"/>
            <x v="2106"/>
            <x v="2108"/>
            <x v="2111"/>
            <x v="2120"/>
            <x v="2124"/>
            <x v="2130"/>
            <x v="2132"/>
            <x v="2137"/>
            <x v="2156"/>
          </reference>
        </references>
      </pivotArea>
    </format>
    <format dxfId="2353">
      <pivotArea dataOnly="0" labelOnly="1" fieldPosition="0">
        <references count="1">
          <reference field="6" count="50">
            <x v="2161"/>
            <x v="2162"/>
            <x v="2166"/>
            <x v="2169"/>
            <x v="2174"/>
            <x v="2177"/>
            <x v="2187"/>
            <x v="2198"/>
            <x v="2206"/>
            <x v="2216"/>
            <x v="2225"/>
            <x v="2233"/>
            <x v="2237"/>
            <x v="2242"/>
            <x v="2249"/>
            <x v="2254"/>
            <x v="2256"/>
            <x v="2276"/>
            <x v="2277"/>
            <x v="2278"/>
            <x v="2284"/>
            <x v="2288"/>
            <x v="2298"/>
            <x v="2299"/>
            <x v="2300"/>
            <x v="2317"/>
            <x v="2322"/>
            <x v="2328"/>
            <x v="2337"/>
            <x v="2345"/>
            <x v="2355"/>
            <x v="2359"/>
            <x v="2366"/>
            <x v="2387"/>
            <x v="2404"/>
            <x v="2405"/>
            <x v="2410"/>
            <x v="2420"/>
            <x v="2427"/>
            <x v="2428"/>
            <x v="2429"/>
            <x v="2442"/>
            <x v="2445"/>
            <x v="2450"/>
            <x v="2459"/>
            <x v="2465"/>
            <x v="2466"/>
            <x v="2477"/>
            <x v="2480"/>
            <x v="2487"/>
          </reference>
        </references>
      </pivotArea>
    </format>
    <format dxfId="2352">
      <pivotArea dataOnly="0" labelOnly="1" fieldPosition="0">
        <references count="1">
          <reference field="6" count="50">
            <x v="2488"/>
            <x v="2494"/>
            <x v="2524"/>
            <x v="2541"/>
            <x v="2542"/>
            <x v="2548"/>
            <x v="2553"/>
            <x v="2554"/>
            <x v="2559"/>
            <x v="2572"/>
            <x v="2584"/>
            <x v="2588"/>
            <x v="2596"/>
            <x v="2603"/>
            <x v="2634"/>
            <x v="2637"/>
            <x v="2638"/>
            <x v="2643"/>
            <x v="2679"/>
            <x v="2680"/>
            <x v="2687"/>
            <x v="2705"/>
            <x v="2707"/>
            <x v="2710"/>
            <x v="2733"/>
            <x v="2737"/>
            <x v="2750"/>
            <x v="2754"/>
            <x v="2755"/>
            <x v="2756"/>
            <x v="2763"/>
            <x v="2778"/>
            <x v="2783"/>
            <x v="2799"/>
            <x v="2804"/>
            <x v="2815"/>
            <x v="2818"/>
            <x v="2822"/>
            <x v="2830"/>
            <x v="2832"/>
            <x v="2833"/>
            <x v="2834"/>
            <x v="2836"/>
            <x v="2848"/>
            <x v="2849"/>
            <x v="2851"/>
            <x v="2857"/>
            <x v="2873"/>
            <x v="2918"/>
            <x v="2921"/>
          </reference>
        </references>
      </pivotArea>
    </format>
    <format dxfId="2351">
      <pivotArea dataOnly="0" labelOnly="1" fieldPosition="0">
        <references count="1">
          <reference field="6" count="9">
            <x v="2923"/>
            <x v="2927"/>
            <x v="2944"/>
            <x v="2967"/>
            <x v="2974"/>
            <x v="2987"/>
            <x v="3001"/>
            <x v="3003"/>
            <x v="3008"/>
          </reference>
        </references>
      </pivotArea>
    </format>
    <format dxfId="2350">
      <pivotArea dataOnly="0" labelOnly="1" grandRow="1" outline="0" fieldPosition="0"/>
    </format>
    <format dxfId="2349">
      <pivotArea dataOnly="0" labelOnly="1" fieldPosition="0">
        <references count="1">
          <reference field="19" count="0"/>
        </references>
      </pivotArea>
    </format>
    <format dxfId="2348">
      <pivotArea dataOnly="0" labelOnly="1" grandCol="1" outline="0" fieldPosition="0"/>
    </format>
    <format dxfId="2347">
      <pivotArea dataOnly="0" labelOnly="1" fieldPosition="0">
        <references count="1">
          <reference field="6" count="50">
            <x v="0"/>
            <x v="1"/>
            <x v="8"/>
            <x v="22"/>
            <x v="30"/>
            <x v="34"/>
            <x v="35"/>
            <x v="38"/>
            <x v="41"/>
            <x v="59"/>
            <x v="61"/>
            <x v="63"/>
            <x v="66"/>
            <x v="70"/>
            <x v="75"/>
            <x v="76"/>
            <x v="80"/>
            <x v="84"/>
            <x v="85"/>
            <x v="88"/>
            <x v="90"/>
            <x v="95"/>
            <x v="109"/>
            <x v="113"/>
            <x v="128"/>
            <x v="130"/>
            <x v="133"/>
            <x v="136"/>
            <x v="138"/>
            <x v="140"/>
            <x v="141"/>
            <x v="142"/>
            <x v="143"/>
            <x v="148"/>
            <x v="149"/>
            <x v="159"/>
            <x v="164"/>
            <x v="165"/>
            <x v="167"/>
            <x v="173"/>
            <x v="182"/>
            <x v="183"/>
            <x v="196"/>
            <x v="201"/>
            <x v="205"/>
            <x v="215"/>
            <x v="223"/>
            <x v="227"/>
            <x v="232"/>
            <x v="233"/>
          </reference>
        </references>
      </pivotArea>
    </format>
    <format dxfId="2346">
      <pivotArea dataOnly="0" labelOnly="1" fieldPosition="0">
        <references count="1">
          <reference field="6" count="50">
            <x v="243"/>
            <x v="251"/>
            <x v="259"/>
            <x v="260"/>
            <x v="264"/>
            <x v="265"/>
            <x v="267"/>
            <x v="269"/>
            <x v="276"/>
            <x v="280"/>
            <x v="312"/>
            <x v="313"/>
            <x v="318"/>
            <x v="327"/>
            <x v="334"/>
            <x v="352"/>
            <x v="354"/>
            <x v="374"/>
            <x v="375"/>
            <x v="385"/>
            <x v="386"/>
            <x v="391"/>
            <x v="394"/>
            <x v="398"/>
            <x v="399"/>
            <x v="404"/>
            <x v="406"/>
            <x v="418"/>
            <x v="420"/>
            <x v="421"/>
            <x v="422"/>
            <x v="423"/>
            <x v="424"/>
            <x v="427"/>
            <x v="434"/>
            <x v="436"/>
            <x v="443"/>
            <x v="447"/>
            <x v="454"/>
            <x v="458"/>
            <x v="460"/>
            <x v="468"/>
            <x v="471"/>
            <x v="476"/>
            <x v="481"/>
            <x v="482"/>
            <x v="485"/>
            <x v="496"/>
            <x v="498"/>
            <x v="507"/>
          </reference>
        </references>
      </pivotArea>
    </format>
    <format dxfId="2345">
      <pivotArea dataOnly="0" labelOnly="1" fieldPosition="0">
        <references count="1">
          <reference field="6" count="50">
            <x v="510"/>
            <x v="512"/>
            <x v="515"/>
            <x v="523"/>
            <x v="524"/>
            <x v="525"/>
            <x v="527"/>
            <x v="536"/>
            <x v="552"/>
            <x v="554"/>
            <x v="556"/>
            <x v="557"/>
            <x v="569"/>
            <x v="572"/>
            <x v="579"/>
            <x v="592"/>
            <x v="595"/>
            <x v="597"/>
            <x v="598"/>
            <x v="599"/>
            <x v="603"/>
            <x v="608"/>
            <x v="611"/>
            <x v="613"/>
            <x v="618"/>
            <x v="619"/>
            <x v="621"/>
            <x v="625"/>
            <x v="638"/>
            <x v="639"/>
            <x v="643"/>
            <x v="645"/>
            <x v="648"/>
            <x v="662"/>
            <x v="665"/>
            <x v="667"/>
            <x v="669"/>
            <x v="670"/>
            <x v="671"/>
            <x v="673"/>
            <x v="676"/>
            <x v="677"/>
            <x v="679"/>
            <x v="681"/>
            <x v="687"/>
            <x v="693"/>
            <x v="698"/>
            <x v="704"/>
            <x v="706"/>
            <x v="713"/>
          </reference>
        </references>
      </pivotArea>
    </format>
    <format dxfId="2344">
      <pivotArea dataOnly="0" labelOnly="1" fieldPosition="0">
        <references count="1">
          <reference field="6" count="50">
            <x v="715"/>
            <x v="716"/>
            <x v="717"/>
            <x v="721"/>
            <x v="723"/>
            <x v="727"/>
            <x v="734"/>
            <x v="736"/>
            <x v="738"/>
            <x v="747"/>
            <x v="760"/>
            <x v="761"/>
            <x v="779"/>
            <x v="791"/>
            <x v="796"/>
            <x v="797"/>
            <x v="801"/>
            <x v="803"/>
            <x v="804"/>
            <x v="811"/>
            <x v="815"/>
            <x v="823"/>
            <x v="826"/>
            <x v="827"/>
            <x v="838"/>
            <x v="839"/>
            <x v="840"/>
            <x v="846"/>
            <x v="848"/>
            <x v="852"/>
            <x v="856"/>
            <x v="858"/>
            <x v="859"/>
            <x v="865"/>
            <x v="867"/>
            <x v="872"/>
            <x v="875"/>
            <x v="879"/>
            <x v="880"/>
            <x v="883"/>
            <x v="884"/>
            <x v="898"/>
            <x v="899"/>
            <x v="901"/>
            <x v="902"/>
            <x v="906"/>
            <x v="908"/>
            <x v="917"/>
            <x v="918"/>
            <x v="922"/>
          </reference>
        </references>
      </pivotArea>
    </format>
    <format dxfId="2343">
      <pivotArea dataOnly="0" labelOnly="1" fieldPosition="0">
        <references count="1">
          <reference field="6" count="50">
            <x v="923"/>
            <x v="934"/>
            <x v="935"/>
            <x v="936"/>
            <x v="937"/>
            <x v="941"/>
            <x v="942"/>
            <x v="947"/>
            <x v="949"/>
            <x v="953"/>
            <x v="956"/>
            <x v="960"/>
            <x v="972"/>
            <x v="974"/>
            <x v="976"/>
            <x v="984"/>
            <x v="989"/>
            <x v="998"/>
            <x v="1000"/>
            <x v="1002"/>
            <x v="1003"/>
            <x v="1005"/>
            <x v="1011"/>
            <x v="1012"/>
            <x v="1014"/>
            <x v="1018"/>
            <x v="1026"/>
            <x v="1027"/>
            <x v="1030"/>
            <x v="1032"/>
            <x v="1034"/>
            <x v="1040"/>
            <x v="1044"/>
            <x v="1046"/>
            <x v="1051"/>
            <x v="1053"/>
            <x v="1059"/>
            <x v="1060"/>
            <x v="1069"/>
            <x v="1070"/>
            <x v="1071"/>
            <x v="1080"/>
            <x v="1085"/>
            <x v="1089"/>
            <x v="1107"/>
            <x v="1109"/>
            <x v="1125"/>
            <x v="1126"/>
            <x v="1129"/>
            <x v="1130"/>
          </reference>
        </references>
      </pivotArea>
    </format>
    <format dxfId="2342">
      <pivotArea dataOnly="0" labelOnly="1" fieldPosition="0">
        <references count="1">
          <reference field="6" count="50">
            <x v="1131"/>
            <x v="1134"/>
            <x v="1139"/>
            <x v="1143"/>
            <x v="1148"/>
            <x v="1152"/>
            <x v="1153"/>
            <x v="1157"/>
            <x v="1164"/>
            <x v="1169"/>
            <x v="1174"/>
            <x v="1189"/>
            <x v="1191"/>
            <x v="1197"/>
            <x v="1204"/>
            <x v="1209"/>
            <x v="1210"/>
            <x v="1222"/>
            <x v="1223"/>
            <x v="1225"/>
            <x v="1226"/>
            <x v="1230"/>
            <x v="1231"/>
            <x v="1245"/>
            <x v="1252"/>
            <x v="1257"/>
            <x v="1258"/>
            <x v="1259"/>
            <x v="1262"/>
            <x v="1263"/>
            <x v="1266"/>
            <x v="1269"/>
            <x v="1281"/>
            <x v="1287"/>
            <x v="1290"/>
            <x v="1292"/>
            <x v="1293"/>
            <x v="1300"/>
            <x v="1318"/>
            <x v="1328"/>
            <x v="1332"/>
            <x v="1335"/>
            <x v="1336"/>
            <x v="1341"/>
            <x v="1347"/>
            <x v="1351"/>
            <x v="1354"/>
            <x v="1355"/>
            <x v="1358"/>
            <x v="1359"/>
          </reference>
        </references>
      </pivotArea>
    </format>
    <format dxfId="2341">
      <pivotArea dataOnly="0" labelOnly="1" fieldPosition="0">
        <references count="1">
          <reference field="6" count="50">
            <x v="1362"/>
            <x v="1373"/>
            <x v="1377"/>
            <x v="1382"/>
            <x v="1387"/>
            <x v="1395"/>
            <x v="1416"/>
            <x v="1418"/>
            <x v="1422"/>
            <x v="1427"/>
            <x v="1431"/>
            <x v="1441"/>
            <x v="1442"/>
            <x v="1446"/>
            <x v="1449"/>
            <x v="1450"/>
            <x v="1455"/>
            <x v="1462"/>
            <x v="1463"/>
            <x v="1465"/>
            <x v="1466"/>
            <x v="1470"/>
            <x v="1474"/>
            <x v="1478"/>
            <x v="1480"/>
            <x v="1482"/>
            <x v="1483"/>
            <x v="1484"/>
            <x v="1485"/>
            <x v="1490"/>
            <x v="1496"/>
            <x v="1506"/>
            <x v="1507"/>
            <x v="1508"/>
            <x v="1510"/>
            <x v="1522"/>
            <x v="1524"/>
            <x v="1528"/>
            <x v="1535"/>
            <x v="1536"/>
            <x v="1537"/>
            <x v="1540"/>
            <x v="1548"/>
            <x v="1550"/>
            <x v="1552"/>
            <x v="1561"/>
            <x v="1563"/>
            <x v="1567"/>
            <x v="1573"/>
            <x v="1574"/>
          </reference>
        </references>
      </pivotArea>
    </format>
    <format dxfId="2340">
      <pivotArea dataOnly="0" labelOnly="1" fieldPosition="0">
        <references count="1">
          <reference field="6" count="50">
            <x v="1580"/>
            <x v="1581"/>
            <x v="1605"/>
            <x v="1608"/>
            <x v="1611"/>
            <x v="1622"/>
            <x v="1634"/>
            <x v="1637"/>
            <x v="1639"/>
            <x v="1647"/>
            <x v="1648"/>
            <x v="1668"/>
            <x v="1678"/>
            <x v="1681"/>
            <x v="1683"/>
            <x v="1685"/>
            <x v="1696"/>
            <x v="1697"/>
            <x v="1708"/>
            <x v="1709"/>
            <x v="1710"/>
            <x v="1712"/>
            <x v="1720"/>
            <x v="1733"/>
            <x v="1737"/>
            <x v="1745"/>
            <x v="1750"/>
            <x v="1754"/>
            <x v="1767"/>
            <x v="1770"/>
            <x v="1772"/>
            <x v="1790"/>
            <x v="1797"/>
            <x v="1800"/>
            <x v="1811"/>
            <x v="1812"/>
            <x v="1815"/>
            <x v="1821"/>
            <x v="1829"/>
            <x v="1831"/>
            <x v="1834"/>
            <x v="1835"/>
            <x v="1836"/>
            <x v="1847"/>
            <x v="1853"/>
            <x v="1872"/>
            <x v="1874"/>
            <x v="1888"/>
            <x v="1889"/>
            <x v="1894"/>
          </reference>
        </references>
      </pivotArea>
    </format>
    <format dxfId="2339">
      <pivotArea dataOnly="0" labelOnly="1" fieldPosition="0">
        <references count="1">
          <reference field="6" count="50">
            <x v="1898"/>
            <x v="1904"/>
            <x v="1909"/>
            <x v="1910"/>
            <x v="1913"/>
            <x v="1946"/>
            <x v="1947"/>
            <x v="1952"/>
            <x v="1957"/>
            <x v="1958"/>
            <x v="1964"/>
            <x v="1968"/>
            <x v="1972"/>
            <x v="1975"/>
            <x v="1990"/>
            <x v="1996"/>
            <x v="1999"/>
            <x v="2000"/>
            <x v="2003"/>
            <x v="2007"/>
            <x v="2014"/>
            <x v="2019"/>
            <x v="2026"/>
            <x v="2027"/>
            <x v="2030"/>
            <x v="2031"/>
            <x v="2044"/>
            <x v="2050"/>
            <x v="2051"/>
            <x v="2056"/>
            <x v="2057"/>
            <x v="2067"/>
            <x v="2070"/>
            <x v="2084"/>
            <x v="2094"/>
            <x v="2098"/>
            <x v="2101"/>
            <x v="2107"/>
            <x v="2111"/>
            <x v="2120"/>
            <x v="2125"/>
            <x v="2126"/>
            <x v="2133"/>
            <x v="2137"/>
            <x v="2142"/>
            <x v="2143"/>
            <x v="2144"/>
            <x v="2146"/>
            <x v="2161"/>
            <x v="2165"/>
          </reference>
        </references>
      </pivotArea>
    </format>
    <format dxfId="2338">
      <pivotArea dataOnly="0" labelOnly="1" fieldPosition="0">
        <references count="1">
          <reference field="6" count="50">
            <x v="2167"/>
            <x v="2169"/>
            <x v="2176"/>
            <x v="2177"/>
            <x v="2187"/>
            <x v="2197"/>
            <x v="2202"/>
            <x v="2205"/>
            <x v="2209"/>
            <x v="2210"/>
            <x v="2213"/>
            <x v="2216"/>
            <x v="2223"/>
            <x v="2225"/>
            <x v="2230"/>
            <x v="2234"/>
            <x v="2239"/>
            <x v="2251"/>
            <x v="2274"/>
            <x v="2276"/>
            <x v="2284"/>
            <x v="2288"/>
            <x v="2291"/>
            <x v="2300"/>
            <x v="2313"/>
            <x v="2322"/>
            <x v="2328"/>
            <x v="2334"/>
            <x v="2345"/>
            <x v="2359"/>
            <x v="2365"/>
            <x v="2371"/>
            <x v="2372"/>
            <x v="2373"/>
            <x v="2374"/>
            <x v="2387"/>
            <x v="2394"/>
            <x v="2401"/>
            <x v="2404"/>
            <x v="2405"/>
            <x v="2407"/>
            <x v="2409"/>
            <x v="2412"/>
            <x v="2415"/>
            <x v="2420"/>
            <x v="2428"/>
            <x v="2436"/>
            <x v="2464"/>
            <x v="2465"/>
            <x v="2468"/>
          </reference>
        </references>
      </pivotArea>
    </format>
    <format dxfId="2337">
      <pivotArea dataOnly="0" labelOnly="1" fieldPosition="0">
        <references count="1">
          <reference field="6" count="50">
            <x v="2470"/>
            <x v="2472"/>
            <x v="2475"/>
            <x v="2477"/>
            <x v="2482"/>
            <x v="2487"/>
            <x v="2488"/>
            <x v="2496"/>
            <x v="2498"/>
            <x v="2500"/>
            <x v="2502"/>
            <x v="2515"/>
            <x v="2530"/>
            <x v="2532"/>
            <x v="2538"/>
            <x v="2540"/>
            <x v="2543"/>
            <x v="2546"/>
            <x v="2548"/>
            <x v="2553"/>
            <x v="2561"/>
            <x v="2562"/>
            <x v="2584"/>
            <x v="2586"/>
            <x v="2587"/>
            <x v="2591"/>
            <x v="2592"/>
            <x v="2594"/>
            <x v="2596"/>
            <x v="2597"/>
            <x v="2599"/>
            <x v="2608"/>
            <x v="2609"/>
            <x v="2611"/>
            <x v="2620"/>
            <x v="2628"/>
            <x v="2632"/>
            <x v="2634"/>
            <x v="2637"/>
            <x v="2638"/>
            <x v="2639"/>
            <x v="2643"/>
            <x v="2648"/>
            <x v="2649"/>
            <x v="2661"/>
            <x v="2670"/>
            <x v="2671"/>
            <x v="2677"/>
            <x v="2684"/>
            <x v="2686"/>
          </reference>
        </references>
      </pivotArea>
    </format>
    <format dxfId="2336">
      <pivotArea dataOnly="0" labelOnly="1" fieldPosition="0">
        <references count="1">
          <reference field="6" count="50">
            <x v="2697"/>
            <x v="2700"/>
            <x v="2701"/>
            <x v="2703"/>
            <x v="2704"/>
            <x v="2705"/>
            <x v="2706"/>
            <x v="2707"/>
            <x v="2708"/>
            <x v="2710"/>
            <x v="2713"/>
            <x v="2718"/>
            <x v="2721"/>
            <x v="2728"/>
            <x v="2729"/>
            <x v="2731"/>
            <x v="2733"/>
            <x v="2734"/>
            <x v="2735"/>
            <x v="2737"/>
            <x v="2738"/>
            <x v="2743"/>
            <x v="2745"/>
            <x v="2750"/>
            <x v="2752"/>
            <x v="2754"/>
            <x v="2755"/>
            <x v="2756"/>
            <x v="2762"/>
            <x v="2763"/>
            <x v="2766"/>
            <x v="2769"/>
            <x v="2776"/>
            <x v="2778"/>
            <x v="2779"/>
            <x v="2780"/>
            <x v="2790"/>
            <x v="2792"/>
            <x v="2794"/>
            <x v="2797"/>
            <x v="2799"/>
            <x v="2800"/>
            <x v="2801"/>
            <x v="2819"/>
            <x v="2822"/>
            <x v="2826"/>
            <x v="2828"/>
            <x v="2829"/>
            <x v="2833"/>
            <x v="2834"/>
          </reference>
        </references>
      </pivotArea>
    </format>
    <format dxfId="2335">
      <pivotArea dataOnly="0" labelOnly="1" fieldPosition="0">
        <references count="1">
          <reference field="6" count="41">
            <x v="2836"/>
            <x v="2845"/>
            <x v="2846"/>
            <x v="2853"/>
            <x v="2855"/>
            <x v="2857"/>
            <x v="2862"/>
            <x v="2863"/>
            <x v="2868"/>
            <x v="2871"/>
            <x v="2879"/>
            <x v="2882"/>
            <x v="2884"/>
            <x v="2887"/>
            <x v="2897"/>
            <x v="2910"/>
            <x v="2912"/>
            <x v="2913"/>
            <x v="2917"/>
            <x v="2921"/>
            <x v="2922"/>
            <x v="2923"/>
            <x v="2932"/>
            <x v="2936"/>
            <x v="2943"/>
            <x v="2950"/>
            <x v="2957"/>
            <x v="2965"/>
            <x v="2969"/>
            <x v="2970"/>
            <x v="2974"/>
            <x v="2978"/>
            <x v="2980"/>
            <x v="2987"/>
            <x v="2995"/>
            <x v="2999"/>
            <x v="3001"/>
            <x v="3003"/>
            <x v="3005"/>
            <x v="3008"/>
            <x v="3010"/>
          </reference>
        </references>
      </pivotArea>
    </format>
    <format dxfId="2334">
      <pivotArea dataOnly="0" labelOnly="1" fieldPosition="0">
        <references count="1">
          <reference field="6" count="1">
            <x v="713"/>
          </reference>
        </references>
      </pivotArea>
    </format>
    <format dxfId="2333">
      <pivotArea collapsedLevelsAreSubtotals="1" fieldPosition="0">
        <references count="1">
          <reference field="6" count="17">
            <x v="88"/>
            <x v="90"/>
            <x v="704"/>
            <x v="949"/>
            <x v="1204"/>
            <x v="1474"/>
            <x v="1496"/>
            <x v="1790"/>
            <x v="2051"/>
            <x v="2144"/>
            <x v="2300"/>
            <x v="2468"/>
            <x v="2597"/>
            <x v="2608"/>
            <x v="2710"/>
            <x v="2756"/>
            <x v="2833"/>
          </reference>
        </references>
      </pivotArea>
    </format>
    <format dxfId="2332">
      <pivotArea dataOnly="0" labelOnly="1" fieldPosition="0">
        <references count="1">
          <reference field="6" count="17">
            <x v="88"/>
            <x v="90"/>
            <x v="704"/>
            <x v="949"/>
            <x v="1204"/>
            <x v="1474"/>
            <x v="1496"/>
            <x v="1790"/>
            <x v="2051"/>
            <x v="2144"/>
            <x v="2300"/>
            <x v="2468"/>
            <x v="2597"/>
            <x v="2608"/>
            <x v="2710"/>
            <x v="2756"/>
            <x v="2833"/>
          </reference>
        </references>
      </pivotArea>
    </format>
    <format dxfId="2331">
      <pivotArea dataOnly="0" labelOnly="1" fieldPosition="0">
        <references count="1">
          <reference field="6" count="50">
            <x v="0"/>
            <x v="14"/>
            <x v="17"/>
            <x v="22"/>
            <x v="26"/>
            <x v="30"/>
            <x v="40"/>
            <x v="41"/>
            <x v="49"/>
            <x v="61"/>
            <x v="63"/>
            <x v="69"/>
            <x v="73"/>
            <x v="75"/>
            <x v="76"/>
            <x v="80"/>
            <x v="101"/>
            <x v="109"/>
            <x v="128"/>
            <x v="140"/>
            <x v="143"/>
            <x v="148"/>
            <x v="149"/>
            <x v="162"/>
            <x v="165"/>
            <x v="167"/>
            <x v="180"/>
            <x v="189"/>
            <x v="190"/>
            <x v="196"/>
            <x v="201"/>
            <x v="212"/>
            <x v="232"/>
            <x v="251"/>
            <x v="256"/>
            <x v="265"/>
            <x v="266"/>
            <x v="267"/>
            <x v="297"/>
            <x v="318"/>
            <x v="320"/>
            <x v="366"/>
            <x v="375"/>
            <x v="385"/>
            <x v="386"/>
            <x v="403"/>
            <x v="404"/>
            <x v="417"/>
            <x v="418"/>
            <x v="424"/>
          </reference>
        </references>
      </pivotArea>
    </format>
    <format dxfId="2330">
      <pivotArea dataOnly="0" labelOnly="1" fieldPosition="0">
        <references count="1">
          <reference field="6" count="50">
            <x v="428"/>
            <x v="434"/>
            <x v="443"/>
            <x v="446"/>
            <x v="449"/>
            <x v="454"/>
            <x v="459"/>
            <x v="460"/>
            <x v="467"/>
            <x v="468"/>
            <x v="476"/>
            <x v="480"/>
            <x v="481"/>
            <x v="482"/>
            <x v="492"/>
            <x v="495"/>
            <x v="504"/>
            <x v="510"/>
            <x v="512"/>
            <x v="515"/>
            <x v="523"/>
            <x v="529"/>
            <x v="536"/>
            <x v="552"/>
            <x v="554"/>
            <x v="556"/>
            <x v="562"/>
            <x v="566"/>
            <x v="569"/>
            <x v="572"/>
            <x v="587"/>
            <x v="596"/>
            <x v="597"/>
            <x v="598"/>
            <x v="599"/>
            <x v="613"/>
            <x v="619"/>
            <x v="633"/>
            <x v="635"/>
            <x v="645"/>
            <x v="646"/>
            <x v="660"/>
            <x v="662"/>
            <x v="665"/>
            <x v="668"/>
            <x v="673"/>
            <x v="675"/>
            <x v="676"/>
            <x v="703"/>
            <x v="704"/>
          </reference>
        </references>
      </pivotArea>
    </format>
    <format dxfId="2329">
      <pivotArea dataOnly="0" labelOnly="1" fieldPosition="0">
        <references count="1">
          <reference field="6" count="50">
            <x v="707"/>
            <x v="713"/>
            <x v="716"/>
            <x v="717"/>
            <x v="734"/>
            <x v="736"/>
            <x v="741"/>
            <x v="747"/>
            <x v="751"/>
            <x v="760"/>
            <x v="769"/>
            <x v="778"/>
            <x v="784"/>
            <x v="790"/>
            <x v="797"/>
            <x v="804"/>
            <x v="811"/>
            <x v="824"/>
            <x v="825"/>
            <x v="839"/>
            <x v="840"/>
            <x v="843"/>
            <x v="848"/>
            <x v="857"/>
            <x v="859"/>
            <x v="879"/>
            <x v="880"/>
            <x v="882"/>
            <x v="884"/>
            <x v="898"/>
            <x v="902"/>
            <x v="904"/>
            <x v="907"/>
            <x v="909"/>
            <x v="922"/>
            <x v="926"/>
            <x v="927"/>
            <x v="934"/>
            <x v="936"/>
            <x v="941"/>
            <x v="942"/>
            <x v="947"/>
            <x v="949"/>
            <x v="953"/>
            <x v="956"/>
            <x v="960"/>
            <x v="976"/>
            <x v="989"/>
            <x v="1002"/>
            <x v="1003"/>
          </reference>
        </references>
      </pivotArea>
    </format>
    <format dxfId="2328">
      <pivotArea dataOnly="0" labelOnly="1" fieldPosition="0">
        <references count="1">
          <reference field="6" count="50">
            <x v="1014"/>
            <x v="1015"/>
            <x v="1019"/>
            <x v="1036"/>
            <x v="1040"/>
            <x v="1051"/>
            <x v="1057"/>
            <x v="1059"/>
            <x v="1069"/>
            <x v="1080"/>
            <x v="1085"/>
            <x v="1094"/>
            <x v="1097"/>
            <x v="1109"/>
            <x v="1116"/>
            <x v="1126"/>
            <x v="1128"/>
            <x v="1129"/>
            <x v="1139"/>
            <x v="1149"/>
            <x v="1152"/>
            <x v="1153"/>
            <x v="1159"/>
            <x v="1164"/>
            <x v="1170"/>
            <x v="1174"/>
            <x v="1188"/>
            <x v="1189"/>
            <x v="1197"/>
            <x v="1204"/>
            <x v="1209"/>
            <x v="1210"/>
            <x v="1213"/>
            <x v="1214"/>
            <x v="1215"/>
            <x v="1217"/>
            <x v="1222"/>
            <x v="1226"/>
            <x v="1230"/>
            <x v="1247"/>
            <x v="1255"/>
            <x v="1258"/>
            <x v="1262"/>
            <x v="1282"/>
            <x v="1287"/>
            <x v="1290"/>
            <x v="1292"/>
            <x v="1298"/>
            <x v="1300"/>
            <x v="1301"/>
          </reference>
        </references>
      </pivotArea>
    </format>
    <format dxfId="2327">
      <pivotArea dataOnly="0" labelOnly="1" fieldPosition="0">
        <references count="1">
          <reference field="6" count="50">
            <x v="1307"/>
            <x v="1318"/>
            <x v="1330"/>
            <x v="1336"/>
            <x v="1341"/>
            <x v="1345"/>
            <x v="1350"/>
            <x v="1354"/>
            <x v="1355"/>
            <x v="1356"/>
            <x v="1357"/>
            <x v="1359"/>
            <x v="1362"/>
            <x v="1364"/>
            <x v="1369"/>
            <x v="1373"/>
            <x v="1375"/>
            <x v="1387"/>
            <x v="1389"/>
            <x v="1395"/>
            <x v="1396"/>
            <x v="1402"/>
            <x v="1404"/>
            <x v="1407"/>
            <x v="1413"/>
            <x v="1425"/>
            <x v="1440"/>
            <x v="1480"/>
            <x v="1483"/>
            <x v="1485"/>
            <x v="1488"/>
            <x v="1496"/>
            <x v="1500"/>
            <x v="1514"/>
            <x v="1535"/>
            <x v="1536"/>
            <x v="1540"/>
            <x v="1551"/>
            <x v="1563"/>
            <x v="1565"/>
            <x v="1567"/>
            <x v="1569"/>
            <x v="1571"/>
            <x v="1574"/>
            <x v="1580"/>
            <x v="1581"/>
            <x v="1605"/>
            <x v="1637"/>
            <x v="1659"/>
            <x v="1662"/>
          </reference>
        </references>
      </pivotArea>
    </format>
    <format dxfId="2326">
      <pivotArea dataOnly="0" labelOnly="1" fieldPosition="0">
        <references count="1">
          <reference field="6" count="50">
            <x v="1677"/>
            <x v="1678"/>
            <x v="1681"/>
            <x v="1697"/>
            <x v="1701"/>
            <x v="1708"/>
            <x v="1720"/>
            <x v="1736"/>
            <x v="1743"/>
            <x v="1746"/>
            <x v="1768"/>
            <x v="1772"/>
            <x v="1800"/>
            <x v="1803"/>
            <x v="1814"/>
            <x v="1818"/>
            <x v="1836"/>
            <x v="1858"/>
            <x v="1868"/>
            <x v="1872"/>
            <x v="1886"/>
            <x v="1889"/>
            <x v="1891"/>
            <x v="1893"/>
            <x v="1896"/>
            <x v="1898"/>
            <x v="1900"/>
            <x v="1904"/>
            <x v="1912"/>
            <x v="1928"/>
            <x v="1935"/>
            <x v="1946"/>
            <x v="1958"/>
            <x v="1961"/>
            <x v="1963"/>
            <x v="1971"/>
            <x v="1974"/>
            <x v="1995"/>
            <x v="1999"/>
            <x v="2002"/>
            <x v="2004"/>
            <x v="2018"/>
            <x v="2019"/>
            <x v="2026"/>
            <x v="2027"/>
            <x v="2030"/>
            <x v="2031"/>
            <x v="2036"/>
            <x v="2050"/>
            <x v="2053"/>
          </reference>
        </references>
      </pivotArea>
    </format>
    <format dxfId="2325">
      <pivotArea dataOnly="0" labelOnly="1" fieldPosition="0">
        <references count="1">
          <reference field="6" count="50">
            <x v="2070"/>
            <x v="2074"/>
            <x v="2079"/>
            <x v="2084"/>
            <x v="2094"/>
            <x v="2104"/>
            <x v="2105"/>
            <x v="2111"/>
            <x v="2133"/>
            <x v="2137"/>
            <x v="2142"/>
            <x v="2152"/>
            <x v="2162"/>
            <x v="2165"/>
            <x v="2192"/>
            <x v="2194"/>
            <x v="2197"/>
            <x v="2202"/>
            <x v="2205"/>
            <x v="2213"/>
            <x v="2216"/>
            <x v="2222"/>
            <x v="2223"/>
            <x v="2229"/>
            <x v="2231"/>
            <x v="2249"/>
            <x v="2250"/>
            <x v="2256"/>
            <x v="2258"/>
            <x v="2281"/>
            <x v="2282"/>
            <x v="2284"/>
            <x v="2299"/>
            <x v="2328"/>
            <x v="2345"/>
            <x v="2351"/>
            <x v="2359"/>
            <x v="2367"/>
            <x v="2386"/>
            <x v="2405"/>
            <x v="2407"/>
            <x v="2427"/>
            <x v="2428"/>
            <x v="2443"/>
            <x v="2450"/>
            <x v="2451"/>
            <x v="2465"/>
            <x v="2476"/>
            <x v="2482"/>
            <x v="2487"/>
          </reference>
        </references>
      </pivotArea>
    </format>
    <format dxfId="2324">
      <pivotArea dataOnly="0" labelOnly="1" fieldPosition="0">
        <references count="1">
          <reference field="6" count="50">
            <x v="2488"/>
            <x v="2497"/>
            <x v="2498"/>
            <x v="2501"/>
            <x v="2518"/>
            <x v="2524"/>
            <x v="2532"/>
            <x v="2538"/>
            <x v="2540"/>
            <x v="2545"/>
            <x v="2548"/>
            <x v="2553"/>
            <x v="2574"/>
            <x v="2584"/>
            <x v="2589"/>
            <x v="2591"/>
            <x v="2592"/>
            <x v="2594"/>
            <x v="2611"/>
            <x v="2619"/>
            <x v="2628"/>
            <x v="2629"/>
            <x v="2637"/>
            <x v="2638"/>
            <x v="2639"/>
            <x v="2643"/>
            <x v="2664"/>
            <x v="2665"/>
            <x v="2681"/>
            <x v="2686"/>
            <x v="2692"/>
            <x v="2694"/>
            <x v="2697"/>
            <x v="2699"/>
            <x v="2701"/>
            <x v="2706"/>
            <x v="2707"/>
            <x v="2708"/>
            <x v="2718"/>
            <x v="2725"/>
            <x v="2728"/>
            <x v="2730"/>
            <x v="2731"/>
            <x v="2732"/>
            <x v="2734"/>
            <x v="2743"/>
            <x v="2746"/>
            <x v="2753"/>
            <x v="2755"/>
            <x v="2756"/>
          </reference>
        </references>
      </pivotArea>
    </format>
    <format dxfId="2323">
      <pivotArea dataOnly="0" labelOnly="1" fieldPosition="0">
        <references count="1">
          <reference field="6" count="45">
            <x v="2757"/>
            <x v="2759"/>
            <x v="2769"/>
            <x v="2771"/>
            <x v="2775"/>
            <x v="2777"/>
            <x v="2780"/>
            <x v="2785"/>
            <x v="2794"/>
            <x v="2799"/>
            <x v="2801"/>
            <x v="2802"/>
            <x v="2822"/>
            <x v="2828"/>
            <x v="2829"/>
            <x v="2833"/>
            <x v="2834"/>
            <x v="2836"/>
            <x v="2845"/>
            <x v="2846"/>
            <x v="2851"/>
            <x v="2862"/>
            <x v="2865"/>
            <x v="2873"/>
            <x v="2875"/>
            <x v="2912"/>
            <x v="2918"/>
            <x v="2921"/>
            <x v="2923"/>
            <x v="2930"/>
            <x v="2935"/>
            <x v="2952"/>
            <x v="2957"/>
            <x v="2967"/>
            <x v="2969"/>
            <x v="2970"/>
            <x v="2974"/>
            <x v="2983"/>
            <x v="2984"/>
            <x v="2988"/>
            <x v="2992"/>
            <x v="2996"/>
            <x v="3002"/>
            <x v="3003"/>
            <x v="3005"/>
          </reference>
        </references>
      </pivotArea>
    </format>
    <format dxfId="2322">
      <pivotArea dataOnly="0" labelOnly="1" fieldPosition="0">
        <references count="1">
          <reference field="6" count="50">
            <x v="0"/>
            <x v="12"/>
            <x v="14"/>
            <x v="17"/>
            <x v="22"/>
            <x v="26"/>
            <x v="28"/>
            <x v="30"/>
            <x v="34"/>
            <x v="35"/>
            <x v="40"/>
            <x v="41"/>
            <x v="43"/>
            <x v="49"/>
            <x v="50"/>
            <x v="61"/>
            <x v="63"/>
            <x v="69"/>
            <x v="70"/>
            <x v="73"/>
            <x v="75"/>
            <x v="76"/>
            <x v="80"/>
            <x v="85"/>
            <x v="95"/>
            <x v="101"/>
            <x v="109"/>
            <x v="128"/>
            <x v="133"/>
            <x v="136"/>
            <x v="140"/>
            <x v="141"/>
            <x v="143"/>
            <x v="148"/>
            <x v="149"/>
            <x v="153"/>
            <x v="162"/>
            <x v="165"/>
            <x v="167"/>
            <x v="180"/>
            <x v="182"/>
            <x v="189"/>
            <x v="190"/>
            <x v="196"/>
            <x v="201"/>
            <x v="205"/>
            <x v="212"/>
            <x v="215"/>
            <x v="226"/>
            <x v="227"/>
          </reference>
        </references>
      </pivotArea>
    </format>
    <format dxfId="2321">
      <pivotArea dataOnly="0" labelOnly="1" fieldPosition="0">
        <references count="1">
          <reference field="6" count="50">
            <x v="232"/>
            <x v="233"/>
            <x v="236"/>
            <x v="243"/>
            <x v="251"/>
            <x v="256"/>
            <x v="265"/>
            <x v="266"/>
            <x v="267"/>
            <x v="297"/>
            <x v="307"/>
            <x v="318"/>
            <x v="320"/>
            <x v="346"/>
            <x v="366"/>
            <x v="375"/>
            <x v="385"/>
            <x v="386"/>
            <x v="387"/>
            <x v="394"/>
            <x v="403"/>
            <x v="404"/>
            <x v="407"/>
            <x v="417"/>
            <x v="418"/>
            <x v="424"/>
            <x v="427"/>
            <x v="428"/>
            <x v="434"/>
            <x v="443"/>
            <x v="446"/>
            <x v="449"/>
            <x v="454"/>
            <x v="459"/>
            <x v="460"/>
            <x v="467"/>
            <x v="468"/>
            <x v="471"/>
            <x v="476"/>
            <x v="480"/>
            <x v="481"/>
            <x v="482"/>
            <x v="485"/>
            <x v="492"/>
            <x v="495"/>
            <x v="504"/>
            <x v="510"/>
            <x v="512"/>
            <x v="515"/>
            <x v="523"/>
          </reference>
        </references>
      </pivotArea>
    </format>
    <format dxfId="2320">
      <pivotArea dataOnly="0" labelOnly="1" fieldPosition="0">
        <references count="1">
          <reference field="6" count="50">
            <x v="525"/>
            <x v="528"/>
            <x v="529"/>
            <x v="531"/>
            <x v="536"/>
            <x v="552"/>
            <x v="554"/>
            <x v="556"/>
            <x v="562"/>
            <x v="566"/>
            <x v="569"/>
            <x v="572"/>
            <x v="573"/>
            <x v="587"/>
            <x v="595"/>
            <x v="596"/>
            <x v="597"/>
            <x v="598"/>
            <x v="599"/>
            <x v="608"/>
            <x v="609"/>
            <x v="613"/>
            <x v="619"/>
            <x v="633"/>
            <x v="635"/>
            <x v="640"/>
            <x v="643"/>
            <x v="645"/>
            <x v="646"/>
            <x v="660"/>
            <x v="662"/>
            <x v="665"/>
            <x v="667"/>
            <x v="668"/>
            <x v="671"/>
            <x v="672"/>
            <x v="673"/>
            <x v="675"/>
            <x v="676"/>
            <x v="681"/>
            <x v="693"/>
            <x v="698"/>
            <x v="703"/>
            <x v="704"/>
            <x v="707"/>
            <x v="713"/>
            <x v="715"/>
            <x v="716"/>
            <x v="717"/>
            <x v="719"/>
          </reference>
        </references>
      </pivotArea>
    </format>
    <format dxfId="2319">
      <pivotArea dataOnly="0" labelOnly="1" fieldPosition="0">
        <references count="1">
          <reference field="6" count="50">
            <x v="722"/>
            <x v="731"/>
            <x v="734"/>
            <x v="736"/>
            <x v="738"/>
            <x v="741"/>
            <x v="747"/>
            <x v="750"/>
            <x v="751"/>
            <x v="760"/>
            <x v="769"/>
            <x v="778"/>
            <x v="784"/>
            <x v="790"/>
            <x v="797"/>
            <x v="804"/>
            <x v="811"/>
            <x v="815"/>
            <x v="817"/>
            <x v="824"/>
            <x v="825"/>
            <x v="838"/>
            <x v="839"/>
            <x v="840"/>
            <x v="843"/>
            <x v="848"/>
            <x v="857"/>
            <x v="859"/>
            <x v="865"/>
            <x v="872"/>
            <x v="875"/>
            <x v="879"/>
            <x v="880"/>
            <x v="882"/>
            <x v="883"/>
            <x v="884"/>
            <x v="890"/>
            <x v="891"/>
            <x v="898"/>
            <x v="901"/>
            <x v="902"/>
            <x v="904"/>
            <x v="907"/>
            <x v="909"/>
            <x v="914"/>
            <x v="917"/>
            <x v="922"/>
            <x v="926"/>
            <x v="927"/>
            <x v="934"/>
          </reference>
        </references>
      </pivotArea>
    </format>
    <format dxfId="2318">
      <pivotArea dataOnly="0" labelOnly="1" fieldPosition="0">
        <references count="1">
          <reference field="6" count="50">
            <x v="935"/>
            <x v="936"/>
            <x v="941"/>
            <x v="942"/>
            <x v="947"/>
            <x v="949"/>
            <x v="953"/>
            <x v="956"/>
            <x v="960"/>
            <x v="974"/>
            <x v="976"/>
            <x v="989"/>
            <x v="1002"/>
            <x v="1003"/>
            <x v="1005"/>
            <x v="1014"/>
            <x v="1015"/>
            <x v="1019"/>
            <x v="1026"/>
            <x v="1034"/>
            <x v="1036"/>
            <x v="1040"/>
            <x v="1051"/>
            <x v="1053"/>
            <x v="1057"/>
            <x v="1059"/>
            <x v="1069"/>
            <x v="1070"/>
            <x v="1071"/>
            <x v="1078"/>
            <x v="1080"/>
            <x v="1085"/>
            <x v="1086"/>
            <x v="1089"/>
            <x v="1091"/>
            <x v="1094"/>
            <x v="1097"/>
            <x v="1107"/>
            <x v="1109"/>
            <x v="1116"/>
            <x v="1126"/>
            <x v="1128"/>
            <x v="1129"/>
            <x v="1131"/>
            <x v="1139"/>
            <x v="1143"/>
            <x v="1145"/>
            <x v="1149"/>
            <x v="1152"/>
            <x v="1153"/>
          </reference>
        </references>
      </pivotArea>
    </format>
    <format dxfId="2317">
      <pivotArea dataOnly="0" labelOnly="1" fieldPosition="0">
        <references count="1">
          <reference field="6" count="50">
            <x v="1159"/>
            <x v="1164"/>
            <x v="1170"/>
            <x v="1174"/>
            <x v="1188"/>
            <x v="1189"/>
            <x v="1191"/>
            <x v="1197"/>
            <x v="1204"/>
            <x v="1209"/>
            <x v="1210"/>
            <x v="1213"/>
            <x v="1214"/>
            <x v="1215"/>
            <x v="1216"/>
            <x v="1217"/>
            <x v="1222"/>
            <x v="1226"/>
            <x v="1228"/>
            <x v="1230"/>
            <x v="1247"/>
            <x v="1255"/>
            <x v="1257"/>
            <x v="1258"/>
            <x v="1262"/>
            <x v="1266"/>
            <x v="1281"/>
            <x v="1282"/>
            <x v="1287"/>
            <x v="1290"/>
            <x v="1292"/>
            <x v="1294"/>
            <x v="1298"/>
            <x v="1300"/>
            <x v="1301"/>
            <x v="1307"/>
            <x v="1318"/>
            <x v="1330"/>
            <x v="1336"/>
            <x v="1341"/>
            <x v="1345"/>
            <x v="1348"/>
            <x v="1350"/>
            <x v="1354"/>
            <x v="1355"/>
            <x v="1356"/>
            <x v="1357"/>
            <x v="1359"/>
            <x v="1362"/>
            <x v="1364"/>
          </reference>
        </references>
      </pivotArea>
    </format>
    <format dxfId="2316">
      <pivotArea dataOnly="0" labelOnly="1" fieldPosition="0">
        <references count="1">
          <reference field="6" count="50">
            <x v="1369"/>
            <x v="1373"/>
            <x v="1375"/>
            <x v="1386"/>
            <x v="1387"/>
            <x v="1389"/>
            <x v="1395"/>
            <x v="1396"/>
            <x v="1402"/>
            <x v="1403"/>
            <x v="1404"/>
            <x v="1407"/>
            <x v="1413"/>
            <x v="1422"/>
            <x v="1423"/>
            <x v="1425"/>
            <x v="1427"/>
            <x v="1431"/>
            <x v="1434"/>
            <x v="1440"/>
            <x v="1446"/>
            <x v="1461"/>
            <x v="1463"/>
            <x v="1480"/>
            <x v="1482"/>
            <x v="1483"/>
            <x v="1485"/>
            <x v="1488"/>
            <x v="1489"/>
            <x v="1496"/>
            <x v="1500"/>
            <x v="1503"/>
            <x v="1506"/>
            <x v="1510"/>
            <x v="1514"/>
            <x v="1517"/>
            <x v="1520"/>
            <x v="1535"/>
            <x v="1536"/>
            <x v="1540"/>
            <x v="1551"/>
            <x v="1552"/>
            <x v="1563"/>
            <x v="1565"/>
            <x v="1567"/>
            <x v="1569"/>
            <x v="1571"/>
            <x v="1574"/>
            <x v="1577"/>
            <x v="1580"/>
          </reference>
        </references>
      </pivotArea>
    </format>
    <format dxfId="2315">
      <pivotArea dataOnly="0" labelOnly="1" fieldPosition="0">
        <references count="1">
          <reference field="6" count="50">
            <x v="1581"/>
            <x v="1605"/>
            <x v="1608"/>
            <x v="1633"/>
            <x v="1637"/>
            <x v="1645"/>
            <x v="1648"/>
            <x v="1659"/>
            <x v="1661"/>
            <x v="1662"/>
            <x v="1677"/>
            <x v="1678"/>
            <x v="1681"/>
            <x v="1697"/>
            <x v="1701"/>
            <x v="1708"/>
            <x v="1720"/>
            <x v="1726"/>
            <x v="1736"/>
            <x v="1743"/>
            <x v="1746"/>
            <x v="1750"/>
            <x v="1754"/>
            <x v="1757"/>
            <x v="1761"/>
            <x v="1768"/>
            <x v="1770"/>
            <x v="1772"/>
            <x v="1800"/>
            <x v="1803"/>
            <x v="1814"/>
            <x v="1818"/>
            <x v="1829"/>
            <x v="1831"/>
            <x v="1835"/>
            <x v="1836"/>
            <x v="1858"/>
            <x v="1868"/>
            <x v="1872"/>
            <x v="1886"/>
            <x v="1889"/>
            <x v="1891"/>
            <x v="1893"/>
            <x v="1894"/>
            <x v="1896"/>
            <x v="1898"/>
            <x v="1900"/>
            <x v="1904"/>
            <x v="1912"/>
            <x v="1928"/>
          </reference>
        </references>
      </pivotArea>
    </format>
    <format dxfId="2314">
      <pivotArea dataOnly="0" labelOnly="1" fieldPosition="0">
        <references count="1">
          <reference field="6" count="50">
            <x v="1935"/>
            <x v="1946"/>
            <x v="1952"/>
            <x v="1958"/>
            <x v="1961"/>
            <x v="1963"/>
            <x v="1968"/>
            <x v="1971"/>
            <x v="1974"/>
            <x v="1975"/>
            <x v="1995"/>
            <x v="1999"/>
            <x v="2002"/>
            <x v="2004"/>
            <x v="2018"/>
            <x v="2019"/>
            <x v="2026"/>
            <x v="2027"/>
            <x v="2030"/>
            <x v="2031"/>
            <x v="2036"/>
            <x v="2050"/>
            <x v="2053"/>
            <x v="2057"/>
            <x v="2070"/>
            <x v="2074"/>
            <x v="2079"/>
            <x v="2084"/>
            <x v="2094"/>
            <x v="2104"/>
            <x v="2105"/>
            <x v="2107"/>
            <x v="2111"/>
            <x v="2133"/>
            <x v="2137"/>
            <x v="2142"/>
            <x v="2152"/>
            <x v="2162"/>
            <x v="2165"/>
            <x v="2167"/>
            <x v="2192"/>
            <x v="2194"/>
            <x v="2197"/>
            <x v="2202"/>
            <x v="2205"/>
            <x v="2213"/>
            <x v="2216"/>
            <x v="2222"/>
            <x v="2223"/>
            <x v="2229"/>
          </reference>
        </references>
      </pivotArea>
    </format>
    <format dxfId="2313">
      <pivotArea dataOnly="0" labelOnly="1" fieldPosition="0">
        <references count="1">
          <reference field="6" count="50">
            <x v="2231"/>
            <x v="2249"/>
            <x v="2250"/>
            <x v="2256"/>
            <x v="2258"/>
            <x v="2281"/>
            <x v="2282"/>
            <x v="2284"/>
            <x v="2299"/>
            <x v="2328"/>
            <x v="2345"/>
            <x v="2349"/>
            <x v="2350"/>
            <x v="2351"/>
            <x v="2359"/>
            <x v="2367"/>
            <x v="2373"/>
            <x v="2374"/>
            <x v="2375"/>
            <x v="2386"/>
            <x v="2405"/>
            <x v="2407"/>
            <x v="2409"/>
            <x v="2415"/>
            <x v="2427"/>
            <x v="2428"/>
            <x v="2436"/>
            <x v="2442"/>
            <x v="2443"/>
            <x v="2445"/>
            <x v="2450"/>
            <x v="2451"/>
            <x v="2465"/>
            <x v="2476"/>
            <x v="2482"/>
            <x v="2487"/>
            <x v="2488"/>
            <x v="2489"/>
            <x v="2496"/>
            <x v="2497"/>
            <x v="2498"/>
            <x v="2501"/>
            <x v="2515"/>
            <x v="2518"/>
            <x v="2524"/>
            <x v="2532"/>
            <x v="2538"/>
            <x v="2540"/>
            <x v="2543"/>
            <x v="2545"/>
          </reference>
        </references>
      </pivotArea>
    </format>
    <format dxfId="2312">
      <pivotArea dataOnly="0" labelOnly="1" fieldPosition="0">
        <references count="1">
          <reference field="6" count="50">
            <x v="2546"/>
            <x v="2548"/>
            <x v="2553"/>
            <x v="2567"/>
            <x v="2574"/>
            <x v="2584"/>
            <x v="2586"/>
            <x v="2587"/>
            <x v="2589"/>
            <x v="2591"/>
            <x v="2592"/>
            <x v="2594"/>
            <x v="2596"/>
            <x v="2599"/>
            <x v="2611"/>
            <x v="2616"/>
            <x v="2619"/>
            <x v="2628"/>
            <x v="2629"/>
            <x v="2632"/>
            <x v="2634"/>
            <x v="2637"/>
            <x v="2638"/>
            <x v="2639"/>
            <x v="2641"/>
            <x v="2643"/>
            <x v="2648"/>
            <x v="2649"/>
            <x v="2653"/>
            <x v="2659"/>
            <x v="2661"/>
            <x v="2664"/>
            <x v="2665"/>
            <x v="2676"/>
            <x v="2681"/>
            <x v="2686"/>
            <x v="2692"/>
            <x v="2694"/>
            <x v="2697"/>
            <x v="2699"/>
            <x v="2700"/>
            <x v="2701"/>
            <x v="2704"/>
            <x v="2705"/>
            <x v="2706"/>
            <x v="2707"/>
            <x v="2708"/>
            <x v="2718"/>
            <x v="2725"/>
            <x v="2728"/>
          </reference>
        </references>
      </pivotArea>
    </format>
    <format dxfId="2311">
      <pivotArea dataOnly="0" labelOnly="1" fieldPosition="0">
        <references count="1">
          <reference field="6" count="50">
            <x v="2730"/>
            <x v="2731"/>
            <x v="2732"/>
            <x v="2734"/>
            <x v="2743"/>
            <x v="2746"/>
            <x v="2752"/>
            <x v="2753"/>
            <x v="2755"/>
            <x v="2756"/>
            <x v="2757"/>
            <x v="2759"/>
            <x v="2769"/>
            <x v="2771"/>
            <x v="2775"/>
            <x v="2777"/>
            <x v="2779"/>
            <x v="2780"/>
            <x v="2785"/>
            <x v="2790"/>
            <x v="2794"/>
            <x v="2797"/>
            <x v="2799"/>
            <x v="2801"/>
            <x v="2802"/>
            <x v="2812"/>
            <x v="2815"/>
            <x v="2818"/>
            <x v="2820"/>
            <x v="2822"/>
            <x v="2828"/>
            <x v="2829"/>
            <x v="2833"/>
            <x v="2834"/>
            <x v="2836"/>
            <x v="2842"/>
            <x v="2845"/>
            <x v="2846"/>
            <x v="2851"/>
            <x v="2853"/>
            <x v="2855"/>
            <x v="2856"/>
            <x v="2857"/>
            <x v="2862"/>
            <x v="2865"/>
            <x v="2870"/>
            <x v="2873"/>
            <x v="2875"/>
            <x v="2879"/>
            <x v="2901"/>
          </reference>
        </references>
      </pivotArea>
    </format>
    <format dxfId="2310">
      <pivotArea dataOnly="0" labelOnly="1" fieldPosition="0">
        <references count="1">
          <reference field="6" count="27">
            <x v="2903"/>
            <x v="2912"/>
            <x v="2913"/>
            <x v="2918"/>
            <x v="2921"/>
            <x v="2922"/>
            <x v="2923"/>
            <x v="2930"/>
            <x v="2935"/>
            <x v="2936"/>
            <x v="2952"/>
            <x v="2957"/>
            <x v="2967"/>
            <x v="2969"/>
            <x v="2970"/>
            <x v="2974"/>
            <x v="2983"/>
            <x v="2984"/>
            <x v="2988"/>
            <x v="2992"/>
            <x v="2996"/>
            <x v="3000"/>
            <x v="3001"/>
            <x v="3002"/>
            <x v="3003"/>
            <x v="3005"/>
            <x v="3010"/>
          </reference>
        </references>
      </pivotArea>
    </format>
    <format dxfId="2309">
      <pivotArea dataOnly="0" labelOnly="1" fieldPosition="0">
        <references count="1">
          <reference field="6" count="50">
            <x v="0"/>
            <x v="14"/>
            <x v="17"/>
            <x v="22"/>
            <x v="26"/>
            <x v="30"/>
            <x v="40"/>
            <x v="41"/>
            <x v="49"/>
            <x v="61"/>
            <x v="63"/>
            <x v="69"/>
            <x v="73"/>
            <x v="75"/>
            <x v="76"/>
            <x v="80"/>
            <x v="101"/>
            <x v="109"/>
            <x v="128"/>
            <x v="140"/>
            <x v="143"/>
            <x v="148"/>
            <x v="149"/>
            <x v="162"/>
            <x v="165"/>
            <x v="167"/>
            <x v="180"/>
            <x v="189"/>
            <x v="190"/>
            <x v="196"/>
            <x v="201"/>
            <x v="212"/>
            <x v="232"/>
            <x v="251"/>
            <x v="256"/>
            <x v="265"/>
            <x v="266"/>
            <x v="267"/>
            <x v="297"/>
            <x v="318"/>
            <x v="320"/>
            <x v="366"/>
            <x v="375"/>
            <x v="385"/>
            <x v="386"/>
            <x v="403"/>
            <x v="404"/>
            <x v="417"/>
            <x v="418"/>
            <x v="424"/>
          </reference>
        </references>
      </pivotArea>
    </format>
    <format dxfId="2308">
      <pivotArea dataOnly="0" labelOnly="1" fieldPosition="0">
        <references count="1">
          <reference field="6" count="50">
            <x v="428"/>
            <x v="434"/>
            <x v="443"/>
            <x v="446"/>
            <x v="449"/>
            <x v="454"/>
            <x v="459"/>
            <x v="460"/>
            <x v="467"/>
            <x v="468"/>
            <x v="476"/>
            <x v="480"/>
            <x v="481"/>
            <x v="482"/>
            <x v="492"/>
            <x v="495"/>
            <x v="504"/>
            <x v="510"/>
            <x v="512"/>
            <x v="515"/>
            <x v="523"/>
            <x v="529"/>
            <x v="536"/>
            <x v="552"/>
            <x v="554"/>
            <x v="556"/>
            <x v="562"/>
            <x v="566"/>
            <x v="569"/>
            <x v="572"/>
            <x v="587"/>
            <x v="596"/>
            <x v="597"/>
            <x v="598"/>
            <x v="599"/>
            <x v="613"/>
            <x v="619"/>
            <x v="633"/>
            <x v="635"/>
            <x v="645"/>
            <x v="646"/>
            <x v="660"/>
            <x v="662"/>
            <x v="665"/>
            <x v="668"/>
            <x v="673"/>
            <x v="675"/>
            <x v="676"/>
            <x v="703"/>
            <x v="704"/>
          </reference>
        </references>
      </pivotArea>
    </format>
    <format dxfId="2307">
      <pivotArea dataOnly="0" labelOnly="1" fieldPosition="0">
        <references count="1">
          <reference field="6" count="50">
            <x v="707"/>
            <x v="713"/>
            <x v="716"/>
            <x v="717"/>
            <x v="734"/>
            <x v="736"/>
            <x v="741"/>
            <x v="747"/>
            <x v="751"/>
            <x v="760"/>
            <x v="769"/>
            <x v="778"/>
            <x v="784"/>
            <x v="790"/>
            <x v="797"/>
            <x v="804"/>
            <x v="811"/>
            <x v="824"/>
            <x v="825"/>
            <x v="839"/>
            <x v="840"/>
            <x v="843"/>
            <x v="848"/>
            <x v="857"/>
            <x v="859"/>
            <x v="879"/>
            <x v="880"/>
            <x v="882"/>
            <x v="884"/>
            <x v="898"/>
            <x v="902"/>
            <x v="904"/>
            <x v="907"/>
            <x v="909"/>
            <x v="922"/>
            <x v="926"/>
            <x v="927"/>
            <x v="934"/>
            <x v="936"/>
            <x v="941"/>
            <x v="942"/>
            <x v="947"/>
            <x v="949"/>
            <x v="953"/>
            <x v="956"/>
            <x v="960"/>
            <x v="976"/>
            <x v="989"/>
            <x v="1002"/>
            <x v="1003"/>
          </reference>
        </references>
      </pivotArea>
    </format>
    <format dxfId="2306">
      <pivotArea dataOnly="0" labelOnly="1" fieldPosition="0">
        <references count="1">
          <reference field="6" count="50">
            <x v="1014"/>
            <x v="1015"/>
            <x v="1019"/>
            <x v="1036"/>
            <x v="1040"/>
            <x v="1051"/>
            <x v="1057"/>
            <x v="1059"/>
            <x v="1069"/>
            <x v="1080"/>
            <x v="1085"/>
            <x v="1094"/>
            <x v="1097"/>
            <x v="1109"/>
            <x v="1116"/>
            <x v="1126"/>
            <x v="1128"/>
            <x v="1129"/>
            <x v="1139"/>
            <x v="1149"/>
            <x v="1152"/>
            <x v="1153"/>
            <x v="1159"/>
            <x v="1164"/>
            <x v="1170"/>
            <x v="1174"/>
            <x v="1188"/>
            <x v="1189"/>
            <x v="1197"/>
            <x v="1204"/>
            <x v="1209"/>
            <x v="1210"/>
            <x v="1213"/>
            <x v="1214"/>
            <x v="1215"/>
            <x v="1217"/>
            <x v="1222"/>
            <x v="1226"/>
            <x v="1230"/>
            <x v="1247"/>
            <x v="1255"/>
            <x v="1258"/>
            <x v="1262"/>
            <x v="1282"/>
            <x v="1287"/>
            <x v="1290"/>
            <x v="1292"/>
            <x v="1298"/>
            <x v="1300"/>
            <x v="1301"/>
          </reference>
        </references>
      </pivotArea>
    </format>
    <format dxfId="2305">
      <pivotArea dataOnly="0" labelOnly="1" fieldPosition="0">
        <references count="1">
          <reference field="6" count="50">
            <x v="1307"/>
            <x v="1318"/>
            <x v="1330"/>
            <x v="1336"/>
            <x v="1341"/>
            <x v="1345"/>
            <x v="1350"/>
            <x v="1354"/>
            <x v="1355"/>
            <x v="1356"/>
            <x v="1357"/>
            <x v="1359"/>
            <x v="1362"/>
            <x v="1364"/>
            <x v="1369"/>
            <x v="1373"/>
            <x v="1375"/>
            <x v="1387"/>
            <x v="1389"/>
            <x v="1395"/>
            <x v="1396"/>
            <x v="1402"/>
            <x v="1404"/>
            <x v="1407"/>
            <x v="1413"/>
            <x v="1425"/>
            <x v="1440"/>
            <x v="1480"/>
            <x v="1483"/>
            <x v="1485"/>
            <x v="1488"/>
            <x v="1496"/>
            <x v="1500"/>
            <x v="1514"/>
            <x v="1535"/>
            <x v="1536"/>
            <x v="1540"/>
            <x v="1551"/>
            <x v="1563"/>
            <x v="1565"/>
            <x v="1567"/>
            <x v="1569"/>
            <x v="1571"/>
            <x v="1574"/>
            <x v="1580"/>
            <x v="1581"/>
            <x v="1605"/>
            <x v="1637"/>
            <x v="1659"/>
            <x v="1662"/>
          </reference>
        </references>
      </pivotArea>
    </format>
    <format dxfId="2304">
      <pivotArea dataOnly="0" labelOnly="1" fieldPosition="0">
        <references count="1">
          <reference field="6" count="50">
            <x v="1677"/>
            <x v="1678"/>
            <x v="1681"/>
            <x v="1697"/>
            <x v="1708"/>
            <x v="1720"/>
            <x v="1736"/>
            <x v="1743"/>
            <x v="1746"/>
            <x v="1768"/>
            <x v="1772"/>
            <x v="1800"/>
            <x v="1803"/>
            <x v="1814"/>
            <x v="1818"/>
            <x v="1836"/>
            <x v="1858"/>
            <x v="1868"/>
            <x v="1872"/>
            <x v="1886"/>
            <x v="1889"/>
            <x v="1891"/>
            <x v="1893"/>
            <x v="1896"/>
            <x v="1898"/>
            <x v="1900"/>
            <x v="1904"/>
            <x v="1912"/>
            <x v="1928"/>
            <x v="1935"/>
            <x v="1946"/>
            <x v="1958"/>
            <x v="1961"/>
            <x v="1963"/>
            <x v="1971"/>
            <x v="1974"/>
            <x v="1995"/>
            <x v="1999"/>
            <x v="2002"/>
            <x v="2004"/>
            <x v="2018"/>
            <x v="2019"/>
            <x v="2026"/>
            <x v="2027"/>
            <x v="2030"/>
            <x v="2031"/>
            <x v="2036"/>
            <x v="2050"/>
            <x v="2053"/>
            <x v="2070"/>
          </reference>
        </references>
      </pivotArea>
    </format>
    <format dxfId="2303">
      <pivotArea dataOnly="0" labelOnly="1" fieldPosition="0">
        <references count="1">
          <reference field="6" count="50">
            <x v="2074"/>
            <x v="2079"/>
            <x v="2084"/>
            <x v="2094"/>
            <x v="2104"/>
            <x v="2105"/>
            <x v="2111"/>
            <x v="2133"/>
            <x v="2137"/>
            <x v="2142"/>
            <x v="2152"/>
            <x v="2162"/>
            <x v="2165"/>
            <x v="2192"/>
            <x v="2194"/>
            <x v="2197"/>
            <x v="2202"/>
            <x v="2205"/>
            <x v="2213"/>
            <x v="2216"/>
            <x v="2222"/>
            <x v="2223"/>
            <x v="2229"/>
            <x v="2231"/>
            <x v="2249"/>
            <x v="2250"/>
            <x v="2256"/>
            <x v="2258"/>
            <x v="2281"/>
            <x v="2282"/>
            <x v="2284"/>
            <x v="2299"/>
            <x v="2328"/>
            <x v="2345"/>
            <x v="2351"/>
            <x v="2359"/>
            <x v="2367"/>
            <x v="2386"/>
            <x v="2405"/>
            <x v="2407"/>
            <x v="2427"/>
            <x v="2428"/>
            <x v="2443"/>
            <x v="2450"/>
            <x v="2451"/>
            <x v="2465"/>
            <x v="2476"/>
            <x v="2482"/>
            <x v="2487"/>
            <x v="2488"/>
          </reference>
        </references>
      </pivotArea>
    </format>
    <format dxfId="2302">
      <pivotArea dataOnly="0" labelOnly="1" fieldPosition="0">
        <references count="1">
          <reference field="6" count="50">
            <x v="2497"/>
            <x v="2498"/>
            <x v="2501"/>
            <x v="2518"/>
            <x v="2524"/>
            <x v="2532"/>
            <x v="2538"/>
            <x v="2540"/>
            <x v="2545"/>
            <x v="2548"/>
            <x v="2553"/>
            <x v="2574"/>
            <x v="2584"/>
            <x v="2589"/>
            <x v="2591"/>
            <x v="2592"/>
            <x v="2594"/>
            <x v="2611"/>
            <x v="2619"/>
            <x v="2628"/>
            <x v="2629"/>
            <x v="2637"/>
            <x v="2638"/>
            <x v="2639"/>
            <x v="2643"/>
            <x v="2664"/>
            <x v="2665"/>
            <x v="2681"/>
            <x v="2686"/>
            <x v="2692"/>
            <x v="2694"/>
            <x v="2697"/>
            <x v="2699"/>
            <x v="2701"/>
            <x v="2706"/>
            <x v="2707"/>
            <x v="2708"/>
            <x v="2718"/>
            <x v="2725"/>
            <x v="2728"/>
            <x v="2730"/>
            <x v="2731"/>
            <x v="2732"/>
            <x v="2734"/>
            <x v="2743"/>
            <x v="2746"/>
            <x v="2753"/>
            <x v="2755"/>
            <x v="2756"/>
            <x v="2757"/>
          </reference>
        </references>
      </pivotArea>
    </format>
    <format dxfId="2301">
      <pivotArea dataOnly="0" labelOnly="1" fieldPosition="0">
        <references count="1">
          <reference field="6" count="44">
            <x v="2759"/>
            <x v="2769"/>
            <x v="2771"/>
            <x v="2775"/>
            <x v="2777"/>
            <x v="2780"/>
            <x v="2785"/>
            <x v="2794"/>
            <x v="2799"/>
            <x v="2801"/>
            <x v="2802"/>
            <x v="2822"/>
            <x v="2828"/>
            <x v="2829"/>
            <x v="2833"/>
            <x v="2834"/>
            <x v="2836"/>
            <x v="2845"/>
            <x v="2846"/>
            <x v="2851"/>
            <x v="2862"/>
            <x v="2865"/>
            <x v="2873"/>
            <x v="2875"/>
            <x v="2912"/>
            <x v="2918"/>
            <x v="2921"/>
            <x v="2923"/>
            <x v="2930"/>
            <x v="2935"/>
            <x v="2952"/>
            <x v="2957"/>
            <x v="2967"/>
            <x v="2969"/>
            <x v="2970"/>
            <x v="2974"/>
            <x v="2983"/>
            <x v="2984"/>
            <x v="2988"/>
            <x v="2992"/>
            <x v="2996"/>
            <x v="3002"/>
            <x v="3003"/>
            <x v="3005"/>
          </reference>
        </references>
      </pivotArea>
    </format>
    <format dxfId="2300">
      <pivotArea dataOnly="0" labelOnly="1" fieldPosition="0">
        <references count="1">
          <reference field="6" count="50">
            <x v="0"/>
            <x v="6"/>
            <x v="14"/>
            <x v="17"/>
            <x v="22"/>
            <x v="24"/>
            <x v="26"/>
            <x v="30"/>
            <x v="38"/>
            <x v="40"/>
            <x v="41"/>
            <x v="49"/>
            <x v="59"/>
            <x v="61"/>
            <x v="63"/>
            <x v="69"/>
            <x v="73"/>
            <x v="75"/>
            <x v="76"/>
            <x v="80"/>
            <x v="101"/>
            <x v="109"/>
            <x v="121"/>
            <x v="128"/>
            <x v="134"/>
            <x v="140"/>
            <x v="143"/>
            <x v="148"/>
            <x v="149"/>
            <x v="157"/>
            <x v="160"/>
            <x v="162"/>
            <x v="165"/>
            <x v="167"/>
            <x v="172"/>
            <x v="177"/>
            <x v="180"/>
            <x v="189"/>
            <x v="190"/>
            <x v="194"/>
            <x v="196"/>
            <x v="201"/>
            <x v="212"/>
            <x v="227"/>
            <x v="232"/>
            <x v="237"/>
            <x v="249"/>
            <x v="251"/>
            <x v="256"/>
            <x v="265"/>
          </reference>
        </references>
      </pivotArea>
    </format>
    <format dxfId="2299">
      <pivotArea dataOnly="0" labelOnly="1" fieldPosition="0">
        <references count="1">
          <reference field="6" count="50">
            <x v="266"/>
            <x v="267"/>
            <x v="273"/>
            <x v="297"/>
            <x v="307"/>
            <x v="318"/>
            <x v="320"/>
            <x v="332"/>
            <x v="334"/>
            <x v="353"/>
            <x v="366"/>
            <x v="370"/>
            <x v="372"/>
            <x v="375"/>
            <x v="381"/>
            <x v="385"/>
            <x v="386"/>
            <x v="403"/>
            <x v="404"/>
            <x v="405"/>
            <x v="417"/>
            <x v="418"/>
            <x v="424"/>
            <x v="428"/>
            <x v="434"/>
            <x v="436"/>
            <x v="443"/>
            <x v="446"/>
            <x v="449"/>
            <x v="453"/>
            <x v="454"/>
            <x v="459"/>
            <x v="460"/>
            <x v="466"/>
            <x v="467"/>
            <x v="468"/>
            <x v="476"/>
            <x v="480"/>
            <x v="481"/>
            <x v="482"/>
            <x v="486"/>
            <x v="492"/>
            <x v="495"/>
            <x v="504"/>
            <x v="506"/>
            <x v="510"/>
            <x v="512"/>
            <x v="513"/>
            <x v="515"/>
            <x v="521"/>
          </reference>
        </references>
      </pivotArea>
    </format>
    <format dxfId="2298">
      <pivotArea dataOnly="0" labelOnly="1" fieldPosition="0">
        <references count="1">
          <reference field="6" count="50">
            <x v="523"/>
            <x v="528"/>
            <x v="529"/>
            <x v="534"/>
            <x v="536"/>
            <x v="552"/>
            <x v="554"/>
            <x v="556"/>
            <x v="562"/>
            <x v="566"/>
            <x v="569"/>
            <x v="572"/>
            <x v="587"/>
            <x v="589"/>
            <x v="596"/>
            <x v="597"/>
            <x v="598"/>
            <x v="599"/>
            <x v="602"/>
            <x v="603"/>
            <x v="611"/>
            <x v="613"/>
            <x v="619"/>
            <x v="624"/>
            <x v="633"/>
            <x v="635"/>
            <x v="637"/>
            <x v="638"/>
            <x v="645"/>
            <x v="646"/>
            <x v="648"/>
            <x v="649"/>
            <x v="657"/>
            <x v="660"/>
            <x v="662"/>
            <x v="665"/>
            <x v="668"/>
            <x v="669"/>
            <x v="673"/>
            <x v="675"/>
            <x v="676"/>
            <x v="678"/>
            <x v="679"/>
            <x v="689"/>
            <x v="703"/>
            <x v="704"/>
            <x v="707"/>
            <x v="709"/>
            <x v="713"/>
            <x v="716"/>
          </reference>
        </references>
      </pivotArea>
    </format>
    <format dxfId="2297">
      <pivotArea dataOnly="0" labelOnly="1" fieldPosition="0">
        <references count="1">
          <reference field="6" count="50">
            <x v="717"/>
            <x v="718"/>
            <x v="722"/>
            <x v="728"/>
            <x v="734"/>
            <x v="736"/>
            <x v="741"/>
            <x v="747"/>
            <x v="751"/>
            <x v="755"/>
            <x v="760"/>
            <x v="761"/>
            <x v="767"/>
            <x v="768"/>
            <x v="769"/>
            <x v="773"/>
            <x v="778"/>
            <x v="781"/>
            <x v="784"/>
            <x v="790"/>
            <x v="797"/>
            <x v="803"/>
            <x v="804"/>
            <x v="811"/>
            <x v="815"/>
            <x v="819"/>
            <x v="824"/>
            <x v="825"/>
            <x v="826"/>
            <x v="839"/>
            <x v="840"/>
            <x v="843"/>
            <x v="848"/>
            <x v="850"/>
            <x v="857"/>
            <x v="859"/>
            <x v="861"/>
            <x v="870"/>
            <x v="872"/>
            <x v="874"/>
            <x v="879"/>
            <x v="880"/>
            <x v="882"/>
            <x v="884"/>
            <x v="887"/>
            <x v="896"/>
            <x v="898"/>
            <x v="902"/>
            <x v="904"/>
            <x v="907"/>
          </reference>
        </references>
      </pivotArea>
    </format>
    <format dxfId="2296">
      <pivotArea dataOnly="0" labelOnly="1" fieldPosition="0">
        <references count="1">
          <reference field="6" count="50">
            <x v="909"/>
            <x v="922"/>
            <x v="924"/>
            <x v="926"/>
            <x v="927"/>
            <x v="934"/>
            <x v="935"/>
            <x v="936"/>
            <x v="939"/>
            <x v="941"/>
            <x v="942"/>
            <x v="947"/>
            <x v="949"/>
            <x v="951"/>
            <x v="953"/>
            <x v="956"/>
            <x v="960"/>
            <x v="976"/>
            <x v="979"/>
            <x v="989"/>
            <x v="990"/>
            <x v="1002"/>
            <x v="1003"/>
            <x v="1014"/>
            <x v="1015"/>
            <x v="1017"/>
            <x v="1019"/>
            <x v="1025"/>
            <x v="1030"/>
            <x v="1036"/>
            <x v="1040"/>
            <x v="1045"/>
            <x v="1051"/>
            <x v="1052"/>
            <x v="1057"/>
            <x v="1059"/>
            <x v="1069"/>
            <x v="1080"/>
            <x v="1084"/>
            <x v="1085"/>
            <x v="1087"/>
            <x v="1094"/>
            <x v="1097"/>
            <x v="1109"/>
            <x v="1116"/>
            <x v="1122"/>
            <x v="1126"/>
            <x v="1128"/>
            <x v="1129"/>
            <x v="1137"/>
          </reference>
        </references>
      </pivotArea>
    </format>
    <format dxfId="2295">
      <pivotArea dataOnly="0" labelOnly="1" fieldPosition="0">
        <references count="1">
          <reference field="6" count="50">
            <x v="1139"/>
            <x v="1141"/>
            <x v="1149"/>
            <x v="1152"/>
            <x v="1153"/>
            <x v="1155"/>
            <x v="1159"/>
            <x v="1164"/>
            <x v="1167"/>
            <x v="1170"/>
            <x v="1174"/>
            <x v="1182"/>
            <x v="1187"/>
            <x v="1188"/>
            <x v="1189"/>
            <x v="1197"/>
            <x v="1204"/>
            <x v="1206"/>
            <x v="1208"/>
            <x v="1209"/>
            <x v="1210"/>
            <x v="1213"/>
            <x v="1214"/>
            <x v="1215"/>
            <x v="1217"/>
            <x v="1218"/>
            <x v="1222"/>
            <x v="1223"/>
            <x v="1226"/>
            <x v="1230"/>
            <x v="1247"/>
            <x v="1255"/>
            <x v="1257"/>
            <x v="1258"/>
            <x v="1262"/>
            <x v="1275"/>
            <x v="1278"/>
            <x v="1282"/>
            <x v="1287"/>
            <x v="1290"/>
            <x v="1292"/>
            <x v="1298"/>
            <x v="1300"/>
            <x v="1301"/>
            <x v="1307"/>
            <x v="1308"/>
            <x v="1309"/>
            <x v="1318"/>
            <x v="1319"/>
            <x v="1324"/>
          </reference>
        </references>
      </pivotArea>
    </format>
    <format dxfId="2294">
      <pivotArea dataOnly="0" labelOnly="1" fieldPosition="0">
        <references count="1">
          <reference field="6" count="50">
            <x v="1330"/>
            <x v="1333"/>
            <x v="1335"/>
            <x v="1336"/>
            <x v="1341"/>
            <x v="1345"/>
            <x v="1350"/>
            <x v="1354"/>
            <x v="1355"/>
            <x v="1356"/>
            <x v="1357"/>
            <x v="1359"/>
            <x v="1362"/>
            <x v="1364"/>
            <x v="1369"/>
            <x v="1370"/>
            <x v="1373"/>
            <x v="1375"/>
            <x v="1387"/>
            <x v="1389"/>
            <x v="1390"/>
            <x v="1395"/>
            <x v="1396"/>
            <x v="1402"/>
            <x v="1404"/>
            <x v="1406"/>
            <x v="1407"/>
            <x v="1413"/>
            <x v="1423"/>
            <x v="1425"/>
            <x v="1431"/>
            <x v="1440"/>
            <x v="1442"/>
            <x v="1446"/>
            <x v="1449"/>
            <x v="1461"/>
            <x v="1465"/>
            <x v="1475"/>
            <x v="1476"/>
            <x v="1480"/>
            <x v="1483"/>
            <x v="1485"/>
            <x v="1488"/>
            <x v="1496"/>
            <x v="1499"/>
            <x v="1500"/>
            <x v="1502"/>
            <x v="1508"/>
            <x v="1513"/>
            <x v="1514"/>
          </reference>
        </references>
      </pivotArea>
    </format>
    <format dxfId="2293">
      <pivotArea dataOnly="0" labelOnly="1" fieldPosition="0">
        <references count="1">
          <reference field="6" count="50">
            <x v="1521"/>
            <x v="1522"/>
            <x v="1524"/>
            <x v="1535"/>
            <x v="1536"/>
            <x v="1539"/>
            <x v="1540"/>
            <x v="1551"/>
            <x v="1556"/>
            <x v="1563"/>
            <x v="1565"/>
            <x v="1567"/>
            <x v="1569"/>
            <x v="1571"/>
            <x v="1574"/>
            <x v="1576"/>
            <x v="1580"/>
            <x v="1581"/>
            <x v="1590"/>
            <x v="1593"/>
            <x v="1595"/>
            <x v="1596"/>
            <x v="1605"/>
            <x v="1637"/>
            <x v="1639"/>
            <x v="1644"/>
            <x v="1652"/>
            <x v="1659"/>
            <x v="1662"/>
            <x v="1677"/>
            <x v="1678"/>
            <x v="1681"/>
            <x v="1685"/>
            <x v="1697"/>
            <x v="1708"/>
            <x v="1711"/>
            <x v="1715"/>
            <x v="1720"/>
            <x v="1727"/>
            <x v="1729"/>
            <x v="1733"/>
            <x v="1736"/>
            <x v="1743"/>
            <x v="1746"/>
            <x v="1750"/>
            <x v="1768"/>
            <x v="1772"/>
            <x v="1781"/>
            <x v="1790"/>
            <x v="1793"/>
          </reference>
        </references>
      </pivotArea>
    </format>
    <format dxfId="2292">
      <pivotArea dataOnly="0" labelOnly="1" fieldPosition="0">
        <references count="1">
          <reference field="6" count="50">
            <x v="1800"/>
            <x v="1803"/>
            <x v="1814"/>
            <x v="1818"/>
            <x v="1836"/>
            <x v="1845"/>
            <x v="1852"/>
            <x v="1854"/>
            <x v="1858"/>
            <x v="1868"/>
            <x v="1872"/>
            <x v="1873"/>
            <x v="1886"/>
            <x v="1889"/>
            <x v="1891"/>
            <x v="1893"/>
            <x v="1896"/>
            <x v="1898"/>
            <x v="1899"/>
            <x v="1900"/>
            <x v="1904"/>
            <x v="1911"/>
            <x v="1912"/>
            <x v="1919"/>
            <x v="1928"/>
            <x v="1935"/>
            <x v="1946"/>
            <x v="1947"/>
            <x v="1949"/>
            <x v="1958"/>
            <x v="1960"/>
            <x v="1961"/>
            <x v="1963"/>
            <x v="1971"/>
            <x v="1974"/>
            <x v="1995"/>
            <x v="1996"/>
            <x v="1997"/>
            <x v="1999"/>
            <x v="2002"/>
            <x v="2004"/>
            <x v="2016"/>
            <x v="2018"/>
            <x v="2019"/>
            <x v="2023"/>
            <x v="2026"/>
            <x v="2027"/>
            <x v="2030"/>
            <x v="2031"/>
            <x v="2036"/>
          </reference>
        </references>
      </pivotArea>
    </format>
    <format dxfId="2291">
      <pivotArea dataOnly="0" labelOnly="1" fieldPosition="0">
        <references count="1">
          <reference field="6" count="50">
            <x v="2041"/>
            <x v="2050"/>
            <x v="2053"/>
            <x v="2057"/>
            <x v="2070"/>
            <x v="2074"/>
            <x v="2079"/>
            <x v="2084"/>
            <x v="2087"/>
            <x v="2088"/>
            <x v="2094"/>
            <x v="2104"/>
            <x v="2105"/>
            <x v="2110"/>
            <x v="2111"/>
            <x v="2133"/>
            <x v="2137"/>
            <x v="2142"/>
            <x v="2146"/>
            <x v="2147"/>
            <x v="2152"/>
            <x v="2162"/>
            <x v="2165"/>
            <x v="2167"/>
            <x v="2177"/>
            <x v="2184"/>
            <x v="2186"/>
            <x v="2192"/>
            <x v="2194"/>
            <x v="2197"/>
            <x v="2202"/>
            <x v="2205"/>
            <x v="2213"/>
            <x v="2216"/>
            <x v="2222"/>
            <x v="2223"/>
            <x v="2229"/>
            <x v="2231"/>
            <x v="2233"/>
            <x v="2245"/>
            <x v="2249"/>
            <x v="2250"/>
            <x v="2256"/>
            <x v="2258"/>
            <x v="2276"/>
            <x v="2281"/>
            <x v="2282"/>
            <x v="2283"/>
            <x v="2284"/>
            <x v="2289"/>
          </reference>
        </references>
      </pivotArea>
    </format>
    <format dxfId="2290">
      <pivotArea dataOnly="0" labelOnly="1" fieldPosition="0">
        <references count="1">
          <reference field="6" count="50">
            <x v="2299"/>
            <x v="2313"/>
            <x v="2321"/>
            <x v="2328"/>
            <x v="2338"/>
            <x v="2345"/>
            <x v="2349"/>
            <x v="2351"/>
            <x v="2359"/>
            <x v="2362"/>
            <x v="2367"/>
            <x v="2379"/>
            <x v="2386"/>
            <x v="2393"/>
            <x v="2394"/>
            <x v="2398"/>
            <x v="2405"/>
            <x v="2407"/>
            <x v="2414"/>
            <x v="2418"/>
            <x v="2427"/>
            <x v="2428"/>
            <x v="2434"/>
            <x v="2442"/>
            <x v="2443"/>
            <x v="2444"/>
            <x v="2450"/>
            <x v="2451"/>
            <x v="2465"/>
            <x v="2468"/>
            <x v="2473"/>
            <x v="2476"/>
            <x v="2477"/>
            <x v="2482"/>
            <x v="2487"/>
            <x v="2488"/>
            <x v="2495"/>
            <x v="2497"/>
            <x v="2498"/>
            <x v="2501"/>
            <x v="2517"/>
            <x v="2518"/>
            <x v="2524"/>
            <x v="2528"/>
            <x v="2532"/>
            <x v="2538"/>
            <x v="2540"/>
            <x v="2545"/>
            <x v="2548"/>
            <x v="2553"/>
          </reference>
        </references>
      </pivotArea>
    </format>
    <format dxfId="2289">
      <pivotArea dataOnly="0" labelOnly="1" fieldPosition="0">
        <references count="1">
          <reference field="6" count="50">
            <x v="2574"/>
            <x v="2584"/>
            <x v="2589"/>
            <x v="2590"/>
            <x v="2591"/>
            <x v="2592"/>
            <x v="2593"/>
            <x v="2594"/>
            <x v="2601"/>
            <x v="2604"/>
            <x v="2611"/>
            <x v="2619"/>
            <x v="2620"/>
            <x v="2624"/>
            <x v="2628"/>
            <x v="2629"/>
            <x v="2635"/>
            <x v="2637"/>
            <x v="2638"/>
            <x v="2639"/>
            <x v="2643"/>
            <x v="2652"/>
            <x v="2658"/>
            <x v="2664"/>
            <x v="2665"/>
            <x v="2668"/>
            <x v="2674"/>
            <x v="2681"/>
            <x v="2684"/>
            <x v="2686"/>
            <x v="2688"/>
            <x v="2692"/>
            <x v="2694"/>
            <x v="2697"/>
            <x v="2699"/>
            <x v="2700"/>
            <x v="2701"/>
            <x v="2704"/>
            <x v="2706"/>
            <x v="2707"/>
            <x v="2708"/>
            <x v="2714"/>
            <x v="2718"/>
            <x v="2725"/>
            <x v="2728"/>
            <x v="2730"/>
            <x v="2731"/>
            <x v="2732"/>
            <x v="2733"/>
            <x v="2734"/>
          </reference>
        </references>
      </pivotArea>
    </format>
    <format dxfId="2288">
      <pivotArea dataOnly="0" labelOnly="1" fieldPosition="0">
        <references count="1">
          <reference field="6" count="50">
            <x v="2743"/>
            <x v="2746"/>
            <x v="2753"/>
            <x v="2755"/>
            <x v="2756"/>
            <x v="2757"/>
            <x v="2759"/>
            <x v="2768"/>
            <x v="2769"/>
            <x v="2771"/>
            <x v="2775"/>
            <x v="2777"/>
            <x v="2779"/>
            <x v="2780"/>
            <x v="2785"/>
            <x v="2794"/>
            <x v="2796"/>
            <x v="2799"/>
            <x v="2801"/>
            <x v="2802"/>
            <x v="2805"/>
            <x v="2806"/>
            <x v="2807"/>
            <x v="2818"/>
            <x v="2819"/>
            <x v="2822"/>
            <x v="2826"/>
            <x v="2828"/>
            <x v="2829"/>
            <x v="2833"/>
            <x v="2834"/>
            <x v="2836"/>
            <x v="2840"/>
            <x v="2845"/>
            <x v="2846"/>
            <x v="2851"/>
            <x v="2861"/>
            <x v="2862"/>
            <x v="2865"/>
            <x v="2871"/>
            <x v="2873"/>
            <x v="2875"/>
            <x v="2912"/>
            <x v="2918"/>
            <x v="2921"/>
            <x v="2923"/>
            <x v="2927"/>
            <x v="2930"/>
            <x v="2931"/>
            <x v="2935"/>
          </reference>
        </references>
      </pivotArea>
    </format>
    <format dxfId="2287">
      <pivotArea collapsedLevelsAreSubtotals="1" fieldPosition="0">
        <references count="1">
          <reference field="6" count="801">
            <x v="0"/>
            <x v="6"/>
            <x v="14"/>
            <x v="17"/>
            <x v="22"/>
            <x v="24"/>
            <x v="26"/>
            <x v="30"/>
            <x v="33"/>
            <x v="38"/>
            <x v="40"/>
            <x v="41"/>
            <x v="49"/>
            <x v="58"/>
            <x v="59"/>
            <x v="61"/>
            <x v="63"/>
            <x v="69"/>
            <x v="73"/>
            <x v="75"/>
            <x v="76"/>
            <x v="80"/>
            <x v="87"/>
            <x v="101"/>
            <x v="109"/>
            <x v="119"/>
            <x v="121"/>
            <x v="128"/>
            <x v="134"/>
            <x v="135"/>
            <x v="137"/>
            <x v="140"/>
            <x v="143"/>
            <x v="148"/>
            <x v="149"/>
            <x v="157"/>
            <x v="160"/>
            <x v="162"/>
            <x v="164"/>
            <x v="165"/>
            <x v="167"/>
            <x v="171"/>
            <x v="172"/>
            <x v="177"/>
            <x v="180"/>
            <x v="189"/>
            <x v="190"/>
            <x v="194"/>
            <x v="196"/>
            <x v="201"/>
            <x v="212"/>
            <x v="215"/>
            <x v="222"/>
            <x v="227"/>
            <x v="232"/>
            <x v="237"/>
            <x v="248"/>
            <x v="249"/>
            <x v="251"/>
            <x v="256"/>
            <x v="265"/>
            <x v="266"/>
            <x v="267"/>
            <x v="273"/>
            <x v="297"/>
            <x v="307"/>
            <x v="310"/>
            <x v="318"/>
            <x v="320"/>
            <x v="332"/>
            <x v="333"/>
            <x v="334"/>
            <x v="349"/>
            <x v="353"/>
            <x v="362"/>
            <x v="366"/>
            <x v="368"/>
            <x v="370"/>
            <x v="372"/>
            <x v="374"/>
            <x v="375"/>
            <x v="381"/>
            <x v="385"/>
            <x v="386"/>
            <x v="394"/>
            <x v="399"/>
            <x v="403"/>
            <x v="404"/>
            <x v="405"/>
            <x v="417"/>
            <x v="418"/>
            <x v="423"/>
            <x v="424"/>
            <x v="428"/>
            <x v="434"/>
            <x v="436"/>
            <x v="443"/>
            <x v="446"/>
            <x v="449"/>
            <x v="453"/>
            <x v="454"/>
            <x v="459"/>
            <x v="460"/>
            <x v="466"/>
            <x v="467"/>
            <x v="468"/>
            <x v="471"/>
            <x v="476"/>
            <x v="480"/>
            <x v="481"/>
            <x v="482"/>
            <x v="484"/>
            <x v="486"/>
            <x v="492"/>
            <x v="495"/>
            <x v="498"/>
            <x v="504"/>
            <x v="506"/>
            <x v="510"/>
            <x v="512"/>
            <x v="513"/>
            <x v="515"/>
            <x v="521"/>
            <x v="523"/>
            <x v="528"/>
            <x v="529"/>
            <x v="532"/>
            <x v="534"/>
            <x v="536"/>
            <x v="546"/>
            <x v="552"/>
            <x v="554"/>
            <x v="556"/>
            <x v="562"/>
            <x v="566"/>
            <x v="569"/>
            <x v="572"/>
            <x v="573"/>
            <x v="587"/>
            <x v="589"/>
            <x v="596"/>
            <x v="597"/>
            <x v="598"/>
            <x v="599"/>
            <x v="602"/>
            <x v="603"/>
            <x v="604"/>
            <x v="611"/>
            <x v="613"/>
            <x v="619"/>
            <x v="624"/>
            <x v="627"/>
            <x v="630"/>
            <x v="632"/>
            <x v="633"/>
            <x v="635"/>
            <x v="637"/>
            <x v="638"/>
            <x v="645"/>
            <x v="646"/>
            <x v="648"/>
            <x v="649"/>
            <x v="656"/>
            <x v="657"/>
            <x v="659"/>
            <x v="660"/>
            <x v="662"/>
            <x v="665"/>
            <x v="668"/>
            <x v="669"/>
            <x v="673"/>
            <x v="675"/>
            <x v="676"/>
            <x v="678"/>
            <x v="679"/>
            <x v="689"/>
            <x v="693"/>
            <x v="703"/>
            <x v="704"/>
            <x v="707"/>
            <x v="709"/>
            <x v="713"/>
            <x v="715"/>
            <x v="716"/>
            <x v="717"/>
            <x v="718"/>
            <x v="719"/>
            <x v="722"/>
            <x v="728"/>
            <x v="734"/>
            <x v="736"/>
            <x v="741"/>
            <x v="746"/>
            <x v="747"/>
            <x v="750"/>
            <x v="751"/>
            <x v="753"/>
            <x v="755"/>
            <x v="760"/>
            <x v="761"/>
            <x v="767"/>
            <x v="768"/>
            <x v="769"/>
            <x v="771"/>
            <x v="773"/>
            <x v="778"/>
            <x v="781"/>
            <x v="783"/>
            <x v="784"/>
            <x v="785"/>
            <x v="790"/>
            <x v="797"/>
            <x v="803"/>
            <x v="804"/>
            <x v="806"/>
            <x v="811"/>
            <x v="815"/>
            <x v="819"/>
            <x v="824"/>
            <x v="825"/>
            <x v="826"/>
            <x v="827"/>
            <x v="828"/>
            <x v="837"/>
            <x v="839"/>
            <x v="840"/>
            <x v="842"/>
            <x v="843"/>
            <x v="848"/>
            <x v="850"/>
            <x v="857"/>
            <x v="859"/>
            <x v="861"/>
            <x v="862"/>
            <x v="870"/>
            <x v="872"/>
            <x v="874"/>
            <x v="879"/>
            <x v="880"/>
            <x v="882"/>
            <x v="883"/>
            <x v="884"/>
            <x v="887"/>
            <x v="893"/>
            <x v="896"/>
            <x v="898"/>
            <x v="902"/>
            <x v="904"/>
            <x v="907"/>
            <x v="908"/>
            <x v="909"/>
            <x v="911"/>
            <x v="918"/>
            <x v="922"/>
            <x v="924"/>
            <x v="926"/>
            <x v="927"/>
            <x v="934"/>
            <x v="935"/>
            <x v="936"/>
            <x v="938"/>
            <x v="939"/>
            <x v="941"/>
            <x v="942"/>
            <x v="947"/>
            <x v="949"/>
            <x v="951"/>
            <x v="953"/>
            <x v="955"/>
            <x v="956"/>
            <x v="960"/>
            <x v="976"/>
            <x v="979"/>
            <x v="989"/>
            <x v="990"/>
            <x v="995"/>
            <x v="996"/>
            <x v="1002"/>
            <x v="1003"/>
            <x v="1005"/>
            <x v="1014"/>
            <x v="1015"/>
            <x v="1016"/>
            <x v="1017"/>
            <x v="1019"/>
            <x v="1025"/>
            <x v="1030"/>
            <x v="1036"/>
            <x v="1040"/>
            <x v="1045"/>
            <x v="1051"/>
            <x v="1052"/>
            <x v="1057"/>
            <x v="1059"/>
            <x v="1063"/>
            <x v="1069"/>
            <x v="1080"/>
            <x v="1084"/>
            <x v="1085"/>
            <x v="1087"/>
            <x v="1094"/>
            <x v="1095"/>
            <x v="1097"/>
            <x v="1103"/>
            <x v="1109"/>
            <x v="1116"/>
            <x v="1121"/>
            <x v="1122"/>
            <x v="1126"/>
            <x v="1128"/>
            <x v="1129"/>
            <x v="1134"/>
            <x v="1137"/>
            <x v="1139"/>
            <x v="1141"/>
            <x v="1149"/>
            <x v="1152"/>
            <x v="1153"/>
            <x v="1155"/>
            <x v="1159"/>
            <x v="1164"/>
            <x v="1167"/>
            <x v="1170"/>
            <x v="1174"/>
            <x v="1180"/>
            <x v="1182"/>
            <x v="1187"/>
            <x v="1188"/>
            <x v="1189"/>
            <x v="1193"/>
            <x v="1197"/>
            <x v="1204"/>
            <x v="1206"/>
            <x v="1208"/>
            <x v="1209"/>
            <x v="1210"/>
            <x v="1213"/>
            <x v="1214"/>
            <x v="1215"/>
            <x v="1217"/>
            <x v="1218"/>
            <x v="1221"/>
            <x v="1222"/>
            <x v="1223"/>
            <x v="1226"/>
            <x v="1230"/>
            <x v="1233"/>
            <x v="1234"/>
            <x v="1247"/>
            <x v="1255"/>
            <x v="1257"/>
            <x v="1258"/>
            <x v="1260"/>
            <x v="1262"/>
            <x v="1275"/>
            <x v="1278"/>
            <x v="1281"/>
            <x v="1282"/>
            <x v="1287"/>
            <x v="1290"/>
            <x v="1292"/>
            <x v="1298"/>
            <x v="1300"/>
            <x v="1301"/>
            <x v="1307"/>
            <x v="1308"/>
            <x v="1309"/>
            <x v="1318"/>
            <x v="1319"/>
            <x v="1324"/>
            <x v="1330"/>
            <x v="1333"/>
            <x v="1335"/>
            <x v="1336"/>
            <x v="1338"/>
            <x v="1341"/>
            <x v="1345"/>
            <x v="1350"/>
            <x v="1354"/>
            <x v="1355"/>
            <x v="1356"/>
            <x v="1357"/>
            <x v="1359"/>
            <x v="1361"/>
            <x v="1362"/>
            <x v="1364"/>
            <x v="1369"/>
            <x v="1370"/>
            <x v="1373"/>
            <x v="1375"/>
            <x v="1387"/>
            <x v="1389"/>
            <x v="1390"/>
            <x v="1395"/>
            <x v="1396"/>
            <x v="1402"/>
            <x v="1403"/>
            <x v="1404"/>
            <x v="1406"/>
            <x v="1407"/>
            <x v="1413"/>
            <x v="1416"/>
            <x v="1423"/>
            <x v="1425"/>
            <x v="1431"/>
            <x v="1438"/>
            <x v="1440"/>
            <x v="1442"/>
            <x v="1446"/>
            <x v="1449"/>
            <x v="1453"/>
            <x v="1455"/>
            <x v="1461"/>
            <x v="1465"/>
            <x v="1475"/>
            <x v="1476"/>
            <x v="1479"/>
            <x v="1480"/>
            <x v="1482"/>
            <x v="1483"/>
            <x v="1484"/>
            <x v="1485"/>
            <x v="1488"/>
            <x v="1495"/>
            <x v="1496"/>
            <x v="1497"/>
            <x v="1499"/>
            <x v="1500"/>
            <x v="1502"/>
            <x v="1508"/>
            <x v="1513"/>
            <x v="1514"/>
            <x v="1521"/>
            <x v="1522"/>
            <x v="1524"/>
            <x v="1530"/>
            <x v="1535"/>
            <x v="1536"/>
            <x v="1539"/>
            <x v="1540"/>
            <x v="1547"/>
            <x v="1548"/>
            <x v="1551"/>
            <x v="1556"/>
            <x v="1563"/>
            <x v="1565"/>
            <x v="1567"/>
            <x v="1569"/>
            <x v="1571"/>
            <x v="1574"/>
            <x v="1576"/>
            <x v="1580"/>
            <x v="1581"/>
            <x v="1590"/>
            <x v="1593"/>
            <x v="1595"/>
            <x v="1596"/>
            <x v="1605"/>
            <x v="1621"/>
            <x v="1622"/>
            <x v="1628"/>
            <x v="1637"/>
            <x v="1639"/>
            <x v="1644"/>
            <x v="1652"/>
            <x v="1659"/>
            <x v="1662"/>
            <x v="1672"/>
            <x v="1677"/>
            <x v="1678"/>
            <x v="1681"/>
            <x v="1685"/>
            <x v="1697"/>
            <x v="1700"/>
            <x v="1708"/>
            <x v="1711"/>
            <x v="1714"/>
            <x v="1715"/>
            <x v="1716"/>
            <x v="1720"/>
            <x v="1721"/>
            <x v="1727"/>
            <x v="1729"/>
            <x v="1733"/>
            <x v="1736"/>
            <x v="1740"/>
            <x v="1743"/>
            <x v="1746"/>
            <x v="1750"/>
            <x v="1767"/>
            <x v="1768"/>
            <x v="1772"/>
            <x v="1781"/>
            <x v="1790"/>
            <x v="1792"/>
            <x v="1793"/>
            <x v="1800"/>
            <x v="1803"/>
            <x v="1805"/>
            <x v="1814"/>
            <x v="1818"/>
            <x v="1829"/>
            <x v="1836"/>
            <x v="1845"/>
            <x v="1849"/>
            <x v="1852"/>
            <x v="1854"/>
            <x v="1858"/>
            <x v="1868"/>
            <x v="1872"/>
            <x v="1873"/>
            <x v="1886"/>
            <x v="1889"/>
            <x v="1891"/>
            <x v="1893"/>
            <x v="1895"/>
            <x v="1896"/>
            <x v="1898"/>
            <x v="1899"/>
            <x v="1900"/>
            <x v="1904"/>
            <x v="1911"/>
            <x v="1912"/>
            <x v="1919"/>
            <x v="1924"/>
            <x v="1928"/>
            <x v="1935"/>
            <x v="1946"/>
            <x v="1947"/>
            <x v="1949"/>
            <x v="1958"/>
            <x v="1960"/>
            <x v="1961"/>
            <x v="1963"/>
            <x v="1971"/>
            <x v="1974"/>
            <x v="1977"/>
            <x v="1982"/>
            <x v="1995"/>
            <x v="1996"/>
            <x v="1997"/>
            <x v="1999"/>
            <x v="2002"/>
            <x v="2004"/>
            <x v="2016"/>
            <x v="2018"/>
            <x v="2019"/>
            <x v="2023"/>
            <x v="2026"/>
            <x v="2027"/>
            <x v="2030"/>
            <x v="2031"/>
            <x v="2036"/>
            <x v="2041"/>
            <x v="2046"/>
            <x v="2050"/>
            <x v="2053"/>
            <x v="2057"/>
            <x v="2058"/>
            <x v="2069"/>
            <x v="2070"/>
            <x v="2072"/>
            <x v="2074"/>
            <x v="2079"/>
            <x v="2084"/>
            <x v="2087"/>
            <x v="2088"/>
            <x v="2094"/>
            <x v="2100"/>
            <x v="2104"/>
            <x v="2105"/>
            <x v="2110"/>
            <x v="2111"/>
            <x v="2133"/>
            <x v="2134"/>
            <x v="2137"/>
            <x v="2142"/>
            <x v="2146"/>
            <x v="2147"/>
            <x v="2152"/>
            <x v="2161"/>
            <x v="2162"/>
            <x v="2165"/>
            <x v="2167"/>
            <x v="2175"/>
            <x v="2177"/>
            <x v="2184"/>
            <x v="2186"/>
            <x v="2192"/>
            <x v="2194"/>
            <x v="2197"/>
            <x v="2202"/>
            <x v="2205"/>
            <x v="2208"/>
            <x v="2213"/>
            <x v="2214"/>
            <x v="2216"/>
            <x v="2222"/>
            <x v="2223"/>
            <x v="2229"/>
            <x v="2231"/>
            <x v="2233"/>
            <x v="2236"/>
            <x v="2245"/>
            <x v="2249"/>
            <x v="2250"/>
            <x v="2256"/>
            <x v="2258"/>
            <x v="2260"/>
            <x v="2269"/>
            <x v="2276"/>
            <x v="2281"/>
            <x v="2282"/>
            <x v="2283"/>
            <x v="2284"/>
            <x v="2289"/>
            <x v="2299"/>
            <x v="2301"/>
            <x v="2302"/>
            <x v="2313"/>
            <x v="2321"/>
            <x v="2328"/>
            <x v="2332"/>
            <x v="2338"/>
            <x v="2345"/>
            <x v="2349"/>
            <x v="2351"/>
            <x v="2359"/>
            <x v="2362"/>
            <x v="2366"/>
            <x v="2367"/>
            <x v="2379"/>
            <x v="2386"/>
            <x v="2393"/>
            <x v="2394"/>
            <x v="2398"/>
            <x v="2404"/>
            <x v="2405"/>
            <x v="2407"/>
            <x v="2414"/>
            <x v="2418"/>
            <x v="2420"/>
            <x v="2427"/>
            <x v="2428"/>
            <x v="2434"/>
            <x v="2442"/>
            <x v="2443"/>
            <x v="2444"/>
            <x v="2450"/>
            <x v="2451"/>
            <x v="2465"/>
            <x v="2468"/>
            <x v="2473"/>
            <x v="2474"/>
            <x v="2476"/>
            <x v="2477"/>
            <x v="2478"/>
            <x v="2482"/>
            <x v="2487"/>
            <x v="2488"/>
            <x v="2495"/>
            <x v="2497"/>
            <x v="2498"/>
            <x v="2501"/>
            <x v="2517"/>
            <x v="2518"/>
            <x v="2524"/>
            <x v="2528"/>
            <x v="2532"/>
            <x v="2538"/>
            <x v="2540"/>
            <x v="2545"/>
            <x v="2548"/>
            <x v="2553"/>
            <x v="2554"/>
            <x v="2574"/>
            <x v="2577"/>
            <x v="2584"/>
            <x v="2589"/>
            <x v="2590"/>
            <x v="2591"/>
            <x v="2592"/>
            <x v="2593"/>
            <x v="2594"/>
            <x v="2601"/>
            <x v="2604"/>
            <x v="2607"/>
            <x v="2609"/>
            <x v="2611"/>
            <x v="2619"/>
            <x v="2620"/>
            <x v="2624"/>
            <x v="2628"/>
            <x v="2629"/>
            <x v="2635"/>
            <x v="2637"/>
            <x v="2638"/>
            <x v="2639"/>
            <x v="2643"/>
            <x v="2644"/>
            <x v="2652"/>
            <x v="2658"/>
            <x v="2661"/>
            <x v="2664"/>
            <x v="2665"/>
            <x v="2668"/>
            <x v="2674"/>
            <x v="2681"/>
            <x v="2684"/>
            <x v="2686"/>
            <x v="2688"/>
            <x v="2692"/>
            <x v="2694"/>
            <x v="2697"/>
            <x v="2699"/>
            <x v="2700"/>
            <x v="2701"/>
            <x v="2704"/>
            <x v="2706"/>
            <x v="2707"/>
            <x v="2708"/>
            <x v="2711"/>
            <x v="2714"/>
            <x v="2718"/>
            <x v="2725"/>
            <x v="2728"/>
            <x v="2730"/>
            <x v="2731"/>
            <x v="2732"/>
            <x v="2733"/>
            <x v="2734"/>
            <x v="2743"/>
            <x v="2746"/>
            <x v="2753"/>
            <x v="2755"/>
            <x v="2756"/>
            <x v="2757"/>
            <x v="2759"/>
            <x v="2766"/>
            <x v="2768"/>
            <x v="2769"/>
            <x v="2771"/>
            <x v="2775"/>
            <x v="2777"/>
            <x v="2779"/>
            <x v="2780"/>
            <x v="2785"/>
            <x v="2794"/>
            <x v="2796"/>
            <x v="2799"/>
            <x v="2801"/>
            <x v="2802"/>
            <x v="2805"/>
            <x v="2806"/>
            <x v="2807"/>
            <x v="2812"/>
            <x v="2818"/>
            <x v="2819"/>
            <x v="2822"/>
            <x v="2826"/>
            <x v="2828"/>
            <x v="2829"/>
            <x v="2833"/>
            <x v="2834"/>
            <x v="2836"/>
            <x v="2840"/>
            <x v="2845"/>
            <x v="2846"/>
            <x v="2851"/>
            <x v="2861"/>
            <x v="2862"/>
            <x v="2865"/>
            <x v="2871"/>
            <x v="2873"/>
            <x v="2875"/>
            <x v="2912"/>
            <x v="2918"/>
            <x v="2921"/>
            <x v="2923"/>
            <x v="2927"/>
            <x v="2930"/>
            <x v="2931"/>
            <x v="2935"/>
            <x v="2941"/>
            <x v="2942"/>
            <x v="2952"/>
            <x v="2957"/>
            <x v="2964"/>
            <x v="2967"/>
            <x v="2969"/>
            <x v="2970"/>
            <x v="2974"/>
            <x v="2983"/>
            <x v="2984"/>
            <x v="2986"/>
            <x v="2988"/>
            <x v="2992"/>
            <x v="2996"/>
            <x v="3002"/>
            <x v="3003"/>
            <x v="3005"/>
          </reference>
        </references>
      </pivotArea>
    </format>
    <format dxfId="2286">
      <pivotArea dataOnly="0" labelOnly="1" fieldPosition="0">
        <references count="1">
          <reference field="6" count="50">
            <x v="0"/>
            <x v="6"/>
            <x v="14"/>
            <x v="17"/>
            <x v="22"/>
            <x v="24"/>
            <x v="26"/>
            <x v="30"/>
            <x v="33"/>
            <x v="38"/>
            <x v="40"/>
            <x v="41"/>
            <x v="49"/>
            <x v="58"/>
            <x v="59"/>
            <x v="61"/>
            <x v="63"/>
            <x v="69"/>
            <x v="73"/>
            <x v="75"/>
            <x v="76"/>
            <x v="80"/>
            <x v="87"/>
            <x v="101"/>
            <x v="109"/>
            <x v="119"/>
            <x v="121"/>
            <x v="128"/>
            <x v="134"/>
            <x v="135"/>
            <x v="137"/>
            <x v="140"/>
            <x v="143"/>
            <x v="148"/>
            <x v="149"/>
            <x v="157"/>
            <x v="160"/>
            <x v="162"/>
            <x v="164"/>
            <x v="165"/>
            <x v="167"/>
            <x v="171"/>
            <x v="172"/>
            <x v="177"/>
            <x v="180"/>
            <x v="189"/>
            <x v="190"/>
            <x v="194"/>
            <x v="196"/>
            <x v="201"/>
          </reference>
        </references>
      </pivotArea>
    </format>
    <format dxfId="2285">
      <pivotArea dataOnly="0" labelOnly="1" fieldPosition="0">
        <references count="1">
          <reference field="6" count="50">
            <x v="212"/>
            <x v="215"/>
            <x v="222"/>
            <x v="227"/>
            <x v="232"/>
            <x v="237"/>
            <x v="248"/>
            <x v="249"/>
            <x v="251"/>
            <x v="256"/>
            <x v="265"/>
            <x v="266"/>
            <x v="267"/>
            <x v="273"/>
            <x v="297"/>
            <x v="307"/>
            <x v="310"/>
            <x v="318"/>
            <x v="320"/>
            <x v="332"/>
            <x v="333"/>
            <x v="334"/>
            <x v="349"/>
            <x v="353"/>
            <x v="362"/>
            <x v="366"/>
            <x v="368"/>
            <x v="370"/>
            <x v="372"/>
            <x v="374"/>
            <x v="375"/>
            <x v="381"/>
            <x v="385"/>
            <x v="386"/>
            <x v="394"/>
            <x v="399"/>
            <x v="403"/>
            <x v="404"/>
            <x v="405"/>
            <x v="417"/>
            <x v="418"/>
            <x v="423"/>
            <x v="424"/>
            <x v="428"/>
            <x v="434"/>
            <x v="436"/>
            <x v="443"/>
            <x v="446"/>
            <x v="449"/>
            <x v="453"/>
          </reference>
        </references>
      </pivotArea>
    </format>
    <format dxfId="2284">
      <pivotArea dataOnly="0" labelOnly="1" fieldPosition="0">
        <references count="1">
          <reference field="6" count="50">
            <x v="454"/>
            <x v="459"/>
            <x v="460"/>
            <x v="466"/>
            <x v="467"/>
            <x v="468"/>
            <x v="471"/>
            <x v="476"/>
            <x v="480"/>
            <x v="481"/>
            <x v="482"/>
            <x v="484"/>
            <x v="486"/>
            <x v="492"/>
            <x v="495"/>
            <x v="498"/>
            <x v="504"/>
            <x v="506"/>
            <x v="510"/>
            <x v="512"/>
            <x v="513"/>
            <x v="515"/>
            <x v="521"/>
            <x v="523"/>
            <x v="528"/>
            <x v="529"/>
            <x v="532"/>
            <x v="534"/>
            <x v="536"/>
            <x v="546"/>
            <x v="552"/>
            <x v="554"/>
            <x v="556"/>
            <x v="562"/>
            <x v="566"/>
            <x v="569"/>
            <x v="572"/>
            <x v="573"/>
            <x v="587"/>
            <x v="589"/>
            <x v="596"/>
            <x v="597"/>
            <x v="598"/>
            <x v="599"/>
            <x v="602"/>
            <x v="603"/>
            <x v="604"/>
            <x v="611"/>
            <x v="613"/>
            <x v="619"/>
          </reference>
        </references>
      </pivotArea>
    </format>
    <format dxfId="2283">
      <pivotArea dataOnly="0" labelOnly="1" fieldPosition="0">
        <references count="1">
          <reference field="6" count="50">
            <x v="624"/>
            <x v="627"/>
            <x v="630"/>
            <x v="632"/>
            <x v="633"/>
            <x v="635"/>
            <x v="637"/>
            <x v="638"/>
            <x v="645"/>
            <x v="646"/>
            <x v="648"/>
            <x v="649"/>
            <x v="656"/>
            <x v="657"/>
            <x v="659"/>
            <x v="660"/>
            <x v="662"/>
            <x v="665"/>
            <x v="668"/>
            <x v="669"/>
            <x v="673"/>
            <x v="675"/>
            <x v="676"/>
            <x v="678"/>
            <x v="679"/>
            <x v="689"/>
            <x v="693"/>
            <x v="703"/>
            <x v="704"/>
            <x v="707"/>
            <x v="709"/>
            <x v="713"/>
            <x v="715"/>
            <x v="716"/>
            <x v="717"/>
            <x v="718"/>
            <x v="719"/>
            <x v="722"/>
            <x v="728"/>
            <x v="734"/>
            <x v="736"/>
            <x v="741"/>
            <x v="746"/>
            <x v="747"/>
            <x v="750"/>
            <x v="751"/>
            <x v="753"/>
            <x v="755"/>
            <x v="760"/>
            <x v="761"/>
          </reference>
        </references>
      </pivotArea>
    </format>
    <format dxfId="2282">
      <pivotArea dataOnly="0" labelOnly="1" fieldPosition="0">
        <references count="1">
          <reference field="6" count="50">
            <x v="767"/>
            <x v="768"/>
            <x v="769"/>
            <x v="771"/>
            <x v="773"/>
            <x v="778"/>
            <x v="781"/>
            <x v="783"/>
            <x v="784"/>
            <x v="785"/>
            <x v="790"/>
            <x v="797"/>
            <x v="803"/>
            <x v="804"/>
            <x v="806"/>
            <x v="811"/>
            <x v="815"/>
            <x v="819"/>
            <x v="824"/>
            <x v="825"/>
            <x v="826"/>
            <x v="827"/>
            <x v="828"/>
            <x v="837"/>
            <x v="839"/>
            <x v="840"/>
            <x v="842"/>
            <x v="843"/>
            <x v="848"/>
            <x v="850"/>
            <x v="857"/>
            <x v="859"/>
            <x v="861"/>
            <x v="862"/>
            <x v="870"/>
            <x v="872"/>
            <x v="874"/>
            <x v="879"/>
            <x v="880"/>
            <x v="882"/>
            <x v="883"/>
            <x v="884"/>
            <x v="887"/>
            <x v="893"/>
            <x v="896"/>
            <x v="898"/>
            <x v="902"/>
            <x v="904"/>
            <x v="907"/>
            <x v="908"/>
          </reference>
        </references>
      </pivotArea>
    </format>
    <format dxfId="2281">
      <pivotArea dataOnly="0" labelOnly="1" fieldPosition="0">
        <references count="1">
          <reference field="6" count="50">
            <x v="909"/>
            <x v="911"/>
            <x v="918"/>
            <x v="922"/>
            <x v="924"/>
            <x v="926"/>
            <x v="927"/>
            <x v="934"/>
            <x v="935"/>
            <x v="936"/>
            <x v="938"/>
            <x v="939"/>
            <x v="941"/>
            <x v="942"/>
            <x v="947"/>
            <x v="949"/>
            <x v="951"/>
            <x v="953"/>
            <x v="955"/>
            <x v="956"/>
            <x v="960"/>
            <x v="976"/>
            <x v="979"/>
            <x v="989"/>
            <x v="990"/>
            <x v="995"/>
            <x v="996"/>
            <x v="1002"/>
            <x v="1003"/>
            <x v="1005"/>
            <x v="1014"/>
            <x v="1015"/>
            <x v="1016"/>
            <x v="1017"/>
            <x v="1019"/>
            <x v="1025"/>
            <x v="1030"/>
            <x v="1036"/>
            <x v="1040"/>
            <x v="1045"/>
            <x v="1051"/>
            <x v="1052"/>
            <x v="1057"/>
            <x v="1059"/>
            <x v="1063"/>
            <x v="1069"/>
            <x v="1080"/>
            <x v="1084"/>
            <x v="1085"/>
            <x v="1087"/>
          </reference>
        </references>
      </pivotArea>
    </format>
    <format dxfId="2280">
      <pivotArea dataOnly="0" labelOnly="1" fieldPosition="0">
        <references count="1">
          <reference field="6" count="50">
            <x v="1094"/>
            <x v="1095"/>
            <x v="1097"/>
            <x v="1103"/>
            <x v="1109"/>
            <x v="1116"/>
            <x v="1121"/>
            <x v="1122"/>
            <x v="1126"/>
            <x v="1128"/>
            <x v="1129"/>
            <x v="1134"/>
            <x v="1137"/>
            <x v="1139"/>
            <x v="1141"/>
            <x v="1149"/>
            <x v="1152"/>
            <x v="1153"/>
            <x v="1155"/>
            <x v="1159"/>
            <x v="1164"/>
            <x v="1167"/>
            <x v="1170"/>
            <x v="1174"/>
            <x v="1180"/>
            <x v="1182"/>
            <x v="1187"/>
            <x v="1188"/>
            <x v="1189"/>
            <x v="1193"/>
            <x v="1197"/>
            <x v="1204"/>
            <x v="1206"/>
            <x v="1208"/>
            <x v="1209"/>
            <x v="1210"/>
            <x v="1213"/>
            <x v="1214"/>
            <x v="1215"/>
            <x v="1217"/>
            <x v="1218"/>
            <x v="1221"/>
            <x v="1222"/>
            <x v="1223"/>
            <x v="1226"/>
            <x v="1230"/>
            <x v="1233"/>
            <x v="1234"/>
            <x v="1247"/>
            <x v="1255"/>
          </reference>
        </references>
      </pivotArea>
    </format>
    <format dxfId="2279">
      <pivotArea dataOnly="0" labelOnly="1" fieldPosition="0">
        <references count="1">
          <reference field="6" count="50">
            <x v="1257"/>
            <x v="1258"/>
            <x v="1260"/>
            <x v="1262"/>
            <x v="1275"/>
            <x v="1278"/>
            <x v="1281"/>
            <x v="1282"/>
            <x v="1287"/>
            <x v="1290"/>
            <x v="1292"/>
            <x v="1298"/>
            <x v="1300"/>
            <x v="1301"/>
            <x v="1307"/>
            <x v="1308"/>
            <x v="1309"/>
            <x v="1318"/>
            <x v="1319"/>
            <x v="1324"/>
            <x v="1330"/>
            <x v="1333"/>
            <x v="1335"/>
            <x v="1336"/>
            <x v="1338"/>
            <x v="1341"/>
            <x v="1345"/>
            <x v="1350"/>
            <x v="1354"/>
            <x v="1355"/>
            <x v="1356"/>
            <x v="1357"/>
            <x v="1359"/>
            <x v="1361"/>
            <x v="1362"/>
            <x v="1364"/>
            <x v="1369"/>
            <x v="1370"/>
            <x v="1373"/>
            <x v="1375"/>
            <x v="1387"/>
            <x v="1389"/>
            <x v="1390"/>
            <x v="1395"/>
            <x v="1396"/>
            <x v="1402"/>
            <x v="1403"/>
            <x v="1404"/>
            <x v="1406"/>
            <x v="1407"/>
          </reference>
        </references>
      </pivotArea>
    </format>
    <format dxfId="2278">
      <pivotArea dataOnly="0" labelOnly="1" fieldPosition="0">
        <references count="1">
          <reference field="6" count="50">
            <x v="1413"/>
            <x v="1416"/>
            <x v="1423"/>
            <x v="1425"/>
            <x v="1431"/>
            <x v="1438"/>
            <x v="1440"/>
            <x v="1442"/>
            <x v="1446"/>
            <x v="1449"/>
            <x v="1453"/>
            <x v="1455"/>
            <x v="1461"/>
            <x v="1465"/>
            <x v="1475"/>
            <x v="1476"/>
            <x v="1479"/>
            <x v="1480"/>
            <x v="1482"/>
            <x v="1483"/>
            <x v="1484"/>
            <x v="1485"/>
            <x v="1488"/>
            <x v="1495"/>
            <x v="1496"/>
            <x v="1497"/>
            <x v="1499"/>
            <x v="1500"/>
            <x v="1502"/>
            <x v="1508"/>
            <x v="1513"/>
            <x v="1514"/>
            <x v="1521"/>
            <x v="1522"/>
            <x v="1524"/>
            <x v="1530"/>
            <x v="1535"/>
            <x v="1536"/>
            <x v="1539"/>
            <x v="1540"/>
            <x v="1547"/>
            <x v="1548"/>
            <x v="1551"/>
            <x v="1556"/>
            <x v="1563"/>
            <x v="1565"/>
            <x v="1567"/>
            <x v="1569"/>
            <x v="1571"/>
            <x v="1574"/>
          </reference>
        </references>
      </pivotArea>
    </format>
    <format dxfId="2277">
      <pivotArea dataOnly="0" labelOnly="1" fieldPosition="0">
        <references count="1">
          <reference field="6" count="50">
            <x v="1576"/>
            <x v="1580"/>
            <x v="1581"/>
            <x v="1590"/>
            <x v="1593"/>
            <x v="1595"/>
            <x v="1596"/>
            <x v="1605"/>
            <x v="1621"/>
            <x v="1622"/>
            <x v="1628"/>
            <x v="1637"/>
            <x v="1639"/>
            <x v="1644"/>
            <x v="1652"/>
            <x v="1659"/>
            <x v="1662"/>
            <x v="1672"/>
            <x v="1677"/>
            <x v="1678"/>
            <x v="1681"/>
            <x v="1685"/>
            <x v="1697"/>
            <x v="1700"/>
            <x v="1708"/>
            <x v="1711"/>
            <x v="1714"/>
            <x v="1715"/>
            <x v="1716"/>
            <x v="1720"/>
            <x v="1721"/>
            <x v="1727"/>
            <x v="1729"/>
            <x v="1733"/>
            <x v="1736"/>
            <x v="1740"/>
            <x v="1743"/>
            <x v="1746"/>
            <x v="1750"/>
            <x v="1767"/>
            <x v="1768"/>
            <x v="1772"/>
            <x v="1781"/>
            <x v="1790"/>
            <x v="1792"/>
            <x v="1793"/>
            <x v="1800"/>
            <x v="1803"/>
            <x v="1805"/>
            <x v="1814"/>
          </reference>
        </references>
      </pivotArea>
    </format>
    <format dxfId="2276">
      <pivotArea dataOnly="0" labelOnly="1" fieldPosition="0">
        <references count="1">
          <reference field="6" count="50">
            <x v="1818"/>
            <x v="1829"/>
            <x v="1836"/>
            <x v="1845"/>
            <x v="1849"/>
            <x v="1852"/>
            <x v="1854"/>
            <x v="1858"/>
            <x v="1868"/>
            <x v="1872"/>
            <x v="1873"/>
            <x v="1886"/>
            <x v="1889"/>
            <x v="1891"/>
            <x v="1893"/>
            <x v="1895"/>
            <x v="1896"/>
            <x v="1898"/>
            <x v="1899"/>
            <x v="1900"/>
            <x v="1904"/>
            <x v="1911"/>
            <x v="1912"/>
            <x v="1919"/>
            <x v="1924"/>
            <x v="1928"/>
            <x v="1935"/>
            <x v="1946"/>
            <x v="1947"/>
            <x v="1949"/>
            <x v="1958"/>
            <x v="1960"/>
            <x v="1961"/>
            <x v="1963"/>
            <x v="1971"/>
            <x v="1974"/>
            <x v="1977"/>
            <x v="1982"/>
            <x v="1995"/>
            <x v="1996"/>
            <x v="1997"/>
            <x v="1999"/>
            <x v="2002"/>
            <x v="2004"/>
            <x v="2016"/>
            <x v="2018"/>
            <x v="2019"/>
            <x v="2023"/>
            <x v="2026"/>
            <x v="2027"/>
          </reference>
        </references>
      </pivotArea>
    </format>
    <format dxfId="2275">
      <pivotArea dataOnly="0" labelOnly="1" fieldPosition="0">
        <references count="1">
          <reference field="6" count="50">
            <x v="2030"/>
            <x v="2031"/>
            <x v="2036"/>
            <x v="2041"/>
            <x v="2046"/>
            <x v="2050"/>
            <x v="2053"/>
            <x v="2057"/>
            <x v="2058"/>
            <x v="2069"/>
            <x v="2070"/>
            <x v="2072"/>
            <x v="2074"/>
            <x v="2079"/>
            <x v="2084"/>
            <x v="2087"/>
            <x v="2088"/>
            <x v="2094"/>
            <x v="2100"/>
            <x v="2104"/>
            <x v="2105"/>
            <x v="2110"/>
            <x v="2111"/>
            <x v="2133"/>
            <x v="2134"/>
            <x v="2137"/>
            <x v="2142"/>
            <x v="2146"/>
            <x v="2147"/>
            <x v="2152"/>
            <x v="2161"/>
            <x v="2162"/>
            <x v="2165"/>
            <x v="2167"/>
            <x v="2175"/>
            <x v="2177"/>
            <x v="2184"/>
            <x v="2186"/>
            <x v="2192"/>
            <x v="2194"/>
            <x v="2197"/>
            <x v="2202"/>
            <x v="2205"/>
            <x v="2208"/>
            <x v="2213"/>
            <x v="2214"/>
            <x v="2216"/>
            <x v="2222"/>
            <x v="2223"/>
            <x v="2229"/>
          </reference>
        </references>
      </pivotArea>
    </format>
    <format dxfId="2274">
      <pivotArea dataOnly="0" labelOnly="1" fieldPosition="0">
        <references count="1">
          <reference field="6" count="50">
            <x v="2231"/>
            <x v="2233"/>
            <x v="2236"/>
            <x v="2245"/>
            <x v="2249"/>
            <x v="2250"/>
            <x v="2256"/>
            <x v="2258"/>
            <x v="2260"/>
            <x v="2269"/>
            <x v="2276"/>
            <x v="2281"/>
            <x v="2282"/>
            <x v="2283"/>
            <x v="2284"/>
            <x v="2289"/>
            <x v="2299"/>
            <x v="2301"/>
            <x v="2302"/>
            <x v="2313"/>
            <x v="2321"/>
            <x v="2328"/>
            <x v="2332"/>
            <x v="2338"/>
            <x v="2345"/>
            <x v="2349"/>
            <x v="2351"/>
            <x v="2359"/>
            <x v="2362"/>
            <x v="2366"/>
            <x v="2367"/>
            <x v="2379"/>
            <x v="2386"/>
            <x v="2393"/>
            <x v="2394"/>
            <x v="2398"/>
            <x v="2404"/>
            <x v="2405"/>
            <x v="2407"/>
            <x v="2414"/>
            <x v="2418"/>
            <x v="2420"/>
            <x v="2427"/>
            <x v="2428"/>
            <x v="2434"/>
            <x v="2442"/>
            <x v="2443"/>
            <x v="2444"/>
            <x v="2450"/>
            <x v="2451"/>
          </reference>
        </references>
      </pivotArea>
    </format>
    <format dxfId="2273">
      <pivotArea dataOnly="0" labelOnly="1" fieldPosition="0">
        <references count="1">
          <reference field="6" count="50">
            <x v="2465"/>
            <x v="2468"/>
            <x v="2473"/>
            <x v="2474"/>
            <x v="2476"/>
            <x v="2477"/>
            <x v="2478"/>
            <x v="2482"/>
            <x v="2487"/>
            <x v="2488"/>
            <x v="2495"/>
            <x v="2497"/>
            <x v="2498"/>
            <x v="2501"/>
            <x v="2517"/>
            <x v="2518"/>
            <x v="2524"/>
            <x v="2528"/>
            <x v="2532"/>
            <x v="2538"/>
            <x v="2540"/>
            <x v="2545"/>
            <x v="2548"/>
            <x v="2553"/>
            <x v="2554"/>
            <x v="2574"/>
            <x v="2577"/>
            <x v="2584"/>
            <x v="2589"/>
            <x v="2590"/>
            <x v="2591"/>
            <x v="2592"/>
            <x v="2593"/>
            <x v="2594"/>
            <x v="2601"/>
            <x v="2604"/>
            <x v="2607"/>
            <x v="2609"/>
            <x v="2611"/>
            <x v="2619"/>
            <x v="2620"/>
            <x v="2624"/>
            <x v="2628"/>
            <x v="2629"/>
            <x v="2635"/>
            <x v="2637"/>
            <x v="2638"/>
            <x v="2639"/>
            <x v="2643"/>
            <x v="2644"/>
          </reference>
        </references>
      </pivotArea>
    </format>
    <format dxfId="2272">
      <pivotArea dataOnly="0" labelOnly="1" fieldPosition="0">
        <references count="1">
          <reference field="6" count="50">
            <x v="2652"/>
            <x v="2658"/>
            <x v="2661"/>
            <x v="2664"/>
            <x v="2665"/>
            <x v="2668"/>
            <x v="2674"/>
            <x v="2681"/>
            <x v="2684"/>
            <x v="2686"/>
            <x v="2688"/>
            <x v="2692"/>
            <x v="2694"/>
            <x v="2697"/>
            <x v="2699"/>
            <x v="2700"/>
            <x v="2701"/>
            <x v="2704"/>
            <x v="2706"/>
            <x v="2707"/>
            <x v="2708"/>
            <x v="2711"/>
            <x v="2714"/>
            <x v="2718"/>
            <x v="2725"/>
            <x v="2728"/>
            <x v="2730"/>
            <x v="2731"/>
            <x v="2732"/>
            <x v="2733"/>
            <x v="2734"/>
            <x v="2743"/>
            <x v="2746"/>
            <x v="2753"/>
            <x v="2755"/>
            <x v="2756"/>
            <x v="2757"/>
            <x v="2759"/>
            <x v="2766"/>
            <x v="2768"/>
            <x v="2769"/>
            <x v="2771"/>
            <x v="2775"/>
            <x v="2777"/>
            <x v="2779"/>
            <x v="2780"/>
            <x v="2785"/>
            <x v="2794"/>
            <x v="2796"/>
            <x v="2799"/>
          </reference>
        </references>
      </pivotArea>
    </format>
    <format dxfId="2271">
      <pivotArea dataOnly="0" labelOnly="1" fieldPosition="0">
        <references count="1">
          <reference field="6" count="50">
            <x v="2801"/>
            <x v="2802"/>
            <x v="2805"/>
            <x v="2806"/>
            <x v="2807"/>
            <x v="2812"/>
            <x v="2818"/>
            <x v="2819"/>
            <x v="2822"/>
            <x v="2826"/>
            <x v="2828"/>
            <x v="2829"/>
            <x v="2833"/>
            <x v="2834"/>
            <x v="2836"/>
            <x v="2840"/>
            <x v="2845"/>
            <x v="2846"/>
            <x v="2851"/>
            <x v="2861"/>
            <x v="2862"/>
            <x v="2865"/>
            <x v="2871"/>
            <x v="2873"/>
            <x v="2875"/>
            <x v="2912"/>
            <x v="2918"/>
            <x v="2921"/>
            <x v="2923"/>
            <x v="2927"/>
            <x v="2930"/>
            <x v="2931"/>
            <x v="2935"/>
            <x v="2941"/>
            <x v="2942"/>
            <x v="2952"/>
            <x v="2957"/>
            <x v="2964"/>
            <x v="2967"/>
            <x v="2969"/>
            <x v="2970"/>
            <x v="2974"/>
            <x v="2983"/>
            <x v="2984"/>
            <x v="2986"/>
            <x v="2988"/>
            <x v="2992"/>
            <x v="2996"/>
            <x v="3002"/>
            <x v="3003"/>
          </reference>
        </references>
      </pivotArea>
    </format>
    <format dxfId="2270">
      <pivotArea dataOnly="0" labelOnly="1" fieldPosition="0">
        <references count="1">
          <reference field="6" count="50">
            <x v="0"/>
            <x v="5"/>
            <x v="6"/>
            <x v="14"/>
            <x v="17"/>
            <x v="22"/>
            <x v="30"/>
            <x v="38"/>
            <x v="40"/>
            <x v="49"/>
            <x v="51"/>
            <x v="58"/>
            <x v="61"/>
            <x v="62"/>
            <x v="63"/>
            <x v="69"/>
            <x v="76"/>
            <x v="78"/>
            <x v="80"/>
            <x v="90"/>
            <x v="96"/>
            <x v="121"/>
            <x v="128"/>
            <x v="134"/>
            <x v="135"/>
            <x v="149"/>
            <x v="155"/>
            <x v="157"/>
            <x v="162"/>
            <x v="164"/>
            <x v="167"/>
            <x v="172"/>
            <x v="177"/>
            <x v="180"/>
            <x v="185"/>
            <x v="190"/>
            <x v="196"/>
            <x v="197"/>
            <x v="205"/>
            <x v="215"/>
            <x v="219"/>
            <x v="220"/>
            <x v="227"/>
            <x v="231"/>
            <x v="235"/>
            <x v="237"/>
            <x v="248"/>
            <x v="249"/>
            <x v="251"/>
            <x v="255"/>
          </reference>
        </references>
      </pivotArea>
    </format>
    <format dxfId="2269">
      <pivotArea dataOnly="0" labelOnly="1" fieldPosition="0">
        <references count="1">
          <reference field="6" count="50">
            <x v="256"/>
            <x v="265"/>
            <x v="266"/>
            <x v="267"/>
            <x v="273"/>
            <x v="275"/>
            <x v="282"/>
            <x v="287"/>
            <x v="294"/>
            <x v="297"/>
            <x v="302"/>
            <x v="307"/>
            <x v="310"/>
            <x v="314"/>
            <x v="320"/>
            <x v="322"/>
            <x v="327"/>
            <x v="332"/>
            <x v="333"/>
            <x v="334"/>
            <x v="343"/>
            <x v="349"/>
            <x v="362"/>
            <x v="366"/>
            <x v="368"/>
            <x v="370"/>
            <x v="372"/>
            <x v="373"/>
            <x v="374"/>
            <x v="375"/>
            <x v="376"/>
            <x v="381"/>
            <x v="385"/>
            <x v="386"/>
            <x v="391"/>
            <x v="399"/>
            <x v="403"/>
            <x v="404"/>
            <x v="405"/>
            <x v="406"/>
            <x v="416"/>
            <x v="417"/>
            <x v="418"/>
            <x v="420"/>
            <x v="424"/>
            <x v="434"/>
            <x v="446"/>
            <x v="453"/>
            <x v="454"/>
            <x v="460"/>
          </reference>
        </references>
      </pivotArea>
    </format>
    <format dxfId="2268">
      <pivotArea dataOnly="0" labelOnly="1" fieldPosition="0">
        <references count="1">
          <reference field="6" count="50">
            <x v="468"/>
            <x v="471"/>
            <x v="474"/>
            <x v="476"/>
            <x v="480"/>
            <x v="488"/>
            <x v="492"/>
            <x v="498"/>
            <x v="500"/>
            <x v="504"/>
            <x v="507"/>
            <x v="510"/>
            <x v="513"/>
            <x v="515"/>
            <x v="521"/>
            <x v="523"/>
            <x v="524"/>
            <x v="528"/>
            <x v="529"/>
            <x v="532"/>
            <x v="533"/>
            <x v="534"/>
            <x v="537"/>
            <x v="539"/>
            <x v="546"/>
            <x v="549"/>
            <x v="552"/>
            <x v="554"/>
            <x v="566"/>
            <x v="569"/>
            <x v="572"/>
            <x v="573"/>
            <x v="587"/>
            <x v="597"/>
            <x v="598"/>
            <x v="599"/>
            <x v="602"/>
            <x v="604"/>
            <x v="613"/>
            <x v="615"/>
            <x v="619"/>
            <x v="624"/>
            <x v="630"/>
            <x v="633"/>
            <x v="634"/>
            <x v="635"/>
            <x v="637"/>
            <x v="643"/>
            <x v="645"/>
            <x v="646"/>
          </reference>
        </references>
      </pivotArea>
    </format>
    <format dxfId="2267">
      <pivotArea dataOnly="0" labelOnly="1" fieldPosition="0">
        <references count="1">
          <reference field="6" count="50">
            <x v="648"/>
            <x v="656"/>
            <x v="659"/>
            <x v="663"/>
            <x v="664"/>
            <x v="665"/>
            <x v="678"/>
            <x v="689"/>
            <x v="691"/>
            <x v="693"/>
            <x v="701"/>
            <x v="703"/>
            <x v="704"/>
            <x v="706"/>
            <x v="707"/>
            <x v="709"/>
            <x v="710"/>
            <x v="711"/>
            <x v="712"/>
            <x v="713"/>
            <x v="715"/>
            <x v="716"/>
            <x v="718"/>
            <x v="728"/>
            <x v="734"/>
            <x v="741"/>
            <x v="747"/>
            <x v="750"/>
            <x v="751"/>
            <x v="755"/>
            <x v="760"/>
            <x v="761"/>
            <x v="767"/>
            <x v="768"/>
            <x v="769"/>
            <x v="771"/>
            <x v="772"/>
            <x v="776"/>
            <x v="781"/>
            <x v="783"/>
            <x v="784"/>
            <x v="787"/>
            <x v="789"/>
            <x v="790"/>
            <x v="794"/>
            <x v="797"/>
            <x v="799"/>
            <x v="806"/>
            <x v="811"/>
            <x v="812"/>
          </reference>
        </references>
      </pivotArea>
    </format>
    <format dxfId="2266">
      <pivotArea dataOnly="0" labelOnly="1" fieldPosition="0">
        <references count="1">
          <reference field="6" count="50">
            <x v="815"/>
            <x v="824"/>
            <x v="825"/>
            <x v="828"/>
            <x v="829"/>
            <x v="832"/>
            <x v="833"/>
            <x v="837"/>
            <x v="839"/>
            <x v="840"/>
            <x v="857"/>
            <x v="859"/>
            <x v="861"/>
            <x v="867"/>
            <x v="879"/>
            <x v="882"/>
            <x v="896"/>
            <x v="902"/>
            <x v="908"/>
            <x v="909"/>
            <x v="911"/>
            <x v="920"/>
            <x v="924"/>
            <x v="926"/>
            <x v="927"/>
            <x v="933"/>
            <x v="934"/>
            <x v="938"/>
            <x v="942"/>
            <x v="946"/>
            <x v="947"/>
            <x v="949"/>
            <x v="951"/>
            <x v="953"/>
            <x v="956"/>
            <x v="960"/>
            <x v="976"/>
            <x v="979"/>
            <x v="982"/>
            <x v="989"/>
            <x v="993"/>
            <x v="995"/>
            <x v="998"/>
            <x v="999"/>
            <x v="1002"/>
            <x v="1003"/>
            <x v="1005"/>
            <x v="1014"/>
            <x v="1015"/>
            <x v="1016"/>
          </reference>
        </references>
      </pivotArea>
    </format>
    <format dxfId="2265">
      <pivotArea dataOnly="0" labelOnly="1" fieldPosition="0">
        <references count="1">
          <reference field="6" count="50">
            <x v="1017"/>
            <x v="1022"/>
            <x v="1024"/>
            <x v="1028"/>
            <x v="1029"/>
            <x v="1036"/>
            <x v="1038"/>
            <x v="1040"/>
            <x v="1045"/>
            <x v="1051"/>
            <x v="1052"/>
            <x v="1057"/>
            <x v="1059"/>
            <x v="1061"/>
            <x v="1063"/>
            <x v="1069"/>
            <x v="1070"/>
            <x v="1077"/>
            <x v="1080"/>
            <x v="1084"/>
            <x v="1085"/>
            <x v="1087"/>
            <x v="1091"/>
            <x v="1094"/>
            <x v="1095"/>
            <x v="1098"/>
            <x v="1103"/>
            <x v="1106"/>
            <x v="1107"/>
            <x v="1108"/>
            <x v="1109"/>
            <x v="1134"/>
            <x v="1137"/>
            <x v="1139"/>
            <x v="1141"/>
            <x v="1149"/>
            <x v="1151"/>
            <x v="1152"/>
            <x v="1155"/>
            <x v="1157"/>
            <x v="1159"/>
            <x v="1164"/>
            <x v="1169"/>
            <x v="1173"/>
            <x v="1174"/>
            <x v="1182"/>
            <x v="1187"/>
            <x v="1188"/>
            <x v="1193"/>
            <x v="1197"/>
          </reference>
        </references>
      </pivotArea>
    </format>
    <format dxfId="2264">
      <pivotArea dataOnly="0" labelOnly="1" fieldPosition="0">
        <references count="1">
          <reference field="6" count="50">
            <x v="1204"/>
            <x v="1206"/>
            <x v="1207"/>
            <x v="1208"/>
            <x v="1209"/>
            <x v="1212"/>
            <x v="1214"/>
            <x v="1215"/>
            <x v="1217"/>
            <x v="1218"/>
            <x v="1222"/>
            <x v="1223"/>
            <x v="1225"/>
            <x v="1226"/>
            <x v="1230"/>
            <x v="1233"/>
            <x v="1234"/>
            <x v="1235"/>
            <x v="1236"/>
            <x v="1247"/>
            <x v="1257"/>
            <x v="1258"/>
            <x v="1260"/>
            <x v="1275"/>
            <x v="1281"/>
            <x v="1282"/>
            <x v="1284"/>
            <x v="1287"/>
            <x v="1298"/>
            <x v="1300"/>
            <x v="1307"/>
            <x v="1308"/>
            <x v="1309"/>
            <x v="1319"/>
            <x v="1332"/>
            <x v="1333"/>
            <x v="1335"/>
            <x v="1338"/>
            <x v="1339"/>
            <x v="1341"/>
            <x v="1342"/>
            <x v="1344"/>
            <x v="1345"/>
            <x v="1350"/>
            <x v="1355"/>
            <x v="1356"/>
            <x v="1357"/>
            <x v="1361"/>
            <x v="1362"/>
            <x v="1364"/>
          </reference>
        </references>
      </pivotArea>
    </format>
    <format dxfId="2263">
      <pivotArea dataOnly="0" labelOnly="1" fieldPosition="0">
        <references count="1">
          <reference field="6" count="50">
            <x v="1369"/>
            <x v="1375"/>
            <x v="1387"/>
            <x v="1390"/>
            <x v="1395"/>
            <x v="1396"/>
            <x v="1403"/>
            <x v="1404"/>
            <x v="1407"/>
            <x v="1409"/>
            <x v="1410"/>
            <x v="1417"/>
            <x v="1420"/>
            <x v="1425"/>
            <x v="1431"/>
            <x v="1438"/>
            <x v="1440"/>
            <x v="1442"/>
            <x v="1446"/>
            <x v="1449"/>
            <x v="1457"/>
            <x v="1459"/>
            <x v="1461"/>
            <x v="1465"/>
            <x v="1468"/>
            <x v="1469"/>
            <x v="1478"/>
            <x v="1479"/>
            <x v="1480"/>
            <x v="1482"/>
            <x v="1483"/>
            <x v="1484"/>
            <x v="1485"/>
            <x v="1486"/>
            <x v="1488"/>
            <x v="1495"/>
            <x v="1496"/>
            <x v="1499"/>
            <x v="1500"/>
            <x v="1502"/>
            <x v="1504"/>
            <x v="1506"/>
            <x v="1513"/>
            <x v="1514"/>
            <x v="1521"/>
            <x v="1522"/>
            <x v="1524"/>
            <x v="1530"/>
            <x v="1535"/>
            <x v="1536"/>
          </reference>
        </references>
      </pivotArea>
    </format>
    <format dxfId="2262">
      <pivotArea dataOnly="0" labelOnly="1" fieldPosition="0">
        <references count="1">
          <reference field="6" count="50">
            <x v="1539"/>
            <x v="1540"/>
            <x v="1547"/>
            <x v="1548"/>
            <x v="1551"/>
            <x v="1556"/>
            <x v="1563"/>
            <x v="1565"/>
            <x v="1567"/>
            <x v="1569"/>
            <x v="1574"/>
            <x v="1576"/>
            <x v="1581"/>
            <x v="1593"/>
            <x v="1595"/>
            <x v="1596"/>
            <x v="1605"/>
            <x v="1622"/>
            <x v="1628"/>
            <x v="1639"/>
            <x v="1644"/>
            <x v="1652"/>
            <x v="1659"/>
            <x v="1662"/>
            <x v="1667"/>
            <x v="1672"/>
            <x v="1677"/>
            <x v="1678"/>
            <x v="1679"/>
            <x v="1680"/>
            <x v="1681"/>
            <x v="1684"/>
            <x v="1687"/>
            <x v="1700"/>
            <x v="1708"/>
            <x v="1714"/>
            <x v="1715"/>
            <x v="1716"/>
            <x v="1720"/>
            <x v="1721"/>
            <x v="1729"/>
            <x v="1733"/>
            <x v="1736"/>
            <x v="1739"/>
            <x v="1740"/>
            <x v="1743"/>
            <x v="1745"/>
            <x v="1763"/>
            <x v="1767"/>
            <x v="1772"/>
          </reference>
        </references>
      </pivotArea>
    </format>
    <format dxfId="2261">
      <pivotArea dataOnly="0" labelOnly="1" fieldPosition="0">
        <references count="1">
          <reference field="6" count="50">
            <x v="1781"/>
            <x v="1783"/>
            <x v="1793"/>
            <x v="1796"/>
            <x v="1797"/>
            <x v="1800"/>
            <x v="1803"/>
            <x v="1805"/>
            <x v="1807"/>
            <x v="1818"/>
            <x v="1829"/>
            <x v="1848"/>
            <x v="1850"/>
            <x v="1853"/>
            <x v="1854"/>
            <x v="1868"/>
            <x v="1873"/>
            <x v="1886"/>
            <x v="1891"/>
            <x v="1893"/>
            <x v="1896"/>
            <x v="1898"/>
            <x v="1899"/>
            <x v="1900"/>
            <x v="1904"/>
            <x v="1909"/>
            <x v="1911"/>
            <x v="1918"/>
            <x v="1919"/>
            <x v="1920"/>
            <x v="1928"/>
            <x v="1935"/>
            <x v="1944"/>
            <x v="1946"/>
            <x v="1947"/>
            <x v="1948"/>
            <x v="1949"/>
            <x v="1955"/>
            <x v="1958"/>
            <x v="1959"/>
            <x v="1960"/>
            <x v="1961"/>
            <x v="1963"/>
            <x v="1971"/>
            <x v="1972"/>
            <x v="1977"/>
            <x v="1979"/>
            <x v="1995"/>
            <x v="1997"/>
            <x v="1999"/>
          </reference>
        </references>
      </pivotArea>
    </format>
    <format dxfId="2260">
      <pivotArea dataOnly="0" labelOnly="1" fieldPosition="0">
        <references count="1">
          <reference field="6" count="50">
            <x v="2002"/>
            <x v="2004"/>
            <x v="2009"/>
            <x v="2010"/>
            <x v="2016"/>
            <x v="2018"/>
            <x v="2019"/>
            <x v="2020"/>
            <x v="2022"/>
            <x v="2023"/>
            <x v="2026"/>
            <x v="2031"/>
            <x v="2036"/>
            <x v="2046"/>
            <x v="2050"/>
            <x v="2053"/>
            <x v="2057"/>
            <x v="2058"/>
            <x v="2069"/>
            <x v="2070"/>
            <x v="2072"/>
            <x v="2079"/>
            <x v="2080"/>
            <x v="2088"/>
            <x v="2096"/>
            <x v="2104"/>
            <x v="2110"/>
            <x v="2137"/>
            <x v="2142"/>
            <x v="2146"/>
            <x v="2147"/>
            <x v="2161"/>
            <x v="2177"/>
            <x v="2178"/>
            <x v="2186"/>
            <x v="2192"/>
            <x v="2194"/>
            <x v="2197"/>
            <x v="2202"/>
            <x v="2203"/>
            <x v="2205"/>
            <x v="2208"/>
            <x v="2209"/>
            <x v="2214"/>
            <x v="2216"/>
            <x v="2217"/>
            <x v="2222"/>
            <x v="2223"/>
            <x v="2229"/>
            <x v="2231"/>
          </reference>
        </references>
      </pivotArea>
    </format>
    <format dxfId="2259">
      <pivotArea dataOnly="0" labelOnly="1" fieldPosition="0">
        <references count="1">
          <reference field="6" count="50">
            <x v="2241"/>
            <x v="2245"/>
            <x v="2246"/>
            <x v="2249"/>
            <x v="2250"/>
            <x v="2256"/>
            <x v="2258"/>
            <x v="2260"/>
            <x v="2274"/>
            <x v="2276"/>
            <x v="2281"/>
            <x v="2283"/>
            <x v="2284"/>
            <x v="2285"/>
            <x v="2289"/>
            <x v="2299"/>
            <x v="2301"/>
            <x v="2302"/>
            <x v="2313"/>
            <x v="2314"/>
            <x v="2319"/>
            <x v="2321"/>
            <x v="2324"/>
            <x v="2338"/>
            <x v="2345"/>
            <x v="2359"/>
            <x v="2360"/>
            <x v="2362"/>
            <x v="2372"/>
            <x v="2379"/>
            <x v="2389"/>
            <x v="2393"/>
            <x v="2398"/>
            <x v="2404"/>
            <x v="2405"/>
            <x v="2406"/>
            <x v="2416"/>
            <x v="2420"/>
            <x v="2428"/>
            <x v="2434"/>
            <x v="2435"/>
            <x v="2442"/>
            <x v="2468"/>
            <x v="2473"/>
            <x v="2474"/>
            <x v="2477"/>
            <x v="2478"/>
            <x v="2480"/>
            <x v="2485"/>
            <x v="2487"/>
          </reference>
        </references>
      </pivotArea>
    </format>
    <format dxfId="2258">
      <pivotArea dataOnly="0" labelOnly="1" fieldPosition="0">
        <references count="1">
          <reference field="6" count="50">
            <x v="2488"/>
            <x v="2495"/>
            <x v="2497"/>
            <x v="2498"/>
            <x v="2501"/>
            <x v="2517"/>
            <x v="2518"/>
            <x v="2524"/>
            <x v="2526"/>
            <x v="2528"/>
            <x v="2532"/>
            <x v="2537"/>
            <x v="2538"/>
            <x v="2545"/>
            <x v="2553"/>
            <x v="2554"/>
            <x v="2574"/>
            <x v="2577"/>
            <x v="2584"/>
            <x v="2586"/>
            <x v="2589"/>
            <x v="2590"/>
            <x v="2591"/>
            <x v="2592"/>
            <x v="2593"/>
            <x v="2594"/>
            <x v="2601"/>
            <x v="2604"/>
            <x v="2607"/>
            <x v="2609"/>
            <x v="2611"/>
            <x v="2613"/>
            <x v="2619"/>
            <x v="2624"/>
            <x v="2639"/>
            <x v="2643"/>
            <x v="2652"/>
            <x v="2656"/>
            <x v="2658"/>
            <x v="2664"/>
            <x v="2668"/>
            <x v="2674"/>
            <x v="2675"/>
            <x v="2684"/>
            <x v="2688"/>
            <x v="2692"/>
            <x v="2694"/>
            <x v="2707"/>
            <x v="2722"/>
            <x v="2728"/>
          </reference>
        </references>
      </pivotArea>
    </format>
    <format dxfId="2257">
      <pivotArea dataOnly="0" labelOnly="1" fieldPosition="0">
        <references count="1">
          <reference field="6" count="50">
            <x v="2730"/>
            <x v="2731"/>
            <x v="2732"/>
            <x v="2733"/>
            <x v="2743"/>
            <x v="2746"/>
            <x v="2750"/>
            <x v="2753"/>
            <x v="2755"/>
            <x v="2756"/>
            <x v="2757"/>
            <x v="2759"/>
            <x v="2766"/>
            <x v="2768"/>
            <x v="2769"/>
            <x v="2771"/>
            <x v="2773"/>
            <x v="2778"/>
            <x v="2779"/>
            <x v="2780"/>
            <x v="2785"/>
            <x v="2792"/>
            <x v="2794"/>
            <x v="2796"/>
            <x v="2799"/>
            <x v="2801"/>
            <x v="2805"/>
            <x v="2806"/>
            <x v="2811"/>
            <x v="2818"/>
            <x v="2822"/>
            <x v="2826"/>
            <x v="2836"/>
            <x v="2840"/>
            <x v="2845"/>
            <x v="2846"/>
            <x v="2850"/>
            <x v="2851"/>
            <x v="2861"/>
            <x v="2862"/>
            <x v="2873"/>
            <x v="2912"/>
            <x v="2921"/>
            <x v="2923"/>
            <x v="2927"/>
            <x v="2929"/>
            <x v="2930"/>
            <x v="2931"/>
            <x v="2935"/>
            <x v="2936"/>
          </reference>
        </references>
      </pivotArea>
    </format>
    <format dxfId="2256">
      <pivotArea dataOnly="0" labelOnly="1" fieldPosition="0">
        <references count="1">
          <reference field="6" count="17">
            <x v="2939"/>
            <x v="2941"/>
            <x v="2944"/>
            <x v="2951"/>
            <x v="2952"/>
            <x v="2953"/>
            <x v="2959"/>
            <x v="2967"/>
            <x v="2969"/>
            <x v="2970"/>
            <x v="2983"/>
            <x v="2984"/>
            <x v="2986"/>
            <x v="2996"/>
            <x v="3000"/>
            <x v="3002"/>
            <x v="3003"/>
          </reference>
        </references>
      </pivotArea>
    </format>
    <format dxfId="2255">
      <pivotArea dataOnly="0" labelOnly="1" fieldPosition="0">
        <references count="1">
          <reference field="6" count="50">
            <x v="0"/>
            <x v="5"/>
            <x v="6"/>
            <x v="11"/>
            <x v="14"/>
            <x v="17"/>
            <x v="22"/>
            <x v="24"/>
            <x v="26"/>
            <x v="29"/>
            <x v="30"/>
            <x v="33"/>
            <x v="38"/>
            <x v="40"/>
            <x v="41"/>
            <x v="47"/>
            <x v="49"/>
            <x v="51"/>
            <x v="58"/>
            <x v="59"/>
            <x v="61"/>
            <x v="62"/>
            <x v="63"/>
            <x v="69"/>
            <x v="73"/>
            <x v="75"/>
            <x v="76"/>
            <x v="78"/>
            <x v="80"/>
            <x v="87"/>
            <x v="90"/>
            <x v="96"/>
            <x v="101"/>
            <x v="109"/>
            <x v="119"/>
            <x v="120"/>
            <x v="121"/>
            <x v="128"/>
            <x v="134"/>
            <x v="135"/>
            <x v="136"/>
            <x v="137"/>
            <x v="140"/>
            <x v="143"/>
            <x v="148"/>
            <x v="149"/>
            <x v="155"/>
            <x v="157"/>
            <x v="160"/>
            <x v="162"/>
          </reference>
        </references>
      </pivotArea>
    </format>
    <format dxfId="2254">
      <pivotArea dataOnly="0" labelOnly="1" fieldPosition="0">
        <references count="1">
          <reference field="6" count="50">
            <x v="164"/>
            <x v="165"/>
            <x v="167"/>
            <x v="171"/>
            <x v="172"/>
            <x v="177"/>
            <x v="180"/>
            <x v="184"/>
            <x v="185"/>
            <x v="189"/>
            <x v="190"/>
            <x v="194"/>
            <x v="196"/>
            <x v="197"/>
            <x v="201"/>
            <x v="205"/>
            <x v="212"/>
            <x v="215"/>
            <x v="219"/>
            <x v="220"/>
            <x v="222"/>
            <x v="227"/>
            <x v="231"/>
            <x v="232"/>
            <x v="235"/>
            <x v="237"/>
            <x v="248"/>
            <x v="249"/>
            <x v="251"/>
            <x v="255"/>
            <x v="256"/>
            <x v="265"/>
            <x v="266"/>
            <x v="267"/>
            <x v="273"/>
            <x v="275"/>
            <x v="282"/>
            <x v="287"/>
            <x v="294"/>
            <x v="297"/>
            <x v="302"/>
            <x v="307"/>
            <x v="310"/>
            <x v="311"/>
            <x v="314"/>
            <x v="318"/>
            <x v="320"/>
            <x v="322"/>
            <x v="327"/>
            <x v="332"/>
          </reference>
        </references>
      </pivotArea>
    </format>
    <format dxfId="2253">
      <pivotArea dataOnly="0" labelOnly="1" fieldPosition="0">
        <references count="1">
          <reference field="6" count="50">
            <x v="333"/>
            <x v="334"/>
            <x v="343"/>
            <x v="349"/>
            <x v="353"/>
            <x v="360"/>
            <x v="362"/>
            <x v="366"/>
            <x v="368"/>
            <x v="370"/>
            <x v="372"/>
            <x v="373"/>
            <x v="374"/>
            <x v="375"/>
            <x v="376"/>
            <x v="381"/>
            <x v="385"/>
            <x v="386"/>
            <x v="391"/>
            <x v="394"/>
            <x v="397"/>
            <x v="398"/>
            <x v="399"/>
            <x v="403"/>
            <x v="404"/>
            <x v="405"/>
            <x v="406"/>
            <x v="416"/>
            <x v="417"/>
            <x v="418"/>
            <x v="419"/>
            <x v="420"/>
            <x v="422"/>
            <x v="423"/>
            <x v="424"/>
            <x v="428"/>
            <x v="434"/>
            <x v="436"/>
            <x v="443"/>
            <x v="446"/>
            <x v="448"/>
            <x v="449"/>
            <x v="453"/>
            <x v="454"/>
            <x v="459"/>
            <x v="460"/>
            <x v="466"/>
            <x v="467"/>
            <x v="468"/>
            <x v="471"/>
          </reference>
        </references>
      </pivotArea>
    </format>
    <format dxfId="2252">
      <pivotArea dataOnly="0" labelOnly="1" fieldPosition="0">
        <references count="1">
          <reference field="6" count="50">
            <x v="473"/>
            <x v="474"/>
            <x v="476"/>
            <x v="480"/>
            <x v="481"/>
            <x v="482"/>
            <x v="484"/>
            <x v="486"/>
            <x v="488"/>
            <x v="492"/>
            <x v="495"/>
            <x v="498"/>
            <x v="500"/>
            <x v="504"/>
            <x v="506"/>
            <x v="507"/>
            <x v="510"/>
            <x v="512"/>
            <x v="513"/>
            <x v="515"/>
            <x v="519"/>
            <x v="521"/>
            <x v="523"/>
            <x v="524"/>
            <x v="528"/>
            <x v="529"/>
            <x v="532"/>
            <x v="533"/>
            <x v="534"/>
            <x v="536"/>
            <x v="537"/>
            <x v="539"/>
            <x v="542"/>
            <x v="546"/>
            <x v="549"/>
            <x v="550"/>
            <x v="552"/>
            <x v="554"/>
            <x v="556"/>
            <x v="562"/>
            <x v="563"/>
            <x v="566"/>
            <x v="569"/>
            <x v="572"/>
            <x v="573"/>
            <x v="587"/>
            <x v="589"/>
            <x v="596"/>
            <x v="597"/>
            <x v="598"/>
          </reference>
        </references>
      </pivotArea>
    </format>
    <format dxfId="2251">
      <pivotArea dataOnly="0" labelOnly="1" fieldPosition="0">
        <references count="1">
          <reference field="6" count="50">
            <x v="599"/>
            <x v="602"/>
            <x v="603"/>
            <x v="604"/>
            <x v="611"/>
            <x v="613"/>
            <x v="615"/>
            <x v="619"/>
            <x v="624"/>
            <x v="627"/>
            <x v="630"/>
            <x v="632"/>
            <x v="633"/>
            <x v="634"/>
            <x v="635"/>
            <x v="637"/>
            <x v="638"/>
            <x v="643"/>
            <x v="645"/>
            <x v="646"/>
            <x v="648"/>
            <x v="649"/>
            <x v="656"/>
            <x v="657"/>
            <x v="659"/>
            <x v="660"/>
            <x v="662"/>
            <x v="663"/>
            <x v="664"/>
            <x v="665"/>
            <x v="668"/>
            <x v="669"/>
            <x v="672"/>
            <x v="673"/>
            <x v="675"/>
            <x v="676"/>
            <x v="678"/>
            <x v="679"/>
            <x v="689"/>
            <x v="691"/>
            <x v="693"/>
            <x v="701"/>
            <x v="703"/>
            <x v="704"/>
            <x v="706"/>
            <x v="707"/>
            <x v="709"/>
            <x v="710"/>
            <x v="711"/>
            <x v="712"/>
          </reference>
        </references>
      </pivotArea>
    </format>
    <format dxfId="2250">
      <pivotArea dataOnly="0" labelOnly="1" fieldPosition="0">
        <references count="1">
          <reference field="6" count="50">
            <x v="713"/>
            <x v="715"/>
            <x v="716"/>
            <x v="717"/>
            <x v="718"/>
            <x v="719"/>
            <x v="722"/>
            <x v="728"/>
            <x v="734"/>
            <x v="736"/>
            <x v="741"/>
            <x v="746"/>
            <x v="747"/>
            <x v="750"/>
            <x v="751"/>
            <x v="753"/>
            <x v="755"/>
            <x v="760"/>
            <x v="761"/>
            <x v="767"/>
            <x v="768"/>
            <x v="769"/>
            <x v="771"/>
            <x v="772"/>
            <x v="773"/>
            <x v="776"/>
            <x v="778"/>
            <x v="781"/>
            <x v="783"/>
            <x v="784"/>
            <x v="785"/>
            <x v="787"/>
            <x v="789"/>
            <x v="790"/>
            <x v="794"/>
            <x v="797"/>
            <x v="799"/>
            <x v="800"/>
            <x v="803"/>
            <x v="804"/>
            <x v="806"/>
            <x v="811"/>
            <x v="812"/>
            <x v="815"/>
            <x v="819"/>
            <x v="824"/>
            <x v="825"/>
            <x v="826"/>
            <x v="827"/>
            <x v="828"/>
          </reference>
        </references>
      </pivotArea>
    </format>
    <format dxfId="2249">
      <pivotArea dataOnly="0" labelOnly="1" fieldPosition="0">
        <references count="1">
          <reference field="6" count="50">
            <x v="829"/>
            <x v="832"/>
            <x v="833"/>
            <x v="835"/>
            <x v="837"/>
            <x v="839"/>
            <x v="840"/>
            <x v="842"/>
            <x v="843"/>
            <x v="848"/>
            <x v="850"/>
            <x v="857"/>
            <x v="859"/>
            <x v="861"/>
            <x v="862"/>
            <x v="863"/>
            <x v="866"/>
            <x v="867"/>
            <x v="870"/>
            <x v="872"/>
            <x v="874"/>
            <x v="877"/>
            <x v="879"/>
            <x v="880"/>
            <x v="882"/>
            <x v="883"/>
            <x v="884"/>
            <x v="887"/>
            <x v="893"/>
            <x v="895"/>
            <x v="896"/>
            <x v="898"/>
            <x v="900"/>
            <x v="902"/>
            <x v="903"/>
            <x v="904"/>
            <x v="907"/>
            <x v="908"/>
            <x v="909"/>
            <x v="911"/>
            <x v="915"/>
            <x v="918"/>
            <x v="920"/>
            <x v="922"/>
            <x v="924"/>
            <x v="926"/>
            <x v="927"/>
            <x v="933"/>
            <x v="934"/>
            <x v="935"/>
          </reference>
        </references>
      </pivotArea>
    </format>
    <format dxfId="2248">
      <pivotArea dataOnly="0" labelOnly="1" fieldPosition="0">
        <references count="1">
          <reference field="6" count="50">
            <x v="936"/>
            <x v="938"/>
            <x v="939"/>
            <x v="941"/>
            <x v="942"/>
            <x v="946"/>
            <x v="947"/>
            <x v="949"/>
            <x v="951"/>
            <x v="953"/>
            <x v="955"/>
            <x v="956"/>
            <x v="960"/>
            <x v="967"/>
            <x v="976"/>
            <x v="979"/>
            <x v="982"/>
            <x v="989"/>
            <x v="990"/>
            <x v="993"/>
            <x v="995"/>
            <x v="996"/>
            <x v="998"/>
            <x v="999"/>
            <x v="1002"/>
            <x v="1003"/>
            <x v="1005"/>
            <x v="1007"/>
            <x v="1012"/>
            <x v="1014"/>
            <x v="1015"/>
            <x v="1016"/>
            <x v="1017"/>
            <x v="1019"/>
            <x v="1022"/>
            <x v="1024"/>
            <x v="1025"/>
            <x v="1028"/>
            <x v="1029"/>
            <x v="1030"/>
            <x v="1036"/>
            <x v="1038"/>
            <x v="1040"/>
            <x v="1045"/>
            <x v="1047"/>
            <x v="1051"/>
            <x v="1052"/>
            <x v="1057"/>
            <x v="1059"/>
            <x v="1061"/>
          </reference>
        </references>
      </pivotArea>
    </format>
    <format dxfId="2247">
      <pivotArea dataOnly="0" labelOnly="1" fieldPosition="0">
        <references count="1">
          <reference field="6" count="50">
            <x v="1063"/>
            <x v="1069"/>
            <x v="1070"/>
            <x v="1076"/>
            <x v="1077"/>
            <x v="1080"/>
            <x v="1083"/>
            <x v="1084"/>
            <x v="1085"/>
            <x v="1087"/>
            <x v="1091"/>
            <x v="1094"/>
            <x v="1095"/>
            <x v="1097"/>
            <x v="1098"/>
            <x v="1103"/>
            <x v="1106"/>
            <x v="1107"/>
            <x v="1108"/>
            <x v="1109"/>
            <x v="1116"/>
            <x v="1121"/>
            <x v="1122"/>
            <x v="1126"/>
            <x v="1128"/>
            <x v="1129"/>
            <x v="1134"/>
            <x v="1137"/>
            <x v="1139"/>
            <x v="1141"/>
            <x v="1149"/>
            <x v="1151"/>
            <x v="1152"/>
            <x v="1153"/>
            <x v="1155"/>
            <x v="1157"/>
            <x v="1159"/>
            <x v="1164"/>
            <x v="1167"/>
            <x v="1169"/>
            <x v="1170"/>
            <x v="1173"/>
            <x v="1174"/>
            <x v="1180"/>
            <x v="1182"/>
            <x v="1187"/>
            <x v="1188"/>
            <x v="1189"/>
            <x v="1193"/>
            <x v="1197"/>
          </reference>
        </references>
      </pivotArea>
    </format>
    <format dxfId="2246">
      <pivotArea dataOnly="0" labelOnly="1" fieldPosition="0">
        <references count="1">
          <reference field="6" count="50">
            <x v="1204"/>
            <x v="1206"/>
            <x v="1207"/>
            <x v="1208"/>
            <x v="1209"/>
            <x v="1210"/>
            <x v="1212"/>
            <x v="1213"/>
            <x v="1214"/>
            <x v="1215"/>
            <x v="1217"/>
            <x v="1218"/>
            <x v="1221"/>
            <x v="1222"/>
            <x v="1223"/>
            <x v="1225"/>
            <x v="1226"/>
            <x v="1230"/>
            <x v="1233"/>
            <x v="1234"/>
            <x v="1235"/>
            <x v="1236"/>
            <x v="1247"/>
            <x v="1255"/>
            <x v="1257"/>
            <x v="1258"/>
            <x v="1260"/>
            <x v="1262"/>
            <x v="1275"/>
            <x v="1278"/>
            <x v="1281"/>
            <x v="1282"/>
            <x v="1284"/>
            <x v="1287"/>
            <x v="1290"/>
            <x v="1292"/>
            <x v="1298"/>
            <x v="1300"/>
            <x v="1301"/>
            <x v="1307"/>
            <x v="1308"/>
            <x v="1309"/>
            <x v="1314"/>
            <x v="1318"/>
            <x v="1319"/>
            <x v="1324"/>
            <x v="1325"/>
            <x v="1330"/>
            <x v="1332"/>
            <x v="1333"/>
          </reference>
        </references>
      </pivotArea>
    </format>
    <format dxfId="2245">
      <pivotArea dataOnly="0" labelOnly="1" fieldPosition="0">
        <references count="1">
          <reference field="6" count="50">
            <x v="1335"/>
            <x v="1336"/>
            <x v="1338"/>
            <x v="1339"/>
            <x v="1341"/>
            <x v="1342"/>
            <x v="1344"/>
            <x v="1345"/>
            <x v="1350"/>
            <x v="1354"/>
            <x v="1355"/>
            <x v="1356"/>
            <x v="1357"/>
            <x v="1359"/>
            <x v="1361"/>
            <x v="1362"/>
            <x v="1364"/>
            <x v="1366"/>
            <x v="1369"/>
            <x v="1370"/>
            <x v="1373"/>
            <x v="1375"/>
            <x v="1387"/>
            <x v="1389"/>
            <x v="1390"/>
            <x v="1393"/>
            <x v="1395"/>
            <x v="1396"/>
            <x v="1402"/>
            <x v="1403"/>
            <x v="1404"/>
            <x v="1406"/>
            <x v="1407"/>
            <x v="1408"/>
            <x v="1409"/>
            <x v="1410"/>
            <x v="1413"/>
            <x v="1416"/>
            <x v="1417"/>
            <x v="1420"/>
            <x v="1423"/>
            <x v="1425"/>
            <x v="1431"/>
            <x v="1438"/>
            <x v="1440"/>
            <x v="1442"/>
            <x v="1446"/>
            <x v="1449"/>
            <x v="1453"/>
            <x v="1455"/>
          </reference>
        </references>
      </pivotArea>
    </format>
    <format dxfId="2244">
      <pivotArea dataOnly="0" labelOnly="1" fieldPosition="0">
        <references count="1">
          <reference field="6" count="50">
            <x v="1457"/>
            <x v="1459"/>
            <x v="1461"/>
            <x v="1465"/>
            <x v="1468"/>
            <x v="1469"/>
            <x v="1475"/>
            <x v="1476"/>
            <x v="1477"/>
            <x v="1478"/>
            <x v="1479"/>
            <x v="1480"/>
            <x v="1482"/>
            <x v="1483"/>
            <x v="1484"/>
            <x v="1485"/>
            <x v="1486"/>
            <x v="1488"/>
            <x v="1495"/>
            <x v="1496"/>
            <x v="1497"/>
            <x v="1499"/>
            <x v="1500"/>
            <x v="1502"/>
            <x v="1504"/>
            <x v="1506"/>
            <x v="1508"/>
            <x v="1513"/>
            <x v="1514"/>
            <x v="1521"/>
            <x v="1522"/>
            <x v="1524"/>
            <x v="1530"/>
            <x v="1532"/>
            <x v="1535"/>
            <x v="1536"/>
            <x v="1537"/>
            <x v="1539"/>
            <x v="1540"/>
            <x v="1547"/>
            <x v="1548"/>
            <x v="1551"/>
            <x v="1556"/>
            <x v="1563"/>
            <x v="1565"/>
            <x v="1567"/>
            <x v="1569"/>
            <x v="1571"/>
            <x v="1574"/>
            <x v="1576"/>
          </reference>
        </references>
      </pivotArea>
    </format>
    <format dxfId="2243">
      <pivotArea dataOnly="0" labelOnly="1" fieldPosition="0">
        <references count="1">
          <reference field="6" count="50">
            <x v="1579"/>
            <x v="1580"/>
            <x v="1581"/>
            <x v="1590"/>
            <x v="1593"/>
            <x v="1595"/>
            <x v="1596"/>
            <x v="1605"/>
            <x v="1621"/>
            <x v="1622"/>
            <x v="1624"/>
            <x v="1625"/>
            <x v="1628"/>
            <x v="1637"/>
            <x v="1639"/>
            <x v="1642"/>
            <x v="1644"/>
            <x v="1652"/>
            <x v="1654"/>
            <x v="1659"/>
            <x v="1662"/>
            <x v="1665"/>
            <x v="1667"/>
            <x v="1672"/>
            <x v="1677"/>
            <x v="1678"/>
            <x v="1679"/>
            <x v="1680"/>
            <x v="1681"/>
            <x v="1684"/>
            <x v="1685"/>
            <x v="1687"/>
            <x v="1688"/>
            <x v="1692"/>
            <x v="1697"/>
            <x v="1700"/>
            <x v="1708"/>
            <x v="1711"/>
            <x v="1714"/>
            <x v="1715"/>
            <x v="1716"/>
            <x v="1720"/>
            <x v="1721"/>
            <x v="1727"/>
            <x v="1729"/>
            <x v="1733"/>
            <x v="1736"/>
            <x v="1739"/>
            <x v="1740"/>
            <x v="1743"/>
          </reference>
        </references>
      </pivotArea>
    </format>
    <format dxfId="2242">
      <pivotArea dataOnly="0" labelOnly="1" fieldPosition="0">
        <references count="1">
          <reference field="6" count="50">
            <x v="1745"/>
            <x v="1746"/>
            <x v="1750"/>
            <x v="1755"/>
            <x v="1763"/>
            <x v="1764"/>
            <x v="1767"/>
            <x v="1768"/>
            <x v="1772"/>
            <x v="1781"/>
            <x v="1783"/>
            <x v="1790"/>
            <x v="1792"/>
            <x v="1793"/>
            <x v="1796"/>
            <x v="1797"/>
            <x v="1800"/>
            <x v="1803"/>
            <x v="1805"/>
            <x v="1807"/>
            <x v="1814"/>
            <x v="1818"/>
            <x v="1829"/>
            <x v="1836"/>
            <x v="1841"/>
            <x v="1844"/>
            <x v="1845"/>
            <x v="1848"/>
            <x v="1849"/>
            <x v="1850"/>
            <x v="1852"/>
            <x v="1853"/>
            <x v="1854"/>
            <x v="1858"/>
            <x v="1868"/>
            <x v="1872"/>
            <x v="1873"/>
            <x v="1886"/>
            <x v="1889"/>
            <x v="1891"/>
            <x v="1892"/>
            <x v="1893"/>
            <x v="1895"/>
            <x v="1896"/>
            <x v="1898"/>
            <x v="1899"/>
            <x v="1900"/>
            <x v="1903"/>
            <x v="1904"/>
            <x v="1909"/>
          </reference>
        </references>
      </pivotArea>
    </format>
    <format dxfId="2241">
      <pivotArea dataOnly="0" labelOnly="1" fieldPosition="0">
        <references count="1">
          <reference field="6" count="50">
            <x v="1911"/>
            <x v="1912"/>
            <x v="1918"/>
            <x v="1919"/>
            <x v="1920"/>
            <x v="1924"/>
            <x v="1928"/>
            <x v="1935"/>
            <x v="1944"/>
            <x v="1946"/>
            <x v="1947"/>
            <x v="1948"/>
            <x v="1949"/>
            <x v="1955"/>
            <x v="1958"/>
            <x v="1959"/>
            <x v="1960"/>
            <x v="1961"/>
            <x v="1963"/>
            <x v="1971"/>
            <x v="1972"/>
            <x v="1974"/>
            <x v="1977"/>
            <x v="1979"/>
            <x v="1982"/>
            <x v="1987"/>
            <x v="1995"/>
            <x v="1996"/>
            <x v="1997"/>
            <x v="1998"/>
            <x v="1999"/>
            <x v="2002"/>
            <x v="2004"/>
            <x v="2008"/>
            <x v="2009"/>
            <x v="2010"/>
            <x v="2016"/>
            <x v="2018"/>
            <x v="2019"/>
            <x v="2020"/>
            <x v="2022"/>
            <x v="2023"/>
            <x v="2026"/>
            <x v="2027"/>
            <x v="2030"/>
            <x v="2031"/>
            <x v="2032"/>
            <x v="2036"/>
            <x v="2041"/>
            <x v="2046"/>
          </reference>
        </references>
      </pivotArea>
    </format>
    <format dxfId="2240">
      <pivotArea dataOnly="0" labelOnly="1" fieldPosition="0">
        <references count="1">
          <reference field="6" count="50">
            <x v="2050"/>
            <x v="2053"/>
            <x v="2057"/>
            <x v="2058"/>
            <x v="2060"/>
            <x v="2067"/>
            <x v="2068"/>
            <x v="2069"/>
            <x v="2070"/>
            <x v="2072"/>
            <x v="2074"/>
            <x v="2079"/>
            <x v="2080"/>
            <x v="2084"/>
            <x v="2087"/>
            <x v="2088"/>
            <x v="2089"/>
            <x v="2094"/>
            <x v="2096"/>
            <x v="2100"/>
            <x v="2104"/>
            <x v="2105"/>
            <x v="2110"/>
            <x v="2111"/>
            <x v="2133"/>
            <x v="2134"/>
            <x v="2137"/>
            <x v="2141"/>
            <x v="2142"/>
            <x v="2146"/>
            <x v="2147"/>
            <x v="2152"/>
            <x v="2153"/>
            <x v="2161"/>
            <x v="2162"/>
            <x v="2165"/>
            <x v="2167"/>
            <x v="2171"/>
            <x v="2175"/>
            <x v="2177"/>
            <x v="2178"/>
            <x v="2184"/>
            <x v="2186"/>
            <x v="2192"/>
            <x v="2194"/>
            <x v="2195"/>
            <x v="2197"/>
            <x v="2202"/>
            <x v="2203"/>
            <x v="2205"/>
          </reference>
        </references>
      </pivotArea>
    </format>
    <format dxfId="2239">
      <pivotArea dataOnly="0" labelOnly="1" fieldPosition="0">
        <references count="1">
          <reference field="6" count="50">
            <x v="2208"/>
            <x v="2209"/>
            <x v="2213"/>
            <x v="2214"/>
            <x v="2216"/>
            <x v="2217"/>
            <x v="2218"/>
            <x v="2222"/>
            <x v="2223"/>
            <x v="2229"/>
            <x v="2231"/>
            <x v="2233"/>
            <x v="2236"/>
            <x v="2241"/>
            <x v="2245"/>
            <x v="2246"/>
            <x v="2249"/>
            <x v="2250"/>
            <x v="2252"/>
            <x v="2256"/>
            <x v="2258"/>
            <x v="2260"/>
            <x v="2264"/>
            <x v="2266"/>
            <x v="2269"/>
            <x v="2272"/>
            <x v="2273"/>
            <x v="2274"/>
            <x v="2276"/>
            <x v="2281"/>
            <x v="2282"/>
            <x v="2283"/>
            <x v="2284"/>
            <x v="2285"/>
            <x v="2289"/>
            <x v="2299"/>
            <x v="2301"/>
            <x v="2302"/>
            <x v="2303"/>
            <x v="2311"/>
            <x v="2313"/>
            <x v="2314"/>
            <x v="2319"/>
            <x v="2321"/>
            <x v="2324"/>
            <x v="2328"/>
            <x v="2329"/>
            <x v="2332"/>
            <x v="2334"/>
            <x v="2338"/>
          </reference>
        </references>
      </pivotArea>
    </format>
    <format dxfId="2238">
      <pivotArea dataOnly="0" labelOnly="1" fieldPosition="0">
        <references count="1">
          <reference field="6" count="50">
            <x v="2345"/>
            <x v="2349"/>
            <x v="2351"/>
            <x v="2359"/>
            <x v="2360"/>
            <x v="2362"/>
            <x v="2366"/>
            <x v="2367"/>
            <x v="2372"/>
            <x v="2379"/>
            <x v="2386"/>
            <x v="2389"/>
            <x v="2393"/>
            <x v="2394"/>
            <x v="2398"/>
            <x v="2404"/>
            <x v="2405"/>
            <x v="2406"/>
            <x v="2407"/>
            <x v="2414"/>
            <x v="2416"/>
            <x v="2418"/>
            <x v="2420"/>
            <x v="2427"/>
            <x v="2428"/>
            <x v="2434"/>
            <x v="2435"/>
            <x v="2442"/>
            <x v="2443"/>
            <x v="2444"/>
            <x v="2450"/>
            <x v="2451"/>
            <x v="2465"/>
            <x v="2468"/>
            <x v="2473"/>
            <x v="2474"/>
            <x v="2476"/>
            <x v="2477"/>
            <x v="2478"/>
            <x v="2480"/>
            <x v="2482"/>
            <x v="2485"/>
            <x v="2487"/>
            <x v="2488"/>
            <x v="2495"/>
            <x v="2497"/>
            <x v="2498"/>
            <x v="2501"/>
            <x v="2517"/>
            <x v="2518"/>
          </reference>
        </references>
      </pivotArea>
    </format>
    <format dxfId="2237">
      <pivotArea dataOnly="0" labelOnly="1" fieldPosition="0">
        <references count="1">
          <reference field="6" count="50">
            <x v="2524"/>
            <x v="2526"/>
            <x v="2528"/>
            <x v="2530"/>
            <x v="2532"/>
            <x v="2537"/>
            <x v="2538"/>
            <x v="2540"/>
            <x v="2545"/>
            <x v="2548"/>
            <x v="2553"/>
            <x v="2554"/>
            <x v="2556"/>
            <x v="2574"/>
            <x v="2577"/>
            <x v="2584"/>
            <x v="2586"/>
            <x v="2589"/>
            <x v="2590"/>
            <x v="2591"/>
            <x v="2592"/>
            <x v="2593"/>
            <x v="2594"/>
            <x v="2601"/>
            <x v="2604"/>
            <x v="2607"/>
            <x v="2609"/>
            <x v="2611"/>
            <x v="2613"/>
            <x v="2619"/>
            <x v="2620"/>
            <x v="2624"/>
            <x v="2628"/>
            <x v="2629"/>
            <x v="2635"/>
            <x v="2636"/>
            <x v="2637"/>
            <x v="2638"/>
            <x v="2639"/>
            <x v="2640"/>
            <x v="2643"/>
            <x v="2644"/>
            <x v="2652"/>
            <x v="2656"/>
            <x v="2658"/>
            <x v="2661"/>
            <x v="2664"/>
            <x v="2665"/>
            <x v="2666"/>
            <x v="2667"/>
          </reference>
        </references>
      </pivotArea>
    </format>
    <format dxfId="2236">
      <pivotArea dataOnly="0" labelOnly="1" fieldPosition="0">
        <references count="1">
          <reference field="6" count="50">
            <x v="2668"/>
            <x v="2674"/>
            <x v="2675"/>
            <x v="2680"/>
            <x v="2681"/>
            <x v="2684"/>
            <x v="2686"/>
            <x v="2688"/>
            <x v="2689"/>
            <x v="2692"/>
            <x v="2694"/>
            <x v="2697"/>
            <x v="2699"/>
            <x v="2700"/>
            <x v="2701"/>
            <x v="2704"/>
            <x v="2705"/>
            <x v="2706"/>
            <x v="2707"/>
            <x v="2708"/>
            <x v="2710"/>
            <x v="2711"/>
            <x v="2714"/>
            <x v="2718"/>
            <x v="2722"/>
            <x v="2725"/>
            <x v="2728"/>
            <x v="2730"/>
            <x v="2731"/>
            <x v="2732"/>
            <x v="2733"/>
            <x v="2734"/>
            <x v="2737"/>
            <x v="2740"/>
            <x v="2743"/>
            <x v="2746"/>
            <x v="2750"/>
            <x v="2753"/>
            <x v="2755"/>
            <x v="2756"/>
            <x v="2757"/>
            <x v="2759"/>
            <x v="2760"/>
            <x v="2766"/>
            <x v="2768"/>
            <x v="2769"/>
            <x v="2771"/>
            <x v="2773"/>
            <x v="2775"/>
            <x v="2777"/>
          </reference>
        </references>
      </pivotArea>
    </format>
    <format dxfId="2235">
      <pivotArea dataOnly="0" labelOnly="1" fieldPosition="0">
        <references count="1">
          <reference field="6" count="50">
            <x v="2778"/>
            <x v="2779"/>
            <x v="2780"/>
            <x v="2781"/>
            <x v="2785"/>
            <x v="2792"/>
            <x v="2794"/>
            <x v="2796"/>
            <x v="2799"/>
            <x v="2801"/>
            <x v="2802"/>
            <x v="2805"/>
            <x v="2806"/>
            <x v="2807"/>
            <x v="2811"/>
            <x v="2812"/>
            <x v="2813"/>
            <x v="2818"/>
            <x v="2819"/>
            <x v="2822"/>
            <x v="2826"/>
            <x v="2828"/>
            <x v="2829"/>
            <x v="2833"/>
            <x v="2834"/>
            <x v="2836"/>
            <x v="2840"/>
            <x v="2845"/>
            <x v="2846"/>
            <x v="2850"/>
            <x v="2851"/>
            <x v="2861"/>
            <x v="2862"/>
            <x v="2865"/>
            <x v="2871"/>
            <x v="2873"/>
            <x v="2875"/>
            <x v="2912"/>
            <x v="2917"/>
            <x v="2918"/>
            <x v="2921"/>
            <x v="2923"/>
            <x v="2927"/>
            <x v="2929"/>
            <x v="2930"/>
            <x v="2931"/>
            <x v="2935"/>
            <x v="2936"/>
            <x v="2937"/>
            <x v="2939"/>
          </reference>
        </references>
      </pivotArea>
    </format>
    <format dxfId="2234">
      <pivotArea dataOnly="0" labelOnly="1" fieldPosition="0">
        <references count="1">
          <reference field="6" count="24">
            <x v="2941"/>
            <x v="2942"/>
            <x v="2944"/>
            <x v="2951"/>
            <x v="2952"/>
            <x v="2953"/>
            <x v="2956"/>
            <x v="2957"/>
            <x v="2959"/>
            <x v="2964"/>
            <x v="2967"/>
            <x v="2969"/>
            <x v="2970"/>
            <x v="2974"/>
            <x v="2983"/>
            <x v="2984"/>
            <x v="2986"/>
            <x v="2988"/>
            <x v="2992"/>
            <x v="2996"/>
            <x v="3000"/>
            <x v="3002"/>
            <x v="3003"/>
            <x v="3005"/>
          </reference>
        </references>
      </pivotArea>
    </format>
    <format dxfId="2233">
      <pivotArea dataOnly="0" labelOnly="1" fieldPosition="0">
        <references count="1">
          <reference field="6" count="50">
            <x v="0"/>
            <x v="5"/>
            <x v="6"/>
            <x v="11"/>
            <x v="14"/>
            <x v="17"/>
            <x v="22"/>
            <x v="24"/>
            <x v="26"/>
            <x v="29"/>
            <x v="30"/>
            <x v="33"/>
            <x v="38"/>
            <x v="40"/>
            <x v="41"/>
            <x v="47"/>
            <x v="49"/>
            <x v="51"/>
            <x v="58"/>
            <x v="59"/>
            <x v="61"/>
            <x v="62"/>
            <x v="63"/>
            <x v="69"/>
            <x v="73"/>
            <x v="75"/>
            <x v="76"/>
            <x v="78"/>
            <x v="80"/>
            <x v="87"/>
            <x v="90"/>
            <x v="96"/>
            <x v="101"/>
            <x v="109"/>
            <x v="119"/>
            <x v="120"/>
            <x v="121"/>
            <x v="128"/>
            <x v="134"/>
            <x v="135"/>
            <x v="136"/>
            <x v="137"/>
            <x v="140"/>
            <x v="143"/>
            <x v="148"/>
            <x v="149"/>
            <x v="155"/>
            <x v="157"/>
            <x v="160"/>
            <x v="162"/>
          </reference>
        </references>
      </pivotArea>
    </format>
    <format dxfId="2232">
      <pivotArea dataOnly="0" labelOnly="1" fieldPosition="0">
        <references count="1">
          <reference field="6" count="50">
            <x v="164"/>
            <x v="165"/>
            <x v="167"/>
            <x v="171"/>
            <x v="172"/>
            <x v="177"/>
            <x v="180"/>
            <x v="184"/>
            <x v="185"/>
            <x v="189"/>
            <x v="190"/>
            <x v="194"/>
            <x v="196"/>
            <x v="197"/>
            <x v="201"/>
            <x v="205"/>
            <x v="212"/>
            <x v="215"/>
            <x v="219"/>
            <x v="220"/>
            <x v="222"/>
            <x v="227"/>
            <x v="231"/>
            <x v="232"/>
            <x v="235"/>
            <x v="237"/>
            <x v="248"/>
            <x v="249"/>
            <x v="251"/>
            <x v="255"/>
            <x v="256"/>
            <x v="265"/>
            <x v="266"/>
            <x v="267"/>
            <x v="273"/>
            <x v="275"/>
            <x v="282"/>
            <x v="287"/>
            <x v="294"/>
            <x v="297"/>
            <x v="302"/>
            <x v="307"/>
            <x v="310"/>
            <x v="311"/>
            <x v="314"/>
            <x v="318"/>
            <x v="320"/>
            <x v="322"/>
            <x v="327"/>
            <x v="332"/>
          </reference>
        </references>
      </pivotArea>
    </format>
    <format dxfId="2231">
      <pivotArea dataOnly="0" labelOnly="1" fieldPosition="0">
        <references count="1">
          <reference field="6" count="50">
            <x v="333"/>
            <x v="334"/>
            <x v="343"/>
            <x v="349"/>
            <x v="353"/>
            <x v="360"/>
            <x v="362"/>
            <x v="366"/>
            <x v="368"/>
            <x v="370"/>
            <x v="372"/>
            <x v="373"/>
            <x v="374"/>
            <x v="375"/>
            <x v="376"/>
            <x v="381"/>
            <x v="385"/>
            <x v="386"/>
            <x v="391"/>
            <x v="394"/>
            <x v="397"/>
            <x v="398"/>
            <x v="399"/>
            <x v="403"/>
            <x v="404"/>
            <x v="405"/>
            <x v="406"/>
            <x v="416"/>
            <x v="417"/>
            <x v="418"/>
            <x v="419"/>
            <x v="420"/>
            <x v="422"/>
            <x v="423"/>
            <x v="424"/>
            <x v="428"/>
            <x v="434"/>
            <x v="436"/>
            <x v="443"/>
            <x v="446"/>
            <x v="448"/>
            <x v="449"/>
            <x v="453"/>
            <x v="454"/>
            <x v="459"/>
            <x v="460"/>
            <x v="466"/>
            <x v="467"/>
            <x v="468"/>
            <x v="471"/>
          </reference>
        </references>
      </pivotArea>
    </format>
    <format dxfId="2230">
      <pivotArea dataOnly="0" labelOnly="1" fieldPosition="0">
        <references count="1">
          <reference field="6" count="50">
            <x v="473"/>
            <x v="474"/>
            <x v="476"/>
            <x v="480"/>
            <x v="481"/>
            <x v="482"/>
            <x v="484"/>
            <x v="486"/>
            <x v="488"/>
            <x v="492"/>
            <x v="495"/>
            <x v="498"/>
            <x v="500"/>
            <x v="504"/>
            <x v="506"/>
            <x v="507"/>
            <x v="510"/>
            <x v="512"/>
            <x v="513"/>
            <x v="515"/>
            <x v="519"/>
            <x v="521"/>
            <x v="523"/>
            <x v="524"/>
            <x v="528"/>
            <x v="529"/>
            <x v="532"/>
            <x v="533"/>
            <x v="534"/>
            <x v="536"/>
            <x v="537"/>
            <x v="539"/>
            <x v="542"/>
            <x v="546"/>
            <x v="549"/>
            <x v="550"/>
            <x v="552"/>
            <x v="554"/>
            <x v="556"/>
            <x v="562"/>
            <x v="563"/>
            <x v="566"/>
            <x v="569"/>
            <x v="572"/>
            <x v="573"/>
            <x v="587"/>
            <x v="589"/>
            <x v="596"/>
            <x v="597"/>
            <x v="598"/>
          </reference>
        </references>
      </pivotArea>
    </format>
    <format dxfId="2229">
      <pivotArea dataOnly="0" labelOnly="1" fieldPosition="0">
        <references count="1">
          <reference field="6" count="50">
            <x v="599"/>
            <x v="602"/>
            <x v="603"/>
            <x v="604"/>
            <x v="611"/>
            <x v="613"/>
            <x v="615"/>
            <x v="619"/>
            <x v="624"/>
            <x v="627"/>
            <x v="630"/>
            <x v="632"/>
            <x v="633"/>
            <x v="634"/>
            <x v="635"/>
            <x v="637"/>
            <x v="638"/>
            <x v="643"/>
            <x v="645"/>
            <x v="646"/>
            <x v="648"/>
            <x v="649"/>
            <x v="656"/>
            <x v="657"/>
            <x v="659"/>
            <x v="660"/>
            <x v="662"/>
            <x v="663"/>
            <x v="664"/>
            <x v="665"/>
            <x v="668"/>
            <x v="669"/>
            <x v="672"/>
            <x v="673"/>
            <x v="675"/>
            <x v="676"/>
            <x v="678"/>
            <x v="679"/>
            <x v="689"/>
            <x v="691"/>
            <x v="693"/>
            <x v="701"/>
            <x v="703"/>
            <x v="704"/>
            <x v="706"/>
            <x v="707"/>
            <x v="709"/>
            <x v="710"/>
            <x v="711"/>
            <x v="712"/>
          </reference>
        </references>
      </pivotArea>
    </format>
    <format dxfId="2228">
      <pivotArea dataOnly="0" labelOnly="1" fieldPosition="0">
        <references count="1">
          <reference field="6" count="50">
            <x v="713"/>
            <x v="715"/>
            <x v="716"/>
            <x v="717"/>
            <x v="718"/>
            <x v="719"/>
            <x v="722"/>
            <x v="728"/>
            <x v="734"/>
            <x v="736"/>
            <x v="741"/>
            <x v="746"/>
            <x v="747"/>
            <x v="750"/>
            <x v="751"/>
            <x v="753"/>
            <x v="755"/>
            <x v="760"/>
            <x v="761"/>
            <x v="767"/>
            <x v="768"/>
            <x v="769"/>
            <x v="771"/>
            <x v="772"/>
            <x v="773"/>
            <x v="776"/>
            <x v="778"/>
            <x v="781"/>
            <x v="783"/>
            <x v="784"/>
            <x v="785"/>
            <x v="787"/>
            <x v="789"/>
            <x v="790"/>
            <x v="794"/>
            <x v="797"/>
            <x v="799"/>
            <x v="800"/>
            <x v="803"/>
            <x v="804"/>
            <x v="806"/>
            <x v="811"/>
            <x v="812"/>
            <x v="815"/>
            <x v="819"/>
            <x v="824"/>
            <x v="825"/>
            <x v="826"/>
            <x v="827"/>
            <x v="828"/>
          </reference>
        </references>
      </pivotArea>
    </format>
    <format dxfId="2227">
      <pivotArea dataOnly="0" labelOnly="1" fieldPosition="0">
        <references count="1">
          <reference field="6" count="50">
            <x v="829"/>
            <x v="832"/>
            <x v="833"/>
            <x v="835"/>
            <x v="837"/>
            <x v="839"/>
            <x v="840"/>
            <x v="842"/>
            <x v="843"/>
            <x v="848"/>
            <x v="850"/>
            <x v="857"/>
            <x v="859"/>
            <x v="861"/>
            <x v="862"/>
            <x v="863"/>
            <x v="866"/>
            <x v="867"/>
            <x v="870"/>
            <x v="872"/>
            <x v="874"/>
            <x v="877"/>
            <x v="879"/>
            <x v="880"/>
            <x v="882"/>
            <x v="883"/>
            <x v="884"/>
            <x v="887"/>
            <x v="893"/>
            <x v="895"/>
            <x v="896"/>
            <x v="898"/>
            <x v="900"/>
            <x v="902"/>
            <x v="903"/>
            <x v="904"/>
            <x v="907"/>
            <x v="908"/>
            <x v="909"/>
            <x v="911"/>
            <x v="915"/>
            <x v="918"/>
            <x v="920"/>
            <x v="922"/>
            <x v="924"/>
            <x v="926"/>
            <x v="927"/>
            <x v="933"/>
            <x v="934"/>
            <x v="935"/>
          </reference>
        </references>
      </pivotArea>
    </format>
    <format dxfId="2226">
      <pivotArea dataOnly="0" labelOnly="1" fieldPosition="0">
        <references count="1">
          <reference field="6" count="50">
            <x v="936"/>
            <x v="938"/>
            <x v="939"/>
            <x v="941"/>
            <x v="942"/>
            <x v="946"/>
            <x v="947"/>
            <x v="949"/>
            <x v="951"/>
            <x v="953"/>
            <x v="955"/>
            <x v="956"/>
            <x v="960"/>
            <x v="967"/>
            <x v="976"/>
            <x v="979"/>
            <x v="982"/>
            <x v="989"/>
            <x v="990"/>
            <x v="993"/>
            <x v="995"/>
            <x v="996"/>
            <x v="998"/>
            <x v="999"/>
            <x v="1002"/>
            <x v="1003"/>
            <x v="1005"/>
            <x v="1007"/>
            <x v="1012"/>
            <x v="1014"/>
            <x v="1015"/>
            <x v="1016"/>
            <x v="1017"/>
            <x v="1019"/>
            <x v="1022"/>
            <x v="1024"/>
            <x v="1025"/>
            <x v="1028"/>
            <x v="1029"/>
            <x v="1030"/>
            <x v="1036"/>
            <x v="1038"/>
            <x v="1040"/>
            <x v="1045"/>
            <x v="1047"/>
            <x v="1051"/>
            <x v="1052"/>
            <x v="1057"/>
            <x v="1059"/>
            <x v="1061"/>
          </reference>
        </references>
      </pivotArea>
    </format>
    <format dxfId="2225">
      <pivotArea dataOnly="0" labelOnly="1" fieldPosition="0">
        <references count="1">
          <reference field="6" count="50">
            <x v="1063"/>
            <x v="1069"/>
            <x v="1070"/>
            <x v="1076"/>
            <x v="1077"/>
            <x v="1080"/>
            <x v="1083"/>
            <x v="1084"/>
            <x v="1085"/>
            <x v="1087"/>
            <x v="1091"/>
            <x v="1094"/>
            <x v="1095"/>
            <x v="1097"/>
            <x v="1098"/>
            <x v="1103"/>
            <x v="1106"/>
            <x v="1107"/>
            <x v="1108"/>
            <x v="1109"/>
            <x v="1116"/>
            <x v="1121"/>
            <x v="1122"/>
            <x v="1126"/>
            <x v="1128"/>
            <x v="1129"/>
            <x v="1134"/>
            <x v="1137"/>
            <x v="1139"/>
            <x v="1141"/>
            <x v="1149"/>
            <x v="1151"/>
            <x v="1152"/>
            <x v="1153"/>
            <x v="1155"/>
            <x v="1157"/>
            <x v="1159"/>
            <x v="1164"/>
            <x v="1167"/>
            <x v="1169"/>
            <x v="1170"/>
            <x v="1173"/>
            <x v="1174"/>
            <x v="1180"/>
            <x v="1182"/>
            <x v="1187"/>
            <x v="1188"/>
            <x v="1189"/>
            <x v="1193"/>
            <x v="1197"/>
          </reference>
        </references>
      </pivotArea>
    </format>
    <format dxfId="2224">
      <pivotArea dataOnly="0" labelOnly="1" fieldPosition="0">
        <references count="1">
          <reference field="6" count="50">
            <x v="1204"/>
            <x v="1206"/>
            <x v="1207"/>
            <x v="1208"/>
            <x v="1209"/>
            <x v="1210"/>
            <x v="1212"/>
            <x v="1213"/>
            <x v="1214"/>
            <x v="1215"/>
            <x v="1217"/>
            <x v="1218"/>
            <x v="1221"/>
            <x v="1222"/>
            <x v="1223"/>
            <x v="1225"/>
            <x v="1226"/>
            <x v="1230"/>
            <x v="1233"/>
            <x v="1234"/>
            <x v="1235"/>
            <x v="1236"/>
            <x v="1247"/>
            <x v="1255"/>
            <x v="1257"/>
            <x v="1258"/>
            <x v="1260"/>
            <x v="1262"/>
            <x v="1275"/>
            <x v="1278"/>
            <x v="1281"/>
            <x v="1282"/>
            <x v="1284"/>
            <x v="1287"/>
            <x v="1290"/>
            <x v="1292"/>
            <x v="1298"/>
            <x v="1300"/>
            <x v="1301"/>
            <x v="1307"/>
            <x v="1308"/>
            <x v="1309"/>
            <x v="1314"/>
            <x v="1318"/>
            <x v="1319"/>
            <x v="1324"/>
            <x v="1325"/>
            <x v="1330"/>
            <x v="1332"/>
            <x v="1333"/>
          </reference>
        </references>
      </pivotArea>
    </format>
    <format dxfId="2223">
      <pivotArea dataOnly="0" labelOnly="1" fieldPosition="0">
        <references count="1">
          <reference field="6" count="50">
            <x v="1335"/>
            <x v="1336"/>
            <x v="1338"/>
            <x v="1339"/>
            <x v="1341"/>
            <x v="1342"/>
            <x v="1344"/>
            <x v="1345"/>
            <x v="1350"/>
            <x v="1354"/>
            <x v="1355"/>
            <x v="1356"/>
            <x v="1357"/>
            <x v="1359"/>
            <x v="1361"/>
            <x v="1362"/>
            <x v="1364"/>
            <x v="1366"/>
            <x v="1369"/>
            <x v="1370"/>
            <x v="1373"/>
            <x v="1375"/>
            <x v="1387"/>
            <x v="1389"/>
            <x v="1390"/>
            <x v="1393"/>
            <x v="1395"/>
            <x v="1396"/>
            <x v="1402"/>
            <x v="1403"/>
            <x v="1404"/>
            <x v="1406"/>
            <x v="1407"/>
            <x v="1408"/>
            <x v="1409"/>
            <x v="1410"/>
            <x v="1413"/>
            <x v="1416"/>
            <x v="1417"/>
            <x v="1420"/>
            <x v="1423"/>
            <x v="1425"/>
            <x v="1431"/>
            <x v="1438"/>
            <x v="1440"/>
            <x v="1442"/>
            <x v="1446"/>
            <x v="1449"/>
            <x v="1453"/>
            <x v="1455"/>
          </reference>
        </references>
      </pivotArea>
    </format>
    <format dxfId="2222">
      <pivotArea dataOnly="0" labelOnly="1" fieldPosition="0">
        <references count="1">
          <reference field="6" count="50">
            <x v="1457"/>
            <x v="1459"/>
            <x v="1461"/>
            <x v="1465"/>
            <x v="1468"/>
            <x v="1469"/>
            <x v="1475"/>
            <x v="1476"/>
            <x v="1477"/>
            <x v="1478"/>
            <x v="1479"/>
            <x v="1480"/>
            <x v="1482"/>
            <x v="1483"/>
            <x v="1484"/>
            <x v="1485"/>
            <x v="1486"/>
            <x v="1488"/>
            <x v="1495"/>
            <x v="1496"/>
            <x v="1497"/>
            <x v="1499"/>
            <x v="1500"/>
            <x v="1502"/>
            <x v="1504"/>
            <x v="1506"/>
            <x v="1508"/>
            <x v="1513"/>
            <x v="1514"/>
            <x v="1521"/>
            <x v="1522"/>
            <x v="1524"/>
            <x v="1530"/>
            <x v="1532"/>
            <x v="1535"/>
            <x v="1536"/>
            <x v="1537"/>
            <x v="1539"/>
            <x v="1540"/>
            <x v="1547"/>
            <x v="1548"/>
            <x v="1551"/>
            <x v="1556"/>
            <x v="1563"/>
            <x v="1565"/>
            <x v="1567"/>
            <x v="1569"/>
            <x v="1571"/>
            <x v="1574"/>
            <x v="1576"/>
          </reference>
        </references>
      </pivotArea>
    </format>
    <format dxfId="2221">
      <pivotArea dataOnly="0" labelOnly="1" fieldPosition="0">
        <references count="1">
          <reference field="6" count="50">
            <x v="1579"/>
            <x v="1580"/>
            <x v="1581"/>
            <x v="1590"/>
            <x v="1593"/>
            <x v="1595"/>
            <x v="1596"/>
            <x v="1605"/>
            <x v="1621"/>
            <x v="1622"/>
            <x v="1624"/>
            <x v="1625"/>
            <x v="1628"/>
            <x v="1637"/>
            <x v="1639"/>
            <x v="1642"/>
            <x v="1644"/>
            <x v="1652"/>
            <x v="1654"/>
            <x v="1659"/>
            <x v="1662"/>
            <x v="1665"/>
            <x v="1667"/>
            <x v="1672"/>
            <x v="1677"/>
            <x v="1678"/>
            <x v="1679"/>
            <x v="1680"/>
            <x v="1681"/>
            <x v="1684"/>
            <x v="1685"/>
            <x v="1687"/>
            <x v="1688"/>
            <x v="1692"/>
            <x v="1697"/>
            <x v="1700"/>
            <x v="1708"/>
            <x v="1711"/>
            <x v="1714"/>
            <x v="1715"/>
            <x v="1716"/>
            <x v="1720"/>
            <x v="1721"/>
            <x v="1727"/>
            <x v="1729"/>
            <x v="1733"/>
            <x v="1736"/>
            <x v="1739"/>
            <x v="1740"/>
            <x v="1743"/>
          </reference>
        </references>
      </pivotArea>
    </format>
    <format dxfId="2220">
      <pivotArea dataOnly="0" labelOnly="1" fieldPosition="0">
        <references count="1">
          <reference field="6" count="50">
            <x v="1745"/>
            <x v="1746"/>
            <x v="1750"/>
            <x v="1755"/>
            <x v="1763"/>
            <x v="1764"/>
            <x v="1767"/>
            <x v="1768"/>
            <x v="1772"/>
            <x v="1781"/>
            <x v="1783"/>
            <x v="1790"/>
            <x v="1792"/>
            <x v="1793"/>
            <x v="1796"/>
            <x v="1797"/>
            <x v="1800"/>
            <x v="1803"/>
            <x v="1805"/>
            <x v="1807"/>
            <x v="1814"/>
            <x v="1818"/>
            <x v="1829"/>
            <x v="1836"/>
            <x v="1841"/>
            <x v="1844"/>
            <x v="1845"/>
            <x v="1848"/>
            <x v="1849"/>
            <x v="1850"/>
            <x v="1852"/>
            <x v="1853"/>
            <x v="1854"/>
            <x v="1858"/>
            <x v="1868"/>
            <x v="1872"/>
            <x v="1873"/>
            <x v="1886"/>
            <x v="1889"/>
            <x v="1891"/>
            <x v="1892"/>
            <x v="1893"/>
            <x v="1895"/>
            <x v="1896"/>
            <x v="1898"/>
            <x v="1899"/>
            <x v="1900"/>
            <x v="1903"/>
            <x v="1904"/>
            <x v="1909"/>
          </reference>
        </references>
      </pivotArea>
    </format>
    <format dxfId="2219">
      <pivotArea dataOnly="0" labelOnly="1" fieldPosition="0">
        <references count="1">
          <reference field="6" count="50">
            <x v="1911"/>
            <x v="1912"/>
            <x v="1918"/>
            <x v="1919"/>
            <x v="1920"/>
            <x v="1924"/>
            <x v="1928"/>
            <x v="1935"/>
            <x v="1944"/>
            <x v="1946"/>
            <x v="1947"/>
            <x v="1948"/>
            <x v="1949"/>
            <x v="1955"/>
            <x v="1958"/>
            <x v="1959"/>
            <x v="1960"/>
            <x v="1961"/>
            <x v="1963"/>
            <x v="1971"/>
            <x v="1972"/>
            <x v="1974"/>
            <x v="1977"/>
            <x v="1979"/>
            <x v="1982"/>
            <x v="1987"/>
            <x v="1995"/>
            <x v="1996"/>
            <x v="1997"/>
            <x v="1998"/>
            <x v="1999"/>
            <x v="2002"/>
            <x v="2004"/>
            <x v="2008"/>
            <x v="2009"/>
            <x v="2010"/>
            <x v="2016"/>
            <x v="2018"/>
            <x v="2019"/>
            <x v="2020"/>
            <x v="2022"/>
            <x v="2023"/>
            <x v="2026"/>
            <x v="2027"/>
            <x v="2030"/>
            <x v="2031"/>
            <x v="2032"/>
            <x v="2036"/>
            <x v="2041"/>
            <x v="2046"/>
          </reference>
        </references>
      </pivotArea>
    </format>
    <format dxfId="2218">
      <pivotArea dataOnly="0" labelOnly="1" fieldPosition="0">
        <references count="1">
          <reference field="6" count="50">
            <x v="2050"/>
            <x v="2053"/>
            <x v="2057"/>
            <x v="2058"/>
            <x v="2060"/>
            <x v="2067"/>
            <x v="2068"/>
            <x v="2069"/>
            <x v="2070"/>
            <x v="2072"/>
            <x v="2074"/>
            <x v="2079"/>
            <x v="2080"/>
            <x v="2084"/>
            <x v="2087"/>
            <x v="2088"/>
            <x v="2089"/>
            <x v="2094"/>
            <x v="2096"/>
            <x v="2100"/>
            <x v="2104"/>
            <x v="2105"/>
            <x v="2110"/>
            <x v="2111"/>
            <x v="2133"/>
            <x v="2134"/>
            <x v="2137"/>
            <x v="2141"/>
            <x v="2142"/>
            <x v="2146"/>
            <x v="2147"/>
            <x v="2152"/>
            <x v="2153"/>
            <x v="2161"/>
            <x v="2162"/>
            <x v="2165"/>
            <x v="2167"/>
            <x v="2171"/>
            <x v="2175"/>
            <x v="2177"/>
            <x v="2178"/>
            <x v="2184"/>
            <x v="2186"/>
            <x v="2192"/>
            <x v="2194"/>
            <x v="2195"/>
            <x v="2197"/>
            <x v="2202"/>
            <x v="2203"/>
            <x v="2205"/>
          </reference>
        </references>
      </pivotArea>
    </format>
    <format dxfId="2217">
      <pivotArea dataOnly="0" labelOnly="1" fieldPosition="0">
        <references count="1">
          <reference field="6" count="50">
            <x v="2208"/>
            <x v="2209"/>
            <x v="2213"/>
            <x v="2214"/>
            <x v="2216"/>
            <x v="2217"/>
            <x v="2218"/>
            <x v="2222"/>
            <x v="2223"/>
            <x v="2229"/>
            <x v="2231"/>
            <x v="2233"/>
            <x v="2236"/>
            <x v="2241"/>
            <x v="2245"/>
            <x v="2246"/>
            <x v="2249"/>
            <x v="2250"/>
            <x v="2252"/>
            <x v="2256"/>
            <x v="2258"/>
            <x v="2260"/>
            <x v="2264"/>
            <x v="2266"/>
            <x v="2269"/>
            <x v="2272"/>
            <x v="2273"/>
            <x v="2274"/>
            <x v="2276"/>
            <x v="2281"/>
            <x v="2282"/>
            <x v="2283"/>
            <x v="2284"/>
            <x v="2285"/>
            <x v="2289"/>
            <x v="2299"/>
            <x v="2301"/>
            <x v="2302"/>
            <x v="2303"/>
            <x v="2311"/>
            <x v="2313"/>
            <x v="2314"/>
            <x v="2319"/>
            <x v="2321"/>
            <x v="2324"/>
            <x v="2328"/>
            <x v="2329"/>
            <x v="2332"/>
            <x v="2334"/>
            <x v="2338"/>
          </reference>
        </references>
      </pivotArea>
    </format>
    <format dxfId="2216">
      <pivotArea dataOnly="0" labelOnly="1" fieldPosition="0">
        <references count="1">
          <reference field="6" count="50">
            <x v="2345"/>
            <x v="2349"/>
            <x v="2351"/>
            <x v="2359"/>
            <x v="2360"/>
            <x v="2362"/>
            <x v="2366"/>
            <x v="2367"/>
            <x v="2372"/>
            <x v="2379"/>
            <x v="2386"/>
            <x v="2389"/>
            <x v="2393"/>
            <x v="2394"/>
            <x v="2398"/>
            <x v="2404"/>
            <x v="2405"/>
            <x v="2406"/>
            <x v="2407"/>
            <x v="2414"/>
            <x v="2416"/>
            <x v="2418"/>
            <x v="2420"/>
            <x v="2427"/>
            <x v="2428"/>
            <x v="2434"/>
            <x v="2435"/>
            <x v="2442"/>
            <x v="2443"/>
            <x v="2444"/>
            <x v="2450"/>
            <x v="2451"/>
            <x v="2465"/>
            <x v="2468"/>
            <x v="2473"/>
            <x v="2474"/>
            <x v="2476"/>
            <x v="2477"/>
            <x v="2478"/>
            <x v="2480"/>
            <x v="2482"/>
            <x v="2485"/>
            <x v="2487"/>
            <x v="2488"/>
            <x v="2495"/>
            <x v="2497"/>
            <x v="2498"/>
            <x v="2501"/>
            <x v="2517"/>
            <x v="2518"/>
          </reference>
        </references>
      </pivotArea>
    </format>
    <format dxfId="2215">
      <pivotArea dataOnly="0" labelOnly="1" fieldPosition="0">
        <references count="1">
          <reference field="6" count="50">
            <x v="2524"/>
            <x v="2526"/>
            <x v="2528"/>
            <x v="2530"/>
            <x v="2532"/>
            <x v="2537"/>
            <x v="2538"/>
            <x v="2540"/>
            <x v="2545"/>
            <x v="2548"/>
            <x v="2553"/>
            <x v="2554"/>
            <x v="2556"/>
            <x v="2574"/>
            <x v="2577"/>
            <x v="2584"/>
            <x v="2586"/>
            <x v="2589"/>
            <x v="2590"/>
            <x v="2591"/>
            <x v="2592"/>
            <x v="2593"/>
            <x v="2594"/>
            <x v="2601"/>
            <x v="2604"/>
            <x v="2607"/>
            <x v="2609"/>
            <x v="2611"/>
            <x v="2613"/>
            <x v="2619"/>
            <x v="2620"/>
            <x v="2624"/>
            <x v="2628"/>
            <x v="2629"/>
            <x v="2635"/>
            <x v="2636"/>
            <x v="2637"/>
            <x v="2638"/>
            <x v="2639"/>
            <x v="2640"/>
            <x v="2643"/>
            <x v="2644"/>
            <x v="2652"/>
            <x v="2656"/>
            <x v="2658"/>
            <x v="2661"/>
            <x v="2664"/>
            <x v="2665"/>
            <x v="2666"/>
            <x v="2667"/>
          </reference>
        </references>
      </pivotArea>
    </format>
    <format dxfId="2214">
      <pivotArea dataOnly="0" labelOnly="1" fieldPosition="0">
        <references count="1">
          <reference field="6" count="50">
            <x v="2668"/>
            <x v="2674"/>
            <x v="2675"/>
            <x v="2680"/>
            <x v="2681"/>
            <x v="2684"/>
            <x v="2686"/>
            <x v="2688"/>
            <x v="2689"/>
            <x v="2692"/>
            <x v="2694"/>
            <x v="2697"/>
            <x v="2699"/>
            <x v="2700"/>
            <x v="2701"/>
            <x v="2704"/>
            <x v="2705"/>
            <x v="2706"/>
            <x v="2707"/>
            <x v="2708"/>
            <x v="2710"/>
            <x v="2711"/>
            <x v="2714"/>
            <x v="2718"/>
            <x v="2722"/>
            <x v="2725"/>
            <x v="2728"/>
            <x v="2730"/>
            <x v="2731"/>
            <x v="2732"/>
            <x v="2733"/>
            <x v="2734"/>
            <x v="2737"/>
            <x v="2740"/>
            <x v="2743"/>
            <x v="2746"/>
            <x v="2750"/>
            <x v="2753"/>
            <x v="2755"/>
            <x v="2756"/>
            <x v="2757"/>
            <x v="2759"/>
            <x v="2760"/>
            <x v="2766"/>
            <x v="2768"/>
            <x v="2769"/>
            <x v="2771"/>
            <x v="2773"/>
            <x v="2775"/>
            <x v="2777"/>
          </reference>
        </references>
      </pivotArea>
    </format>
    <format dxfId="2213">
      <pivotArea dataOnly="0" labelOnly="1" fieldPosition="0">
        <references count="1">
          <reference field="6" count="50">
            <x v="2778"/>
            <x v="2779"/>
            <x v="2780"/>
            <x v="2781"/>
            <x v="2785"/>
            <x v="2792"/>
            <x v="2794"/>
            <x v="2796"/>
            <x v="2799"/>
            <x v="2801"/>
            <x v="2802"/>
            <x v="2805"/>
            <x v="2806"/>
            <x v="2807"/>
            <x v="2811"/>
            <x v="2812"/>
            <x v="2813"/>
            <x v="2818"/>
            <x v="2819"/>
            <x v="2822"/>
            <x v="2826"/>
            <x v="2828"/>
            <x v="2829"/>
            <x v="2833"/>
            <x v="2834"/>
            <x v="2836"/>
            <x v="2840"/>
            <x v="2845"/>
            <x v="2846"/>
            <x v="2850"/>
            <x v="2851"/>
            <x v="2861"/>
            <x v="2862"/>
            <x v="2865"/>
            <x v="2871"/>
            <x v="2873"/>
            <x v="2875"/>
            <x v="2912"/>
            <x v="2917"/>
            <x v="2918"/>
            <x v="2921"/>
            <x v="2923"/>
            <x v="2927"/>
            <x v="2929"/>
            <x v="2930"/>
            <x v="2931"/>
            <x v="2935"/>
            <x v="2936"/>
            <x v="2937"/>
            <x v="2939"/>
          </reference>
        </references>
      </pivotArea>
    </format>
    <format dxfId="2212">
      <pivotArea dataOnly="0" labelOnly="1" fieldPosition="0">
        <references count="1">
          <reference field="6" count="24">
            <x v="2941"/>
            <x v="2942"/>
            <x v="2944"/>
            <x v="2951"/>
            <x v="2952"/>
            <x v="2953"/>
            <x v="2956"/>
            <x v="2957"/>
            <x v="2959"/>
            <x v="2964"/>
            <x v="2967"/>
            <x v="2969"/>
            <x v="2970"/>
            <x v="2974"/>
            <x v="2983"/>
            <x v="2984"/>
            <x v="2986"/>
            <x v="2988"/>
            <x v="2992"/>
            <x v="2996"/>
            <x v="3000"/>
            <x v="3002"/>
            <x v="3003"/>
            <x v="3005"/>
          </reference>
        </references>
      </pivotArea>
    </format>
    <format dxfId="2211">
      <pivotArea dataOnly="0" labelOnly="1" fieldPosition="0">
        <references count="1">
          <reference field="6" count="50">
            <x v="0"/>
            <x v="14"/>
            <x v="21"/>
            <x v="22"/>
            <x v="32"/>
            <x v="36"/>
            <x v="41"/>
            <x v="47"/>
            <x v="61"/>
            <x v="63"/>
            <x v="69"/>
            <x v="73"/>
            <x v="75"/>
            <x v="80"/>
            <x v="90"/>
            <x v="96"/>
            <x v="109"/>
            <x v="119"/>
            <x v="128"/>
            <x v="131"/>
            <x v="137"/>
            <x v="140"/>
            <x v="147"/>
            <x v="148"/>
            <x v="149"/>
            <x v="153"/>
            <x v="164"/>
            <x v="165"/>
            <x v="167"/>
            <x v="186"/>
            <x v="190"/>
            <x v="196"/>
            <x v="201"/>
            <x v="212"/>
            <x v="215"/>
            <x v="217"/>
            <x v="235"/>
            <x v="237"/>
            <x v="239"/>
            <x v="242"/>
            <x v="262"/>
            <x v="265"/>
            <x v="267"/>
            <x v="268"/>
            <x v="273"/>
            <x v="282"/>
            <x v="318"/>
            <x v="332"/>
            <x v="350"/>
            <x v="371"/>
          </reference>
        </references>
      </pivotArea>
    </format>
    <format dxfId="2210">
      <pivotArea dataOnly="0" labelOnly="1" fieldPosition="0">
        <references count="1">
          <reference field="6" count="50">
            <x v="372"/>
            <x v="374"/>
            <x v="381"/>
            <x v="386"/>
            <x v="403"/>
            <x v="417"/>
            <x v="418"/>
            <x v="422"/>
            <x v="423"/>
            <x v="428"/>
            <x v="447"/>
            <x v="454"/>
            <x v="460"/>
            <x v="466"/>
            <x v="467"/>
            <x v="468"/>
            <x v="473"/>
            <x v="476"/>
            <x v="480"/>
            <x v="481"/>
            <x v="485"/>
            <x v="492"/>
            <x v="498"/>
            <x v="504"/>
            <x v="506"/>
            <x v="510"/>
            <x v="512"/>
            <x v="513"/>
            <x v="515"/>
            <x v="526"/>
            <x v="528"/>
            <x v="536"/>
            <x v="552"/>
            <x v="556"/>
            <x v="569"/>
            <x v="591"/>
            <x v="597"/>
            <x v="599"/>
            <x v="603"/>
            <x v="613"/>
            <x v="632"/>
            <x v="635"/>
            <x v="638"/>
            <x v="643"/>
            <x v="660"/>
            <x v="662"/>
            <x v="673"/>
            <x v="675"/>
            <x v="676"/>
            <x v="680"/>
          </reference>
        </references>
      </pivotArea>
    </format>
    <format dxfId="2209">
      <pivotArea dataOnly="0" labelOnly="1" fieldPosition="0">
        <references count="1">
          <reference field="6" count="50">
            <x v="693"/>
            <x v="703"/>
            <x v="704"/>
            <x v="716"/>
            <x v="717"/>
            <x v="727"/>
            <x v="733"/>
            <x v="734"/>
            <x v="761"/>
            <x v="772"/>
            <x v="795"/>
            <x v="799"/>
            <x v="800"/>
            <x v="804"/>
            <x v="815"/>
            <x v="823"/>
            <x v="824"/>
            <x v="829"/>
            <x v="839"/>
            <x v="840"/>
            <x v="848"/>
            <x v="857"/>
            <x v="867"/>
            <x v="872"/>
            <x v="879"/>
            <x v="880"/>
            <x v="882"/>
            <x v="886"/>
            <x v="898"/>
            <x v="918"/>
            <x v="922"/>
            <x v="934"/>
            <x v="936"/>
            <x v="941"/>
            <x v="942"/>
            <x v="946"/>
            <x v="947"/>
            <x v="949"/>
            <x v="951"/>
            <x v="953"/>
            <x v="956"/>
            <x v="968"/>
            <x v="979"/>
            <x v="981"/>
            <x v="1002"/>
            <x v="1003"/>
            <x v="1005"/>
            <x v="1017"/>
            <x v="1023"/>
            <x v="1030"/>
          </reference>
        </references>
      </pivotArea>
    </format>
    <format dxfId="2208">
      <pivotArea dataOnly="0" labelOnly="1" fieldPosition="0">
        <references count="1">
          <reference field="6" count="50">
            <x v="1036"/>
            <x v="1038"/>
            <x v="1040"/>
            <x v="1045"/>
            <x v="1051"/>
            <x v="1059"/>
            <x v="1061"/>
            <x v="1069"/>
            <x v="1095"/>
            <x v="1098"/>
            <x v="1102"/>
            <x v="1123"/>
            <x v="1127"/>
            <x v="1129"/>
            <x v="1139"/>
            <x v="1149"/>
            <x v="1151"/>
            <x v="1152"/>
            <x v="1169"/>
            <x v="1170"/>
            <x v="1175"/>
            <x v="1187"/>
            <x v="1189"/>
            <x v="1198"/>
            <x v="1200"/>
            <x v="1207"/>
            <x v="1210"/>
            <x v="1212"/>
            <x v="1215"/>
            <x v="1218"/>
            <x v="1222"/>
            <x v="1226"/>
            <x v="1230"/>
            <x v="1247"/>
            <x v="1257"/>
            <x v="1262"/>
            <x v="1275"/>
            <x v="1279"/>
            <x v="1281"/>
            <x v="1287"/>
            <x v="1290"/>
            <x v="1292"/>
            <x v="1301"/>
            <x v="1308"/>
            <x v="1314"/>
            <x v="1321"/>
            <x v="1335"/>
            <x v="1341"/>
            <x v="1344"/>
            <x v="1355"/>
          </reference>
        </references>
      </pivotArea>
    </format>
    <format dxfId="2207">
      <pivotArea dataOnly="0" labelOnly="1" fieldPosition="0">
        <references count="1">
          <reference field="6" count="50">
            <x v="1359"/>
            <x v="1370"/>
            <x v="1373"/>
            <x v="1389"/>
            <x v="1390"/>
            <x v="1391"/>
            <x v="1396"/>
            <x v="1406"/>
            <x v="1425"/>
            <x v="1436"/>
            <x v="1440"/>
            <x v="1449"/>
            <x v="1457"/>
            <x v="1478"/>
            <x v="1483"/>
            <x v="1485"/>
            <x v="1488"/>
            <x v="1491"/>
            <x v="1496"/>
            <x v="1498"/>
            <x v="1512"/>
            <x v="1514"/>
            <x v="1531"/>
            <x v="1535"/>
            <x v="1540"/>
            <x v="1556"/>
            <x v="1563"/>
            <x v="1569"/>
            <x v="1574"/>
            <x v="1580"/>
            <x v="1593"/>
            <x v="1618"/>
            <x v="1622"/>
            <x v="1624"/>
            <x v="1631"/>
            <x v="1642"/>
            <x v="1644"/>
            <x v="1647"/>
            <x v="1658"/>
            <x v="1662"/>
            <x v="1677"/>
            <x v="1679"/>
            <x v="1681"/>
            <x v="1697"/>
            <x v="1700"/>
            <x v="1705"/>
            <x v="1708"/>
            <x v="1715"/>
            <x v="1721"/>
            <x v="1746"/>
          </reference>
        </references>
      </pivotArea>
    </format>
    <format dxfId="2206">
      <pivotArea dataOnly="0" labelOnly="1" fieldPosition="0">
        <references count="1">
          <reference field="6" count="50">
            <x v="1749"/>
            <x v="1752"/>
            <x v="1755"/>
            <x v="1767"/>
            <x v="1769"/>
            <x v="1771"/>
            <x v="1788"/>
            <x v="1790"/>
            <x v="1803"/>
            <x v="1821"/>
            <x v="1829"/>
            <x v="1833"/>
            <x v="1836"/>
            <x v="1869"/>
            <x v="1872"/>
            <x v="1873"/>
            <x v="1889"/>
            <x v="1890"/>
            <x v="1904"/>
            <x v="1941"/>
            <x v="1944"/>
            <x v="1947"/>
            <x v="1955"/>
            <x v="1958"/>
            <x v="1961"/>
            <x v="1963"/>
            <x v="1966"/>
            <x v="1971"/>
            <x v="1982"/>
            <x v="1989"/>
            <x v="1991"/>
            <x v="1999"/>
            <x v="2003"/>
            <x v="2008"/>
            <x v="2016"/>
            <x v="2018"/>
            <x v="2020"/>
            <x v="2023"/>
            <x v="2025"/>
            <x v="2027"/>
            <x v="2030"/>
            <x v="2045"/>
            <x v="2050"/>
            <x v="2057"/>
            <x v="2065"/>
            <x v="2067"/>
            <x v="2069"/>
            <x v="2070"/>
            <x v="2076"/>
            <x v="2079"/>
          </reference>
        </references>
      </pivotArea>
    </format>
    <format dxfId="2205">
      <pivotArea dataOnly="0" labelOnly="1" fieldPosition="0">
        <references count="1">
          <reference field="6" count="50">
            <x v="2080"/>
            <x v="2096"/>
            <x v="2111"/>
            <x v="2134"/>
            <x v="2146"/>
            <x v="2147"/>
            <x v="2153"/>
            <x v="2154"/>
            <x v="2162"/>
            <x v="2165"/>
            <x v="2175"/>
            <x v="2177"/>
            <x v="2195"/>
            <x v="2202"/>
            <x v="2205"/>
            <x v="2209"/>
            <x v="2216"/>
            <x v="2218"/>
            <x v="2223"/>
            <x v="2233"/>
            <x v="2238"/>
            <x v="2250"/>
            <x v="2264"/>
            <x v="2266"/>
            <x v="2273"/>
            <x v="2276"/>
            <x v="2283"/>
            <x v="2289"/>
            <x v="2290"/>
            <x v="2321"/>
            <x v="2324"/>
            <x v="2328"/>
            <x v="2341"/>
            <x v="2344"/>
            <x v="2345"/>
            <x v="2359"/>
            <x v="2367"/>
            <x v="2372"/>
            <x v="2393"/>
            <x v="2394"/>
            <x v="2407"/>
            <x v="2416"/>
            <x v="2420"/>
            <x v="2427"/>
            <x v="2428"/>
            <x v="2442"/>
            <x v="2443"/>
            <x v="2444"/>
            <x v="2465"/>
            <x v="2469"/>
          </reference>
        </references>
      </pivotArea>
    </format>
    <format dxfId="2204">
      <pivotArea dataOnly="0" labelOnly="1" fieldPosition="0">
        <references count="1">
          <reference field="6" count="50">
            <x v="2477"/>
            <x v="2478"/>
            <x v="2482"/>
            <x v="2485"/>
            <x v="2488"/>
            <x v="2497"/>
            <x v="2498"/>
            <x v="2514"/>
            <x v="2520"/>
            <x v="2524"/>
            <x v="2526"/>
            <x v="2538"/>
            <x v="2540"/>
            <x v="2548"/>
            <x v="2553"/>
            <x v="2555"/>
            <x v="2577"/>
            <x v="2584"/>
            <x v="2589"/>
            <x v="2590"/>
            <x v="2592"/>
            <x v="2594"/>
            <x v="2606"/>
            <x v="2636"/>
            <x v="2638"/>
            <x v="2639"/>
            <x v="2643"/>
            <x v="2652"/>
            <x v="2658"/>
            <x v="2661"/>
            <x v="2668"/>
            <x v="2674"/>
            <x v="2686"/>
            <x v="2701"/>
            <x v="2702"/>
            <x v="2705"/>
            <x v="2706"/>
            <x v="2707"/>
            <x v="2718"/>
            <x v="2731"/>
            <x v="2737"/>
            <x v="2740"/>
            <x v="2741"/>
            <x v="2743"/>
            <x v="2756"/>
            <x v="2759"/>
            <x v="2768"/>
            <x v="2773"/>
            <x v="2775"/>
            <x v="2779"/>
          </reference>
        </references>
      </pivotArea>
    </format>
    <format dxfId="2203">
      <pivotArea dataOnly="0" labelOnly="1" fieldPosition="0">
        <references count="1">
          <reference field="6" count="33">
            <x v="2781"/>
            <x v="2792"/>
            <x v="2799"/>
            <x v="2801"/>
            <x v="2802"/>
            <x v="2810"/>
            <x v="2815"/>
            <x v="2824"/>
            <x v="2828"/>
            <x v="2829"/>
            <x v="2833"/>
            <x v="2836"/>
            <x v="2840"/>
            <x v="2845"/>
            <x v="2846"/>
            <x v="2852"/>
            <x v="2868"/>
            <x v="2871"/>
            <x v="2873"/>
            <x v="2875"/>
            <x v="2876"/>
            <x v="2918"/>
            <x v="2921"/>
            <x v="2923"/>
            <x v="2957"/>
            <x v="2964"/>
            <x v="2967"/>
            <x v="2974"/>
            <x v="2983"/>
            <x v="2998"/>
            <x v="3002"/>
            <x v="3003"/>
            <x v="3005"/>
          </reference>
        </references>
      </pivotArea>
    </format>
    <format dxfId="2202">
      <pivotArea dataOnly="0" labelOnly="1" fieldPosition="0">
        <references count="1">
          <reference field="6" count="50">
            <x v="0"/>
            <x v="14"/>
            <x v="21"/>
            <x v="22"/>
            <x v="32"/>
            <x v="36"/>
            <x v="41"/>
            <x v="47"/>
            <x v="61"/>
            <x v="63"/>
            <x v="69"/>
            <x v="73"/>
            <x v="75"/>
            <x v="80"/>
            <x v="90"/>
            <x v="96"/>
            <x v="109"/>
            <x v="119"/>
            <x v="128"/>
            <x v="131"/>
            <x v="137"/>
            <x v="140"/>
            <x v="147"/>
            <x v="148"/>
            <x v="149"/>
            <x v="153"/>
            <x v="164"/>
            <x v="165"/>
            <x v="167"/>
            <x v="186"/>
            <x v="190"/>
            <x v="196"/>
            <x v="201"/>
            <x v="212"/>
            <x v="215"/>
            <x v="217"/>
            <x v="235"/>
            <x v="237"/>
            <x v="239"/>
            <x v="242"/>
            <x v="262"/>
            <x v="265"/>
            <x v="267"/>
            <x v="268"/>
            <x v="273"/>
            <x v="282"/>
            <x v="318"/>
            <x v="332"/>
            <x v="350"/>
            <x v="371"/>
          </reference>
        </references>
      </pivotArea>
    </format>
    <format dxfId="2201">
      <pivotArea dataOnly="0" labelOnly="1" fieldPosition="0">
        <references count="1">
          <reference field="6" count="50">
            <x v="372"/>
            <x v="374"/>
            <x v="381"/>
            <x v="386"/>
            <x v="403"/>
            <x v="417"/>
            <x v="418"/>
            <x v="422"/>
            <x v="423"/>
            <x v="428"/>
            <x v="447"/>
            <x v="454"/>
            <x v="460"/>
            <x v="466"/>
            <x v="467"/>
            <x v="468"/>
            <x v="473"/>
            <x v="476"/>
            <x v="480"/>
            <x v="481"/>
            <x v="485"/>
            <x v="492"/>
            <x v="498"/>
            <x v="504"/>
            <x v="506"/>
            <x v="510"/>
            <x v="512"/>
            <x v="513"/>
            <x v="515"/>
            <x v="526"/>
            <x v="528"/>
            <x v="536"/>
            <x v="552"/>
            <x v="556"/>
            <x v="569"/>
            <x v="591"/>
            <x v="597"/>
            <x v="599"/>
            <x v="603"/>
            <x v="613"/>
            <x v="632"/>
            <x v="635"/>
            <x v="638"/>
            <x v="643"/>
            <x v="660"/>
            <x v="662"/>
            <x v="673"/>
            <x v="675"/>
            <x v="676"/>
            <x v="680"/>
          </reference>
        </references>
      </pivotArea>
    </format>
    <format dxfId="2200">
      <pivotArea dataOnly="0" labelOnly="1" fieldPosition="0">
        <references count="1">
          <reference field="6" count="50">
            <x v="693"/>
            <x v="703"/>
            <x v="704"/>
            <x v="716"/>
            <x v="717"/>
            <x v="727"/>
            <x v="733"/>
            <x v="734"/>
            <x v="761"/>
            <x v="772"/>
            <x v="795"/>
            <x v="799"/>
            <x v="800"/>
            <x v="804"/>
            <x v="815"/>
            <x v="823"/>
            <x v="824"/>
            <x v="829"/>
            <x v="839"/>
            <x v="840"/>
            <x v="848"/>
            <x v="857"/>
            <x v="867"/>
            <x v="872"/>
            <x v="879"/>
            <x v="880"/>
            <x v="882"/>
            <x v="886"/>
            <x v="898"/>
            <x v="918"/>
            <x v="922"/>
            <x v="934"/>
            <x v="936"/>
            <x v="941"/>
            <x v="942"/>
            <x v="946"/>
            <x v="947"/>
            <x v="949"/>
            <x v="951"/>
            <x v="953"/>
            <x v="956"/>
            <x v="968"/>
            <x v="979"/>
            <x v="981"/>
            <x v="1002"/>
            <x v="1003"/>
            <x v="1005"/>
            <x v="1017"/>
            <x v="1023"/>
            <x v="1030"/>
          </reference>
        </references>
      </pivotArea>
    </format>
    <format dxfId="2199">
      <pivotArea dataOnly="0" labelOnly="1" fieldPosition="0">
        <references count="1">
          <reference field="6" count="50">
            <x v="1036"/>
            <x v="1038"/>
            <x v="1040"/>
            <x v="1045"/>
            <x v="1051"/>
            <x v="1059"/>
            <x v="1061"/>
            <x v="1069"/>
            <x v="1095"/>
            <x v="1098"/>
            <x v="1102"/>
            <x v="1123"/>
            <x v="1127"/>
            <x v="1129"/>
            <x v="1139"/>
            <x v="1149"/>
            <x v="1151"/>
            <x v="1152"/>
            <x v="1169"/>
            <x v="1170"/>
            <x v="1175"/>
            <x v="1187"/>
            <x v="1189"/>
            <x v="1198"/>
            <x v="1200"/>
            <x v="1207"/>
            <x v="1210"/>
            <x v="1212"/>
            <x v="1215"/>
            <x v="1218"/>
            <x v="1222"/>
            <x v="1226"/>
            <x v="1230"/>
            <x v="1247"/>
            <x v="1257"/>
            <x v="1262"/>
            <x v="1275"/>
            <x v="1279"/>
            <x v="1281"/>
            <x v="1287"/>
            <x v="1290"/>
            <x v="1292"/>
            <x v="1301"/>
            <x v="1308"/>
            <x v="1314"/>
            <x v="1321"/>
            <x v="1335"/>
            <x v="1341"/>
            <x v="1344"/>
            <x v="1355"/>
          </reference>
        </references>
      </pivotArea>
    </format>
    <format dxfId="2198">
      <pivotArea dataOnly="0" labelOnly="1" fieldPosition="0">
        <references count="1">
          <reference field="6" count="50">
            <x v="1359"/>
            <x v="1370"/>
            <x v="1373"/>
            <x v="1389"/>
            <x v="1390"/>
            <x v="1391"/>
            <x v="1396"/>
            <x v="1406"/>
            <x v="1425"/>
            <x v="1436"/>
            <x v="1440"/>
            <x v="1449"/>
            <x v="1457"/>
            <x v="1478"/>
            <x v="1483"/>
            <x v="1485"/>
            <x v="1488"/>
            <x v="1491"/>
            <x v="1496"/>
            <x v="1498"/>
            <x v="1512"/>
            <x v="1514"/>
            <x v="1531"/>
            <x v="1535"/>
            <x v="1540"/>
            <x v="1556"/>
            <x v="1563"/>
            <x v="1569"/>
            <x v="1574"/>
            <x v="1580"/>
            <x v="1593"/>
            <x v="1618"/>
            <x v="1622"/>
            <x v="1624"/>
            <x v="1631"/>
            <x v="1642"/>
            <x v="1644"/>
            <x v="1647"/>
            <x v="1658"/>
            <x v="1662"/>
            <x v="1677"/>
            <x v="1679"/>
            <x v="1681"/>
            <x v="1697"/>
            <x v="1700"/>
            <x v="1705"/>
            <x v="1708"/>
            <x v="1715"/>
            <x v="1721"/>
            <x v="1746"/>
          </reference>
        </references>
      </pivotArea>
    </format>
    <format dxfId="2197">
      <pivotArea dataOnly="0" labelOnly="1" fieldPosition="0">
        <references count="1">
          <reference field="6" count="50">
            <x v="1749"/>
            <x v="1752"/>
            <x v="1755"/>
            <x v="1767"/>
            <x v="1769"/>
            <x v="1771"/>
            <x v="1788"/>
            <x v="1790"/>
            <x v="1803"/>
            <x v="1821"/>
            <x v="1829"/>
            <x v="1833"/>
            <x v="1836"/>
            <x v="1869"/>
            <x v="1872"/>
            <x v="1873"/>
            <x v="1889"/>
            <x v="1890"/>
            <x v="1904"/>
            <x v="1941"/>
            <x v="1944"/>
            <x v="1947"/>
            <x v="1955"/>
            <x v="1958"/>
            <x v="1961"/>
            <x v="1963"/>
            <x v="1966"/>
            <x v="1971"/>
            <x v="1982"/>
            <x v="1989"/>
            <x v="1991"/>
            <x v="1999"/>
            <x v="2003"/>
            <x v="2008"/>
            <x v="2016"/>
            <x v="2018"/>
            <x v="2020"/>
            <x v="2023"/>
            <x v="2025"/>
            <x v="2027"/>
            <x v="2030"/>
            <x v="2045"/>
            <x v="2050"/>
            <x v="2057"/>
            <x v="2065"/>
            <x v="2067"/>
            <x v="2069"/>
            <x v="2070"/>
            <x v="2076"/>
            <x v="2079"/>
          </reference>
        </references>
      </pivotArea>
    </format>
    <format dxfId="2196">
      <pivotArea dataOnly="0" labelOnly="1" fieldPosition="0">
        <references count="1">
          <reference field="6" count="50">
            <x v="2080"/>
            <x v="2096"/>
            <x v="2111"/>
            <x v="2134"/>
            <x v="2146"/>
            <x v="2147"/>
            <x v="2153"/>
            <x v="2154"/>
            <x v="2162"/>
            <x v="2165"/>
            <x v="2175"/>
            <x v="2177"/>
            <x v="2195"/>
            <x v="2202"/>
            <x v="2205"/>
            <x v="2209"/>
            <x v="2216"/>
            <x v="2218"/>
            <x v="2223"/>
            <x v="2233"/>
            <x v="2238"/>
            <x v="2250"/>
            <x v="2264"/>
            <x v="2266"/>
            <x v="2273"/>
            <x v="2276"/>
            <x v="2283"/>
            <x v="2289"/>
            <x v="2290"/>
            <x v="2321"/>
            <x v="2324"/>
            <x v="2328"/>
            <x v="2341"/>
            <x v="2344"/>
            <x v="2345"/>
            <x v="2359"/>
            <x v="2367"/>
            <x v="2372"/>
            <x v="2393"/>
            <x v="2394"/>
            <x v="2407"/>
            <x v="2416"/>
            <x v="2420"/>
            <x v="2427"/>
            <x v="2428"/>
            <x v="2442"/>
            <x v="2443"/>
            <x v="2444"/>
            <x v="2465"/>
            <x v="2469"/>
          </reference>
        </references>
      </pivotArea>
    </format>
    <format dxfId="2195">
      <pivotArea dataOnly="0" labelOnly="1" fieldPosition="0">
        <references count="1">
          <reference field="6" count="50">
            <x v="2477"/>
            <x v="2478"/>
            <x v="2482"/>
            <x v="2485"/>
            <x v="2488"/>
            <x v="2497"/>
            <x v="2498"/>
            <x v="2514"/>
            <x v="2520"/>
            <x v="2524"/>
            <x v="2526"/>
            <x v="2538"/>
            <x v="2540"/>
            <x v="2548"/>
            <x v="2553"/>
            <x v="2555"/>
            <x v="2577"/>
            <x v="2584"/>
            <x v="2589"/>
            <x v="2590"/>
            <x v="2592"/>
            <x v="2594"/>
            <x v="2606"/>
            <x v="2636"/>
            <x v="2638"/>
            <x v="2639"/>
            <x v="2643"/>
            <x v="2652"/>
            <x v="2658"/>
            <x v="2661"/>
            <x v="2668"/>
            <x v="2674"/>
            <x v="2686"/>
            <x v="2701"/>
            <x v="2702"/>
            <x v="2705"/>
            <x v="2706"/>
            <x v="2707"/>
            <x v="2718"/>
            <x v="2731"/>
            <x v="2737"/>
            <x v="2740"/>
            <x v="2741"/>
            <x v="2743"/>
            <x v="2756"/>
            <x v="2759"/>
            <x v="2768"/>
            <x v="2773"/>
            <x v="2775"/>
            <x v="2779"/>
          </reference>
        </references>
      </pivotArea>
    </format>
    <format dxfId="2194">
      <pivotArea dataOnly="0" labelOnly="1" fieldPosition="0">
        <references count="1">
          <reference field="6" count="33">
            <x v="2781"/>
            <x v="2792"/>
            <x v="2799"/>
            <x v="2801"/>
            <x v="2802"/>
            <x v="2810"/>
            <x v="2815"/>
            <x v="2824"/>
            <x v="2828"/>
            <x v="2829"/>
            <x v="2833"/>
            <x v="2836"/>
            <x v="2840"/>
            <x v="2845"/>
            <x v="2846"/>
            <x v="2852"/>
            <x v="2868"/>
            <x v="2871"/>
            <x v="2873"/>
            <x v="2875"/>
            <x v="2876"/>
            <x v="2918"/>
            <x v="2921"/>
            <x v="2923"/>
            <x v="2957"/>
            <x v="2964"/>
            <x v="2967"/>
            <x v="2974"/>
            <x v="2983"/>
            <x v="2998"/>
            <x v="3002"/>
            <x v="3003"/>
            <x v="3005"/>
          </reference>
        </references>
      </pivotArea>
    </format>
    <format dxfId="2193">
      <pivotArea dataOnly="0" labelOnly="1" fieldPosition="0">
        <references count="1">
          <reference field="6" count="50">
            <x v="0"/>
            <x v="13"/>
            <x v="16"/>
            <x v="40"/>
            <x v="41"/>
            <x v="42"/>
            <x v="44"/>
            <x v="61"/>
            <x v="63"/>
            <x v="69"/>
            <x v="80"/>
            <x v="82"/>
            <x v="85"/>
            <x v="91"/>
            <x v="96"/>
            <x v="107"/>
            <x v="109"/>
            <x v="114"/>
            <x v="119"/>
            <x v="120"/>
            <x v="121"/>
            <x v="124"/>
            <x v="128"/>
            <x v="131"/>
            <x v="134"/>
            <x v="137"/>
            <x v="140"/>
            <x v="143"/>
            <x v="148"/>
            <x v="149"/>
            <x v="160"/>
            <x v="164"/>
            <x v="165"/>
            <x v="171"/>
            <x v="173"/>
            <x v="180"/>
            <x v="186"/>
            <x v="196"/>
            <x v="201"/>
            <x v="206"/>
            <x v="239"/>
            <x v="249"/>
            <x v="258"/>
            <x v="265"/>
            <x v="267"/>
            <x v="274"/>
            <x v="282"/>
            <x v="287"/>
            <x v="288"/>
            <x v="293"/>
          </reference>
        </references>
      </pivotArea>
    </format>
    <format dxfId="2192">
      <pivotArea dataOnly="0" labelOnly="1" fieldPosition="0">
        <references count="1">
          <reference field="6" count="50">
            <x v="295"/>
            <x v="298"/>
            <x v="300"/>
            <x v="308"/>
            <x v="315"/>
            <x v="318"/>
            <x v="334"/>
            <x v="338"/>
            <x v="340"/>
            <x v="348"/>
            <x v="352"/>
            <x v="374"/>
            <x v="379"/>
            <x v="399"/>
            <x v="403"/>
            <x v="405"/>
            <x v="413"/>
            <x v="417"/>
            <x v="418"/>
            <x v="420"/>
            <x v="423"/>
            <x v="424"/>
            <x v="428"/>
            <x v="435"/>
            <x v="438"/>
            <x v="443"/>
            <x v="445"/>
            <x v="447"/>
            <x v="454"/>
            <x v="459"/>
            <x v="460"/>
            <x v="464"/>
            <x v="467"/>
            <x v="468"/>
            <x v="470"/>
            <x v="476"/>
            <x v="480"/>
            <x v="481"/>
            <x v="482"/>
            <x v="485"/>
            <x v="492"/>
            <x v="504"/>
            <x v="507"/>
            <x v="513"/>
            <x v="515"/>
            <x v="518"/>
            <x v="528"/>
            <x v="529"/>
            <x v="535"/>
            <x v="536"/>
          </reference>
        </references>
      </pivotArea>
    </format>
    <format dxfId="2191">
      <pivotArea dataOnly="0" labelOnly="1" fieldPosition="0">
        <references count="1">
          <reference field="6" count="50">
            <x v="551"/>
            <x v="552"/>
            <x v="556"/>
            <x v="566"/>
            <x v="569"/>
            <x v="570"/>
            <x v="575"/>
            <x v="577"/>
            <x v="599"/>
            <x v="603"/>
            <x v="609"/>
            <x v="612"/>
            <x v="613"/>
            <x v="624"/>
            <x v="657"/>
            <x v="659"/>
            <x v="660"/>
            <x v="662"/>
            <x v="673"/>
            <x v="675"/>
            <x v="676"/>
            <x v="700"/>
            <x v="703"/>
            <x v="704"/>
            <x v="716"/>
            <x v="717"/>
            <x v="734"/>
            <x v="737"/>
            <x v="744"/>
            <x v="757"/>
            <x v="761"/>
            <x v="770"/>
            <x v="772"/>
            <x v="788"/>
            <x v="793"/>
            <x v="794"/>
            <x v="797"/>
            <x v="800"/>
            <x v="804"/>
            <x v="815"/>
            <x v="823"/>
            <x v="824"/>
            <x v="825"/>
            <x v="826"/>
            <x v="829"/>
            <x v="839"/>
            <x v="840"/>
            <x v="847"/>
            <x v="848"/>
            <x v="857"/>
          </reference>
        </references>
      </pivotArea>
    </format>
    <format dxfId="2190">
      <pivotArea dataOnly="0" labelOnly="1" fieldPosition="0">
        <references count="1">
          <reference field="6" count="50">
            <x v="864"/>
            <x v="867"/>
            <x v="881"/>
            <x v="882"/>
            <x v="884"/>
            <x v="885"/>
            <x v="888"/>
            <x v="895"/>
            <x v="898"/>
            <x v="905"/>
            <x v="909"/>
            <x v="913"/>
            <x v="918"/>
            <x v="922"/>
            <x v="928"/>
            <x v="933"/>
            <x v="934"/>
            <x v="935"/>
            <x v="936"/>
            <x v="941"/>
            <x v="942"/>
            <x v="946"/>
            <x v="949"/>
            <x v="951"/>
            <x v="953"/>
            <x v="956"/>
            <x v="960"/>
            <x v="977"/>
            <x v="979"/>
            <x v="989"/>
            <x v="999"/>
            <x v="1001"/>
            <x v="1003"/>
            <x v="1009"/>
            <x v="1015"/>
            <x v="1020"/>
            <x v="1022"/>
            <x v="1030"/>
            <x v="1040"/>
            <x v="1045"/>
            <x v="1047"/>
            <x v="1051"/>
            <x v="1059"/>
            <x v="1063"/>
            <x v="1069"/>
            <x v="1071"/>
            <x v="1089"/>
            <x v="1095"/>
            <x v="1098"/>
            <x v="1102"/>
          </reference>
        </references>
      </pivotArea>
    </format>
    <format dxfId="2189">
      <pivotArea dataOnly="0" labelOnly="1" fieldPosition="0">
        <references count="1">
          <reference field="6" count="50">
            <x v="1120"/>
            <x v="1123"/>
            <x v="1127"/>
            <x v="1130"/>
            <x v="1139"/>
            <x v="1141"/>
            <x v="1144"/>
            <x v="1146"/>
            <x v="1149"/>
            <x v="1159"/>
            <x v="1161"/>
            <x v="1169"/>
            <x v="1184"/>
            <x v="1189"/>
            <x v="1190"/>
            <x v="1192"/>
            <x v="1196"/>
            <x v="1199"/>
            <x v="1203"/>
            <x v="1211"/>
            <x v="1218"/>
            <x v="1223"/>
            <x v="1225"/>
            <x v="1226"/>
            <x v="1235"/>
            <x v="1236"/>
            <x v="1247"/>
            <x v="1254"/>
            <x v="1257"/>
            <x v="1258"/>
            <x v="1262"/>
            <x v="1263"/>
            <x v="1275"/>
            <x v="1281"/>
            <x v="1287"/>
            <x v="1290"/>
            <x v="1292"/>
            <x v="1308"/>
            <x v="1309"/>
            <x v="1314"/>
            <x v="1316"/>
            <x v="1319"/>
            <x v="1328"/>
            <x v="1335"/>
            <x v="1340"/>
            <x v="1341"/>
            <x v="1342"/>
            <x v="1344"/>
            <x v="1350"/>
            <x v="1354"/>
          </reference>
        </references>
      </pivotArea>
    </format>
    <format dxfId="2188">
      <pivotArea dataOnly="0" labelOnly="1" fieldPosition="0">
        <references count="1">
          <reference field="6" count="50">
            <x v="1355"/>
            <x v="1360"/>
            <x v="1374"/>
            <x v="1375"/>
            <x v="1382"/>
            <x v="1390"/>
            <x v="1402"/>
            <x v="1406"/>
            <x v="1412"/>
            <x v="1422"/>
            <x v="1425"/>
            <x v="1441"/>
            <x v="1448"/>
            <x v="1449"/>
            <x v="1451"/>
            <x v="1454"/>
            <x v="1455"/>
            <x v="1461"/>
            <x v="1477"/>
            <x v="1480"/>
            <x v="1482"/>
            <x v="1483"/>
            <x v="1488"/>
            <x v="1496"/>
            <x v="1524"/>
            <x v="1528"/>
            <x v="1530"/>
            <x v="1533"/>
            <x v="1535"/>
            <x v="1540"/>
            <x v="1542"/>
            <x v="1556"/>
            <x v="1563"/>
            <x v="1574"/>
            <x v="1581"/>
            <x v="1593"/>
            <x v="1605"/>
            <x v="1607"/>
            <x v="1625"/>
            <x v="1636"/>
            <x v="1644"/>
            <x v="1647"/>
            <x v="1653"/>
            <x v="1660"/>
            <x v="1677"/>
            <x v="1681"/>
            <x v="1697"/>
            <x v="1708"/>
            <x v="1729"/>
            <x v="1735"/>
          </reference>
        </references>
      </pivotArea>
    </format>
    <format dxfId="2187">
      <pivotArea dataOnly="0" labelOnly="1" fieldPosition="0">
        <references count="1">
          <reference field="6" count="50">
            <x v="1742"/>
            <x v="1748"/>
            <x v="1767"/>
            <x v="1769"/>
            <x v="1788"/>
            <x v="1797"/>
            <x v="1798"/>
            <x v="1802"/>
            <x v="1819"/>
            <x v="1822"/>
            <x v="1827"/>
            <x v="1828"/>
            <x v="1829"/>
            <x v="1834"/>
            <x v="1836"/>
            <x v="1847"/>
            <x v="1856"/>
            <x v="1867"/>
            <x v="1869"/>
            <x v="1872"/>
            <x v="1874"/>
            <x v="1877"/>
            <x v="1878"/>
            <x v="1889"/>
            <x v="1890"/>
            <x v="1893"/>
            <x v="1895"/>
            <x v="1899"/>
            <x v="1900"/>
            <x v="1908"/>
            <x v="1919"/>
            <x v="1926"/>
            <x v="1939"/>
            <x v="1942"/>
            <x v="1946"/>
            <x v="1947"/>
            <x v="1949"/>
            <x v="1950"/>
            <x v="1955"/>
            <x v="1958"/>
            <x v="1961"/>
            <x v="1967"/>
            <x v="1971"/>
            <x v="1987"/>
            <x v="1989"/>
            <x v="1992"/>
            <x v="1993"/>
            <x v="1999"/>
            <x v="2020"/>
            <x v="2027"/>
          </reference>
        </references>
      </pivotArea>
    </format>
    <format dxfId="2186">
      <pivotArea dataOnly="0" labelOnly="1" fieldPosition="0">
        <references count="1">
          <reference field="6" count="50">
            <x v="2030"/>
            <x v="2041"/>
            <x v="2050"/>
            <x v="2056"/>
            <x v="2065"/>
            <x v="2067"/>
            <x v="2070"/>
            <x v="2071"/>
            <x v="2077"/>
            <x v="2079"/>
            <x v="2086"/>
            <x v="2094"/>
            <x v="2104"/>
            <x v="2111"/>
            <x v="2117"/>
            <x v="2121"/>
            <x v="2136"/>
            <x v="2137"/>
            <x v="2146"/>
            <x v="2147"/>
            <x v="2153"/>
            <x v="2161"/>
            <x v="2165"/>
            <x v="2167"/>
            <x v="2186"/>
            <x v="2202"/>
            <x v="2203"/>
            <x v="2205"/>
            <x v="2209"/>
            <x v="2215"/>
            <x v="2216"/>
            <x v="2217"/>
            <x v="2222"/>
            <x v="2223"/>
            <x v="2226"/>
            <x v="2262"/>
            <x v="2274"/>
            <x v="2276"/>
            <x v="2284"/>
            <x v="2289"/>
            <x v="2320"/>
            <x v="2328"/>
            <x v="2329"/>
            <x v="2330"/>
            <x v="2344"/>
            <x v="2346"/>
            <x v="2352"/>
            <x v="2356"/>
            <x v="2361"/>
            <x v="2365"/>
          </reference>
        </references>
      </pivotArea>
    </format>
    <format dxfId="2185">
      <pivotArea dataOnly="0" labelOnly="1" fieldPosition="0">
        <references count="1">
          <reference field="6" count="50">
            <x v="2372"/>
            <x v="2380"/>
            <x v="2393"/>
            <x v="2394"/>
            <x v="2407"/>
            <x v="2416"/>
            <x v="2420"/>
            <x v="2427"/>
            <x v="2428"/>
            <x v="2442"/>
            <x v="2443"/>
            <x v="2444"/>
            <x v="2450"/>
            <x v="2452"/>
            <x v="2462"/>
            <x v="2465"/>
            <x v="2467"/>
            <x v="2473"/>
            <x v="2474"/>
            <x v="2477"/>
            <x v="2482"/>
            <x v="2487"/>
            <x v="2488"/>
            <x v="2492"/>
            <x v="2497"/>
            <x v="2498"/>
            <x v="2504"/>
            <x v="2509"/>
            <x v="2512"/>
            <x v="2520"/>
            <x v="2522"/>
            <x v="2526"/>
            <x v="2536"/>
            <x v="2538"/>
            <x v="2540"/>
            <x v="2548"/>
            <x v="2550"/>
            <x v="2552"/>
            <x v="2553"/>
            <x v="2555"/>
            <x v="2561"/>
            <x v="2566"/>
            <x v="2571"/>
            <x v="2577"/>
            <x v="2584"/>
            <x v="2589"/>
            <x v="2592"/>
            <x v="2593"/>
            <x v="2602"/>
            <x v="2609"/>
          </reference>
        </references>
      </pivotArea>
    </format>
    <format dxfId="2184">
      <pivotArea dataOnly="0" labelOnly="1" fieldPosition="0">
        <references count="1">
          <reference field="6" count="50">
            <x v="2620"/>
            <x v="2624"/>
            <x v="2626"/>
            <x v="2633"/>
            <x v="2639"/>
            <x v="2643"/>
            <x v="2644"/>
            <x v="2652"/>
            <x v="2658"/>
            <x v="2661"/>
            <x v="2664"/>
            <x v="2669"/>
            <x v="2674"/>
            <x v="2684"/>
            <x v="2686"/>
            <x v="2697"/>
            <x v="2701"/>
            <x v="2707"/>
            <x v="2719"/>
            <x v="2723"/>
            <x v="2731"/>
            <x v="2733"/>
            <x v="2736"/>
            <x v="2741"/>
            <x v="2742"/>
            <x v="2743"/>
            <x v="2756"/>
            <x v="2759"/>
            <x v="2768"/>
            <x v="2775"/>
            <x v="2780"/>
            <x v="2799"/>
            <x v="2802"/>
            <x v="2810"/>
            <x v="2822"/>
            <x v="2826"/>
            <x v="2828"/>
            <x v="2832"/>
            <x v="2834"/>
            <x v="2836"/>
            <x v="2840"/>
            <x v="2842"/>
            <x v="2851"/>
            <x v="2852"/>
            <x v="2862"/>
            <x v="2865"/>
            <x v="2868"/>
            <x v="2873"/>
            <x v="2879"/>
            <x v="2885"/>
          </reference>
        </references>
      </pivotArea>
    </format>
    <format dxfId="2183">
      <pivotArea dataOnly="0" labelOnly="1" fieldPosition="0">
        <references count="1">
          <reference field="6" count="50">
            <x v="0"/>
            <x v="13"/>
            <x v="16"/>
            <x v="22"/>
            <x v="37"/>
            <x v="39"/>
            <x v="40"/>
            <x v="41"/>
            <x v="42"/>
            <x v="44"/>
            <x v="61"/>
            <x v="63"/>
            <x v="66"/>
            <x v="68"/>
            <x v="69"/>
            <x v="75"/>
            <x v="80"/>
            <x v="81"/>
            <x v="82"/>
            <x v="85"/>
            <x v="86"/>
            <x v="87"/>
            <x v="91"/>
            <x v="92"/>
            <x v="93"/>
            <x v="96"/>
            <x v="107"/>
            <x v="109"/>
            <x v="114"/>
            <x v="115"/>
            <x v="118"/>
            <x v="119"/>
            <x v="120"/>
            <x v="121"/>
            <x v="124"/>
            <x v="128"/>
            <x v="131"/>
            <x v="134"/>
            <x v="137"/>
            <x v="140"/>
            <x v="143"/>
            <x v="148"/>
            <x v="149"/>
            <x v="160"/>
            <x v="164"/>
            <x v="165"/>
            <x v="169"/>
            <x v="171"/>
            <x v="173"/>
            <x v="176"/>
          </reference>
        </references>
      </pivotArea>
    </format>
    <format dxfId="2182">
      <pivotArea dataOnly="0" labelOnly="1" fieldPosition="0">
        <references count="1">
          <reference field="6" count="50">
            <x v="180"/>
            <x v="186"/>
            <x v="187"/>
            <x v="188"/>
            <x v="190"/>
            <x v="196"/>
            <x v="198"/>
            <x v="201"/>
            <x v="206"/>
            <x v="211"/>
            <x v="232"/>
            <x v="233"/>
            <x v="239"/>
            <x v="240"/>
            <x v="249"/>
            <x v="258"/>
            <x v="265"/>
            <x v="267"/>
            <x v="274"/>
            <x v="281"/>
            <x v="282"/>
            <x v="287"/>
            <x v="288"/>
            <x v="290"/>
            <x v="293"/>
            <x v="295"/>
            <x v="297"/>
            <x v="298"/>
            <x v="300"/>
            <x v="308"/>
            <x v="311"/>
            <x v="313"/>
            <x v="315"/>
            <x v="318"/>
            <x v="334"/>
            <x v="338"/>
            <x v="340"/>
            <x v="348"/>
            <x v="352"/>
            <x v="357"/>
            <x v="367"/>
            <x v="369"/>
            <x v="374"/>
            <x v="379"/>
            <x v="386"/>
            <x v="388"/>
            <x v="395"/>
            <x v="399"/>
            <x v="403"/>
            <x v="405"/>
          </reference>
        </references>
      </pivotArea>
    </format>
    <format dxfId="2181">
      <pivotArea dataOnly="0" labelOnly="1" fieldPosition="0">
        <references count="1">
          <reference field="6" count="50">
            <x v="406"/>
            <x v="408"/>
            <x v="413"/>
            <x v="415"/>
            <x v="417"/>
            <x v="418"/>
            <x v="420"/>
            <x v="422"/>
            <x v="423"/>
            <x v="424"/>
            <x v="427"/>
            <x v="428"/>
            <x v="429"/>
            <x v="435"/>
            <x v="438"/>
            <x v="443"/>
            <x v="445"/>
            <x v="447"/>
            <x v="454"/>
            <x v="459"/>
            <x v="460"/>
            <x v="464"/>
            <x v="467"/>
            <x v="468"/>
            <x v="470"/>
            <x v="476"/>
            <x v="480"/>
            <x v="481"/>
            <x v="482"/>
            <x v="485"/>
            <x v="492"/>
            <x v="493"/>
            <x v="495"/>
            <x v="497"/>
            <x v="500"/>
            <x v="504"/>
            <x v="507"/>
            <x v="513"/>
            <x v="515"/>
            <x v="518"/>
            <x v="520"/>
            <x v="521"/>
            <x v="525"/>
            <x v="528"/>
            <x v="529"/>
            <x v="535"/>
            <x v="536"/>
            <x v="551"/>
            <x v="552"/>
            <x v="556"/>
          </reference>
        </references>
      </pivotArea>
    </format>
    <format dxfId="2180">
      <pivotArea dataOnly="0" labelOnly="1" fieldPosition="0">
        <references count="1">
          <reference field="6" count="50">
            <x v="564"/>
            <x v="566"/>
            <x v="569"/>
            <x v="570"/>
            <x v="575"/>
            <x v="576"/>
            <x v="577"/>
            <x v="581"/>
            <x v="599"/>
            <x v="603"/>
            <x v="609"/>
            <x v="612"/>
            <x v="613"/>
            <x v="623"/>
            <x v="624"/>
            <x v="631"/>
            <x v="635"/>
            <x v="638"/>
            <x v="657"/>
            <x v="659"/>
            <x v="660"/>
            <x v="662"/>
            <x v="663"/>
            <x v="673"/>
            <x v="675"/>
            <x v="676"/>
            <x v="700"/>
            <x v="703"/>
            <x v="704"/>
            <x v="716"/>
            <x v="717"/>
            <x v="727"/>
            <x v="729"/>
            <x v="734"/>
            <x v="737"/>
            <x v="744"/>
            <x v="757"/>
            <x v="761"/>
            <x v="770"/>
            <x v="772"/>
            <x v="788"/>
            <x v="793"/>
            <x v="794"/>
            <x v="797"/>
            <x v="800"/>
            <x v="804"/>
            <x v="815"/>
            <x v="818"/>
            <x v="823"/>
            <x v="824"/>
          </reference>
        </references>
      </pivotArea>
    </format>
    <format dxfId="2179">
      <pivotArea dataOnly="0" labelOnly="1" fieldPosition="0">
        <references count="1">
          <reference field="6" count="50">
            <x v="825"/>
            <x v="826"/>
            <x v="829"/>
            <x v="839"/>
            <x v="840"/>
            <x v="847"/>
            <x v="848"/>
            <x v="857"/>
            <x v="862"/>
            <x v="864"/>
            <x v="867"/>
            <x v="869"/>
            <x v="870"/>
            <x v="878"/>
            <x v="881"/>
            <x v="882"/>
            <x v="884"/>
            <x v="885"/>
            <x v="887"/>
            <x v="888"/>
            <x v="895"/>
            <x v="898"/>
            <x v="905"/>
            <x v="908"/>
            <x v="909"/>
            <x v="913"/>
            <x v="917"/>
            <x v="918"/>
            <x v="922"/>
            <x v="928"/>
            <x v="933"/>
            <x v="934"/>
            <x v="935"/>
            <x v="936"/>
            <x v="939"/>
            <x v="941"/>
            <x v="942"/>
            <x v="943"/>
            <x v="946"/>
            <x v="949"/>
            <x v="951"/>
            <x v="953"/>
            <x v="955"/>
            <x v="956"/>
            <x v="957"/>
            <x v="960"/>
            <x v="963"/>
            <x v="964"/>
            <x v="977"/>
            <x v="979"/>
          </reference>
        </references>
      </pivotArea>
    </format>
    <format dxfId="2178">
      <pivotArea dataOnly="0" labelOnly="1" fieldPosition="0">
        <references count="1">
          <reference field="6" count="50">
            <x v="981"/>
            <x v="989"/>
            <x v="995"/>
            <x v="999"/>
            <x v="1001"/>
            <x v="1003"/>
            <x v="1009"/>
            <x v="1015"/>
            <x v="1020"/>
            <x v="1022"/>
            <x v="1030"/>
            <x v="1040"/>
            <x v="1045"/>
            <x v="1047"/>
            <x v="1048"/>
            <x v="1051"/>
            <x v="1059"/>
            <x v="1063"/>
            <x v="1065"/>
            <x v="1067"/>
            <x v="1069"/>
            <x v="1071"/>
            <x v="1080"/>
            <x v="1084"/>
            <x v="1088"/>
            <x v="1089"/>
            <x v="1092"/>
            <x v="1095"/>
            <x v="1098"/>
            <x v="1102"/>
            <x v="1107"/>
            <x v="1109"/>
            <x v="1120"/>
            <x v="1123"/>
            <x v="1125"/>
            <x v="1126"/>
            <x v="1127"/>
            <x v="1130"/>
            <x v="1138"/>
            <x v="1139"/>
            <x v="1141"/>
            <x v="1144"/>
            <x v="1146"/>
            <x v="1149"/>
            <x v="1153"/>
            <x v="1157"/>
            <x v="1159"/>
            <x v="1161"/>
            <x v="1163"/>
            <x v="1169"/>
          </reference>
        </references>
      </pivotArea>
    </format>
    <format dxfId="2177">
      <pivotArea dataOnly="0" labelOnly="1" fieldPosition="0">
        <references count="1">
          <reference field="6" count="50">
            <x v="1180"/>
            <x v="1184"/>
            <x v="1189"/>
            <x v="1190"/>
            <x v="1192"/>
            <x v="1195"/>
            <x v="1196"/>
            <x v="1199"/>
            <x v="1203"/>
            <x v="1204"/>
            <x v="1208"/>
            <x v="1211"/>
            <x v="1214"/>
            <x v="1218"/>
            <x v="1223"/>
            <x v="1225"/>
            <x v="1226"/>
            <x v="1235"/>
            <x v="1236"/>
            <x v="1247"/>
            <x v="1254"/>
            <x v="1257"/>
            <x v="1258"/>
            <x v="1262"/>
            <x v="1263"/>
            <x v="1275"/>
            <x v="1281"/>
            <x v="1287"/>
            <x v="1290"/>
            <x v="1292"/>
            <x v="1307"/>
            <x v="1308"/>
            <x v="1309"/>
            <x v="1314"/>
            <x v="1316"/>
            <x v="1319"/>
            <x v="1328"/>
            <x v="1331"/>
            <x v="1335"/>
            <x v="1340"/>
            <x v="1341"/>
            <x v="1342"/>
            <x v="1344"/>
            <x v="1345"/>
            <x v="1350"/>
            <x v="1354"/>
            <x v="1355"/>
            <x v="1360"/>
            <x v="1370"/>
            <x v="1373"/>
          </reference>
        </references>
      </pivotArea>
    </format>
    <format dxfId="2176">
      <pivotArea dataOnly="0" labelOnly="1" fieldPosition="0">
        <references count="1">
          <reference field="6" count="50">
            <x v="1374"/>
            <x v="1375"/>
            <x v="1378"/>
            <x v="1382"/>
            <x v="1390"/>
            <x v="1391"/>
            <x v="1394"/>
            <x v="1402"/>
            <x v="1406"/>
            <x v="1412"/>
            <x v="1417"/>
            <x v="1422"/>
            <x v="1425"/>
            <x v="1436"/>
            <x v="1437"/>
            <x v="1441"/>
            <x v="1442"/>
            <x v="1444"/>
            <x v="1446"/>
            <x v="1448"/>
            <x v="1449"/>
            <x v="1451"/>
            <x v="1454"/>
            <x v="1455"/>
            <x v="1461"/>
            <x v="1470"/>
            <x v="1477"/>
            <x v="1480"/>
            <x v="1482"/>
            <x v="1483"/>
            <x v="1488"/>
            <x v="1496"/>
            <x v="1506"/>
            <x v="1524"/>
            <x v="1528"/>
            <x v="1530"/>
            <x v="1532"/>
            <x v="1533"/>
            <x v="1535"/>
            <x v="1540"/>
            <x v="1541"/>
            <x v="1542"/>
            <x v="1547"/>
            <x v="1556"/>
            <x v="1563"/>
            <x v="1569"/>
            <x v="1573"/>
            <x v="1574"/>
            <x v="1581"/>
            <x v="1593"/>
          </reference>
        </references>
      </pivotArea>
    </format>
    <format dxfId="2175">
      <pivotArea dataOnly="0" labelOnly="1" fieldPosition="0">
        <references count="1">
          <reference field="6" count="50">
            <x v="1600"/>
            <x v="1602"/>
            <x v="1605"/>
            <x v="1607"/>
            <x v="1624"/>
            <x v="1625"/>
            <x v="1636"/>
            <x v="1643"/>
            <x v="1644"/>
            <x v="1647"/>
            <x v="1653"/>
            <x v="1660"/>
            <x v="1663"/>
            <x v="1677"/>
            <x v="1678"/>
            <x v="1681"/>
            <x v="1697"/>
            <x v="1706"/>
            <x v="1708"/>
            <x v="1711"/>
            <x v="1716"/>
            <x v="1721"/>
            <x v="1729"/>
            <x v="1735"/>
            <x v="1739"/>
            <x v="1742"/>
            <x v="1748"/>
            <x v="1749"/>
            <x v="1767"/>
            <x v="1768"/>
            <x v="1769"/>
            <x v="1773"/>
            <x v="1777"/>
            <x v="1782"/>
            <x v="1788"/>
            <x v="1797"/>
            <x v="1798"/>
            <x v="1802"/>
            <x v="1805"/>
            <x v="1819"/>
            <x v="1821"/>
            <x v="1822"/>
            <x v="1826"/>
            <x v="1827"/>
            <x v="1828"/>
            <x v="1829"/>
            <x v="1834"/>
            <x v="1836"/>
            <x v="1847"/>
            <x v="1849"/>
          </reference>
        </references>
      </pivotArea>
    </format>
    <format dxfId="2174">
      <pivotArea dataOnly="0" labelOnly="1" fieldPosition="0">
        <references count="1">
          <reference field="6" count="50">
            <x v="1856"/>
            <x v="1867"/>
            <x v="1869"/>
            <x v="1872"/>
            <x v="1873"/>
            <x v="1874"/>
            <x v="1877"/>
            <x v="1878"/>
            <x v="1885"/>
            <x v="1886"/>
            <x v="1889"/>
            <x v="1890"/>
            <x v="1893"/>
            <x v="1895"/>
            <x v="1899"/>
            <x v="1900"/>
            <x v="1901"/>
            <x v="1908"/>
            <x v="1919"/>
            <x v="1926"/>
            <x v="1939"/>
            <x v="1942"/>
            <x v="1946"/>
            <x v="1947"/>
            <x v="1949"/>
            <x v="1950"/>
            <x v="1951"/>
            <x v="1955"/>
            <x v="1958"/>
            <x v="1961"/>
            <x v="1967"/>
            <x v="1969"/>
            <x v="1971"/>
            <x v="1972"/>
            <x v="1978"/>
            <x v="1987"/>
            <x v="1989"/>
            <x v="1992"/>
            <x v="1993"/>
            <x v="1995"/>
            <x v="1996"/>
            <x v="1999"/>
            <x v="2011"/>
            <x v="2015"/>
            <x v="2020"/>
            <x v="2024"/>
            <x v="2027"/>
            <x v="2030"/>
            <x v="2032"/>
            <x v="2041"/>
          </reference>
        </references>
      </pivotArea>
    </format>
    <format dxfId="2173">
      <pivotArea dataOnly="0" labelOnly="1" fieldPosition="0">
        <references count="1">
          <reference field="6" count="50">
            <x v="2048"/>
            <x v="2050"/>
            <x v="2056"/>
            <x v="2065"/>
            <x v="2067"/>
            <x v="2070"/>
            <x v="2071"/>
            <x v="2077"/>
            <x v="2079"/>
            <x v="2086"/>
            <x v="2094"/>
            <x v="2102"/>
            <x v="2104"/>
            <x v="2111"/>
            <x v="2117"/>
            <x v="2121"/>
            <x v="2129"/>
            <x v="2136"/>
            <x v="2137"/>
            <x v="2146"/>
            <x v="2147"/>
            <x v="2153"/>
            <x v="2161"/>
            <x v="2162"/>
            <x v="2165"/>
            <x v="2167"/>
            <x v="2186"/>
            <x v="2202"/>
            <x v="2203"/>
            <x v="2205"/>
            <x v="2209"/>
            <x v="2211"/>
            <x v="2215"/>
            <x v="2216"/>
            <x v="2217"/>
            <x v="2222"/>
            <x v="2223"/>
            <x v="2224"/>
            <x v="2226"/>
            <x v="2233"/>
            <x v="2245"/>
            <x v="2255"/>
            <x v="2256"/>
            <x v="2258"/>
            <x v="2262"/>
            <x v="2274"/>
            <x v="2276"/>
            <x v="2284"/>
            <x v="2289"/>
            <x v="2303"/>
          </reference>
        </references>
      </pivotArea>
    </format>
    <format dxfId="2172">
      <pivotArea dataOnly="0" labelOnly="1" fieldPosition="0">
        <references count="1">
          <reference field="6" count="50">
            <x v="2304"/>
            <x v="2316"/>
            <x v="2320"/>
            <x v="2321"/>
            <x v="2326"/>
            <x v="2328"/>
            <x v="2329"/>
            <x v="2330"/>
            <x v="2335"/>
            <x v="2338"/>
            <x v="2341"/>
            <x v="2344"/>
            <x v="2345"/>
            <x v="2346"/>
            <x v="2347"/>
            <x v="2352"/>
            <x v="2356"/>
            <x v="2361"/>
            <x v="2363"/>
            <x v="2365"/>
            <x v="2372"/>
            <x v="2380"/>
            <x v="2393"/>
            <x v="2394"/>
            <x v="2407"/>
            <x v="2408"/>
            <x v="2416"/>
            <x v="2420"/>
            <x v="2427"/>
            <x v="2428"/>
            <x v="2442"/>
            <x v="2443"/>
            <x v="2444"/>
            <x v="2450"/>
            <x v="2452"/>
            <x v="2462"/>
            <x v="2465"/>
            <x v="2467"/>
            <x v="2471"/>
            <x v="2473"/>
            <x v="2474"/>
            <x v="2477"/>
            <x v="2482"/>
            <x v="2487"/>
            <x v="2488"/>
            <x v="2492"/>
            <x v="2497"/>
            <x v="2498"/>
            <x v="2504"/>
            <x v="2509"/>
          </reference>
        </references>
      </pivotArea>
    </format>
    <format dxfId="2171">
      <pivotArea dataOnly="0" labelOnly="1" fieldPosition="0">
        <references count="1">
          <reference field="6" count="50">
            <x v="2512"/>
            <x v="2520"/>
            <x v="2522"/>
            <x v="2526"/>
            <x v="2530"/>
            <x v="2536"/>
            <x v="2538"/>
            <x v="2540"/>
            <x v="2548"/>
            <x v="2550"/>
            <x v="2552"/>
            <x v="2553"/>
            <x v="2555"/>
            <x v="2561"/>
            <x v="2566"/>
            <x v="2571"/>
            <x v="2574"/>
            <x v="2576"/>
            <x v="2577"/>
            <x v="2580"/>
            <x v="2584"/>
            <x v="2589"/>
            <x v="2590"/>
            <x v="2592"/>
            <x v="2593"/>
            <x v="2594"/>
            <x v="2599"/>
            <x v="2600"/>
            <x v="2602"/>
            <x v="2609"/>
            <x v="2610"/>
            <x v="2620"/>
            <x v="2624"/>
            <x v="2626"/>
            <x v="2633"/>
            <x v="2639"/>
            <x v="2640"/>
            <x v="2642"/>
            <x v="2643"/>
            <x v="2644"/>
            <x v="2645"/>
            <x v="2652"/>
            <x v="2658"/>
            <x v="2661"/>
            <x v="2664"/>
            <x v="2669"/>
            <x v="2673"/>
            <x v="2674"/>
            <x v="2684"/>
            <x v="2686"/>
          </reference>
        </references>
      </pivotArea>
    </format>
    <format dxfId="2170">
      <pivotArea dataOnly="0" labelOnly="1" fieldPosition="0">
        <references count="1">
          <reference field="6" count="50">
            <x v="2687"/>
            <x v="2690"/>
            <x v="2692"/>
            <x v="2697"/>
            <x v="2700"/>
            <x v="2701"/>
            <x v="2707"/>
            <x v="2708"/>
            <x v="2719"/>
            <x v="2723"/>
            <x v="2731"/>
            <x v="2733"/>
            <x v="2736"/>
            <x v="2737"/>
            <x v="2740"/>
            <x v="2741"/>
            <x v="2742"/>
            <x v="2743"/>
            <x v="2747"/>
            <x v="2750"/>
            <x v="2756"/>
            <x v="2759"/>
            <x v="2768"/>
            <x v="2775"/>
            <x v="2778"/>
            <x v="2780"/>
            <x v="2781"/>
            <x v="2789"/>
            <x v="2799"/>
            <x v="2802"/>
            <x v="2809"/>
            <x v="2810"/>
            <x v="2815"/>
            <x v="2816"/>
            <x v="2818"/>
            <x v="2822"/>
            <x v="2824"/>
            <x v="2826"/>
            <x v="2828"/>
            <x v="2832"/>
            <x v="2834"/>
            <x v="2836"/>
            <x v="2840"/>
            <x v="2842"/>
            <x v="2851"/>
            <x v="2852"/>
            <x v="2856"/>
            <x v="2862"/>
            <x v="2865"/>
            <x v="2868"/>
          </reference>
        </references>
      </pivotArea>
    </format>
    <format dxfId="2169">
      <pivotArea dataOnly="0" labelOnly="1" fieldPosition="0">
        <references count="1">
          <reference field="6" count="36">
            <x v="2873"/>
            <x v="2875"/>
            <x v="2879"/>
            <x v="2885"/>
            <x v="2911"/>
            <x v="2918"/>
            <x v="2919"/>
            <x v="2921"/>
            <x v="2923"/>
            <x v="2927"/>
            <x v="2929"/>
            <x v="2931"/>
            <x v="2942"/>
            <x v="2944"/>
            <x v="2946"/>
            <x v="2949"/>
            <x v="2951"/>
            <x v="2952"/>
            <x v="2957"/>
            <x v="2960"/>
            <x v="2964"/>
            <x v="2967"/>
            <x v="2974"/>
            <x v="2975"/>
            <x v="2977"/>
            <x v="2982"/>
            <x v="2983"/>
            <x v="2986"/>
            <x v="2988"/>
            <x v="2994"/>
            <x v="2996"/>
            <x v="2999"/>
            <x v="3000"/>
            <x v="3003"/>
            <x v="3005"/>
            <x v="3008"/>
          </reference>
        </references>
      </pivotArea>
    </format>
    <format dxfId="2168">
      <pivotArea dataOnly="0" labelOnly="1" fieldPosition="0">
        <references count="1">
          <reference field="6" count="50">
            <x v="0"/>
            <x v="13"/>
            <x v="16"/>
            <x v="22"/>
            <x v="37"/>
            <x v="39"/>
            <x v="40"/>
            <x v="41"/>
            <x v="42"/>
            <x v="44"/>
            <x v="61"/>
            <x v="63"/>
            <x v="66"/>
            <x v="68"/>
            <x v="69"/>
            <x v="75"/>
            <x v="80"/>
            <x v="81"/>
            <x v="82"/>
            <x v="85"/>
            <x v="86"/>
            <x v="87"/>
            <x v="91"/>
            <x v="92"/>
            <x v="93"/>
            <x v="96"/>
            <x v="107"/>
            <x v="109"/>
            <x v="114"/>
            <x v="115"/>
            <x v="118"/>
            <x v="119"/>
            <x v="120"/>
            <x v="121"/>
            <x v="124"/>
            <x v="128"/>
            <x v="131"/>
            <x v="134"/>
            <x v="137"/>
            <x v="140"/>
            <x v="143"/>
            <x v="148"/>
            <x v="149"/>
            <x v="160"/>
            <x v="164"/>
            <x v="165"/>
            <x v="169"/>
            <x v="171"/>
            <x v="173"/>
            <x v="176"/>
          </reference>
        </references>
      </pivotArea>
    </format>
    <format dxfId="2167">
      <pivotArea dataOnly="0" labelOnly="1" fieldPosition="0">
        <references count="1">
          <reference field="6" count="50">
            <x v="180"/>
            <x v="186"/>
            <x v="187"/>
            <x v="188"/>
            <x v="190"/>
            <x v="196"/>
            <x v="198"/>
            <x v="201"/>
            <x v="206"/>
            <x v="211"/>
            <x v="232"/>
            <x v="233"/>
            <x v="239"/>
            <x v="240"/>
            <x v="249"/>
            <x v="258"/>
            <x v="265"/>
            <x v="267"/>
            <x v="274"/>
            <x v="281"/>
            <x v="282"/>
            <x v="287"/>
            <x v="288"/>
            <x v="290"/>
            <x v="293"/>
            <x v="295"/>
            <x v="297"/>
            <x v="298"/>
            <x v="300"/>
            <x v="308"/>
            <x v="311"/>
            <x v="313"/>
            <x v="315"/>
            <x v="318"/>
            <x v="334"/>
            <x v="338"/>
            <x v="340"/>
            <x v="348"/>
            <x v="352"/>
            <x v="357"/>
            <x v="367"/>
            <x v="369"/>
            <x v="374"/>
            <x v="379"/>
            <x v="386"/>
            <x v="388"/>
            <x v="395"/>
            <x v="399"/>
            <x v="403"/>
            <x v="405"/>
          </reference>
        </references>
      </pivotArea>
    </format>
    <format dxfId="2166">
      <pivotArea dataOnly="0" labelOnly="1" fieldPosition="0">
        <references count="1">
          <reference field="6" count="50">
            <x v="406"/>
            <x v="408"/>
            <x v="413"/>
            <x v="415"/>
            <x v="417"/>
            <x v="418"/>
            <x v="420"/>
            <x v="422"/>
            <x v="423"/>
            <x v="424"/>
            <x v="427"/>
            <x v="428"/>
            <x v="429"/>
            <x v="435"/>
            <x v="438"/>
            <x v="443"/>
            <x v="445"/>
            <x v="447"/>
            <x v="454"/>
            <x v="459"/>
            <x v="460"/>
            <x v="464"/>
            <x v="467"/>
            <x v="468"/>
            <x v="470"/>
            <x v="476"/>
            <x v="480"/>
            <x v="481"/>
            <x v="482"/>
            <x v="485"/>
            <x v="492"/>
            <x v="493"/>
            <x v="495"/>
            <x v="497"/>
            <x v="500"/>
            <x v="504"/>
            <x v="507"/>
            <x v="513"/>
            <x v="515"/>
            <x v="518"/>
            <x v="520"/>
            <x v="521"/>
            <x v="525"/>
            <x v="528"/>
            <x v="529"/>
            <x v="535"/>
            <x v="536"/>
            <x v="551"/>
            <x v="552"/>
            <x v="556"/>
          </reference>
        </references>
      </pivotArea>
    </format>
    <format dxfId="2165">
      <pivotArea dataOnly="0" labelOnly="1" fieldPosition="0">
        <references count="1">
          <reference field="6" count="50">
            <x v="564"/>
            <x v="566"/>
            <x v="569"/>
            <x v="570"/>
            <x v="575"/>
            <x v="576"/>
            <x v="577"/>
            <x v="581"/>
            <x v="599"/>
            <x v="603"/>
            <x v="609"/>
            <x v="612"/>
            <x v="613"/>
            <x v="623"/>
            <x v="624"/>
            <x v="631"/>
            <x v="635"/>
            <x v="638"/>
            <x v="657"/>
            <x v="659"/>
            <x v="660"/>
            <x v="662"/>
            <x v="663"/>
            <x v="673"/>
            <x v="675"/>
            <x v="676"/>
            <x v="700"/>
            <x v="703"/>
            <x v="704"/>
            <x v="716"/>
            <x v="717"/>
            <x v="727"/>
            <x v="729"/>
            <x v="734"/>
            <x v="737"/>
            <x v="744"/>
            <x v="757"/>
            <x v="761"/>
            <x v="770"/>
            <x v="772"/>
            <x v="788"/>
            <x v="793"/>
            <x v="794"/>
            <x v="797"/>
            <x v="800"/>
            <x v="804"/>
            <x v="815"/>
            <x v="818"/>
            <x v="823"/>
            <x v="824"/>
          </reference>
        </references>
      </pivotArea>
    </format>
    <format dxfId="2164">
      <pivotArea dataOnly="0" labelOnly="1" fieldPosition="0">
        <references count="1">
          <reference field="6" count="50">
            <x v="825"/>
            <x v="826"/>
            <x v="829"/>
            <x v="839"/>
            <x v="840"/>
            <x v="847"/>
            <x v="848"/>
            <x v="857"/>
            <x v="862"/>
            <x v="864"/>
            <x v="867"/>
            <x v="869"/>
            <x v="870"/>
            <x v="878"/>
            <x v="881"/>
            <x v="882"/>
            <x v="884"/>
            <x v="885"/>
            <x v="887"/>
            <x v="888"/>
            <x v="895"/>
            <x v="898"/>
            <x v="905"/>
            <x v="908"/>
            <x v="909"/>
            <x v="913"/>
            <x v="917"/>
            <x v="918"/>
            <x v="922"/>
            <x v="928"/>
            <x v="933"/>
            <x v="934"/>
            <x v="935"/>
            <x v="936"/>
            <x v="939"/>
            <x v="941"/>
            <x v="942"/>
            <x v="943"/>
            <x v="946"/>
            <x v="949"/>
            <x v="951"/>
            <x v="953"/>
            <x v="955"/>
            <x v="956"/>
            <x v="957"/>
            <x v="960"/>
            <x v="963"/>
            <x v="964"/>
            <x v="977"/>
            <x v="979"/>
          </reference>
        </references>
      </pivotArea>
    </format>
    <format dxfId="2163">
      <pivotArea dataOnly="0" labelOnly="1" fieldPosition="0">
        <references count="1">
          <reference field="6" count="50">
            <x v="981"/>
            <x v="989"/>
            <x v="995"/>
            <x v="999"/>
            <x v="1001"/>
            <x v="1003"/>
            <x v="1009"/>
            <x v="1015"/>
            <x v="1020"/>
            <x v="1022"/>
            <x v="1030"/>
            <x v="1040"/>
            <x v="1045"/>
            <x v="1047"/>
            <x v="1048"/>
            <x v="1051"/>
            <x v="1059"/>
            <x v="1063"/>
            <x v="1065"/>
            <x v="1067"/>
            <x v="1069"/>
            <x v="1071"/>
            <x v="1080"/>
            <x v="1084"/>
            <x v="1088"/>
            <x v="1089"/>
            <x v="1092"/>
            <x v="1095"/>
            <x v="1098"/>
            <x v="1102"/>
            <x v="1107"/>
            <x v="1109"/>
            <x v="1120"/>
            <x v="1123"/>
            <x v="1125"/>
            <x v="1126"/>
            <x v="1127"/>
            <x v="1130"/>
            <x v="1138"/>
            <x v="1139"/>
            <x v="1141"/>
            <x v="1144"/>
            <x v="1146"/>
            <x v="1149"/>
            <x v="1153"/>
            <x v="1157"/>
            <x v="1159"/>
            <x v="1161"/>
            <x v="1163"/>
            <x v="1169"/>
          </reference>
        </references>
      </pivotArea>
    </format>
    <format dxfId="2162">
      <pivotArea dataOnly="0" labelOnly="1" fieldPosition="0">
        <references count="1">
          <reference field="6" count="50">
            <x v="1180"/>
            <x v="1184"/>
            <x v="1189"/>
            <x v="1190"/>
            <x v="1192"/>
            <x v="1195"/>
            <x v="1196"/>
            <x v="1199"/>
            <x v="1203"/>
            <x v="1204"/>
            <x v="1208"/>
            <x v="1211"/>
            <x v="1214"/>
            <x v="1218"/>
            <x v="1223"/>
            <x v="1225"/>
            <x v="1226"/>
            <x v="1235"/>
            <x v="1236"/>
            <x v="1247"/>
            <x v="1254"/>
            <x v="1257"/>
            <x v="1258"/>
            <x v="1262"/>
            <x v="1263"/>
            <x v="1275"/>
            <x v="1281"/>
            <x v="1287"/>
            <x v="1290"/>
            <x v="1292"/>
            <x v="1307"/>
            <x v="1308"/>
            <x v="1309"/>
            <x v="1314"/>
            <x v="1316"/>
            <x v="1319"/>
            <x v="1328"/>
            <x v="1331"/>
            <x v="1335"/>
            <x v="1340"/>
            <x v="1341"/>
            <x v="1342"/>
            <x v="1344"/>
            <x v="1345"/>
            <x v="1350"/>
            <x v="1354"/>
            <x v="1355"/>
            <x v="1360"/>
            <x v="1370"/>
            <x v="1373"/>
          </reference>
        </references>
      </pivotArea>
    </format>
    <format dxfId="2161">
      <pivotArea dataOnly="0" labelOnly="1" fieldPosition="0">
        <references count="1">
          <reference field="6" count="50">
            <x v="1374"/>
            <x v="1375"/>
            <x v="1378"/>
            <x v="1382"/>
            <x v="1390"/>
            <x v="1391"/>
            <x v="1394"/>
            <x v="1402"/>
            <x v="1406"/>
            <x v="1412"/>
            <x v="1417"/>
            <x v="1422"/>
            <x v="1425"/>
            <x v="1436"/>
            <x v="1437"/>
            <x v="1441"/>
            <x v="1442"/>
            <x v="1444"/>
            <x v="1446"/>
            <x v="1448"/>
            <x v="1449"/>
            <x v="1451"/>
            <x v="1454"/>
            <x v="1455"/>
            <x v="1461"/>
            <x v="1470"/>
            <x v="1477"/>
            <x v="1480"/>
            <x v="1482"/>
            <x v="1483"/>
            <x v="1488"/>
            <x v="1496"/>
            <x v="1506"/>
            <x v="1524"/>
            <x v="1528"/>
            <x v="1530"/>
            <x v="1532"/>
            <x v="1533"/>
            <x v="1535"/>
            <x v="1540"/>
            <x v="1541"/>
            <x v="1542"/>
            <x v="1547"/>
            <x v="1556"/>
            <x v="1563"/>
            <x v="1569"/>
            <x v="1573"/>
            <x v="1574"/>
            <x v="1581"/>
            <x v="1593"/>
          </reference>
        </references>
      </pivotArea>
    </format>
    <format dxfId="2160">
      <pivotArea dataOnly="0" labelOnly="1" fieldPosition="0">
        <references count="1">
          <reference field="6" count="50">
            <x v="1600"/>
            <x v="1602"/>
            <x v="1605"/>
            <x v="1607"/>
            <x v="1624"/>
            <x v="1625"/>
            <x v="1636"/>
            <x v="1643"/>
            <x v="1644"/>
            <x v="1647"/>
            <x v="1653"/>
            <x v="1660"/>
            <x v="1663"/>
            <x v="1677"/>
            <x v="1678"/>
            <x v="1681"/>
            <x v="1697"/>
            <x v="1706"/>
            <x v="1708"/>
            <x v="1711"/>
            <x v="1716"/>
            <x v="1721"/>
            <x v="1729"/>
            <x v="1735"/>
            <x v="1739"/>
            <x v="1742"/>
            <x v="1748"/>
            <x v="1749"/>
            <x v="1767"/>
            <x v="1768"/>
            <x v="1769"/>
            <x v="1773"/>
            <x v="1777"/>
            <x v="1782"/>
            <x v="1788"/>
            <x v="1797"/>
            <x v="1798"/>
            <x v="1802"/>
            <x v="1805"/>
            <x v="1819"/>
            <x v="1821"/>
            <x v="1822"/>
            <x v="1826"/>
            <x v="1827"/>
            <x v="1828"/>
            <x v="1829"/>
            <x v="1834"/>
            <x v="1836"/>
            <x v="1847"/>
            <x v="1849"/>
          </reference>
        </references>
      </pivotArea>
    </format>
    <format dxfId="2159">
      <pivotArea dataOnly="0" labelOnly="1" fieldPosition="0">
        <references count="1">
          <reference field="6" count="50">
            <x v="1856"/>
            <x v="1867"/>
            <x v="1869"/>
            <x v="1872"/>
            <x v="1873"/>
            <x v="1874"/>
            <x v="1877"/>
            <x v="1878"/>
            <x v="1885"/>
            <x v="1886"/>
            <x v="1889"/>
            <x v="1890"/>
            <x v="1893"/>
            <x v="1895"/>
            <x v="1899"/>
            <x v="1900"/>
            <x v="1901"/>
            <x v="1908"/>
            <x v="1919"/>
            <x v="1926"/>
            <x v="1939"/>
            <x v="1942"/>
            <x v="1946"/>
            <x v="1947"/>
            <x v="1949"/>
            <x v="1950"/>
            <x v="1951"/>
            <x v="1955"/>
            <x v="1958"/>
            <x v="1961"/>
            <x v="1967"/>
            <x v="1969"/>
            <x v="1971"/>
            <x v="1972"/>
            <x v="1978"/>
            <x v="1987"/>
            <x v="1989"/>
            <x v="1992"/>
            <x v="1993"/>
            <x v="1995"/>
            <x v="1996"/>
            <x v="1999"/>
            <x v="2011"/>
            <x v="2015"/>
            <x v="2020"/>
            <x v="2024"/>
            <x v="2027"/>
            <x v="2030"/>
            <x v="2032"/>
            <x v="2041"/>
          </reference>
        </references>
      </pivotArea>
    </format>
    <format dxfId="2158">
      <pivotArea dataOnly="0" labelOnly="1" fieldPosition="0">
        <references count="1">
          <reference field="6" count="50">
            <x v="2048"/>
            <x v="2050"/>
            <x v="2056"/>
            <x v="2065"/>
            <x v="2067"/>
            <x v="2070"/>
            <x v="2071"/>
            <x v="2077"/>
            <x v="2079"/>
            <x v="2086"/>
            <x v="2094"/>
            <x v="2102"/>
            <x v="2104"/>
            <x v="2111"/>
            <x v="2117"/>
            <x v="2121"/>
            <x v="2129"/>
            <x v="2136"/>
            <x v="2137"/>
            <x v="2146"/>
            <x v="2147"/>
            <x v="2153"/>
            <x v="2161"/>
            <x v="2162"/>
            <x v="2165"/>
            <x v="2167"/>
            <x v="2186"/>
            <x v="2202"/>
            <x v="2203"/>
            <x v="2205"/>
            <x v="2209"/>
            <x v="2211"/>
            <x v="2215"/>
            <x v="2216"/>
            <x v="2217"/>
            <x v="2222"/>
            <x v="2223"/>
            <x v="2224"/>
            <x v="2226"/>
            <x v="2233"/>
            <x v="2245"/>
            <x v="2255"/>
            <x v="2256"/>
            <x v="2258"/>
            <x v="2262"/>
            <x v="2274"/>
            <x v="2276"/>
            <x v="2284"/>
            <x v="2289"/>
            <x v="2303"/>
          </reference>
        </references>
      </pivotArea>
    </format>
    <format dxfId="2157">
      <pivotArea dataOnly="0" labelOnly="1" fieldPosition="0">
        <references count="1">
          <reference field="6" count="50">
            <x v="2304"/>
            <x v="2316"/>
            <x v="2320"/>
            <x v="2321"/>
            <x v="2326"/>
            <x v="2328"/>
            <x v="2329"/>
            <x v="2330"/>
            <x v="2335"/>
            <x v="2338"/>
            <x v="2341"/>
            <x v="2344"/>
            <x v="2345"/>
            <x v="2346"/>
            <x v="2347"/>
            <x v="2352"/>
            <x v="2356"/>
            <x v="2361"/>
            <x v="2363"/>
            <x v="2365"/>
            <x v="2372"/>
            <x v="2380"/>
            <x v="2393"/>
            <x v="2394"/>
            <x v="2407"/>
            <x v="2408"/>
            <x v="2416"/>
            <x v="2420"/>
            <x v="2427"/>
            <x v="2428"/>
            <x v="2442"/>
            <x v="2443"/>
            <x v="2444"/>
            <x v="2450"/>
            <x v="2452"/>
            <x v="2462"/>
            <x v="2465"/>
            <x v="2467"/>
            <x v="2471"/>
            <x v="2473"/>
            <x v="2474"/>
            <x v="2477"/>
            <x v="2482"/>
            <x v="2487"/>
            <x v="2488"/>
            <x v="2492"/>
            <x v="2497"/>
            <x v="2498"/>
            <x v="2504"/>
            <x v="2509"/>
          </reference>
        </references>
      </pivotArea>
    </format>
    <format dxfId="2156">
      <pivotArea dataOnly="0" labelOnly="1" fieldPosition="0">
        <references count="1">
          <reference field="6" count="50">
            <x v="2512"/>
            <x v="2520"/>
            <x v="2522"/>
            <x v="2526"/>
            <x v="2530"/>
            <x v="2536"/>
            <x v="2538"/>
            <x v="2540"/>
            <x v="2548"/>
            <x v="2550"/>
            <x v="2552"/>
            <x v="2553"/>
            <x v="2555"/>
            <x v="2561"/>
            <x v="2566"/>
            <x v="2571"/>
            <x v="2574"/>
            <x v="2576"/>
            <x v="2577"/>
            <x v="2580"/>
            <x v="2584"/>
            <x v="2589"/>
            <x v="2590"/>
            <x v="2592"/>
            <x v="2593"/>
            <x v="2594"/>
            <x v="2599"/>
            <x v="2600"/>
            <x v="2602"/>
            <x v="2609"/>
            <x v="2610"/>
            <x v="2620"/>
            <x v="2624"/>
            <x v="2626"/>
            <x v="2633"/>
            <x v="2639"/>
            <x v="2640"/>
            <x v="2642"/>
            <x v="2643"/>
            <x v="2644"/>
            <x v="2645"/>
            <x v="2652"/>
            <x v="2658"/>
            <x v="2661"/>
            <x v="2664"/>
            <x v="2669"/>
            <x v="2673"/>
            <x v="2674"/>
            <x v="2684"/>
            <x v="2686"/>
          </reference>
        </references>
      </pivotArea>
    </format>
    <format dxfId="2155">
      <pivotArea dataOnly="0" labelOnly="1" fieldPosition="0">
        <references count="1">
          <reference field="6" count="50">
            <x v="2687"/>
            <x v="2690"/>
            <x v="2692"/>
            <x v="2697"/>
            <x v="2700"/>
            <x v="2701"/>
            <x v="2707"/>
            <x v="2708"/>
            <x v="2719"/>
            <x v="2723"/>
            <x v="2731"/>
            <x v="2733"/>
            <x v="2736"/>
            <x v="2737"/>
            <x v="2740"/>
            <x v="2741"/>
            <x v="2742"/>
            <x v="2743"/>
            <x v="2747"/>
            <x v="2750"/>
            <x v="2756"/>
            <x v="2759"/>
            <x v="2768"/>
            <x v="2775"/>
            <x v="2778"/>
            <x v="2780"/>
            <x v="2781"/>
            <x v="2789"/>
            <x v="2799"/>
            <x v="2802"/>
            <x v="2809"/>
            <x v="2810"/>
            <x v="2815"/>
            <x v="2816"/>
            <x v="2818"/>
            <x v="2822"/>
            <x v="2824"/>
            <x v="2826"/>
            <x v="2828"/>
            <x v="2832"/>
            <x v="2834"/>
            <x v="2836"/>
            <x v="2840"/>
            <x v="2842"/>
            <x v="2851"/>
            <x v="2852"/>
            <x v="2856"/>
            <x v="2862"/>
            <x v="2865"/>
            <x v="2868"/>
          </reference>
        </references>
      </pivotArea>
    </format>
    <format dxfId="2154">
      <pivotArea dataOnly="0" labelOnly="1" fieldPosition="0">
        <references count="1">
          <reference field="6" count="36">
            <x v="2873"/>
            <x v="2875"/>
            <x v="2879"/>
            <x v="2885"/>
            <x v="2911"/>
            <x v="2918"/>
            <x v="2919"/>
            <x v="2921"/>
            <x v="2923"/>
            <x v="2927"/>
            <x v="2929"/>
            <x v="2931"/>
            <x v="2942"/>
            <x v="2944"/>
            <x v="2946"/>
            <x v="2949"/>
            <x v="2951"/>
            <x v="2952"/>
            <x v="2957"/>
            <x v="2960"/>
            <x v="2964"/>
            <x v="2967"/>
            <x v="2974"/>
            <x v="2975"/>
            <x v="2977"/>
            <x v="2982"/>
            <x v="2983"/>
            <x v="2986"/>
            <x v="2988"/>
            <x v="2994"/>
            <x v="2996"/>
            <x v="2999"/>
            <x v="3000"/>
            <x v="3003"/>
            <x v="3005"/>
            <x v="3008"/>
          </reference>
        </references>
      </pivotArea>
    </format>
    <format dxfId="2153">
      <pivotArea dataOnly="0" labelOnly="1" fieldPosition="0">
        <references count="1">
          <reference field="6" count="50">
            <x v="0"/>
            <x v="4"/>
            <x v="13"/>
            <x v="16"/>
            <x v="18"/>
            <x v="22"/>
            <x v="37"/>
            <x v="39"/>
            <x v="40"/>
            <x v="41"/>
            <x v="42"/>
            <x v="44"/>
            <x v="61"/>
            <x v="63"/>
            <x v="66"/>
            <x v="68"/>
            <x v="69"/>
            <x v="75"/>
            <x v="80"/>
            <x v="81"/>
            <x v="82"/>
            <x v="85"/>
            <x v="86"/>
            <x v="87"/>
            <x v="91"/>
            <x v="92"/>
            <x v="93"/>
            <x v="96"/>
            <x v="107"/>
            <x v="109"/>
            <x v="111"/>
            <x v="114"/>
            <x v="115"/>
            <x v="118"/>
            <x v="119"/>
            <x v="120"/>
            <x v="121"/>
            <x v="124"/>
            <x v="128"/>
            <x v="131"/>
            <x v="132"/>
            <x v="134"/>
            <x v="137"/>
            <x v="140"/>
            <x v="143"/>
            <x v="148"/>
            <x v="149"/>
            <x v="154"/>
            <x v="160"/>
            <x v="164"/>
          </reference>
        </references>
      </pivotArea>
    </format>
    <format dxfId="2152">
      <pivotArea dataOnly="0" labelOnly="1" fieldPosition="0">
        <references count="1">
          <reference field="6" count="50">
            <x v="165"/>
            <x v="166"/>
            <x v="169"/>
            <x v="171"/>
            <x v="173"/>
            <x v="176"/>
            <x v="180"/>
            <x v="182"/>
            <x v="186"/>
            <x v="187"/>
            <x v="188"/>
            <x v="190"/>
            <x v="196"/>
            <x v="198"/>
            <x v="201"/>
            <x v="202"/>
            <x v="206"/>
            <x v="211"/>
            <x v="222"/>
            <x v="230"/>
            <x v="232"/>
            <x v="233"/>
            <x v="234"/>
            <x v="239"/>
            <x v="240"/>
            <x v="249"/>
            <x v="258"/>
            <x v="265"/>
            <x v="267"/>
            <x v="272"/>
            <x v="274"/>
            <x v="281"/>
            <x v="282"/>
            <x v="285"/>
            <x v="287"/>
            <x v="288"/>
            <x v="289"/>
            <x v="290"/>
            <x v="293"/>
            <x v="295"/>
            <x v="297"/>
            <x v="298"/>
            <x v="300"/>
            <x v="303"/>
            <x v="308"/>
            <x v="311"/>
            <x v="313"/>
            <x v="315"/>
            <x v="318"/>
            <x v="334"/>
          </reference>
        </references>
      </pivotArea>
    </format>
    <format dxfId="2151">
      <pivotArea dataOnly="0" labelOnly="1" fieldPosition="0">
        <references count="1">
          <reference field="6" count="50">
            <x v="338"/>
            <x v="340"/>
            <x v="348"/>
            <x v="352"/>
            <x v="353"/>
            <x v="357"/>
            <x v="367"/>
            <x v="369"/>
            <x v="374"/>
            <x v="379"/>
            <x v="386"/>
            <x v="388"/>
            <x v="395"/>
            <x v="399"/>
            <x v="402"/>
            <x v="403"/>
            <x v="405"/>
            <x v="406"/>
            <x v="408"/>
            <x v="413"/>
            <x v="415"/>
            <x v="417"/>
            <x v="418"/>
            <x v="420"/>
            <x v="422"/>
            <x v="423"/>
            <x v="424"/>
            <x v="427"/>
            <x v="428"/>
            <x v="429"/>
            <x v="435"/>
            <x v="436"/>
            <x v="438"/>
            <x v="443"/>
            <x v="445"/>
            <x v="447"/>
            <x v="451"/>
            <x v="454"/>
            <x v="459"/>
            <x v="460"/>
            <x v="464"/>
            <x v="467"/>
            <x v="468"/>
            <x v="470"/>
            <x v="471"/>
            <x v="476"/>
            <x v="480"/>
            <x v="481"/>
            <x v="482"/>
            <x v="485"/>
          </reference>
        </references>
      </pivotArea>
    </format>
    <format dxfId="2150">
      <pivotArea dataOnly="0" labelOnly="1" fieldPosition="0">
        <references count="1">
          <reference field="6" count="50">
            <x v="492"/>
            <x v="493"/>
            <x v="495"/>
            <x v="497"/>
            <x v="500"/>
            <x v="504"/>
            <x v="507"/>
            <x v="508"/>
            <x v="513"/>
            <x v="515"/>
            <x v="518"/>
            <x v="520"/>
            <x v="521"/>
            <x v="525"/>
            <x v="526"/>
            <x v="528"/>
            <x v="529"/>
            <x v="535"/>
            <x v="536"/>
            <x v="540"/>
            <x v="549"/>
            <x v="551"/>
            <x v="552"/>
            <x v="556"/>
            <x v="560"/>
            <x v="564"/>
            <x v="566"/>
            <x v="569"/>
            <x v="570"/>
            <x v="575"/>
            <x v="576"/>
            <x v="577"/>
            <x v="581"/>
            <x v="591"/>
            <x v="599"/>
            <x v="603"/>
            <x v="609"/>
            <x v="610"/>
            <x v="612"/>
            <x v="613"/>
            <x v="623"/>
            <x v="624"/>
            <x v="631"/>
            <x v="635"/>
            <x v="638"/>
            <x v="649"/>
            <x v="651"/>
            <x v="657"/>
            <x v="659"/>
            <x v="660"/>
          </reference>
        </references>
      </pivotArea>
    </format>
    <format dxfId="2149">
      <pivotArea dataOnly="0" labelOnly="1" fieldPosition="0">
        <references count="1">
          <reference field="6" count="50">
            <x v="662"/>
            <x v="663"/>
            <x v="673"/>
            <x v="675"/>
            <x v="676"/>
            <x v="679"/>
            <x v="688"/>
            <x v="694"/>
            <x v="700"/>
            <x v="703"/>
            <x v="704"/>
            <x v="706"/>
            <x v="716"/>
            <x v="717"/>
            <x v="719"/>
            <x v="727"/>
            <x v="729"/>
            <x v="733"/>
            <x v="734"/>
            <x v="735"/>
            <x v="737"/>
            <x v="744"/>
            <x v="745"/>
            <x v="757"/>
            <x v="760"/>
            <x v="761"/>
            <x v="763"/>
            <x v="770"/>
            <x v="772"/>
            <x v="778"/>
            <x v="787"/>
            <x v="788"/>
            <x v="793"/>
            <x v="794"/>
            <x v="795"/>
            <x v="797"/>
            <x v="798"/>
            <x v="800"/>
            <x v="804"/>
            <x v="806"/>
            <x v="815"/>
            <x v="818"/>
            <x v="823"/>
            <x v="824"/>
            <x v="825"/>
            <x v="826"/>
            <x v="827"/>
            <x v="829"/>
            <x v="839"/>
            <x v="840"/>
          </reference>
        </references>
      </pivotArea>
    </format>
    <format dxfId="2148">
      <pivotArea dataOnly="0" labelOnly="1" fieldPosition="0">
        <references count="1">
          <reference field="6" count="50">
            <x v="847"/>
            <x v="848"/>
            <x v="857"/>
            <x v="860"/>
            <x v="862"/>
            <x v="864"/>
            <x v="867"/>
            <x v="869"/>
            <x v="870"/>
            <x v="878"/>
            <x v="881"/>
            <x v="882"/>
            <x v="884"/>
            <x v="885"/>
            <x v="887"/>
            <x v="888"/>
            <x v="893"/>
            <x v="895"/>
            <x v="898"/>
            <x v="905"/>
            <x v="908"/>
            <x v="909"/>
            <x v="913"/>
            <x v="917"/>
            <x v="918"/>
            <x v="922"/>
            <x v="928"/>
            <x v="933"/>
            <x v="934"/>
            <x v="935"/>
            <x v="936"/>
            <x v="939"/>
            <x v="941"/>
            <x v="942"/>
            <x v="943"/>
            <x v="944"/>
            <x v="946"/>
            <x v="949"/>
            <x v="951"/>
            <x v="953"/>
            <x v="955"/>
            <x v="956"/>
            <x v="957"/>
            <x v="960"/>
            <x v="963"/>
            <x v="964"/>
            <x v="977"/>
            <x v="979"/>
            <x v="980"/>
            <x v="981"/>
          </reference>
        </references>
      </pivotArea>
    </format>
    <format dxfId="2147">
      <pivotArea dataOnly="0" labelOnly="1" fieldPosition="0">
        <references count="1">
          <reference field="6" count="50">
            <x v="989"/>
            <x v="995"/>
            <x v="999"/>
            <x v="1001"/>
            <x v="1003"/>
            <x v="1009"/>
            <x v="1015"/>
            <x v="1020"/>
            <x v="1021"/>
            <x v="1022"/>
            <x v="1025"/>
            <x v="1030"/>
            <x v="1040"/>
            <x v="1045"/>
            <x v="1047"/>
            <x v="1048"/>
            <x v="1051"/>
            <x v="1059"/>
            <x v="1063"/>
            <x v="1065"/>
            <x v="1067"/>
            <x v="1069"/>
            <x v="1071"/>
            <x v="1080"/>
            <x v="1084"/>
            <x v="1088"/>
            <x v="1089"/>
            <x v="1092"/>
            <x v="1095"/>
            <x v="1098"/>
            <x v="1102"/>
            <x v="1107"/>
            <x v="1109"/>
            <x v="1119"/>
            <x v="1120"/>
            <x v="1122"/>
            <x v="1123"/>
            <x v="1125"/>
            <x v="1126"/>
            <x v="1127"/>
            <x v="1129"/>
            <x v="1130"/>
            <x v="1138"/>
            <x v="1139"/>
            <x v="1141"/>
            <x v="1144"/>
            <x v="1146"/>
            <x v="1149"/>
            <x v="1153"/>
            <x v="1157"/>
          </reference>
        </references>
      </pivotArea>
    </format>
    <format dxfId="2146">
      <pivotArea dataOnly="0" labelOnly="1" fieldPosition="0">
        <references count="1">
          <reference field="6" count="50">
            <x v="1159"/>
            <x v="1161"/>
            <x v="1163"/>
            <x v="1169"/>
            <x v="1179"/>
            <x v="1180"/>
            <x v="1184"/>
            <x v="1189"/>
            <x v="1190"/>
            <x v="1192"/>
            <x v="1195"/>
            <x v="1196"/>
            <x v="1199"/>
            <x v="1203"/>
            <x v="1204"/>
            <x v="1208"/>
            <x v="1211"/>
            <x v="1214"/>
            <x v="1218"/>
            <x v="1223"/>
            <x v="1225"/>
            <x v="1226"/>
            <x v="1235"/>
            <x v="1236"/>
            <x v="1238"/>
            <x v="1243"/>
            <x v="1247"/>
            <x v="1254"/>
            <x v="1257"/>
            <x v="1258"/>
            <x v="1262"/>
            <x v="1263"/>
            <x v="1275"/>
            <x v="1278"/>
            <x v="1281"/>
            <x v="1287"/>
            <x v="1290"/>
            <x v="1292"/>
            <x v="1307"/>
            <x v="1308"/>
            <x v="1309"/>
            <x v="1314"/>
            <x v="1315"/>
            <x v="1316"/>
            <x v="1319"/>
            <x v="1323"/>
            <x v="1328"/>
            <x v="1331"/>
            <x v="1335"/>
            <x v="1340"/>
          </reference>
        </references>
      </pivotArea>
    </format>
    <format dxfId="2145">
      <pivotArea dataOnly="0" labelOnly="1" fieldPosition="0">
        <references count="1">
          <reference field="6" count="50">
            <x v="1341"/>
            <x v="1342"/>
            <x v="1344"/>
            <x v="1345"/>
            <x v="1350"/>
            <x v="1354"/>
            <x v="1355"/>
            <x v="1360"/>
            <x v="1363"/>
            <x v="1370"/>
            <x v="1373"/>
            <x v="1374"/>
            <x v="1375"/>
            <x v="1378"/>
            <x v="1382"/>
            <x v="1390"/>
            <x v="1391"/>
            <x v="1394"/>
            <x v="1402"/>
            <x v="1406"/>
            <x v="1407"/>
            <x v="1411"/>
            <x v="1412"/>
            <x v="1416"/>
            <x v="1417"/>
            <x v="1421"/>
            <x v="1422"/>
            <x v="1425"/>
            <x v="1436"/>
            <x v="1437"/>
            <x v="1441"/>
            <x v="1442"/>
            <x v="1444"/>
            <x v="1446"/>
            <x v="1448"/>
            <x v="1449"/>
            <x v="1451"/>
            <x v="1454"/>
            <x v="1455"/>
            <x v="1461"/>
            <x v="1470"/>
            <x v="1473"/>
            <x v="1474"/>
            <x v="1477"/>
            <x v="1480"/>
            <x v="1482"/>
            <x v="1483"/>
            <x v="1484"/>
            <x v="1488"/>
            <x v="1492"/>
          </reference>
        </references>
      </pivotArea>
    </format>
    <format dxfId="2144">
      <pivotArea dataOnly="0" labelOnly="1" fieldPosition="0">
        <references count="1">
          <reference field="6" count="50">
            <x v="1496"/>
            <x v="1506"/>
            <x v="1524"/>
            <x v="1528"/>
            <x v="1530"/>
            <x v="1532"/>
            <x v="1533"/>
            <x v="1535"/>
            <x v="1540"/>
            <x v="1541"/>
            <x v="1542"/>
            <x v="1547"/>
            <x v="1549"/>
            <x v="1556"/>
            <x v="1557"/>
            <x v="1563"/>
            <x v="1569"/>
            <x v="1573"/>
            <x v="1574"/>
            <x v="1581"/>
            <x v="1587"/>
            <x v="1590"/>
            <x v="1593"/>
            <x v="1600"/>
            <x v="1602"/>
            <x v="1605"/>
            <x v="1607"/>
            <x v="1623"/>
            <x v="1624"/>
            <x v="1625"/>
            <x v="1636"/>
            <x v="1643"/>
            <x v="1644"/>
            <x v="1647"/>
            <x v="1653"/>
            <x v="1660"/>
            <x v="1663"/>
            <x v="1671"/>
            <x v="1676"/>
            <x v="1677"/>
            <x v="1678"/>
            <x v="1681"/>
            <x v="1687"/>
            <x v="1697"/>
            <x v="1703"/>
            <x v="1706"/>
            <x v="1707"/>
            <x v="1708"/>
            <x v="1711"/>
            <x v="1715"/>
          </reference>
        </references>
      </pivotArea>
    </format>
    <format dxfId="2143">
      <pivotArea dataOnly="0" labelOnly="1" fieldPosition="0">
        <references count="1">
          <reference field="6" count="50">
            <x v="1716"/>
            <x v="1718"/>
            <x v="1721"/>
            <x v="1729"/>
            <x v="1735"/>
            <x v="1739"/>
            <x v="1742"/>
            <x v="1746"/>
            <x v="1748"/>
            <x v="1749"/>
            <x v="1756"/>
            <x v="1767"/>
            <x v="1768"/>
            <x v="1769"/>
            <x v="1773"/>
            <x v="1774"/>
            <x v="1777"/>
            <x v="1782"/>
            <x v="1788"/>
            <x v="1797"/>
            <x v="1798"/>
            <x v="1802"/>
            <x v="1805"/>
            <x v="1819"/>
            <x v="1821"/>
            <x v="1822"/>
            <x v="1826"/>
            <x v="1827"/>
            <x v="1828"/>
            <x v="1829"/>
            <x v="1834"/>
            <x v="1836"/>
            <x v="1847"/>
            <x v="1849"/>
            <x v="1856"/>
            <x v="1867"/>
            <x v="1869"/>
            <x v="1872"/>
            <x v="1873"/>
            <x v="1874"/>
            <x v="1877"/>
            <x v="1878"/>
            <x v="1885"/>
            <x v="1886"/>
            <x v="1889"/>
            <x v="1890"/>
            <x v="1892"/>
            <x v="1893"/>
            <x v="1895"/>
            <x v="1897"/>
          </reference>
        </references>
      </pivotArea>
    </format>
    <format dxfId="2142">
      <pivotArea dataOnly="0" labelOnly="1" fieldPosition="0">
        <references count="1">
          <reference field="6" count="50">
            <x v="1899"/>
            <x v="1900"/>
            <x v="1901"/>
            <x v="1908"/>
            <x v="1915"/>
            <x v="1919"/>
            <x v="1924"/>
            <x v="1926"/>
            <x v="1939"/>
            <x v="1942"/>
            <x v="1946"/>
            <x v="1947"/>
            <x v="1949"/>
            <x v="1950"/>
            <x v="1951"/>
            <x v="1952"/>
            <x v="1954"/>
            <x v="1955"/>
            <x v="1958"/>
            <x v="1961"/>
            <x v="1967"/>
            <x v="1969"/>
            <x v="1971"/>
            <x v="1972"/>
            <x v="1975"/>
            <x v="1977"/>
            <x v="1978"/>
            <x v="1987"/>
            <x v="1989"/>
            <x v="1992"/>
            <x v="1993"/>
            <x v="1995"/>
            <x v="1996"/>
            <x v="1999"/>
            <x v="2011"/>
            <x v="2015"/>
            <x v="2020"/>
            <x v="2024"/>
            <x v="2027"/>
            <x v="2030"/>
            <x v="2032"/>
            <x v="2041"/>
            <x v="2048"/>
            <x v="2050"/>
            <x v="2056"/>
            <x v="2065"/>
            <x v="2067"/>
            <x v="2070"/>
            <x v="2071"/>
            <x v="2077"/>
          </reference>
        </references>
      </pivotArea>
    </format>
    <format dxfId="2141">
      <pivotArea dataOnly="0" labelOnly="1" fieldPosition="0">
        <references count="1">
          <reference field="6" count="50">
            <x v="2079"/>
            <x v="2086"/>
            <x v="2091"/>
            <x v="2094"/>
            <x v="2102"/>
            <x v="2104"/>
            <x v="2111"/>
            <x v="2117"/>
            <x v="2121"/>
            <x v="2129"/>
            <x v="2136"/>
            <x v="2137"/>
            <x v="2139"/>
            <x v="2146"/>
            <x v="2147"/>
            <x v="2153"/>
            <x v="2161"/>
            <x v="2162"/>
            <x v="2165"/>
            <x v="2167"/>
            <x v="2170"/>
            <x v="2186"/>
            <x v="2192"/>
            <x v="2196"/>
            <x v="2202"/>
            <x v="2203"/>
            <x v="2205"/>
            <x v="2209"/>
            <x v="2211"/>
            <x v="2215"/>
            <x v="2216"/>
            <x v="2217"/>
            <x v="2222"/>
            <x v="2223"/>
            <x v="2224"/>
            <x v="2226"/>
            <x v="2233"/>
            <x v="2245"/>
            <x v="2255"/>
            <x v="2256"/>
            <x v="2258"/>
            <x v="2260"/>
            <x v="2262"/>
            <x v="2274"/>
            <x v="2276"/>
            <x v="2284"/>
            <x v="2289"/>
            <x v="2295"/>
            <x v="2300"/>
            <x v="2303"/>
          </reference>
        </references>
      </pivotArea>
    </format>
    <format dxfId="2140">
      <pivotArea dataOnly="0" labelOnly="1" fieldPosition="0">
        <references count="1">
          <reference field="6" count="50">
            <x v="2304"/>
            <x v="2306"/>
            <x v="2316"/>
            <x v="2319"/>
            <x v="2320"/>
            <x v="2321"/>
            <x v="2326"/>
            <x v="2328"/>
            <x v="2329"/>
            <x v="2330"/>
            <x v="2335"/>
            <x v="2338"/>
            <x v="2341"/>
            <x v="2344"/>
            <x v="2345"/>
            <x v="2346"/>
            <x v="2347"/>
            <x v="2352"/>
            <x v="2354"/>
            <x v="2356"/>
            <x v="2359"/>
            <x v="2361"/>
            <x v="2363"/>
            <x v="2365"/>
            <x v="2366"/>
            <x v="2372"/>
            <x v="2380"/>
            <x v="2383"/>
            <x v="2386"/>
            <x v="2391"/>
            <x v="2393"/>
            <x v="2394"/>
            <x v="2402"/>
            <x v="2407"/>
            <x v="2408"/>
            <x v="2416"/>
            <x v="2420"/>
            <x v="2427"/>
            <x v="2428"/>
            <x v="2442"/>
            <x v="2443"/>
            <x v="2444"/>
            <x v="2445"/>
            <x v="2449"/>
            <x v="2450"/>
            <x v="2452"/>
            <x v="2462"/>
            <x v="2465"/>
            <x v="2467"/>
            <x v="2469"/>
          </reference>
        </references>
      </pivotArea>
    </format>
    <format dxfId="2139">
      <pivotArea dataOnly="0" labelOnly="1" fieldPosition="0">
        <references count="1">
          <reference field="6" count="50">
            <x v="2471"/>
            <x v="2473"/>
            <x v="2474"/>
            <x v="2477"/>
            <x v="2482"/>
            <x v="2487"/>
            <x v="2488"/>
            <x v="2492"/>
            <x v="2497"/>
            <x v="2498"/>
            <x v="2503"/>
            <x v="2504"/>
            <x v="2509"/>
            <x v="2512"/>
            <x v="2520"/>
            <x v="2522"/>
            <x v="2524"/>
            <x v="2526"/>
            <x v="2530"/>
            <x v="2536"/>
            <x v="2538"/>
            <x v="2540"/>
            <x v="2548"/>
            <x v="2550"/>
            <x v="2552"/>
            <x v="2553"/>
            <x v="2555"/>
            <x v="2561"/>
            <x v="2566"/>
            <x v="2571"/>
            <x v="2574"/>
            <x v="2576"/>
            <x v="2577"/>
            <x v="2580"/>
            <x v="2584"/>
            <x v="2589"/>
            <x v="2590"/>
            <x v="2592"/>
            <x v="2593"/>
            <x v="2594"/>
            <x v="2596"/>
            <x v="2599"/>
            <x v="2600"/>
            <x v="2602"/>
            <x v="2609"/>
            <x v="2610"/>
            <x v="2615"/>
            <x v="2620"/>
            <x v="2624"/>
            <x v="2626"/>
          </reference>
        </references>
      </pivotArea>
    </format>
    <format dxfId="2138">
      <pivotArea dataOnly="0" labelOnly="1" fieldPosition="0">
        <references count="1">
          <reference field="6" count="50">
            <x v="2633"/>
            <x v="2636"/>
            <x v="2639"/>
            <x v="2640"/>
            <x v="2642"/>
            <x v="2643"/>
            <x v="2644"/>
            <x v="2645"/>
            <x v="2652"/>
            <x v="2658"/>
            <x v="2661"/>
            <x v="2664"/>
            <x v="2667"/>
            <x v="2669"/>
            <x v="2673"/>
            <x v="2674"/>
            <x v="2684"/>
            <x v="2686"/>
            <x v="2687"/>
            <x v="2690"/>
            <x v="2692"/>
            <x v="2697"/>
            <x v="2700"/>
            <x v="2701"/>
            <x v="2707"/>
            <x v="2708"/>
            <x v="2710"/>
            <x v="2719"/>
            <x v="2723"/>
            <x v="2731"/>
            <x v="2733"/>
            <x v="2734"/>
            <x v="2736"/>
            <x v="2737"/>
            <x v="2740"/>
            <x v="2741"/>
            <x v="2742"/>
            <x v="2743"/>
            <x v="2747"/>
            <x v="2748"/>
            <x v="2750"/>
            <x v="2754"/>
            <x v="2755"/>
            <x v="2756"/>
            <x v="2757"/>
            <x v="2759"/>
            <x v="2768"/>
            <x v="2775"/>
            <x v="2778"/>
            <x v="2780"/>
          </reference>
        </references>
      </pivotArea>
    </format>
    <format dxfId="2137">
      <pivotArea dataOnly="0" labelOnly="1" fieldPosition="0">
        <references count="1">
          <reference field="6" count="50">
            <x v="2781"/>
            <x v="2789"/>
            <x v="2794"/>
            <x v="2796"/>
            <x v="2799"/>
            <x v="2802"/>
            <x v="2809"/>
            <x v="2810"/>
            <x v="2815"/>
            <x v="2816"/>
            <x v="2818"/>
            <x v="2822"/>
            <x v="2824"/>
            <x v="2826"/>
            <x v="2828"/>
            <x v="2832"/>
            <x v="2834"/>
            <x v="2836"/>
            <x v="2840"/>
            <x v="2842"/>
            <x v="2851"/>
            <x v="2852"/>
            <x v="2856"/>
            <x v="2862"/>
            <x v="2865"/>
            <x v="2868"/>
            <x v="2873"/>
            <x v="2875"/>
            <x v="2879"/>
            <x v="2885"/>
            <x v="2911"/>
            <x v="2918"/>
            <x v="2919"/>
            <x v="2921"/>
            <x v="2923"/>
            <x v="2927"/>
            <x v="2929"/>
            <x v="2931"/>
            <x v="2942"/>
            <x v="2944"/>
            <x v="2946"/>
            <x v="2949"/>
            <x v="2951"/>
            <x v="2952"/>
            <x v="2956"/>
            <x v="2957"/>
            <x v="2960"/>
            <x v="2964"/>
            <x v="2967"/>
            <x v="2974"/>
          </reference>
        </references>
      </pivotArea>
    </format>
    <format dxfId="2136">
      <pivotArea dataOnly="0" labelOnly="1" fieldPosition="0">
        <references count="1">
          <reference field="6" count="33">
            <x v="22"/>
            <x v="297"/>
            <x v="348"/>
            <x v="445"/>
            <x v="471"/>
            <x v="492"/>
            <x v="504"/>
            <x v="529"/>
            <x v="564"/>
            <x v="575"/>
            <x v="663"/>
            <x v="673"/>
            <x v="734"/>
            <x v="757"/>
            <x v="909"/>
            <x v="934"/>
            <x v="1015"/>
            <x v="1226"/>
            <x v="1275"/>
            <x v="1540"/>
            <x v="1602"/>
            <x v="1782"/>
            <x v="1895"/>
            <x v="1919"/>
            <x v="2015"/>
            <x v="2094"/>
            <x v="2262"/>
            <x v="2326"/>
            <x v="2380"/>
            <x v="2402"/>
            <x v="2919"/>
            <x v="2952"/>
            <x v="2983"/>
          </reference>
        </references>
      </pivotArea>
    </format>
    <format dxfId="2135">
      <pivotArea dataOnly="0" labelOnly="1" fieldPosition="0">
        <references count="1">
          <reference field="6" count="50">
            <x v="0"/>
            <x v="4"/>
            <x v="13"/>
            <x v="16"/>
            <x v="18"/>
            <x v="22"/>
            <x v="37"/>
            <x v="39"/>
            <x v="40"/>
            <x v="41"/>
            <x v="42"/>
            <x v="44"/>
            <x v="61"/>
            <x v="63"/>
            <x v="66"/>
            <x v="68"/>
            <x v="69"/>
            <x v="75"/>
            <x v="80"/>
            <x v="81"/>
            <x v="82"/>
            <x v="85"/>
            <x v="86"/>
            <x v="87"/>
            <x v="91"/>
            <x v="92"/>
            <x v="93"/>
            <x v="96"/>
            <x v="107"/>
            <x v="109"/>
            <x v="111"/>
            <x v="114"/>
            <x v="115"/>
            <x v="118"/>
            <x v="119"/>
            <x v="120"/>
            <x v="121"/>
            <x v="124"/>
            <x v="128"/>
            <x v="131"/>
            <x v="132"/>
            <x v="134"/>
            <x v="137"/>
            <x v="140"/>
            <x v="143"/>
            <x v="148"/>
            <x v="149"/>
            <x v="154"/>
            <x v="160"/>
            <x v="164"/>
          </reference>
        </references>
      </pivotArea>
    </format>
    <format dxfId="2134">
      <pivotArea dataOnly="0" labelOnly="1" fieldPosition="0">
        <references count="1">
          <reference field="6" count="50">
            <x v="165"/>
            <x v="166"/>
            <x v="169"/>
            <x v="171"/>
            <x v="173"/>
            <x v="176"/>
            <x v="180"/>
            <x v="182"/>
            <x v="186"/>
            <x v="187"/>
            <x v="188"/>
            <x v="190"/>
            <x v="196"/>
            <x v="198"/>
            <x v="201"/>
            <x v="202"/>
            <x v="206"/>
            <x v="211"/>
            <x v="222"/>
            <x v="230"/>
            <x v="232"/>
            <x v="233"/>
            <x v="234"/>
            <x v="239"/>
            <x v="240"/>
            <x v="249"/>
            <x v="258"/>
            <x v="265"/>
            <x v="267"/>
            <x v="272"/>
            <x v="274"/>
            <x v="281"/>
            <x v="282"/>
            <x v="285"/>
            <x v="287"/>
            <x v="288"/>
            <x v="289"/>
            <x v="290"/>
            <x v="293"/>
            <x v="295"/>
            <x v="297"/>
            <x v="298"/>
            <x v="300"/>
            <x v="303"/>
            <x v="308"/>
            <x v="311"/>
            <x v="313"/>
            <x v="315"/>
            <x v="318"/>
            <x v="334"/>
          </reference>
        </references>
      </pivotArea>
    </format>
    <format dxfId="2133">
      <pivotArea dataOnly="0" labelOnly="1" fieldPosition="0">
        <references count="1">
          <reference field="6" count="50">
            <x v="338"/>
            <x v="340"/>
            <x v="348"/>
            <x v="352"/>
            <x v="353"/>
            <x v="357"/>
            <x v="367"/>
            <x v="369"/>
            <x v="374"/>
            <x v="379"/>
            <x v="386"/>
            <x v="388"/>
            <x v="395"/>
            <x v="399"/>
            <x v="402"/>
            <x v="403"/>
            <x v="405"/>
            <x v="406"/>
            <x v="408"/>
            <x v="413"/>
            <x v="415"/>
            <x v="417"/>
            <x v="418"/>
            <x v="420"/>
            <x v="422"/>
            <x v="423"/>
            <x v="424"/>
            <x v="427"/>
            <x v="428"/>
            <x v="429"/>
            <x v="435"/>
            <x v="436"/>
            <x v="438"/>
            <x v="443"/>
            <x v="445"/>
            <x v="447"/>
            <x v="451"/>
            <x v="454"/>
            <x v="459"/>
            <x v="460"/>
            <x v="464"/>
            <x v="467"/>
            <x v="468"/>
            <x v="470"/>
            <x v="471"/>
            <x v="476"/>
            <x v="480"/>
            <x v="481"/>
            <x v="482"/>
            <x v="485"/>
          </reference>
        </references>
      </pivotArea>
    </format>
    <format dxfId="2132">
      <pivotArea dataOnly="0" labelOnly="1" fieldPosition="0">
        <references count="1">
          <reference field="6" count="50">
            <x v="492"/>
            <x v="493"/>
            <x v="495"/>
            <x v="497"/>
            <x v="500"/>
            <x v="504"/>
            <x v="507"/>
            <x v="508"/>
            <x v="513"/>
            <x v="515"/>
            <x v="518"/>
            <x v="520"/>
            <x v="521"/>
            <x v="525"/>
            <x v="526"/>
            <x v="528"/>
            <x v="529"/>
            <x v="535"/>
            <x v="536"/>
            <x v="540"/>
            <x v="549"/>
            <x v="551"/>
            <x v="552"/>
            <x v="556"/>
            <x v="560"/>
            <x v="564"/>
            <x v="566"/>
            <x v="569"/>
            <x v="570"/>
            <x v="575"/>
            <x v="576"/>
            <x v="577"/>
            <x v="581"/>
            <x v="591"/>
            <x v="599"/>
            <x v="603"/>
            <x v="609"/>
            <x v="610"/>
            <x v="612"/>
            <x v="613"/>
            <x v="623"/>
            <x v="624"/>
            <x v="631"/>
            <x v="635"/>
            <x v="638"/>
            <x v="649"/>
            <x v="651"/>
            <x v="657"/>
            <x v="659"/>
            <x v="660"/>
          </reference>
        </references>
      </pivotArea>
    </format>
    <format dxfId="2131">
      <pivotArea dataOnly="0" labelOnly="1" fieldPosition="0">
        <references count="1">
          <reference field="6" count="50">
            <x v="662"/>
            <x v="663"/>
            <x v="673"/>
            <x v="675"/>
            <x v="676"/>
            <x v="679"/>
            <x v="688"/>
            <x v="694"/>
            <x v="700"/>
            <x v="703"/>
            <x v="704"/>
            <x v="706"/>
            <x v="716"/>
            <x v="717"/>
            <x v="719"/>
            <x v="727"/>
            <x v="729"/>
            <x v="733"/>
            <x v="734"/>
            <x v="735"/>
            <x v="737"/>
            <x v="744"/>
            <x v="745"/>
            <x v="757"/>
            <x v="760"/>
            <x v="761"/>
            <x v="763"/>
            <x v="770"/>
            <x v="772"/>
            <x v="778"/>
            <x v="787"/>
            <x v="788"/>
            <x v="793"/>
            <x v="794"/>
            <x v="795"/>
            <x v="797"/>
            <x v="798"/>
            <x v="800"/>
            <x v="804"/>
            <x v="806"/>
            <x v="815"/>
            <x v="818"/>
            <x v="823"/>
            <x v="824"/>
            <x v="825"/>
            <x v="826"/>
            <x v="827"/>
            <x v="829"/>
            <x v="839"/>
            <x v="840"/>
          </reference>
        </references>
      </pivotArea>
    </format>
    <format dxfId="2130">
      <pivotArea dataOnly="0" labelOnly="1" fieldPosition="0">
        <references count="1">
          <reference field="6" count="50">
            <x v="847"/>
            <x v="848"/>
            <x v="857"/>
            <x v="860"/>
            <x v="862"/>
            <x v="864"/>
            <x v="867"/>
            <x v="869"/>
            <x v="870"/>
            <x v="878"/>
            <x v="881"/>
            <x v="882"/>
            <x v="884"/>
            <x v="885"/>
            <x v="887"/>
            <x v="888"/>
            <x v="893"/>
            <x v="895"/>
            <x v="898"/>
            <x v="905"/>
            <x v="908"/>
            <x v="909"/>
            <x v="913"/>
            <x v="917"/>
            <x v="918"/>
            <x v="922"/>
            <x v="928"/>
            <x v="933"/>
            <x v="934"/>
            <x v="935"/>
            <x v="936"/>
            <x v="939"/>
            <x v="941"/>
            <x v="942"/>
            <x v="943"/>
            <x v="944"/>
            <x v="946"/>
            <x v="949"/>
            <x v="951"/>
            <x v="953"/>
            <x v="955"/>
            <x v="956"/>
            <x v="957"/>
            <x v="960"/>
            <x v="963"/>
            <x v="964"/>
            <x v="977"/>
            <x v="979"/>
            <x v="980"/>
            <x v="981"/>
          </reference>
        </references>
      </pivotArea>
    </format>
    <format dxfId="2129">
      <pivotArea dataOnly="0" labelOnly="1" fieldPosition="0">
        <references count="1">
          <reference field="6" count="50">
            <x v="989"/>
            <x v="995"/>
            <x v="999"/>
            <x v="1001"/>
            <x v="1003"/>
            <x v="1009"/>
            <x v="1015"/>
            <x v="1020"/>
            <x v="1021"/>
            <x v="1022"/>
            <x v="1025"/>
            <x v="1030"/>
            <x v="1040"/>
            <x v="1045"/>
            <x v="1047"/>
            <x v="1048"/>
            <x v="1051"/>
            <x v="1059"/>
            <x v="1063"/>
            <x v="1065"/>
            <x v="1067"/>
            <x v="1069"/>
            <x v="1071"/>
            <x v="1080"/>
            <x v="1084"/>
            <x v="1088"/>
            <x v="1089"/>
            <x v="1092"/>
            <x v="1095"/>
            <x v="1098"/>
            <x v="1102"/>
            <x v="1107"/>
            <x v="1109"/>
            <x v="1119"/>
            <x v="1120"/>
            <x v="1122"/>
            <x v="1123"/>
            <x v="1125"/>
            <x v="1126"/>
            <x v="1127"/>
            <x v="1129"/>
            <x v="1130"/>
            <x v="1138"/>
            <x v="1139"/>
            <x v="1141"/>
            <x v="1144"/>
            <x v="1146"/>
            <x v="1149"/>
            <x v="1153"/>
            <x v="1157"/>
          </reference>
        </references>
      </pivotArea>
    </format>
    <format dxfId="2128">
      <pivotArea dataOnly="0" labelOnly="1" fieldPosition="0">
        <references count="1">
          <reference field="6" count="50">
            <x v="1159"/>
            <x v="1161"/>
            <x v="1163"/>
            <x v="1169"/>
            <x v="1179"/>
            <x v="1180"/>
            <x v="1184"/>
            <x v="1189"/>
            <x v="1190"/>
            <x v="1192"/>
            <x v="1195"/>
            <x v="1196"/>
            <x v="1199"/>
            <x v="1203"/>
            <x v="1204"/>
            <x v="1208"/>
            <x v="1211"/>
            <x v="1214"/>
            <x v="1218"/>
            <x v="1223"/>
            <x v="1225"/>
            <x v="1226"/>
            <x v="1235"/>
            <x v="1236"/>
            <x v="1238"/>
            <x v="1243"/>
            <x v="1247"/>
            <x v="1254"/>
            <x v="1257"/>
            <x v="1258"/>
            <x v="1262"/>
            <x v="1263"/>
            <x v="1275"/>
            <x v="1278"/>
            <x v="1281"/>
            <x v="1287"/>
            <x v="1290"/>
            <x v="1292"/>
            <x v="1307"/>
            <x v="1308"/>
            <x v="1309"/>
            <x v="1314"/>
            <x v="1315"/>
            <x v="1316"/>
            <x v="1319"/>
            <x v="1323"/>
            <x v="1328"/>
            <x v="1331"/>
            <x v="1335"/>
            <x v="1340"/>
          </reference>
        </references>
      </pivotArea>
    </format>
    <format dxfId="2127">
      <pivotArea dataOnly="0" labelOnly="1" fieldPosition="0">
        <references count="1">
          <reference field="6" count="50">
            <x v="1341"/>
            <x v="1342"/>
            <x v="1344"/>
            <x v="1345"/>
            <x v="1350"/>
            <x v="1354"/>
            <x v="1355"/>
            <x v="1360"/>
            <x v="1363"/>
            <x v="1370"/>
            <x v="1373"/>
            <x v="1374"/>
            <x v="1375"/>
            <x v="1378"/>
            <x v="1382"/>
            <x v="1390"/>
            <x v="1391"/>
            <x v="1394"/>
            <x v="1402"/>
            <x v="1406"/>
            <x v="1407"/>
            <x v="1411"/>
            <x v="1412"/>
            <x v="1416"/>
            <x v="1417"/>
            <x v="1421"/>
            <x v="1422"/>
            <x v="1425"/>
            <x v="1436"/>
            <x v="1437"/>
            <x v="1441"/>
            <x v="1442"/>
            <x v="1444"/>
            <x v="1446"/>
            <x v="1448"/>
            <x v="1449"/>
            <x v="1451"/>
            <x v="1454"/>
            <x v="1455"/>
            <x v="1461"/>
            <x v="1470"/>
            <x v="1473"/>
            <x v="1474"/>
            <x v="1477"/>
            <x v="1480"/>
            <x v="1482"/>
            <x v="1483"/>
            <x v="1484"/>
            <x v="1488"/>
            <x v="1492"/>
          </reference>
        </references>
      </pivotArea>
    </format>
    <format dxfId="2126">
      <pivotArea dataOnly="0" labelOnly="1" fieldPosition="0">
        <references count="1">
          <reference field="6" count="50">
            <x v="1496"/>
            <x v="1506"/>
            <x v="1524"/>
            <x v="1528"/>
            <x v="1530"/>
            <x v="1532"/>
            <x v="1533"/>
            <x v="1535"/>
            <x v="1540"/>
            <x v="1541"/>
            <x v="1542"/>
            <x v="1547"/>
            <x v="1549"/>
            <x v="1556"/>
            <x v="1557"/>
            <x v="1563"/>
            <x v="1569"/>
            <x v="1573"/>
            <x v="1574"/>
            <x v="1581"/>
            <x v="1587"/>
            <x v="1590"/>
            <x v="1593"/>
            <x v="1600"/>
            <x v="1602"/>
            <x v="1605"/>
            <x v="1607"/>
            <x v="1623"/>
            <x v="1624"/>
            <x v="1625"/>
            <x v="1636"/>
            <x v="1643"/>
            <x v="1644"/>
            <x v="1647"/>
            <x v="1653"/>
            <x v="1660"/>
            <x v="1663"/>
            <x v="1671"/>
            <x v="1676"/>
            <x v="1677"/>
            <x v="1678"/>
            <x v="1681"/>
            <x v="1687"/>
            <x v="1697"/>
            <x v="1703"/>
            <x v="1706"/>
            <x v="1707"/>
            <x v="1708"/>
            <x v="1711"/>
            <x v="1715"/>
          </reference>
        </references>
      </pivotArea>
    </format>
    <format dxfId="2125">
      <pivotArea dataOnly="0" labelOnly="1" fieldPosition="0">
        <references count="1">
          <reference field="6" count="50">
            <x v="1716"/>
            <x v="1718"/>
            <x v="1721"/>
            <x v="1729"/>
            <x v="1735"/>
            <x v="1739"/>
            <x v="1742"/>
            <x v="1746"/>
            <x v="1748"/>
            <x v="1749"/>
            <x v="1756"/>
            <x v="1767"/>
            <x v="1768"/>
            <x v="1769"/>
            <x v="1773"/>
            <x v="1774"/>
            <x v="1777"/>
            <x v="1782"/>
            <x v="1788"/>
            <x v="1797"/>
            <x v="1798"/>
            <x v="1802"/>
            <x v="1805"/>
            <x v="1819"/>
            <x v="1821"/>
            <x v="1822"/>
            <x v="1826"/>
            <x v="1827"/>
            <x v="1828"/>
            <x v="1829"/>
            <x v="1834"/>
            <x v="1836"/>
            <x v="1847"/>
            <x v="1849"/>
            <x v="1856"/>
            <x v="1867"/>
            <x v="1869"/>
            <x v="1872"/>
            <x v="1873"/>
            <x v="1874"/>
            <x v="1877"/>
            <x v="1878"/>
            <x v="1885"/>
            <x v="1886"/>
            <x v="1889"/>
            <x v="1890"/>
            <x v="1892"/>
            <x v="1893"/>
            <x v="1895"/>
            <x v="1897"/>
          </reference>
        </references>
      </pivotArea>
    </format>
    <format dxfId="2124">
      <pivotArea dataOnly="0" labelOnly="1" fieldPosition="0">
        <references count="1">
          <reference field="6" count="50">
            <x v="1899"/>
            <x v="1900"/>
            <x v="1901"/>
            <x v="1908"/>
            <x v="1915"/>
            <x v="1919"/>
            <x v="1924"/>
            <x v="1926"/>
            <x v="1939"/>
            <x v="1942"/>
            <x v="1946"/>
            <x v="1947"/>
            <x v="1949"/>
            <x v="1950"/>
            <x v="1951"/>
            <x v="1952"/>
            <x v="1954"/>
            <x v="1955"/>
            <x v="1958"/>
            <x v="1961"/>
            <x v="1967"/>
            <x v="1969"/>
            <x v="1971"/>
            <x v="1972"/>
            <x v="1975"/>
            <x v="1977"/>
            <x v="1978"/>
            <x v="1987"/>
            <x v="1989"/>
            <x v="1992"/>
            <x v="1993"/>
            <x v="1995"/>
            <x v="1996"/>
            <x v="1999"/>
            <x v="2011"/>
            <x v="2015"/>
            <x v="2020"/>
            <x v="2024"/>
            <x v="2027"/>
            <x v="2030"/>
            <x v="2032"/>
            <x v="2041"/>
            <x v="2048"/>
            <x v="2050"/>
            <x v="2056"/>
            <x v="2065"/>
            <x v="2067"/>
            <x v="2070"/>
            <x v="2071"/>
            <x v="2077"/>
          </reference>
        </references>
      </pivotArea>
    </format>
    <format dxfId="2123">
      <pivotArea dataOnly="0" labelOnly="1" fieldPosition="0">
        <references count="1">
          <reference field="6" count="50">
            <x v="2079"/>
            <x v="2086"/>
            <x v="2091"/>
            <x v="2094"/>
            <x v="2102"/>
            <x v="2104"/>
            <x v="2111"/>
            <x v="2117"/>
            <x v="2121"/>
            <x v="2129"/>
            <x v="2136"/>
            <x v="2137"/>
            <x v="2139"/>
            <x v="2146"/>
            <x v="2147"/>
            <x v="2153"/>
            <x v="2161"/>
            <x v="2162"/>
            <x v="2165"/>
            <x v="2167"/>
            <x v="2170"/>
            <x v="2186"/>
            <x v="2192"/>
            <x v="2196"/>
            <x v="2202"/>
            <x v="2203"/>
            <x v="2205"/>
            <x v="2209"/>
            <x v="2211"/>
            <x v="2215"/>
            <x v="2216"/>
            <x v="2217"/>
            <x v="2222"/>
            <x v="2223"/>
            <x v="2224"/>
            <x v="2226"/>
            <x v="2233"/>
            <x v="2245"/>
            <x v="2255"/>
            <x v="2256"/>
            <x v="2258"/>
            <x v="2260"/>
            <x v="2262"/>
            <x v="2274"/>
            <x v="2276"/>
            <x v="2284"/>
            <x v="2289"/>
            <x v="2295"/>
            <x v="2300"/>
            <x v="2303"/>
          </reference>
        </references>
      </pivotArea>
    </format>
    <format dxfId="2122">
      <pivotArea dataOnly="0" labelOnly="1" fieldPosition="0">
        <references count="1">
          <reference field="6" count="50">
            <x v="2304"/>
            <x v="2306"/>
            <x v="2316"/>
            <x v="2319"/>
            <x v="2320"/>
            <x v="2321"/>
            <x v="2326"/>
            <x v="2328"/>
            <x v="2329"/>
            <x v="2330"/>
            <x v="2335"/>
            <x v="2338"/>
            <x v="2341"/>
            <x v="2344"/>
            <x v="2345"/>
            <x v="2346"/>
            <x v="2347"/>
            <x v="2352"/>
            <x v="2354"/>
            <x v="2356"/>
            <x v="2359"/>
            <x v="2361"/>
            <x v="2363"/>
            <x v="2365"/>
            <x v="2366"/>
            <x v="2372"/>
            <x v="2380"/>
            <x v="2383"/>
            <x v="2386"/>
            <x v="2391"/>
            <x v="2393"/>
            <x v="2394"/>
            <x v="2402"/>
            <x v="2407"/>
            <x v="2408"/>
            <x v="2416"/>
            <x v="2420"/>
            <x v="2427"/>
            <x v="2428"/>
            <x v="2442"/>
            <x v="2443"/>
            <x v="2444"/>
            <x v="2445"/>
            <x v="2449"/>
            <x v="2450"/>
            <x v="2452"/>
            <x v="2462"/>
            <x v="2465"/>
            <x v="2467"/>
            <x v="2469"/>
          </reference>
        </references>
      </pivotArea>
    </format>
    <format dxfId="2121">
      <pivotArea dataOnly="0" labelOnly="1" fieldPosition="0">
        <references count="1">
          <reference field="6" count="50">
            <x v="2471"/>
            <x v="2473"/>
            <x v="2474"/>
            <x v="2477"/>
            <x v="2482"/>
            <x v="2487"/>
            <x v="2488"/>
            <x v="2492"/>
            <x v="2497"/>
            <x v="2498"/>
            <x v="2503"/>
            <x v="2504"/>
            <x v="2509"/>
            <x v="2512"/>
            <x v="2520"/>
            <x v="2522"/>
            <x v="2524"/>
            <x v="2526"/>
            <x v="2530"/>
            <x v="2536"/>
            <x v="2538"/>
            <x v="2540"/>
            <x v="2548"/>
            <x v="2550"/>
            <x v="2552"/>
            <x v="2553"/>
            <x v="2555"/>
            <x v="2561"/>
            <x v="2566"/>
            <x v="2571"/>
            <x v="2574"/>
            <x v="2576"/>
            <x v="2577"/>
            <x v="2580"/>
            <x v="2584"/>
            <x v="2589"/>
            <x v="2590"/>
            <x v="2592"/>
            <x v="2593"/>
            <x v="2594"/>
            <x v="2596"/>
            <x v="2599"/>
            <x v="2600"/>
            <x v="2602"/>
            <x v="2609"/>
            <x v="2610"/>
            <x v="2615"/>
            <x v="2620"/>
            <x v="2624"/>
            <x v="2626"/>
          </reference>
        </references>
      </pivotArea>
    </format>
    <format dxfId="2120">
      <pivotArea dataOnly="0" labelOnly="1" fieldPosition="0">
        <references count="1">
          <reference field="6" count="50">
            <x v="2633"/>
            <x v="2636"/>
            <x v="2639"/>
            <x v="2640"/>
            <x v="2642"/>
            <x v="2643"/>
            <x v="2644"/>
            <x v="2645"/>
            <x v="2652"/>
            <x v="2658"/>
            <x v="2661"/>
            <x v="2664"/>
            <x v="2667"/>
            <x v="2669"/>
            <x v="2673"/>
            <x v="2674"/>
            <x v="2684"/>
            <x v="2686"/>
            <x v="2687"/>
            <x v="2690"/>
            <x v="2692"/>
            <x v="2697"/>
            <x v="2700"/>
            <x v="2701"/>
            <x v="2707"/>
            <x v="2708"/>
            <x v="2710"/>
            <x v="2719"/>
            <x v="2723"/>
            <x v="2731"/>
            <x v="2733"/>
            <x v="2734"/>
            <x v="2736"/>
            <x v="2737"/>
            <x v="2740"/>
            <x v="2741"/>
            <x v="2742"/>
            <x v="2743"/>
            <x v="2747"/>
            <x v="2748"/>
            <x v="2750"/>
            <x v="2754"/>
            <x v="2755"/>
            <x v="2756"/>
            <x v="2757"/>
            <x v="2759"/>
            <x v="2768"/>
            <x v="2775"/>
            <x v="2778"/>
            <x v="2780"/>
          </reference>
        </references>
      </pivotArea>
    </format>
    <format dxfId="2119">
      <pivotArea dataOnly="0" labelOnly="1" fieldPosition="0">
        <references count="1">
          <reference field="6" count="50">
            <x v="2781"/>
            <x v="2789"/>
            <x v="2794"/>
            <x v="2796"/>
            <x v="2799"/>
            <x v="2802"/>
            <x v="2809"/>
            <x v="2810"/>
            <x v="2815"/>
            <x v="2816"/>
            <x v="2818"/>
            <x v="2822"/>
            <x v="2824"/>
            <x v="2826"/>
            <x v="2828"/>
            <x v="2832"/>
            <x v="2834"/>
            <x v="2836"/>
            <x v="2840"/>
            <x v="2842"/>
            <x v="2851"/>
            <x v="2852"/>
            <x v="2856"/>
            <x v="2862"/>
            <x v="2865"/>
            <x v="2868"/>
            <x v="2873"/>
            <x v="2875"/>
            <x v="2879"/>
            <x v="2885"/>
            <x v="2911"/>
            <x v="2918"/>
            <x v="2919"/>
            <x v="2921"/>
            <x v="2923"/>
            <x v="2927"/>
            <x v="2929"/>
            <x v="2931"/>
            <x v="2942"/>
            <x v="2944"/>
            <x v="2946"/>
            <x v="2949"/>
            <x v="2951"/>
            <x v="2952"/>
            <x v="2956"/>
            <x v="2957"/>
            <x v="2960"/>
            <x v="2964"/>
            <x v="2967"/>
            <x v="2974"/>
          </reference>
        </references>
      </pivotArea>
    </format>
    <format dxfId="2118">
      <pivotArea dataOnly="0" labelOnly="1" fieldPosition="0">
        <references count="1">
          <reference field="6" count="50">
            <x v="0"/>
            <x v="4"/>
            <x v="13"/>
            <x v="16"/>
            <x v="18"/>
            <x v="22"/>
            <x v="37"/>
            <x v="39"/>
            <x v="40"/>
            <x v="41"/>
            <x v="42"/>
            <x v="44"/>
            <x v="61"/>
            <x v="63"/>
            <x v="66"/>
            <x v="68"/>
            <x v="69"/>
            <x v="75"/>
            <x v="80"/>
            <x v="81"/>
            <x v="82"/>
            <x v="85"/>
            <x v="86"/>
            <x v="87"/>
            <x v="91"/>
            <x v="92"/>
            <x v="93"/>
            <x v="96"/>
            <x v="107"/>
            <x v="109"/>
            <x v="111"/>
            <x v="114"/>
            <x v="115"/>
            <x v="118"/>
            <x v="119"/>
            <x v="120"/>
            <x v="121"/>
            <x v="124"/>
            <x v="128"/>
            <x v="131"/>
            <x v="132"/>
            <x v="134"/>
            <x v="137"/>
            <x v="140"/>
            <x v="141"/>
            <x v="143"/>
            <x v="148"/>
            <x v="149"/>
            <x v="154"/>
            <x v="160"/>
          </reference>
        </references>
      </pivotArea>
    </format>
    <format dxfId="2117">
      <pivotArea dataOnly="0" labelOnly="1" fieldPosition="0">
        <references count="1">
          <reference field="6" count="50">
            <x v="164"/>
            <x v="165"/>
            <x v="166"/>
            <x v="169"/>
            <x v="171"/>
            <x v="173"/>
            <x v="176"/>
            <x v="180"/>
            <x v="182"/>
            <x v="186"/>
            <x v="187"/>
            <x v="188"/>
            <x v="190"/>
            <x v="196"/>
            <x v="198"/>
            <x v="201"/>
            <x v="202"/>
            <x v="206"/>
            <x v="211"/>
            <x v="222"/>
            <x v="230"/>
            <x v="232"/>
            <x v="233"/>
            <x v="234"/>
            <x v="239"/>
            <x v="240"/>
            <x v="249"/>
            <x v="258"/>
            <x v="265"/>
            <x v="267"/>
            <x v="272"/>
            <x v="274"/>
            <x v="281"/>
            <x v="282"/>
            <x v="285"/>
            <x v="287"/>
            <x v="288"/>
            <x v="289"/>
            <x v="290"/>
            <x v="293"/>
            <x v="295"/>
            <x v="297"/>
            <x v="298"/>
            <x v="300"/>
            <x v="303"/>
            <x v="308"/>
            <x v="311"/>
            <x v="313"/>
            <x v="315"/>
            <x v="318"/>
          </reference>
        </references>
      </pivotArea>
    </format>
    <format dxfId="2116">
      <pivotArea dataOnly="0" labelOnly="1" fieldPosition="0">
        <references count="1">
          <reference field="6" count="50">
            <x v="334"/>
            <x v="338"/>
            <x v="340"/>
            <x v="348"/>
            <x v="352"/>
            <x v="353"/>
            <x v="357"/>
            <x v="367"/>
            <x v="369"/>
            <x v="374"/>
            <x v="379"/>
            <x v="386"/>
            <x v="388"/>
            <x v="395"/>
            <x v="399"/>
            <x v="402"/>
            <x v="403"/>
            <x v="405"/>
            <x v="406"/>
            <x v="408"/>
            <x v="413"/>
            <x v="415"/>
            <x v="417"/>
            <x v="418"/>
            <x v="420"/>
            <x v="422"/>
            <x v="423"/>
            <x v="424"/>
            <x v="427"/>
            <x v="428"/>
            <x v="429"/>
            <x v="435"/>
            <x v="436"/>
            <x v="438"/>
            <x v="443"/>
            <x v="445"/>
            <x v="447"/>
            <x v="451"/>
            <x v="454"/>
            <x v="459"/>
            <x v="460"/>
            <x v="464"/>
            <x v="467"/>
            <x v="468"/>
            <x v="470"/>
            <x v="471"/>
            <x v="476"/>
            <x v="480"/>
            <x v="481"/>
            <x v="482"/>
          </reference>
        </references>
      </pivotArea>
    </format>
    <format dxfId="2115">
      <pivotArea dataOnly="0" labelOnly="1" fieldPosition="0">
        <references count="1">
          <reference field="6" count="50">
            <x v="485"/>
            <x v="492"/>
            <x v="493"/>
            <x v="495"/>
            <x v="497"/>
            <x v="500"/>
            <x v="504"/>
            <x v="507"/>
            <x v="508"/>
            <x v="513"/>
            <x v="515"/>
            <x v="518"/>
            <x v="520"/>
            <x v="521"/>
            <x v="525"/>
            <x v="526"/>
            <x v="528"/>
            <x v="529"/>
            <x v="535"/>
            <x v="536"/>
            <x v="540"/>
            <x v="549"/>
            <x v="551"/>
            <x v="552"/>
            <x v="556"/>
            <x v="560"/>
            <x v="564"/>
            <x v="566"/>
            <x v="569"/>
            <x v="570"/>
            <x v="575"/>
            <x v="576"/>
            <x v="577"/>
            <x v="581"/>
            <x v="591"/>
            <x v="599"/>
            <x v="603"/>
            <x v="609"/>
            <x v="610"/>
            <x v="612"/>
            <x v="613"/>
            <x v="623"/>
            <x v="624"/>
            <x v="631"/>
            <x v="635"/>
            <x v="638"/>
            <x v="649"/>
            <x v="651"/>
            <x v="657"/>
            <x v="659"/>
          </reference>
        </references>
      </pivotArea>
    </format>
    <format dxfId="2114">
      <pivotArea dataOnly="0" labelOnly="1" fieldPosition="0">
        <references count="1">
          <reference field="6" count="50">
            <x v="660"/>
            <x v="662"/>
            <x v="663"/>
            <x v="673"/>
            <x v="675"/>
            <x v="676"/>
            <x v="679"/>
            <x v="688"/>
            <x v="694"/>
            <x v="700"/>
            <x v="703"/>
            <x v="704"/>
            <x v="706"/>
            <x v="716"/>
            <x v="717"/>
            <x v="719"/>
            <x v="727"/>
            <x v="729"/>
            <x v="733"/>
            <x v="734"/>
            <x v="735"/>
            <x v="737"/>
            <x v="744"/>
            <x v="745"/>
            <x v="757"/>
            <x v="760"/>
            <x v="761"/>
            <x v="763"/>
            <x v="770"/>
            <x v="772"/>
            <x v="778"/>
            <x v="787"/>
            <x v="788"/>
            <x v="793"/>
            <x v="794"/>
            <x v="795"/>
            <x v="797"/>
            <x v="798"/>
            <x v="800"/>
            <x v="804"/>
            <x v="806"/>
            <x v="815"/>
            <x v="818"/>
            <x v="823"/>
            <x v="824"/>
            <x v="825"/>
            <x v="826"/>
            <x v="827"/>
            <x v="829"/>
            <x v="839"/>
          </reference>
        </references>
      </pivotArea>
    </format>
    <format dxfId="2113">
      <pivotArea dataOnly="0" labelOnly="1" fieldPosition="0">
        <references count="1">
          <reference field="6" count="50">
            <x v="840"/>
            <x v="847"/>
            <x v="848"/>
            <x v="857"/>
            <x v="860"/>
            <x v="862"/>
            <x v="864"/>
            <x v="867"/>
            <x v="869"/>
            <x v="870"/>
            <x v="878"/>
            <x v="881"/>
            <x v="882"/>
            <x v="884"/>
            <x v="885"/>
            <x v="887"/>
            <x v="888"/>
            <x v="893"/>
            <x v="895"/>
            <x v="898"/>
            <x v="905"/>
            <x v="908"/>
            <x v="909"/>
            <x v="913"/>
            <x v="917"/>
            <x v="918"/>
            <x v="922"/>
            <x v="928"/>
            <x v="933"/>
            <x v="934"/>
            <x v="935"/>
            <x v="936"/>
            <x v="939"/>
            <x v="941"/>
            <x v="942"/>
            <x v="943"/>
            <x v="944"/>
            <x v="946"/>
            <x v="949"/>
            <x v="951"/>
            <x v="953"/>
            <x v="955"/>
            <x v="956"/>
            <x v="957"/>
            <x v="960"/>
            <x v="963"/>
            <x v="964"/>
            <x v="977"/>
            <x v="979"/>
            <x v="980"/>
          </reference>
        </references>
      </pivotArea>
    </format>
    <format dxfId="2112">
      <pivotArea dataOnly="0" labelOnly="1" fieldPosition="0">
        <references count="1">
          <reference field="6" count="50">
            <x v="981"/>
            <x v="989"/>
            <x v="995"/>
            <x v="999"/>
            <x v="1001"/>
            <x v="1003"/>
            <x v="1009"/>
            <x v="1015"/>
            <x v="1020"/>
            <x v="1021"/>
            <x v="1022"/>
            <x v="1025"/>
            <x v="1030"/>
            <x v="1040"/>
            <x v="1045"/>
            <x v="1047"/>
            <x v="1048"/>
            <x v="1051"/>
            <x v="1059"/>
            <x v="1063"/>
            <x v="1065"/>
            <x v="1067"/>
            <x v="1069"/>
            <x v="1071"/>
            <x v="1080"/>
            <x v="1084"/>
            <x v="1088"/>
            <x v="1089"/>
            <x v="1092"/>
            <x v="1095"/>
            <x v="1098"/>
            <x v="1102"/>
            <x v="1107"/>
            <x v="1109"/>
            <x v="1119"/>
            <x v="1120"/>
            <x v="1122"/>
            <x v="1123"/>
            <x v="1125"/>
            <x v="1126"/>
            <x v="1127"/>
            <x v="1129"/>
            <x v="1130"/>
            <x v="1138"/>
            <x v="1139"/>
            <x v="1141"/>
            <x v="1144"/>
            <x v="1146"/>
            <x v="1149"/>
            <x v="1153"/>
          </reference>
        </references>
      </pivotArea>
    </format>
    <format dxfId="2111">
      <pivotArea dataOnly="0" labelOnly="1" fieldPosition="0">
        <references count="1">
          <reference field="6" count="50">
            <x v="1157"/>
            <x v="1159"/>
            <x v="1161"/>
            <x v="1163"/>
            <x v="1169"/>
            <x v="1179"/>
            <x v="1180"/>
            <x v="1184"/>
            <x v="1189"/>
            <x v="1190"/>
            <x v="1192"/>
            <x v="1195"/>
            <x v="1196"/>
            <x v="1199"/>
            <x v="1203"/>
            <x v="1204"/>
            <x v="1208"/>
            <x v="1211"/>
            <x v="1214"/>
            <x v="1218"/>
            <x v="1223"/>
            <x v="1225"/>
            <x v="1226"/>
            <x v="1235"/>
            <x v="1236"/>
            <x v="1238"/>
            <x v="1243"/>
            <x v="1247"/>
            <x v="1254"/>
            <x v="1257"/>
            <x v="1258"/>
            <x v="1262"/>
            <x v="1263"/>
            <x v="1275"/>
            <x v="1278"/>
            <x v="1281"/>
            <x v="1287"/>
            <x v="1290"/>
            <x v="1292"/>
            <x v="1307"/>
            <x v="1308"/>
            <x v="1309"/>
            <x v="1314"/>
            <x v="1315"/>
            <x v="1316"/>
            <x v="1319"/>
            <x v="1323"/>
            <x v="1328"/>
            <x v="1331"/>
            <x v="1335"/>
          </reference>
        </references>
      </pivotArea>
    </format>
    <format dxfId="2110">
      <pivotArea dataOnly="0" labelOnly="1" fieldPosition="0">
        <references count="1">
          <reference field="6" count="50">
            <x v="1340"/>
            <x v="1341"/>
            <x v="1342"/>
            <x v="1344"/>
            <x v="1345"/>
            <x v="1350"/>
            <x v="1354"/>
            <x v="1355"/>
            <x v="1360"/>
            <x v="1363"/>
            <x v="1370"/>
            <x v="1373"/>
            <x v="1374"/>
            <x v="1375"/>
            <x v="1378"/>
            <x v="1382"/>
            <x v="1390"/>
            <x v="1391"/>
            <x v="1394"/>
            <x v="1402"/>
            <x v="1406"/>
            <x v="1407"/>
            <x v="1411"/>
            <x v="1412"/>
            <x v="1416"/>
            <x v="1417"/>
            <x v="1421"/>
            <x v="1422"/>
            <x v="1425"/>
            <x v="1436"/>
            <x v="1437"/>
            <x v="1441"/>
            <x v="1442"/>
            <x v="1444"/>
            <x v="1446"/>
            <x v="1448"/>
            <x v="1449"/>
            <x v="1451"/>
            <x v="1454"/>
            <x v="1455"/>
            <x v="1461"/>
            <x v="1470"/>
            <x v="1473"/>
            <x v="1474"/>
            <x v="1477"/>
            <x v="1480"/>
            <x v="1482"/>
            <x v="1483"/>
            <x v="1484"/>
            <x v="1488"/>
          </reference>
        </references>
      </pivotArea>
    </format>
    <format dxfId="2109">
      <pivotArea dataOnly="0" labelOnly="1" fieldPosition="0">
        <references count="1">
          <reference field="6" count="50">
            <x v="1492"/>
            <x v="1496"/>
            <x v="1506"/>
            <x v="1524"/>
            <x v="1528"/>
            <x v="1530"/>
            <x v="1532"/>
            <x v="1533"/>
            <x v="1535"/>
            <x v="1540"/>
            <x v="1541"/>
            <x v="1542"/>
            <x v="1547"/>
            <x v="1549"/>
            <x v="1556"/>
            <x v="1557"/>
            <x v="1563"/>
            <x v="1569"/>
            <x v="1573"/>
            <x v="1574"/>
            <x v="1581"/>
            <x v="1587"/>
            <x v="1590"/>
            <x v="1593"/>
            <x v="1600"/>
            <x v="1602"/>
            <x v="1605"/>
            <x v="1607"/>
            <x v="1623"/>
            <x v="1624"/>
            <x v="1625"/>
            <x v="1636"/>
            <x v="1643"/>
            <x v="1644"/>
            <x v="1647"/>
            <x v="1653"/>
            <x v="1660"/>
            <x v="1663"/>
            <x v="1671"/>
            <x v="1676"/>
            <x v="1677"/>
            <x v="1678"/>
            <x v="1681"/>
            <x v="1687"/>
            <x v="1697"/>
            <x v="1703"/>
            <x v="1706"/>
            <x v="1707"/>
            <x v="1708"/>
            <x v="1711"/>
          </reference>
        </references>
      </pivotArea>
    </format>
    <format dxfId="2108">
      <pivotArea dataOnly="0" labelOnly="1" fieldPosition="0">
        <references count="1">
          <reference field="6" count="50">
            <x v="1715"/>
            <x v="1716"/>
            <x v="1718"/>
            <x v="1721"/>
            <x v="1729"/>
            <x v="1735"/>
            <x v="1739"/>
            <x v="1742"/>
            <x v="1746"/>
            <x v="1748"/>
            <x v="1749"/>
            <x v="1756"/>
            <x v="1767"/>
            <x v="1768"/>
            <x v="1769"/>
            <x v="1773"/>
            <x v="1774"/>
            <x v="1777"/>
            <x v="1782"/>
            <x v="1788"/>
            <x v="1797"/>
            <x v="1798"/>
            <x v="1802"/>
            <x v="1805"/>
            <x v="1819"/>
            <x v="1821"/>
            <x v="1822"/>
            <x v="1826"/>
            <x v="1827"/>
            <x v="1828"/>
            <x v="1829"/>
            <x v="1834"/>
            <x v="1836"/>
            <x v="1847"/>
            <x v="1849"/>
            <x v="1856"/>
            <x v="1867"/>
            <x v="1869"/>
            <x v="1872"/>
            <x v="1873"/>
            <x v="1874"/>
            <x v="1877"/>
            <x v="1878"/>
            <x v="1885"/>
            <x v="1886"/>
            <x v="1889"/>
            <x v="1890"/>
            <x v="1892"/>
            <x v="1893"/>
            <x v="1895"/>
          </reference>
        </references>
      </pivotArea>
    </format>
    <format dxfId="2107">
      <pivotArea dataOnly="0" labelOnly="1" fieldPosition="0">
        <references count="1">
          <reference field="6" count="50">
            <x v="1897"/>
            <x v="1899"/>
            <x v="1900"/>
            <x v="1901"/>
            <x v="1908"/>
            <x v="1915"/>
            <x v="1919"/>
            <x v="1924"/>
            <x v="1926"/>
            <x v="1939"/>
            <x v="1942"/>
            <x v="1946"/>
            <x v="1947"/>
            <x v="1949"/>
            <x v="1950"/>
            <x v="1951"/>
            <x v="1952"/>
            <x v="1954"/>
            <x v="1955"/>
            <x v="1958"/>
            <x v="1961"/>
            <x v="1967"/>
            <x v="1969"/>
            <x v="1971"/>
            <x v="1972"/>
            <x v="1975"/>
            <x v="1977"/>
            <x v="1978"/>
            <x v="1987"/>
            <x v="1989"/>
            <x v="1992"/>
            <x v="1993"/>
            <x v="1995"/>
            <x v="1996"/>
            <x v="1999"/>
            <x v="2011"/>
            <x v="2015"/>
            <x v="2020"/>
            <x v="2024"/>
            <x v="2027"/>
            <x v="2030"/>
            <x v="2032"/>
            <x v="2041"/>
            <x v="2048"/>
            <x v="2050"/>
            <x v="2056"/>
            <x v="2065"/>
            <x v="2067"/>
            <x v="2070"/>
            <x v="2071"/>
          </reference>
        </references>
      </pivotArea>
    </format>
    <format dxfId="2106">
      <pivotArea dataOnly="0" labelOnly="1" fieldPosition="0">
        <references count="1">
          <reference field="6" count="50">
            <x v="2077"/>
            <x v="2079"/>
            <x v="2086"/>
            <x v="2091"/>
            <x v="2094"/>
            <x v="2102"/>
            <x v="2104"/>
            <x v="2111"/>
            <x v="2117"/>
            <x v="2121"/>
            <x v="2129"/>
            <x v="2136"/>
            <x v="2137"/>
            <x v="2139"/>
            <x v="2146"/>
            <x v="2147"/>
            <x v="2153"/>
            <x v="2161"/>
            <x v="2162"/>
            <x v="2165"/>
            <x v="2167"/>
            <x v="2170"/>
            <x v="2186"/>
            <x v="2192"/>
            <x v="2196"/>
            <x v="2202"/>
            <x v="2203"/>
            <x v="2205"/>
            <x v="2209"/>
            <x v="2211"/>
            <x v="2215"/>
            <x v="2216"/>
            <x v="2217"/>
            <x v="2222"/>
            <x v="2223"/>
            <x v="2224"/>
            <x v="2226"/>
            <x v="2233"/>
            <x v="2245"/>
            <x v="2255"/>
            <x v="2256"/>
            <x v="2258"/>
            <x v="2260"/>
            <x v="2262"/>
            <x v="2274"/>
            <x v="2276"/>
            <x v="2284"/>
            <x v="2289"/>
            <x v="2295"/>
            <x v="2300"/>
          </reference>
        </references>
      </pivotArea>
    </format>
    <format dxfId="2105">
      <pivotArea dataOnly="0" labelOnly="1" fieldPosition="0">
        <references count="1">
          <reference field="6" count="50">
            <x v="2303"/>
            <x v="2304"/>
            <x v="2306"/>
            <x v="2316"/>
            <x v="2319"/>
            <x v="2320"/>
            <x v="2321"/>
            <x v="2326"/>
            <x v="2328"/>
            <x v="2329"/>
            <x v="2330"/>
            <x v="2335"/>
            <x v="2338"/>
            <x v="2341"/>
            <x v="2344"/>
            <x v="2345"/>
            <x v="2346"/>
            <x v="2347"/>
            <x v="2352"/>
            <x v="2354"/>
            <x v="2356"/>
            <x v="2359"/>
            <x v="2361"/>
            <x v="2363"/>
            <x v="2365"/>
            <x v="2366"/>
            <x v="2372"/>
            <x v="2380"/>
            <x v="2383"/>
            <x v="2386"/>
            <x v="2391"/>
            <x v="2393"/>
            <x v="2394"/>
            <x v="2402"/>
            <x v="2407"/>
            <x v="2408"/>
            <x v="2416"/>
            <x v="2420"/>
            <x v="2427"/>
            <x v="2428"/>
            <x v="2442"/>
            <x v="2443"/>
            <x v="2444"/>
            <x v="2445"/>
            <x v="2449"/>
            <x v="2450"/>
            <x v="2452"/>
            <x v="2462"/>
            <x v="2465"/>
            <x v="2467"/>
          </reference>
        </references>
      </pivotArea>
    </format>
    <format dxfId="2104">
      <pivotArea dataOnly="0" labelOnly="1" fieldPosition="0">
        <references count="1">
          <reference field="6" count="50">
            <x v="2469"/>
            <x v="2471"/>
            <x v="2473"/>
            <x v="2474"/>
            <x v="2477"/>
            <x v="2482"/>
            <x v="2487"/>
            <x v="2488"/>
            <x v="2492"/>
            <x v="2497"/>
            <x v="2498"/>
            <x v="2503"/>
            <x v="2504"/>
            <x v="2509"/>
            <x v="2512"/>
            <x v="2520"/>
            <x v="2522"/>
            <x v="2524"/>
            <x v="2526"/>
            <x v="2530"/>
            <x v="2536"/>
            <x v="2538"/>
            <x v="2540"/>
            <x v="2548"/>
            <x v="2550"/>
            <x v="2552"/>
            <x v="2553"/>
            <x v="2555"/>
            <x v="2561"/>
            <x v="2566"/>
            <x v="2571"/>
            <x v="2574"/>
            <x v="2576"/>
            <x v="2577"/>
            <x v="2580"/>
            <x v="2584"/>
            <x v="2589"/>
            <x v="2590"/>
            <x v="2592"/>
            <x v="2593"/>
            <x v="2594"/>
            <x v="2596"/>
            <x v="2599"/>
            <x v="2600"/>
            <x v="2602"/>
            <x v="2609"/>
            <x v="2610"/>
            <x v="2615"/>
            <x v="2620"/>
            <x v="2624"/>
          </reference>
        </references>
      </pivotArea>
    </format>
    <format dxfId="2103">
      <pivotArea dataOnly="0" labelOnly="1" fieldPosition="0">
        <references count="1">
          <reference field="6" count="50">
            <x v="2626"/>
            <x v="2633"/>
            <x v="2636"/>
            <x v="2639"/>
            <x v="2640"/>
            <x v="2642"/>
            <x v="2643"/>
            <x v="2644"/>
            <x v="2645"/>
            <x v="2652"/>
            <x v="2658"/>
            <x v="2661"/>
            <x v="2664"/>
            <x v="2667"/>
            <x v="2669"/>
            <x v="2673"/>
            <x v="2674"/>
            <x v="2684"/>
            <x v="2686"/>
            <x v="2687"/>
            <x v="2690"/>
            <x v="2692"/>
            <x v="2697"/>
            <x v="2700"/>
            <x v="2701"/>
            <x v="2707"/>
            <x v="2708"/>
            <x v="2710"/>
            <x v="2719"/>
            <x v="2723"/>
            <x v="2731"/>
            <x v="2733"/>
            <x v="2734"/>
            <x v="2736"/>
            <x v="2737"/>
            <x v="2740"/>
            <x v="2741"/>
            <x v="2742"/>
            <x v="2743"/>
            <x v="2747"/>
            <x v="2748"/>
            <x v="2750"/>
            <x v="2754"/>
            <x v="2755"/>
            <x v="2756"/>
            <x v="2757"/>
            <x v="2759"/>
            <x v="2768"/>
            <x v="2775"/>
            <x v="2778"/>
          </reference>
        </references>
      </pivotArea>
    </format>
    <format dxfId="2102">
      <pivotArea dataOnly="0" labelOnly="1" fieldPosition="0">
        <references count="1">
          <reference field="6" count="50">
            <x v="2780"/>
            <x v="2781"/>
            <x v="2789"/>
            <x v="2794"/>
            <x v="2796"/>
            <x v="2799"/>
            <x v="2802"/>
            <x v="2809"/>
            <x v="2810"/>
            <x v="2815"/>
            <x v="2816"/>
            <x v="2818"/>
            <x v="2822"/>
            <x v="2824"/>
            <x v="2826"/>
            <x v="2828"/>
            <x v="2832"/>
            <x v="2834"/>
            <x v="2836"/>
            <x v="2840"/>
            <x v="2842"/>
            <x v="2851"/>
            <x v="2852"/>
            <x v="2856"/>
            <x v="2862"/>
            <x v="2865"/>
            <x v="2868"/>
            <x v="2873"/>
            <x v="2875"/>
            <x v="2879"/>
            <x v="2885"/>
            <x v="2911"/>
            <x v="2918"/>
            <x v="2919"/>
            <x v="2921"/>
            <x v="2923"/>
            <x v="2927"/>
            <x v="2929"/>
            <x v="2931"/>
            <x v="2942"/>
            <x v="2944"/>
            <x v="2946"/>
            <x v="2949"/>
            <x v="2951"/>
            <x v="2952"/>
            <x v="2956"/>
            <x v="2957"/>
            <x v="2960"/>
            <x v="2964"/>
            <x v="2967"/>
          </reference>
        </references>
      </pivotArea>
    </format>
    <format dxfId="2101">
      <pivotArea collapsedLevelsAreSubtotals="1" fieldPosition="0">
        <references count="1">
          <reference field="6" count="1070">
            <x v="0"/>
            <x v="4"/>
            <x v="13"/>
            <x v="15"/>
            <x v="16"/>
            <x v="18"/>
            <x v="22"/>
            <x v="29"/>
            <x v="37"/>
            <x v="39"/>
            <x v="40"/>
            <x v="41"/>
            <x v="42"/>
            <x v="44"/>
            <x v="47"/>
            <x v="48"/>
            <x v="55"/>
            <x v="61"/>
            <x v="63"/>
            <x v="66"/>
            <x v="68"/>
            <x v="69"/>
            <x v="74"/>
            <x v="75"/>
            <x v="78"/>
            <x v="80"/>
            <x v="81"/>
            <x v="82"/>
            <x v="85"/>
            <x v="86"/>
            <x v="87"/>
            <x v="90"/>
            <x v="91"/>
            <x v="92"/>
            <x v="93"/>
            <x v="94"/>
            <x v="96"/>
            <x v="100"/>
            <x v="105"/>
            <x v="107"/>
            <x v="109"/>
            <x v="111"/>
            <x v="114"/>
            <x v="115"/>
            <x v="118"/>
            <x v="119"/>
            <x v="120"/>
            <x v="121"/>
            <x v="124"/>
            <x v="128"/>
            <x v="131"/>
            <x v="132"/>
            <x v="134"/>
            <x v="137"/>
            <x v="140"/>
            <x v="141"/>
            <x v="143"/>
            <x v="148"/>
            <x v="149"/>
            <x v="150"/>
            <x v="154"/>
            <x v="158"/>
            <x v="160"/>
            <x v="164"/>
            <x v="165"/>
            <x v="166"/>
            <x v="169"/>
            <x v="171"/>
            <x v="173"/>
            <x v="176"/>
            <x v="177"/>
            <x v="179"/>
            <x v="180"/>
            <x v="182"/>
            <x v="186"/>
            <x v="187"/>
            <x v="188"/>
            <x v="190"/>
            <x v="191"/>
            <x v="194"/>
            <x v="196"/>
            <x v="197"/>
            <x v="198"/>
            <x v="201"/>
            <x v="202"/>
            <x v="206"/>
            <x v="211"/>
            <x v="222"/>
            <x v="230"/>
            <x v="232"/>
            <x v="233"/>
            <x v="234"/>
            <x v="239"/>
            <x v="240"/>
            <x v="249"/>
            <x v="258"/>
            <x v="265"/>
            <x v="267"/>
            <x v="272"/>
            <x v="274"/>
            <x v="281"/>
            <x v="282"/>
            <x v="283"/>
            <x v="285"/>
            <x v="287"/>
            <x v="288"/>
            <x v="289"/>
            <x v="290"/>
            <x v="293"/>
            <x v="295"/>
            <x v="296"/>
            <x v="297"/>
            <x v="298"/>
            <x v="300"/>
            <x v="303"/>
            <x v="308"/>
            <x v="310"/>
            <x v="311"/>
            <x v="313"/>
            <x v="314"/>
            <x v="315"/>
            <x v="316"/>
            <x v="318"/>
            <x v="330"/>
            <x v="331"/>
            <x v="332"/>
            <x v="334"/>
            <x v="338"/>
            <x v="340"/>
            <x v="344"/>
            <x v="348"/>
            <x v="352"/>
            <x v="353"/>
            <x v="357"/>
            <x v="358"/>
            <x v="367"/>
            <x v="369"/>
            <x v="374"/>
            <x v="378"/>
            <x v="379"/>
            <x v="386"/>
            <x v="388"/>
            <x v="391"/>
            <x v="395"/>
            <x v="397"/>
            <x v="398"/>
            <x v="399"/>
            <x v="402"/>
            <x v="403"/>
            <x v="405"/>
            <x v="406"/>
            <x v="408"/>
            <x v="411"/>
            <x v="413"/>
            <x v="415"/>
            <x v="417"/>
            <x v="418"/>
            <x v="420"/>
            <x v="422"/>
            <x v="423"/>
            <x v="424"/>
            <x v="427"/>
            <x v="428"/>
            <x v="429"/>
            <x v="435"/>
            <x v="436"/>
            <x v="438"/>
            <x v="443"/>
            <x v="445"/>
            <x v="447"/>
            <x v="451"/>
            <x v="454"/>
            <x v="459"/>
            <x v="460"/>
            <x v="461"/>
            <x v="464"/>
            <x v="467"/>
            <x v="468"/>
            <x v="470"/>
            <x v="471"/>
            <x v="472"/>
            <x v="476"/>
            <x v="479"/>
            <x v="480"/>
            <x v="481"/>
            <x v="482"/>
            <x v="483"/>
            <x v="485"/>
            <x v="492"/>
            <x v="493"/>
            <x v="495"/>
            <x v="497"/>
            <x v="500"/>
            <x v="504"/>
            <x v="507"/>
            <x v="508"/>
            <x v="513"/>
            <x v="515"/>
            <x v="518"/>
            <x v="520"/>
            <x v="521"/>
            <x v="525"/>
            <x v="526"/>
            <x v="528"/>
            <x v="529"/>
            <x v="535"/>
            <x v="536"/>
            <x v="540"/>
            <x v="541"/>
            <x v="549"/>
            <x v="551"/>
            <x v="552"/>
            <x v="556"/>
            <x v="558"/>
            <x v="560"/>
            <x v="564"/>
            <x v="565"/>
            <x v="566"/>
            <x v="569"/>
            <x v="570"/>
            <x v="575"/>
            <x v="576"/>
            <x v="577"/>
            <x v="581"/>
            <x v="582"/>
            <x v="585"/>
            <x v="588"/>
            <x v="591"/>
            <x v="597"/>
            <x v="599"/>
            <x v="603"/>
            <x v="609"/>
            <x v="610"/>
            <x v="612"/>
            <x v="613"/>
            <x v="623"/>
            <x v="624"/>
            <x v="631"/>
            <x v="635"/>
            <x v="638"/>
            <x v="644"/>
            <x v="649"/>
            <x v="651"/>
            <x v="657"/>
            <x v="659"/>
            <x v="660"/>
            <x v="661"/>
            <x v="662"/>
            <x v="663"/>
            <x v="673"/>
            <x v="674"/>
            <x v="675"/>
            <x v="676"/>
            <x v="679"/>
            <x v="684"/>
            <x v="688"/>
            <x v="690"/>
            <x v="694"/>
            <x v="700"/>
            <x v="703"/>
            <x v="704"/>
            <x v="706"/>
            <x v="714"/>
            <x v="716"/>
            <x v="717"/>
            <x v="719"/>
            <x v="720"/>
            <x v="724"/>
            <x v="727"/>
            <x v="729"/>
            <x v="733"/>
            <x v="734"/>
            <x v="735"/>
            <x v="737"/>
            <x v="744"/>
            <x v="745"/>
            <x v="746"/>
            <x v="750"/>
            <x v="754"/>
            <x v="757"/>
            <x v="759"/>
            <x v="760"/>
            <x v="761"/>
            <x v="763"/>
            <x v="770"/>
            <x v="772"/>
            <x v="774"/>
            <x v="778"/>
            <x v="787"/>
            <x v="788"/>
            <x v="793"/>
            <x v="794"/>
            <x v="795"/>
            <x v="797"/>
            <x v="798"/>
            <x v="800"/>
            <x v="804"/>
            <x v="806"/>
            <x v="815"/>
            <x v="818"/>
            <x v="823"/>
            <x v="824"/>
            <x v="825"/>
            <x v="826"/>
            <x v="827"/>
            <x v="829"/>
            <x v="839"/>
            <x v="840"/>
            <x v="845"/>
            <x v="847"/>
            <x v="848"/>
            <x v="857"/>
            <x v="860"/>
            <x v="862"/>
            <x v="864"/>
            <x v="867"/>
            <x v="869"/>
            <x v="870"/>
            <x v="878"/>
            <x v="881"/>
            <x v="882"/>
            <x v="884"/>
            <x v="885"/>
            <x v="887"/>
            <x v="888"/>
            <x v="893"/>
            <x v="895"/>
            <x v="898"/>
            <x v="905"/>
            <x v="907"/>
            <x v="908"/>
            <x v="909"/>
            <x v="912"/>
            <x v="913"/>
            <x v="917"/>
            <x v="918"/>
            <x v="922"/>
            <x v="928"/>
            <x v="933"/>
            <x v="934"/>
            <x v="935"/>
            <x v="936"/>
            <x v="939"/>
            <x v="941"/>
            <x v="942"/>
            <x v="943"/>
            <x v="944"/>
            <x v="946"/>
            <x v="949"/>
            <x v="951"/>
            <x v="953"/>
            <x v="954"/>
            <x v="955"/>
            <x v="956"/>
            <x v="957"/>
            <x v="960"/>
            <x v="961"/>
            <x v="963"/>
            <x v="964"/>
            <x v="976"/>
            <x v="977"/>
            <x v="979"/>
            <x v="980"/>
            <x v="981"/>
            <x v="989"/>
            <x v="992"/>
            <x v="995"/>
            <x v="999"/>
            <x v="1001"/>
            <x v="1003"/>
            <x v="1005"/>
            <x v="1007"/>
            <x v="1009"/>
            <x v="1015"/>
            <x v="1020"/>
            <x v="1021"/>
            <x v="1022"/>
            <x v="1024"/>
            <x v="1025"/>
            <x v="1030"/>
            <x v="1040"/>
            <x v="1045"/>
            <x v="1047"/>
            <x v="1048"/>
            <x v="1051"/>
            <x v="1059"/>
            <x v="1063"/>
            <x v="1065"/>
            <x v="1066"/>
            <x v="1067"/>
            <x v="1069"/>
            <x v="1070"/>
            <x v="1071"/>
            <x v="1080"/>
            <x v="1082"/>
            <x v="1084"/>
            <x v="1088"/>
            <x v="1089"/>
            <x v="1090"/>
            <x v="1092"/>
            <x v="1095"/>
            <x v="1098"/>
            <x v="1102"/>
            <x v="1107"/>
            <x v="1109"/>
            <x v="1115"/>
            <x v="1119"/>
            <x v="1120"/>
            <x v="1122"/>
            <x v="1123"/>
            <x v="1125"/>
            <x v="1126"/>
            <x v="1127"/>
            <x v="1129"/>
            <x v="1130"/>
            <x v="1131"/>
            <x v="1138"/>
            <x v="1139"/>
            <x v="1141"/>
            <x v="1144"/>
            <x v="1146"/>
            <x v="1149"/>
            <x v="1150"/>
            <x v="1153"/>
            <x v="1157"/>
            <x v="1159"/>
            <x v="1161"/>
            <x v="1163"/>
            <x v="1168"/>
            <x v="1169"/>
            <x v="1170"/>
            <x v="1172"/>
            <x v="1173"/>
            <x v="1179"/>
            <x v="1180"/>
            <x v="1184"/>
            <x v="1189"/>
            <x v="1190"/>
            <x v="1192"/>
            <x v="1195"/>
            <x v="1196"/>
            <x v="1199"/>
            <x v="1203"/>
            <x v="1204"/>
            <x v="1205"/>
            <x v="1208"/>
            <x v="1210"/>
            <x v="1211"/>
            <x v="1214"/>
            <x v="1215"/>
            <x v="1218"/>
            <x v="1219"/>
            <x v="1220"/>
            <x v="1222"/>
            <x v="1223"/>
            <x v="1225"/>
            <x v="1226"/>
            <x v="1231"/>
            <x v="1235"/>
            <x v="1236"/>
            <x v="1238"/>
            <x v="1242"/>
            <x v="1243"/>
            <x v="1247"/>
            <x v="1250"/>
            <x v="1254"/>
            <x v="1257"/>
            <x v="1258"/>
            <x v="1262"/>
            <x v="1263"/>
            <x v="1264"/>
            <x v="1268"/>
            <x v="1275"/>
            <x v="1278"/>
            <x v="1281"/>
            <x v="1287"/>
            <x v="1290"/>
            <x v="1292"/>
            <x v="1307"/>
            <x v="1308"/>
            <x v="1309"/>
            <x v="1314"/>
            <x v="1315"/>
            <x v="1316"/>
            <x v="1319"/>
            <x v="1323"/>
            <x v="1328"/>
            <x v="1330"/>
            <x v="1331"/>
            <x v="1335"/>
            <x v="1340"/>
            <x v="1341"/>
            <x v="1342"/>
            <x v="1343"/>
            <x v="1344"/>
            <x v="1345"/>
            <x v="1350"/>
            <x v="1354"/>
            <x v="1355"/>
            <x v="1360"/>
            <x v="1362"/>
            <x v="1363"/>
            <x v="1366"/>
            <x v="1370"/>
            <x v="1373"/>
            <x v="1374"/>
            <x v="1375"/>
            <x v="1378"/>
            <x v="1380"/>
            <x v="1382"/>
            <x v="1390"/>
            <x v="1391"/>
            <x v="1392"/>
            <x v="1393"/>
            <x v="1394"/>
            <x v="1402"/>
            <x v="1406"/>
            <x v="1407"/>
            <x v="1411"/>
            <x v="1412"/>
            <x v="1414"/>
            <x v="1416"/>
            <x v="1417"/>
            <x v="1420"/>
            <x v="1421"/>
            <x v="1422"/>
            <x v="1425"/>
            <x v="1436"/>
            <x v="1437"/>
            <x v="1439"/>
            <x v="1441"/>
            <x v="1442"/>
            <x v="1444"/>
            <x v="1445"/>
            <x v="1446"/>
            <x v="1448"/>
            <x v="1449"/>
            <x v="1451"/>
            <x v="1452"/>
            <x v="1454"/>
            <x v="1455"/>
            <x v="1461"/>
            <x v="1470"/>
            <x v="1473"/>
            <x v="1474"/>
            <x v="1477"/>
            <x v="1480"/>
            <x v="1482"/>
            <x v="1483"/>
            <x v="1484"/>
            <x v="1487"/>
            <x v="1488"/>
            <x v="1491"/>
            <x v="1492"/>
            <x v="1496"/>
            <x v="1506"/>
            <x v="1524"/>
            <x v="1525"/>
            <x v="1528"/>
            <x v="1530"/>
            <x v="1532"/>
            <x v="1533"/>
            <x v="1535"/>
            <x v="1540"/>
            <x v="1541"/>
            <x v="1542"/>
            <x v="1547"/>
            <x v="1549"/>
            <x v="1556"/>
            <x v="1557"/>
            <x v="1563"/>
            <x v="1568"/>
            <x v="1569"/>
            <x v="1573"/>
            <x v="1574"/>
            <x v="1579"/>
            <x v="1581"/>
            <x v="1582"/>
            <x v="1583"/>
            <x v="1587"/>
            <x v="1590"/>
            <x v="1593"/>
            <x v="1600"/>
            <x v="1602"/>
            <x v="1605"/>
            <x v="1607"/>
            <x v="1622"/>
            <x v="1623"/>
            <x v="1624"/>
            <x v="1625"/>
            <x v="1631"/>
            <x v="1636"/>
            <x v="1640"/>
            <x v="1643"/>
            <x v="1644"/>
            <x v="1647"/>
            <x v="1650"/>
            <x v="1653"/>
            <x v="1660"/>
            <x v="1663"/>
            <x v="1667"/>
            <x v="1671"/>
            <x v="1676"/>
            <x v="1677"/>
            <x v="1678"/>
            <x v="1680"/>
            <x v="1681"/>
            <x v="1687"/>
            <x v="1690"/>
            <x v="1694"/>
            <x v="1696"/>
            <x v="1697"/>
            <x v="1703"/>
            <x v="1706"/>
            <x v="1707"/>
            <x v="1708"/>
            <x v="1711"/>
            <x v="1715"/>
            <x v="1716"/>
            <x v="1718"/>
            <x v="1721"/>
            <x v="1729"/>
            <x v="1735"/>
            <x v="1739"/>
            <x v="1742"/>
            <x v="1746"/>
            <x v="1748"/>
            <x v="1749"/>
            <x v="1751"/>
            <x v="1755"/>
            <x v="1756"/>
            <x v="1763"/>
            <x v="1767"/>
            <x v="1768"/>
            <x v="1769"/>
            <x v="1773"/>
            <x v="1774"/>
            <x v="1777"/>
            <x v="1782"/>
            <x v="1784"/>
            <x v="1788"/>
            <x v="1796"/>
            <x v="1797"/>
            <x v="1798"/>
            <x v="1799"/>
            <x v="1802"/>
            <x v="1805"/>
            <x v="1807"/>
            <x v="1809"/>
            <x v="1819"/>
            <x v="1821"/>
            <x v="1822"/>
            <x v="1826"/>
            <x v="1827"/>
            <x v="1828"/>
            <x v="1829"/>
            <x v="1831"/>
            <x v="1834"/>
            <x v="1836"/>
            <x v="1847"/>
            <x v="1849"/>
            <x v="1856"/>
            <x v="1865"/>
            <x v="1867"/>
            <x v="1869"/>
            <x v="1872"/>
            <x v="1873"/>
            <x v="1874"/>
            <x v="1877"/>
            <x v="1878"/>
            <x v="1885"/>
            <x v="1886"/>
            <x v="1889"/>
            <x v="1890"/>
            <x v="1892"/>
            <x v="1893"/>
            <x v="1895"/>
            <x v="1897"/>
            <x v="1899"/>
            <x v="1900"/>
            <x v="1901"/>
            <x v="1908"/>
            <x v="1915"/>
            <x v="1919"/>
            <x v="1924"/>
            <x v="1926"/>
            <x v="1929"/>
            <x v="1936"/>
            <x v="1937"/>
            <x v="1938"/>
            <x v="1939"/>
            <x v="1942"/>
            <x v="1946"/>
            <x v="1947"/>
            <x v="1949"/>
            <x v="1950"/>
            <x v="1951"/>
            <x v="1952"/>
            <x v="1954"/>
            <x v="1955"/>
            <x v="1958"/>
            <x v="1961"/>
            <x v="1963"/>
            <x v="1964"/>
            <x v="1966"/>
            <x v="1967"/>
            <x v="1969"/>
            <x v="1971"/>
            <x v="1972"/>
            <x v="1975"/>
            <x v="1977"/>
            <x v="1978"/>
            <x v="1985"/>
            <x v="1987"/>
            <x v="1989"/>
            <x v="1992"/>
            <x v="1993"/>
            <x v="1995"/>
            <x v="1996"/>
            <x v="1999"/>
            <x v="2011"/>
            <x v="2015"/>
            <x v="2020"/>
            <x v="2024"/>
            <x v="2027"/>
            <x v="2030"/>
            <x v="2032"/>
            <x v="2039"/>
            <x v="2041"/>
            <x v="2048"/>
            <x v="2050"/>
            <x v="2056"/>
            <x v="2059"/>
            <x v="2062"/>
            <x v="2065"/>
            <x v="2067"/>
            <x v="2070"/>
            <x v="2071"/>
            <x v="2077"/>
            <x v="2079"/>
            <x v="2084"/>
            <x v="2086"/>
            <x v="2089"/>
            <x v="2090"/>
            <x v="2091"/>
            <x v="2092"/>
            <x v="2094"/>
            <x v="2102"/>
            <x v="2104"/>
            <x v="2111"/>
            <x v="2117"/>
            <x v="2121"/>
            <x v="2129"/>
            <x v="2136"/>
            <x v="2137"/>
            <x v="2139"/>
            <x v="2146"/>
            <x v="2147"/>
            <x v="2153"/>
            <x v="2160"/>
            <x v="2161"/>
            <x v="2162"/>
            <x v="2165"/>
            <x v="2167"/>
            <x v="2170"/>
            <x v="2177"/>
            <x v="2183"/>
            <x v="2186"/>
            <x v="2188"/>
            <x v="2192"/>
            <x v="2195"/>
            <x v="2196"/>
            <x v="2199"/>
            <x v="2200"/>
            <x v="2202"/>
            <x v="2203"/>
            <x v="2205"/>
            <x v="2209"/>
            <x v="2211"/>
            <x v="2215"/>
            <x v="2216"/>
            <x v="2217"/>
            <x v="2218"/>
            <x v="2222"/>
            <x v="2223"/>
            <x v="2224"/>
            <x v="2226"/>
            <x v="2233"/>
            <x v="2243"/>
            <x v="2245"/>
            <x v="2252"/>
            <x v="2255"/>
            <x v="2256"/>
            <x v="2257"/>
            <x v="2258"/>
            <x v="2260"/>
            <x v="2262"/>
            <x v="2269"/>
            <x v="2274"/>
            <x v="2276"/>
            <x v="2284"/>
            <x v="2289"/>
            <x v="2295"/>
            <x v="2299"/>
            <x v="2300"/>
            <x v="2303"/>
            <x v="2304"/>
            <x v="2306"/>
            <x v="2307"/>
            <x v="2309"/>
            <x v="2316"/>
            <x v="2319"/>
            <x v="2320"/>
            <x v="2321"/>
            <x v="2325"/>
            <x v="2326"/>
            <x v="2328"/>
            <x v="2329"/>
            <x v="2330"/>
            <x v="2335"/>
            <x v="2338"/>
            <x v="2341"/>
            <x v="2344"/>
            <x v="2345"/>
            <x v="2346"/>
            <x v="2347"/>
            <x v="2352"/>
            <x v="2354"/>
            <x v="2356"/>
            <x v="2359"/>
            <x v="2361"/>
            <x v="2362"/>
            <x v="2363"/>
            <x v="2365"/>
            <x v="2366"/>
            <x v="2367"/>
            <x v="2369"/>
            <x v="2372"/>
            <x v="2373"/>
            <x v="2378"/>
            <x v="2380"/>
            <x v="2383"/>
            <x v="2384"/>
            <x v="2386"/>
            <x v="2388"/>
            <x v="2390"/>
            <x v="2391"/>
            <x v="2393"/>
            <x v="2394"/>
            <x v="2402"/>
            <x v="2406"/>
            <x v="2407"/>
            <x v="2408"/>
            <x v="2416"/>
            <x v="2417"/>
            <x v="2420"/>
            <x v="2422"/>
            <x v="2424"/>
            <x v="2427"/>
            <x v="2428"/>
            <x v="2430"/>
            <x v="2437"/>
            <x v="2442"/>
            <x v="2443"/>
            <x v="2444"/>
            <x v="2445"/>
            <x v="2449"/>
            <x v="2450"/>
            <x v="2452"/>
            <x v="2462"/>
            <x v="2465"/>
            <x v="2467"/>
            <x v="2469"/>
            <x v="2471"/>
            <x v="2473"/>
            <x v="2474"/>
            <x v="2477"/>
            <x v="2482"/>
            <x v="2487"/>
            <x v="2488"/>
            <x v="2492"/>
            <x v="2497"/>
            <x v="2498"/>
            <x v="2503"/>
            <x v="2504"/>
            <x v="2509"/>
            <x v="2512"/>
            <x v="2516"/>
            <x v="2517"/>
            <x v="2519"/>
            <x v="2520"/>
            <x v="2522"/>
            <x v="2524"/>
            <x v="2526"/>
            <x v="2530"/>
            <x v="2536"/>
            <x v="2538"/>
            <x v="2540"/>
            <x v="2548"/>
            <x v="2550"/>
            <x v="2552"/>
            <x v="2553"/>
            <x v="2555"/>
            <x v="2558"/>
            <x v="2561"/>
            <x v="2566"/>
            <x v="2570"/>
            <x v="2571"/>
            <x v="2574"/>
            <x v="2576"/>
            <x v="2577"/>
            <x v="2580"/>
            <x v="2583"/>
            <x v="2584"/>
            <x v="2585"/>
            <x v="2589"/>
            <x v="2590"/>
            <x v="2592"/>
            <x v="2593"/>
            <x v="2594"/>
            <x v="2596"/>
            <x v="2599"/>
            <x v="2600"/>
            <x v="2602"/>
            <x v="2609"/>
            <x v="2610"/>
            <x v="2615"/>
            <x v="2618"/>
            <x v="2619"/>
            <x v="2620"/>
            <x v="2624"/>
            <x v="2626"/>
            <x v="2633"/>
            <x v="2636"/>
            <x v="2639"/>
            <x v="2640"/>
            <x v="2642"/>
            <x v="2643"/>
            <x v="2644"/>
            <x v="2645"/>
            <x v="2648"/>
            <x v="2652"/>
            <x v="2658"/>
            <x v="2661"/>
            <x v="2664"/>
            <x v="2667"/>
            <x v="2669"/>
            <x v="2673"/>
            <x v="2674"/>
            <x v="2684"/>
            <x v="2685"/>
            <x v="2686"/>
            <x v="2687"/>
            <x v="2690"/>
            <x v="2692"/>
            <x v="2697"/>
            <x v="2700"/>
            <x v="2701"/>
            <x v="2705"/>
            <x v="2707"/>
            <x v="2708"/>
            <x v="2710"/>
            <x v="2718"/>
            <x v="2719"/>
            <x v="2720"/>
            <x v="2723"/>
            <x v="2724"/>
            <x v="2731"/>
            <x v="2733"/>
            <x v="2734"/>
            <x v="2736"/>
            <x v="2737"/>
            <x v="2740"/>
            <x v="2741"/>
            <x v="2742"/>
            <x v="2743"/>
            <x v="2746"/>
            <x v="2747"/>
            <x v="2748"/>
            <x v="2750"/>
            <x v="2754"/>
            <x v="2755"/>
            <x v="2756"/>
            <x v="2757"/>
            <x v="2759"/>
            <x v="2760"/>
            <x v="2766"/>
            <x v="2768"/>
            <x v="2771"/>
            <x v="2775"/>
            <x v="2778"/>
            <x v="2780"/>
            <x v="2781"/>
            <x v="2789"/>
            <x v="2794"/>
            <x v="2796"/>
            <x v="2799"/>
            <x v="2802"/>
            <x v="2803"/>
            <x v="2805"/>
            <x v="2809"/>
            <x v="2810"/>
            <x v="2815"/>
            <x v="2816"/>
            <x v="2818"/>
            <x v="2822"/>
            <x v="2824"/>
            <x v="2826"/>
            <x v="2828"/>
            <x v="2832"/>
            <x v="2833"/>
            <x v="2834"/>
            <x v="2836"/>
            <x v="2840"/>
            <x v="2842"/>
            <x v="2848"/>
            <x v="2851"/>
            <x v="2852"/>
            <x v="2856"/>
            <x v="2862"/>
            <x v="2865"/>
            <x v="2868"/>
            <x v="2873"/>
            <x v="2875"/>
            <x v="2876"/>
            <x v="2879"/>
            <x v="2885"/>
            <x v="2911"/>
            <x v="2918"/>
            <x v="2919"/>
            <x v="2920"/>
            <x v="2921"/>
            <x v="2923"/>
            <x v="2927"/>
            <x v="2928"/>
            <x v="2929"/>
            <x v="2931"/>
            <x v="2934"/>
            <x v="2936"/>
            <x v="2940"/>
            <x v="2942"/>
            <x v="2944"/>
            <x v="2946"/>
            <x v="2949"/>
            <x v="2950"/>
            <x v="2951"/>
            <x v="2952"/>
            <x v="2956"/>
            <x v="2957"/>
            <x v="2959"/>
            <x v="2960"/>
            <x v="2964"/>
            <x v="2967"/>
            <x v="2974"/>
            <x v="2975"/>
            <x v="2976"/>
            <x v="2977"/>
            <x v="2982"/>
            <x v="2983"/>
            <x v="2986"/>
            <x v="2988"/>
            <x v="2989"/>
            <x v="2994"/>
            <x v="2996"/>
            <x v="2999"/>
            <x v="3000"/>
            <x v="3003"/>
            <x v="3005"/>
            <x v="3008"/>
            <x v="3010"/>
          </reference>
        </references>
      </pivotArea>
    </format>
    <format dxfId="2100">
      <pivotArea dataOnly="0" labelOnly="1" fieldPosition="0">
        <references count="1">
          <reference field="6" count="50">
            <x v="0"/>
            <x v="4"/>
            <x v="13"/>
            <x v="15"/>
            <x v="16"/>
            <x v="18"/>
            <x v="22"/>
            <x v="29"/>
            <x v="37"/>
            <x v="39"/>
            <x v="40"/>
            <x v="41"/>
            <x v="42"/>
            <x v="44"/>
            <x v="47"/>
            <x v="48"/>
            <x v="55"/>
            <x v="61"/>
            <x v="63"/>
            <x v="66"/>
            <x v="68"/>
            <x v="69"/>
            <x v="74"/>
            <x v="75"/>
            <x v="78"/>
            <x v="80"/>
            <x v="81"/>
            <x v="82"/>
            <x v="85"/>
            <x v="86"/>
            <x v="87"/>
            <x v="90"/>
            <x v="91"/>
            <x v="92"/>
            <x v="93"/>
            <x v="94"/>
            <x v="96"/>
            <x v="100"/>
            <x v="105"/>
            <x v="107"/>
            <x v="109"/>
            <x v="111"/>
            <x v="114"/>
            <x v="115"/>
            <x v="118"/>
            <x v="119"/>
            <x v="120"/>
            <x v="121"/>
            <x v="124"/>
            <x v="128"/>
          </reference>
        </references>
      </pivotArea>
    </format>
    <format dxfId="2099">
      <pivotArea dataOnly="0" labelOnly="1" fieldPosition="0">
        <references count="1">
          <reference field="6" count="50">
            <x v="131"/>
            <x v="132"/>
            <x v="134"/>
            <x v="137"/>
            <x v="140"/>
            <x v="141"/>
            <x v="143"/>
            <x v="148"/>
            <x v="149"/>
            <x v="150"/>
            <x v="154"/>
            <x v="158"/>
            <x v="160"/>
            <x v="164"/>
            <x v="165"/>
            <x v="166"/>
            <x v="169"/>
            <x v="171"/>
            <x v="173"/>
            <x v="176"/>
            <x v="177"/>
            <x v="179"/>
            <x v="180"/>
            <x v="182"/>
            <x v="186"/>
            <x v="187"/>
            <x v="188"/>
            <x v="190"/>
            <x v="191"/>
            <x v="194"/>
            <x v="196"/>
            <x v="197"/>
            <x v="198"/>
            <x v="201"/>
            <x v="202"/>
            <x v="206"/>
            <x v="211"/>
            <x v="222"/>
            <x v="230"/>
            <x v="232"/>
            <x v="233"/>
            <x v="234"/>
            <x v="239"/>
            <x v="240"/>
            <x v="249"/>
            <x v="258"/>
            <x v="265"/>
            <x v="267"/>
            <x v="272"/>
            <x v="274"/>
          </reference>
        </references>
      </pivotArea>
    </format>
    <format dxfId="2098">
      <pivotArea dataOnly="0" labelOnly="1" fieldPosition="0">
        <references count="1">
          <reference field="6" count="50">
            <x v="281"/>
            <x v="282"/>
            <x v="283"/>
            <x v="285"/>
            <x v="287"/>
            <x v="288"/>
            <x v="289"/>
            <x v="290"/>
            <x v="293"/>
            <x v="295"/>
            <x v="296"/>
            <x v="297"/>
            <x v="298"/>
            <x v="300"/>
            <x v="303"/>
            <x v="308"/>
            <x v="310"/>
            <x v="311"/>
            <x v="313"/>
            <x v="314"/>
            <x v="315"/>
            <x v="316"/>
            <x v="318"/>
            <x v="330"/>
            <x v="331"/>
            <x v="332"/>
            <x v="334"/>
            <x v="338"/>
            <x v="340"/>
            <x v="344"/>
            <x v="348"/>
            <x v="352"/>
            <x v="353"/>
            <x v="357"/>
            <x v="358"/>
            <x v="367"/>
            <x v="369"/>
            <x v="374"/>
            <x v="378"/>
            <x v="379"/>
            <x v="386"/>
            <x v="388"/>
            <x v="391"/>
            <x v="395"/>
            <x v="397"/>
            <x v="398"/>
            <x v="399"/>
            <x v="402"/>
            <x v="403"/>
            <x v="405"/>
          </reference>
        </references>
      </pivotArea>
    </format>
    <format dxfId="2097">
      <pivotArea dataOnly="0" labelOnly="1" fieldPosition="0">
        <references count="1">
          <reference field="6" count="50">
            <x v="406"/>
            <x v="408"/>
            <x v="411"/>
            <x v="413"/>
            <x v="415"/>
            <x v="417"/>
            <x v="418"/>
            <x v="420"/>
            <x v="422"/>
            <x v="423"/>
            <x v="424"/>
            <x v="427"/>
            <x v="428"/>
            <x v="429"/>
            <x v="435"/>
            <x v="436"/>
            <x v="438"/>
            <x v="443"/>
            <x v="445"/>
            <x v="447"/>
            <x v="451"/>
            <x v="454"/>
            <x v="459"/>
            <x v="460"/>
            <x v="461"/>
            <x v="464"/>
            <x v="467"/>
            <x v="468"/>
            <x v="470"/>
            <x v="471"/>
            <x v="472"/>
            <x v="476"/>
            <x v="479"/>
            <x v="480"/>
            <x v="481"/>
            <x v="482"/>
            <x v="483"/>
            <x v="485"/>
            <x v="492"/>
            <x v="493"/>
            <x v="495"/>
            <x v="497"/>
            <x v="500"/>
            <x v="504"/>
            <x v="507"/>
            <x v="508"/>
            <x v="513"/>
            <x v="515"/>
            <x v="518"/>
            <x v="520"/>
          </reference>
        </references>
      </pivotArea>
    </format>
    <format dxfId="2096">
      <pivotArea dataOnly="0" labelOnly="1" fieldPosition="0">
        <references count="1">
          <reference field="6" count="50">
            <x v="521"/>
            <x v="525"/>
            <x v="526"/>
            <x v="528"/>
            <x v="529"/>
            <x v="535"/>
            <x v="536"/>
            <x v="540"/>
            <x v="541"/>
            <x v="549"/>
            <x v="551"/>
            <x v="552"/>
            <x v="556"/>
            <x v="558"/>
            <x v="560"/>
            <x v="564"/>
            <x v="565"/>
            <x v="566"/>
            <x v="569"/>
            <x v="570"/>
            <x v="575"/>
            <x v="576"/>
            <x v="577"/>
            <x v="581"/>
            <x v="582"/>
            <x v="585"/>
            <x v="588"/>
            <x v="591"/>
            <x v="597"/>
            <x v="599"/>
            <x v="603"/>
            <x v="609"/>
            <x v="610"/>
            <x v="612"/>
            <x v="613"/>
            <x v="623"/>
            <x v="624"/>
            <x v="631"/>
            <x v="635"/>
            <x v="638"/>
            <x v="644"/>
            <x v="649"/>
            <x v="651"/>
            <x v="657"/>
            <x v="659"/>
            <x v="660"/>
            <x v="661"/>
            <x v="662"/>
            <x v="663"/>
            <x v="673"/>
          </reference>
        </references>
      </pivotArea>
    </format>
    <format dxfId="2095">
      <pivotArea dataOnly="0" labelOnly="1" fieldPosition="0">
        <references count="1">
          <reference field="6" count="50">
            <x v="674"/>
            <x v="675"/>
            <x v="676"/>
            <x v="679"/>
            <x v="684"/>
            <x v="688"/>
            <x v="690"/>
            <x v="694"/>
            <x v="700"/>
            <x v="703"/>
            <x v="704"/>
            <x v="706"/>
            <x v="714"/>
            <x v="716"/>
            <x v="717"/>
            <x v="719"/>
            <x v="720"/>
            <x v="724"/>
            <x v="727"/>
            <x v="729"/>
            <x v="733"/>
            <x v="734"/>
            <x v="735"/>
            <x v="737"/>
            <x v="744"/>
            <x v="745"/>
            <x v="746"/>
            <x v="750"/>
            <x v="754"/>
            <x v="757"/>
            <x v="759"/>
            <x v="760"/>
            <x v="761"/>
            <x v="763"/>
            <x v="770"/>
            <x v="772"/>
            <x v="774"/>
            <x v="778"/>
            <x v="787"/>
            <x v="788"/>
            <x v="793"/>
            <x v="794"/>
            <x v="795"/>
            <x v="797"/>
            <x v="798"/>
            <x v="800"/>
            <x v="804"/>
            <x v="806"/>
            <x v="815"/>
            <x v="818"/>
          </reference>
        </references>
      </pivotArea>
    </format>
    <format dxfId="2094">
      <pivotArea dataOnly="0" labelOnly="1" fieldPosition="0">
        <references count="1">
          <reference field="6" count="50">
            <x v="823"/>
            <x v="824"/>
            <x v="825"/>
            <x v="826"/>
            <x v="827"/>
            <x v="829"/>
            <x v="839"/>
            <x v="840"/>
            <x v="845"/>
            <x v="847"/>
            <x v="848"/>
            <x v="857"/>
            <x v="860"/>
            <x v="862"/>
            <x v="864"/>
            <x v="867"/>
            <x v="869"/>
            <x v="870"/>
            <x v="878"/>
            <x v="881"/>
            <x v="882"/>
            <x v="884"/>
            <x v="885"/>
            <x v="887"/>
            <x v="888"/>
            <x v="893"/>
            <x v="895"/>
            <x v="898"/>
            <x v="905"/>
            <x v="907"/>
            <x v="908"/>
            <x v="909"/>
            <x v="912"/>
            <x v="913"/>
            <x v="917"/>
            <x v="918"/>
            <x v="922"/>
            <x v="928"/>
            <x v="933"/>
            <x v="934"/>
            <x v="935"/>
            <x v="936"/>
            <x v="939"/>
            <x v="941"/>
            <x v="942"/>
            <x v="943"/>
            <x v="944"/>
            <x v="946"/>
            <x v="949"/>
            <x v="951"/>
          </reference>
        </references>
      </pivotArea>
    </format>
    <format dxfId="2093">
      <pivotArea dataOnly="0" labelOnly="1" fieldPosition="0">
        <references count="1">
          <reference field="6" count="50">
            <x v="953"/>
            <x v="954"/>
            <x v="955"/>
            <x v="956"/>
            <x v="957"/>
            <x v="960"/>
            <x v="961"/>
            <x v="963"/>
            <x v="964"/>
            <x v="976"/>
            <x v="977"/>
            <x v="979"/>
            <x v="980"/>
            <x v="981"/>
            <x v="989"/>
            <x v="992"/>
            <x v="995"/>
            <x v="999"/>
            <x v="1001"/>
            <x v="1003"/>
            <x v="1005"/>
            <x v="1007"/>
            <x v="1009"/>
            <x v="1015"/>
            <x v="1020"/>
            <x v="1021"/>
            <x v="1022"/>
            <x v="1024"/>
            <x v="1025"/>
            <x v="1030"/>
            <x v="1040"/>
            <x v="1045"/>
            <x v="1047"/>
            <x v="1048"/>
            <x v="1051"/>
            <x v="1059"/>
            <x v="1063"/>
            <x v="1065"/>
            <x v="1066"/>
            <x v="1067"/>
            <x v="1069"/>
            <x v="1070"/>
            <x v="1071"/>
            <x v="1080"/>
            <x v="1082"/>
            <x v="1084"/>
            <x v="1088"/>
            <x v="1089"/>
            <x v="1090"/>
            <x v="1092"/>
          </reference>
        </references>
      </pivotArea>
    </format>
    <format dxfId="2092">
      <pivotArea dataOnly="0" labelOnly="1" fieldPosition="0">
        <references count="1">
          <reference field="6" count="50">
            <x v="1095"/>
            <x v="1098"/>
            <x v="1102"/>
            <x v="1107"/>
            <x v="1109"/>
            <x v="1115"/>
            <x v="1119"/>
            <x v="1120"/>
            <x v="1122"/>
            <x v="1123"/>
            <x v="1125"/>
            <x v="1126"/>
            <x v="1127"/>
            <x v="1129"/>
            <x v="1130"/>
            <x v="1131"/>
            <x v="1138"/>
            <x v="1139"/>
            <x v="1141"/>
            <x v="1144"/>
            <x v="1146"/>
            <x v="1149"/>
            <x v="1150"/>
            <x v="1153"/>
            <x v="1157"/>
            <x v="1159"/>
            <x v="1161"/>
            <x v="1163"/>
            <x v="1168"/>
            <x v="1169"/>
            <x v="1170"/>
            <x v="1172"/>
            <x v="1173"/>
            <x v="1179"/>
            <x v="1180"/>
            <x v="1184"/>
            <x v="1189"/>
            <x v="1190"/>
            <x v="1192"/>
            <x v="1195"/>
            <x v="1196"/>
            <x v="1199"/>
            <x v="1203"/>
            <x v="1204"/>
            <x v="1205"/>
            <x v="1208"/>
            <x v="1210"/>
            <x v="1211"/>
            <x v="1214"/>
            <x v="1215"/>
          </reference>
        </references>
      </pivotArea>
    </format>
    <format dxfId="2091">
      <pivotArea dataOnly="0" labelOnly="1" fieldPosition="0">
        <references count="1">
          <reference field="6" count="50">
            <x v="1218"/>
            <x v="1219"/>
            <x v="1220"/>
            <x v="1222"/>
            <x v="1223"/>
            <x v="1225"/>
            <x v="1226"/>
            <x v="1231"/>
            <x v="1235"/>
            <x v="1236"/>
            <x v="1238"/>
            <x v="1242"/>
            <x v="1243"/>
            <x v="1247"/>
            <x v="1250"/>
            <x v="1254"/>
            <x v="1257"/>
            <x v="1258"/>
            <x v="1262"/>
            <x v="1263"/>
            <x v="1264"/>
            <x v="1268"/>
            <x v="1275"/>
            <x v="1278"/>
            <x v="1281"/>
            <x v="1287"/>
            <x v="1290"/>
            <x v="1292"/>
            <x v="1307"/>
            <x v="1308"/>
            <x v="1309"/>
            <x v="1314"/>
            <x v="1315"/>
            <x v="1316"/>
            <x v="1319"/>
            <x v="1323"/>
            <x v="1328"/>
            <x v="1330"/>
            <x v="1331"/>
            <x v="1335"/>
            <x v="1340"/>
            <x v="1341"/>
            <x v="1342"/>
            <x v="1343"/>
            <x v="1344"/>
            <x v="1345"/>
            <x v="1350"/>
            <x v="1354"/>
            <x v="1355"/>
            <x v="1360"/>
          </reference>
        </references>
      </pivotArea>
    </format>
    <format dxfId="2090">
      <pivotArea dataOnly="0" labelOnly="1" fieldPosition="0">
        <references count="1">
          <reference field="6" count="50">
            <x v="1362"/>
            <x v="1363"/>
            <x v="1366"/>
            <x v="1370"/>
            <x v="1373"/>
            <x v="1374"/>
            <x v="1375"/>
            <x v="1378"/>
            <x v="1380"/>
            <x v="1382"/>
            <x v="1390"/>
            <x v="1391"/>
            <x v="1392"/>
            <x v="1393"/>
            <x v="1394"/>
            <x v="1402"/>
            <x v="1406"/>
            <x v="1407"/>
            <x v="1411"/>
            <x v="1412"/>
            <x v="1414"/>
            <x v="1416"/>
            <x v="1417"/>
            <x v="1420"/>
            <x v="1421"/>
            <x v="1422"/>
            <x v="1425"/>
            <x v="1436"/>
            <x v="1437"/>
            <x v="1439"/>
            <x v="1441"/>
            <x v="1442"/>
            <x v="1444"/>
            <x v="1445"/>
            <x v="1446"/>
            <x v="1448"/>
            <x v="1449"/>
            <x v="1451"/>
            <x v="1452"/>
            <x v="1454"/>
            <x v="1455"/>
            <x v="1461"/>
            <x v="1470"/>
            <x v="1473"/>
            <x v="1474"/>
            <x v="1477"/>
            <x v="1480"/>
            <x v="1482"/>
            <x v="1483"/>
            <x v="1484"/>
          </reference>
        </references>
      </pivotArea>
    </format>
    <format dxfId="2089">
      <pivotArea dataOnly="0" labelOnly="1" fieldPosition="0">
        <references count="1">
          <reference field="6" count="50">
            <x v="1487"/>
            <x v="1488"/>
            <x v="1491"/>
            <x v="1492"/>
            <x v="1496"/>
            <x v="1506"/>
            <x v="1524"/>
            <x v="1525"/>
            <x v="1528"/>
            <x v="1530"/>
            <x v="1532"/>
            <x v="1533"/>
            <x v="1535"/>
            <x v="1540"/>
            <x v="1541"/>
            <x v="1542"/>
            <x v="1547"/>
            <x v="1549"/>
            <x v="1556"/>
            <x v="1557"/>
            <x v="1563"/>
            <x v="1568"/>
            <x v="1569"/>
            <x v="1573"/>
            <x v="1574"/>
            <x v="1579"/>
            <x v="1581"/>
            <x v="1582"/>
            <x v="1583"/>
            <x v="1587"/>
            <x v="1590"/>
            <x v="1593"/>
            <x v="1600"/>
            <x v="1602"/>
            <x v="1605"/>
            <x v="1607"/>
            <x v="1622"/>
            <x v="1623"/>
            <x v="1624"/>
            <x v="1625"/>
            <x v="1631"/>
            <x v="1636"/>
            <x v="1640"/>
            <x v="1643"/>
            <x v="1644"/>
            <x v="1647"/>
            <x v="1650"/>
            <x v="1653"/>
            <x v="1660"/>
            <x v="1663"/>
          </reference>
        </references>
      </pivotArea>
    </format>
    <format dxfId="2088">
      <pivotArea dataOnly="0" labelOnly="1" fieldPosition="0">
        <references count="1">
          <reference field="6" count="50">
            <x v="1667"/>
            <x v="1671"/>
            <x v="1676"/>
            <x v="1677"/>
            <x v="1678"/>
            <x v="1680"/>
            <x v="1681"/>
            <x v="1687"/>
            <x v="1690"/>
            <x v="1694"/>
            <x v="1696"/>
            <x v="1697"/>
            <x v="1703"/>
            <x v="1706"/>
            <x v="1707"/>
            <x v="1708"/>
            <x v="1711"/>
            <x v="1715"/>
            <x v="1716"/>
            <x v="1718"/>
            <x v="1721"/>
            <x v="1729"/>
            <x v="1735"/>
            <x v="1739"/>
            <x v="1742"/>
            <x v="1746"/>
            <x v="1748"/>
            <x v="1749"/>
            <x v="1751"/>
            <x v="1755"/>
            <x v="1756"/>
            <x v="1763"/>
            <x v="1767"/>
            <x v="1768"/>
            <x v="1769"/>
            <x v="1773"/>
            <x v="1774"/>
            <x v="1777"/>
            <x v="1782"/>
            <x v="1784"/>
            <x v="1788"/>
            <x v="1796"/>
            <x v="1797"/>
            <x v="1798"/>
            <x v="1799"/>
            <x v="1802"/>
            <x v="1805"/>
            <x v="1807"/>
            <x v="1809"/>
            <x v="1819"/>
          </reference>
        </references>
      </pivotArea>
    </format>
    <format dxfId="2087">
      <pivotArea dataOnly="0" labelOnly="1" fieldPosition="0">
        <references count="1">
          <reference field="6" count="50">
            <x v="1821"/>
            <x v="1822"/>
            <x v="1826"/>
            <x v="1827"/>
            <x v="1828"/>
            <x v="1829"/>
            <x v="1831"/>
            <x v="1834"/>
            <x v="1836"/>
            <x v="1847"/>
            <x v="1849"/>
            <x v="1856"/>
            <x v="1865"/>
            <x v="1867"/>
            <x v="1869"/>
            <x v="1872"/>
            <x v="1873"/>
            <x v="1874"/>
            <x v="1877"/>
            <x v="1878"/>
            <x v="1885"/>
            <x v="1886"/>
            <x v="1889"/>
            <x v="1890"/>
            <x v="1892"/>
            <x v="1893"/>
            <x v="1895"/>
            <x v="1897"/>
            <x v="1899"/>
            <x v="1900"/>
            <x v="1901"/>
            <x v="1908"/>
            <x v="1915"/>
            <x v="1919"/>
            <x v="1924"/>
            <x v="1926"/>
            <x v="1929"/>
            <x v="1936"/>
            <x v="1937"/>
            <x v="1938"/>
            <x v="1939"/>
            <x v="1942"/>
            <x v="1946"/>
            <x v="1947"/>
            <x v="1949"/>
            <x v="1950"/>
            <x v="1951"/>
            <x v="1952"/>
            <x v="1954"/>
            <x v="1955"/>
          </reference>
        </references>
      </pivotArea>
    </format>
    <format dxfId="2086">
      <pivotArea dataOnly="0" labelOnly="1" fieldPosition="0">
        <references count="1">
          <reference field="6" count="50">
            <x v="1958"/>
            <x v="1961"/>
            <x v="1963"/>
            <x v="1964"/>
            <x v="1966"/>
            <x v="1967"/>
            <x v="1969"/>
            <x v="1971"/>
            <x v="1972"/>
            <x v="1975"/>
            <x v="1977"/>
            <x v="1978"/>
            <x v="1985"/>
            <x v="1987"/>
            <x v="1989"/>
            <x v="1992"/>
            <x v="1993"/>
            <x v="1995"/>
            <x v="1996"/>
            <x v="1999"/>
            <x v="2011"/>
            <x v="2015"/>
            <x v="2020"/>
            <x v="2024"/>
            <x v="2027"/>
            <x v="2030"/>
            <x v="2032"/>
            <x v="2039"/>
            <x v="2041"/>
            <x v="2048"/>
            <x v="2050"/>
            <x v="2056"/>
            <x v="2059"/>
            <x v="2062"/>
            <x v="2065"/>
            <x v="2067"/>
            <x v="2070"/>
            <x v="2071"/>
            <x v="2077"/>
            <x v="2079"/>
            <x v="2084"/>
            <x v="2086"/>
            <x v="2089"/>
            <x v="2090"/>
            <x v="2091"/>
            <x v="2092"/>
            <x v="2094"/>
            <x v="2102"/>
            <x v="2104"/>
            <x v="2111"/>
          </reference>
        </references>
      </pivotArea>
    </format>
    <format dxfId="2085">
      <pivotArea dataOnly="0" labelOnly="1" fieldPosition="0">
        <references count="1">
          <reference field="6" count="50">
            <x v="2117"/>
            <x v="2121"/>
            <x v="2129"/>
            <x v="2136"/>
            <x v="2137"/>
            <x v="2139"/>
            <x v="2146"/>
            <x v="2147"/>
            <x v="2153"/>
            <x v="2160"/>
            <x v="2161"/>
            <x v="2162"/>
            <x v="2165"/>
            <x v="2167"/>
            <x v="2170"/>
            <x v="2177"/>
            <x v="2183"/>
            <x v="2186"/>
            <x v="2188"/>
            <x v="2192"/>
            <x v="2195"/>
            <x v="2196"/>
            <x v="2199"/>
            <x v="2200"/>
            <x v="2202"/>
            <x v="2203"/>
            <x v="2205"/>
            <x v="2209"/>
            <x v="2211"/>
            <x v="2215"/>
            <x v="2216"/>
            <x v="2217"/>
            <x v="2218"/>
            <x v="2222"/>
            <x v="2223"/>
            <x v="2224"/>
            <x v="2226"/>
            <x v="2233"/>
            <x v="2243"/>
            <x v="2245"/>
            <x v="2252"/>
            <x v="2255"/>
            <x v="2256"/>
            <x v="2257"/>
            <x v="2258"/>
            <x v="2260"/>
            <x v="2262"/>
            <x v="2269"/>
            <x v="2274"/>
            <x v="2276"/>
          </reference>
        </references>
      </pivotArea>
    </format>
    <format dxfId="2084">
      <pivotArea dataOnly="0" labelOnly="1" fieldPosition="0">
        <references count="1">
          <reference field="6" count="50">
            <x v="2284"/>
            <x v="2289"/>
            <x v="2295"/>
            <x v="2299"/>
            <x v="2300"/>
            <x v="2303"/>
            <x v="2304"/>
            <x v="2306"/>
            <x v="2307"/>
            <x v="2309"/>
            <x v="2316"/>
            <x v="2319"/>
            <x v="2320"/>
            <x v="2321"/>
            <x v="2325"/>
            <x v="2326"/>
            <x v="2328"/>
            <x v="2329"/>
            <x v="2330"/>
            <x v="2335"/>
            <x v="2338"/>
            <x v="2341"/>
            <x v="2344"/>
            <x v="2345"/>
            <x v="2346"/>
            <x v="2347"/>
            <x v="2352"/>
            <x v="2354"/>
            <x v="2356"/>
            <x v="2359"/>
            <x v="2361"/>
            <x v="2362"/>
            <x v="2363"/>
            <x v="2365"/>
            <x v="2366"/>
            <x v="2367"/>
            <x v="2369"/>
            <x v="2372"/>
            <x v="2373"/>
            <x v="2378"/>
            <x v="2380"/>
            <x v="2383"/>
            <x v="2384"/>
            <x v="2386"/>
            <x v="2388"/>
            <x v="2390"/>
            <x v="2391"/>
            <x v="2393"/>
            <x v="2394"/>
            <x v="2402"/>
          </reference>
        </references>
      </pivotArea>
    </format>
    <format dxfId="2083">
      <pivotArea dataOnly="0" labelOnly="1" fieldPosition="0">
        <references count="1">
          <reference field="6" count="50">
            <x v="2406"/>
            <x v="2407"/>
            <x v="2408"/>
            <x v="2416"/>
            <x v="2417"/>
            <x v="2420"/>
            <x v="2422"/>
            <x v="2424"/>
            <x v="2427"/>
            <x v="2428"/>
            <x v="2430"/>
            <x v="2437"/>
            <x v="2442"/>
            <x v="2443"/>
            <x v="2444"/>
            <x v="2445"/>
            <x v="2449"/>
            <x v="2450"/>
            <x v="2452"/>
            <x v="2462"/>
            <x v="2465"/>
            <x v="2467"/>
            <x v="2469"/>
            <x v="2471"/>
            <x v="2473"/>
            <x v="2474"/>
            <x v="2477"/>
            <x v="2482"/>
            <x v="2487"/>
            <x v="2488"/>
            <x v="2492"/>
            <x v="2497"/>
            <x v="2498"/>
            <x v="2503"/>
            <x v="2504"/>
            <x v="2509"/>
            <x v="2512"/>
            <x v="2516"/>
            <x v="2517"/>
            <x v="2519"/>
            <x v="2520"/>
            <x v="2522"/>
            <x v="2524"/>
            <x v="2526"/>
            <x v="2530"/>
            <x v="2536"/>
            <x v="2538"/>
            <x v="2540"/>
            <x v="2548"/>
            <x v="2550"/>
          </reference>
        </references>
      </pivotArea>
    </format>
    <format dxfId="2082">
      <pivotArea dataOnly="0" labelOnly="1" fieldPosition="0">
        <references count="1">
          <reference field="6" count="50">
            <x v="2552"/>
            <x v="2553"/>
            <x v="2555"/>
            <x v="2558"/>
            <x v="2561"/>
            <x v="2566"/>
            <x v="2570"/>
            <x v="2571"/>
            <x v="2574"/>
            <x v="2576"/>
            <x v="2577"/>
            <x v="2580"/>
            <x v="2583"/>
            <x v="2584"/>
            <x v="2585"/>
            <x v="2589"/>
            <x v="2590"/>
            <x v="2592"/>
            <x v="2593"/>
            <x v="2594"/>
            <x v="2596"/>
            <x v="2599"/>
            <x v="2600"/>
            <x v="2602"/>
            <x v="2609"/>
            <x v="2610"/>
            <x v="2615"/>
            <x v="2618"/>
            <x v="2619"/>
            <x v="2620"/>
            <x v="2624"/>
            <x v="2626"/>
            <x v="2633"/>
            <x v="2636"/>
            <x v="2639"/>
            <x v="2640"/>
            <x v="2642"/>
            <x v="2643"/>
            <x v="2644"/>
            <x v="2645"/>
            <x v="2648"/>
            <x v="2652"/>
            <x v="2658"/>
            <x v="2661"/>
            <x v="2664"/>
            <x v="2667"/>
            <x v="2669"/>
            <x v="2673"/>
            <x v="2674"/>
            <x v="2684"/>
          </reference>
        </references>
      </pivotArea>
    </format>
    <format dxfId="2081">
      <pivotArea dataOnly="0" labelOnly="1" fieldPosition="0">
        <references count="1">
          <reference field="6" count="50">
            <x v="2685"/>
            <x v="2686"/>
            <x v="2687"/>
            <x v="2690"/>
            <x v="2692"/>
            <x v="2697"/>
            <x v="2700"/>
            <x v="2701"/>
            <x v="2705"/>
            <x v="2707"/>
            <x v="2708"/>
            <x v="2710"/>
            <x v="2718"/>
            <x v="2719"/>
            <x v="2720"/>
            <x v="2723"/>
            <x v="2724"/>
            <x v="2731"/>
            <x v="2733"/>
            <x v="2734"/>
            <x v="2736"/>
            <x v="2737"/>
            <x v="2740"/>
            <x v="2741"/>
            <x v="2742"/>
            <x v="2743"/>
            <x v="2746"/>
            <x v="2747"/>
            <x v="2748"/>
            <x v="2750"/>
            <x v="2754"/>
            <x v="2755"/>
            <x v="2756"/>
            <x v="2757"/>
            <x v="2759"/>
            <x v="2760"/>
            <x v="2766"/>
            <x v="2768"/>
            <x v="2771"/>
            <x v="2775"/>
            <x v="2778"/>
            <x v="2780"/>
            <x v="2781"/>
            <x v="2789"/>
            <x v="2794"/>
            <x v="2796"/>
            <x v="2799"/>
            <x v="2802"/>
            <x v="2803"/>
            <x v="2805"/>
          </reference>
        </references>
      </pivotArea>
    </format>
    <format dxfId="2080">
      <pivotArea dataOnly="0" labelOnly="1" fieldPosition="0">
        <references count="1">
          <reference field="6" count="50">
            <x v="2809"/>
            <x v="2810"/>
            <x v="2815"/>
            <x v="2816"/>
            <x v="2818"/>
            <x v="2822"/>
            <x v="2824"/>
            <x v="2826"/>
            <x v="2828"/>
            <x v="2832"/>
            <x v="2833"/>
            <x v="2834"/>
            <x v="2836"/>
            <x v="2840"/>
            <x v="2842"/>
            <x v="2848"/>
            <x v="2851"/>
            <x v="2852"/>
            <x v="2856"/>
            <x v="2862"/>
            <x v="2865"/>
            <x v="2868"/>
            <x v="2873"/>
            <x v="2875"/>
            <x v="2876"/>
            <x v="2879"/>
            <x v="2885"/>
            <x v="2911"/>
            <x v="2918"/>
            <x v="2919"/>
            <x v="2920"/>
            <x v="2921"/>
            <x v="2923"/>
            <x v="2927"/>
            <x v="2928"/>
            <x v="2929"/>
            <x v="2931"/>
            <x v="2934"/>
            <x v="2936"/>
            <x v="2940"/>
            <x v="2942"/>
            <x v="2944"/>
            <x v="2946"/>
            <x v="2949"/>
            <x v="2950"/>
            <x v="2951"/>
            <x v="2952"/>
            <x v="2956"/>
            <x v="2957"/>
            <x v="2959"/>
          </reference>
        </references>
      </pivotArea>
    </format>
    <format dxfId="2079">
      <pivotArea dataOnly="0" labelOnly="1" fieldPosition="0">
        <references count="1">
          <reference field="6" count="20">
            <x v="2960"/>
            <x v="2964"/>
            <x v="2967"/>
            <x v="2974"/>
            <x v="2975"/>
            <x v="2976"/>
            <x v="2977"/>
            <x v="2982"/>
            <x v="2983"/>
            <x v="2986"/>
            <x v="2988"/>
            <x v="2989"/>
            <x v="2994"/>
            <x v="2996"/>
            <x v="2999"/>
            <x v="3000"/>
            <x v="3003"/>
            <x v="3005"/>
            <x v="3008"/>
            <x v="3010"/>
          </reference>
        </references>
      </pivotArea>
    </format>
    <format dxfId="2078">
      <pivotArea dataOnly="0" labelOnly="1" fieldPosition="0">
        <references count="1">
          <reference field="6" count="49">
            <x v="0"/>
            <x v="29"/>
            <x v="85"/>
            <x v="94"/>
            <x v="171"/>
            <x v="194"/>
            <x v="395"/>
            <x v="480"/>
            <x v="493"/>
            <x v="610"/>
            <x v="684"/>
            <x v="703"/>
            <x v="704"/>
            <x v="719"/>
            <x v="788"/>
            <x v="887"/>
            <x v="951"/>
            <x v="1025"/>
            <x v="1122"/>
            <x v="1159"/>
            <x v="1161"/>
            <x v="1180"/>
            <x v="1204"/>
            <x v="1278"/>
            <x v="1390"/>
            <x v="1452"/>
            <x v="1474"/>
            <x v="1506"/>
            <x v="1540"/>
            <x v="1541"/>
            <x v="1667"/>
            <x v="1768"/>
            <x v="1996"/>
            <x v="2255"/>
            <x v="2295"/>
            <x v="2300"/>
            <x v="2316"/>
            <x v="2378"/>
            <x v="2420"/>
            <x v="2422"/>
            <x v="2442"/>
            <x v="2512"/>
            <x v="2644"/>
            <x v="2710"/>
            <x v="2724"/>
            <x v="2755"/>
            <x v="2805"/>
            <x v="2815"/>
            <x v="2996"/>
          </reference>
        </references>
      </pivotArea>
    </format>
    <format dxfId="2077">
      <pivotArea dataOnly="0" labelOnly="1" fieldPosition="0">
        <references count="1">
          <reference field="6" count="50">
            <x v="0"/>
            <x v="4"/>
            <x v="13"/>
            <x v="15"/>
            <x v="16"/>
            <x v="18"/>
            <x v="22"/>
            <x v="37"/>
            <x v="39"/>
            <x v="40"/>
            <x v="41"/>
            <x v="42"/>
            <x v="48"/>
            <x v="55"/>
            <x v="61"/>
            <x v="63"/>
            <x v="66"/>
            <x v="68"/>
            <x v="69"/>
            <x v="74"/>
            <x v="78"/>
            <x v="80"/>
            <x v="81"/>
            <x v="82"/>
            <x v="85"/>
            <x v="86"/>
            <x v="90"/>
            <x v="91"/>
            <x v="92"/>
            <x v="96"/>
            <x v="100"/>
            <x v="105"/>
            <x v="109"/>
            <x v="111"/>
            <x v="114"/>
            <x v="115"/>
            <x v="120"/>
            <x v="121"/>
            <x v="124"/>
            <x v="128"/>
            <x v="131"/>
            <x v="134"/>
            <x v="141"/>
            <x v="143"/>
            <x v="149"/>
            <x v="154"/>
            <x v="164"/>
            <x v="166"/>
            <x v="169"/>
            <x v="173"/>
          </reference>
        </references>
      </pivotArea>
    </format>
    <format dxfId="2076">
      <pivotArea dataOnly="0" labelOnly="1" fieldPosition="0">
        <references count="1">
          <reference field="6" count="50">
            <x v="176"/>
            <x v="177"/>
            <x v="179"/>
            <x v="180"/>
            <x v="182"/>
            <x v="186"/>
            <x v="187"/>
            <x v="190"/>
            <x v="196"/>
            <x v="197"/>
            <x v="198"/>
            <x v="202"/>
            <x v="206"/>
            <x v="211"/>
            <x v="222"/>
            <x v="230"/>
            <x v="239"/>
            <x v="240"/>
            <x v="249"/>
            <x v="258"/>
            <x v="265"/>
            <x v="267"/>
            <x v="272"/>
            <x v="274"/>
            <x v="281"/>
            <x v="282"/>
            <x v="283"/>
            <x v="285"/>
            <x v="287"/>
            <x v="288"/>
            <x v="289"/>
            <x v="290"/>
            <x v="293"/>
            <x v="295"/>
            <x v="296"/>
            <x v="298"/>
            <x v="300"/>
            <x v="303"/>
            <x v="308"/>
            <x v="310"/>
            <x v="311"/>
            <x v="313"/>
            <x v="314"/>
            <x v="315"/>
            <x v="316"/>
            <x v="330"/>
            <x v="331"/>
            <x v="332"/>
            <x v="334"/>
            <x v="338"/>
          </reference>
        </references>
      </pivotArea>
    </format>
    <format dxfId="2075">
      <pivotArea dataOnly="0" labelOnly="1" fieldPosition="0">
        <references count="1">
          <reference field="6" count="50">
            <x v="340"/>
            <x v="344"/>
            <x v="348"/>
            <x v="352"/>
            <x v="358"/>
            <x v="367"/>
            <x v="369"/>
            <x v="374"/>
            <x v="379"/>
            <x v="386"/>
            <x v="388"/>
            <x v="391"/>
            <x v="397"/>
            <x v="399"/>
            <x v="405"/>
            <x v="406"/>
            <x v="408"/>
            <x v="411"/>
            <x v="417"/>
            <x v="418"/>
            <x v="420"/>
            <x v="424"/>
            <x v="427"/>
            <x v="429"/>
            <x v="435"/>
            <x v="445"/>
            <x v="451"/>
            <x v="460"/>
            <x v="461"/>
            <x v="464"/>
            <x v="468"/>
            <x v="470"/>
            <x v="476"/>
            <x v="479"/>
            <x v="480"/>
            <x v="481"/>
            <x v="485"/>
            <x v="492"/>
            <x v="493"/>
            <x v="500"/>
            <x v="504"/>
            <x v="507"/>
            <x v="508"/>
            <x v="513"/>
            <x v="515"/>
            <x v="518"/>
            <x v="521"/>
            <x v="526"/>
            <x v="528"/>
            <x v="529"/>
          </reference>
        </references>
      </pivotArea>
    </format>
    <format dxfId="2074">
      <pivotArea dataOnly="0" labelOnly="1" fieldPosition="0">
        <references count="1">
          <reference field="6" count="50">
            <x v="535"/>
            <x v="540"/>
            <x v="541"/>
            <x v="549"/>
            <x v="551"/>
            <x v="552"/>
            <x v="558"/>
            <x v="560"/>
            <x v="565"/>
            <x v="566"/>
            <x v="569"/>
            <x v="570"/>
            <x v="575"/>
            <x v="577"/>
            <x v="581"/>
            <x v="582"/>
            <x v="588"/>
            <x v="591"/>
            <x v="597"/>
            <x v="599"/>
            <x v="603"/>
            <x v="609"/>
            <x v="612"/>
            <x v="613"/>
            <x v="623"/>
            <x v="624"/>
            <x v="635"/>
            <x v="651"/>
            <x v="659"/>
            <x v="661"/>
            <x v="674"/>
            <x v="676"/>
            <x v="688"/>
            <x v="690"/>
            <x v="694"/>
            <x v="703"/>
            <x v="704"/>
            <x v="706"/>
            <x v="714"/>
            <x v="716"/>
            <x v="720"/>
            <x v="724"/>
            <x v="727"/>
            <x v="729"/>
            <x v="733"/>
            <x v="734"/>
            <x v="744"/>
            <x v="745"/>
            <x v="746"/>
            <x v="750"/>
          </reference>
        </references>
      </pivotArea>
    </format>
    <format dxfId="2073">
      <pivotArea dataOnly="0" labelOnly="1" fieldPosition="0">
        <references count="1">
          <reference field="6" count="50">
            <x v="754"/>
            <x v="759"/>
            <x v="760"/>
            <x v="761"/>
            <x v="763"/>
            <x v="770"/>
            <x v="772"/>
            <x v="774"/>
            <x v="787"/>
            <x v="793"/>
            <x v="794"/>
            <x v="795"/>
            <x v="797"/>
            <x v="798"/>
            <x v="806"/>
            <x v="815"/>
            <x v="818"/>
            <x v="823"/>
            <x v="824"/>
            <x v="825"/>
            <x v="826"/>
            <x v="829"/>
            <x v="839"/>
            <x v="840"/>
            <x v="845"/>
            <x v="857"/>
            <x v="860"/>
            <x v="867"/>
            <x v="878"/>
            <x v="882"/>
            <x v="885"/>
            <x v="895"/>
            <x v="909"/>
            <x v="917"/>
            <x v="928"/>
            <x v="933"/>
            <x v="934"/>
            <x v="939"/>
            <x v="941"/>
            <x v="942"/>
            <x v="943"/>
            <x v="944"/>
            <x v="946"/>
            <x v="949"/>
            <x v="953"/>
            <x v="954"/>
            <x v="956"/>
            <x v="960"/>
            <x v="961"/>
            <x v="963"/>
          </reference>
        </references>
      </pivotArea>
    </format>
    <format dxfId="2072">
      <pivotArea dataOnly="0" labelOnly="1" fieldPosition="0">
        <references count="1">
          <reference field="6" count="50">
            <x v="964"/>
            <x v="976"/>
            <x v="979"/>
            <x v="981"/>
            <x v="989"/>
            <x v="992"/>
            <x v="995"/>
            <x v="999"/>
            <x v="1001"/>
            <x v="1003"/>
            <x v="1005"/>
            <x v="1007"/>
            <x v="1009"/>
            <x v="1021"/>
            <x v="1022"/>
            <x v="1024"/>
            <x v="1040"/>
            <x v="1045"/>
            <x v="1047"/>
            <x v="1051"/>
            <x v="1059"/>
            <x v="1063"/>
            <x v="1065"/>
            <x v="1066"/>
            <x v="1069"/>
            <x v="1070"/>
            <x v="1071"/>
            <x v="1082"/>
            <x v="1084"/>
            <x v="1088"/>
            <x v="1089"/>
            <x v="1090"/>
            <x v="1092"/>
            <x v="1095"/>
            <x v="1098"/>
            <x v="1102"/>
            <x v="1107"/>
            <x v="1109"/>
            <x v="1120"/>
            <x v="1123"/>
            <x v="1125"/>
            <x v="1138"/>
            <x v="1141"/>
            <x v="1144"/>
            <x v="1149"/>
            <x v="1150"/>
            <x v="1157"/>
            <x v="1163"/>
            <x v="1168"/>
            <x v="1169"/>
          </reference>
        </references>
      </pivotArea>
    </format>
    <format dxfId="2071">
      <pivotArea dataOnly="0" labelOnly="1" fieldPosition="0">
        <references count="1">
          <reference field="6" count="50">
            <x v="1179"/>
            <x v="1184"/>
            <x v="1190"/>
            <x v="1192"/>
            <x v="1196"/>
            <x v="1199"/>
            <x v="1203"/>
            <x v="1208"/>
            <x v="1211"/>
            <x v="1214"/>
            <x v="1215"/>
            <x v="1218"/>
            <x v="1219"/>
            <x v="1220"/>
            <x v="1222"/>
            <x v="1223"/>
            <x v="1225"/>
            <x v="1226"/>
            <x v="1231"/>
            <x v="1235"/>
            <x v="1236"/>
            <x v="1238"/>
            <x v="1247"/>
            <x v="1250"/>
            <x v="1254"/>
            <x v="1257"/>
            <x v="1258"/>
            <x v="1263"/>
            <x v="1264"/>
            <x v="1268"/>
            <x v="1281"/>
            <x v="1287"/>
            <x v="1292"/>
            <x v="1307"/>
            <x v="1308"/>
            <x v="1309"/>
            <x v="1314"/>
            <x v="1316"/>
            <x v="1328"/>
            <x v="1330"/>
            <x v="1335"/>
            <x v="1340"/>
            <x v="1341"/>
            <x v="1342"/>
            <x v="1344"/>
            <x v="1345"/>
            <x v="1350"/>
            <x v="1355"/>
            <x v="1363"/>
            <x v="1374"/>
          </reference>
        </references>
      </pivotArea>
    </format>
    <format dxfId="2070">
      <pivotArea dataOnly="0" labelOnly="1" fieldPosition="0">
        <references count="1">
          <reference field="6" count="50">
            <x v="1375"/>
            <x v="1378"/>
            <x v="1380"/>
            <x v="1382"/>
            <x v="1390"/>
            <x v="1407"/>
            <x v="1412"/>
            <x v="1414"/>
            <x v="1417"/>
            <x v="1420"/>
            <x v="1421"/>
            <x v="1422"/>
            <x v="1425"/>
            <x v="1436"/>
            <x v="1437"/>
            <x v="1439"/>
            <x v="1441"/>
            <x v="1442"/>
            <x v="1444"/>
            <x v="1445"/>
            <x v="1446"/>
            <x v="1448"/>
            <x v="1449"/>
            <x v="1451"/>
            <x v="1454"/>
            <x v="1461"/>
            <x v="1470"/>
            <x v="1473"/>
            <x v="1477"/>
            <x v="1480"/>
            <x v="1482"/>
            <x v="1483"/>
            <x v="1487"/>
            <x v="1488"/>
            <x v="1491"/>
            <x v="1524"/>
            <x v="1525"/>
            <x v="1528"/>
            <x v="1530"/>
            <x v="1535"/>
            <x v="1540"/>
            <x v="1542"/>
            <x v="1547"/>
            <x v="1549"/>
            <x v="1556"/>
            <x v="1563"/>
            <x v="1568"/>
            <x v="1569"/>
            <x v="1573"/>
            <x v="1574"/>
          </reference>
        </references>
      </pivotArea>
    </format>
    <format dxfId="2069">
      <pivotArea dataOnly="0" labelOnly="1" fieldPosition="0">
        <references count="1">
          <reference field="6" count="50">
            <x v="1581"/>
            <x v="1582"/>
            <x v="1583"/>
            <x v="1587"/>
            <x v="1590"/>
            <x v="1593"/>
            <x v="1600"/>
            <x v="1605"/>
            <x v="1607"/>
            <x v="1622"/>
            <x v="1623"/>
            <x v="1624"/>
            <x v="1625"/>
            <x v="1631"/>
            <x v="1640"/>
            <x v="1644"/>
            <x v="1647"/>
            <x v="1650"/>
            <x v="1653"/>
            <x v="1660"/>
            <x v="1663"/>
            <x v="1671"/>
            <x v="1676"/>
            <x v="1677"/>
            <x v="1680"/>
            <x v="1681"/>
            <x v="1687"/>
            <x v="1690"/>
            <x v="1694"/>
            <x v="1696"/>
            <x v="1697"/>
            <x v="1707"/>
            <x v="1708"/>
            <x v="1715"/>
            <x v="1718"/>
            <x v="1729"/>
            <x v="1735"/>
            <x v="1739"/>
            <x v="1742"/>
            <x v="1748"/>
            <x v="1756"/>
            <x v="1763"/>
            <x v="1767"/>
            <x v="1773"/>
            <x v="1777"/>
            <x v="1782"/>
            <x v="1784"/>
            <x v="1788"/>
            <x v="1796"/>
            <x v="1797"/>
          </reference>
        </references>
      </pivotArea>
    </format>
    <format dxfId="2068">
      <pivotArea dataOnly="0" labelOnly="1" fieldPosition="0">
        <references count="1">
          <reference field="6" count="50">
            <x v="1799"/>
            <x v="1802"/>
            <x v="1805"/>
            <x v="1809"/>
            <x v="1819"/>
            <x v="1821"/>
            <x v="1822"/>
            <x v="1826"/>
            <x v="1828"/>
            <x v="1829"/>
            <x v="1831"/>
            <x v="1834"/>
            <x v="1847"/>
            <x v="1856"/>
            <x v="1867"/>
            <x v="1869"/>
            <x v="1873"/>
            <x v="1874"/>
            <x v="1877"/>
            <x v="1878"/>
            <x v="1885"/>
            <x v="1886"/>
            <x v="1890"/>
            <x v="1893"/>
            <x v="1897"/>
            <x v="1899"/>
            <x v="1900"/>
            <x v="1901"/>
            <x v="1908"/>
            <x v="1915"/>
            <x v="1926"/>
            <x v="1929"/>
            <x v="1936"/>
            <x v="1937"/>
            <x v="1939"/>
            <x v="1942"/>
            <x v="1946"/>
            <x v="1947"/>
            <x v="1949"/>
            <x v="1950"/>
            <x v="1951"/>
            <x v="1952"/>
            <x v="1954"/>
            <x v="1955"/>
            <x v="1958"/>
            <x v="1961"/>
            <x v="1963"/>
            <x v="1964"/>
            <x v="1966"/>
            <x v="1967"/>
          </reference>
        </references>
      </pivotArea>
    </format>
    <format dxfId="2067">
      <pivotArea dataOnly="0" labelOnly="1" fieldPosition="0">
        <references count="1">
          <reference field="6" count="50">
            <x v="1969"/>
            <x v="1971"/>
            <x v="1972"/>
            <x v="1977"/>
            <x v="1978"/>
            <x v="1985"/>
            <x v="1989"/>
            <x v="1992"/>
            <x v="1995"/>
            <x v="1996"/>
            <x v="1999"/>
            <x v="2015"/>
            <x v="2024"/>
            <x v="2032"/>
            <x v="2041"/>
            <x v="2050"/>
            <x v="2062"/>
            <x v="2070"/>
            <x v="2071"/>
            <x v="2077"/>
            <x v="2079"/>
            <x v="2090"/>
            <x v="2092"/>
            <x v="2094"/>
            <x v="2102"/>
            <x v="2104"/>
            <x v="2121"/>
            <x v="2129"/>
            <x v="2136"/>
            <x v="2137"/>
            <x v="2139"/>
            <x v="2146"/>
            <x v="2147"/>
            <x v="2160"/>
            <x v="2161"/>
            <x v="2167"/>
            <x v="2177"/>
            <x v="2183"/>
            <x v="2186"/>
            <x v="2192"/>
            <x v="2196"/>
            <x v="2199"/>
            <x v="2202"/>
            <x v="2203"/>
            <x v="2205"/>
            <x v="2209"/>
            <x v="2211"/>
            <x v="2217"/>
            <x v="2223"/>
            <x v="2224"/>
          </reference>
        </references>
      </pivotArea>
    </format>
    <format dxfId="2066">
      <pivotArea dataOnly="0" labelOnly="1" fieldPosition="0">
        <references count="1">
          <reference field="6" count="50">
            <x v="2226"/>
            <x v="2243"/>
            <x v="2245"/>
            <x v="2257"/>
            <x v="2258"/>
            <x v="2260"/>
            <x v="2274"/>
            <x v="2276"/>
            <x v="2284"/>
            <x v="2289"/>
            <x v="2299"/>
            <x v="2300"/>
            <x v="2304"/>
            <x v="2306"/>
            <x v="2309"/>
            <x v="2319"/>
            <x v="2320"/>
            <x v="2321"/>
            <x v="2338"/>
            <x v="2341"/>
            <x v="2344"/>
            <x v="2345"/>
            <x v="2346"/>
            <x v="2347"/>
            <x v="2352"/>
            <x v="2354"/>
            <x v="2359"/>
            <x v="2361"/>
            <x v="2362"/>
            <x v="2363"/>
            <x v="2369"/>
            <x v="2372"/>
            <x v="2383"/>
            <x v="2384"/>
            <x v="2388"/>
            <x v="2390"/>
            <x v="2391"/>
            <x v="2393"/>
            <x v="2406"/>
            <x v="2407"/>
            <x v="2408"/>
            <x v="2416"/>
            <x v="2417"/>
            <x v="2428"/>
            <x v="2430"/>
            <x v="2437"/>
            <x v="2442"/>
            <x v="2449"/>
            <x v="2450"/>
            <x v="2452"/>
          </reference>
        </references>
      </pivotArea>
    </format>
    <format dxfId="2065">
      <pivotArea dataOnly="0" labelOnly="1" fieldPosition="0">
        <references count="1">
          <reference field="6" count="50">
            <x v="2465"/>
            <x v="2467"/>
            <x v="2469"/>
            <x v="2477"/>
            <x v="2487"/>
            <x v="2488"/>
            <x v="2492"/>
            <x v="2497"/>
            <x v="2498"/>
            <x v="2504"/>
            <x v="2509"/>
            <x v="2516"/>
            <x v="2517"/>
            <x v="2522"/>
            <x v="2524"/>
            <x v="2526"/>
            <x v="2536"/>
            <x v="2538"/>
            <x v="2548"/>
            <x v="2550"/>
            <x v="2552"/>
            <x v="2553"/>
            <x v="2555"/>
            <x v="2558"/>
            <x v="2566"/>
            <x v="2570"/>
            <x v="2571"/>
            <x v="2576"/>
            <x v="2577"/>
            <x v="2580"/>
            <x v="2583"/>
            <x v="2584"/>
            <x v="2589"/>
            <x v="2590"/>
            <x v="2593"/>
            <x v="2594"/>
            <x v="2596"/>
            <x v="2599"/>
            <x v="2600"/>
            <x v="2602"/>
            <x v="2609"/>
            <x v="2610"/>
            <x v="2615"/>
            <x v="2619"/>
            <x v="2624"/>
            <x v="2626"/>
            <x v="2633"/>
            <x v="2636"/>
            <x v="2639"/>
            <x v="2640"/>
          </reference>
        </references>
      </pivotArea>
    </format>
    <format dxfId="2064">
      <pivotArea dataOnly="0" labelOnly="1" fieldPosition="0">
        <references count="1">
          <reference field="6" count="50">
            <x v="2643"/>
            <x v="2648"/>
            <x v="2652"/>
            <x v="2658"/>
            <x v="2664"/>
            <x v="2669"/>
            <x v="2673"/>
            <x v="2674"/>
            <x v="2685"/>
            <x v="2686"/>
            <x v="2687"/>
            <x v="2690"/>
            <x v="2692"/>
            <x v="2700"/>
            <x v="2707"/>
            <x v="2719"/>
            <x v="2720"/>
            <x v="2723"/>
            <x v="2731"/>
            <x v="2733"/>
            <x v="2736"/>
            <x v="2737"/>
            <x v="2741"/>
            <x v="2742"/>
            <x v="2743"/>
            <x v="2746"/>
            <x v="2747"/>
            <x v="2748"/>
            <x v="2750"/>
            <x v="2756"/>
            <x v="2757"/>
            <x v="2759"/>
            <x v="2766"/>
            <x v="2768"/>
            <x v="2771"/>
            <x v="2778"/>
            <x v="2780"/>
            <x v="2789"/>
            <x v="2794"/>
            <x v="2796"/>
            <x v="2799"/>
            <x v="2802"/>
            <x v="2810"/>
            <x v="2815"/>
            <x v="2816"/>
            <x v="2818"/>
            <x v="2822"/>
            <x v="2824"/>
            <x v="2826"/>
            <x v="2832"/>
          </reference>
        </references>
      </pivotArea>
    </format>
    <format dxfId="2063">
      <pivotArea dataOnly="0" labelOnly="1" fieldPosition="0">
        <references count="1">
          <reference field="6" count="37">
            <x v="2833"/>
            <x v="2836"/>
            <x v="2840"/>
            <x v="2842"/>
            <x v="2851"/>
            <x v="2852"/>
            <x v="2856"/>
            <x v="2862"/>
            <x v="2873"/>
            <x v="2879"/>
            <x v="2885"/>
            <x v="2911"/>
            <x v="2918"/>
            <x v="2923"/>
            <x v="2927"/>
            <x v="2929"/>
            <x v="2934"/>
            <x v="2936"/>
            <x v="2944"/>
            <x v="2946"/>
            <x v="2949"/>
            <x v="2950"/>
            <x v="2951"/>
            <x v="2959"/>
            <x v="2967"/>
            <x v="2975"/>
            <x v="2977"/>
            <x v="2982"/>
            <x v="2983"/>
            <x v="2986"/>
            <x v="2989"/>
            <x v="2994"/>
            <x v="2999"/>
            <x v="3000"/>
            <x v="3003"/>
            <x v="3008"/>
            <x v="3010"/>
          </reference>
        </references>
      </pivotArea>
    </format>
    <format dxfId="2062">
      <pivotArea dataOnly="0" labelOnly="1" fieldPosition="0">
        <references count="1">
          <reference field="6" count="50">
            <x v="4"/>
            <x v="18"/>
            <x v="22"/>
            <x v="41"/>
            <x v="42"/>
            <x v="44"/>
            <x v="47"/>
            <x v="48"/>
            <x v="75"/>
            <x v="80"/>
            <x v="87"/>
            <x v="93"/>
            <x v="107"/>
            <x v="109"/>
            <x v="118"/>
            <x v="119"/>
            <x v="124"/>
            <x v="132"/>
            <x v="137"/>
            <x v="140"/>
            <x v="143"/>
            <x v="148"/>
            <x v="150"/>
            <x v="158"/>
            <x v="160"/>
            <x v="165"/>
            <x v="182"/>
            <x v="188"/>
            <x v="201"/>
            <x v="202"/>
            <x v="232"/>
            <x v="233"/>
            <x v="234"/>
            <x v="239"/>
            <x v="265"/>
            <x v="267"/>
            <x v="318"/>
            <x v="353"/>
            <x v="357"/>
            <x v="378"/>
            <x v="398"/>
            <x v="399"/>
            <x v="402"/>
            <x v="403"/>
            <x v="413"/>
            <x v="415"/>
            <x v="422"/>
            <x v="423"/>
            <x v="428"/>
            <x v="429"/>
          </reference>
        </references>
      </pivotArea>
    </format>
    <format dxfId="2061">
      <pivotArea dataOnly="0" labelOnly="1" fieldPosition="0">
        <references count="1">
          <reference field="6" count="50">
            <x v="436"/>
            <x v="438"/>
            <x v="443"/>
            <x v="447"/>
            <x v="454"/>
            <x v="459"/>
            <x v="460"/>
            <x v="467"/>
            <x v="472"/>
            <x v="481"/>
            <x v="482"/>
            <x v="483"/>
            <x v="492"/>
            <x v="495"/>
            <x v="497"/>
            <x v="508"/>
            <x v="513"/>
            <x v="520"/>
            <x v="525"/>
            <x v="526"/>
            <x v="528"/>
            <x v="529"/>
            <x v="536"/>
            <x v="556"/>
            <x v="569"/>
            <x v="576"/>
            <x v="585"/>
            <x v="609"/>
            <x v="631"/>
            <x v="638"/>
            <x v="649"/>
            <x v="657"/>
            <x v="660"/>
            <x v="662"/>
            <x v="673"/>
            <x v="675"/>
            <x v="679"/>
            <x v="700"/>
            <x v="704"/>
            <x v="716"/>
            <x v="717"/>
            <x v="734"/>
            <x v="735"/>
            <x v="737"/>
            <x v="759"/>
            <x v="761"/>
            <x v="778"/>
            <x v="800"/>
            <x v="804"/>
            <x v="826"/>
          </reference>
        </references>
      </pivotArea>
    </format>
    <format dxfId="2060">
      <pivotArea dataOnly="0" labelOnly="1" fieldPosition="0">
        <references count="1">
          <reference field="6" count="50">
            <x v="827"/>
            <x v="840"/>
            <x v="847"/>
            <x v="848"/>
            <x v="857"/>
            <x v="862"/>
            <x v="864"/>
            <x v="869"/>
            <x v="870"/>
            <x v="878"/>
            <x v="881"/>
            <x v="882"/>
            <x v="884"/>
            <x v="888"/>
            <x v="893"/>
            <x v="898"/>
            <x v="905"/>
            <x v="907"/>
            <x v="908"/>
            <x v="912"/>
            <x v="913"/>
            <x v="918"/>
            <x v="922"/>
            <x v="928"/>
            <x v="935"/>
            <x v="936"/>
            <x v="941"/>
            <x v="942"/>
            <x v="946"/>
            <x v="949"/>
            <x v="953"/>
            <x v="955"/>
            <x v="956"/>
            <x v="957"/>
            <x v="977"/>
            <x v="980"/>
            <x v="989"/>
            <x v="999"/>
            <x v="1020"/>
            <x v="1030"/>
            <x v="1047"/>
            <x v="1048"/>
            <x v="1051"/>
            <x v="1067"/>
            <x v="1080"/>
            <x v="1115"/>
            <x v="1119"/>
            <x v="1126"/>
            <x v="1127"/>
            <x v="1129"/>
          </reference>
        </references>
      </pivotArea>
    </format>
    <format dxfId="2059">
      <pivotArea dataOnly="0" labelOnly="1" fieldPosition="0">
        <references count="1">
          <reference field="6" count="50">
            <x v="1130"/>
            <x v="1131"/>
            <x v="1139"/>
            <x v="1146"/>
            <x v="1153"/>
            <x v="1170"/>
            <x v="1172"/>
            <x v="1173"/>
            <x v="1189"/>
            <x v="1195"/>
            <x v="1196"/>
            <x v="1199"/>
            <x v="1204"/>
            <x v="1205"/>
            <x v="1242"/>
            <x v="1243"/>
            <x v="1258"/>
            <x v="1262"/>
            <x v="1290"/>
            <x v="1292"/>
            <x v="1308"/>
            <x v="1314"/>
            <x v="1315"/>
            <x v="1319"/>
            <x v="1323"/>
            <x v="1331"/>
            <x v="1341"/>
            <x v="1343"/>
            <x v="1350"/>
            <x v="1354"/>
            <x v="1360"/>
            <x v="1362"/>
            <x v="1363"/>
            <x v="1366"/>
            <x v="1370"/>
            <x v="1373"/>
            <x v="1390"/>
            <x v="1391"/>
            <x v="1392"/>
            <x v="1393"/>
            <x v="1394"/>
            <x v="1402"/>
            <x v="1406"/>
            <x v="1411"/>
            <x v="1416"/>
            <x v="1417"/>
            <x v="1421"/>
            <x v="1425"/>
            <x v="1442"/>
            <x v="1455"/>
          </reference>
        </references>
      </pivotArea>
    </format>
    <format dxfId="2058">
      <pivotArea dataOnly="0" labelOnly="1" fieldPosition="0">
        <references count="1">
          <reference field="6" count="50">
            <x v="1477"/>
            <x v="1484"/>
            <x v="1492"/>
            <x v="1496"/>
            <x v="1524"/>
            <x v="1532"/>
            <x v="1533"/>
            <x v="1540"/>
            <x v="1541"/>
            <x v="1557"/>
            <x v="1563"/>
            <x v="1579"/>
            <x v="1602"/>
            <x v="1605"/>
            <x v="1607"/>
            <x v="1636"/>
            <x v="1643"/>
            <x v="1653"/>
            <x v="1678"/>
            <x v="1696"/>
            <x v="1697"/>
            <x v="1703"/>
            <x v="1706"/>
            <x v="1711"/>
            <x v="1716"/>
            <x v="1721"/>
            <x v="1746"/>
            <x v="1749"/>
            <x v="1751"/>
            <x v="1755"/>
            <x v="1769"/>
            <x v="1774"/>
            <x v="1798"/>
            <x v="1807"/>
            <x v="1827"/>
            <x v="1836"/>
            <x v="1849"/>
            <x v="1865"/>
            <x v="1869"/>
            <x v="1872"/>
            <x v="1885"/>
            <x v="1889"/>
            <x v="1892"/>
            <x v="1893"/>
            <x v="1897"/>
            <x v="1924"/>
            <x v="1938"/>
            <x v="1958"/>
            <x v="1961"/>
            <x v="1969"/>
          </reference>
        </references>
      </pivotArea>
    </format>
    <format dxfId="2057">
      <pivotArea dataOnly="0" labelOnly="1" fieldPosition="0">
        <references count="1">
          <reference field="6" count="50">
            <x v="1975"/>
            <x v="1987"/>
            <x v="1993"/>
            <x v="1999"/>
            <x v="2011"/>
            <x v="2020"/>
            <x v="2027"/>
            <x v="2030"/>
            <x v="2039"/>
            <x v="2048"/>
            <x v="2050"/>
            <x v="2056"/>
            <x v="2059"/>
            <x v="2065"/>
            <x v="2067"/>
            <x v="2084"/>
            <x v="2086"/>
            <x v="2089"/>
            <x v="2091"/>
            <x v="2094"/>
            <x v="2104"/>
            <x v="2111"/>
            <x v="2117"/>
            <x v="2153"/>
            <x v="2162"/>
            <x v="2165"/>
            <x v="2170"/>
            <x v="2188"/>
            <x v="2195"/>
            <x v="2200"/>
            <x v="2202"/>
            <x v="2205"/>
            <x v="2215"/>
            <x v="2216"/>
            <x v="2218"/>
            <x v="2222"/>
            <x v="2233"/>
            <x v="2252"/>
            <x v="2256"/>
            <x v="2269"/>
            <x v="2276"/>
            <x v="2289"/>
            <x v="2295"/>
            <x v="2303"/>
            <x v="2307"/>
            <x v="2319"/>
            <x v="2325"/>
            <x v="2328"/>
            <x v="2329"/>
            <x v="2330"/>
          </reference>
        </references>
      </pivotArea>
    </format>
    <format dxfId="2056">
      <pivotArea dataOnly="0" labelOnly="1" fieldPosition="0">
        <references count="1">
          <reference field="6" count="50">
            <x v="2335"/>
            <x v="2344"/>
            <x v="2356"/>
            <x v="2365"/>
            <x v="2366"/>
            <x v="2367"/>
            <x v="2373"/>
            <x v="2386"/>
            <x v="2394"/>
            <x v="2407"/>
            <x v="2424"/>
            <x v="2427"/>
            <x v="2443"/>
            <x v="2444"/>
            <x v="2445"/>
            <x v="2450"/>
            <x v="2462"/>
            <x v="2469"/>
            <x v="2471"/>
            <x v="2473"/>
            <x v="2474"/>
            <x v="2477"/>
            <x v="2482"/>
            <x v="2487"/>
            <x v="2488"/>
            <x v="2503"/>
            <x v="2520"/>
            <x v="2524"/>
            <x v="2530"/>
            <x v="2540"/>
            <x v="2548"/>
            <x v="2553"/>
            <x v="2561"/>
            <x v="2574"/>
            <x v="2585"/>
            <x v="2592"/>
            <x v="2618"/>
            <x v="2620"/>
            <x v="2633"/>
            <x v="2636"/>
            <x v="2639"/>
            <x v="2642"/>
            <x v="2644"/>
            <x v="2645"/>
            <x v="2661"/>
            <x v="2667"/>
            <x v="2684"/>
            <x v="2686"/>
            <x v="2697"/>
            <x v="2700"/>
          </reference>
        </references>
      </pivotArea>
    </format>
    <format dxfId="2055">
      <pivotArea dataOnly="0" labelOnly="1" fieldPosition="0">
        <references count="1">
          <reference field="6" count="42">
            <x v="2701"/>
            <x v="2705"/>
            <x v="2708"/>
            <x v="2718"/>
            <x v="2723"/>
            <x v="2734"/>
            <x v="2737"/>
            <x v="2740"/>
            <x v="2742"/>
            <x v="2754"/>
            <x v="2756"/>
            <x v="2760"/>
            <x v="2775"/>
            <x v="2781"/>
            <x v="2803"/>
            <x v="2809"/>
            <x v="2822"/>
            <x v="2828"/>
            <x v="2834"/>
            <x v="2848"/>
            <x v="2865"/>
            <x v="2868"/>
            <x v="2875"/>
            <x v="2876"/>
            <x v="2920"/>
            <x v="2921"/>
            <x v="2923"/>
            <x v="2928"/>
            <x v="2931"/>
            <x v="2934"/>
            <x v="2936"/>
            <x v="2940"/>
            <x v="2942"/>
            <x v="2956"/>
            <x v="2957"/>
            <x v="2960"/>
            <x v="2964"/>
            <x v="2974"/>
            <x v="2976"/>
            <x v="2986"/>
            <x v="2988"/>
            <x v="3005"/>
          </reference>
        </references>
      </pivotArea>
    </format>
    <format dxfId="2054">
      <pivotArea collapsedLevelsAreSubtotals="1" fieldPosition="0">
        <references count="1">
          <reference field="6" count="1070">
            <x v="0"/>
            <x v="4"/>
            <x v="13"/>
            <x v="15"/>
            <x v="16"/>
            <x v="18"/>
            <x v="22"/>
            <x v="29"/>
            <x v="37"/>
            <x v="39"/>
            <x v="40"/>
            <x v="41"/>
            <x v="42"/>
            <x v="44"/>
            <x v="47"/>
            <x v="48"/>
            <x v="55"/>
            <x v="61"/>
            <x v="63"/>
            <x v="66"/>
            <x v="68"/>
            <x v="69"/>
            <x v="74"/>
            <x v="75"/>
            <x v="78"/>
            <x v="80"/>
            <x v="81"/>
            <x v="82"/>
            <x v="85"/>
            <x v="86"/>
            <x v="87"/>
            <x v="90"/>
            <x v="91"/>
            <x v="92"/>
            <x v="93"/>
            <x v="94"/>
            <x v="96"/>
            <x v="100"/>
            <x v="105"/>
            <x v="107"/>
            <x v="109"/>
            <x v="111"/>
            <x v="114"/>
            <x v="115"/>
            <x v="118"/>
            <x v="119"/>
            <x v="120"/>
            <x v="121"/>
            <x v="124"/>
            <x v="128"/>
            <x v="131"/>
            <x v="132"/>
            <x v="134"/>
            <x v="137"/>
            <x v="140"/>
            <x v="141"/>
            <x v="143"/>
            <x v="148"/>
            <x v="149"/>
            <x v="150"/>
            <x v="154"/>
            <x v="158"/>
            <x v="160"/>
            <x v="164"/>
            <x v="165"/>
            <x v="166"/>
            <x v="169"/>
            <x v="171"/>
            <x v="173"/>
            <x v="176"/>
            <x v="177"/>
            <x v="179"/>
            <x v="180"/>
            <x v="182"/>
            <x v="186"/>
            <x v="187"/>
            <x v="188"/>
            <x v="190"/>
            <x v="191"/>
            <x v="194"/>
            <x v="196"/>
            <x v="197"/>
            <x v="198"/>
            <x v="201"/>
            <x v="202"/>
            <x v="206"/>
            <x v="211"/>
            <x v="222"/>
            <x v="230"/>
            <x v="232"/>
            <x v="233"/>
            <x v="234"/>
            <x v="239"/>
            <x v="240"/>
            <x v="249"/>
            <x v="258"/>
            <x v="265"/>
            <x v="267"/>
            <x v="272"/>
            <x v="274"/>
            <x v="281"/>
            <x v="282"/>
            <x v="283"/>
            <x v="285"/>
            <x v="287"/>
            <x v="288"/>
            <x v="289"/>
            <x v="290"/>
            <x v="293"/>
            <x v="295"/>
            <x v="296"/>
            <x v="297"/>
            <x v="298"/>
            <x v="300"/>
            <x v="303"/>
            <x v="308"/>
            <x v="310"/>
            <x v="311"/>
            <x v="313"/>
            <x v="314"/>
            <x v="315"/>
            <x v="316"/>
            <x v="318"/>
            <x v="330"/>
            <x v="331"/>
            <x v="332"/>
            <x v="334"/>
            <x v="338"/>
            <x v="340"/>
            <x v="344"/>
            <x v="348"/>
            <x v="352"/>
            <x v="353"/>
            <x v="357"/>
            <x v="358"/>
            <x v="367"/>
            <x v="369"/>
            <x v="374"/>
            <x v="378"/>
            <x v="379"/>
            <x v="386"/>
            <x v="388"/>
            <x v="391"/>
            <x v="395"/>
            <x v="397"/>
            <x v="398"/>
            <x v="399"/>
            <x v="402"/>
            <x v="403"/>
            <x v="405"/>
            <x v="406"/>
            <x v="408"/>
            <x v="411"/>
            <x v="413"/>
            <x v="415"/>
            <x v="417"/>
            <x v="418"/>
            <x v="420"/>
            <x v="422"/>
            <x v="423"/>
            <x v="424"/>
            <x v="427"/>
            <x v="428"/>
            <x v="429"/>
            <x v="435"/>
            <x v="436"/>
            <x v="438"/>
            <x v="443"/>
            <x v="445"/>
            <x v="447"/>
            <x v="451"/>
            <x v="454"/>
            <x v="459"/>
            <x v="460"/>
            <x v="461"/>
            <x v="464"/>
            <x v="467"/>
            <x v="468"/>
            <x v="470"/>
            <x v="471"/>
            <x v="472"/>
            <x v="476"/>
            <x v="479"/>
            <x v="480"/>
            <x v="481"/>
            <x v="482"/>
            <x v="483"/>
            <x v="485"/>
            <x v="492"/>
            <x v="493"/>
            <x v="495"/>
            <x v="497"/>
            <x v="500"/>
            <x v="504"/>
            <x v="507"/>
            <x v="508"/>
            <x v="513"/>
            <x v="515"/>
            <x v="518"/>
            <x v="520"/>
            <x v="521"/>
            <x v="525"/>
            <x v="526"/>
            <x v="528"/>
            <x v="529"/>
            <x v="535"/>
            <x v="536"/>
            <x v="540"/>
            <x v="541"/>
            <x v="549"/>
            <x v="551"/>
            <x v="552"/>
            <x v="556"/>
            <x v="558"/>
            <x v="560"/>
            <x v="564"/>
            <x v="565"/>
            <x v="566"/>
            <x v="569"/>
            <x v="570"/>
            <x v="575"/>
            <x v="576"/>
            <x v="577"/>
            <x v="581"/>
            <x v="582"/>
            <x v="585"/>
            <x v="588"/>
            <x v="591"/>
            <x v="597"/>
            <x v="599"/>
            <x v="603"/>
            <x v="609"/>
            <x v="610"/>
            <x v="612"/>
            <x v="613"/>
            <x v="623"/>
            <x v="624"/>
            <x v="631"/>
            <x v="635"/>
            <x v="638"/>
            <x v="644"/>
            <x v="649"/>
            <x v="651"/>
            <x v="657"/>
            <x v="659"/>
            <x v="660"/>
            <x v="661"/>
            <x v="662"/>
            <x v="663"/>
            <x v="673"/>
            <x v="674"/>
            <x v="675"/>
            <x v="676"/>
            <x v="679"/>
            <x v="684"/>
            <x v="688"/>
            <x v="690"/>
            <x v="694"/>
            <x v="700"/>
            <x v="703"/>
            <x v="704"/>
            <x v="706"/>
            <x v="714"/>
            <x v="716"/>
            <x v="717"/>
            <x v="719"/>
            <x v="720"/>
            <x v="724"/>
            <x v="727"/>
            <x v="729"/>
            <x v="733"/>
            <x v="734"/>
            <x v="735"/>
            <x v="737"/>
            <x v="744"/>
            <x v="745"/>
            <x v="746"/>
            <x v="750"/>
            <x v="754"/>
            <x v="757"/>
            <x v="759"/>
            <x v="760"/>
            <x v="761"/>
            <x v="763"/>
            <x v="770"/>
            <x v="772"/>
            <x v="774"/>
            <x v="778"/>
            <x v="787"/>
            <x v="788"/>
            <x v="793"/>
            <x v="794"/>
            <x v="795"/>
            <x v="797"/>
            <x v="798"/>
            <x v="800"/>
            <x v="804"/>
            <x v="806"/>
            <x v="815"/>
            <x v="818"/>
            <x v="823"/>
            <x v="824"/>
            <x v="825"/>
            <x v="826"/>
            <x v="827"/>
            <x v="829"/>
            <x v="839"/>
            <x v="840"/>
            <x v="845"/>
            <x v="847"/>
            <x v="848"/>
            <x v="857"/>
            <x v="860"/>
            <x v="862"/>
            <x v="864"/>
            <x v="867"/>
            <x v="869"/>
            <x v="870"/>
            <x v="878"/>
            <x v="881"/>
            <x v="882"/>
            <x v="884"/>
            <x v="885"/>
            <x v="887"/>
            <x v="888"/>
            <x v="893"/>
            <x v="895"/>
            <x v="898"/>
            <x v="905"/>
            <x v="907"/>
            <x v="908"/>
            <x v="909"/>
            <x v="912"/>
            <x v="913"/>
            <x v="917"/>
            <x v="918"/>
            <x v="922"/>
            <x v="928"/>
            <x v="933"/>
            <x v="934"/>
            <x v="935"/>
            <x v="936"/>
            <x v="939"/>
            <x v="941"/>
            <x v="942"/>
            <x v="943"/>
            <x v="944"/>
            <x v="946"/>
            <x v="949"/>
            <x v="951"/>
            <x v="953"/>
            <x v="954"/>
            <x v="955"/>
            <x v="956"/>
            <x v="957"/>
            <x v="960"/>
            <x v="961"/>
            <x v="963"/>
            <x v="964"/>
            <x v="976"/>
            <x v="977"/>
            <x v="979"/>
            <x v="980"/>
            <x v="981"/>
            <x v="989"/>
            <x v="992"/>
            <x v="995"/>
            <x v="999"/>
            <x v="1001"/>
            <x v="1003"/>
            <x v="1005"/>
            <x v="1007"/>
            <x v="1009"/>
            <x v="1015"/>
            <x v="1020"/>
            <x v="1021"/>
            <x v="1022"/>
            <x v="1024"/>
            <x v="1025"/>
            <x v="1030"/>
            <x v="1040"/>
            <x v="1045"/>
            <x v="1047"/>
            <x v="1048"/>
            <x v="1051"/>
            <x v="1059"/>
            <x v="1063"/>
            <x v="1065"/>
            <x v="1066"/>
            <x v="1067"/>
            <x v="1069"/>
            <x v="1070"/>
            <x v="1071"/>
            <x v="1080"/>
            <x v="1082"/>
            <x v="1084"/>
            <x v="1088"/>
            <x v="1089"/>
            <x v="1090"/>
            <x v="1092"/>
            <x v="1095"/>
            <x v="1098"/>
            <x v="1102"/>
            <x v="1107"/>
            <x v="1109"/>
            <x v="1115"/>
            <x v="1119"/>
            <x v="1120"/>
            <x v="1122"/>
            <x v="1123"/>
            <x v="1125"/>
            <x v="1126"/>
            <x v="1127"/>
            <x v="1129"/>
            <x v="1130"/>
            <x v="1131"/>
            <x v="1138"/>
            <x v="1139"/>
            <x v="1141"/>
            <x v="1144"/>
            <x v="1146"/>
            <x v="1149"/>
            <x v="1150"/>
            <x v="1153"/>
            <x v="1157"/>
            <x v="1159"/>
            <x v="1161"/>
            <x v="1163"/>
            <x v="1168"/>
            <x v="1169"/>
            <x v="1170"/>
            <x v="1172"/>
            <x v="1173"/>
            <x v="1179"/>
            <x v="1180"/>
            <x v="1184"/>
            <x v="1189"/>
            <x v="1190"/>
            <x v="1192"/>
            <x v="1195"/>
            <x v="1196"/>
            <x v="1199"/>
            <x v="1203"/>
            <x v="1204"/>
            <x v="1205"/>
            <x v="1208"/>
            <x v="1210"/>
            <x v="1211"/>
            <x v="1214"/>
            <x v="1215"/>
            <x v="1218"/>
            <x v="1219"/>
            <x v="1220"/>
            <x v="1222"/>
            <x v="1223"/>
            <x v="1225"/>
            <x v="1226"/>
            <x v="1231"/>
            <x v="1235"/>
            <x v="1236"/>
            <x v="1238"/>
            <x v="1242"/>
            <x v="1243"/>
            <x v="1247"/>
            <x v="1250"/>
            <x v="1254"/>
            <x v="1257"/>
            <x v="1258"/>
            <x v="1262"/>
            <x v="1263"/>
            <x v="1264"/>
            <x v="1268"/>
            <x v="1275"/>
            <x v="1278"/>
            <x v="1281"/>
            <x v="1287"/>
            <x v="1290"/>
            <x v="1292"/>
            <x v="1307"/>
            <x v="1308"/>
            <x v="1309"/>
            <x v="1314"/>
            <x v="1315"/>
            <x v="1316"/>
            <x v="1319"/>
            <x v="1323"/>
            <x v="1328"/>
            <x v="1330"/>
            <x v="1331"/>
            <x v="1335"/>
            <x v="1340"/>
            <x v="1341"/>
            <x v="1342"/>
            <x v="1343"/>
            <x v="1344"/>
            <x v="1345"/>
            <x v="1350"/>
            <x v="1354"/>
            <x v="1355"/>
            <x v="1360"/>
            <x v="1362"/>
            <x v="1363"/>
            <x v="1366"/>
            <x v="1370"/>
            <x v="1373"/>
            <x v="1374"/>
            <x v="1375"/>
            <x v="1378"/>
            <x v="1380"/>
            <x v="1382"/>
            <x v="1390"/>
            <x v="1391"/>
            <x v="1392"/>
            <x v="1393"/>
            <x v="1394"/>
            <x v="1402"/>
            <x v="1406"/>
            <x v="1407"/>
            <x v="1411"/>
            <x v="1412"/>
            <x v="1414"/>
            <x v="1416"/>
            <x v="1417"/>
            <x v="1420"/>
            <x v="1421"/>
            <x v="1422"/>
            <x v="1425"/>
            <x v="1436"/>
            <x v="1437"/>
            <x v="1439"/>
            <x v="1441"/>
            <x v="1442"/>
            <x v="1444"/>
            <x v="1445"/>
            <x v="1446"/>
            <x v="1448"/>
            <x v="1449"/>
            <x v="1451"/>
            <x v="1452"/>
            <x v="1454"/>
            <x v="1455"/>
            <x v="1461"/>
            <x v="1470"/>
            <x v="1473"/>
            <x v="1474"/>
            <x v="1477"/>
            <x v="1480"/>
            <x v="1482"/>
            <x v="1483"/>
            <x v="1484"/>
            <x v="1487"/>
            <x v="1488"/>
            <x v="1491"/>
            <x v="1492"/>
            <x v="1496"/>
            <x v="1506"/>
            <x v="1524"/>
            <x v="1525"/>
            <x v="1528"/>
            <x v="1530"/>
            <x v="1532"/>
            <x v="1533"/>
            <x v="1535"/>
            <x v="1540"/>
            <x v="1541"/>
            <x v="1542"/>
            <x v="1547"/>
            <x v="1549"/>
            <x v="1556"/>
            <x v="1557"/>
            <x v="1563"/>
            <x v="1568"/>
            <x v="1569"/>
            <x v="1573"/>
            <x v="1574"/>
            <x v="1579"/>
            <x v="1581"/>
            <x v="1582"/>
            <x v="1583"/>
            <x v="1587"/>
            <x v="1590"/>
            <x v="1593"/>
            <x v="1600"/>
            <x v="1602"/>
            <x v="1605"/>
            <x v="1607"/>
            <x v="1622"/>
            <x v="1623"/>
            <x v="1624"/>
            <x v="1625"/>
            <x v="1631"/>
            <x v="1636"/>
            <x v="1640"/>
            <x v="1643"/>
            <x v="1644"/>
            <x v="1647"/>
            <x v="1650"/>
            <x v="1653"/>
            <x v="1660"/>
            <x v="1663"/>
            <x v="1667"/>
            <x v="1671"/>
            <x v="1676"/>
            <x v="1677"/>
            <x v="1678"/>
            <x v="1680"/>
            <x v="1681"/>
            <x v="1687"/>
            <x v="1690"/>
            <x v="1694"/>
            <x v="1696"/>
            <x v="1697"/>
            <x v="1703"/>
            <x v="1706"/>
            <x v="1707"/>
            <x v="1708"/>
            <x v="1711"/>
            <x v="1715"/>
            <x v="1716"/>
            <x v="1718"/>
            <x v="1721"/>
            <x v="1729"/>
            <x v="1735"/>
            <x v="1739"/>
            <x v="1742"/>
            <x v="1746"/>
            <x v="1748"/>
            <x v="1749"/>
            <x v="1751"/>
            <x v="1755"/>
            <x v="1756"/>
            <x v="1763"/>
            <x v="1767"/>
            <x v="1768"/>
            <x v="1769"/>
            <x v="1773"/>
            <x v="1774"/>
            <x v="1777"/>
            <x v="1782"/>
            <x v="1784"/>
            <x v="1788"/>
            <x v="1796"/>
            <x v="1797"/>
            <x v="1798"/>
            <x v="1799"/>
            <x v="1802"/>
            <x v="1805"/>
            <x v="1807"/>
            <x v="1809"/>
            <x v="1819"/>
            <x v="1821"/>
            <x v="1822"/>
            <x v="1826"/>
            <x v="1827"/>
            <x v="1828"/>
            <x v="1829"/>
            <x v="1831"/>
            <x v="1834"/>
            <x v="1836"/>
            <x v="1847"/>
            <x v="1849"/>
            <x v="1856"/>
            <x v="1865"/>
            <x v="1867"/>
            <x v="1869"/>
            <x v="1872"/>
            <x v="1873"/>
            <x v="1874"/>
            <x v="1877"/>
            <x v="1878"/>
            <x v="1885"/>
            <x v="1886"/>
            <x v="1889"/>
            <x v="1890"/>
            <x v="1892"/>
            <x v="1893"/>
            <x v="1895"/>
            <x v="1897"/>
            <x v="1899"/>
            <x v="1900"/>
            <x v="1901"/>
            <x v="1908"/>
            <x v="1915"/>
            <x v="1919"/>
            <x v="1924"/>
            <x v="1926"/>
            <x v="1929"/>
            <x v="1936"/>
            <x v="1937"/>
            <x v="1938"/>
            <x v="1939"/>
            <x v="1942"/>
            <x v="1946"/>
            <x v="1947"/>
            <x v="1949"/>
            <x v="1950"/>
            <x v="1951"/>
            <x v="1952"/>
            <x v="1954"/>
            <x v="1955"/>
            <x v="1958"/>
            <x v="1961"/>
            <x v="1963"/>
            <x v="1964"/>
            <x v="1966"/>
            <x v="1967"/>
            <x v="1969"/>
            <x v="1971"/>
            <x v="1972"/>
            <x v="1975"/>
            <x v="1977"/>
            <x v="1978"/>
            <x v="1985"/>
            <x v="1987"/>
            <x v="1989"/>
            <x v="1992"/>
            <x v="1993"/>
            <x v="1995"/>
            <x v="1996"/>
            <x v="1999"/>
            <x v="2011"/>
            <x v="2015"/>
            <x v="2020"/>
            <x v="2024"/>
            <x v="2027"/>
            <x v="2030"/>
            <x v="2032"/>
            <x v="2039"/>
            <x v="2041"/>
            <x v="2048"/>
            <x v="2050"/>
            <x v="2056"/>
            <x v="2059"/>
            <x v="2062"/>
            <x v="2065"/>
            <x v="2067"/>
            <x v="2070"/>
            <x v="2071"/>
            <x v="2077"/>
            <x v="2079"/>
            <x v="2084"/>
            <x v="2086"/>
            <x v="2089"/>
            <x v="2090"/>
            <x v="2091"/>
            <x v="2092"/>
            <x v="2094"/>
            <x v="2102"/>
            <x v="2104"/>
            <x v="2111"/>
            <x v="2117"/>
            <x v="2121"/>
            <x v="2129"/>
            <x v="2136"/>
            <x v="2137"/>
            <x v="2139"/>
            <x v="2146"/>
            <x v="2147"/>
            <x v="2153"/>
            <x v="2160"/>
            <x v="2161"/>
            <x v="2162"/>
            <x v="2165"/>
            <x v="2167"/>
            <x v="2170"/>
            <x v="2177"/>
            <x v="2183"/>
            <x v="2186"/>
            <x v="2188"/>
            <x v="2192"/>
            <x v="2195"/>
            <x v="2196"/>
            <x v="2199"/>
            <x v="2200"/>
            <x v="2202"/>
            <x v="2203"/>
            <x v="2205"/>
            <x v="2209"/>
            <x v="2211"/>
            <x v="2215"/>
            <x v="2216"/>
            <x v="2217"/>
            <x v="2218"/>
            <x v="2222"/>
            <x v="2223"/>
            <x v="2224"/>
            <x v="2226"/>
            <x v="2233"/>
            <x v="2243"/>
            <x v="2245"/>
            <x v="2252"/>
            <x v="2255"/>
            <x v="2256"/>
            <x v="2257"/>
            <x v="2258"/>
            <x v="2260"/>
            <x v="2262"/>
            <x v="2269"/>
            <x v="2274"/>
            <x v="2276"/>
            <x v="2284"/>
            <x v="2289"/>
            <x v="2295"/>
            <x v="2299"/>
            <x v="2300"/>
            <x v="2303"/>
            <x v="2304"/>
            <x v="2306"/>
            <x v="2307"/>
            <x v="2309"/>
            <x v="2316"/>
            <x v="2319"/>
            <x v="2320"/>
            <x v="2321"/>
            <x v="2325"/>
            <x v="2326"/>
            <x v="2328"/>
            <x v="2329"/>
            <x v="2330"/>
            <x v="2335"/>
            <x v="2338"/>
            <x v="2341"/>
            <x v="2344"/>
            <x v="2345"/>
            <x v="2346"/>
            <x v="2347"/>
            <x v="2352"/>
            <x v="2354"/>
            <x v="2356"/>
            <x v="2359"/>
            <x v="2361"/>
            <x v="2362"/>
            <x v="2363"/>
            <x v="2365"/>
            <x v="2366"/>
            <x v="2367"/>
            <x v="2369"/>
            <x v="2372"/>
            <x v="2373"/>
            <x v="2378"/>
            <x v="2380"/>
            <x v="2383"/>
            <x v="2384"/>
            <x v="2386"/>
            <x v="2388"/>
            <x v="2390"/>
            <x v="2391"/>
            <x v="2393"/>
            <x v="2394"/>
            <x v="2402"/>
            <x v="2406"/>
            <x v="2407"/>
            <x v="2408"/>
            <x v="2416"/>
            <x v="2417"/>
            <x v="2420"/>
            <x v="2422"/>
            <x v="2424"/>
            <x v="2427"/>
            <x v="2428"/>
            <x v="2430"/>
            <x v="2437"/>
            <x v="2442"/>
            <x v="2443"/>
            <x v="2444"/>
            <x v="2445"/>
            <x v="2449"/>
            <x v="2450"/>
            <x v="2452"/>
            <x v="2462"/>
            <x v="2465"/>
            <x v="2467"/>
            <x v="2469"/>
            <x v="2471"/>
            <x v="2473"/>
            <x v="2474"/>
            <x v="2477"/>
            <x v="2482"/>
            <x v="2487"/>
            <x v="2488"/>
            <x v="2492"/>
            <x v="2497"/>
            <x v="2498"/>
            <x v="2503"/>
            <x v="2504"/>
            <x v="2509"/>
            <x v="2512"/>
            <x v="2516"/>
            <x v="2517"/>
            <x v="2519"/>
            <x v="2520"/>
            <x v="2522"/>
            <x v="2524"/>
            <x v="2526"/>
            <x v="2530"/>
            <x v="2536"/>
            <x v="2538"/>
            <x v="2540"/>
            <x v="2548"/>
            <x v="2550"/>
            <x v="2552"/>
            <x v="2553"/>
            <x v="2555"/>
            <x v="2558"/>
            <x v="2561"/>
            <x v="2566"/>
            <x v="2570"/>
            <x v="2571"/>
            <x v="2574"/>
            <x v="2576"/>
            <x v="2577"/>
            <x v="2580"/>
            <x v="2583"/>
            <x v="2584"/>
            <x v="2585"/>
            <x v="2589"/>
            <x v="2590"/>
            <x v="2592"/>
            <x v="2593"/>
            <x v="2594"/>
            <x v="2596"/>
            <x v="2599"/>
            <x v="2600"/>
            <x v="2602"/>
            <x v="2609"/>
            <x v="2610"/>
            <x v="2615"/>
            <x v="2618"/>
            <x v="2619"/>
            <x v="2620"/>
            <x v="2624"/>
            <x v="2626"/>
            <x v="2633"/>
            <x v="2636"/>
            <x v="2639"/>
            <x v="2640"/>
            <x v="2642"/>
            <x v="2643"/>
            <x v="2644"/>
            <x v="2645"/>
            <x v="2648"/>
            <x v="2652"/>
            <x v="2658"/>
            <x v="2661"/>
            <x v="2664"/>
            <x v="2667"/>
            <x v="2669"/>
            <x v="2673"/>
            <x v="2674"/>
            <x v="2684"/>
            <x v="2685"/>
            <x v="2686"/>
            <x v="2687"/>
            <x v="2690"/>
            <x v="2692"/>
            <x v="2697"/>
            <x v="2700"/>
            <x v="2701"/>
            <x v="2705"/>
            <x v="2707"/>
            <x v="2708"/>
            <x v="2710"/>
            <x v="2718"/>
            <x v="2719"/>
            <x v="2720"/>
            <x v="2723"/>
            <x v="2724"/>
            <x v="2731"/>
            <x v="2733"/>
            <x v="2734"/>
            <x v="2736"/>
            <x v="2737"/>
            <x v="2740"/>
            <x v="2741"/>
            <x v="2742"/>
            <x v="2743"/>
            <x v="2746"/>
            <x v="2747"/>
            <x v="2748"/>
            <x v="2750"/>
            <x v="2754"/>
            <x v="2755"/>
            <x v="2756"/>
            <x v="2757"/>
            <x v="2759"/>
            <x v="2760"/>
            <x v="2766"/>
            <x v="2768"/>
            <x v="2771"/>
            <x v="2775"/>
            <x v="2778"/>
            <x v="2780"/>
            <x v="2781"/>
            <x v="2789"/>
            <x v="2794"/>
            <x v="2796"/>
            <x v="2799"/>
            <x v="2802"/>
            <x v="2803"/>
            <x v="2805"/>
            <x v="2809"/>
            <x v="2810"/>
            <x v="2815"/>
            <x v="2816"/>
            <x v="2818"/>
            <x v="2822"/>
            <x v="2824"/>
            <x v="2826"/>
            <x v="2828"/>
            <x v="2832"/>
            <x v="2833"/>
            <x v="2834"/>
            <x v="2836"/>
            <x v="2840"/>
            <x v="2842"/>
            <x v="2848"/>
            <x v="2851"/>
            <x v="2852"/>
            <x v="2856"/>
            <x v="2862"/>
            <x v="2865"/>
            <x v="2868"/>
            <x v="2873"/>
            <x v="2875"/>
            <x v="2876"/>
            <x v="2879"/>
            <x v="2885"/>
            <x v="2911"/>
            <x v="2918"/>
            <x v="2919"/>
            <x v="2920"/>
            <x v="2921"/>
            <x v="2923"/>
            <x v="2927"/>
            <x v="2928"/>
            <x v="2929"/>
            <x v="2931"/>
            <x v="2934"/>
            <x v="2936"/>
            <x v="2940"/>
            <x v="2942"/>
            <x v="2944"/>
            <x v="2946"/>
            <x v="2949"/>
            <x v="2950"/>
            <x v="2951"/>
            <x v="2952"/>
            <x v="2956"/>
            <x v="2957"/>
            <x v="2959"/>
            <x v="2960"/>
            <x v="2964"/>
            <x v="2967"/>
            <x v="2974"/>
            <x v="2975"/>
            <x v="2976"/>
            <x v="2977"/>
            <x v="2982"/>
            <x v="2983"/>
            <x v="2986"/>
            <x v="2988"/>
            <x v="2989"/>
            <x v="2994"/>
            <x v="2996"/>
            <x v="2999"/>
            <x v="3000"/>
            <x v="3003"/>
            <x v="3005"/>
            <x v="3008"/>
            <x v="3010"/>
          </reference>
        </references>
      </pivotArea>
    </format>
    <format dxfId="2053">
      <pivotArea dataOnly="0" labelOnly="1" fieldPosition="0">
        <references count="1">
          <reference field="6" count="50">
            <x v="0"/>
            <x v="4"/>
            <x v="13"/>
            <x v="15"/>
            <x v="16"/>
            <x v="18"/>
            <x v="22"/>
            <x v="29"/>
            <x v="37"/>
            <x v="39"/>
            <x v="40"/>
            <x v="41"/>
            <x v="42"/>
            <x v="44"/>
            <x v="47"/>
            <x v="48"/>
            <x v="55"/>
            <x v="61"/>
            <x v="63"/>
            <x v="66"/>
            <x v="68"/>
            <x v="69"/>
            <x v="74"/>
            <x v="75"/>
            <x v="78"/>
            <x v="80"/>
            <x v="81"/>
            <x v="82"/>
            <x v="85"/>
            <x v="86"/>
            <x v="87"/>
            <x v="90"/>
            <x v="91"/>
            <x v="92"/>
            <x v="93"/>
            <x v="94"/>
            <x v="96"/>
            <x v="100"/>
            <x v="105"/>
            <x v="107"/>
            <x v="109"/>
            <x v="111"/>
            <x v="114"/>
            <x v="115"/>
            <x v="118"/>
            <x v="119"/>
            <x v="120"/>
            <x v="121"/>
            <x v="124"/>
            <x v="128"/>
          </reference>
        </references>
      </pivotArea>
    </format>
    <format dxfId="2052">
      <pivotArea dataOnly="0" labelOnly="1" fieldPosition="0">
        <references count="1">
          <reference field="6" count="50">
            <x v="131"/>
            <x v="132"/>
            <x v="134"/>
            <x v="137"/>
            <x v="140"/>
            <x v="141"/>
            <x v="143"/>
            <x v="148"/>
            <x v="149"/>
            <x v="150"/>
            <x v="154"/>
            <x v="158"/>
            <x v="160"/>
            <x v="164"/>
            <x v="165"/>
            <x v="166"/>
            <x v="169"/>
            <x v="171"/>
            <x v="173"/>
            <x v="176"/>
            <x v="177"/>
            <x v="179"/>
            <x v="180"/>
            <x v="182"/>
            <x v="186"/>
            <x v="187"/>
            <x v="188"/>
            <x v="190"/>
            <x v="191"/>
            <x v="194"/>
            <x v="196"/>
            <x v="197"/>
            <x v="198"/>
            <x v="201"/>
            <x v="202"/>
            <x v="206"/>
            <x v="211"/>
            <x v="222"/>
            <x v="230"/>
            <x v="232"/>
            <x v="233"/>
            <x v="234"/>
            <x v="239"/>
            <x v="240"/>
            <x v="249"/>
            <x v="258"/>
            <x v="265"/>
            <x v="267"/>
            <x v="272"/>
            <x v="274"/>
          </reference>
        </references>
      </pivotArea>
    </format>
    <format dxfId="2051">
      <pivotArea dataOnly="0" labelOnly="1" fieldPosition="0">
        <references count="1">
          <reference field="6" count="50">
            <x v="281"/>
            <x v="282"/>
            <x v="283"/>
            <x v="285"/>
            <x v="287"/>
            <x v="288"/>
            <x v="289"/>
            <x v="290"/>
            <x v="293"/>
            <x v="295"/>
            <x v="296"/>
            <x v="297"/>
            <x v="298"/>
            <x v="300"/>
            <x v="303"/>
            <x v="308"/>
            <x v="310"/>
            <x v="311"/>
            <x v="313"/>
            <x v="314"/>
            <x v="315"/>
            <x v="316"/>
            <x v="318"/>
            <x v="330"/>
            <x v="331"/>
            <x v="332"/>
            <x v="334"/>
            <x v="338"/>
            <x v="340"/>
            <x v="344"/>
            <x v="348"/>
            <x v="352"/>
            <x v="353"/>
            <x v="357"/>
            <x v="358"/>
            <x v="367"/>
            <x v="369"/>
            <x v="374"/>
            <x v="378"/>
            <x v="379"/>
            <x v="386"/>
            <x v="388"/>
            <x v="391"/>
            <x v="395"/>
            <x v="397"/>
            <x v="398"/>
            <x v="399"/>
            <x v="402"/>
            <x v="403"/>
            <x v="405"/>
          </reference>
        </references>
      </pivotArea>
    </format>
    <format dxfId="2050">
      <pivotArea dataOnly="0" labelOnly="1" fieldPosition="0">
        <references count="1">
          <reference field="6" count="50">
            <x v="406"/>
            <x v="408"/>
            <x v="411"/>
            <x v="413"/>
            <x v="415"/>
            <x v="417"/>
            <x v="418"/>
            <x v="420"/>
            <x v="422"/>
            <x v="423"/>
            <x v="424"/>
            <x v="427"/>
            <x v="428"/>
            <x v="429"/>
            <x v="435"/>
            <x v="436"/>
            <x v="438"/>
            <x v="443"/>
            <x v="445"/>
            <x v="447"/>
            <x v="451"/>
            <x v="454"/>
            <x v="459"/>
            <x v="460"/>
            <x v="461"/>
            <x v="464"/>
            <x v="467"/>
            <x v="468"/>
            <x v="470"/>
            <x v="471"/>
            <x v="472"/>
            <x v="476"/>
            <x v="479"/>
            <x v="480"/>
            <x v="481"/>
            <x v="482"/>
            <x v="483"/>
            <x v="485"/>
            <x v="492"/>
            <x v="493"/>
            <x v="495"/>
            <x v="497"/>
            <x v="500"/>
            <x v="504"/>
            <x v="507"/>
            <x v="508"/>
            <x v="513"/>
            <x v="515"/>
            <x v="518"/>
            <x v="520"/>
          </reference>
        </references>
      </pivotArea>
    </format>
    <format dxfId="2049">
      <pivotArea dataOnly="0" labelOnly="1" fieldPosition="0">
        <references count="1">
          <reference field="6" count="50">
            <x v="521"/>
            <x v="525"/>
            <x v="526"/>
            <x v="528"/>
            <x v="529"/>
            <x v="535"/>
            <x v="536"/>
            <x v="540"/>
            <x v="541"/>
            <x v="549"/>
            <x v="551"/>
            <x v="552"/>
            <x v="556"/>
            <x v="558"/>
            <x v="560"/>
            <x v="564"/>
            <x v="565"/>
            <x v="566"/>
            <x v="569"/>
            <x v="570"/>
            <x v="575"/>
            <x v="576"/>
            <x v="577"/>
            <x v="581"/>
            <x v="582"/>
            <x v="585"/>
            <x v="588"/>
            <x v="591"/>
            <x v="597"/>
            <x v="599"/>
            <x v="603"/>
            <x v="609"/>
            <x v="610"/>
            <x v="612"/>
            <x v="613"/>
            <x v="623"/>
            <x v="624"/>
            <x v="631"/>
            <x v="635"/>
            <x v="638"/>
            <x v="644"/>
            <x v="649"/>
            <x v="651"/>
            <x v="657"/>
            <x v="659"/>
            <x v="660"/>
            <x v="661"/>
            <x v="662"/>
            <x v="663"/>
            <x v="673"/>
          </reference>
        </references>
      </pivotArea>
    </format>
    <format dxfId="2048">
      <pivotArea dataOnly="0" labelOnly="1" fieldPosition="0">
        <references count="1">
          <reference field="6" count="50">
            <x v="674"/>
            <x v="675"/>
            <x v="676"/>
            <x v="679"/>
            <x v="684"/>
            <x v="688"/>
            <x v="690"/>
            <x v="694"/>
            <x v="700"/>
            <x v="703"/>
            <x v="704"/>
            <x v="706"/>
            <x v="714"/>
            <x v="716"/>
            <x v="717"/>
            <x v="719"/>
            <x v="720"/>
            <x v="724"/>
            <x v="727"/>
            <x v="729"/>
            <x v="733"/>
            <x v="734"/>
            <x v="735"/>
            <x v="737"/>
            <x v="744"/>
            <x v="745"/>
            <x v="746"/>
            <x v="750"/>
            <x v="754"/>
            <x v="757"/>
            <x v="759"/>
            <x v="760"/>
            <x v="761"/>
            <x v="763"/>
            <x v="770"/>
            <x v="772"/>
            <x v="774"/>
            <x v="778"/>
            <x v="787"/>
            <x v="788"/>
            <x v="793"/>
            <x v="794"/>
            <x v="795"/>
            <x v="797"/>
            <x v="798"/>
            <x v="800"/>
            <x v="804"/>
            <x v="806"/>
            <x v="815"/>
            <x v="818"/>
          </reference>
        </references>
      </pivotArea>
    </format>
    <format dxfId="2047">
      <pivotArea dataOnly="0" labelOnly="1" fieldPosition="0">
        <references count="1">
          <reference field="6" count="50">
            <x v="823"/>
            <x v="824"/>
            <x v="825"/>
            <x v="826"/>
            <x v="827"/>
            <x v="829"/>
            <x v="839"/>
            <x v="840"/>
            <x v="845"/>
            <x v="847"/>
            <x v="848"/>
            <x v="857"/>
            <x v="860"/>
            <x v="862"/>
            <x v="864"/>
            <x v="867"/>
            <x v="869"/>
            <x v="870"/>
            <x v="878"/>
            <x v="881"/>
            <x v="882"/>
            <x v="884"/>
            <x v="885"/>
            <x v="887"/>
            <x v="888"/>
            <x v="893"/>
            <x v="895"/>
            <x v="898"/>
            <x v="905"/>
            <x v="907"/>
            <x v="908"/>
            <x v="909"/>
            <x v="912"/>
            <x v="913"/>
            <x v="917"/>
            <x v="918"/>
            <x v="922"/>
            <x v="928"/>
            <x v="933"/>
            <x v="934"/>
            <x v="935"/>
            <x v="936"/>
            <x v="939"/>
            <x v="941"/>
            <x v="942"/>
            <x v="943"/>
            <x v="944"/>
            <x v="946"/>
            <x v="949"/>
            <x v="951"/>
          </reference>
        </references>
      </pivotArea>
    </format>
    <format dxfId="2046">
      <pivotArea dataOnly="0" labelOnly="1" fieldPosition="0">
        <references count="1">
          <reference field="6" count="50">
            <x v="953"/>
            <x v="954"/>
            <x v="955"/>
            <x v="956"/>
            <x v="957"/>
            <x v="960"/>
            <x v="961"/>
            <x v="963"/>
            <x v="964"/>
            <x v="976"/>
            <x v="977"/>
            <x v="979"/>
            <x v="980"/>
            <x v="981"/>
            <x v="989"/>
            <x v="992"/>
            <x v="995"/>
            <x v="999"/>
            <x v="1001"/>
            <x v="1003"/>
            <x v="1005"/>
            <x v="1007"/>
            <x v="1009"/>
            <x v="1015"/>
            <x v="1020"/>
            <x v="1021"/>
            <x v="1022"/>
            <x v="1024"/>
            <x v="1025"/>
            <x v="1030"/>
            <x v="1040"/>
            <x v="1045"/>
            <x v="1047"/>
            <x v="1048"/>
            <x v="1051"/>
            <x v="1059"/>
            <x v="1063"/>
            <x v="1065"/>
            <x v="1066"/>
            <x v="1067"/>
            <x v="1069"/>
            <x v="1070"/>
            <x v="1071"/>
            <x v="1080"/>
            <x v="1082"/>
            <x v="1084"/>
            <x v="1088"/>
            <x v="1089"/>
            <x v="1090"/>
            <x v="1092"/>
          </reference>
        </references>
      </pivotArea>
    </format>
    <format dxfId="2045">
      <pivotArea dataOnly="0" labelOnly="1" fieldPosition="0">
        <references count="1">
          <reference field="6" count="50">
            <x v="1095"/>
            <x v="1098"/>
            <x v="1102"/>
            <x v="1107"/>
            <x v="1109"/>
            <x v="1115"/>
            <x v="1119"/>
            <x v="1120"/>
            <x v="1122"/>
            <x v="1123"/>
            <x v="1125"/>
            <x v="1126"/>
            <x v="1127"/>
            <x v="1129"/>
            <x v="1130"/>
            <x v="1131"/>
            <x v="1138"/>
            <x v="1139"/>
            <x v="1141"/>
            <x v="1144"/>
            <x v="1146"/>
            <x v="1149"/>
            <x v="1150"/>
            <x v="1153"/>
            <x v="1157"/>
            <x v="1159"/>
            <x v="1161"/>
            <x v="1163"/>
            <x v="1168"/>
            <x v="1169"/>
            <x v="1170"/>
            <x v="1172"/>
            <x v="1173"/>
            <x v="1179"/>
            <x v="1180"/>
            <x v="1184"/>
            <x v="1189"/>
            <x v="1190"/>
            <x v="1192"/>
            <x v="1195"/>
            <x v="1196"/>
            <x v="1199"/>
            <x v="1203"/>
            <x v="1204"/>
            <x v="1205"/>
            <x v="1208"/>
            <x v="1210"/>
            <x v="1211"/>
            <x v="1214"/>
            <x v="1215"/>
          </reference>
        </references>
      </pivotArea>
    </format>
    <format dxfId="2044">
      <pivotArea dataOnly="0" labelOnly="1" fieldPosition="0">
        <references count="1">
          <reference field="6" count="50">
            <x v="1218"/>
            <x v="1219"/>
            <x v="1220"/>
            <x v="1222"/>
            <x v="1223"/>
            <x v="1225"/>
            <x v="1226"/>
            <x v="1231"/>
            <x v="1235"/>
            <x v="1236"/>
            <x v="1238"/>
            <x v="1242"/>
            <x v="1243"/>
            <x v="1247"/>
            <x v="1250"/>
            <x v="1254"/>
            <x v="1257"/>
            <x v="1258"/>
            <x v="1262"/>
            <x v="1263"/>
            <x v="1264"/>
            <x v="1268"/>
            <x v="1275"/>
            <x v="1278"/>
            <x v="1281"/>
            <x v="1287"/>
            <x v="1290"/>
            <x v="1292"/>
            <x v="1307"/>
            <x v="1308"/>
            <x v="1309"/>
            <x v="1314"/>
            <x v="1315"/>
            <x v="1316"/>
            <x v="1319"/>
            <x v="1323"/>
            <x v="1328"/>
            <x v="1330"/>
            <x v="1331"/>
            <x v="1335"/>
            <x v="1340"/>
            <x v="1341"/>
            <x v="1342"/>
            <x v="1343"/>
            <x v="1344"/>
            <x v="1345"/>
            <x v="1350"/>
            <x v="1354"/>
            <x v="1355"/>
            <x v="1360"/>
          </reference>
        </references>
      </pivotArea>
    </format>
    <format dxfId="2043">
      <pivotArea dataOnly="0" labelOnly="1" fieldPosition="0">
        <references count="1">
          <reference field="6" count="50">
            <x v="1362"/>
            <x v="1363"/>
            <x v="1366"/>
            <x v="1370"/>
            <x v="1373"/>
            <x v="1374"/>
            <x v="1375"/>
            <x v="1378"/>
            <x v="1380"/>
            <x v="1382"/>
            <x v="1390"/>
            <x v="1391"/>
            <x v="1392"/>
            <x v="1393"/>
            <x v="1394"/>
            <x v="1402"/>
            <x v="1406"/>
            <x v="1407"/>
            <x v="1411"/>
            <x v="1412"/>
            <x v="1414"/>
            <x v="1416"/>
            <x v="1417"/>
            <x v="1420"/>
            <x v="1421"/>
            <x v="1422"/>
            <x v="1425"/>
            <x v="1436"/>
            <x v="1437"/>
            <x v="1439"/>
            <x v="1441"/>
            <x v="1442"/>
            <x v="1444"/>
            <x v="1445"/>
            <x v="1446"/>
            <x v="1448"/>
            <x v="1449"/>
            <x v="1451"/>
            <x v="1452"/>
            <x v="1454"/>
            <x v="1455"/>
            <x v="1461"/>
            <x v="1470"/>
            <x v="1473"/>
            <x v="1474"/>
            <x v="1477"/>
            <x v="1480"/>
            <x v="1482"/>
            <x v="1483"/>
            <x v="1484"/>
          </reference>
        </references>
      </pivotArea>
    </format>
    <format dxfId="2042">
      <pivotArea dataOnly="0" labelOnly="1" fieldPosition="0">
        <references count="1">
          <reference field="6" count="50">
            <x v="1487"/>
            <x v="1488"/>
            <x v="1491"/>
            <x v="1492"/>
            <x v="1496"/>
            <x v="1506"/>
            <x v="1524"/>
            <x v="1525"/>
            <x v="1528"/>
            <x v="1530"/>
            <x v="1532"/>
            <x v="1533"/>
            <x v="1535"/>
            <x v="1540"/>
            <x v="1541"/>
            <x v="1542"/>
            <x v="1547"/>
            <x v="1549"/>
            <x v="1556"/>
            <x v="1557"/>
            <x v="1563"/>
            <x v="1568"/>
            <x v="1569"/>
            <x v="1573"/>
            <x v="1574"/>
            <x v="1579"/>
            <x v="1581"/>
            <x v="1582"/>
            <x v="1583"/>
            <x v="1587"/>
            <x v="1590"/>
            <x v="1593"/>
            <x v="1600"/>
            <x v="1602"/>
            <x v="1605"/>
            <x v="1607"/>
            <x v="1622"/>
            <x v="1623"/>
            <x v="1624"/>
            <x v="1625"/>
            <x v="1631"/>
            <x v="1636"/>
            <x v="1640"/>
            <x v="1643"/>
            <x v="1644"/>
            <x v="1647"/>
            <x v="1650"/>
            <x v="1653"/>
            <x v="1660"/>
            <x v="1663"/>
          </reference>
        </references>
      </pivotArea>
    </format>
    <format dxfId="2041">
      <pivotArea dataOnly="0" labelOnly="1" fieldPosition="0">
        <references count="1">
          <reference field="6" count="50">
            <x v="1667"/>
            <x v="1671"/>
            <x v="1676"/>
            <x v="1677"/>
            <x v="1678"/>
            <x v="1680"/>
            <x v="1681"/>
            <x v="1687"/>
            <x v="1690"/>
            <x v="1694"/>
            <x v="1696"/>
            <x v="1697"/>
            <x v="1703"/>
            <x v="1706"/>
            <x v="1707"/>
            <x v="1708"/>
            <x v="1711"/>
            <x v="1715"/>
            <x v="1716"/>
            <x v="1718"/>
            <x v="1721"/>
            <x v="1729"/>
            <x v="1735"/>
            <x v="1739"/>
            <x v="1742"/>
            <x v="1746"/>
            <x v="1748"/>
            <x v="1749"/>
            <x v="1751"/>
            <x v="1755"/>
            <x v="1756"/>
            <x v="1763"/>
            <x v="1767"/>
            <x v="1768"/>
            <x v="1769"/>
            <x v="1773"/>
            <x v="1774"/>
            <x v="1777"/>
            <x v="1782"/>
            <x v="1784"/>
            <x v="1788"/>
            <x v="1796"/>
            <x v="1797"/>
            <x v="1798"/>
            <x v="1799"/>
            <x v="1802"/>
            <x v="1805"/>
            <x v="1807"/>
            <x v="1809"/>
            <x v="1819"/>
          </reference>
        </references>
      </pivotArea>
    </format>
    <format dxfId="2040">
      <pivotArea dataOnly="0" labelOnly="1" fieldPosition="0">
        <references count="1">
          <reference field="6" count="50">
            <x v="1821"/>
            <x v="1822"/>
            <x v="1826"/>
            <x v="1827"/>
            <x v="1828"/>
            <x v="1829"/>
            <x v="1831"/>
            <x v="1834"/>
            <x v="1836"/>
            <x v="1847"/>
            <x v="1849"/>
            <x v="1856"/>
            <x v="1865"/>
            <x v="1867"/>
            <x v="1869"/>
            <x v="1872"/>
            <x v="1873"/>
            <x v="1874"/>
            <x v="1877"/>
            <x v="1878"/>
            <x v="1885"/>
            <x v="1886"/>
            <x v="1889"/>
            <x v="1890"/>
            <x v="1892"/>
            <x v="1893"/>
            <x v="1895"/>
            <x v="1897"/>
            <x v="1899"/>
            <x v="1900"/>
            <x v="1901"/>
            <x v="1908"/>
            <x v="1915"/>
            <x v="1919"/>
            <x v="1924"/>
            <x v="1926"/>
            <x v="1929"/>
            <x v="1936"/>
            <x v="1937"/>
            <x v="1938"/>
            <x v="1939"/>
            <x v="1942"/>
            <x v="1946"/>
            <x v="1947"/>
            <x v="1949"/>
            <x v="1950"/>
            <x v="1951"/>
            <x v="1952"/>
            <x v="1954"/>
            <x v="1955"/>
          </reference>
        </references>
      </pivotArea>
    </format>
    <format dxfId="2039">
      <pivotArea dataOnly="0" labelOnly="1" fieldPosition="0">
        <references count="1">
          <reference field="6" count="50">
            <x v="1958"/>
            <x v="1961"/>
            <x v="1963"/>
            <x v="1964"/>
            <x v="1966"/>
            <x v="1967"/>
            <x v="1969"/>
            <x v="1971"/>
            <x v="1972"/>
            <x v="1975"/>
            <x v="1977"/>
            <x v="1978"/>
            <x v="1985"/>
            <x v="1987"/>
            <x v="1989"/>
            <x v="1992"/>
            <x v="1993"/>
            <x v="1995"/>
            <x v="1996"/>
            <x v="1999"/>
            <x v="2011"/>
            <x v="2015"/>
            <x v="2020"/>
            <x v="2024"/>
            <x v="2027"/>
            <x v="2030"/>
            <x v="2032"/>
            <x v="2039"/>
            <x v="2041"/>
            <x v="2048"/>
            <x v="2050"/>
            <x v="2056"/>
            <x v="2059"/>
            <x v="2062"/>
            <x v="2065"/>
            <x v="2067"/>
            <x v="2070"/>
            <x v="2071"/>
            <x v="2077"/>
            <x v="2079"/>
            <x v="2084"/>
            <x v="2086"/>
            <x v="2089"/>
            <x v="2090"/>
            <x v="2091"/>
            <x v="2092"/>
            <x v="2094"/>
            <x v="2102"/>
            <x v="2104"/>
            <x v="2111"/>
          </reference>
        </references>
      </pivotArea>
    </format>
    <format dxfId="2038">
      <pivotArea dataOnly="0" labelOnly="1" fieldPosition="0">
        <references count="1">
          <reference field="6" count="50">
            <x v="2117"/>
            <x v="2121"/>
            <x v="2129"/>
            <x v="2136"/>
            <x v="2137"/>
            <x v="2139"/>
            <x v="2146"/>
            <x v="2147"/>
            <x v="2153"/>
            <x v="2160"/>
            <x v="2161"/>
            <x v="2162"/>
            <x v="2165"/>
            <x v="2167"/>
            <x v="2170"/>
            <x v="2177"/>
            <x v="2183"/>
            <x v="2186"/>
            <x v="2188"/>
            <x v="2192"/>
            <x v="2195"/>
            <x v="2196"/>
            <x v="2199"/>
            <x v="2200"/>
            <x v="2202"/>
            <x v="2203"/>
            <x v="2205"/>
            <x v="2209"/>
            <x v="2211"/>
            <x v="2215"/>
            <x v="2216"/>
            <x v="2217"/>
            <x v="2218"/>
            <x v="2222"/>
            <x v="2223"/>
            <x v="2224"/>
            <x v="2226"/>
            <x v="2233"/>
            <x v="2243"/>
            <x v="2245"/>
            <x v="2252"/>
            <x v="2255"/>
            <x v="2256"/>
            <x v="2257"/>
            <x v="2258"/>
            <x v="2260"/>
            <x v="2262"/>
            <x v="2269"/>
            <x v="2274"/>
            <x v="2276"/>
          </reference>
        </references>
      </pivotArea>
    </format>
    <format dxfId="2037">
      <pivotArea dataOnly="0" labelOnly="1" fieldPosition="0">
        <references count="1">
          <reference field="6" count="50">
            <x v="2284"/>
            <x v="2289"/>
            <x v="2295"/>
            <x v="2299"/>
            <x v="2300"/>
            <x v="2303"/>
            <x v="2304"/>
            <x v="2306"/>
            <x v="2307"/>
            <x v="2309"/>
            <x v="2316"/>
            <x v="2319"/>
            <x v="2320"/>
            <x v="2321"/>
            <x v="2325"/>
            <x v="2326"/>
            <x v="2328"/>
            <x v="2329"/>
            <x v="2330"/>
            <x v="2335"/>
            <x v="2338"/>
            <x v="2341"/>
            <x v="2344"/>
            <x v="2345"/>
            <x v="2346"/>
            <x v="2347"/>
            <x v="2352"/>
            <x v="2354"/>
            <x v="2356"/>
            <x v="2359"/>
            <x v="2361"/>
            <x v="2362"/>
            <x v="2363"/>
            <x v="2365"/>
            <x v="2366"/>
            <x v="2367"/>
            <x v="2369"/>
            <x v="2372"/>
            <x v="2373"/>
            <x v="2378"/>
            <x v="2380"/>
            <x v="2383"/>
            <x v="2384"/>
            <x v="2386"/>
            <x v="2388"/>
            <x v="2390"/>
            <x v="2391"/>
            <x v="2393"/>
            <x v="2394"/>
            <x v="2402"/>
          </reference>
        </references>
      </pivotArea>
    </format>
    <format dxfId="2036">
      <pivotArea dataOnly="0" labelOnly="1" fieldPosition="0">
        <references count="1">
          <reference field="6" count="50">
            <x v="2406"/>
            <x v="2407"/>
            <x v="2408"/>
            <x v="2416"/>
            <x v="2417"/>
            <x v="2420"/>
            <x v="2422"/>
            <x v="2424"/>
            <x v="2427"/>
            <x v="2428"/>
            <x v="2430"/>
            <x v="2437"/>
            <x v="2442"/>
            <x v="2443"/>
            <x v="2444"/>
            <x v="2445"/>
            <x v="2449"/>
            <x v="2450"/>
            <x v="2452"/>
            <x v="2462"/>
            <x v="2465"/>
            <x v="2467"/>
            <x v="2469"/>
            <x v="2471"/>
            <x v="2473"/>
            <x v="2474"/>
            <x v="2477"/>
            <x v="2482"/>
            <x v="2487"/>
            <x v="2488"/>
            <x v="2492"/>
            <x v="2497"/>
            <x v="2498"/>
            <x v="2503"/>
            <x v="2504"/>
            <x v="2509"/>
            <x v="2512"/>
            <x v="2516"/>
            <x v="2517"/>
            <x v="2519"/>
            <x v="2520"/>
            <x v="2522"/>
            <x v="2524"/>
            <x v="2526"/>
            <x v="2530"/>
            <x v="2536"/>
            <x v="2538"/>
            <x v="2540"/>
            <x v="2548"/>
            <x v="2550"/>
          </reference>
        </references>
      </pivotArea>
    </format>
    <format dxfId="2035">
      <pivotArea dataOnly="0" labelOnly="1" fieldPosition="0">
        <references count="1">
          <reference field="6" count="50">
            <x v="2552"/>
            <x v="2553"/>
            <x v="2555"/>
            <x v="2558"/>
            <x v="2561"/>
            <x v="2566"/>
            <x v="2570"/>
            <x v="2571"/>
            <x v="2574"/>
            <x v="2576"/>
            <x v="2577"/>
            <x v="2580"/>
            <x v="2583"/>
            <x v="2584"/>
            <x v="2585"/>
            <x v="2589"/>
            <x v="2590"/>
            <x v="2592"/>
            <x v="2593"/>
            <x v="2594"/>
            <x v="2596"/>
            <x v="2599"/>
            <x v="2600"/>
            <x v="2602"/>
            <x v="2609"/>
            <x v="2610"/>
            <x v="2615"/>
            <x v="2618"/>
            <x v="2619"/>
            <x v="2620"/>
            <x v="2624"/>
            <x v="2626"/>
            <x v="2633"/>
            <x v="2636"/>
            <x v="2639"/>
            <x v="2640"/>
            <x v="2642"/>
            <x v="2643"/>
            <x v="2644"/>
            <x v="2645"/>
            <x v="2648"/>
            <x v="2652"/>
            <x v="2658"/>
            <x v="2661"/>
            <x v="2664"/>
            <x v="2667"/>
            <x v="2669"/>
            <x v="2673"/>
            <x v="2674"/>
            <x v="2684"/>
          </reference>
        </references>
      </pivotArea>
    </format>
    <format dxfId="2034">
      <pivotArea dataOnly="0" labelOnly="1" fieldPosition="0">
        <references count="1">
          <reference field="6" count="50">
            <x v="2685"/>
            <x v="2686"/>
            <x v="2687"/>
            <x v="2690"/>
            <x v="2692"/>
            <x v="2697"/>
            <x v="2700"/>
            <x v="2701"/>
            <x v="2705"/>
            <x v="2707"/>
            <x v="2708"/>
            <x v="2710"/>
            <x v="2718"/>
            <x v="2719"/>
            <x v="2720"/>
            <x v="2723"/>
            <x v="2724"/>
            <x v="2731"/>
            <x v="2733"/>
            <x v="2734"/>
            <x v="2736"/>
            <x v="2737"/>
            <x v="2740"/>
            <x v="2741"/>
            <x v="2742"/>
            <x v="2743"/>
            <x v="2746"/>
            <x v="2747"/>
            <x v="2748"/>
            <x v="2750"/>
            <x v="2754"/>
            <x v="2755"/>
            <x v="2756"/>
            <x v="2757"/>
            <x v="2759"/>
            <x v="2760"/>
            <x v="2766"/>
            <x v="2768"/>
            <x v="2771"/>
            <x v="2775"/>
            <x v="2778"/>
            <x v="2780"/>
            <x v="2781"/>
            <x v="2789"/>
            <x v="2794"/>
            <x v="2796"/>
            <x v="2799"/>
            <x v="2802"/>
            <x v="2803"/>
            <x v="2805"/>
          </reference>
        </references>
      </pivotArea>
    </format>
    <format dxfId="2033">
      <pivotArea dataOnly="0" labelOnly="1" fieldPosition="0">
        <references count="1">
          <reference field="6" count="50">
            <x v="2809"/>
            <x v="2810"/>
            <x v="2815"/>
            <x v="2816"/>
            <x v="2818"/>
            <x v="2822"/>
            <x v="2824"/>
            <x v="2826"/>
            <x v="2828"/>
            <x v="2832"/>
            <x v="2833"/>
            <x v="2834"/>
            <x v="2836"/>
            <x v="2840"/>
            <x v="2842"/>
            <x v="2848"/>
            <x v="2851"/>
            <x v="2852"/>
            <x v="2856"/>
            <x v="2862"/>
            <x v="2865"/>
            <x v="2868"/>
            <x v="2873"/>
            <x v="2875"/>
            <x v="2876"/>
            <x v="2879"/>
            <x v="2885"/>
            <x v="2911"/>
            <x v="2918"/>
            <x v="2919"/>
            <x v="2920"/>
            <x v="2921"/>
            <x v="2923"/>
            <x v="2927"/>
            <x v="2928"/>
            <x v="2929"/>
            <x v="2931"/>
            <x v="2934"/>
            <x v="2936"/>
            <x v="2940"/>
            <x v="2942"/>
            <x v="2944"/>
            <x v="2946"/>
            <x v="2949"/>
            <x v="2950"/>
            <x v="2951"/>
            <x v="2952"/>
            <x v="2956"/>
            <x v="2957"/>
            <x v="2959"/>
          </reference>
        </references>
      </pivotArea>
    </format>
    <format dxfId="2032">
      <pivotArea dataOnly="0" labelOnly="1" fieldPosition="0">
        <references count="1">
          <reference field="6" count="20">
            <x v="2960"/>
            <x v="2964"/>
            <x v="2967"/>
            <x v="2974"/>
            <x v="2975"/>
            <x v="2976"/>
            <x v="2977"/>
            <x v="2982"/>
            <x v="2983"/>
            <x v="2986"/>
            <x v="2988"/>
            <x v="2989"/>
            <x v="2994"/>
            <x v="2996"/>
            <x v="2999"/>
            <x v="3000"/>
            <x v="3003"/>
            <x v="3005"/>
            <x v="3008"/>
            <x v="3010"/>
          </reference>
        </references>
      </pivotArea>
    </format>
    <format dxfId="2031">
      <pivotArea dataOnly="0" labelOnly="1" fieldPosition="0">
        <references count="1">
          <reference field="6" count="50">
            <x v="0"/>
            <x v="22"/>
            <x v="30"/>
            <x v="39"/>
            <x v="40"/>
            <x v="55"/>
            <x v="56"/>
            <x v="61"/>
            <x v="63"/>
            <x v="82"/>
            <x v="96"/>
            <x v="109"/>
            <x v="119"/>
            <x v="125"/>
            <x v="131"/>
            <x v="134"/>
            <x v="137"/>
            <x v="140"/>
            <x v="148"/>
            <x v="149"/>
            <x v="164"/>
            <x v="165"/>
            <x v="173"/>
            <x v="174"/>
            <x v="188"/>
            <x v="196"/>
            <x v="201"/>
            <x v="209"/>
            <x v="239"/>
            <x v="258"/>
            <x v="265"/>
            <x v="267"/>
            <x v="310"/>
            <x v="323"/>
            <x v="332"/>
            <x v="347"/>
            <x v="374"/>
            <x v="391"/>
            <x v="399"/>
            <x v="417"/>
            <x v="418"/>
            <x v="420"/>
            <x v="428"/>
            <x v="429"/>
            <x v="435"/>
            <x v="443"/>
            <x v="456"/>
            <x v="457"/>
            <x v="460"/>
            <x v="467"/>
          </reference>
        </references>
      </pivotArea>
    </format>
    <format dxfId="2030">
      <pivotArea dataOnly="0" labelOnly="1" fieldPosition="0">
        <references count="1">
          <reference field="6" count="50">
            <x v="468"/>
            <x v="470"/>
            <x v="480"/>
            <x v="493"/>
            <x v="495"/>
            <x v="504"/>
            <x v="507"/>
            <x v="513"/>
            <x v="515"/>
            <x v="521"/>
            <x v="525"/>
            <x v="528"/>
            <x v="529"/>
            <x v="535"/>
            <x v="537"/>
            <x v="552"/>
            <x v="556"/>
            <x v="560"/>
            <x v="570"/>
            <x v="588"/>
            <x v="597"/>
            <x v="601"/>
            <x v="603"/>
            <x v="609"/>
            <x v="613"/>
            <x v="660"/>
            <x v="661"/>
            <x v="662"/>
            <x v="673"/>
            <x v="675"/>
            <x v="679"/>
            <x v="716"/>
            <x v="734"/>
            <x v="754"/>
            <x v="794"/>
            <x v="797"/>
            <x v="800"/>
            <x v="815"/>
            <x v="818"/>
            <x v="825"/>
            <x v="827"/>
            <x v="839"/>
            <x v="840"/>
            <x v="847"/>
            <x v="848"/>
            <x v="857"/>
            <x v="864"/>
            <x v="870"/>
            <x v="881"/>
            <x v="882"/>
          </reference>
        </references>
      </pivotArea>
    </format>
    <format dxfId="2029">
      <pivotArea dataOnly="0" labelOnly="1" fieldPosition="0">
        <references count="1">
          <reference field="6" count="50">
            <x v="895"/>
            <x v="898"/>
            <x v="908"/>
            <x v="922"/>
            <x v="934"/>
            <x v="941"/>
            <x v="942"/>
            <x v="946"/>
            <x v="949"/>
            <x v="953"/>
            <x v="960"/>
            <x v="979"/>
            <x v="1001"/>
            <x v="1002"/>
            <x v="1009"/>
            <x v="1025"/>
            <x v="1034"/>
            <x v="1045"/>
            <x v="1059"/>
            <x v="1067"/>
            <x v="1069"/>
            <x v="1084"/>
            <x v="1090"/>
            <x v="1095"/>
            <x v="1097"/>
            <x v="1098"/>
            <x v="1105"/>
            <x v="1120"/>
            <x v="1127"/>
            <x v="1131"/>
            <x v="1139"/>
            <x v="1141"/>
            <x v="1189"/>
            <x v="1194"/>
            <x v="1196"/>
            <x v="1199"/>
            <x v="1204"/>
            <x v="1208"/>
            <x v="1215"/>
            <x v="1219"/>
            <x v="1225"/>
            <x v="1226"/>
            <x v="1235"/>
            <x v="1240"/>
            <x v="1247"/>
            <x v="1248"/>
            <x v="1249"/>
            <x v="1250"/>
            <x v="1257"/>
            <x v="1258"/>
          </reference>
        </references>
      </pivotArea>
    </format>
    <format dxfId="2028">
      <pivotArea dataOnly="0" labelOnly="1" fieldPosition="0">
        <references count="1">
          <reference field="6" count="50">
            <x v="1262"/>
            <x v="1273"/>
            <x v="1277"/>
            <x v="1290"/>
            <x v="1296"/>
            <x v="1306"/>
            <x v="1308"/>
            <x v="1317"/>
            <x v="1333"/>
            <x v="1335"/>
            <x v="1340"/>
            <x v="1341"/>
            <x v="1344"/>
            <x v="1345"/>
            <x v="1350"/>
            <x v="1354"/>
            <x v="1359"/>
            <x v="1370"/>
            <x v="1382"/>
            <x v="1390"/>
            <x v="1400"/>
            <x v="1402"/>
            <x v="1414"/>
            <x v="1417"/>
            <x v="1421"/>
            <x v="1425"/>
            <x v="1441"/>
            <x v="1443"/>
            <x v="1461"/>
            <x v="1477"/>
            <x v="1480"/>
            <x v="1482"/>
            <x v="1492"/>
            <x v="1535"/>
            <x v="1540"/>
            <x v="1541"/>
            <x v="1556"/>
            <x v="1563"/>
            <x v="1573"/>
            <x v="1574"/>
            <x v="1581"/>
            <x v="1582"/>
            <x v="1590"/>
            <x v="1603"/>
            <x v="1607"/>
            <x v="1621"/>
            <x v="1622"/>
            <x v="1623"/>
            <x v="1624"/>
            <x v="1636"/>
          </reference>
        </references>
      </pivotArea>
    </format>
    <format dxfId="2027">
      <pivotArea dataOnly="0" labelOnly="1" fieldPosition="0">
        <references count="1">
          <reference field="6" count="50">
            <x v="1653"/>
            <x v="1663"/>
            <x v="1697"/>
            <x v="1699"/>
            <x v="1712"/>
            <x v="1715"/>
            <x v="1719"/>
            <x v="1731"/>
            <x v="1733"/>
            <x v="1754"/>
            <x v="1774"/>
            <x v="1777"/>
            <x v="1797"/>
            <x v="1839"/>
            <x v="1847"/>
            <x v="1856"/>
            <x v="1867"/>
            <x v="1885"/>
            <x v="1889"/>
            <x v="1890"/>
            <x v="1893"/>
            <x v="1897"/>
            <x v="1899"/>
            <x v="1900"/>
            <x v="1919"/>
            <x v="1929"/>
            <x v="1947"/>
            <x v="1949"/>
            <x v="1953"/>
            <x v="1955"/>
            <x v="1958"/>
            <x v="1961"/>
            <x v="1964"/>
            <x v="1971"/>
            <x v="1972"/>
            <x v="1989"/>
            <x v="1996"/>
            <x v="1999"/>
            <x v="2009"/>
            <x v="2027"/>
            <x v="2030"/>
            <x v="2050"/>
            <x v="2059"/>
            <x v="2065"/>
            <x v="2079"/>
            <x v="2090"/>
            <x v="2094"/>
            <x v="2139"/>
            <x v="2147"/>
            <x v="2152"/>
          </reference>
        </references>
      </pivotArea>
    </format>
    <format dxfId="2026">
      <pivotArea dataOnly="0" labelOnly="1" fieldPosition="0">
        <references count="1">
          <reference field="6" count="50">
            <x v="2153"/>
            <x v="2164"/>
            <x v="2165"/>
            <x v="2177"/>
            <x v="2195"/>
            <x v="2202"/>
            <x v="2205"/>
            <x v="2216"/>
            <x v="2217"/>
            <x v="2232"/>
            <x v="2233"/>
            <x v="2271"/>
            <x v="2273"/>
            <x v="2276"/>
            <x v="2289"/>
            <x v="2299"/>
            <x v="2306"/>
            <x v="2309"/>
            <x v="2319"/>
            <x v="2336"/>
            <x v="2344"/>
            <x v="2345"/>
            <x v="2362"/>
            <x v="2363"/>
            <x v="2367"/>
            <x v="2372"/>
            <x v="2374"/>
            <x v="2394"/>
            <x v="2407"/>
            <x v="2427"/>
            <x v="2433"/>
            <x v="2443"/>
            <x v="2449"/>
            <x v="2474"/>
            <x v="2480"/>
            <x v="2482"/>
            <x v="2485"/>
            <x v="2487"/>
            <x v="2488"/>
            <x v="2497"/>
            <x v="2498"/>
            <x v="2509"/>
            <x v="2538"/>
            <x v="2548"/>
            <x v="2550"/>
            <x v="2577"/>
            <x v="2584"/>
            <x v="2589"/>
            <x v="2592"/>
            <x v="2609"/>
          </reference>
        </references>
      </pivotArea>
    </format>
    <format dxfId="2025">
      <pivotArea dataOnly="0" labelOnly="1" fieldPosition="0">
        <references count="1">
          <reference field="6" count="50">
            <x v="2620"/>
            <x v="2623"/>
            <x v="2624"/>
            <x v="2625"/>
            <x v="2633"/>
            <x v="2639"/>
            <x v="2660"/>
            <x v="2661"/>
            <x v="2664"/>
            <x v="2669"/>
            <x v="2678"/>
            <x v="2686"/>
            <x v="2691"/>
            <x v="2700"/>
            <x v="2701"/>
            <x v="2707"/>
            <x v="2718"/>
            <x v="2727"/>
            <x v="2731"/>
            <x v="2733"/>
            <x v="2756"/>
            <x v="2757"/>
            <x v="2768"/>
            <x v="2780"/>
            <x v="2794"/>
            <x v="2802"/>
            <x v="2807"/>
            <x v="2822"/>
            <x v="2828"/>
            <x v="2836"/>
            <x v="2837"/>
            <x v="2842"/>
            <x v="2851"/>
            <x v="2868"/>
            <x v="2873"/>
            <x v="2875"/>
            <x v="2879"/>
            <x v="2919"/>
            <x v="2921"/>
            <x v="2923"/>
            <x v="2929"/>
            <x v="2967"/>
            <x v="2976"/>
            <x v="2977"/>
            <x v="2981"/>
            <x v="2982"/>
            <x v="2983"/>
            <x v="2994"/>
            <x v="3000"/>
            <x v="3003"/>
          </reference>
        </references>
      </pivotArea>
    </format>
    <format dxfId="2024">
      <pivotArea dataOnly="0" labelOnly="1" fieldPosition="0">
        <references count="1">
          <reference field="6" count="50">
            <x v="0"/>
            <x v="22"/>
            <x v="30"/>
            <x v="39"/>
            <x v="40"/>
            <x v="55"/>
            <x v="56"/>
            <x v="61"/>
            <x v="63"/>
            <x v="82"/>
            <x v="96"/>
            <x v="109"/>
            <x v="119"/>
            <x v="125"/>
            <x v="131"/>
            <x v="134"/>
            <x v="137"/>
            <x v="140"/>
            <x v="148"/>
            <x v="149"/>
            <x v="164"/>
            <x v="165"/>
            <x v="173"/>
            <x v="174"/>
            <x v="188"/>
            <x v="196"/>
            <x v="201"/>
            <x v="209"/>
            <x v="239"/>
            <x v="258"/>
            <x v="265"/>
            <x v="267"/>
            <x v="310"/>
            <x v="323"/>
            <x v="332"/>
            <x v="347"/>
            <x v="374"/>
            <x v="391"/>
            <x v="399"/>
            <x v="417"/>
            <x v="418"/>
            <x v="420"/>
            <x v="428"/>
            <x v="429"/>
            <x v="435"/>
            <x v="443"/>
            <x v="456"/>
            <x v="457"/>
            <x v="460"/>
            <x v="467"/>
          </reference>
        </references>
      </pivotArea>
    </format>
    <format dxfId="2023">
      <pivotArea dataOnly="0" labelOnly="1" fieldPosition="0">
        <references count="1">
          <reference field="6" count="50">
            <x v="468"/>
            <x v="470"/>
            <x v="480"/>
            <x v="493"/>
            <x v="495"/>
            <x v="504"/>
            <x v="507"/>
            <x v="513"/>
            <x v="515"/>
            <x v="521"/>
            <x v="525"/>
            <x v="528"/>
            <x v="529"/>
            <x v="535"/>
            <x v="537"/>
            <x v="552"/>
            <x v="556"/>
            <x v="560"/>
            <x v="570"/>
            <x v="588"/>
            <x v="597"/>
            <x v="601"/>
            <x v="603"/>
            <x v="609"/>
            <x v="613"/>
            <x v="660"/>
            <x v="661"/>
            <x v="662"/>
            <x v="673"/>
            <x v="675"/>
            <x v="679"/>
            <x v="716"/>
            <x v="734"/>
            <x v="754"/>
            <x v="794"/>
            <x v="797"/>
            <x v="800"/>
            <x v="815"/>
            <x v="818"/>
            <x v="825"/>
            <x v="827"/>
            <x v="839"/>
            <x v="840"/>
            <x v="847"/>
            <x v="848"/>
            <x v="857"/>
            <x v="864"/>
            <x v="870"/>
            <x v="881"/>
            <x v="882"/>
          </reference>
        </references>
      </pivotArea>
    </format>
    <format dxfId="2022">
      <pivotArea dataOnly="0" labelOnly="1" fieldPosition="0">
        <references count="1">
          <reference field="6" count="50">
            <x v="895"/>
            <x v="898"/>
            <x v="908"/>
            <x v="922"/>
            <x v="934"/>
            <x v="941"/>
            <x v="942"/>
            <x v="946"/>
            <x v="949"/>
            <x v="953"/>
            <x v="960"/>
            <x v="979"/>
            <x v="1001"/>
            <x v="1002"/>
            <x v="1009"/>
            <x v="1025"/>
            <x v="1034"/>
            <x v="1045"/>
            <x v="1059"/>
            <x v="1067"/>
            <x v="1069"/>
            <x v="1084"/>
            <x v="1090"/>
            <x v="1095"/>
            <x v="1097"/>
            <x v="1098"/>
            <x v="1105"/>
            <x v="1120"/>
            <x v="1127"/>
            <x v="1131"/>
            <x v="1139"/>
            <x v="1141"/>
            <x v="1189"/>
            <x v="1194"/>
            <x v="1196"/>
            <x v="1199"/>
            <x v="1204"/>
            <x v="1208"/>
            <x v="1215"/>
            <x v="1219"/>
            <x v="1225"/>
            <x v="1226"/>
            <x v="1235"/>
            <x v="1240"/>
            <x v="1247"/>
            <x v="1248"/>
            <x v="1249"/>
            <x v="1250"/>
            <x v="1257"/>
            <x v="1258"/>
          </reference>
        </references>
      </pivotArea>
    </format>
    <format dxfId="2021">
      <pivotArea dataOnly="0" labelOnly="1" fieldPosition="0">
        <references count="1">
          <reference field="6" count="50">
            <x v="1262"/>
            <x v="1273"/>
            <x v="1277"/>
            <x v="1290"/>
            <x v="1296"/>
            <x v="1306"/>
            <x v="1308"/>
            <x v="1317"/>
            <x v="1333"/>
            <x v="1335"/>
            <x v="1340"/>
            <x v="1341"/>
            <x v="1344"/>
            <x v="1345"/>
            <x v="1350"/>
            <x v="1354"/>
            <x v="1359"/>
            <x v="1370"/>
            <x v="1382"/>
            <x v="1390"/>
            <x v="1400"/>
            <x v="1402"/>
            <x v="1414"/>
            <x v="1417"/>
            <x v="1421"/>
            <x v="1425"/>
            <x v="1441"/>
            <x v="1443"/>
            <x v="1461"/>
            <x v="1477"/>
            <x v="1480"/>
            <x v="1482"/>
            <x v="1492"/>
            <x v="1535"/>
            <x v="1540"/>
            <x v="1541"/>
            <x v="1556"/>
            <x v="1563"/>
            <x v="1573"/>
            <x v="1574"/>
            <x v="1581"/>
            <x v="1582"/>
            <x v="1590"/>
            <x v="1603"/>
            <x v="1607"/>
            <x v="1621"/>
            <x v="1622"/>
            <x v="1623"/>
            <x v="1624"/>
            <x v="1636"/>
          </reference>
        </references>
      </pivotArea>
    </format>
    <format dxfId="2020">
      <pivotArea dataOnly="0" labelOnly="1" fieldPosition="0">
        <references count="1">
          <reference field="6" count="50">
            <x v="1653"/>
            <x v="1663"/>
            <x v="1697"/>
            <x v="1699"/>
            <x v="1712"/>
            <x v="1715"/>
            <x v="1719"/>
            <x v="1731"/>
            <x v="1733"/>
            <x v="1754"/>
            <x v="1774"/>
            <x v="1777"/>
            <x v="1797"/>
            <x v="1839"/>
            <x v="1847"/>
            <x v="1856"/>
            <x v="1867"/>
            <x v="1885"/>
            <x v="1889"/>
            <x v="1890"/>
            <x v="1893"/>
            <x v="1897"/>
            <x v="1899"/>
            <x v="1900"/>
            <x v="1919"/>
            <x v="1929"/>
            <x v="1947"/>
            <x v="1949"/>
            <x v="1953"/>
            <x v="1955"/>
            <x v="1958"/>
            <x v="1961"/>
            <x v="1964"/>
            <x v="1971"/>
            <x v="1972"/>
            <x v="1989"/>
            <x v="1996"/>
            <x v="1999"/>
            <x v="2009"/>
            <x v="2027"/>
            <x v="2030"/>
            <x v="2050"/>
            <x v="2059"/>
            <x v="2065"/>
            <x v="2079"/>
            <x v="2090"/>
            <x v="2094"/>
            <x v="2139"/>
            <x v="2147"/>
            <x v="2152"/>
          </reference>
        </references>
      </pivotArea>
    </format>
    <format dxfId="2019">
      <pivotArea dataOnly="0" labelOnly="1" fieldPosition="0">
        <references count="1">
          <reference field="6" count="50">
            <x v="2153"/>
            <x v="2164"/>
            <x v="2165"/>
            <x v="2177"/>
            <x v="2195"/>
            <x v="2202"/>
            <x v="2205"/>
            <x v="2216"/>
            <x v="2217"/>
            <x v="2232"/>
            <x v="2233"/>
            <x v="2271"/>
            <x v="2273"/>
            <x v="2276"/>
            <x v="2289"/>
            <x v="2299"/>
            <x v="2306"/>
            <x v="2309"/>
            <x v="2319"/>
            <x v="2336"/>
            <x v="2344"/>
            <x v="2345"/>
            <x v="2362"/>
            <x v="2363"/>
            <x v="2367"/>
            <x v="2372"/>
            <x v="2374"/>
            <x v="2394"/>
            <x v="2407"/>
            <x v="2427"/>
            <x v="2433"/>
            <x v="2443"/>
            <x v="2449"/>
            <x v="2474"/>
            <x v="2480"/>
            <x v="2482"/>
            <x v="2485"/>
            <x v="2487"/>
            <x v="2488"/>
            <x v="2497"/>
            <x v="2498"/>
            <x v="2509"/>
            <x v="2538"/>
            <x v="2548"/>
            <x v="2550"/>
            <x v="2577"/>
            <x v="2584"/>
            <x v="2589"/>
            <x v="2592"/>
            <x v="2609"/>
          </reference>
        </references>
      </pivotArea>
    </format>
    <format dxfId="2018">
      <pivotArea dataOnly="0" labelOnly="1" fieldPosition="0">
        <references count="1">
          <reference field="6" count="50">
            <x v="2620"/>
            <x v="2623"/>
            <x v="2624"/>
            <x v="2625"/>
            <x v="2633"/>
            <x v="2639"/>
            <x v="2660"/>
            <x v="2661"/>
            <x v="2664"/>
            <x v="2669"/>
            <x v="2678"/>
            <x v="2686"/>
            <x v="2691"/>
            <x v="2700"/>
            <x v="2701"/>
            <x v="2707"/>
            <x v="2718"/>
            <x v="2727"/>
            <x v="2731"/>
            <x v="2733"/>
            <x v="2756"/>
            <x v="2757"/>
            <x v="2768"/>
            <x v="2780"/>
            <x v="2794"/>
            <x v="2802"/>
            <x v="2807"/>
            <x v="2822"/>
            <x v="2828"/>
            <x v="2836"/>
            <x v="2837"/>
            <x v="2842"/>
            <x v="2851"/>
            <x v="2868"/>
            <x v="2873"/>
            <x v="2875"/>
            <x v="2879"/>
            <x v="2919"/>
            <x v="2921"/>
            <x v="2923"/>
            <x v="2929"/>
            <x v="2967"/>
            <x v="2976"/>
            <x v="2977"/>
            <x v="2981"/>
            <x v="2982"/>
            <x v="2983"/>
            <x v="2994"/>
            <x v="3000"/>
            <x v="3003"/>
          </reference>
        </references>
      </pivotArea>
    </format>
    <format dxfId="2017">
      <pivotArea dataOnly="0" labelOnly="1" fieldPosition="0">
        <references count="1">
          <reference field="6" count="50">
            <x v="0"/>
            <x v="2"/>
            <x v="5"/>
            <x v="13"/>
            <x v="22"/>
            <x v="30"/>
            <x v="39"/>
            <x v="40"/>
            <x v="55"/>
            <x v="56"/>
            <x v="61"/>
            <x v="63"/>
            <x v="64"/>
            <x v="82"/>
            <x v="92"/>
            <x v="96"/>
            <x v="103"/>
            <x v="109"/>
            <x v="119"/>
            <x v="125"/>
            <x v="126"/>
            <x v="131"/>
            <x v="134"/>
            <x v="137"/>
            <x v="140"/>
            <x v="148"/>
            <x v="149"/>
            <x v="160"/>
            <x v="164"/>
            <x v="165"/>
            <x v="169"/>
            <x v="173"/>
            <x v="174"/>
            <x v="178"/>
            <x v="181"/>
            <x v="188"/>
            <x v="194"/>
            <x v="196"/>
            <x v="201"/>
            <x v="203"/>
            <x v="209"/>
            <x v="218"/>
            <x v="239"/>
            <x v="258"/>
            <x v="265"/>
            <x v="267"/>
            <x v="297"/>
            <x v="304"/>
            <x v="310"/>
            <x v="311"/>
          </reference>
        </references>
      </pivotArea>
    </format>
    <format dxfId="2016">
      <pivotArea dataOnly="0" labelOnly="1" fieldPosition="0">
        <references count="1">
          <reference field="6" count="50">
            <x v="323"/>
            <x v="325"/>
            <x v="330"/>
            <x v="332"/>
            <x v="336"/>
            <x v="347"/>
            <x v="351"/>
            <x v="360"/>
            <x v="374"/>
            <x v="391"/>
            <x v="399"/>
            <x v="403"/>
            <x v="406"/>
            <x v="417"/>
            <x v="418"/>
            <x v="420"/>
            <x v="422"/>
            <x v="423"/>
            <x v="424"/>
            <x v="428"/>
            <x v="429"/>
            <x v="430"/>
            <x v="433"/>
            <x v="435"/>
            <x v="443"/>
            <x v="456"/>
            <x v="457"/>
            <x v="460"/>
            <x v="467"/>
            <x v="468"/>
            <x v="470"/>
            <x v="472"/>
            <x v="480"/>
            <x v="481"/>
            <x v="485"/>
            <x v="492"/>
            <x v="493"/>
            <x v="494"/>
            <x v="495"/>
            <x v="500"/>
            <x v="504"/>
            <x v="506"/>
            <x v="507"/>
            <x v="513"/>
            <x v="515"/>
            <x v="520"/>
            <x v="521"/>
            <x v="525"/>
            <x v="526"/>
            <x v="528"/>
          </reference>
        </references>
      </pivotArea>
    </format>
    <format dxfId="2015">
      <pivotArea dataOnly="0" labelOnly="1" fieldPosition="0">
        <references count="1">
          <reference field="6" count="50">
            <x v="529"/>
            <x v="535"/>
            <x v="536"/>
            <x v="537"/>
            <x v="549"/>
            <x v="552"/>
            <x v="556"/>
            <x v="560"/>
            <x v="569"/>
            <x v="570"/>
            <x v="588"/>
            <x v="596"/>
            <x v="597"/>
            <x v="599"/>
            <x v="601"/>
            <x v="603"/>
            <x v="609"/>
            <x v="613"/>
            <x v="616"/>
            <x v="631"/>
            <x v="638"/>
            <x v="642"/>
            <x v="649"/>
            <x v="653"/>
            <x v="660"/>
            <x v="661"/>
            <x v="662"/>
            <x v="666"/>
            <x v="673"/>
            <x v="675"/>
            <x v="679"/>
            <x v="704"/>
            <x v="710"/>
            <x v="713"/>
            <x v="716"/>
            <x v="719"/>
            <x v="720"/>
            <x v="734"/>
            <x v="754"/>
            <x v="761"/>
            <x v="762"/>
            <x v="794"/>
            <x v="795"/>
            <x v="797"/>
            <x v="800"/>
            <x v="806"/>
            <x v="814"/>
            <x v="815"/>
            <x v="818"/>
            <x v="819"/>
          </reference>
        </references>
      </pivotArea>
    </format>
    <format dxfId="2014">
      <pivotArea dataOnly="0" labelOnly="1" fieldPosition="0">
        <references count="1">
          <reference field="6" count="50">
            <x v="825"/>
            <x v="826"/>
            <x v="827"/>
            <x v="839"/>
            <x v="840"/>
            <x v="843"/>
            <x v="847"/>
            <x v="848"/>
            <x v="857"/>
            <x v="864"/>
            <x v="870"/>
            <x v="878"/>
            <x v="881"/>
            <x v="882"/>
            <x v="884"/>
            <x v="889"/>
            <x v="895"/>
            <x v="898"/>
            <x v="908"/>
            <x v="909"/>
            <x v="913"/>
            <x v="922"/>
            <x v="933"/>
            <x v="934"/>
            <x v="935"/>
            <x v="939"/>
            <x v="940"/>
            <x v="941"/>
            <x v="942"/>
            <x v="945"/>
            <x v="946"/>
            <x v="949"/>
            <x v="953"/>
            <x v="960"/>
            <x v="966"/>
            <x v="969"/>
            <x v="970"/>
            <x v="977"/>
            <x v="979"/>
            <x v="981"/>
            <x v="989"/>
            <x v="993"/>
            <x v="995"/>
            <x v="1001"/>
            <x v="1002"/>
            <x v="1006"/>
            <x v="1009"/>
            <x v="1025"/>
            <x v="1030"/>
            <x v="1034"/>
          </reference>
        </references>
      </pivotArea>
    </format>
    <format dxfId="2013">
      <pivotArea dataOnly="0" labelOnly="1" fieldPosition="0">
        <references count="1">
          <reference field="6" count="50">
            <x v="1037"/>
            <x v="1045"/>
            <x v="1051"/>
            <x v="1059"/>
            <x v="1065"/>
            <x v="1066"/>
            <x v="1067"/>
            <x v="1069"/>
            <x v="1080"/>
            <x v="1084"/>
            <x v="1090"/>
            <x v="1093"/>
            <x v="1095"/>
            <x v="1097"/>
            <x v="1098"/>
            <x v="1105"/>
            <x v="1107"/>
            <x v="1120"/>
            <x v="1124"/>
            <x v="1126"/>
            <x v="1127"/>
            <x v="1129"/>
            <x v="1131"/>
            <x v="1139"/>
            <x v="1141"/>
            <x v="1151"/>
            <x v="1153"/>
            <x v="1165"/>
            <x v="1172"/>
            <x v="1180"/>
            <x v="1189"/>
            <x v="1194"/>
            <x v="1196"/>
            <x v="1199"/>
            <x v="1204"/>
            <x v="1208"/>
            <x v="1215"/>
            <x v="1219"/>
            <x v="1222"/>
            <x v="1225"/>
            <x v="1226"/>
            <x v="1235"/>
            <x v="1238"/>
            <x v="1240"/>
            <x v="1247"/>
            <x v="1248"/>
            <x v="1249"/>
            <x v="1250"/>
            <x v="1257"/>
            <x v="1258"/>
          </reference>
        </references>
      </pivotArea>
    </format>
    <format dxfId="2012">
      <pivotArea dataOnly="0" labelOnly="1" fieldPosition="0">
        <references count="1">
          <reference field="6" count="50">
            <x v="1262"/>
            <x v="1273"/>
            <x v="1277"/>
            <x v="1287"/>
            <x v="1290"/>
            <x v="1296"/>
            <x v="1297"/>
            <x v="1306"/>
            <x v="1307"/>
            <x v="1308"/>
            <x v="1315"/>
            <x v="1317"/>
            <x v="1331"/>
            <x v="1333"/>
            <x v="1335"/>
            <x v="1340"/>
            <x v="1341"/>
            <x v="1344"/>
            <x v="1345"/>
            <x v="1350"/>
            <x v="1354"/>
            <x v="1359"/>
            <x v="1363"/>
            <x v="1370"/>
            <x v="1373"/>
            <x v="1382"/>
            <x v="1390"/>
            <x v="1400"/>
            <x v="1402"/>
            <x v="1407"/>
            <x v="1414"/>
            <x v="1417"/>
            <x v="1420"/>
            <x v="1421"/>
            <x v="1425"/>
            <x v="1437"/>
            <x v="1441"/>
            <x v="1443"/>
            <x v="1446"/>
            <x v="1460"/>
            <x v="1461"/>
            <x v="1477"/>
            <x v="1478"/>
            <x v="1480"/>
            <x v="1482"/>
            <x v="1483"/>
            <x v="1488"/>
            <x v="1492"/>
            <x v="1535"/>
            <x v="1540"/>
          </reference>
        </references>
      </pivotArea>
    </format>
    <format dxfId="2011">
      <pivotArea dataOnly="0" labelOnly="1" fieldPosition="0">
        <references count="1">
          <reference field="6" count="50">
            <x v="1541"/>
            <x v="1545"/>
            <x v="1554"/>
            <x v="1556"/>
            <x v="1557"/>
            <x v="1563"/>
            <x v="1569"/>
            <x v="1573"/>
            <x v="1574"/>
            <x v="1581"/>
            <x v="1582"/>
            <x v="1590"/>
            <x v="1603"/>
            <x v="1607"/>
            <x v="1620"/>
            <x v="1621"/>
            <x v="1622"/>
            <x v="1623"/>
            <x v="1624"/>
            <x v="1631"/>
            <x v="1636"/>
            <x v="1640"/>
            <x v="1653"/>
            <x v="1663"/>
            <x v="1670"/>
            <x v="1696"/>
            <x v="1697"/>
            <x v="1699"/>
            <x v="1703"/>
            <x v="1712"/>
            <x v="1713"/>
            <x v="1715"/>
            <x v="1719"/>
            <x v="1729"/>
            <x v="1731"/>
            <x v="1733"/>
            <x v="1735"/>
            <x v="1745"/>
            <x v="1746"/>
            <x v="1754"/>
            <x v="1756"/>
            <x v="1762"/>
            <x v="1768"/>
            <x v="1774"/>
            <x v="1777"/>
            <x v="1779"/>
            <x v="1797"/>
            <x v="1825"/>
            <x v="1836"/>
            <x v="1839"/>
          </reference>
        </references>
      </pivotArea>
    </format>
    <format dxfId="2010">
      <pivotArea dataOnly="0" labelOnly="1" fieldPosition="0">
        <references count="1">
          <reference field="6" count="50">
            <x v="1847"/>
            <x v="1856"/>
            <x v="1867"/>
            <x v="1872"/>
            <x v="1878"/>
            <x v="1885"/>
            <x v="1889"/>
            <x v="1890"/>
            <x v="1893"/>
            <x v="1897"/>
            <x v="1899"/>
            <x v="1900"/>
            <x v="1913"/>
            <x v="1919"/>
            <x v="1929"/>
            <x v="1930"/>
            <x v="1944"/>
            <x v="1947"/>
            <x v="1949"/>
            <x v="1953"/>
            <x v="1955"/>
            <x v="1958"/>
            <x v="1961"/>
            <x v="1964"/>
            <x v="1967"/>
            <x v="1969"/>
            <x v="1971"/>
            <x v="1972"/>
            <x v="1975"/>
            <x v="1989"/>
            <x v="1996"/>
            <x v="1999"/>
            <x v="2009"/>
            <x v="2015"/>
            <x v="2027"/>
            <x v="2030"/>
            <x v="2041"/>
            <x v="2050"/>
            <x v="2054"/>
            <x v="2059"/>
            <x v="2065"/>
            <x v="2067"/>
            <x v="2071"/>
            <x v="2077"/>
            <x v="2079"/>
            <x v="2090"/>
            <x v="2091"/>
            <x v="2093"/>
            <x v="2094"/>
            <x v="2122"/>
          </reference>
        </references>
      </pivotArea>
    </format>
    <format dxfId="2009">
      <pivotArea dataOnly="0" labelOnly="1" fieldPosition="0">
        <references count="1">
          <reference field="6" count="50">
            <x v="2139"/>
            <x v="2147"/>
            <x v="2152"/>
            <x v="2153"/>
            <x v="2162"/>
            <x v="2164"/>
            <x v="2165"/>
            <x v="2177"/>
            <x v="2195"/>
            <x v="2200"/>
            <x v="2202"/>
            <x v="2205"/>
            <x v="2211"/>
            <x v="2216"/>
            <x v="2217"/>
            <x v="2223"/>
            <x v="2232"/>
            <x v="2233"/>
            <x v="2271"/>
            <x v="2273"/>
            <x v="2276"/>
            <x v="2284"/>
            <x v="2289"/>
            <x v="2295"/>
            <x v="2299"/>
            <x v="2306"/>
            <x v="2309"/>
            <x v="2319"/>
            <x v="2321"/>
            <x v="2328"/>
            <x v="2336"/>
            <x v="2344"/>
            <x v="2345"/>
            <x v="2348"/>
            <x v="2359"/>
            <x v="2362"/>
            <x v="2363"/>
            <x v="2367"/>
            <x v="2368"/>
            <x v="2372"/>
            <x v="2374"/>
            <x v="2388"/>
            <x v="2394"/>
            <x v="2407"/>
            <x v="2423"/>
            <x v="2424"/>
            <x v="2427"/>
            <x v="2433"/>
            <x v="2434"/>
            <x v="2443"/>
          </reference>
        </references>
      </pivotArea>
    </format>
    <format dxfId="2008">
      <pivotArea dataOnly="0" labelOnly="1" fieldPosition="0">
        <references count="1">
          <reference field="6" count="50">
            <x v="2449"/>
            <x v="2452"/>
            <x v="2454"/>
            <x v="2465"/>
            <x v="2474"/>
            <x v="2480"/>
            <x v="2482"/>
            <x v="2485"/>
            <x v="2487"/>
            <x v="2488"/>
            <x v="2497"/>
            <x v="2498"/>
            <x v="2499"/>
            <x v="2507"/>
            <x v="2509"/>
            <x v="2521"/>
            <x v="2523"/>
            <x v="2538"/>
            <x v="2548"/>
            <x v="2550"/>
            <x v="2558"/>
            <x v="2577"/>
            <x v="2579"/>
            <x v="2584"/>
            <x v="2589"/>
            <x v="2590"/>
            <x v="2592"/>
            <x v="2602"/>
            <x v="2609"/>
            <x v="2619"/>
            <x v="2620"/>
            <x v="2623"/>
            <x v="2624"/>
            <x v="2625"/>
            <x v="2633"/>
            <x v="2638"/>
            <x v="2639"/>
            <x v="2641"/>
            <x v="2642"/>
            <x v="2643"/>
            <x v="2646"/>
            <x v="2660"/>
            <x v="2661"/>
            <x v="2664"/>
            <x v="2669"/>
            <x v="2673"/>
            <x v="2678"/>
            <x v="2684"/>
            <x v="2686"/>
            <x v="2691"/>
          </reference>
        </references>
      </pivotArea>
    </format>
    <format dxfId="2007">
      <pivotArea dataOnly="0" labelOnly="1" fieldPosition="0">
        <references count="1">
          <reference field="6" count="50">
            <x v="2692"/>
            <x v="2694"/>
            <x v="2700"/>
            <x v="2701"/>
            <x v="2707"/>
            <x v="2718"/>
            <x v="2724"/>
            <x v="2727"/>
            <x v="2731"/>
            <x v="2733"/>
            <x v="2737"/>
            <x v="2738"/>
            <x v="2743"/>
            <x v="2747"/>
            <x v="2748"/>
            <x v="2749"/>
            <x v="2750"/>
            <x v="2755"/>
            <x v="2756"/>
            <x v="2757"/>
            <x v="2766"/>
            <x v="2767"/>
            <x v="2768"/>
            <x v="2778"/>
            <x v="2780"/>
            <x v="2794"/>
            <x v="2799"/>
            <x v="2802"/>
            <x v="2807"/>
            <x v="2815"/>
            <x v="2816"/>
            <x v="2818"/>
            <x v="2821"/>
            <x v="2822"/>
            <x v="2825"/>
            <x v="2826"/>
            <x v="2828"/>
            <x v="2832"/>
            <x v="2836"/>
            <x v="2837"/>
            <x v="2842"/>
            <x v="2848"/>
            <x v="2851"/>
            <x v="2860"/>
            <x v="2868"/>
            <x v="2873"/>
            <x v="2875"/>
            <x v="2878"/>
            <x v="2879"/>
            <x v="2918"/>
          </reference>
        </references>
      </pivotArea>
    </format>
    <format dxfId="2006">
      <pivotArea dataOnly="0" labelOnly="1" fieldPosition="0">
        <references count="1">
          <reference field="6" count="50">
            <x v="0"/>
            <x v="2"/>
            <x v="5"/>
            <x v="13"/>
            <x v="22"/>
            <x v="30"/>
            <x v="39"/>
            <x v="40"/>
            <x v="55"/>
            <x v="56"/>
            <x v="61"/>
            <x v="63"/>
            <x v="64"/>
            <x v="82"/>
            <x v="92"/>
            <x v="96"/>
            <x v="103"/>
            <x v="109"/>
            <x v="119"/>
            <x v="125"/>
            <x v="126"/>
            <x v="131"/>
            <x v="134"/>
            <x v="137"/>
            <x v="140"/>
            <x v="148"/>
            <x v="149"/>
            <x v="160"/>
            <x v="164"/>
            <x v="165"/>
            <x v="169"/>
            <x v="173"/>
            <x v="174"/>
            <x v="178"/>
            <x v="181"/>
            <x v="188"/>
            <x v="194"/>
            <x v="196"/>
            <x v="201"/>
            <x v="203"/>
            <x v="209"/>
            <x v="218"/>
            <x v="239"/>
            <x v="258"/>
            <x v="265"/>
            <x v="267"/>
            <x v="297"/>
            <x v="304"/>
            <x v="310"/>
            <x v="311"/>
          </reference>
        </references>
      </pivotArea>
    </format>
    <format dxfId="2005">
      <pivotArea dataOnly="0" labelOnly="1" fieldPosition="0">
        <references count="1">
          <reference field="6" count="50">
            <x v="323"/>
            <x v="325"/>
            <x v="330"/>
            <x v="332"/>
            <x v="336"/>
            <x v="347"/>
            <x v="351"/>
            <x v="360"/>
            <x v="374"/>
            <x v="391"/>
            <x v="399"/>
            <x v="403"/>
            <x v="406"/>
            <x v="417"/>
            <x v="418"/>
            <x v="420"/>
            <x v="422"/>
            <x v="423"/>
            <x v="424"/>
            <x v="428"/>
            <x v="429"/>
            <x v="430"/>
            <x v="433"/>
            <x v="435"/>
            <x v="443"/>
            <x v="456"/>
            <x v="457"/>
            <x v="460"/>
            <x v="467"/>
            <x v="468"/>
            <x v="470"/>
            <x v="472"/>
            <x v="480"/>
            <x v="481"/>
            <x v="485"/>
            <x v="492"/>
            <x v="493"/>
            <x v="494"/>
            <x v="495"/>
            <x v="500"/>
            <x v="504"/>
            <x v="506"/>
            <x v="507"/>
            <x v="513"/>
            <x v="515"/>
            <x v="520"/>
            <x v="521"/>
            <x v="525"/>
            <x v="526"/>
            <x v="528"/>
          </reference>
        </references>
      </pivotArea>
    </format>
    <format dxfId="2004">
      <pivotArea dataOnly="0" labelOnly="1" fieldPosition="0">
        <references count="1">
          <reference field="6" count="50">
            <x v="529"/>
            <x v="535"/>
            <x v="536"/>
            <x v="537"/>
            <x v="549"/>
            <x v="552"/>
            <x v="556"/>
            <x v="560"/>
            <x v="569"/>
            <x v="570"/>
            <x v="588"/>
            <x v="596"/>
            <x v="597"/>
            <x v="599"/>
            <x v="601"/>
            <x v="603"/>
            <x v="609"/>
            <x v="613"/>
            <x v="616"/>
            <x v="631"/>
            <x v="638"/>
            <x v="642"/>
            <x v="649"/>
            <x v="653"/>
            <x v="660"/>
            <x v="661"/>
            <x v="662"/>
            <x v="666"/>
            <x v="673"/>
            <x v="675"/>
            <x v="679"/>
            <x v="704"/>
            <x v="710"/>
            <x v="713"/>
            <x v="716"/>
            <x v="719"/>
            <x v="720"/>
            <x v="734"/>
            <x v="754"/>
            <x v="761"/>
            <x v="762"/>
            <x v="794"/>
            <x v="795"/>
            <x v="797"/>
            <x v="800"/>
            <x v="806"/>
            <x v="814"/>
            <x v="815"/>
            <x v="818"/>
            <x v="819"/>
          </reference>
        </references>
      </pivotArea>
    </format>
    <format dxfId="2003">
      <pivotArea dataOnly="0" labelOnly="1" fieldPosition="0">
        <references count="1">
          <reference field="6" count="50">
            <x v="825"/>
            <x v="826"/>
            <x v="827"/>
            <x v="839"/>
            <x v="840"/>
            <x v="843"/>
            <x v="847"/>
            <x v="848"/>
            <x v="857"/>
            <x v="864"/>
            <x v="870"/>
            <x v="878"/>
            <x v="881"/>
            <x v="882"/>
            <x v="884"/>
            <x v="889"/>
            <x v="895"/>
            <x v="898"/>
            <x v="908"/>
            <x v="909"/>
            <x v="913"/>
            <x v="917"/>
            <x v="922"/>
            <x v="933"/>
            <x v="934"/>
            <x v="935"/>
            <x v="939"/>
            <x v="940"/>
            <x v="941"/>
            <x v="942"/>
            <x v="945"/>
            <x v="946"/>
            <x v="949"/>
            <x v="953"/>
            <x v="960"/>
            <x v="966"/>
            <x v="969"/>
            <x v="970"/>
            <x v="977"/>
            <x v="979"/>
            <x v="981"/>
            <x v="989"/>
            <x v="993"/>
            <x v="995"/>
            <x v="1001"/>
            <x v="1002"/>
            <x v="1006"/>
            <x v="1009"/>
            <x v="1025"/>
            <x v="1030"/>
          </reference>
        </references>
      </pivotArea>
    </format>
    <format dxfId="2002">
      <pivotArea dataOnly="0" labelOnly="1" fieldPosition="0">
        <references count="1">
          <reference field="6" count="50">
            <x v="1034"/>
            <x v="1037"/>
            <x v="1045"/>
            <x v="1051"/>
            <x v="1059"/>
            <x v="1065"/>
            <x v="1066"/>
            <x v="1067"/>
            <x v="1069"/>
            <x v="1080"/>
            <x v="1084"/>
            <x v="1090"/>
            <x v="1093"/>
            <x v="1095"/>
            <x v="1097"/>
            <x v="1098"/>
            <x v="1105"/>
            <x v="1107"/>
            <x v="1120"/>
            <x v="1124"/>
            <x v="1126"/>
            <x v="1127"/>
            <x v="1129"/>
            <x v="1131"/>
            <x v="1139"/>
            <x v="1141"/>
            <x v="1151"/>
            <x v="1153"/>
            <x v="1165"/>
            <x v="1172"/>
            <x v="1180"/>
            <x v="1189"/>
            <x v="1194"/>
            <x v="1196"/>
            <x v="1199"/>
            <x v="1204"/>
            <x v="1208"/>
            <x v="1215"/>
            <x v="1219"/>
            <x v="1222"/>
            <x v="1225"/>
            <x v="1226"/>
            <x v="1235"/>
            <x v="1238"/>
            <x v="1240"/>
            <x v="1247"/>
            <x v="1248"/>
            <x v="1249"/>
            <x v="1250"/>
            <x v="1257"/>
          </reference>
        </references>
      </pivotArea>
    </format>
    <format dxfId="2001">
      <pivotArea dataOnly="0" labelOnly="1" fieldPosition="0">
        <references count="1">
          <reference field="6" count="50">
            <x v="1258"/>
            <x v="1262"/>
            <x v="1273"/>
            <x v="1277"/>
            <x v="1287"/>
            <x v="1290"/>
            <x v="1296"/>
            <x v="1297"/>
            <x v="1306"/>
            <x v="1307"/>
            <x v="1308"/>
            <x v="1315"/>
            <x v="1317"/>
            <x v="1331"/>
            <x v="1333"/>
            <x v="1335"/>
            <x v="1340"/>
            <x v="1341"/>
            <x v="1344"/>
            <x v="1345"/>
            <x v="1350"/>
            <x v="1354"/>
            <x v="1359"/>
            <x v="1363"/>
            <x v="1370"/>
            <x v="1373"/>
            <x v="1382"/>
            <x v="1390"/>
            <x v="1400"/>
            <x v="1402"/>
            <x v="1407"/>
            <x v="1414"/>
            <x v="1417"/>
            <x v="1420"/>
            <x v="1421"/>
            <x v="1425"/>
            <x v="1437"/>
            <x v="1441"/>
            <x v="1443"/>
            <x v="1446"/>
            <x v="1460"/>
            <x v="1461"/>
            <x v="1477"/>
            <x v="1478"/>
            <x v="1480"/>
            <x v="1482"/>
            <x v="1483"/>
            <x v="1488"/>
            <x v="1492"/>
            <x v="1535"/>
          </reference>
        </references>
      </pivotArea>
    </format>
    <format dxfId="2000">
      <pivotArea dataOnly="0" labelOnly="1" fieldPosition="0">
        <references count="1">
          <reference field="6" count="50">
            <x v="1540"/>
            <x v="1541"/>
            <x v="1545"/>
            <x v="1554"/>
            <x v="1556"/>
            <x v="1557"/>
            <x v="1563"/>
            <x v="1569"/>
            <x v="1573"/>
            <x v="1574"/>
            <x v="1581"/>
            <x v="1582"/>
            <x v="1590"/>
            <x v="1603"/>
            <x v="1607"/>
            <x v="1620"/>
            <x v="1621"/>
            <x v="1622"/>
            <x v="1623"/>
            <x v="1624"/>
            <x v="1631"/>
            <x v="1636"/>
            <x v="1640"/>
            <x v="1653"/>
            <x v="1663"/>
            <x v="1670"/>
            <x v="1696"/>
            <x v="1697"/>
            <x v="1699"/>
            <x v="1703"/>
            <x v="1712"/>
            <x v="1713"/>
            <x v="1715"/>
            <x v="1719"/>
            <x v="1729"/>
            <x v="1731"/>
            <x v="1733"/>
            <x v="1735"/>
            <x v="1745"/>
            <x v="1746"/>
            <x v="1754"/>
            <x v="1756"/>
            <x v="1762"/>
            <x v="1768"/>
            <x v="1774"/>
            <x v="1777"/>
            <x v="1779"/>
            <x v="1797"/>
            <x v="1825"/>
            <x v="1836"/>
          </reference>
        </references>
      </pivotArea>
    </format>
    <format dxfId="1999">
      <pivotArea dataOnly="0" labelOnly="1" fieldPosition="0">
        <references count="1">
          <reference field="6" count="50">
            <x v="1839"/>
            <x v="1847"/>
            <x v="1856"/>
            <x v="1867"/>
            <x v="1872"/>
            <x v="1878"/>
            <x v="1885"/>
            <x v="1889"/>
            <x v="1890"/>
            <x v="1893"/>
            <x v="1897"/>
            <x v="1899"/>
            <x v="1900"/>
            <x v="1913"/>
            <x v="1919"/>
            <x v="1929"/>
            <x v="1930"/>
            <x v="1944"/>
            <x v="1947"/>
            <x v="1949"/>
            <x v="1953"/>
            <x v="1955"/>
            <x v="1958"/>
            <x v="1961"/>
            <x v="1964"/>
            <x v="1967"/>
            <x v="1969"/>
            <x v="1971"/>
            <x v="1972"/>
            <x v="1975"/>
            <x v="1989"/>
            <x v="1996"/>
            <x v="1999"/>
            <x v="2009"/>
            <x v="2015"/>
            <x v="2027"/>
            <x v="2030"/>
            <x v="2041"/>
            <x v="2050"/>
            <x v="2054"/>
            <x v="2059"/>
            <x v="2065"/>
            <x v="2067"/>
            <x v="2071"/>
            <x v="2077"/>
            <x v="2079"/>
            <x v="2090"/>
            <x v="2091"/>
            <x v="2093"/>
            <x v="2094"/>
          </reference>
        </references>
      </pivotArea>
    </format>
    <format dxfId="1998">
      <pivotArea dataOnly="0" labelOnly="1" fieldPosition="0">
        <references count="1">
          <reference field="6" count="50">
            <x v="2122"/>
            <x v="2139"/>
            <x v="2147"/>
            <x v="2152"/>
            <x v="2153"/>
            <x v="2162"/>
            <x v="2164"/>
            <x v="2165"/>
            <x v="2177"/>
            <x v="2195"/>
            <x v="2200"/>
            <x v="2202"/>
            <x v="2205"/>
            <x v="2211"/>
            <x v="2216"/>
            <x v="2217"/>
            <x v="2223"/>
            <x v="2232"/>
            <x v="2233"/>
            <x v="2271"/>
            <x v="2273"/>
            <x v="2276"/>
            <x v="2284"/>
            <x v="2289"/>
            <x v="2295"/>
            <x v="2299"/>
            <x v="2306"/>
            <x v="2309"/>
            <x v="2319"/>
            <x v="2321"/>
            <x v="2328"/>
            <x v="2336"/>
            <x v="2344"/>
            <x v="2345"/>
            <x v="2348"/>
            <x v="2359"/>
            <x v="2362"/>
            <x v="2363"/>
            <x v="2367"/>
            <x v="2368"/>
            <x v="2372"/>
            <x v="2374"/>
            <x v="2388"/>
            <x v="2394"/>
            <x v="2407"/>
            <x v="2423"/>
            <x v="2424"/>
            <x v="2427"/>
            <x v="2433"/>
            <x v="2434"/>
          </reference>
        </references>
      </pivotArea>
    </format>
    <format dxfId="1997">
      <pivotArea dataOnly="0" labelOnly="1" fieldPosition="0">
        <references count="1">
          <reference field="6" count="50">
            <x v="2443"/>
            <x v="2449"/>
            <x v="2452"/>
            <x v="2454"/>
            <x v="2465"/>
            <x v="2474"/>
            <x v="2480"/>
            <x v="2482"/>
            <x v="2485"/>
            <x v="2487"/>
            <x v="2488"/>
            <x v="2497"/>
            <x v="2498"/>
            <x v="2499"/>
            <x v="2507"/>
            <x v="2509"/>
            <x v="2521"/>
            <x v="2523"/>
            <x v="2538"/>
            <x v="2548"/>
            <x v="2550"/>
            <x v="2558"/>
            <x v="2577"/>
            <x v="2579"/>
            <x v="2584"/>
            <x v="2589"/>
            <x v="2590"/>
            <x v="2592"/>
            <x v="2602"/>
            <x v="2609"/>
            <x v="2619"/>
            <x v="2620"/>
            <x v="2623"/>
            <x v="2624"/>
            <x v="2625"/>
            <x v="2633"/>
            <x v="2638"/>
            <x v="2639"/>
            <x v="2641"/>
            <x v="2642"/>
            <x v="2643"/>
            <x v="2646"/>
            <x v="2660"/>
            <x v="2661"/>
            <x v="2664"/>
            <x v="2669"/>
            <x v="2673"/>
            <x v="2678"/>
            <x v="2684"/>
            <x v="2686"/>
          </reference>
        </references>
      </pivotArea>
    </format>
    <format dxfId="1996">
      <pivotArea dataOnly="0" labelOnly="1" fieldPosition="0">
        <references count="1">
          <reference field="6" count="50">
            <x v="2691"/>
            <x v="2692"/>
            <x v="2694"/>
            <x v="2700"/>
            <x v="2701"/>
            <x v="2707"/>
            <x v="2718"/>
            <x v="2724"/>
            <x v="2727"/>
            <x v="2731"/>
            <x v="2733"/>
            <x v="2737"/>
            <x v="2738"/>
            <x v="2743"/>
            <x v="2747"/>
            <x v="2748"/>
            <x v="2749"/>
            <x v="2750"/>
            <x v="2755"/>
            <x v="2756"/>
            <x v="2757"/>
            <x v="2766"/>
            <x v="2767"/>
            <x v="2768"/>
            <x v="2778"/>
            <x v="2780"/>
            <x v="2794"/>
            <x v="2799"/>
            <x v="2802"/>
            <x v="2807"/>
            <x v="2815"/>
            <x v="2816"/>
            <x v="2818"/>
            <x v="2821"/>
            <x v="2822"/>
            <x v="2825"/>
            <x v="2826"/>
            <x v="2828"/>
            <x v="2832"/>
            <x v="2836"/>
            <x v="2837"/>
            <x v="2842"/>
            <x v="2848"/>
            <x v="2851"/>
            <x v="2860"/>
            <x v="2868"/>
            <x v="2873"/>
            <x v="2875"/>
            <x v="2878"/>
            <x v="2879"/>
          </reference>
        </references>
      </pivotArea>
    </format>
    <format dxfId="1995">
      <pivotArea dataOnly="0" labelOnly="1" fieldPosition="0">
        <references count="1">
          <reference field="6" count="50">
            <x v="0"/>
            <x v="2"/>
            <x v="5"/>
            <x v="13"/>
            <x v="22"/>
            <x v="30"/>
            <x v="39"/>
            <x v="40"/>
            <x v="42"/>
            <x v="47"/>
            <x v="52"/>
            <x v="54"/>
            <x v="55"/>
            <x v="56"/>
            <x v="61"/>
            <x v="63"/>
            <x v="64"/>
            <x v="82"/>
            <x v="92"/>
            <x v="96"/>
            <x v="103"/>
            <x v="109"/>
            <x v="117"/>
            <x v="119"/>
            <x v="124"/>
            <x v="125"/>
            <x v="126"/>
            <x v="128"/>
            <x v="131"/>
            <x v="134"/>
            <x v="137"/>
            <x v="140"/>
            <x v="148"/>
            <x v="149"/>
            <x v="160"/>
            <x v="164"/>
            <x v="165"/>
            <x v="167"/>
            <x v="169"/>
            <x v="170"/>
            <x v="173"/>
            <x v="174"/>
            <x v="178"/>
            <x v="181"/>
            <x v="188"/>
            <x v="194"/>
            <x v="196"/>
            <x v="201"/>
            <x v="203"/>
            <x v="209"/>
          </reference>
        </references>
      </pivotArea>
    </format>
    <format dxfId="1994">
      <pivotArea dataOnly="0" labelOnly="1" fieldPosition="0">
        <references count="1">
          <reference field="6" count="50">
            <x v="218"/>
            <x v="236"/>
            <x v="239"/>
            <x v="258"/>
            <x v="265"/>
            <x v="266"/>
            <x v="267"/>
            <x v="285"/>
            <x v="297"/>
            <x v="304"/>
            <x v="310"/>
            <x v="311"/>
            <x v="317"/>
            <x v="320"/>
            <x v="323"/>
            <x v="325"/>
            <x v="330"/>
            <x v="332"/>
            <x v="336"/>
            <x v="347"/>
            <x v="351"/>
            <x v="353"/>
            <x v="360"/>
            <x v="363"/>
            <x v="365"/>
            <x v="374"/>
            <x v="383"/>
            <x v="386"/>
            <x v="391"/>
            <x v="399"/>
            <x v="403"/>
            <x v="405"/>
            <x v="406"/>
            <x v="411"/>
            <x v="417"/>
            <x v="418"/>
            <x v="420"/>
            <x v="422"/>
            <x v="423"/>
            <x v="424"/>
            <x v="428"/>
            <x v="429"/>
            <x v="430"/>
            <x v="433"/>
            <x v="435"/>
            <x v="436"/>
            <x v="443"/>
            <x v="456"/>
            <x v="457"/>
            <x v="460"/>
          </reference>
        </references>
      </pivotArea>
    </format>
    <format dxfId="1993">
      <pivotArea dataOnly="0" labelOnly="1" fieldPosition="0">
        <references count="1">
          <reference field="6" count="50">
            <x v="464"/>
            <x v="467"/>
            <x v="468"/>
            <x v="470"/>
            <x v="472"/>
            <x v="480"/>
            <x v="481"/>
            <x v="485"/>
            <x v="492"/>
            <x v="493"/>
            <x v="494"/>
            <x v="495"/>
            <x v="500"/>
            <x v="504"/>
            <x v="506"/>
            <x v="507"/>
            <x v="513"/>
            <x v="515"/>
            <x v="520"/>
            <x v="521"/>
            <x v="525"/>
            <x v="526"/>
            <x v="528"/>
            <x v="529"/>
            <x v="535"/>
            <x v="536"/>
            <x v="537"/>
            <x v="549"/>
            <x v="552"/>
            <x v="556"/>
            <x v="560"/>
            <x v="565"/>
            <x v="569"/>
            <x v="570"/>
            <x v="588"/>
            <x v="596"/>
            <x v="597"/>
            <x v="599"/>
            <x v="601"/>
            <x v="603"/>
            <x v="609"/>
            <x v="613"/>
            <x v="614"/>
            <x v="616"/>
            <x v="631"/>
            <x v="638"/>
            <x v="642"/>
            <x v="649"/>
            <x v="653"/>
            <x v="660"/>
          </reference>
        </references>
      </pivotArea>
    </format>
    <format dxfId="1992">
      <pivotArea dataOnly="0" labelOnly="1" fieldPosition="0">
        <references count="1">
          <reference field="6" count="50">
            <x v="661"/>
            <x v="662"/>
            <x v="666"/>
            <x v="673"/>
            <x v="675"/>
            <x v="679"/>
            <x v="683"/>
            <x v="703"/>
            <x v="704"/>
            <x v="710"/>
            <x v="713"/>
            <x v="715"/>
            <x v="716"/>
            <x v="719"/>
            <x v="720"/>
            <x v="733"/>
            <x v="734"/>
            <x v="740"/>
            <x v="754"/>
            <x v="761"/>
            <x v="762"/>
            <x v="767"/>
            <x v="786"/>
            <x v="794"/>
            <x v="795"/>
            <x v="797"/>
            <x v="800"/>
            <x v="802"/>
            <x v="806"/>
            <x v="814"/>
            <x v="815"/>
            <x v="817"/>
            <x v="818"/>
            <x v="819"/>
            <x v="824"/>
            <x v="825"/>
            <x v="826"/>
            <x v="827"/>
            <x v="836"/>
            <x v="839"/>
            <x v="840"/>
            <x v="843"/>
            <x v="847"/>
            <x v="848"/>
            <x v="853"/>
            <x v="857"/>
            <x v="864"/>
            <x v="870"/>
            <x v="878"/>
            <x v="881"/>
          </reference>
        </references>
      </pivotArea>
    </format>
    <format dxfId="1991">
      <pivotArea dataOnly="0" labelOnly="1" fieldPosition="0">
        <references count="1">
          <reference field="6" count="50">
            <x v="882"/>
            <x v="884"/>
            <x v="889"/>
            <x v="890"/>
            <x v="894"/>
            <x v="895"/>
            <x v="898"/>
            <x v="908"/>
            <x v="909"/>
            <x v="913"/>
            <x v="917"/>
            <x v="922"/>
            <x v="932"/>
            <x v="933"/>
            <x v="934"/>
            <x v="935"/>
            <x v="936"/>
            <x v="939"/>
            <x v="940"/>
            <x v="941"/>
            <x v="942"/>
            <x v="945"/>
            <x v="946"/>
            <x v="949"/>
            <x v="953"/>
            <x v="960"/>
            <x v="966"/>
            <x v="969"/>
            <x v="970"/>
            <x v="976"/>
            <x v="977"/>
            <x v="979"/>
            <x v="981"/>
            <x v="989"/>
            <x v="993"/>
            <x v="995"/>
            <x v="999"/>
            <x v="1001"/>
            <x v="1002"/>
            <x v="1006"/>
            <x v="1009"/>
            <x v="1022"/>
            <x v="1025"/>
            <x v="1030"/>
            <x v="1034"/>
            <x v="1037"/>
            <x v="1045"/>
            <x v="1047"/>
            <x v="1051"/>
            <x v="1059"/>
          </reference>
        </references>
      </pivotArea>
    </format>
    <format dxfId="1990">
      <pivotArea dataOnly="0" labelOnly="1" fieldPosition="0">
        <references count="1">
          <reference field="6" count="50">
            <x v="1065"/>
            <x v="1066"/>
            <x v="1067"/>
            <x v="1069"/>
            <x v="1080"/>
            <x v="1084"/>
            <x v="1090"/>
            <x v="1093"/>
            <x v="1095"/>
            <x v="1097"/>
            <x v="1098"/>
            <x v="1105"/>
            <x v="1107"/>
            <x v="1120"/>
            <x v="1124"/>
            <x v="1126"/>
            <x v="1127"/>
            <x v="1129"/>
            <x v="1131"/>
            <x v="1139"/>
            <x v="1141"/>
            <x v="1146"/>
            <x v="1147"/>
            <x v="1151"/>
            <x v="1153"/>
            <x v="1165"/>
            <x v="1172"/>
            <x v="1180"/>
            <x v="1189"/>
            <x v="1194"/>
            <x v="1196"/>
            <x v="1199"/>
            <x v="1204"/>
            <x v="1208"/>
            <x v="1210"/>
            <x v="1215"/>
            <x v="1219"/>
            <x v="1222"/>
            <x v="1223"/>
            <x v="1225"/>
            <x v="1226"/>
            <x v="1235"/>
            <x v="1237"/>
            <x v="1238"/>
            <x v="1240"/>
            <x v="1242"/>
            <x v="1247"/>
            <x v="1248"/>
            <x v="1249"/>
            <x v="1250"/>
          </reference>
        </references>
      </pivotArea>
    </format>
    <format dxfId="1989">
      <pivotArea dataOnly="0" labelOnly="1" fieldPosition="0">
        <references count="1">
          <reference field="6" count="50">
            <x v="1257"/>
            <x v="1258"/>
            <x v="1262"/>
            <x v="1267"/>
            <x v="1269"/>
            <x v="1273"/>
            <x v="1274"/>
            <x v="1277"/>
            <x v="1287"/>
            <x v="1290"/>
            <x v="1296"/>
            <x v="1297"/>
            <x v="1304"/>
            <x v="1306"/>
            <x v="1307"/>
            <x v="1308"/>
            <x v="1309"/>
            <x v="1315"/>
            <x v="1317"/>
            <x v="1319"/>
            <x v="1331"/>
            <x v="1333"/>
            <x v="1335"/>
            <x v="1340"/>
            <x v="1341"/>
            <x v="1344"/>
            <x v="1345"/>
            <x v="1350"/>
            <x v="1354"/>
            <x v="1359"/>
            <x v="1361"/>
            <x v="1363"/>
            <x v="1369"/>
            <x v="1370"/>
            <x v="1373"/>
            <x v="1382"/>
            <x v="1390"/>
            <x v="1391"/>
            <x v="1400"/>
            <x v="1402"/>
            <x v="1407"/>
            <x v="1414"/>
            <x v="1416"/>
            <x v="1417"/>
            <x v="1420"/>
            <x v="1421"/>
            <x v="1425"/>
            <x v="1431"/>
            <x v="1437"/>
            <x v="1441"/>
          </reference>
        </references>
      </pivotArea>
    </format>
    <format dxfId="1988">
      <pivotArea dataOnly="0" labelOnly="1" fieldPosition="0">
        <references count="1">
          <reference field="6" count="50">
            <x v="1443"/>
            <x v="1446"/>
            <x v="1449"/>
            <x v="1456"/>
            <x v="1459"/>
            <x v="1460"/>
            <x v="1461"/>
            <x v="1477"/>
            <x v="1478"/>
            <x v="1480"/>
            <x v="1482"/>
            <x v="1483"/>
            <x v="1488"/>
            <x v="1492"/>
            <x v="1506"/>
            <x v="1508"/>
            <x v="1516"/>
            <x v="1535"/>
            <x v="1537"/>
            <x v="1540"/>
            <x v="1541"/>
            <x v="1545"/>
            <x v="1547"/>
            <x v="1554"/>
            <x v="1556"/>
            <x v="1557"/>
            <x v="1563"/>
            <x v="1569"/>
            <x v="1573"/>
            <x v="1574"/>
            <x v="1581"/>
            <x v="1582"/>
            <x v="1590"/>
            <x v="1591"/>
            <x v="1602"/>
            <x v="1603"/>
            <x v="1607"/>
            <x v="1610"/>
            <x v="1616"/>
            <x v="1620"/>
            <x v="1621"/>
            <x v="1622"/>
            <x v="1623"/>
            <x v="1624"/>
            <x v="1631"/>
            <x v="1636"/>
            <x v="1640"/>
            <x v="1651"/>
            <x v="1653"/>
            <x v="1656"/>
          </reference>
        </references>
      </pivotArea>
    </format>
    <format dxfId="1987">
      <pivotArea dataOnly="0" labelOnly="1" fieldPosition="0">
        <references count="1">
          <reference field="6" count="50">
            <x v="1663"/>
            <x v="1669"/>
            <x v="1670"/>
            <x v="1696"/>
            <x v="1697"/>
            <x v="1699"/>
            <x v="1703"/>
            <x v="1712"/>
            <x v="1713"/>
            <x v="1715"/>
            <x v="1719"/>
            <x v="1729"/>
            <x v="1731"/>
            <x v="1733"/>
            <x v="1735"/>
            <x v="1745"/>
            <x v="1746"/>
            <x v="1754"/>
            <x v="1756"/>
            <x v="1762"/>
            <x v="1768"/>
            <x v="1774"/>
            <x v="1777"/>
            <x v="1779"/>
            <x v="1797"/>
            <x v="1804"/>
            <x v="1823"/>
            <x v="1825"/>
            <x v="1828"/>
            <x v="1836"/>
            <x v="1839"/>
            <x v="1847"/>
            <x v="1849"/>
            <x v="1856"/>
            <x v="1867"/>
            <x v="1869"/>
            <x v="1871"/>
            <x v="1872"/>
            <x v="1878"/>
            <x v="1885"/>
            <x v="1889"/>
            <x v="1890"/>
            <x v="1892"/>
            <x v="1893"/>
            <x v="1897"/>
            <x v="1899"/>
            <x v="1900"/>
            <x v="1913"/>
            <x v="1919"/>
            <x v="1926"/>
          </reference>
        </references>
      </pivotArea>
    </format>
    <format dxfId="1986">
      <pivotArea dataOnly="0" labelOnly="1" fieldPosition="0">
        <references count="1">
          <reference field="6" count="50">
            <x v="1929"/>
            <x v="1930"/>
            <x v="1932"/>
            <x v="1944"/>
            <x v="1947"/>
            <x v="1949"/>
            <x v="1953"/>
            <x v="1955"/>
            <x v="1958"/>
            <x v="1961"/>
            <x v="1964"/>
            <x v="1967"/>
            <x v="1968"/>
            <x v="1969"/>
            <x v="1971"/>
            <x v="1972"/>
            <x v="1975"/>
            <x v="1989"/>
            <x v="1996"/>
            <x v="1999"/>
            <x v="2001"/>
            <x v="2004"/>
            <x v="2009"/>
            <x v="2011"/>
            <x v="2015"/>
            <x v="2027"/>
            <x v="2030"/>
            <x v="2037"/>
            <x v="2041"/>
            <x v="2050"/>
            <x v="2054"/>
            <x v="2059"/>
            <x v="2065"/>
            <x v="2067"/>
            <x v="2071"/>
            <x v="2077"/>
            <x v="2079"/>
            <x v="2084"/>
            <x v="2090"/>
            <x v="2091"/>
            <x v="2093"/>
            <x v="2094"/>
            <x v="2095"/>
            <x v="2122"/>
            <x v="2139"/>
            <x v="2147"/>
            <x v="2152"/>
            <x v="2153"/>
            <x v="2160"/>
            <x v="2162"/>
          </reference>
        </references>
      </pivotArea>
    </format>
    <format dxfId="1985">
      <pivotArea dataOnly="0" labelOnly="1" fieldPosition="0">
        <references count="1">
          <reference field="6" count="50">
            <x v="2164"/>
            <x v="2165"/>
            <x v="2167"/>
            <x v="2173"/>
            <x v="2175"/>
            <x v="2177"/>
            <x v="2195"/>
            <x v="2200"/>
            <x v="2202"/>
            <x v="2205"/>
            <x v="2211"/>
            <x v="2216"/>
            <x v="2217"/>
            <x v="2222"/>
            <x v="2223"/>
            <x v="2232"/>
            <x v="2233"/>
            <x v="2252"/>
            <x v="2269"/>
            <x v="2271"/>
            <x v="2273"/>
            <x v="2276"/>
            <x v="2284"/>
            <x v="2289"/>
            <x v="2295"/>
            <x v="2299"/>
            <x v="2306"/>
            <x v="2307"/>
            <x v="2309"/>
            <x v="2312"/>
            <x v="2319"/>
            <x v="2321"/>
            <x v="2328"/>
            <x v="2336"/>
            <x v="2344"/>
            <x v="2345"/>
            <x v="2348"/>
            <x v="2359"/>
            <x v="2362"/>
            <x v="2363"/>
            <x v="2367"/>
            <x v="2368"/>
            <x v="2372"/>
            <x v="2374"/>
            <x v="2388"/>
            <x v="2394"/>
            <x v="2407"/>
            <x v="2423"/>
            <x v="2424"/>
            <x v="2427"/>
          </reference>
        </references>
      </pivotArea>
    </format>
    <format dxfId="1984">
      <pivotArea dataOnly="0" labelOnly="1" fieldPosition="0">
        <references count="1">
          <reference field="6" count="50">
            <x v="2433"/>
            <x v="2434"/>
            <x v="2442"/>
            <x v="2443"/>
            <x v="2447"/>
            <x v="2449"/>
            <x v="2452"/>
            <x v="2454"/>
            <x v="2465"/>
            <x v="2469"/>
            <x v="2474"/>
            <x v="2479"/>
            <x v="2480"/>
            <x v="2482"/>
            <x v="2485"/>
            <x v="2487"/>
            <x v="2488"/>
            <x v="2497"/>
            <x v="2498"/>
            <x v="2499"/>
            <x v="2507"/>
            <x v="2509"/>
            <x v="2521"/>
            <x v="2523"/>
            <x v="2524"/>
            <x v="2530"/>
            <x v="2538"/>
            <x v="2548"/>
            <x v="2550"/>
            <x v="2554"/>
            <x v="2558"/>
            <x v="2561"/>
            <x v="2573"/>
            <x v="2574"/>
            <x v="2577"/>
            <x v="2579"/>
            <x v="2583"/>
            <x v="2584"/>
            <x v="2589"/>
            <x v="2590"/>
            <x v="2592"/>
            <x v="2595"/>
            <x v="2602"/>
            <x v="2609"/>
            <x v="2615"/>
            <x v="2619"/>
            <x v="2620"/>
            <x v="2623"/>
            <x v="2624"/>
            <x v="2625"/>
          </reference>
        </references>
      </pivotArea>
    </format>
    <format dxfId="1983">
      <pivotArea dataOnly="0" labelOnly="1" fieldPosition="0">
        <references count="1">
          <reference field="6" count="50">
            <x v="2633"/>
            <x v="2638"/>
            <x v="2639"/>
            <x v="2641"/>
            <x v="2642"/>
            <x v="2643"/>
            <x v="2646"/>
            <x v="2660"/>
            <x v="2661"/>
            <x v="2664"/>
            <x v="2669"/>
            <x v="2673"/>
            <x v="2678"/>
            <x v="2683"/>
            <x v="2684"/>
            <x v="2686"/>
            <x v="2691"/>
            <x v="2692"/>
            <x v="2694"/>
            <x v="2697"/>
            <x v="2700"/>
            <x v="2701"/>
            <x v="2705"/>
            <x v="2707"/>
            <x v="2718"/>
            <x v="2724"/>
            <x v="2727"/>
            <x v="2728"/>
            <x v="2731"/>
            <x v="2733"/>
            <x v="2737"/>
            <x v="2738"/>
            <x v="2743"/>
            <x v="2747"/>
            <x v="2748"/>
            <x v="2749"/>
            <x v="2750"/>
            <x v="2755"/>
            <x v="2756"/>
            <x v="2757"/>
            <x v="2762"/>
            <x v="2766"/>
            <x v="2767"/>
            <x v="2768"/>
            <x v="2778"/>
            <x v="2780"/>
            <x v="2789"/>
            <x v="2794"/>
            <x v="2796"/>
            <x v="2799"/>
          </reference>
        </references>
      </pivotArea>
    </format>
    <format dxfId="1982">
      <pivotArea dataOnly="0" labelOnly="1" fieldPosition="0">
        <references count="1">
          <reference field="6" count="50">
            <x v="2802"/>
            <x v="2807"/>
            <x v="2815"/>
            <x v="2816"/>
            <x v="2817"/>
            <x v="2818"/>
            <x v="2821"/>
            <x v="2822"/>
            <x v="2825"/>
            <x v="2826"/>
            <x v="2828"/>
            <x v="2832"/>
            <x v="2833"/>
            <x v="2836"/>
            <x v="2837"/>
            <x v="2842"/>
            <x v="2848"/>
            <x v="2851"/>
            <x v="2860"/>
            <x v="2868"/>
            <x v="2873"/>
            <x v="2874"/>
            <x v="2875"/>
            <x v="2878"/>
            <x v="2879"/>
            <x v="2918"/>
            <x v="2919"/>
            <x v="2921"/>
            <x v="2923"/>
            <x v="2929"/>
            <x v="2930"/>
            <x v="2942"/>
            <x v="2944"/>
            <x v="2950"/>
            <x v="2955"/>
            <x v="2957"/>
            <x v="2967"/>
            <x v="2971"/>
            <x v="2976"/>
            <x v="2977"/>
            <x v="2978"/>
            <x v="2981"/>
            <x v="2982"/>
            <x v="2983"/>
            <x v="2994"/>
            <x v="2997"/>
            <x v="3000"/>
            <x v="3003"/>
            <x v="3005"/>
            <x v="3008"/>
          </reference>
        </references>
      </pivotArea>
    </format>
    <format dxfId="1981">
      <pivotArea dataOnly="0" labelOnly="1" fieldPosition="0">
        <references count="1">
          <reference field="6" count="50">
            <x v="0"/>
            <x v="2"/>
            <x v="5"/>
            <x v="13"/>
            <x v="22"/>
            <x v="30"/>
            <x v="39"/>
            <x v="40"/>
            <x v="42"/>
            <x v="47"/>
            <x v="52"/>
            <x v="54"/>
            <x v="55"/>
            <x v="56"/>
            <x v="61"/>
            <x v="63"/>
            <x v="64"/>
            <x v="82"/>
            <x v="92"/>
            <x v="96"/>
            <x v="103"/>
            <x v="109"/>
            <x v="117"/>
            <x v="119"/>
            <x v="124"/>
            <x v="125"/>
            <x v="126"/>
            <x v="128"/>
            <x v="131"/>
            <x v="134"/>
            <x v="137"/>
            <x v="140"/>
            <x v="148"/>
            <x v="149"/>
            <x v="160"/>
            <x v="164"/>
            <x v="165"/>
            <x v="167"/>
            <x v="169"/>
            <x v="170"/>
            <x v="173"/>
            <x v="174"/>
            <x v="178"/>
            <x v="181"/>
            <x v="188"/>
            <x v="194"/>
            <x v="196"/>
            <x v="201"/>
            <x v="203"/>
            <x v="209"/>
          </reference>
        </references>
      </pivotArea>
    </format>
    <format dxfId="1980">
      <pivotArea dataOnly="0" labelOnly="1" fieldPosition="0">
        <references count="1">
          <reference field="6" count="50">
            <x v="218"/>
            <x v="236"/>
            <x v="239"/>
            <x v="258"/>
            <x v="265"/>
            <x v="266"/>
            <x v="267"/>
            <x v="285"/>
            <x v="297"/>
            <x v="304"/>
            <x v="310"/>
            <x v="311"/>
            <x v="317"/>
            <x v="320"/>
            <x v="323"/>
            <x v="325"/>
            <x v="330"/>
            <x v="332"/>
            <x v="336"/>
            <x v="347"/>
            <x v="351"/>
            <x v="353"/>
            <x v="360"/>
            <x v="363"/>
            <x v="365"/>
            <x v="374"/>
            <x v="383"/>
            <x v="386"/>
            <x v="391"/>
            <x v="399"/>
            <x v="403"/>
            <x v="405"/>
            <x v="406"/>
            <x v="411"/>
            <x v="417"/>
            <x v="418"/>
            <x v="420"/>
            <x v="422"/>
            <x v="423"/>
            <x v="424"/>
            <x v="428"/>
            <x v="429"/>
            <x v="430"/>
            <x v="433"/>
            <x v="435"/>
            <x v="436"/>
            <x v="443"/>
            <x v="456"/>
            <x v="457"/>
            <x v="460"/>
          </reference>
        </references>
      </pivotArea>
    </format>
    <format dxfId="1979">
      <pivotArea dataOnly="0" labelOnly="1" fieldPosition="0">
        <references count="1">
          <reference field="6" count="50">
            <x v="464"/>
            <x v="467"/>
            <x v="468"/>
            <x v="470"/>
            <x v="472"/>
            <x v="480"/>
            <x v="481"/>
            <x v="485"/>
            <x v="492"/>
            <x v="493"/>
            <x v="494"/>
            <x v="495"/>
            <x v="500"/>
            <x v="504"/>
            <x v="506"/>
            <x v="507"/>
            <x v="513"/>
            <x v="515"/>
            <x v="520"/>
            <x v="521"/>
            <x v="525"/>
            <x v="526"/>
            <x v="528"/>
            <x v="529"/>
            <x v="535"/>
            <x v="536"/>
            <x v="537"/>
            <x v="549"/>
            <x v="552"/>
            <x v="556"/>
            <x v="560"/>
            <x v="565"/>
            <x v="569"/>
            <x v="570"/>
            <x v="588"/>
            <x v="596"/>
            <x v="597"/>
            <x v="599"/>
            <x v="601"/>
            <x v="603"/>
            <x v="609"/>
            <x v="613"/>
            <x v="614"/>
            <x v="616"/>
            <x v="631"/>
            <x v="638"/>
            <x v="642"/>
            <x v="649"/>
            <x v="653"/>
            <x v="660"/>
          </reference>
        </references>
      </pivotArea>
    </format>
    <format dxfId="1978">
      <pivotArea dataOnly="0" labelOnly="1" fieldPosition="0">
        <references count="1">
          <reference field="6" count="50">
            <x v="661"/>
            <x v="662"/>
            <x v="666"/>
            <x v="673"/>
            <x v="675"/>
            <x v="679"/>
            <x v="703"/>
            <x v="704"/>
            <x v="710"/>
            <x v="713"/>
            <x v="715"/>
            <x v="716"/>
            <x v="719"/>
            <x v="720"/>
            <x v="733"/>
            <x v="734"/>
            <x v="740"/>
            <x v="754"/>
            <x v="761"/>
            <x v="762"/>
            <x v="767"/>
            <x v="786"/>
            <x v="794"/>
            <x v="795"/>
            <x v="797"/>
            <x v="800"/>
            <x v="802"/>
            <x v="806"/>
            <x v="814"/>
            <x v="815"/>
            <x v="817"/>
            <x v="818"/>
            <x v="819"/>
            <x v="824"/>
            <x v="825"/>
            <x v="826"/>
            <x v="827"/>
            <x v="836"/>
            <x v="839"/>
            <x v="840"/>
            <x v="843"/>
            <x v="847"/>
            <x v="848"/>
            <x v="853"/>
            <x v="857"/>
            <x v="864"/>
            <x v="870"/>
            <x v="878"/>
            <x v="881"/>
            <x v="882"/>
          </reference>
        </references>
      </pivotArea>
    </format>
    <format dxfId="1977">
      <pivotArea dataOnly="0" labelOnly="1" fieldPosition="0">
        <references count="1">
          <reference field="6" count="50">
            <x v="884"/>
            <x v="889"/>
            <x v="890"/>
            <x v="894"/>
            <x v="895"/>
            <x v="898"/>
            <x v="908"/>
            <x v="909"/>
            <x v="913"/>
            <x v="917"/>
            <x v="922"/>
            <x v="932"/>
            <x v="933"/>
            <x v="934"/>
            <x v="935"/>
            <x v="936"/>
            <x v="939"/>
            <x v="940"/>
            <x v="941"/>
            <x v="942"/>
            <x v="945"/>
            <x v="946"/>
            <x v="949"/>
            <x v="953"/>
            <x v="960"/>
            <x v="966"/>
            <x v="969"/>
            <x v="970"/>
            <x v="976"/>
            <x v="977"/>
            <x v="979"/>
            <x v="981"/>
            <x v="989"/>
            <x v="993"/>
            <x v="995"/>
            <x v="999"/>
            <x v="1001"/>
            <x v="1002"/>
            <x v="1006"/>
            <x v="1009"/>
            <x v="1022"/>
            <x v="1025"/>
            <x v="1030"/>
            <x v="1034"/>
            <x v="1037"/>
            <x v="1045"/>
            <x v="1047"/>
            <x v="1051"/>
            <x v="1059"/>
            <x v="1065"/>
          </reference>
        </references>
      </pivotArea>
    </format>
    <format dxfId="1976">
      <pivotArea dataOnly="0" labelOnly="1" fieldPosition="0">
        <references count="1">
          <reference field="6" count="50">
            <x v="1066"/>
            <x v="1067"/>
            <x v="1069"/>
            <x v="1080"/>
            <x v="1084"/>
            <x v="1090"/>
            <x v="1093"/>
            <x v="1095"/>
            <x v="1097"/>
            <x v="1098"/>
            <x v="1105"/>
            <x v="1107"/>
            <x v="1120"/>
            <x v="1124"/>
            <x v="1126"/>
            <x v="1127"/>
            <x v="1129"/>
            <x v="1131"/>
            <x v="1139"/>
            <x v="1141"/>
            <x v="1146"/>
            <x v="1147"/>
            <x v="1151"/>
            <x v="1153"/>
            <x v="1165"/>
            <x v="1172"/>
            <x v="1180"/>
            <x v="1189"/>
            <x v="1194"/>
            <x v="1196"/>
            <x v="1199"/>
            <x v="1204"/>
            <x v="1208"/>
            <x v="1210"/>
            <x v="1215"/>
            <x v="1219"/>
            <x v="1222"/>
            <x v="1223"/>
            <x v="1225"/>
            <x v="1226"/>
            <x v="1235"/>
            <x v="1237"/>
            <x v="1238"/>
            <x v="1240"/>
            <x v="1242"/>
            <x v="1247"/>
            <x v="1248"/>
            <x v="1249"/>
            <x v="1250"/>
            <x v="1257"/>
          </reference>
        </references>
      </pivotArea>
    </format>
    <format dxfId="1975">
      <pivotArea dataOnly="0" labelOnly="1" fieldPosition="0">
        <references count="1">
          <reference field="6" count="50">
            <x v="1258"/>
            <x v="1262"/>
            <x v="1267"/>
            <x v="1269"/>
            <x v="1273"/>
            <x v="1274"/>
            <x v="1277"/>
            <x v="1287"/>
            <x v="1290"/>
            <x v="1296"/>
            <x v="1297"/>
            <x v="1304"/>
            <x v="1306"/>
            <x v="1307"/>
            <x v="1308"/>
            <x v="1309"/>
            <x v="1315"/>
            <x v="1317"/>
            <x v="1319"/>
            <x v="1331"/>
            <x v="1333"/>
            <x v="1335"/>
            <x v="1340"/>
            <x v="1341"/>
            <x v="1344"/>
            <x v="1345"/>
            <x v="1350"/>
            <x v="1354"/>
            <x v="1359"/>
            <x v="1361"/>
            <x v="1363"/>
            <x v="1369"/>
            <x v="1370"/>
            <x v="1373"/>
            <x v="1382"/>
            <x v="1390"/>
            <x v="1391"/>
            <x v="1400"/>
            <x v="1402"/>
            <x v="1407"/>
            <x v="1414"/>
            <x v="1416"/>
            <x v="1417"/>
            <x v="1420"/>
            <x v="1421"/>
            <x v="1425"/>
            <x v="1431"/>
            <x v="1437"/>
            <x v="1441"/>
            <x v="1443"/>
          </reference>
        </references>
      </pivotArea>
    </format>
    <format dxfId="1974">
      <pivotArea dataOnly="0" labelOnly="1" fieldPosition="0">
        <references count="1">
          <reference field="6" count="50">
            <x v="1446"/>
            <x v="1449"/>
            <x v="1456"/>
            <x v="1459"/>
            <x v="1460"/>
            <x v="1461"/>
            <x v="1477"/>
            <x v="1478"/>
            <x v="1480"/>
            <x v="1482"/>
            <x v="1483"/>
            <x v="1488"/>
            <x v="1492"/>
            <x v="1506"/>
            <x v="1508"/>
            <x v="1516"/>
            <x v="1535"/>
            <x v="1537"/>
            <x v="1540"/>
            <x v="1541"/>
            <x v="1545"/>
            <x v="1547"/>
            <x v="1554"/>
            <x v="1556"/>
            <x v="1557"/>
            <x v="1563"/>
            <x v="1569"/>
            <x v="1573"/>
            <x v="1574"/>
            <x v="1581"/>
            <x v="1582"/>
            <x v="1590"/>
            <x v="1591"/>
            <x v="1602"/>
            <x v="1603"/>
            <x v="1607"/>
            <x v="1610"/>
            <x v="1616"/>
            <x v="1620"/>
            <x v="1621"/>
            <x v="1622"/>
            <x v="1623"/>
            <x v="1624"/>
            <x v="1631"/>
            <x v="1636"/>
            <x v="1640"/>
            <x v="1651"/>
            <x v="1653"/>
            <x v="1656"/>
            <x v="1663"/>
          </reference>
        </references>
      </pivotArea>
    </format>
    <format dxfId="1973">
      <pivotArea dataOnly="0" labelOnly="1" fieldPosition="0">
        <references count="1">
          <reference field="6" count="50">
            <x v="1669"/>
            <x v="1670"/>
            <x v="1696"/>
            <x v="1697"/>
            <x v="1699"/>
            <x v="1703"/>
            <x v="1712"/>
            <x v="1713"/>
            <x v="1715"/>
            <x v="1719"/>
            <x v="1729"/>
            <x v="1731"/>
            <x v="1733"/>
            <x v="1735"/>
            <x v="1745"/>
            <x v="1746"/>
            <x v="1754"/>
            <x v="1756"/>
            <x v="1762"/>
            <x v="1768"/>
            <x v="1774"/>
            <x v="1777"/>
            <x v="1779"/>
            <x v="1797"/>
            <x v="1804"/>
            <x v="1823"/>
            <x v="1825"/>
            <x v="1828"/>
            <x v="1836"/>
            <x v="1839"/>
            <x v="1847"/>
            <x v="1849"/>
            <x v="1856"/>
            <x v="1867"/>
            <x v="1869"/>
            <x v="1871"/>
            <x v="1872"/>
            <x v="1878"/>
            <x v="1885"/>
            <x v="1889"/>
            <x v="1890"/>
            <x v="1892"/>
            <x v="1893"/>
            <x v="1897"/>
            <x v="1899"/>
            <x v="1900"/>
            <x v="1913"/>
            <x v="1919"/>
            <x v="1926"/>
            <x v="1929"/>
          </reference>
        </references>
      </pivotArea>
    </format>
    <format dxfId="1972">
      <pivotArea dataOnly="0" labelOnly="1" fieldPosition="0">
        <references count="1">
          <reference field="6" count="50">
            <x v="1930"/>
            <x v="1932"/>
            <x v="1944"/>
            <x v="1947"/>
            <x v="1949"/>
            <x v="1953"/>
            <x v="1955"/>
            <x v="1958"/>
            <x v="1961"/>
            <x v="1964"/>
            <x v="1967"/>
            <x v="1968"/>
            <x v="1969"/>
            <x v="1971"/>
            <x v="1972"/>
            <x v="1975"/>
            <x v="1989"/>
            <x v="1996"/>
            <x v="1999"/>
            <x v="2001"/>
            <x v="2004"/>
            <x v="2009"/>
            <x v="2011"/>
            <x v="2015"/>
            <x v="2027"/>
            <x v="2030"/>
            <x v="2037"/>
            <x v="2041"/>
            <x v="2050"/>
            <x v="2054"/>
            <x v="2059"/>
            <x v="2065"/>
            <x v="2067"/>
            <x v="2071"/>
            <x v="2077"/>
            <x v="2079"/>
            <x v="2084"/>
            <x v="2090"/>
            <x v="2091"/>
            <x v="2093"/>
            <x v="2094"/>
            <x v="2095"/>
            <x v="2122"/>
            <x v="2139"/>
            <x v="2147"/>
            <x v="2152"/>
            <x v="2153"/>
            <x v="2160"/>
            <x v="2162"/>
            <x v="2164"/>
          </reference>
        </references>
      </pivotArea>
    </format>
    <format dxfId="1971">
      <pivotArea dataOnly="0" labelOnly="1" fieldPosition="0">
        <references count="1">
          <reference field="6" count="50">
            <x v="2165"/>
            <x v="2167"/>
            <x v="2173"/>
            <x v="2175"/>
            <x v="2177"/>
            <x v="2195"/>
            <x v="2200"/>
            <x v="2202"/>
            <x v="2205"/>
            <x v="2211"/>
            <x v="2216"/>
            <x v="2217"/>
            <x v="2222"/>
            <x v="2223"/>
            <x v="2232"/>
            <x v="2233"/>
            <x v="2252"/>
            <x v="2269"/>
            <x v="2271"/>
            <x v="2273"/>
            <x v="2276"/>
            <x v="2284"/>
            <x v="2289"/>
            <x v="2295"/>
            <x v="2299"/>
            <x v="2306"/>
            <x v="2307"/>
            <x v="2309"/>
            <x v="2312"/>
            <x v="2319"/>
            <x v="2321"/>
            <x v="2328"/>
            <x v="2336"/>
            <x v="2344"/>
            <x v="2345"/>
            <x v="2348"/>
            <x v="2359"/>
            <x v="2362"/>
            <x v="2363"/>
            <x v="2367"/>
            <x v="2368"/>
            <x v="2372"/>
            <x v="2374"/>
            <x v="2388"/>
            <x v="2394"/>
            <x v="2407"/>
            <x v="2423"/>
            <x v="2424"/>
            <x v="2427"/>
            <x v="2433"/>
          </reference>
        </references>
      </pivotArea>
    </format>
    <format dxfId="1970">
      <pivotArea dataOnly="0" labelOnly="1" fieldPosition="0">
        <references count="1">
          <reference field="6" count="50">
            <x v="2434"/>
            <x v="2442"/>
            <x v="2443"/>
            <x v="2447"/>
            <x v="2449"/>
            <x v="2452"/>
            <x v="2454"/>
            <x v="2465"/>
            <x v="2469"/>
            <x v="2474"/>
            <x v="2479"/>
            <x v="2480"/>
            <x v="2482"/>
            <x v="2485"/>
            <x v="2487"/>
            <x v="2488"/>
            <x v="2497"/>
            <x v="2498"/>
            <x v="2499"/>
            <x v="2507"/>
            <x v="2509"/>
            <x v="2521"/>
            <x v="2523"/>
            <x v="2524"/>
            <x v="2530"/>
            <x v="2538"/>
            <x v="2548"/>
            <x v="2550"/>
            <x v="2554"/>
            <x v="2558"/>
            <x v="2561"/>
            <x v="2573"/>
            <x v="2574"/>
            <x v="2577"/>
            <x v="2579"/>
            <x v="2583"/>
            <x v="2584"/>
            <x v="2589"/>
            <x v="2590"/>
            <x v="2592"/>
            <x v="2595"/>
            <x v="2602"/>
            <x v="2609"/>
            <x v="2615"/>
            <x v="2619"/>
            <x v="2620"/>
            <x v="2623"/>
            <x v="2624"/>
            <x v="2625"/>
            <x v="2633"/>
          </reference>
        </references>
      </pivotArea>
    </format>
    <format dxfId="1969">
      <pivotArea dataOnly="0" labelOnly="1" fieldPosition="0">
        <references count="1">
          <reference field="6" count="50">
            <x v="2638"/>
            <x v="2639"/>
            <x v="2641"/>
            <x v="2642"/>
            <x v="2643"/>
            <x v="2646"/>
            <x v="2660"/>
            <x v="2661"/>
            <x v="2664"/>
            <x v="2669"/>
            <x v="2673"/>
            <x v="2678"/>
            <x v="2683"/>
            <x v="2684"/>
            <x v="2686"/>
            <x v="2691"/>
            <x v="2692"/>
            <x v="2694"/>
            <x v="2697"/>
            <x v="2700"/>
            <x v="2701"/>
            <x v="2705"/>
            <x v="2707"/>
            <x v="2718"/>
            <x v="2724"/>
            <x v="2727"/>
            <x v="2728"/>
            <x v="2731"/>
            <x v="2733"/>
            <x v="2737"/>
            <x v="2738"/>
            <x v="2743"/>
            <x v="2747"/>
            <x v="2748"/>
            <x v="2749"/>
            <x v="2750"/>
            <x v="2755"/>
            <x v="2756"/>
            <x v="2757"/>
            <x v="2762"/>
            <x v="2766"/>
            <x v="2767"/>
            <x v="2768"/>
            <x v="2778"/>
            <x v="2780"/>
            <x v="2789"/>
            <x v="2794"/>
            <x v="2796"/>
            <x v="2799"/>
            <x v="2802"/>
          </reference>
        </references>
      </pivotArea>
    </format>
    <format dxfId="1968">
      <pivotArea dataOnly="0" labelOnly="1" fieldPosition="0">
        <references count="1">
          <reference field="6" count="50">
            <x v="2807"/>
            <x v="2815"/>
            <x v="2816"/>
            <x v="2817"/>
            <x v="2818"/>
            <x v="2821"/>
            <x v="2822"/>
            <x v="2825"/>
            <x v="2826"/>
            <x v="2828"/>
            <x v="2832"/>
            <x v="2833"/>
            <x v="2836"/>
            <x v="2837"/>
            <x v="2842"/>
            <x v="2848"/>
            <x v="2851"/>
            <x v="2860"/>
            <x v="2868"/>
            <x v="2873"/>
            <x v="2874"/>
            <x v="2875"/>
            <x v="2878"/>
            <x v="2879"/>
            <x v="2918"/>
            <x v="2919"/>
            <x v="2921"/>
            <x v="2923"/>
            <x v="2929"/>
            <x v="2930"/>
            <x v="2942"/>
            <x v="2944"/>
            <x v="2950"/>
            <x v="2955"/>
            <x v="2957"/>
            <x v="2967"/>
            <x v="2971"/>
            <x v="2976"/>
            <x v="2977"/>
            <x v="2978"/>
            <x v="2981"/>
            <x v="2982"/>
            <x v="2983"/>
            <x v="2994"/>
            <x v="2997"/>
            <x v="3000"/>
            <x v="3003"/>
            <x v="3005"/>
            <x v="3008"/>
            <x v="3010"/>
          </reference>
        </references>
      </pivotArea>
    </format>
    <format dxfId="1967">
      <pivotArea collapsedLevelsAreSubtotals="1" fieldPosition="0">
        <references count="1">
          <reference field="6" count="949">
            <x v="0"/>
            <x v="2"/>
            <x v="5"/>
            <x v="13"/>
            <x v="15"/>
            <x v="22"/>
            <x v="27"/>
            <x v="29"/>
            <x v="30"/>
            <x v="31"/>
            <x v="32"/>
            <x v="39"/>
            <x v="40"/>
            <x v="42"/>
            <x v="47"/>
            <x v="48"/>
            <x v="52"/>
            <x v="54"/>
            <x v="55"/>
            <x v="56"/>
            <x v="61"/>
            <x v="63"/>
            <x v="64"/>
            <x v="72"/>
            <x v="78"/>
            <x v="79"/>
            <x v="82"/>
            <x v="83"/>
            <x v="87"/>
            <x v="92"/>
            <x v="96"/>
            <x v="99"/>
            <x v="102"/>
            <x v="103"/>
            <x v="109"/>
            <x v="116"/>
            <x v="117"/>
            <x v="119"/>
            <x v="124"/>
            <x v="125"/>
            <x v="126"/>
            <x v="128"/>
            <x v="129"/>
            <x v="131"/>
            <x v="132"/>
            <x v="134"/>
            <x v="136"/>
            <x v="137"/>
            <x v="139"/>
            <x v="140"/>
            <x v="144"/>
            <x v="146"/>
            <x v="147"/>
            <x v="148"/>
            <x v="149"/>
            <x v="150"/>
            <x v="160"/>
            <x v="164"/>
            <x v="165"/>
            <x v="167"/>
            <x v="169"/>
            <x v="170"/>
            <x v="173"/>
            <x v="174"/>
            <x v="178"/>
            <x v="181"/>
            <x v="188"/>
            <x v="194"/>
            <x v="196"/>
            <x v="201"/>
            <x v="203"/>
            <x v="209"/>
            <x v="210"/>
            <x v="218"/>
            <x v="219"/>
            <x v="225"/>
            <x v="234"/>
            <x v="236"/>
            <x v="239"/>
            <x v="245"/>
            <x v="249"/>
            <x v="257"/>
            <x v="258"/>
            <x v="265"/>
            <x v="266"/>
            <x v="267"/>
            <x v="270"/>
            <x v="281"/>
            <x v="285"/>
            <x v="297"/>
            <x v="299"/>
            <x v="304"/>
            <x v="310"/>
            <x v="311"/>
            <x v="317"/>
            <x v="318"/>
            <x v="320"/>
            <x v="323"/>
            <x v="325"/>
            <x v="330"/>
            <x v="332"/>
            <x v="336"/>
            <x v="344"/>
            <x v="347"/>
            <x v="351"/>
            <x v="353"/>
            <x v="360"/>
            <x v="363"/>
            <x v="364"/>
            <x v="365"/>
            <x v="374"/>
            <x v="383"/>
            <x v="386"/>
            <x v="391"/>
            <x v="398"/>
            <x v="399"/>
            <x v="403"/>
            <x v="405"/>
            <x v="406"/>
            <x v="408"/>
            <x v="411"/>
            <x v="417"/>
            <x v="418"/>
            <x v="420"/>
            <x v="422"/>
            <x v="423"/>
            <x v="424"/>
            <x v="428"/>
            <x v="429"/>
            <x v="430"/>
            <x v="433"/>
            <x v="435"/>
            <x v="436"/>
            <x v="437"/>
            <x v="438"/>
            <x v="443"/>
            <x v="454"/>
            <x v="456"/>
            <x v="457"/>
            <x v="460"/>
            <x v="462"/>
            <x v="464"/>
            <x v="467"/>
            <x v="468"/>
            <x v="470"/>
            <x v="472"/>
            <x v="473"/>
            <x v="475"/>
            <x v="477"/>
            <x v="480"/>
            <x v="481"/>
            <x v="482"/>
            <x v="485"/>
            <x v="492"/>
            <x v="493"/>
            <x v="494"/>
            <x v="495"/>
            <x v="497"/>
            <x v="498"/>
            <x v="500"/>
            <x v="502"/>
            <x v="504"/>
            <x v="506"/>
            <x v="507"/>
            <x v="513"/>
            <x v="515"/>
            <x v="516"/>
            <x v="519"/>
            <x v="520"/>
            <x v="521"/>
            <x v="525"/>
            <x v="526"/>
            <x v="528"/>
            <x v="529"/>
            <x v="535"/>
            <x v="536"/>
            <x v="537"/>
            <x v="540"/>
            <x v="544"/>
            <x v="549"/>
            <x v="552"/>
            <x v="556"/>
            <x v="560"/>
            <x v="565"/>
            <x v="569"/>
            <x v="570"/>
            <x v="576"/>
            <x v="585"/>
            <x v="588"/>
            <x v="596"/>
            <x v="597"/>
            <x v="599"/>
            <x v="601"/>
            <x v="603"/>
            <x v="609"/>
            <x v="613"/>
            <x v="614"/>
            <x v="616"/>
            <x v="624"/>
            <x v="631"/>
            <x v="638"/>
            <x v="642"/>
            <x v="649"/>
            <x v="653"/>
            <x v="660"/>
            <x v="661"/>
            <x v="662"/>
            <x v="666"/>
            <x v="668"/>
            <x v="673"/>
            <x v="675"/>
            <x v="679"/>
            <x v="703"/>
            <x v="704"/>
            <x v="706"/>
            <x v="710"/>
            <x v="713"/>
            <x v="715"/>
            <x v="716"/>
            <x v="719"/>
            <x v="720"/>
            <x v="726"/>
            <x v="733"/>
            <x v="734"/>
            <x v="735"/>
            <x v="739"/>
            <x v="740"/>
            <x v="746"/>
            <x v="748"/>
            <x v="749"/>
            <x v="754"/>
            <x v="760"/>
            <x v="761"/>
            <x v="762"/>
            <x v="764"/>
            <x v="767"/>
            <x v="775"/>
            <x v="782"/>
            <x v="786"/>
            <x v="787"/>
            <x v="794"/>
            <x v="795"/>
            <x v="797"/>
            <x v="800"/>
            <x v="802"/>
            <x v="806"/>
            <x v="813"/>
            <x v="814"/>
            <x v="815"/>
            <x v="817"/>
            <x v="818"/>
            <x v="819"/>
            <x v="820"/>
            <x v="824"/>
            <x v="825"/>
            <x v="826"/>
            <x v="827"/>
            <x v="836"/>
            <x v="839"/>
            <x v="840"/>
            <x v="841"/>
            <x v="843"/>
            <x v="847"/>
            <x v="848"/>
            <x v="853"/>
            <x v="857"/>
            <x v="864"/>
            <x v="870"/>
            <x v="876"/>
            <x v="878"/>
            <x v="881"/>
            <x v="882"/>
            <x v="884"/>
            <x v="887"/>
            <x v="889"/>
            <x v="890"/>
            <x v="894"/>
            <x v="895"/>
            <x v="898"/>
            <x v="900"/>
            <x v="905"/>
            <x v="907"/>
            <x v="908"/>
            <x v="909"/>
            <x v="913"/>
            <x v="917"/>
            <x v="919"/>
            <x v="922"/>
            <x v="932"/>
            <x v="933"/>
            <x v="934"/>
            <x v="935"/>
            <x v="936"/>
            <x v="939"/>
            <x v="940"/>
            <x v="941"/>
            <x v="942"/>
            <x v="945"/>
            <x v="946"/>
            <x v="949"/>
            <x v="953"/>
            <x v="959"/>
            <x v="960"/>
            <x v="961"/>
            <x v="966"/>
            <x v="969"/>
            <x v="970"/>
            <x v="975"/>
            <x v="976"/>
            <x v="977"/>
            <x v="979"/>
            <x v="980"/>
            <x v="981"/>
            <x v="989"/>
            <x v="993"/>
            <x v="994"/>
            <x v="995"/>
            <x v="998"/>
            <x v="999"/>
            <x v="1001"/>
            <x v="1002"/>
            <x v="1006"/>
            <x v="1009"/>
            <x v="1022"/>
            <x v="1025"/>
            <x v="1030"/>
            <x v="1034"/>
            <x v="1037"/>
            <x v="1040"/>
            <x v="1045"/>
            <x v="1047"/>
            <x v="1050"/>
            <x v="1051"/>
            <x v="1059"/>
            <x v="1065"/>
            <x v="1066"/>
            <x v="1067"/>
            <x v="1069"/>
            <x v="1073"/>
            <x v="1080"/>
            <x v="1084"/>
            <x v="1090"/>
            <x v="1093"/>
            <x v="1095"/>
            <x v="1097"/>
            <x v="1098"/>
            <x v="1099"/>
            <x v="1105"/>
            <x v="1107"/>
            <x v="1110"/>
            <x v="1113"/>
            <x v="1116"/>
            <x v="1118"/>
            <x v="1120"/>
            <x v="1122"/>
            <x v="1124"/>
            <x v="1126"/>
            <x v="1127"/>
            <x v="1129"/>
            <x v="1131"/>
            <x v="1139"/>
            <x v="1141"/>
            <x v="1146"/>
            <x v="1147"/>
            <x v="1151"/>
            <x v="1153"/>
            <x v="1160"/>
            <x v="1165"/>
            <x v="1168"/>
            <x v="1169"/>
            <x v="1170"/>
            <x v="1172"/>
            <x v="1173"/>
            <x v="1176"/>
            <x v="1178"/>
            <x v="1180"/>
            <x v="1189"/>
            <x v="1194"/>
            <x v="1196"/>
            <x v="1199"/>
            <x v="1204"/>
            <x v="1208"/>
            <x v="1210"/>
            <x v="1212"/>
            <x v="1215"/>
            <x v="1219"/>
            <x v="1222"/>
            <x v="1223"/>
            <x v="1224"/>
            <x v="1225"/>
            <x v="1226"/>
            <x v="1235"/>
            <x v="1237"/>
            <x v="1238"/>
            <x v="1240"/>
            <x v="1242"/>
            <x v="1243"/>
            <x v="1247"/>
            <x v="1248"/>
            <x v="1249"/>
            <x v="1250"/>
            <x v="1252"/>
            <x v="1256"/>
            <x v="1257"/>
            <x v="1258"/>
            <x v="1262"/>
            <x v="1267"/>
            <x v="1269"/>
            <x v="1272"/>
            <x v="1273"/>
            <x v="1274"/>
            <x v="1277"/>
            <x v="1278"/>
            <x v="1280"/>
            <x v="1287"/>
            <x v="1289"/>
            <x v="1290"/>
            <x v="1292"/>
            <x v="1296"/>
            <x v="1297"/>
            <x v="1303"/>
            <x v="1304"/>
            <x v="1306"/>
            <x v="1307"/>
            <x v="1308"/>
            <x v="1309"/>
            <x v="1315"/>
            <x v="1317"/>
            <x v="1319"/>
            <x v="1320"/>
            <x v="1331"/>
            <x v="1333"/>
            <x v="1335"/>
            <x v="1340"/>
            <x v="1341"/>
            <x v="1344"/>
            <x v="1345"/>
            <x v="1350"/>
            <x v="1351"/>
            <x v="1352"/>
            <x v="1354"/>
            <x v="1359"/>
            <x v="1361"/>
            <x v="1363"/>
            <x v="1369"/>
            <x v="1370"/>
            <x v="1373"/>
            <x v="1382"/>
            <x v="1390"/>
            <x v="1391"/>
            <x v="1400"/>
            <x v="1401"/>
            <x v="1402"/>
            <x v="1403"/>
            <x v="1406"/>
            <x v="1407"/>
            <x v="1414"/>
            <x v="1416"/>
            <x v="1417"/>
            <x v="1420"/>
            <x v="1421"/>
            <x v="1425"/>
            <x v="1427"/>
            <x v="1431"/>
            <x v="1433"/>
            <x v="1437"/>
            <x v="1439"/>
            <x v="1441"/>
            <x v="1443"/>
            <x v="1446"/>
            <x v="1447"/>
            <x v="1449"/>
            <x v="1450"/>
            <x v="1456"/>
            <x v="1459"/>
            <x v="1460"/>
            <x v="1461"/>
            <x v="1467"/>
            <x v="1477"/>
            <x v="1478"/>
            <x v="1480"/>
            <x v="1482"/>
            <x v="1483"/>
            <x v="1488"/>
            <x v="1492"/>
            <x v="1493"/>
            <x v="1506"/>
            <x v="1508"/>
            <x v="1516"/>
            <x v="1523"/>
            <x v="1534"/>
            <x v="1535"/>
            <x v="1537"/>
            <x v="1540"/>
            <x v="1541"/>
            <x v="1544"/>
            <x v="1545"/>
            <x v="1547"/>
            <x v="1554"/>
            <x v="1555"/>
            <x v="1556"/>
            <x v="1557"/>
            <x v="1560"/>
            <x v="1563"/>
            <x v="1566"/>
            <x v="1569"/>
            <x v="1573"/>
            <x v="1574"/>
            <x v="1579"/>
            <x v="1581"/>
            <x v="1582"/>
            <x v="1590"/>
            <x v="1591"/>
            <x v="1602"/>
            <x v="1603"/>
            <x v="1604"/>
            <x v="1605"/>
            <x v="1607"/>
            <x v="1610"/>
            <x v="1612"/>
            <x v="1615"/>
            <x v="1616"/>
            <x v="1620"/>
            <x v="1621"/>
            <x v="1622"/>
            <x v="1623"/>
            <x v="1624"/>
            <x v="1631"/>
            <x v="1636"/>
            <x v="1639"/>
            <x v="1640"/>
            <x v="1647"/>
            <x v="1648"/>
            <x v="1649"/>
            <x v="1651"/>
            <x v="1652"/>
            <x v="1653"/>
            <x v="1655"/>
            <x v="1656"/>
            <x v="1663"/>
            <x v="1666"/>
            <x v="1669"/>
            <x v="1670"/>
            <x v="1672"/>
            <x v="1673"/>
            <x v="1674"/>
            <x v="1676"/>
            <x v="1680"/>
            <x v="1686"/>
            <x v="1687"/>
            <x v="1691"/>
            <x v="1694"/>
            <x v="1696"/>
            <x v="1697"/>
            <x v="1699"/>
            <x v="1703"/>
            <x v="1712"/>
            <x v="1713"/>
            <x v="1715"/>
            <x v="1719"/>
            <x v="1721"/>
            <x v="1729"/>
            <x v="1730"/>
            <x v="1731"/>
            <x v="1732"/>
            <x v="1733"/>
            <x v="1735"/>
            <x v="1738"/>
            <x v="1745"/>
            <x v="1746"/>
            <x v="1754"/>
            <x v="1756"/>
            <x v="1762"/>
            <x v="1768"/>
            <x v="1774"/>
            <x v="1777"/>
            <x v="1779"/>
            <x v="1785"/>
            <x v="1796"/>
            <x v="1797"/>
            <x v="1801"/>
            <x v="1803"/>
            <x v="1804"/>
            <x v="1819"/>
            <x v="1820"/>
            <x v="1821"/>
            <x v="1823"/>
            <x v="1825"/>
            <x v="1828"/>
            <x v="1836"/>
            <x v="1839"/>
            <x v="1847"/>
            <x v="1849"/>
            <x v="1853"/>
            <x v="1856"/>
            <x v="1863"/>
            <x v="1867"/>
            <x v="1869"/>
            <x v="1871"/>
            <x v="1872"/>
            <x v="1878"/>
            <x v="1880"/>
            <x v="1885"/>
            <x v="1889"/>
            <x v="1890"/>
            <x v="1892"/>
            <x v="1893"/>
            <x v="1897"/>
            <x v="1899"/>
            <x v="1900"/>
            <x v="1903"/>
            <x v="1909"/>
            <x v="1913"/>
            <x v="1919"/>
            <x v="1921"/>
            <x v="1926"/>
            <x v="1929"/>
            <x v="1930"/>
            <x v="1932"/>
            <x v="1938"/>
            <x v="1940"/>
            <x v="1944"/>
            <x v="1945"/>
            <x v="1946"/>
            <x v="1947"/>
            <x v="1949"/>
            <x v="1953"/>
            <x v="1955"/>
            <x v="1958"/>
            <x v="1961"/>
            <x v="1964"/>
            <x v="1967"/>
            <x v="1968"/>
            <x v="1969"/>
            <x v="1971"/>
            <x v="1972"/>
            <x v="1975"/>
            <x v="1977"/>
            <x v="1989"/>
            <x v="1996"/>
            <x v="1999"/>
            <x v="2001"/>
            <x v="2004"/>
            <x v="2009"/>
            <x v="2010"/>
            <x v="2011"/>
            <x v="2015"/>
            <x v="2027"/>
            <x v="2030"/>
            <x v="2036"/>
            <x v="2037"/>
            <x v="2041"/>
            <x v="2050"/>
            <x v="2054"/>
            <x v="2055"/>
            <x v="2059"/>
            <x v="2065"/>
            <x v="2067"/>
            <x v="2071"/>
            <x v="2075"/>
            <x v="2077"/>
            <x v="2079"/>
            <x v="2083"/>
            <x v="2084"/>
            <x v="2090"/>
            <x v="2091"/>
            <x v="2093"/>
            <x v="2094"/>
            <x v="2095"/>
            <x v="2096"/>
            <x v="2098"/>
            <x v="2107"/>
            <x v="2108"/>
            <x v="2116"/>
            <x v="2122"/>
            <x v="2137"/>
            <x v="2139"/>
            <x v="2146"/>
            <x v="2147"/>
            <x v="2152"/>
            <x v="2153"/>
            <x v="2160"/>
            <x v="2162"/>
            <x v="2163"/>
            <x v="2164"/>
            <x v="2165"/>
            <x v="2167"/>
            <x v="2170"/>
            <x v="2173"/>
            <x v="2175"/>
            <x v="2177"/>
            <x v="2184"/>
            <x v="2185"/>
            <x v="2195"/>
            <x v="2200"/>
            <x v="2202"/>
            <x v="2203"/>
            <x v="2205"/>
            <x v="2209"/>
            <x v="2211"/>
            <x v="2216"/>
            <x v="2217"/>
            <x v="2221"/>
            <x v="2222"/>
            <x v="2223"/>
            <x v="2232"/>
            <x v="2233"/>
            <x v="2236"/>
            <x v="2240"/>
            <x v="2250"/>
            <x v="2252"/>
            <x v="2257"/>
            <x v="2269"/>
            <x v="2271"/>
            <x v="2272"/>
            <x v="2273"/>
            <x v="2276"/>
            <x v="2283"/>
            <x v="2284"/>
            <x v="2287"/>
            <x v="2289"/>
            <x v="2292"/>
            <x v="2295"/>
            <x v="2299"/>
            <x v="2302"/>
            <x v="2304"/>
            <x v="2306"/>
            <x v="2307"/>
            <x v="2309"/>
            <x v="2312"/>
            <x v="2318"/>
            <x v="2319"/>
            <x v="2321"/>
            <x v="2328"/>
            <x v="2331"/>
            <x v="2336"/>
            <x v="2342"/>
            <x v="2344"/>
            <x v="2345"/>
            <x v="2348"/>
            <x v="2349"/>
            <x v="2356"/>
            <x v="2359"/>
            <x v="2362"/>
            <x v="2363"/>
            <x v="2367"/>
            <x v="2368"/>
            <x v="2372"/>
            <x v="2374"/>
            <x v="2388"/>
            <x v="2390"/>
            <x v="2392"/>
            <x v="2394"/>
            <x v="2397"/>
            <x v="2407"/>
            <x v="2414"/>
            <x v="2421"/>
            <x v="2423"/>
            <x v="2424"/>
            <x v="2427"/>
            <x v="2428"/>
            <x v="2433"/>
            <x v="2434"/>
            <x v="2435"/>
            <x v="2439"/>
            <x v="2442"/>
            <x v="2443"/>
            <x v="2447"/>
            <x v="2448"/>
            <x v="2449"/>
            <x v="2452"/>
            <x v="2453"/>
            <x v="2454"/>
            <x v="2463"/>
            <x v="2465"/>
            <x v="2468"/>
            <x v="2469"/>
            <x v="2473"/>
            <x v="2474"/>
            <x v="2477"/>
            <x v="2479"/>
            <x v="2480"/>
            <x v="2481"/>
            <x v="2482"/>
            <x v="2485"/>
            <x v="2487"/>
            <x v="2488"/>
            <x v="2490"/>
            <x v="2497"/>
            <x v="2498"/>
            <x v="2499"/>
            <x v="2505"/>
            <x v="2507"/>
            <x v="2509"/>
            <x v="2511"/>
            <x v="2515"/>
            <x v="2521"/>
            <x v="2523"/>
            <x v="2524"/>
            <x v="2529"/>
            <x v="2530"/>
            <x v="2538"/>
            <x v="2548"/>
            <x v="2550"/>
            <x v="2554"/>
            <x v="2558"/>
            <x v="2561"/>
            <x v="2568"/>
            <x v="2571"/>
            <x v="2573"/>
            <x v="2574"/>
            <x v="2575"/>
            <x v="2577"/>
            <x v="2579"/>
            <x v="2583"/>
            <x v="2584"/>
            <x v="2589"/>
            <x v="2590"/>
            <x v="2592"/>
            <x v="2595"/>
            <x v="2602"/>
            <x v="2609"/>
            <x v="2615"/>
            <x v="2619"/>
            <x v="2620"/>
            <x v="2623"/>
            <x v="2624"/>
            <x v="2625"/>
            <x v="2626"/>
            <x v="2631"/>
            <x v="2633"/>
            <x v="2638"/>
            <x v="2639"/>
            <x v="2641"/>
            <x v="2642"/>
            <x v="2643"/>
            <x v="2646"/>
            <x v="2660"/>
            <x v="2661"/>
            <x v="2664"/>
            <x v="2669"/>
            <x v="2673"/>
            <x v="2678"/>
            <x v="2683"/>
            <x v="2684"/>
            <x v="2686"/>
            <x v="2691"/>
            <x v="2692"/>
            <x v="2694"/>
            <x v="2697"/>
            <x v="2700"/>
            <x v="2701"/>
            <x v="2705"/>
            <x v="2707"/>
            <x v="2718"/>
            <x v="2724"/>
            <x v="2727"/>
            <x v="2728"/>
            <x v="2731"/>
            <x v="2733"/>
            <x v="2737"/>
            <x v="2738"/>
            <x v="2740"/>
            <x v="2743"/>
            <x v="2747"/>
            <x v="2748"/>
            <x v="2749"/>
            <x v="2750"/>
            <x v="2755"/>
            <x v="2756"/>
            <x v="2757"/>
            <x v="2762"/>
            <x v="2766"/>
            <x v="2767"/>
            <x v="2768"/>
            <x v="2778"/>
            <x v="2780"/>
            <x v="2782"/>
            <x v="2789"/>
            <x v="2791"/>
            <x v="2794"/>
            <x v="2795"/>
            <x v="2796"/>
            <x v="2799"/>
            <x v="2802"/>
            <x v="2807"/>
            <x v="2809"/>
            <x v="2815"/>
            <x v="2816"/>
            <x v="2817"/>
            <x v="2818"/>
            <x v="2821"/>
            <x v="2822"/>
            <x v="2825"/>
            <x v="2826"/>
            <x v="2828"/>
            <x v="2831"/>
            <x v="2832"/>
            <x v="2833"/>
            <x v="2834"/>
            <x v="2836"/>
            <x v="2837"/>
            <x v="2840"/>
            <x v="2842"/>
            <x v="2848"/>
            <x v="2851"/>
            <x v="2852"/>
            <x v="2860"/>
            <x v="2868"/>
            <x v="2870"/>
            <x v="2871"/>
            <x v="2873"/>
            <x v="2874"/>
            <x v="2875"/>
            <x v="2878"/>
            <x v="2879"/>
            <x v="2918"/>
            <x v="2919"/>
            <x v="2921"/>
            <x v="2923"/>
            <x v="2929"/>
            <x v="2930"/>
            <x v="2934"/>
            <x v="2936"/>
            <x v="2942"/>
            <x v="2944"/>
            <x v="2950"/>
            <x v="2955"/>
            <x v="2957"/>
            <x v="2960"/>
            <x v="2967"/>
            <x v="2971"/>
            <x v="2972"/>
            <x v="2976"/>
            <x v="2977"/>
            <x v="2978"/>
            <x v="2981"/>
            <x v="2982"/>
            <x v="2983"/>
            <x v="2989"/>
            <x v="2991"/>
            <x v="2994"/>
            <x v="2997"/>
            <x v="3000"/>
            <x v="3002"/>
            <x v="3003"/>
            <x v="3005"/>
            <x v="3008"/>
            <x v="3010"/>
          </reference>
        </references>
      </pivotArea>
    </format>
    <format dxfId="1966">
      <pivotArea dataOnly="0" labelOnly="1" fieldPosition="0">
        <references count="1">
          <reference field="6" count="50">
            <x v="0"/>
            <x v="2"/>
            <x v="5"/>
            <x v="13"/>
            <x v="15"/>
            <x v="22"/>
            <x v="27"/>
            <x v="29"/>
            <x v="30"/>
            <x v="31"/>
            <x v="32"/>
            <x v="39"/>
            <x v="40"/>
            <x v="42"/>
            <x v="47"/>
            <x v="48"/>
            <x v="52"/>
            <x v="54"/>
            <x v="55"/>
            <x v="56"/>
            <x v="61"/>
            <x v="63"/>
            <x v="64"/>
            <x v="72"/>
            <x v="78"/>
            <x v="79"/>
            <x v="82"/>
            <x v="83"/>
            <x v="87"/>
            <x v="92"/>
            <x v="96"/>
            <x v="99"/>
            <x v="102"/>
            <x v="103"/>
            <x v="109"/>
            <x v="116"/>
            <x v="117"/>
            <x v="119"/>
            <x v="124"/>
            <x v="125"/>
            <x v="126"/>
            <x v="128"/>
            <x v="129"/>
            <x v="131"/>
            <x v="132"/>
            <x v="134"/>
            <x v="136"/>
            <x v="137"/>
            <x v="139"/>
            <x v="140"/>
          </reference>
        </references>
      </pivotArea>
    </format>
    <format dxfId="1965">
      <pivotArea dataOnly="0" labelOnly="1" fieldPosition="0">
        <references count="1">
          <reference field="6" count="50">
            <x v="144"/>
            <x v="146"/>
            <x v="147"/>
            <x v="148"/>
            <x v="149"/>
            <x v="150"/>
            <x v="160"/>
            <x v="164"/>
            <x v="165"/>
            <x v="167"/>
            <x v="169"/>
            <x v="170"/>
            <x v="173"/>
            <x v="174"/>
            <x v="178"/>
            <x v="181"/>
            <x v="188"/>
            <x v="194"/>
            <x v="196"/>
            <x v="201"/>
            <x v="203"/>
            <x v="209"/>
            <x v="210"/>
            <x v="218"/>
            <x v="219"/>
            <x v="225"/>
            <x v="234"/>
            <x v="236"/>
            <x v="239"/>
            <x v="245"/>
            <x v="249"/>
            <x v="257"/>
            <x v="258"/>
            <x v="265"/>
            <x v="266"/>
            <x v="267"/>
            <x v="270"/>
            <x v="281"/>
            <x v="285"/>
            <x v="297"/>
            <x v="299"/>
            <x v="304"/>
            <x v="310"/>
            <x v="311"/>
            <x v="317"/>
            <x v="318"/>
            <x v="320"/>
            <x v="323"/>
            <x v="325"/>
            <x v="330"/>
          </reference>
        </references>
      </pivotArea>
    </format>
    <format dxfId="1964">
      <pivotArea dataOnly="0" labelOnly="1" fieldPosition="0">
        <references count="1">
          <reference field="6" count="50">
            <x v="332"/>
            <x v="336"/>
            <x v="344"/>
            <x v="347"/>
            <x v="351"/>
            <x v="353"/>
            <x v="360"/>
            <x v="363"/>
            <x v="364"/>
            <x v="365"/>
            <x v="374"/>
            <x v="383"/>
            <x v="386"/>
            <x v="391"/>
            <x v="398"/>
            <x v="399"/>
            <x v="403"/>
            <x v="405"/>
            <x v="406"/>
            <x v="408"/>
            <x v="411"/>
            <x v="417"/>
            <x v="418"/>
            <x v="420"/>
            <x v="422"/>
            <x v="423"/>
            <x v="424"/>
            <x v="428"/>
            <x v="429"/>
            <x v="430"/>
            <x v="433"/>
            <x v="435"/>
            <x v="436"/>
            <x v="437"/>
            <x v="438"/>
            <x v="443"/>
            <x v="454"/>
            <x v="456"/>
            <x v="457"/>
            <x v="460"/>
            <x v="462"/>
            <x v="464"/>
            <x v="467"/>
            <x v="468"/>
            <x v="470"/>
            <x v="472"/>
            <x v="473"/>
            <x v="475"/>
            <x v="477"/>
            <x v="480"/>
          </reference>
        </references>
      </pivotArea>
    </format>
    <format dxfId="1963">
      <pivotArea dataOnly="0" labelOnly="1" fieldPosition="0">
        <references count="1">
          <reference field="6" count="50">
            <x v="481"/>
            <x v="482"/>
            <x v="485"/>
            <x v="492"/>
            <x v="493"/>
            <x v="494"/>
            <x v="495"/>
            <x v="497"/>
            <x v="498"/>
            <x v="500"/>
            <x v="502"/>
            <x v="504"/>
            <x v="506"/>
            <x v="507"/>
            <x v="513"/>
            <x v="515"/>
            <x v="516"/>
            <x v="519"/>
            <x v="520"/>
            <x v="521"/>
            <x v="525"/>
            <x v="526"/>
            <x v="528"/>
            <x v="529"/>
            <x v="535"/>
            <x v="536"/>
            <x v="537"/>
            <x v="540"/>
            <x v="544"/>
            <x v="549"/>
            <x v="552"/>
            <x v="556"/>
            <x v="560"/>
            <x v="565"/>
            <x v="569"/>
            <x v="570"/>
            <x v="576"/>
            <x v="585"/>
            <x v="588"/>
            <x v="596"/>
            <x v="597"/>
            <x v="599"/>
            <x v="601"/>
            <x v="603"/>
            <x v="609"/>
            <x v="613"/>
            <x v="614"/>
            <x v="616"/>
            <x v="624"/>
            <x v="631"/>
          </reference>
        </references>
      </pivotArea>
    </format>
    <format dxfId="1962">
      <pivotArea dataOnly="0" labelOnly="1" fieldPosition="0">
        <references count="1">
          <reference field="6" count="50">
            <x v="638"/>
            <x v="642"/>
            <x v="649"/>
            <x v="653"/>
            <x v="660"/>
            <x v="661"/>
            <x v="662"/>
            <x v="666"/>
            <x v="668"/>
            <x v="673"/>
            <x v="675"/>
            <x v="679"/>
            <x v="703"/>
            <x v="704"/>
            <x v="706"/>
            <x v="710"/>
            <x v="713"/>
            <x v="715"/>
            <x v="716"/>
            <x v="719"/>
            <x v="720"/>
            <x v="726"/>
            <x v="733"/>
            <x v="734"/>
            <x v="735"/>
            <x v="739"/>
            <x v="740"/>
            <x v="746"/>
            <x v="748"/>
            <x v="749"/>
            <x v="754"/>
            <x v="760"/>
            <x v="761"/>
            <x v="762"/>
            <x v="764"/>
            <x v="767"/>
            <x v="775"/>
            <x v="782"/>
            <x v="786"/>
            <x v="787"/>
            <x v="794"/>
            <x v="795"/>
            <x v="797"/>
            <x v="800"/>
            <x v="802"/>
            <x v="806"/>
            <x v="813"/>
            <x v="814"/>
            <x v="815"/>
            <x v="817"/>
          </reference>
        </references>
      </pivotArea>
    </format>
    <format dxfId="1961">
      <pivotArea dataOnly="0" labelOnly="1" fieldPosition="0">
        <references count="1">
          <reference field="6" count="50">
            <x v="818"/>
            <x v="819"/>
            <x v="820"/>
            <x v="824"/>
            <x v="825"/>
            <x v="826"/>
            <x v="827"/>
            <x v="836"/>
            <x v="839"/>
            <x v="840"/>
            <x v="841"/>
            <x v="843"/>
            <x v="847"/>
            <x v="848"/>
            <x v="853"/>
            <x v="857"/>
            <x v="864"/>
            <x v="870"/>
            <x v="876"/>
            <x v="878"/>
            <x v="881"/>
            <x v="882"/>
            <x v="884"/>
            <x v="887"/>
            <x v="889"/>
            <x v="890"/>
            <x v="894"/>
            <x v="895"/>
            <x v="898"/>
            <x v="900"/>
            <x v="905"/>
            <x v="907"/>
            <x v="908"/>
            <x v="909"/>
            <x v="913"/>
            <x v="917"/>
            <x v="919"/>
            <x v="922"/>
            <x v="932"/>
            <x v="933"/>
            <x v="934"/>
            <x v="935"/>
            <x v="936"/>
            <x v="939"/>
            <x v="940"/>
            <x v="941"/>
            <x v="942"/>
            <x v="945"/>
            <x v="946"/>
            <x v="949"/>
          </reference>
        </references>
      </pivotArea>
    </format>
    <format dxfId="1960">
      <pivotArea dataOnly="0" labelOnly="1" fieldPosition="0">
        <references count="1">
          <reference field="6" count="50">
            <x v="953"/>
            <x v="959"/>
            <x v="960"/>
            <x v="961"/>
            <x v="966"/>
            <x v="969"/>
            <x v="970"/>
            <x v="975"/>
            <x v="976"/>
            <x v="977"/>
            <x v="979"/>
            <x v="980"/>
            <x v="981"/>
            <x v="989"/>
            <x v="993"/>
            <x v="994"/>
            <x v="995"/>
            <x v="998"/>
            <x v="999"/>
            <x v="1001"/>
            <x v="1002"/>
            <x v="1006"/>
            <x v="1009"/>
            <x v="1022"/>
            <x v="1025"/>
            <x v="1030"/>
            <x v="1034"/>
            <x v="1037"/>
            <x v="1040"/>
            <x v="1045"/>
            <x v="1047"/>
            <x v="1050"/>
            <x v="1051"/>
            <x v="1059"/>
            <x v="1065"/>
            <x v="1066"/>
            <x v="1067"/>
            <x v="1069"/>
            <x v="1073"/>
            <x v="1080"/>
            <x v="1084"/>
            <x v="1090"/>
            <x v="1093"/>
            <x v="1095"/>
            <x v="1097"/>
            <x v="1098"/>
            <x v="1099"/>
            <x v="1105"/>
            <x v="1107"/>
            <x v="1110"/>
          </reference>
        </references>
      </pivotArea>
    </format>
    <format dxfId="1959">
      <pivotArea dataOnly="0" labelOnly="1" fieldPosition="0">
        <references count="1">
          <reference field="6" count="50">
            <x v="1113"/>
            <x v="1116"/>
            <x v="1118"/>
            <x v="1120"/>
            <x v="1122"/>
            <x v="1124"/>
            <x v="1126"/>
            <x v="1127"/>
            <x v="1129"/>
            <x v="1131"/>
            <x v="1139"/>
            <x v="1141"/>
            <x v="1146"/>
            <x v="1147"/>
            <x v="1151"/>
            <x v="1153"/>
            <x v="1160"/>
            <x v="1165"/>
            <x v="1168"/>
            <x v="1169"/>
            <x v="1170"/>
            <x v="1172"/>
            <x v="1173"/>
            <x v="1176"/>
            <x v="1178"/>
            <x v="1180"/>
            <x v="1189"/>
            <x v="1194"/>
            <x v="1196"/>
            <x v="1199"/>
            <x v="1204"/>
            <x v="1208"/>
            <x v="1210"/>
            <x v="1212"/>
            <x v="1215"/>
            <x v="1219"/>
            <x v="1222"/>
            <x v="1223"/>
            <x v="1224"/>
            <x v="1225"/>
            <x v="1226"/>
            <x v="1235"/>
            <x v="1237"/>
            <x v="1238"/>
            <x v="1240"/>
            <x v="1242"/>
            <x v="1243"/>
            <x v="1247"/>
            <x v="1248"/>
            <x v="1249"/>
          </reference>
        </references>
      </pivotArea>
    </format>
    <format dxfId="1958">
      <pivotArea dataOnly="0" labelOnly="1" fieldPosition="0">
        <references count="1">
          <reference field="6" count="50">
            <x v="1250"/>
            <x v="1252"/>
            <x v="1256"/>
            <x v="1257"/>
            <x v="1258"/>
            <x v="1262"/>
            <x v="1267"/>
            <x v="1269"/>
            <x v="1272"/>
            <x v="1273"/>
            <x v="1274"/>
            <x v="1277"/>
            <x v="1278"/>
            <x v="1280"/>
            <x v="1287"/>
            <x v="1289"/>
            <x v="1290"/>
            <x v="1292"/>
            <x v="1296"/>
            <x v="1297"/>
            <x v="1303"/>
            <x v="1304"/>
            <x v="1306"/>
            <x v="1307"/>
            <x v="1308"/>
            <x v="1309"/>
            <x v="1315"/>
            <x v="1317"/>
            <x v="1319"/>
            <x v="1320"/>
            <x v="1331"/>
            <x v="1333"/>
            <x v="1335"/>
            <x v="1340"/>
            <x v="1341"/>
            <x v="1344"/>
            <x v="1345"/>
            <x v="1350"/>
            <x v="1351"/>
            <x v="1352"/>
            <x v="1354"/>
            <x v="1359"/>
            <x v="1361"/>
            <x v="1363"/>
            <x v="1369"/>
            <x v="1370"/>
            <x v="1373"/>
            <x v="1382"/>
            <x v="1390"/>
            <x v="1391"/>
          </reference>
        </references>
      </pivotArea>
    </format>
    <format dxfId="1957">
      <pivotArea dataOnly="0" labelOnly="1" fieldPosition="0">
        <references count="1">
          <reference field="6" count="50">
            <x v="1400"/>
            <x v="1401"/>
            <x v="1402"/>
            <x v="1403"/>
            <x v="1406"/>
            <x v="1407"/>
            <x v="1414"/>
            <x v="1416"/>
            <x v="1417"/>
            <x v="1420"/>
            <x v="1421"/>
            <x v="1425"/>
            <x v="1427"/>
            <x v="1431"/>
            <x v="1433"/>
            <x v="1437"/>
            <x v="1439"/>
            <x v="1441"/>
            <x v="1443"/>
            <x v="1446"/>
            <x v="1447"/>
            <x v="1449"/>
            <x v="1450"/>
            <x v="1456"/>
            <x v="1459"/>
            <x v="1460"/>
            <x v="1461"/>
            <x v="1467"/>
            <x v="1477"/>
            <x v="1478"/>
            <x v="1480"/>
            <x v="1482"/>
            <x v="1483"/>
            <x v="1488"/>
            <x v="1492"/>
            <x v="1493"/>
            <x v="1506"/>
            <x v="1508"/>
            <x v="1516"/>
            <x v="1523"/>
            <x v="1534"/>
            <x v="1535"/>
            <x v="1537"/>
            <x v="1540"/>
            <x v="1541"/>
            <x v="1544"/>
            <x v="1545"/>
            <x v="1547"/>
            <x v="1554"/>
            <x v="1555"/>
          </reference>
        </references>
      </pivotArea>
    </format>
    <format dxfId="1956">
      <pivotArea dataOnly="0" labelOnly="1" fieldPosition="0">
        <references count="1">
          <reference field="6" count="50">
            <x v="1556"/>
            <x v="1557"/>
            <x v="1560"/>
            <x v="1563"/>
            <x v="1566"/>
            <x v="1569"/>
            <x v="1573"/>
            <x v="1574"/>
            <x v="1579"/>
            <x v="1581"/>
            <x v="1582"/>
            <x v="1590"/>
            <x v="1591"/>
            <x v="1602"/>
            <x v="1603"/>
            <x v="1604"/>
            <x v="1605"/>
            <x v="1607"/>
            <x v="1610"/>
            <x v="1612"/>
            <x v="1615"/>
            <x v="1616"/>
            <x v="1620"/>
            <x v="1621"/>
            <x v="1622"/>
            <x v="1623"/>
            <x v="1624"/>
            <x v="1631"/>
            <x v="1636"/>
            <x v="1639"/>
            <x v="1640"/>
            <x v="1647"/>
            <x v="1648"/>
            <x v="1649"/>
            <x v="1651"/>
            <x v="1652"/>
            <x v="1653"/>
            <x v="1655"/>
            <x v="1656"/>
            <x v="1663"/>
            <x v="1666"/>
            <x v="1669"/>
            <x v="1670"/>
            <x v="1672"/>
            <x v="1673"/>
            <x v="1674"/>
            <x v="1676"/>
            <x v="1680"/>
            <x v="1686"/>
            <x v="1687"/>
          </reference>
        </references>
      </pivotArea>
    </format>
    <format dxfId="1955">
      <pivotArea dataOnly="0" labelOnly="1" fieldPosition="0">
        <references count="1">
          <reference field="6" count="50">
            <x v="1691"/>
            <x v="1694"/>
            <x v="1696"/>
            <x v="1697"/>
            <x v="1699"/>
            <x v="1703"/>
            <x v="1712"/>
            <x v="1713"/>
            <x v="1715"/>
            <x v="1719"/>
            <x v="1721"/>
            <x v="1729"/>
            <x v="1730"/>
            <x v="1731"/>
            <x v="1732"/>
            <x v="1733"/>
            <x v="1735"/>
            <x v="1738"/>
            <x v="1745"/>
            <x v="1746"/>
            <x v="1754"/>
            <x v="1756"/>
            <x v="1762"/>
            <x v="1768"/>
            <x v="1774"/>
            <x v="1777"/>
            <x v="1779"/>
            <x v="1785"/>
            <x v="1796"/>
            <x v="1797"/>
            <x v="1801"/>
            <x v="1803"/>
            <x v="1804"/>
            <x v="1819"/>
            <x v="1820"/>
            <x v="1821"/>
            <x v="1823"/>
            <x v="1825"/>
            <x v="1828"/>
            <x v="1836"/>
            <x v="1839"/>
            <x v="1847"/>
            <x v="1849"/>
            <x v="1853"/>
            <x v="1856"/>
            <x v="1863"/>
            <x v="1867"/>
            <x v="1869"/>
            <x v="1871"/>
            <x v="1872"/>
          </reference>
        </references>
      </pivotArea>
    </format>
    <format dxfId="1954">
      <pivotArea dataOnly="0" labelOnly="1" fieldPosition="0">
        <references count="1">
          <reference field="6" count="50">
            <x v="1878"/>
            <x v="1880"/>
            <x v="1885"/>
            <x v="1889"/>
            <x v="1890"/>
            <x v="1892"/>
            <x v="1893"/>
            <x v="1897"/>
            <x v="1899"/>
            <x v="1900"/>
            <x v="1903"/>
            <x v="1909"/>
            <x v="1913"/>
            <x v="1919"/>
            <x v="1921"/>
            <x v="1926"/>
            <x v="1929"/>
            <x v="1930"/>
            <x v="1932"/>
            <x v="1938"/>
            <x v="1940"/>
            <x v="1944"/>
            <x v="1945"/>
            <x v="1946"/>
            <x v="1947"/>
            <x v="1949"/>
            <x v="1953"/>
            <x v="1955"/>
            <x v="1958"/>
            <x v="1961"/>
            <x v="1964"/>
            <x v="1967"/>
            <x v="1968"/>
            <x v="1969"/>
            <x v="1971"/>
            <x v="1972"/>
            <x v="1975"/>
            <x v="1977"/>
            <x v="1989"/>
            <x v="1996"/>
            <x v="1999"/>
            <x v="2001"/>
            <x v="2004"/>
            <x v="2009"/>
            <x v="2010"/>
            <x v="2011"/>
            <x v="2015"/>
            <x v="2027"/>
            <x v="2030"/>
            <x v="2036"/>
          </reference>
        </references>
      </pivotArea>
    </format>
    <format dxfId="1953">
      <pivotArea dataOnly="0" labelOnly="1" fieldPosition="0">
        <references count="1">
          <reference field="6" count="50">
            <x v="2037"/>
            <x v="2041"/>
            <x v="2050"/>
            <x v="2054"/>
            <x v="2055"/>
            <x v="2059"/>
            <x v="2065"/>
            <x v="2067"/>
            <x v="2071"/>
            <x v="2075"/>
            <x v="2077"/>
            <x v="2079"/>
            <x v="2083"/>
            <x v="2084"/>
            <x v="2090"/>
            <x v="2091"/>
            <x v="2093"/>
            <x v="2094"/>
            <x v="2095"/>
            <x v="2096"/>
            <x v="2098"/>
            <x v="2107"/>
            <x v="2108"/>
            <x v="2116"/>
            <x v="2122"/>
            <x v="2137"/>
            <x v="2139"/>
            <x v="2146"/>
            <x v="2147"/>
            <x v="2152"/>
            <x v="2153"/>
            <x v="2160"/>
            <x v="2162"/>
            <x v="2163"/>
            <x v="2164"/>
            <x v="2165"/>
            <x v="2167"/>
            <x v="2170"/>
            <x v="2173"/>
            <x v="2175"/>
            <x v="2177"/>
            <x v="2184"/>
            <x v="2185"/>
            <x v="2195"/>
            <x v="2200"/>
            <x v="2202"/>
            <x v="2203"/>
            <x v="2205"/>
            <x v="2209"/>
            <x v="2211"/>
          </reference>
        </references>
      </pivotArea>
    </format>
    <format dxfId="1952">
      <pivotArea dataOnly="0" labelOnly="1" fieldPosition="0">
        <references count="1">
          <reference field="6" count="50">
            <x v="2216"/>
            <x v="2217"/>
            <x v="2221"/>
            <x v="2222"/>
            <x v="2223"/>
            <x v="2232"/>
            <x v="2233"/>
            <x v="2236"/>
            <x v="2240"/>
            <x v="2250"/>
            <x v="2252"/>
            <x v="2257"/>
            <x v="2269"/>
            <x v="2271"/>
            <x v="2272"/>
            <x v="2273"/>
            <x v="2276"/>
            <x v="2283"/>
            <x v="2284"/>
            <x v="2287"/>
            <x v="2289"/>
            <x v="2292"/>
            <x v="2295"/>
            <x v="2299"/>
            <x v="2302"/>
            <x v="2304"/>
            <x v="2306"/>
            <x v="2307"/>
            <x v="2309"/>
            <x v="2312"/>
            <x v="2318"/>
            <x v="2319"/>
            <x v="2321"/>
            <x v="2328"/>
            <x v="2331"/>
            <x v="2336"/>
            <x v="2342"/>
            <x v="2344"/>
            <x v="2345"/>
            <x v="2348"/>
            <x v="2349"/>
            <x v="2356"/>
            <x v="2359"/>
            <x v="2362"/>
            <x v="2363"/>
            <x v="2367"/>
            <x v="2368"/>
            <x v="2372"/>
            <x v="2374"/>
            <x v="2388"/>
          </reference>
        </references>
      </pivotArea>
    </format>
    <format dxfId="1951">
      <pivotArea dataOnly="0" labelOnly="1" fieldPosition="0">
        <references count="1">
          <reference field="6" count="50">
            <x v="2390"/>
            <x v="2392"/>
            <x v="2394"/>
            <x v="2397"/>
            <x v="2407"/>
            <x v="2414"/>
            <x v="2421"/>
            <x v="2423"/>
            <x v="2424"/>
            <x v="2427"/>
            <x v="2428"/>
            <x v="2433"/>
            <x v="2434"/>
            <x v="2435"/>
            <x v="2439"/>
            <x v="2442"/>
            <x v="2443"/>
            <x v="2447"/>
            <x v="2448"/>
            <x v="2449"/>
            <x v="2452"/>
            <x v="2453"/>
            <x v="2454"/>
            <x v="2463"/>
            <x v="2465"/>
            <x v="2468"/>
            <x v="2469"/>
            <x v="2473"/>
            <x v="2474"/>
            <x v="2477"/>
            <x v="2479"/>
            <x v="2480"/>
            <x v="2481"/>
            <x v="2482"/>
            <x v="2485"/>
            <x v="2487"/>
            <x v="2488"/>
            <x v="2490"/>
            <x v="2497"/>
            <x v="2498"/>
            <x v="2499"/>
            <x v="2505"/>
            <x v="2507"/>
            <x v="2509"/>
            <x v="2511"/>
            <x v="2515"/>
            <x v="2521"/>
            <x v="2523"/>
            <x v="2524"/>
            <x v="2529"/>
          </reference>
        </references>
      </pivotArea>
    </format>
    <format dxfId="1950">
      <pivotArea dataOnly="0" labelOnly="1" fieldPosition="0">
        <references count="1">
          <reference field="6" count="50">
            <x v="2530"/>
            <x v="2538"/>
            <x v="2548"/>
            <x v="2550"/>
            <x v="2554"/>
            <x v="2558"/>
            <x v="2561"/>
            <x v="2568"/>
            <x v="2571"/>
            <x v="2573"/>
            <x v="2574"/>
            <x v="2575"/>
            <x v="2577"/>
            <x v="2579"/>
            <x v="2583"/>
            <x v="2584"/>
            <x v="2589"/>
            <x v="2590"/>
            <x v="2592"/>
            <x v="2595"/>
            <x v="2602"/>
            <x v="2609"/>
            <x v="2615"/>
            <x v="2619"/>
            <x v="2620"/>
            <x v="2623"/>
            <x v="2624"/>
            <x v="2625"/>
            <x v="2626"/>
            <x v="2631"/>
            <x v="2633"/>
            <x v="2638"/>
            <x v="2639"/>
            <x v="2641"/>
            <x v="2642"/>
            <x v="2643"/>
            <x v="2646"/>
            <x v="2660"/>
            <x v="2661"/>
            <x v="2664"/>
            <x v="2669"/>
            <x v="2673"/>
            <x v="2678"/>
            <x v="2683"/>
            <x v="2684"/>
            <x v="2686"/>
            <x v="2691"/>
            <x v="2692"/>
            <x v="2694"/>
            <x v="2697"/>
          </reference>
        </references>
      </pivotArea>
    </format>
    <format dxfId="1949">
      <pivotArea dataOnly="0" labelOnly="1" fieldPosition="0">
        <references count="1">
          <reference field="6" count="50">
            <x v="2700"/>
            <x v="2701"/>
            <x v="2705"/>
            <x v="2707"/>
            <x v="2718"/>
            <x v="2724"/>
            <x v="2727"/>
            <x v="2728"/>
            <x v="2731"/>
            <x v="2733"/>
            <x v="2737"/>
            <x v="2738"/>
            <x v="2740"/>
            <x v="2743"/>
            <x v="2747"/>
            <x v="2748"/>
            <x v="2749"/>
            <x v="2750"/>
            <x v="2755"/>
            <x v="2756"/>
            <x v="2757"/>
            <x v="2762"/>
            <x v="2766"/>
            <x v="2767"/>
            <x v="2768"/>
            <x v="2778"/>
            <x v="2780"/>
            <x v="2782"/>
            <x v="2789"/>
            <x v="2791"/>
            <x v="2794"/>
            <x v="2795"/>
            <x v="2796"/>
            <x v="2799"/>
            <x v="2802"/>
            <x v="2807"/>
            <x v="2809"/>
            <x v="2815"/>
            <x v="2816"/>
            <x v="2817"/>
            <x v="2818"/>
            <x v="2821"/>
            <x v="2822"/>
            <x v="2825"/>
            <x v="2826"/>
            <x v="2828"/>
            <x v="2831"/>
            <x v="2832"/>
            <x v="2833"/>
            <x v="2834"/>
          </reference>
        </references>
      </pivotArea>
    </format>
    <format dxfId="1948">
      <pivotArea dataOnly="0" labelOnly="1" fieldPosition="0">
        <references count="1">
          <reference field="6" count="49">
            <x v="2836"/>
            <x v="2837"/>
            <x v="2840"/>
            <x v="2842"/>
            <x v="2848"/>
            <x v="2851"/>
            <x v="2852"/>
            <x v="2860"/>
            <x v="2868"/>
            <x v="2870"/>
            <x v="2871"/>
            <x v="2873"/>
            <x v="2874"/>
            <x v="2875"/>
            <x v="2878"/>
            <x v="2879"/>
            <x v="2918"/>
            <x v="2919"/>
            <x v="2921"/>
            <x v="2923"/>
            <x v="2929"/>
            <x v="2930"/>
            <x v="2934"/>
            <x v="2936"/>
            <x v="2942"/>
            <x v="2944"/>
            <x v="2950"/>
            <x v="2955"/>
            <x v="2957"/>
            <x v="2960"/>
            <x v="2967"/>
            <x v="2971"/>
            <x v="2972"/>
            <x v="2976"/>
            <x v="2977"/>
            <x v="2978"/>
            <x v="2981"/>
            <x v="2982"/>
            <x v="2983"/>
            <x v="2989"/>
            <x v="2991"/>
            <x v="2994"/>
            <x v="2997"/>
            <x v="3000"/>
            <x v="3002"/>
            <x v="3003"/>
            <x v="3005"/>
            <x v="3008"/>
            <x v="3010"/>
          </reference>
        </references>
      </pivotArea>
    </format>
    <format dxfId="1947">
      <pivotArea dataOnly="0" labelOnly="1" fieldPosition="0">
        <references count="1">
          <reference field="6" count="50">
            <x v="0"/>
            <x v="5"/>
            <x v="13"/>
            <x v="15"/>
            <x v="22"/>
            <x v="29"/>
            <x v="30"/>
            <x v="31"/>
            <x v="32"/>
            <x v="39"/>
            <x v="40"/>
            <x v="42"/>
            <x v="52"/>
            <x v="54"/>
            <x v="55"/>
            <x v="56"/>
            <x v="61"/>
            <x v="63"/>
            <x v="64"/>
            <x v="78"/>
            <x v="82"/>
            <x v="83"/>
            <x v="92"/>
            <x v="96"/>
            <x v="99"/>
            <x v="102"/>
            <x v="116"/>
            <x v="117"/>
            <x v="119"/>
            <x v="124"/>
            <x v="125"/>
            <x v="126"/>
            <x v="128"/>
            <x v="129"/>
            <x v="131"/>
            <x v="134"/>
            <x v="137"/>
            <x v="144"/>
            <x v="146"/>
            <x v="147"/>
            <x v="149"/>
            <x v="164"/>
            <x v="167"/>
            <x v="169"/>
            <x v="170"/>
            <x v="173"/>
            <x v="174"/>
            <x v="178"/>
            <x v="181"/>
            <x v="196"/>
          </reference>
        </references>
      </pivotArea>
    </format>
    <format dxfId="1946">
      <pivotArea dataOnly="0" labelOnly="1" fieldPosition="0">
        <references count="1">
          <reference field="6" count="50">
            <x v="203"/>
            <x v="209"/>
            <x v="210"/>
            <x v="218"/>
            <x v="219"/>
            <x v="225"/>
            <x v="239"/>
            <x v="249"/>
            <x v="257"/>
            <x v="258"/>
            <x v="265"/>
            <x v="266"/>
            <x v="267"/>
            <x v="281"/>
            <x v="285"/>
            <x v="297"/>
            <x v="299"/>
            <x v="304"/>
            <x v="310"/>
            <x v="311"/>
            <x v="320"/>
            <x v="323"/>
            <x v="325"/>
            <x v="330"/>
            <x v="332"/>
            <x v="336"/>
            <x v="344"/>
            <x v="347"/>
            <x v="351"/>
            <x v="363"/>
            <x v="364"/>
            <x v="365"/>
            <x v="374"/>
            <x v="383"/>
            <x v="386"/>
            <x v="391"/>
            <x v="399"/>
            <x v="406"/>
            <x v="408"/>
            <x v="411"/>
            <x v="417"/>
            <x v="418"/>
            <x v="420"/>
            <x v="422"/>
            <x v="424"/>
            <x v="429"/>
            <x v="430"/>
            <x v="433"/>
            <x v="435"/>
            <x v="437"/>
          </reference>
        </references>
      </pivotArea>
    </format>
    <format dxfId="1945">
      <pivotArea dataOnly="0" labelOnly="1" fieldPosition="0">
        <references count="1">
          <reference field="6" count="50">
            <x v="456"/>
            <x v="457"/>
            <x v="460"/>
            <x v="462"/>
            <x v="464"/>
            <x v="468"/>
            <x v="470"/>
            <x v="472"/>
            <x v="475"/>
            <x v="477"/>
            <x v="480"/>
            <x v="481"/>
            <x v="485"/>
            <x v="492"/>
            <x v="494"/>
            <x v="498"/>
            <x v="500"/>
            <x v="502"/>
            <x v="504"/>
            <x v="507"/>
            <x v="513"/>
            <x v="515"/>
            <x v="519"/>
            <x v="520"/>
            <x v="521"/>
            <x v="526"/>
            <x v="528"/>
            <x v="529"/>
            <x v="535"/>
            <x v="537"/>
            <x v="540"/>
            <x v="544"/>
            <x v="549"/>
            <x v="552"/>
            <x v="556"/>
            <x v="560"/>
            <x v="565"/>
            <x v="569"/>
            <x v="570"/>
            <x v="588"/>
            <x v="597"/>
            <x v="599"/>
            <x v="613"/>
            <x v="614"/>
            <x v="616"/>
            <x v="624"/>
            <x v="642"/>
            <x v="661"/>
            <x v="666"/>
            <x v="703"/>
          </reference>
        </references>
      </pivotArea>
    </format>
    <format dxfId="1944">
      <pivotArea dataOnly="0" labelOnly="1" fieldPosition="0">
        <references count="1">
          <reference field="6" count="50">
            <x v="704"/>
            <x v="710"/>
            <x v="713"/>
            <x v="715"/>
            <x v="716"/>
            <x v="720"/>
            <x v="733"/>
            <x v="734"/>
            <x v="739"/>
            <x v="740"/>
            <x v="746"/>
            <x v="748"/>
            <x v="749"/>
            <x v="754"/>
            <x v="760"/>
            <x v="761"/>
            <x v="767"/>
            <x v="775"/>
            <x v="782"/>
            <x v="786"/>
            <x v="787"/>
            <x v="794"/>
            <x v="795"/>
            <x v="797"/>
            <x v="802"/>
            <x v="806"/>
            <x v="814"/>
            <x v="815"/>
            <x v="817"/>
            <x v="818"/>
            <x v="824"/>
            <x v="825"/>
            <x v="826"/>
            <x v="836"/>
            <x v="839"/>
            <x v="840"/>
            <x v="841"/>
            <x v="843"/>
            <x v="847"/>
            <x v="857"/>
            <x v="876"/>
            <x v="878"/>
            <x v="882"/>
            <x v="889"/>
            <x v="890"/>
            <x v="894"/>
            <x v="895"/>
            <x v="900"/>
            <x v="909"/>
            <x v="917"/>
          </reference>
        </references>
      </pivotArea>
    </format>
    <format dxfId="1943">
      <pivotArea dataOnly="0" labelOnly="1" fieldPosition="0">
        <references count="1">
          <reference field="6" count="50">
            <x v="919"/>
            <x v="932"/>
            <x v="933"/>
            <x v="934"/>
            <x v="939"/>
            <x v="940"/>
            <x v="941"/>
            <x v="942"/>
            <x v="945"/>
            <x v="946"/>
            <x v="949"/>
            <x v="953"/>
            <x v="959"/>
            <x v="960"/>
            <x v="961"/>
            <x v="966"/>
            <x v="969"/>
            <x v="979"/>
            <x v="980"/>
            <x v="981"/>
            <x v="993"/>
            <x v="994"/>
            <x v="995"/>
            <x v="998"/>
            <x v="999"/>
            <x v="1001"/>
            <x v="1002"/>
            <x v="1009"/>
            <x v="1022"/>
            <x v="1025"/>
            <x v="1037"/>
            <x v="1045"/>
            <x v="1047"/>
            <x v="1050"/>
            <x v="1059"/>
            <x v="1065"/>
            <x v="1066"/>
            <x v="1069"/>
            <x v="1080"/>
            <x v="1084"/>
            <x v="1090"/>
            <x v="1095"/>
            <x v="1098"/>
            <x v="1099"/>
            <x v="1105"/>
            <x v="1107"/>
            <x v="1113"/>
            <x v="1118"/>
            <x v="1120"/>
            <x v="1124"/>
          </reference>
        </references>
      </pivotArea>
    </format>
    <format dxfId="1942">
      <pivotArea dataOnly="0" labelOnly="1" fieldPosition="0">
        <references count="1">
          <reference field="6" count="50">
            <x v="1139"/>
            <x v="1141"/>
            <x v="1147"/>
            <x v="1160"/>
            <x v="1165"/>
            <x v="1168"/>
            <x v="1169"/>
            <x v="1172"/>
            <x v="1173"/>
            <x v="1176"/>
            <x v="1178"/>
            <x v="1194"/>
            <x v="1196"/>
            <x v="1199"/>
            <x v="1208"/>
            <x v="1212"/>
            <x v="1215"/>
            <x v="1219"/>
            <x v="1222"/>
            <x v="1223"/>
            <x v="1224"/>
            <x v="1225"/>
            <x v="1226"/>
            <x v="1235"/>
            <x v="1237"/>
            <x v="1238"/>
            <x v="1240"/>
            <x v="1247"/>
            <x v="1248"/>
            <x v="1250"/>
            <x v="1256"/>
            <x v="1257"/>
            <x v="1267"/>
            <x v="1269"/>
            <x v="1272"/>
            <x v="1273"/>
            <x v="1274"/>
            <x v="1277"/>
            <x v="1280"/>
            <x v="1287"/>
            <x v="1296"/>
            <x v="1297"/>
            <x v="1303"/>
            <x v="1304"/>
            <x v="1306"/>
            <x v="1307"/>
            <x v="1309"/>
            <x v="1317"/>
            <x v="1320"/>
            <x v="1331"/>
          </reference>
        </references>
      </pivotArea>
    </format>
    <format dxfId="1941">
      <pivotArea dataOnly="0" labelOnly="1" fieldPosition="0">
        <references count="1">
          <reference field="6" count="50">
            <x v="1335"/>
            <x v="1340"/>
            <x v="1341"/>
            <x v="1344"/>
            <x v="1350"/>
            <x v="1351"/>
            <x v="1352"/>
            <x v="1361"/>
            <x v="1363"/>
            <x v="1382"/>
            <x v="1390"/>
            <x v="1400"/>
            <x v="1403"/>
            <x v="1407"/>
            <x v="1414"/>
            <x v="1417"/>
            <x v="1420"/>
            <x v="1421"/>
            <x v="1425"/>
            <x v="1427"/>
            <x v="1433"/>
            <x v="1437"/>
            <x v="1439"/>
            <x v="1441"/>
            <x v="1443"/>
            <x v="1446"/>
            <x v="1447"/>
            <x v="1449"/>
            <x v="1450"/>
            <x v="1456"/>
            <x v="1459"/>
            <x v="1460"/>
            <x v="1461"/>
            <x v="1467"/>
            <x v="1478"/>
            <x v="1480"/>
            <x v="1482"/>
            <x v="1483"/>
            <x v="1488"/>
            <x v="1523"/>
            <x v="1534"/>
            <x v="1535"/>
            <x v="1540"/>
            <x v="1541"/>
            <x v="1544"/>
            <x v="1547"/>
            <x v="1554"/>
            <x v="1555"/>
            <x v="1556"/>
            <x v="1560"/>
          </reference>
        </references>
      </pivotArea>
    </format>
    <format dxfId="1940">
      <pivotArea dataOnly="0" labelOnly="1" fieldPosition="0">
        <references count="1">
          <reference field="6" count="50">
            <x v="1563"/>
            <x v="1566"/>
            <x v="1569"/>
            <x v="1573"/>
            <x v="1574"/>
            <x v="1579"/>
            <x v="1581"/>
            <x v="1582"/>
            <x v="1590"/>
            <x v="1591"/>
            <x v="1602"/>
            <x v="1603"/>
            <x v="1607"/>
            <x v="1610"/>
            <x v="1612"/>
            <x v="1615"/>
            <x v="1616"/>
            <x v="1620"/>
            <x v="1622"/>
            <x v="1623"/>
            <x v="1624"/>
            <x v="1631"/>
            <x v="1639"/>
            <x v="1640"/>
            <x v="1647"/>
            <x v="1651"/>
            <x v="1652"/>
            <x v="1653"/>
            <x v="1656"/>
            <x v="1663"/>
            <x v="1673"/>
            <x v="1674"/>
            <x v="1676"/>
            <x v="1680"/>
            <x v="1686"/>
            <x v="1687"/>
            <x v="1691"/>
            <x v="1694"/>
            <x v="1696"/>
            <x v="1699"/>
            <x v="1713"/>
            <x v="1715"/>
            <x v="1719"/>
            <x v="1729"/>
            <x v="1732"/>
            <x v="1733"/>
            <x v="1735"/>
            <x v="1738"/>
            <x v="1745"/>
            <x v="1754"/>
          </reference>
        </references>
      </pivotArea>
    </format>
    <format dxfId="1939">
      <pivotArea dataOnly="0" labelOnly="1" fieldPosition="0">
        <references count="1">
          <reference field="6" count="50">
            <x v="1756"/>
            <x v="1762"/>
            <x v="1777"/>
            <x v="1779"/>
            <x v="1785"/>
            <x v="1797"/>
            <x v="1801"/>
            <x v="1803"/>
            <x v="1804"/>
            <x v="1819"/>
            <x v="1820"/>
            <x v="1821"/>
            <x v="1823"/>
            <x v="1828"/>
            <x v="1839"/>
            <x v="1847"/>
            <x v="1853"/>
            <x v="1856"/>
            <x v="1863"/>
            <x v="1867"/>
            <x v="1869"/>
            <x v="1878"/>
            <x v="1885"/>
            <x v="1890"/>
            <x v="1893"/>
            <x v="1897"/>
            <x v="1899"/>
            <x v="1900"/>
            <x v="1909"/>
            <x v="1919"/>
            <x v="1926"/>
            <x v="1929"/>
            <x v="1930"/>
            <x v="1932"/>
            <x v="1940"/>
            <x v="1944"/>
            <x v="1945"/>
            <x v="1946"/>
            <x v="1947"/>
            <x v="1949"/>
            <x v="1953"/>
            <x v="1955"/>
            <x v="1958"/>
            <x v="1961"/>
            <x v="1964"/>
            <x v="1967"/>
            <x v="1968"/>
            <x v="1971"/>
            <x v="1972"/>
            <x v="1989"/>
          </reference>
        </references>
      </pivotArea>
    </format>
    <format dxfId="1938">
      <pivotArea dataOnly="0" labelOnly="1" fieldPosition="0">
        <references count="1">
          <reference field="6" count="50">
            <x v="1996"/>
            <x v="1999"/>
            <x v="2009"/>
            <x v="2010"/>
            <x v="2036"/>
            <x v="2041"/>
            <x v="2055"/>
            <x v="2071"/>
            <x v="2075"/>
            <x v="2077"/>
            <x v="2079"/>
            <x v="2090"/>
            <x v="2095"/>
            <x v="2096"/>
            <x v="2098"/>
            <x v="2107"/>
            <x v="2139"/>
            <x v="2146"/>
            <x v="2147"/>
            <x v="2160"/>
            <x v="2164"/>
            <x v="2167"/>
            <x v="2175"/>
            <x v="2177"/>
            <x v="2202"/>
            <x v="2203"/>
            <x v="2205"/>
            <x v="2209"/>
            <x v="2211"/>
            <x v="2217"/>
            <x v="2221"/>
            <x v="2223"/>
            <x v="2232"/>
            <x v="2250"/>
            <x v="2257"/>
            <x v="2269"/>
            <x v="2271"/>
            <x v="2272"/>
            <x v="2276"/>
            <x v="2283"/>
            <x v="2289"/>
            <x v="2295"/>
            <x v="2299"/>
            <x v="2304"/>
            <x v="2306"/>
            <x v="2309"/>
            <x v="2318"/>
            <x v="2319"/>
            <x v="2321"/>
            <x v="2336"/>
          </reference>
        </references>
      </pivotArea>
    </format>
    <format dxfId="1937">
      <pivotArea dataOnly="0" labelOnly="1" fieldPosition="0">
        <references count="1">
          <reference field="6" count="50">
            <x v="2342"/>
            <x v="2344"/>
            <x v="2345"/>
            <x v="2348"/>
            <x v="2359"/>
            <x v="2362"/>
            <x v="2363"/>
            <x v="2368"/>
            <x v="2372"/>
            <x v="2388"/>
            <x v="2390"/>
            <x v="2392"/>
            <x v="2397"/>
            <x v="2407"/>
            <x v="2414"/>
            <x v="2424"/>
            <x v="2428"/>
            <x v="2433"/>
            <x v="2439"/>
            <x v="2442"/>
            <x v="2447"/>
            <x v="2449"/>
            <x v="2452"/>
            <x v="2453"/>
            <x v="2454"/>
            <x v="2463"/>
            <x v="2465"/>
            <x v="2468"/>
            <x v="2469"/>
            <x v="2474"/>
            <x v="2477"/>
            <x v="2479"/>
            <x v="2480"/>
            <x v="2481"/>
            <x v="2485"/>
            <x v="2488"/>
            <x v="2497"/>
            <x v="2498"/>
            <x v="2499"/>
            <x v="2505"/>
            <x v="2507"/>
            <x v="2509"/>
            <x v="2511"/>
            <x v="2521"/>
            <x v="2524"/>
            <x v="2529"/>
            <x v="2538"/>
            <x v="2548"/>
            <x v="2550"/>
            <x v="2554"/>
          </reference>
        </references>
      </pivotArea>
    </format>
    <format dxfId="1936">
      <pivotArea dataOnly="0" labelOnly="1" fieldPosition="0">
        <references count="1">
          <reference field="6" count="50">
            <x v="2558"/>
            <x v="2568"/>
            <x v="2571"/>
            <x v="2573"/>
            <x v="2577"/>
            <x v="2579"/>
            <x v="2584"/>
            <x v="2589"/>
            <x v="2590"/>
            <x v="2595"/>
            <x v="2602"/>
            <x v="2609"/>
            <x v="2615"/>
            <x v="2619"/>
            <x v="2623"/>
            <x v="2624"/>
            <x v="2625"/>
            <x v="2626"/>
            <x v="2633"/>
            <x v="2639"/>
            <x v="2641"/>
            <x v="2643"/>
            <x v="2660"/>
            <x v="2664"/>
            <x v="2669"/>
            <x v="2673"/>
            <x v="2678"/>
            <x v="2683"/>
            <x v="2686"/>
            <x v="2691"/>
            <x v="2692"/>
            <x v="2694"/>
            <x v="2707"/>
            <x v="2724"/>
            <x v="2727"/>
            <x v="2728"/>
            <x v="2733"/>
            <x v="2737"/>
            <x v="2738"/>
            <x v="2743"/>
            <x v="2747"/>
            <x v="2748"/>
            <x v="2750"/>
            <x v="2755"/>
            <x v="2756"/>
            <x v="2757"/>
            <x v="2766"/>
            <x v="2767"/>
            <x v="2768"/>
            <x v="2778"/>
          </reference>
        </references>
      </pivotArea>
    </format>
    <format dxfId="1935">
      <pivotArea dataOnly="0" labelOnly="1" fieldPosition="0">
        <references count="1">
          <reference field="6" count="50">
            <x v="2780"/>
            <x v="2782"/>
            <x v="2789"/>
            <x v="2791"/>
            <x v="2794"/>
            <x v="2796"/>
            <x v="2799"/>
            <x v="2802"/>
            <x v="2807"/>
            <x v="2815"/>
            <x v="2816"/>
            <x v="2817"/>
            <x v="2818"/>
            <x v="2822"/>
            <x v="2825"/>
            <x v="2826"/>
            <x v="2832"/>
            <x v="2836"/>
            <x v="2837"/>
            <x v="2840"/>
            <x v="2842"/>
            <x v="2848"/>
            <x v="2851"/>
            <x v="2852"/>
            <x v="2860"/>
            <x v="2870"/>
            <x v="2873"/>
            <x v="2875"/>
            <x v="2878"/>
            <x v="2879"/>
            <x v="2918"/>
            <x v="2919"/>
            <x v="2923"/>
            <x v="2929"/>
            <x v="2930"/>
            <x v="2934"/>
            <x v="2936"/>
            <x v="2944"/>
            <x v="2950"/>
            <x v="2955"/>
            <x v="2967"/>
            <x v="2971"/>
            <x v="2972"/>
            <x v="2977"/>
            <x v="2978"/>
            <x v="2981"/>
            <x v="2982"/>
            <x v="2983"/>
            <x v="2989"/>
            <x v="2991"/>
          </reference>
        </references>
      </pivotArea>
    </format>
    <format dxfId="1934">
      <pivotArea collapsedLevelsAreSubtotals="1" fieldPosition="0">
        <references count="1">
          <reference field="6" count="949">
            <x v="0"/>
            <x v="2"/>
            <x v="5"/>
            <x v="13"/>
            <x v="15"/>
            <x v="22"/>
            <x v="27"/>
            <x v="29"/>
            <x v="30"/>
            <x v="31"/>
            <x v="32"/>
            <x v="39"/>
            <x v="40"/>
            <x v="42"/>
            <x v="47"/>
            <x v="48"/>
            <x v="52"/>
            <x v="54"/>
            <x v="55"/>
            <x v="56"/>
            <x v="61"/>
            <x v="63"/>
            <x v="64"/>
            <x v="72"/>
            <x v="78"/>
            <x v="79"/>
            <x v="82"/>
            <x v="83"/>
            <x v="87"/>
            <x v="92"/>
            <x v="96"/>
            <x v="99"/>
            <x v="102"/>
            <x v="103"/>
            <x v="109"/>
            <x v="116"/>
            <x v="117"/>
            <x v="119"/>
            <x v="124"/>
            <x v="125"/>
            <x v="126"/>
            <x v="128"/>
            <x v="129"/>
            <x v="131"/>
            <x v="132"/>
            <x v="134"/>
            <x v="136"/>
            <x v="137"/>
            <x v="139"/>
            <x v="140"/>
            <x v="144"/>
            <x v="146"/>
            <x v="147"/>
            <x v="148"/>
            <x v="149"/>
            <x v="150"/>
            <x v="160"/>
            <x v="164"/>
            <x v="165"/>
            <x v="167"/>
            <x v="169"/>
            <x v="170"/>
            <x v="173"/>
            <x v="174"/>
            <x v="178"/>
            <x v="181"/>
            <x v="188"/>
            <x v="194"/>
            <x v="196"/>
            <x v="201"/>
            <x v="203"/>
            <x v="209"/>
            <x v="210"/>
            <x v="218"/>
            <x v="219"/>
            <x v="225"/>
            <x v="234"/>
            <x v="236"/>
            <x v="239"/>
            <x v="245"/>
            <x v="249"/>
            <x v="257"/>
            <x v="258"/>
            <x v="265"/>
            <x v="266"/>
            <x v="267"/>
            <x v="270"/>
            <x v="281"/>
            <x v="285"/>
            <x v="297"/>
            <x v="299"/>
            <x v="304"/>
            <x v="310"/>
            <x v="311"/>
            <x v="317"/>
            <x v="318"/>
            <x v="320"/>
            <x v="323"/>
            <x v="325"/>
            <x v="330"/>
            <x v="332"/>
            <x v="336"/>
            <x v="344"/>
            <x v="347"/>
            <x v="351"/>
            <x v="353"/>
            <x v="360"/>
            <x v="363"/>
            <x v="364"/>
            <x v="365"/>
            <x v="374"/>
            <x v="383"/>
            <x v="386"/>
            <x v="391"/>
            <x v="398"/>
            <x v="399"/>
            <x v="403"/>
            <x v="405"/>
            <x v="406"/>
            <x v="408"/>
            <x v="411"/>
            <x v="417"/>
            <x v="418"/>
            <x v="420"/>
            <x v="422"/>
            <x v="423"/>
            <x v="424"/>
            <x v="428"/>
            <x v="429"/>
            <x v="430"/>
            <x v="433"/>
            <x v="435"/>
            <x v="436"/>
            <x v="437"/>
            <x v="438"/>
            <x v="443"/>
            <x v="454"/>
            <x v="456"/>
            <x v="457"/>
            <x v="460"/>
            <x v="462"/>
            <x v="464"/>
            <x v="467"/>
            <x v="468"/>
            <x v="470"/>
            <x v="472"/>
            <x v="473"/>
            <x v="475"/>
            <x v="477"/>
            <x v="480"/>
            <x v="481"/>
            <x v="482"/>
            <x v="485"/>
            <x v="492"/>
            <x v="493"/>
            <x v="494"/>
            <x v="495"/>
            <x v="497"/>
            <x v="498"/>
            <x v="500"/>
            <x v="502"/>
            <x v="504"/>
            <x v="506"/>
            <x v="507"/>
            <x v="513"/>
            <x v="515"/>
            <x v="516"/>
            <x v="519"/>
            <x v="520"/>
            <x v="521"/>
            <x v="525"/>
            <x v="526"/>
            <x v="528"/>
            <x v="529"/>
            <x v="535"/>
            <x v="536"/>
            <x v="537"/>
            <x v="540"/>
            <x v="544"/>
            <x v="549"/>
            <x v="552"/>
            <x v="556"/>
            <x v="560"/>
            <x v="565"/>
            <x v="569"/>
            <x v="570"/>
            <x v="576"/>
            <x v="585"/>
            <x v="588"/>
            <x v="596"/>
            <x v="597"/>
            <x v="599"/>
            <x v="601"/>
            <x v="603"/>
            <x v="609"/>
            <x v="613"/>
            <x v="614"/>
            <x v="616"/>
            <x v="624"/>
            <x v="631"/>
            <x v="638"/>
            <x v="642"/>
            <x v="649"/>
            <x v="653"/>
            <x v="660"/>
            <x v="661"/>
            <x v="662"/>
            <x v="666"/>
            <x v="668"/>
            <x v="673"/>
            <x v="675"/>
            <x v="679"/>
            <x v="703"/>
            <x v="704"/>
            <x v="706"/>
            <x v="710"/>
            <x v="713"/>
            <x v="715"/>
            <x v="716"/>
            <x v="719"/>
            <x v="720"/>
            <x v="726"/>
            <x v="733"/>
            <x v="734"/>
            <x v="735"/>
            <x v="739"/>
            <x v="740"/>
            <x v="746"/>
            <x v="748"/>
            <x v="749"/>
            <x v="754"/>
            <x v="760"/>
            <x v="761"/>
            <x v="762"/>
            <x v="764"/>
            <x v="767"/>
            <x v="775"/>
            <x v="782"/>
            <x v="786"/>
            <x v="787"/>
            <x v="794"/>
            <x v="795"/>
            <x v="797"/>
            <x v="800"/>
            <x v="802"/>
            <x v="806"/>
            <x v="813"/>
            <x v="814"/>
            <x v="815"/>
            <x v="817"/>
            <x v="818"/>
            <x v="819"/>
            <x v="820"/>
            <x v="824"/>
            <x v="825"/>
            <x v="826"/>
            <x v="827"/>
            <x v="836"/>
            <x v="839"/>
            <x v="840"/>
            <x v="841"/>
            <x v="843"/>
            <x v="847"/>
            <x v="848"/>
            <x v="853"/>
            <x v="857"/>
            <x v="864"/>
            <x v="870"/>
            <x v="876"/>
            <x v="878"/>
            <x v="881"/>
            <x v="882"/>
            <x v="884"/>
            <x v="887"/>
            <x v="889"/>
            <x v="890"/>
            <x v="894"/>
            <x v="895"/>
            <x v="898"/>
            <x v="900"/>
            <x v="905"/>
            <x v="907"/>
            <x v="908"/>
            <x v="909"/>
            <x v="913"/>
            <x v="917"/>
            <x v="919"/>
            <x v="922"/>
            <x v="932"/>
            <x v="933"/>
            <x v="934"/>
            <x v="935"/>
            <x v="936"/>
            <x v="939"/>
            <x v="940"/>
            <x v="941"/>
            <x v="942"/>
            <x v="945"/>
            <x v="946"/>
            <x v="949"/>
            <x v="953"/>
            <x v="959"/>
            <x v="960"/>
            <x v="961"/>
            <x v="966"/>
            <x v="969"/>
            <x v="970"/>
            <x v="975"/>
            <x v="976"/>
            <x v="977"/>
            <x v="979"/>
            <x v="980"/>
            <x v="981"/>
            <x v="989"/>
            <x v="993"/>
            <x v="994"/>
            <x v="995"/>
            <x v="998"/>
            <x v="999"/>
            <x v="1001"/>
            <x v="1002"/>
            <x v="1006"/>
            <x v="1009"/>
            <x v="1022"/>
            <x v="1025"/>
            <x v="1030"/>
            <x v="1034"/>
            <x v="1037"/>
            <x v="1040"/>
            <x v="1045"/>
            <x v="1047"/>
            <x v="1050"/>
            <x v="1051"/>
            <x v="1059"/>
            <x v="1065"/>
            <x v="1066"/>
            <x v="1067"/>
            <x v="1069"/>
            <x v="1073"/>
            <x v="1080"/>
            <x v="1084"/>
            <x v="1090"/>
            <x v="1093"/>
            <x v="1095"/>
            <x v="1097"/>
            <x v="1098"/>
            <x v="1099"/>
            <x v="1105"/>
            <x v="1107"/>
            <x v="1110"/>
            <x v="1113"/>
            <x v="1116"/>
            <x v="1118"/>
            <x v="1120"/>
            <x v="1122"/>
            <x v="1124"/>
            <x v="1126"/>
            <x v="1127"/>
            <x v="1129"/>
            <x v="1131"/>
            <x v="1139"/>
            <x v="1141"/>
            <x v="1146"/>
            <x v="1147"/>
            <x v="1151"/>
            <x v="1153"/>
            <x v="1160"/>
            <x v="1165"/>
            <x v="1168"/>
            <x v="1169"/>
            <x v="1170"/>
            <x v="1172"/>
            <x v="1173"/>
            <x v="1176"/>
            <x v="1178"/>
            <x v="1180"/>
            <x v="1189"/>
            <x v="1194"/>
            <x v="1196"/>
            <x v="1199"/>
            <x v="1204"/>
            <x v="1208"/>
            <x v="1210"/>
            <x v="1212"/>
            <x v="1215"/>
            <x v="1219"/>
            <x v="1222"/>
            <x v="1223"/>
            <x v="1224"/>
            <x v="1225"/>
            <x v="1226"/>
            <x v="1235"/>
            <x v="1237"/>
            <x v="1238"/>
            <x v="1240"/>
            <x v="1242"/>
            <x v="1243"/>
            <x v="1247"/>
            <x v="1248"/>
            <x v="1249"/>
            <x v="1250"/>
            <x v="1252"/>
            <x v="1256"/>
            <x v="1257"/>
            <x v="1258"/>
            <x v="1262"/>
            <x v="1267"/>
            <x v="1269"/>
            <x v="1272"/>
            <x v="1273"/>
            <x v="1274"/>
            <x v="1277"/>
            <x v="1278"/>
            <x v="1280"/>
            <x v="1287"/>
            <x v="1289"/>
            <x v="1290"/>
            <x v="1292"/>
            <x v="1296"/>
            <x v="1297"/>
            <x v="1303"/>
            <x v="1304"/>
            <x v="1306"/>
            <x v="1307"/>
            <x v="1308"/>
            <x v="1309"/>
            <x v="1315"/>
            <x v="1317"/>
            <x v="1319"/>
            <x v="1320"/>
            <x v="1331"/>
            <x v="1333"/>
            <x v="1335"/>
            <x v="1340"/>
            <x v="1341"/>
            <x v="1344"/>
            <x v="1345"/>
            <x v="1350"/>
            <x v="1351"/>
            <x v="1352"/>
            <x v="1354"/>
            <x v="1359"/>
            <x v="1361"/>
            <x v="1363"/>
            <x v="1369"/>
            <x v="1370"/>
            <x v="1373"/>
            <x v="1382"/>
            <x v="1390"/>
            <x v="1391"/>
            <x v="1400"/>
            <x v="1401"/>
            <x v="1402"/>
            <x v="1403"/>
            <x v="1406"/>
            <x v="1407"/>
            <x v="1414"/>
            <x v="1416"/>
            <x v="1417"/>
            <x v="1420"/>
            <x v="1421"/>
            <x v="1425"/>
            <x v="1427"/>
            <x v="1431"/>
            <x v="1433"/>
            <x v="1437"/>
            <x v="1439"/>
            <x v="1441"/>
            <x v="1443"/>
            <x v="1446"/>
            <x v="1447"/>
            <x v="1449"/>
            <x v="1450"/>
            <x v="1456"/>
            <x v="1459"/>
            <x v="1460"/>
            <x v="1461"/>
            <x v="1467"/>
            <x v="1477"/>
            <x v="1478"/>
            <x v="1480"/>
            <x v="1482"/>
            <x v="1483"/>
            <x v="1488"/>
            <x v="1492"/>
            <x v="1493"/>
            <x v="1506"/>
            <x v="1508"/>
            <x v="1516"/>
            <x v="1523"/>
            <x v="1534"/>
            <x v="1535"/>
            <x v="1537"/>
            <x v="1540"/>
            <x v="1541"/>
            <x v="1544"/>
            <x v="1545"/>
            <x v="1547"/>
            <x v="1554"/>
            <x v="1555"/>
            <x v="1556"/>
            <x v="1557"/>
            <x v="1560"/>
            <x v="1563"/>
            <x v="1566"/>
            <x v="1569"/>
            <x v="1573"/>
            <x v="1574"/>
            <x v="1579"/>
            <x v="1581"/>
            <x v="1582"/>
            <x v="1590"/>
            <x v="1591"/>
            <x v="1602"/>
            <x v="1603"/>
            <x v="1604"/>
            <x v="1605"/>
            <x v="1607"/>
            <x v="1610"/>
            <x v="1612"/>
            <x v="1615"/>
            <x v="1616"/>
            <x v="1620"/>
            <x v="1621"/>
            <x v="1622"/>
            <x v="1623"/>
            <x v="1624"/>
            <x v="1631"/>
            <x v="1636"/>
            <x v="1639"/>
            <x v="1640"/>
            <x v="1647"/>
            <x v="1648"/>
            <x v="1649"/>
            <x v="1651"/>
            <x v="1652"/>
            <x v="1653"/>
            <x v="1655"/>
            <x v="1656"/>
            <x v="1663"/>
            <x v="1666"/>
            <x v="1669"/>
            <x v="1670"/>
            <x v="1672"/>
            <x v="1673"/>
            <x v="1674"/>
            <x v="1676"/>
            <x v="1680"/>
            <x v="1686"/>
            <x v="1687"/>
            <x v="1691"/>
            <x v="1694"/>
            <x v="1696"/>
            <x v="1697"/>
            <x v="1699"/>
            <x v="1703"/>
            <x v="1712"/>
            <x v="1713"/>
            <x v="1715"/>
            <x v="1719"/>
            <x v="1721"/>
            <x v="1729"/>
            <x v="1730"/>
            <x v="1731"/>
            <x v="1732"/>
            <x v="1733"/>
            <x v="1735"/>
            <x v="1738"/>
            <x v="1745"/>
            <x v="1746"/>
            <x v="1754"/>
            <x v="1756"/>
            <x v="1762"/>
            <x v="1768"/>
            <x v="1774"/>
            <x v="1777"/>
            <x v="1779"/>
            <x v="1785"/>
            <x v="1796"/>
            <x v="1797"/>
            <x v="1801"/>
            <x v="1803"/>
            <x v="1804"/>
            <x v="1819"/>
            <x v="1820"/>
            <x v="1821"/>
            <x v="1823"/>
            <x v="1825"/>
            <x v="1828"/>
            <x v="1836"/>
            <x v="1839"/>
            <x v="1847"/>
            <x v="1849"/>
            <x v="1853"/>
            <x v="1856"/>
            <x v="1863"/>
            <x v="1867"/>
            <x v="1869"/>
            <x v="1871"/>
            <x v="1872"/>
            <x v="1878"/>
            <x v="1880"/>
            <x v="1885"/>
            <x v="1889"/>
            <x v="1890"/>
            <x v="1892"/>
            <x v="1893"/>
            <x v="1897"/>
            <x v="1899"/>
            <x v="1900"/>
            <x v="1903"/>
            <x v="1909"/>
            <x v="1913"/>
            <x v="1919"/>
            <x v="1921"/>
            <x v="1926"/>
            <x v="1929"/>
            <x v="1930"/>
            <x v="1932"/>
            <x v="1938"/>
            <x v="1940"/>
            <x v="1944"/>
            <x v="1945"/>
            <x v="1946"/>
            <x v="1947"/>
            <x v="1949"/>
            <x v="1953"/>
            <x v="1955"/>
            <x v="1958"/>
            <x v="1961"/>
            <x v="1964"/>
            <x v="1967"/>
            <x v="1968"/>
            <x v="1969"/>
            <x v="1971"/>
            <x v="1972"/>
            <x v="1975"/>
            <x v="1977"/>
            <x v="1989"/>
            <x v="1996"/>
            <x v="1999"/>
            <x v="2001"/>
            <x v="2004"/>
            <x v="2009"/>
            <x v="2010"/>
            <x v="2011"/>
            <x v="2015"/>
            <x v="2027"/>
            <x v="2030"/>
            <x v="2036"/>
            <x v="2037"/>
            <x v="2041"/>
            <x v="2050"/>
            <x v="2054"/>
            <x v="2055"/>
            <x v="2059"/>
            <x v="2065"/>
            <x v="2067"/>
            <x v="2071"/>
            <x v="2075"/>
            <x v="2077"/>
            <x v="2079"/>
            <x v="2083"/>
            <x v="2084"/>
            <x v="2090"/>
            <x v="2091"/>
            <x v="2093"/>
            <x v="2094"/>
            <x v="2095"/>
            <x v="2096"/>
            <x v="2098"/>
            <x v="2107"/>
            <x v="2108"/>
            <x v="2116"/>
            <x v="2122"/>
            <x v="2137"/>
            <x v="2139"/>
            <x v="2146"/>
            <x v="2147"/>
            <x v="2152"/>
            <x v="2153"/>
            <x v="2160"/>
            <x v="2162"/>
            <x v="2163"/>
            <x v="2164"/>
            <x v="2165"/>
            <x v="2167"/>
            <x v="2170"/>
            <x v="2173"/>
            <x v="2175"/>
            <x v="2177"/>
            <x v="2184"/>
            <x v="2185"/>
            <x v="2195"/>
            <x v="2200"/>
            <x v="2202"/>
            <x v="2203"/>
            <x v="2205"/>
            <x v="2209"/>
            <x v="2211"/>
            <x v="2216"/>
            <x v="2217"/>
            <x v="2221"/>
            <x v="2222"/>
            <x v="2223"/>
            <x v="2232"/>
            <x v="2233"/>
            <x v="2236"/>
            <x v="2240"/>
            <x v="2250"/>
            <x v="2252"/>
            <x v="2257"/>
            <x v="2269"/>
            <x v="2271"/>
            <x v="2272"/>
            <x v="2273"/>
            <x v="2276"/>
            <x v="2283"/>
            <x v="2284"/>
            <x v="2287"/>
            <x v="2289"/>
            <x v="2292"/>
            <x v="2295"/>
            <x v="2299"/>
            <x v="2302"/>
            <x v="2304"/>
            <x v="2306"/>
            <x v="2307"/>
            <x v="2309"/>
            <x v="2312"/>
            <x v="2318"/>
            <x v="2319"/>
            <x v="2321"/>
            <x v="2328"/>
            <x v="2331"/>
            <x v="2336"/>
            <x v="2342"/>
            <x v="2344"/>
            <x v="2345"/>
            <x v="2348"/>
            <x v="2349"/>
            <x v="2356"/>
            <x v="2359"/>
            <x v="2362"/>
            <x v="2363"/>
            <x v="2367"/>
            <x v="2368"/>
            <x v="2372"/>
            <x v="2374"/>
            <x v="2388"/>
            <x v="2390"/>
            <x v="2392"/>
            <x v="2394"/>
            <x v="2397"/>
            <x v="2407"/>
            <x v="2414"/>
            <x v="2421"/>
            <x v="2423"/>
            <x v="2424"/>
            <x v="2427"/>
            <x v="2428"/>
            <x v="2433"/>
            <x v="2434"/>
            <x v="2435"/>
            <x v="2439"/>
            <x v="2442"/>
            <x v="2443"/>
            <x v="2447"/>
            <x v="2448"/>
            <x v="2449"/>
            <x v="2452"/>
            <x v="2453"/>
            <x v="2454"/>
            <x v="2463"/>
            <x v="2465"/>
            <x v="2468"/>
            <x v="2469"/>
            <x v="2473"/>
            <x v="2474"/>
            <x v="2477"/>
            <x v="2479"/>
            <x v="2480"/>
            <x v="2481"/>
            <x v="2482"/>
            <x v="2485"/>
            <x v="2487"/>
            <x v="2488"/>
            <x v="2490"/>
            <x v="2497"/>
            <x v="2498"/>
            <x v="2499"/>
            <x v="2505"/>
            <x v="2507"/>
            <x v="2509"/>
            <x v="2511"/>
            <x v="2515"/>
            <x v="2521"/>
            <x v="2523"/>
            <x v="2524"/>
            <x v="2529"/>
            <x v="2530"/>
            <x v="2538"/>
            <x v="2548"/>
            <x v="2550"/>
            <x v="2554"/>
            <x v="2558"/>
            <x v="2561"/>
            <x v="2568"/>
            <x v="2571"/>
            <x v="2573"/>
            <x v="2574"/>
            <x v="2575"/>
            <x v="2577"/>
            <x v="2579"/>
            <x v="2583"/>
            <x v="2584"/>
            <x v="2589"/>
            <x v="2590"/>
            <x v="2592"/>
            <x v="2595"/>
            <x v="2602"/>
            <x v="2609"/>
            <x v="2615"/>
            <x v="2619"/>
            <x v="2620"/>
            <x v="2623"/>
            <x v="2624"/>
            <x v="2625"/>
            <x v="2626"/>
            <x v="2631"/>
            <x v="2633"/>
            <x v="2638"/>
            <x v="2639"/>
            <x v="2641"/>
            <x v="2642"/>
            <x v="2643"/>
            <x v="2646"/>
            <x v="2660"/>
            <x v="2661"/>
            <x v="2664"/>
            <x v="2669"/>
            <x v="2673"/>
            <x v="2678"/>
            <x v="2683"/>
            <x v="2684"/>
            <x v="2686"/>
            <x v="2691"/>
            <x v="2692"/>
            <x v="2694"/>
            <x v="2697"/>
            <x v="2700"/>
            <x v="2701"/>
            <x v="2705"/>
            <x v="2707"/>
            <x v="2718"/>
            <x v="2724"/>
            <x v="2727"/>
            <x v="2728"/>
            <x v="2731"/>
            <x v="2733"/>
            <x v="2737"/>
            <x v="2738"/>
            <x v="2740"/>
            <x v="2743"/>
            <x v="2747"/>
            <x v="2748"/>
            <x v="2749"/>
            <x v="2750"/>
            <x v="2755"/>
            <x v="2756"/>
            <x v="2757"/>
            <x v="2762"/>
            <x v="2766"/>
            <x v="2767"/>
            <x v="2768"/>
            <x v="2778"/>
            <x v="2780"/>
            <x v="2782"/>
            <x v="2789"/>
            <x v="2791"/>
            <x v="2794"/>
            <x v="2795"/>
            <x v="2796"/>
            <x v="2799"/>
            <x v="2802"/>
            <x v="2807"/>
            <x v="2809"/>
            <x v="2815"/>
            <x v="2816"/>
            <x v="2817"/>
            <x v="2818"/>
            <x v="2821"/>
            <x v="2822"/>
            <x v="2825"/>
            <x v="2826"/>
            <x v="2828"/>
            <x v="2831"/>
            <x v="2832"/>
            <x v="2833"/>
            <x v="2834"/>
            <x v="2836"/>
            <x v="2837"/>
            <x v="2840"/>
            <x v="2842"/>
            <x v="2848"/>
            <x v="2851"/>
            <x v="2852"/>
            <x v="2860"/>
            <x v="2868"/>
            <x v="2870"/>
            <x v="2871"/>
            <x v="2873"/>
            <x v="2874"/>
            <x v="2875"/>
            <x v="2878"/>
            <x v="2879"/>
            <x v="2918"/>
            <x v="2919"/>
            <x v="2921"/>
            <x v="2923"/>
            <x v="2929"/>
            <x v="2930"/>
            <x v="2934"/>
            <x v="2936"/>
            <x v="2942"/>
            <x v="2944"/>
            <x v="2950"/>
            <x v="2955"/>
            <x v="2957"/>
            <x v="2960"/>
            <x v="2967"/>
            <x v="2971"/>
            <x v="2972"/>
            <x v="2976"/>
            <x v="2977"/>
            <x v="2978"/>
            <x v="2981"/>
            <x v="2982"/>
            <x v="2983"/>
            <x v="2989"/>
            <x v="2991"/>
            <x v="2994"/>
            <x v="2997"/>
            <x v="3000"/>
            <x v="3002"/>
            <x v="3003"/>
            <x v="3005"/>
            <x v="3008"/>
            <x v="3010"/>
          </reference>
        </references>
      </pivotArea>
    </format>
    <format dxfId="1933">
      <pivotArea collapsedLevelsAreSubtotals="1" fieldPosition="0">
        <references count="2">
          <reference field="6" count="657">
            <x v="0"/>
            <x v="5"/>
            <x v="13"/>
            <x v="15"/>
            <x v="22"/>
            <x v="29"/>
            <x v="30"/>
            <x v="31"/>
            <x v="32"/>
            <x v="39"/>
            <x v="40"/>
            <x v="42"/>
            <x v="52"/>
            <x v="54"/>
            <x v="55"/>
            <x v="56"/>
            <x v="61"/>
            <x v="63"/>
            <x v="64"/>
            <x v="78"/>
            <x v="82"/>
            <x v="83"/>
            <x v="92"/>
            <x v="96"/>
            <x v="99"/>
            <x v="102"/>
            <x v="116"/>
            <x v="117"/>
            <x v="119"/>
            <x v="124"/>
            <x v="125"/>
            <x v="126"/>
            <x v="128"/>
            <x v="129"/>
            <x v="131"/>
            <x v="134"/>
            <x v="137"/>
            <x v="144"/>
            <x v="146"/>
            <x v="147"/>
            <x v="149"/>
            <x v="164"/>
            <x v="167"/>
            <x v="169"/>
            <x v="170"/>
            <x v="173"/>
            <x v="174"/>
            <x v="178"/>
            <x v="181"/>
            <x v="196"/>
            <x v="203"/>
            <x v="209"/>
            <x v="210"/>
            <x v="218"/>
            <x v="219"/>
            <x v="225"/>
            <x v="239"/>
            <x v="249"/>
            <x v="257"/>
            <x v="258"/>
            <x v="265"/>
            <x v="266"/>
            <x v="267"/>
            <x v="281"/>
            <x v="285"/>
            <x v="297"/>
            <x v="299"/>
            <x v="304"/>
            <x v="310"/>
            <x v="311"/>
            <x v="320"/>
            <x v="323"/>
            <x v="325"/>
            <x v="330"/>
            <x v="332"/>
            <x v="336"/>
            <x v="344"/>
            <x v="347"/>
            <x v="351"/>
            <x v="363"/>
            <x v="364"/>
            <x v="365"/>
            <x v="374"/>
            <x v="383"/>
            <x v="386"/>
            <x v="391"/>
            <x v="399"/>
            <x v="406"/>
            <x v="408"/>
            <x v="411"/>
            <x v="417"/>
            <x v="418"/>
            <x v="420"/>
            <x v="422"/>
            <x v="424"/>
            <x v="429"/>
            <x v="430"/>
            <x v="433"/>
            <x v="435"/>
            <x v="437"/>
            <x v="456"/>
            <x v="457"/>
            <x v="460"/>
            <x v="462"/>
            <x v="464"/>
            <x v="468"/>
            <x v="470"/>
            <x v="472"/>
            <x v="475"/>
            <x v="477"/>
            <x v="480"/>
            <x v="481"/>
            <x v="485"/>
            <x v="492"/>
            <x v="494"/>
            <x v="498"/>
            <x v="500"/>
            <x v="502"/>
            <x v="504"/>
            <x v="507"/>
            <x v="513"/>
            <x v="515"/>
            <x v="519"/>
            <x v="520"/>
            <x v="521"/>
            <x v="526"/>
            <x v="528"/>
            <x v="529"/>
            <x v="535"/>
            <x v="537"/>
            <x v="540"/>
            <x v="544"/>
            <x v="549"/>
            <x v="552"/>
            <x v="556"/>
            <x v="560"/>
            <x v="565"/>
            <x v="569"/>
            <x v="570"/>
            <x v="588"/>
            <x v="597"/>
            <x v="599"/>
            <x v="613"/>
            <x v="614"/>
            <x v="616"/>
            <x v="624"/>
            <x v="642"/>
            <x v="661"/>
            <x v="666"/>
            <x v="703"/>
            <x v="704"/>
            <x v="710"/>
            <x v="713"/>
            <x v="715"/>
            <x v="716"/>
            <x v="720"/>
            <x v="733"/>
            <x v="734"/>
            <x v="739"/>
            <x v="740"/>
            <x v="746"/>
            <x v="748"/>
            <x v="749"/>
            <x v="754"/>
            <x v="760"/>
            <x v="761"/>
            <x v="767"/>
            <x v="775"/>
            <x v="782"/>
            <x v="786"/>
            <x v="787"/>
            <x v="794"/>
            <x v="795"/>
            <x v="797"/>
            <x v="802"/>
            <x v="806"/>
            <x v="814"/>
            <x v="815"/>
            <x v="817"/>
            <x v="818"/>
            <x v="824"/>
            <x v="825"/>
            <x v="826"/>
            <x v="836"/>
            <x v="839"/>
            <x v="840"/>
            <x v="841"/>
            <x v="843"/>
            <x v="847"/>
            <x v="857"/>
            <x v="876"/>
            <x v="878"/>
            <x v="882"/>
            <x v="889"/>
            <x v="890"/>
            <x v="894"/>
            <x v="895"/>
            <x v="900"/>
            <x v="909"/>
            <x v="917"/>
            <x v="919"/>
            <x v="932"/>
            <x v="933"/>
            <x v="934"/>
            <x v="939"/>
            <x v="940"/>
            <x v="941"/>
            <x v="942"/>
            <x v="945"/>
            <x v="946"/>
            <x v="949"/>
            <x v="953"/>
            <x v="959"/>
            <x v="960"/>
            <x v="961"/>
            <x v="966"/>
            <x v="969"/>
            <x v="979"/>
            <x v="980"/>
            <x v="981"/>
            <x v="993"/>
            <x v="994"/>
            <x v="995"/>
            <x v="998"/>
            <x v="999"/>
            <x v="1001"/>
            <x v="1002"/>
            <x v="1009"/>
            <x v="1022"/>
            <x v="1025"/>
            <x v="1037"/>
            <x v="1045"/>
            <x v="1047"/>
            <x v="1050"/>
            <x v="1059"/>
            <x v="1065"/>
            <x v="1066"/>
            <x v="1069"/>
            <x v="1080"/>
            <x v="1084"/>
            <x v="1090"/>
            <x v="1095"/>
            <x v="1098"/>
            <x v="1099"/>
            <x v="1105"/>
            <x v="1107"/>
            <x v="1113"/>
            <x v="1118"/>
            <x v="1120"/>
            <x v="1124"/>
            <x v="1139"/>
            <x v="1141"/>
            <x v="1147"/>
            <x v="1160"/>
            <x v="1165"/>
            <x v="1168"/>
            <x v="1169"/>
            <x v="1172"/>
            <x v="1173"/>
            <x v="1176"/>
            <x v="1178"/>
            <x v="1194"/>
            <x v="1196"/>
            <x v="1199"/>
            <x v="1208"/>
            <x v="1212"/>
            <x v="1215"/>
            <x v="1219"/>
            <x v="1222"/>
            <x v="1223"/>
            <x v="1224"/>
            <x v="1225"/>
            <x v="1226"/>
            <x v="1235"/>
            <x v="1237"/>
            <x v="1238"/>
            <x v="1240"/>
            <x v="1247"/>
            <x v="1248"/>
            <x v="1250"/>
            <x v="1256"/>
            <x v="1257"/>
            <x v="1267"/>
            <x v="1269"/>
            <x v="1272"/>
            <x v="1273"/>
            <x v="1274"/>
            <x v="1277"/>
            <x v="1280"/>
            <x v="1287"/>
            <x v="1296"/>
            <x v="1297"/>
            <x v="1303"/>
            <x v="1304"/>
            <x v="1306"/>
            <x v="1307"/>
            <x v="1309"/>
            <x v="1317"/>
            <x v="1320"/>
            <x v="1331"/>
            <x v="1335"/>
            <x v="1340"/>
            <x v="1341"/>
            <x v="1344"/>
            <x v="1350"/>
            <x v="1351"/>
            <x v="1352"/>
            <x v="1361"/>
            <x v="1363"/>
            <x v="1382"/>
            <x v="1390"/>
            <x v="1400"/>
            <x v="1403"/>
            <x v="1407"/>
            <x v="1414"/>
            <x v="1417"/>
            <x v="1420"/>
            <x v="1421"/>
            <x v="1425"/>
            <x v="1427"/>
            <x v="1433"/>
            <x v="1437"/>
            <x v="1439"/>
            <x v="1441"/>
            <x v="1443"/>
            <x v="1446"/>
            <x v="1447"/>
            <x v="1449"/>
            <x v="1450"/>
            <x v="1456"/>
            <x v="1459"/>
            <x v="1460"/>
            <x v="1461"/>
            <x v="1467"/>
            <x v="1478"/>
            <x v="1480"/>
            <x v="1482"/>
            <x v="1483"/>
            <x v="1488"/>
            <x v="1523"/>
            <x v="1534"/>
            <x v="1535"/>
            <x v="1540"/>
            <x v="1541"/>
            <x v="1544"/>
            <x v="1547"/>
            <x v="1554"/>
            <x v="1555"/>
            <x v="1556"/>
            <x v="1560"/>
            <x v="1563"/>
            <x v="1566"/>
            <x v="1569"/>
            <x v="1573"/>
            <x v="1574"/>
            <x v="1579"/>
            <x v="1581"/>
            <x v="1582"/>
            <x v="1590"/>
            <x v="1591"/>
            <x v="1602"/>
            <x v="1603"/>
            <x v="1607"/>
            <x v="1610"/>
            <x v="1612"/>
            <x v="1615"/>
            <x v="1616"/>
            <x v="1620"/>
            <x v="1622"/>
            <x v="1623"/>
            <x v="1624"/>
            <x v="1631"/>
            <x v="1639"/>
            <x v="1640"/>
            <x v="1647"/>
            <x v="1651"/>
            <x v="1652"/>
            <x v="1653"/>
            <x v="1656"/>
            <x v="1663"/>
            <x v="1673"/>
            <x v="1674"/>
            <x v="1676"/>
            <x v="1680"/>
            <x v="1686"/>
            <x v="1687"/>
            <x v="1691"/>
            <x v="1694"/>
            <x v="1696"/>
            <x v="1699"/>
            <x v="1713"/>
            <x v="1715"/>
            <x v="1719"/>
            <x v="1729"/>
            <x v="1732"/>
            <x v="1733"/>
            <x v="1735"/>
            <x v="1738"/>
            <x v="1745"/>
            <x v="1754"/>
            <x v="1756"/>
            <x v="1762"/>
            <x v="1777"/>
            <x v="1779"/>
            <x v="1785"/>
            <x v="1797"/>
            <x v="1801"/>
            <x v="1803"/>
            <x v="1804"/>
            <x v="1819"/>
            <x v="1820"/>
            <x v="1821"/>
            <x v="1823"/>
            <x v="1828"/>
            <x v="1839"/>
            <x v="1847"/>
            <x v="1853"/>
            <x v="1856"/>
            <x v="1863"/>
            <x v="1867"/>
            <x v="1869"/>
            <x v="1878"/>
            <x v="1885"/>
            <x v="1890"/>
            <x v="1893"/>
            <x v="1897"/>
            <x v="1899"/>
            <x v="1900"/>
            <x v="1909"/>
            <x v="1919"/>
            <x v="1926"/>
            <x v="1929"/>
            <x v="1930"/>
            <x v="1932"/>
            <x v="1940"/>
            <x v="1944"/>
            <x v="1945"/>
            <x v="1946"/>
            <x v="1947"/>
            <x v="1949"/>
            <x v="1953"/>
            <x v="1955"/>
            <x v="1958"/>
            <x v="1961"/>
            <x v="1964"/>
            <x v="1967"/>
            <x v="1968"/>
            <x v="1971"/>
            <x v="1972"/>
            <x v="1989"/>
            <x v="1996"/>
            <x v="1999"/>
            <x v="2009"/>
            <x v="2010"/>
            <x v="2036"/>
            <x v="2041"/>
            <x v="2055"/>
            <x v="2071"/>
            <x v="2075"/>
            <x v="2077"/>
            <x v="2079"/>
            <x v="2090"/>
            <x v="2095"/>
            <x v="2096"/>
            <x v="2098"/>
            <x v="2107"/>
            <x v="2139"/>
            <x v="2146"/>
            <x v="2147"/>
            <x v="2160"/>
            <x v="2164"/>
            <x v="2167"/>
            <x v="2175"/>
            <x v="2177"/>
            <x v="2202"/>
            <x v="2203"/>
            <x v="2205"/>
            <x v="2209"/>
            <x v="2211"/>
            <x v="2217"/>
            <x v="2221"/>
            <x v="2223"/>
            <x v="2232"/>
            <x v="2250"/>
            <x v="2257"/>
            <x v="2269"/>
            <x v="2271"/>
            <x v="2272"/>
            <x v="2276"/>
            <x v="2283"/>
            <x v="2289"/>
            <x v="2295"/>
            <x v="2299"/>
            <x v="2304"/>
            <x v="2306"/>
            <x v="2309"/>
            <x v="2318"/>
            <x v="2319"/>
            <x v="2321"/>
            <x v="2336"/>
            <x v="2342"/>
            <x v="2344"/>
            <x v="2345"/>
            <x v="2348"/>
            <x v="2359"/>
            <x v="2362"/>
            <x v="2363"/>
            <x v="2368"/>
            <x v="2372"/>
            <x v="2388"/>
            <x v="2390"/>
            <x v="2392"/>
            <x v="2397"/>
            <x v="2407"/>
            <x v="2414"/>
            <x v="2424"/>
            <x v="2428"/>
            <x v="2433"/>
            <x v="2439"/>
            <x v="2442"/>
            <x v="2447"/>
            <x v="2449"/>
            <x v="2452"/>
            <x v="2453"/>
            <x v="2454"/>
            <x v="2463"/>
            <x v="2465"/>
            <x v="2468"/>
            <x v="2469"/>
            <x v="2474"/>
            <x v="2477"/>
            <x v="2479"/>
            <x v="2480"/>
            <x v="2481"/>
            <x v="2485"/>
            <x v="2488"/>
            <x v="2497"/>
            <x v="2498"/>
            <x v="2499"/>
            <x v="2505"/>
            <x v="2507"/>
            <x v="2509"/>
            <x v="2511"/>
            <x v="2521"/>
            <x v="2524"/>
            <x v="2529"/>
            <x v="2538"/>
            <x v="2548"/>
            <x v="2550"/>
            <x v="2554"/>
            <x v="2558"/>
            <x v="2568"/>
            <x v="2571"/>
            <x v="2573"/>
            <x v="2577"/>
            <x v="2579"/>
            <x v="2584"/>
            <x v="2589"/>
            <x v="2590"/>
            <x v="2595"/>
            <x v="2602"/>
            <x v="2609"/>
            <x v="2615"/>
            <x v="2619"/>
            <x v="2623"/>
            <x v="2624"/>
            <x v="2625"/>
            <x v="2626"/>
            <x v="2633"/>
            <x v="2639"/>
            <x v="2641"/>
            <x v="2643"/>
            <x v="2660"/>
            <x v="2664"/>
            <x v="2669"/>
            <x v="2673"/>
            <x v="2678"/>
            <x v="2683"/>
            <x v="2686"/>
            <x v="2691"/>
            <x v="2692"/>
            <x v="2694"/>
            <x v="2707"/>
            <x v="2724"/>
            <x v="2727"/>
            <x v="2728"/>
            <x v="2733"/>
            <x v="2737"/>
            <x v="2738"/>
            <x v="2743"/>
            <x v="2747"/>
            <x v="2748"/>
            <x v="2750"/>
            <x v="2755"/>
            <x v="2756"/>
            <x v="2757"/>
            <x v="2766"/>
            <x v="2767"/>
            <x v="2768"/>
            <x v="2778"/>
            <x v="2780"/>
            <x v="2782"/>
            <x v="2789"/>
            <x v="2791"/>
            <x v="2794"/>
            <x v="2796"/>
            <x v="2799"/>
            <x v="2802"/>
            <x v="2807"/>
            <x v="2815"/>
            <x v="2816"/>
            <x v="2817"/>
            <x v="2818"/>
            <x v="2822"/>
            <x v="2825"/>
            <x v="2826"/>
            <x v="2832"/>
            <x v="2836"/>
            <x v="2837"/>
            <x v="2840"/>
            <x v="2842"/>
            <x v="2848"/>
            <x v="2851"/>
            <x v="2852"/>
            <x v="2860"/>
            <x v="2870"/>
            <x v="2873"/>
            <x v="2875"/>
            <x v="2878"/>
            <x v="2879"/>
            <x v="2918"/>
            <x v="2919"/>
            <x v="2923"/>
            <x v="2929"/>
            <x v="2930"/>
            <x v="2934"/>
            <x v="2936"/>
            <x v="2944"/>
            <x v="2950"/>
            <x v="2955"/>
            <x v="2967"/>
            <x v="2971"/>
            <x v="2972"/>
            <x v="2977"/>
            <x v="2978"/>
            <x v="2981"/>
            <x v="2982"/>
            <x v="2983"/>
            <x v="2989"/>
            <x v="2991"/>
            <x v="2994"/>
            <x v="2997"/>
            <x v="3000"/>
            <x v="3002"/>
            <x v="3003"/>
            <x v="3008"/>
            <x v="3010"/>
          </reference>
          <reference field="19" count="0" selected="0"/>
        </references>
      </pivotArea>
    </format>
    <format dxfId="1932">
      <pivotArea dataOnly="0" labelOnly="1" fieldPosition="0">
        <references count="1">
          <reference field="6" count="50">
            <x v="0"/>
            <x v="2"/>
            <x v="5"/>
            <x v="13"/>
            <x v="15"/>
            <x v="22"/>
            <x v="27"/>
            <x v="29"/>
            <x v="30"/>
            <x v="31"/>
            <x v="32"/>
            <x v="39"/>
            <x v="40"/>
            <x v="42"/>
            <x v="47"/>
            <x v="48"/>
            <x v="52"/>
            <x v="54"/>
            <x v="55"/>
            <x v="56"/>
            <x v="61"/>
            <x v="63"/>
            <x v="64"/>
            <x v="72"/>
            <x v="78"/>
            <x v="79"/>
            <x v="82"/>
            <x v="83"/>
            <x v="87"/>
            <x v="92"/>
            <x v="96"/>
            <x v="99"/>
            <x v="102"/>
            <x v="103"/>
            <x v="109"/>
            <x v="116"/>
            <x v="117"/>
            <x v="119"/>
            <x v="124"/>
            <x v="125"/>
            <x v="126"/>
            <x v="128"/>
            <x v="129"/>
            <x v="131"/>
            <x v="132"/>
            <x v="134"/>
            <x v="136"/>
            <x v="137"/>
            <x v="139"/>
            <x v="140"/>
          </reference>
        </references>
      </pivotArea>
    </format>
    <format dxfId="1931">
      <pivotArea dataOnly="0" labelOnly="1" fieldPosition="0">
        <references count="1">
          <reference field="6" count="50">
            <x v="144"/>
            <x v="146"/>
            <x v="147"/>
            <x v="148"/>
            <x v="149"/>
            <x v="150"/>
            <x v="160"/>
            <x v="164"/>
            <x v="165"/>
            <x v="167"/>
            <x v="169"/>
            <x v="170"/>
            <x v="173"/>
            <x v="174"/>
            <x v="178"/>
            <x v="181"/>
            <x v="188"/>
            <x v="194"/>
            <x v="196"/>
            <x v="201"/>
            <x v="203"/>
            <x v="209"/>
            <x v="210"/>
            <x v="218"/>
            <x v="219"/>
            <x v="225"/>
            <x v="234"/>
            <x v="236"/>
            <x v="239"/>
            <x v="245"/>
            <x v="249"/>
            <x v="257"/>
            <x v="258"/>
            <x v="265"/>
            <x v="266"/>
            <x v="267"/>
            <x v="270"/>
            <x v="281"/>
            <x v="285"/>
            <x v="297"/>
            <x v="299"/>
            <x v="304"/>
            <x v="310"/>
            <x v="311"/>
            <x v="317"/>
            <x v="318"/>
            <x v="320"/>
            <x v="323"/>
            <x v="325"/>
            <x v="330"/>
          </reference>
        </references>
      </pivotArea>
    </format>
    <format dxfId="1930">
      <pivotArea dataOnly="0" labelOnly="1" fieldPosition="0">
        <references count="1">
          <reference field="6" count="50">
            <x v="332"/>
            <x v="336"/>
            <x v="344"/>
            <x v="347"/>
            <x v="351"/>
            <x v="353"/>
            <x v="360"/>
            <x v="363"/>
            <x v="364"/>
            <x v="365"/>
            <x v="374"/>
            <x v="383"/>
            <x v="386"/>
            <x v="391"/>
            <x v="398"/>
            <x v="399"/>
            <x v="403"/>
            <x v="405"/>
            <x v="406"/>
            <x v="408"/>
            <x v="411"/>
            <x v="417"/>
            <x v="418"/>
            <x v="420"/>
            <x v="422"/>
            <x v="423"/>
            <x v="424"/>
            <x v="428"/>
            <x v="429"/>
            <x v="430"/>
            <x v="433"/>
            <x v="435"/>
            <x v="436"/>
            <x v="437"/>
            <x v="438"/>
            <x v="443"/>
            <x v="454"/>
            <x v="456"/>
            <x v="457"/>
            <x v="460"/>
            <x v="462"/>
            <x v="464"/>
            <x v="467"/>
            <x v="468"/>
            <x v="470"/>
            <x v="472"/>
            <x v="473"/>
            <x v="475"/>
            <x v="477"/>
            <x v="480"/>
          </reference>
        </references>
      </pivotArea>
    </format>
    <format dxfId="1929">
      <pivotArea dataOnly="0" labelOnly="1" fieldPosition="0">
        <references count="1">
          <reference field="6" count="50">
            <x v="481"/>
            <x v="482"/>
            <x v="485"/>
            <x v="492"/>
            <x v="493"/>
            <x v="494"/>
            <x v="495"/>
            <x v="497"/>
            <x v="498"/>
            <x v="500"/>
            <x v="502"/>
            <x v="504"/>
            <x v="506"/>
            <x v="507"/>
            <x v="513"/>
            <x v="515"/>
            <x v="516"/>
            <x v="519"/>
            <x v="520"/>
            <x v="521"/>
            <x v="525"/>
            <x v="526"/>
            <x v="528"/>
            <x v="529"/>
            <x v="535"/>
            <x v="536"/>
            <x v="537"/>
            <x v="540"/>
            <x v="544"/>
            <x v="549"/>
            <x v="552"/>
            <x v="556"/>
            <x v="560"/>
            <x v="565"/>
            <x v="569"/>
            <x v="570"/>
            <x v="576"/>
            <x v="585"/>
            <x v="588"/>
            <x v="596"/>
            <x v="597"/>
            <x v="599"/>
            <x v="601"/>
            <x v="603"/>
            <x v="609"/>
            <x v="613"/>
            <x v="614"/>
            <x v="616"/>
            <x v="624"/>
            <x v="631"/>
          </reference>
        </references>
      </pivotArea>
    </format>
    <format dxfId="1928">
      <pivotArea dataOnly="0" labelOnly="1" fieldPosition="0">
        <references count="1">
          <reference field="6" count="50">
            <x v="638"/>
            <x v="642"/>
            <x v="649"/>
            <x v="653"/>
            <x v="660"/>
            <x v="661"/>
            <x v="662"/>
            <x v="666"/>
            <x v="668"/>
            <x v="673"/>
            <x v="675"/>
            <x v="679"/>
            <x v="703"/>
            <x v="704"/>
            <x v="706"/>
            <x v="710"/>
            <x v="713"/>
            <x v="715"/>
            <x v="716"/>
            <x v="719"/>
            <x v="720"/>
            <x v="726"/>
            <x v="733"/>
            <x v="734"/>
            <x v="735"/>
            <x v="739"/>
            <x v="740"/>
            <x v="746"/>
            <x v="748"/>
            <x v="749"/>
            <x v="754"/>
            <x v="760"/>
            <x v="761"/>
            <x v="762"/>
            <x v="764"/>
            <x v="767"/>
            <x v="775"/>
            <x v="782"/>
            <x v="786"/>
            <x v="787"/>
            <x v="794"/>
            <x v="795"/>
            <x v="797"/>
            <x v="800"/>
            <x v="802"/>
            <x v="806"/>
            <x v="813"/>
            <x v="814"/>
            <x v="815"/>
            <x v="817"/>
          </reference>
        </references>
      </pivotArea>
    </format>
    <format dxfId="1927">
      <pivotArea dataOnly="0" labelOnly="1" fieldPosition="0">
        <references count="1">
          <reference field="6" count="50">
            <x v="818"/>
            <x v="819"/>
            <x v="820"/>
            <x v="824"/>
            <x v="825"/>
            <x v="826"/>
            <x v="827"/>
            <x v="836"/>
            <x v="839"/>
            <x v="840"/>
            <x v="841"/>
            <x v="843"/>
            <x v="847"/>
            <x v="848"/>
            <x v="853"/>
            <x v="857"/>
            <x v="864"/>
            <x v="870"/>
            <x v="876"/>
            <x v="878"/>
            <x v="881"/>
            <x v="882"/>
            <x v="884"/>
            <x v="887"/>
            <x v="889"/>
            <x v="890"/>
            <x v="894"/>
            <x v="895"/>
            <x v="898"/>
            <x v="900"/>
            <x v="905"/>
            <x v="907"/>
            <x v="908"/>
            <x v="909"/>
            <x v="913"/>
            <x v="917"/>
            <x v="919"/>
            <x v="922"/>
            <x v="932"/>
            <x v="933"/>
            <x v="934"/>
            <x v="935"/>
            <x v="936"/>
            <x v="939"/>
            <x v="940"/>
            <x v="941"/>
            <x v="942"/>
            <x v="945"/>
            <x v="946"/>
            <x v="949"/>
          </reference>
        </references>
      </pivotArea>
    </format>
    <format dxfId="1926">
      <pivotArea dataOnly="0" labelOnly="1" fieldPosition="0">
        <references count="1">
          <reference field="6" count="50">
            <x v="953"/>
            <x v="959"/>
            <x v="960"/>
            <x v="961"/>
            <x v="966"/>
            <x v="969"/>
            <x v="970"/>
            <x v="975"/>
            <x v="976"/>
            <x v="977"/>
            <x v="979"/>
            <x v="980"/>
            <x v="981"/>
            <x v="989"/>
            <x v="993"/>
            <x v="994"/>
            <x v="995"/>
            <x v="998"/>
            <x v="999"/>
            <x v="1001"/>
            <x v="1002"/>
            <x v="1006"/>
            <x v="1009"/>
            <x v="1022"/>
            <x v="1025"/>
            <x v="1030"/>
            <x v="1034"/>
            <x v="1037"/>
            <x v="1040"/>
            <x v="1045"/>
            <x v="1047"/>
            <x v="1050"/>
            <x v="1051"/>
            <x v="1059"/>
            <x v="1065"/>
            <x v="1066"/>
            <x v="1067"/>
            <x v="1069"/>
            <x v="1073"/>
            <x v="1080"/>
            <x v="1084"/>
            <x v="1090"/>
            <x v="1093"/>
            <x v="1095"/>
            <x v="1097"/>
            <x v="1098"/>
            <x v="1099"/>
            <x v="1105"/>
            <x v="1107"/>
            <x v="1110"/>
          </reference>
        </references>
      </pivotArea>
    </format>
    <format dxfId="1925">
      <pivotArea dataOnly="0" labelOnly="1" fieldPosition="0">
        <references count="1">
          <reference field="6" count="50">
            <x v="1113"/>
            <x v="1116"/>
            <x v="1118"/>
            <x v="1120"/>
            <x v="1122"/>
            <x v="1124"/>
            <x v="1126"/>
            <x v="1127"/>
            <x v="1129"/>
            <x v="1131"/>
            <x v="1139"/>
            <x v="1141"/>
            <x v="1146"/>
            <x v="1147"/>
            <x v="1151"/>
            <x v="1153"/>
            <x v="1160"/>
            <x v="1165"/>
            <x v="1168"/>
            <x v="1169"/>
            <x v="1170"/>
            <x v="1172"/>
            <x v="1173"/>
            <x v="1176"/>
            <x v="1178"/>
            <x v="1180"/>
            <x v="1189"/>
            <x v="1194"/>
            <x v="1196"/>
            <x v="1199"/>
            <x v="1204"/>
            <x v="1208"/>
            <x v="1210"/>
            <x v="1212"/>
            <x v="1215"/>
            <x v="1219"/>
            <x v="1222"/>
            <x v="1223"/>
            <x v="1224"/>
            <x v="1225"/>
            <x v="1226"/>
            <x v="1235"/>
            <x v="1237"/>
            <x v="1238"/>
            <x v="1240"/>
            <x v="1242"/>
            <x v="1243"/>
            <x v="1247"/>
            <x v="1248"/>
            <x v="1249"/>
          </reference>
        </references>
      </pivotArea>
    </format>
    <format dxfId="1924">
      <pivotArea dataOnly="0" labelOnly="1" fieldPosition="0">
        <references count="1">
          <reference field="6" count="50">
            <x v="1250"/>
            <x v="1252"/>
            <x v="1256"/>
            <x v="1257"/>
            <x v="1258"/>
            <x v="1262"/>
            <x v="1267"/>
            <x v="1269"/>
            <x v="1272"/>
            <x v="1273"/>
            <x v="1274"/>
            <x v="1277"/>
            <x v="1278"/>
            <x v="1280"/>
            <x v="1287"/>
            <x v="1289"/>
            <x v="1290"/>
            <x v="1292"/>
            <x v="1296"/>
            <x v="1297"/>
            <x v="1303"/>
            <x v="1304"/>
            <x v="1306"/>
            <x v="1307"/>
            <x v="1308"/>
            <x v="1309"/>
            <x v="1315"/>
            <x v="1317"/>
            <x v="1319"/>
            <x v="1320"/>
            <x v="1331"/>
            <x v="1333"/>
            <x v="1335"/>
            <x v="1340"/>
            <x v="1341"/>
            <x v="1344"/>
            <x v="1345"/>
            <x v="1350"/>
            <x v="1351"/>
            <x v="1352"/>
            <x v="1354"/>
            <x v="1359"/>
            <x v="1361"/>
            <x v="1363"/>
            <x v="1369"/>
            <x v="1370"/>
            <x v="1373"/>
            <x v="1382"/>
            <x v="1390"/>
            <x v="1391"/>
          </reference>
        </references>
      </pivotArea>
    </format>
    <format dxfId="1923">
      <pivotArea dataOnly="0" labelOnly="1" fieldPosition="0">
        <references count="1">
          <reference field="6" count="50">
            <x v="1400"/>
            <x v="1401"/>
            <x v="1402"/>
            <x v="1403"/>
            <x v="1406"/>
            <x v="1407"/>
            <x v="1414"/>
            <x v="1416"/>
            <x v="1417"/>
            <x v="1420"/>
            <x v="1421"/>
            <x v="1425"/>
            <x v="1427"/>
            <x v="1431"/>
            <x v="1433"/>
            <x v="1437"/>
            <x v="1439"/>
            <x v="1441"/>
            <x v="1443"/>
            <x v="1446"/>
            <x v="1447"/>
            <x v="1449"/>
            <x v="1450"/>
            <x v="1456"/>
            <x v="1459"/>
            <x v="1460"/>
            <x v="1461"/>
            <x v="1467"/>
            <x v="1477"/>
            <x v="1478"/>
            <x v="1480"/>
            <x v="1482"/>
            <x v="1483"/>
            <x v="1488"/>
            <x v="1492"/>
            <x v="1493"/>
            <x v="1506"/>
            <x v="1508"/>
            <x v="1516"/>
            <x v="1523"/>
            <x v="1534"/>
            <x v="1535"/>
            <x v="1537"/>
            <x v="1540"/>
            <x v="1541"/>
            <x v="1544"/>
            <x v="1545"/>
            <x v="1547"/>
            <x v="1554"/>
            <x v="1555"/>
          </reference>
        </references>
      </pivotArea>
    </format>
    <format dxfId="1922">
      <pivotArea dataOnly="0" labelOnly="1" fieldPosition="0">
        <references count="1">
          <reference field="6" count="50">
            <x v="1556"/>
            <x v="1557"/>
            <x v="1560"/>
            <x v="1563"/>
            <x v="1566"/>
            <x v="1569"/>
            <x v="1573"/>
            <x v="1574"/>
            <x v="1579"/>
            <x v="1581"/>
            <x v="1582"/>
            <x v="1590"/>
            <x v="1591"/>
            <x v="1602"/>
            <x v="1603"/>
            <x v="1604"/>
            <x v="1605"/>
            <x v="1607"/>
            <x v="1610"/>
            <x v="1612"/>
            <x v="1615"/>
            <x v="1616"/>
            <x v="1620"/>
            <x v="1621"/>
            <x v="1622"/>
            <x v="1623"/>
            <x v="1624"/>
            <x v="1631"/>
            <x v="1636"/>
            <x v="1639"/>
            <x v="1640"/>
            <x v="1647"/>
            <x v="1648"/>
            <x v="1649"/>
            <x v="1651"/>
            <x v="1652"/>
            <x v="1653"/>
            <x v="1655"/>
            <x v="1656"/>
            <x v="1663"/>
            <x v="1666"/>
            <x v="1669"/>
            <x v="1670"/>
            <x v="1672"/>
            <x v="1673"/>
            <x v="1674"/>
            <x v="1676"/>
            <x v="1680"/>
            <x v="1686"/>
            <x v="1687"/>
          </reference>
        </references>
      </pivotArea>
    </format>
    <format dxfId="1921">
      <pivotArea dataOnly="0" labelOnly="1" fieldPosition="0">
        <references count="1">
          <reference field="6" count="50">
            <x v="1691"/>
            <x v="1694"/>
            <x v="1696"/>
            <x v="1697"/>
            <x v="1699"/>
            <x v="1703"/>
            <x v="1712"/>
            <x v="1713"/>
            <x v="1715"/>
            <x v="1719"/>
            <x v="1721"/>
            <x v="1729"/>
            <x v="1730"/>
            <x v="1731"/>
            <x v="1732"/>
            <x v="1733"/>
            <x v="1735"/>
            <x v="1738"/>
            <x v="1745"/>
            <x v="1746"/>
            <x v="1754"/>
            <x v="1756"/>
            <x v="1762"/>
            <x v="1768"/>
            <x v="1774"/>
            <x v="1777"/>
            <x v="1779"/>
            <x v="1785"/>
            <x v="1796"/>
            <x v="1797"/>
            <x v="1801"/>
            <x v="1803"/>
            <x v="1804"/>
            <x v="1819"/>
            <x v="1820"/>
            <x v="1821"/>
            <x v="1823"/>
            <x v="1825"/>
            <x v="1828"/>
            <x v="1836"/>
            <x v="1839"/>
            <x v="1847"/>
            <x v="1849"/>
            <x v="1853"/>
            <x v="1856"/>
            <x v="1863"/>
            <x v="1867"/>
            <x v="1869"/>
            <x v="1871"/>
            <x v="1872"/>
          </reference>
        </references>
      </pivotArea>
    </format>
    <format dxfId="1920">
      <pivotArea dataOnly="0" labelOnly="1" fieldPosition="0">
        <references count="1">
          <reference field="6" count="50">
            <x v="1878"/>
            <x v="1880"/>
            <x v="1885"/>
            <x v="1889"/>
            <x v="1890"/>
            <x v="1892"/>
            <x v="1893"/>
            <x v="1897"/>
            <x v="1899"/>
            <x v="1900"/>
            <x v="1903"/>
            <x v="1909"/>
            <x v="1913"/>
            <x v="1919"/>
            <x v="1921"/>
            <x v="1926"/>
            <x v="1929"/>
            <x v="1930"/>
            <x v="1932"/>
            <x v="1938"/>
            <x v="1940"/>
            <x v="1944"/>
            <x v="1945"/>
            <x v="1946"/>
            <x v="1947"/>
            <x v="1949"/>
            <x v="1953"/>
            <x v="1955"/>
            <x v="1958"/>
            <x v="1961"/>
            <x v="1964"/>
            <x v="1967"/>
            <x v="1968"/>
            <x v="1969"/>
            <x v="1971"/>
            <x v="1972"/>
            <x v="1975"/>
            <x v="1977"/>
            <x v="1989"/>
            <x v="1996"/>
            <x v="1999"/>
            <x v="2001"/>
            <x v="2004"/>
            <x v="2009"/>
            <x v="2010"/>
            <x v="2011"/>
            <x v="2015"/>
            <x v="2027"/>
            <x v="2030"/>
            <x v="2036"/>
          </reference>
        </references>
      </pivotArea>
    </format>
    <format dxfId="1919">
      <pivotArea dataOnly="0" labelOnly="1" fieldPosition="0">
        <references count="1">
          <reference field="6" count="50">
            <x v="2037"/>
            <x v="2041"/>
            <x v="2050"/>
            <x v="2054"/>
            <x v="2055"/>
            <x v="2059"/>
            <x v="2065"/>
            <x v="2067"/>
            <x v="2071"/>
            <x v="2075"/>
            <x v="2077"/>
            <x v="2079"/>
            <x v="2083"/>
            <x v="2084"/>
            <x v="2090"/>
            <x v="2091"/>
            <x v="2093"/>
            <x v="2094"/>
            <x v="2095"/>
            <x v="2096"/>
            <x v="2098"/>
            <x v="2107"/>
            <x v="2108"/>
            <x v="2116"/>
            <x v="2122"/>
            <x v="2137"/>
            <x v="2139"/>
            <x v="2146"/>
            <x v="2147"/>
            <x v="2152"/>
            <x v="2153"/>
            <x v="2160"/>
            <x v="2162"/>
            <x v="2163"/>
            <x v="2164"/>
            <x v="2165"/>
            <x v="2167"/>
            <x v="2170"/>
            <x v="2173"/>
            <x v="2175"/>
            <x v="2177"/>
            <x v="2184"/>
            <x v="2185"/>
            <x v="2195"/>
            <x v="2200"/>
            <x v="2202"/>
            <x v="2203"/>
            <x v="2205"/>
            <x v="2209"/>
            <x v="2211"/>
          </reference>
        </references>
      </pivotArea>
    </format>
    <format dxfId="1918">
      <pivotArea dataOnly="0" labelOnly="1" fieldPosition="0">
        <references count="1">
          <reference field="6" count="50">
            <x v="2216"/>
            <x v="2217"/>
            <x v="2221"/>
            <x v="2222"/>
            <x v="2223"/>
            <x v="2232"/>
            <x v="2233"/>
            <x v="2236"/>
            <x v="2240"/>
            <x v="2250"/>
            <x v="2252"/>
            <x v="2257"/>
            <x v="2269"/>
            <x v="2271"/>
            <x v="2272"/>
            <x v="2273"/>
            <x v="2276"/>
            <x v="2283"/>
            <x v="2284"/>
            <x v="2287"/>
            <x v="2289"/>
            <x v="2292"/>
            <x v="2295"/>
            <x v="2299"/>
            <x v="2302"/>
            <x v="2304"/>
            <x v="2306"/>
            <x v="2307"/>
            <x v="2309"/>
            <x v="2312"/>
            <x v="2318"/>
            <x v="2319"/>
            <x v="2321"/>
            <x v="2328"/>
            <x v="2331"/>
            <x v="2336"/>
            <x v="2342"/>
            <x v="2344"/>
            <x v="2345"/>
            <x v="2348"/>
            <x v="2349"/>
            <x v="2356"/>
            <x v="2359"/>
            <x v="2362"/>
            <x v="2363"/>
            <x v="2367"/>
            <x v="2368"/>
            <x v="2372"/>
            <x v="2374"/>
            <x v="2388"/>
          </reference>
        </references>
      </pivotArea>
    </format>
    <format dxfId="1917">
      <pivotArea dataOnly="0" labelOnly="1" fieldPosition="0">
        <references count="1">
          <reference field="6" count="50">
            <x v="2390"/>
            <x v="2392"/>
            <x v="2394"/>
            <x v="2397"/>
            <x v="2407"/>
            <x v="2414"/>
            <x v="2421"/>
            <x v="2423"/>
            <x v="2424"/>
            <x v="2427"/>
            <x v="2428"/>
            <x v="2433"/>
            <x v="2434"/>
            <x v="2435"/>
            <x v="2439"/>
            <x v="2442"/>
            <x v="2443"/>
            <x v="2447"/>
            <x v="2448"/>
            <x v="2449"/>
            <x v="2452"/>
            <x v="2453"/>
            <x v="2454"/>
            <x v="2463"/>
            <x v="2465"/>
            <x v="2468"/>
            <x v="2469"/>
            <x v="2473"/>
            <x v="2474"/>
            <x v="2477"/>
            <x v="2479"/>
            <x v="2480"/>
            <x v="2481"/>
            <x v="2482"/>
            <x v="2485"/>
            <x v="2487"/>
            <x v="2488"/>
            <x v="2490"/>
            <x v="2497"/>
            <x v="2498"/>
            <x v="2499"/>
            <x v="2505"/>
            <x v="2507"/>
            <x v="2509"/>
            <x v="2511"/>
            <x v="2515"/>
            <x v="2521"/>
            <x v="2523"/>
            <x v="2524"/>
            <x v="2529"/>
          </reference>
        </references>
      </pivotArea>
    </format>
    <format dxfId="1916">
      <pivotArea dataOnly="0" labelOnly="1" fieldPosition="0">
        <references count="1">
          <reference field="6" count="50">
            <x v="2530"/>
            <x v="2538"/>
            <x v="2548"/>
            <x v="2550"/>
            <x v="2554"/>
            <x v="2558"/>
            <x v="2561"/>
            <x v="2568"/>
            <x v="2571"/>
            <x v="2573"/>
            <x v="2574"/>
            <x v="2575"/>
            <x v="2577"/>
            <x v="2579"/>
            <x v="2583"/>
            <x v="2584"/>
            <x v="2589"/>
            <x v="2590"/>
            <x v="2592"/>
            <x v="2595"/>
            <x v="2602"/>
            <x v="2609"/>
            <x v="2615"/>
            <x v="2619"/>
            <x v="2620"/>
            <x v="2623"/>
            <x v="2624"/>
            <x v="2625"/>
            <x v="2626"/>
            <x v="2631"/>
            <x v="2633"/>
            <x v="2638"/>
            <x v="2639"/>
            <x v="2641"/>
            <x v="2642"/>
            <x v="2643"/>
            <x v="2646"/>
            <x v="2660"/>
            <x v="2661"/>
            <x v="2664"/>
            <x v="2669"/>
            <x v="2673"/>
            <x v="2678"/>
            <x v="2683"/>
            <x v="2684"/>
            <x v="2686"/>
            <x v="2691"/>
            <x v="2692"/>
            <x v="2694"/>
            <x v="2697"/>
          </reference>
        </references>
      </pivotArea>
    </format>
    <format dxfId="1915">
      <pivotArea dataOnly="0" labelOnly="1" fieldPosition="0">
        <references count="1">
          <reference field="6" count="50">
            <x v="2700"/>
            <x v="2701"/>
            <x v="2705"/>
            <x v="2707"/>
            <x v="2718"/>
            <x v="2724"/>
            <x v="2727"/>
            <x v="2728"/>
            <x v="2731"/>
            <x v="2733"/>
            <x v="2737"/>
            <x v="2738"/>
            <x v="2740"/>
            <x v="2743"/>
            <x v="2747"/>
            <x v="2748"/>
            <x v="2749"/>
            <x v="2750"/>
            <x v="2755"/>
            <x v="2756"/>
            <x v="2757"/>
            <x v="2762"/>
            <x v="2766"/>
            <x v="2767"/>
            <x v="2768"/>
            <x v="2778"/>
            <x v="2780"/>
            <x v="2782"/>
            <x v="2789"/>
            <x v="2791"/>
            <x v="2794"/>
            <x v="2795"/>
            <x v="2796"/>
            <x v="2799"/>
            <x v="2802"/>
            <x v="2807"/>
            <x v="2809"/>
            <x v="2815"/>
            <x v="2816"/>
            <x v="2817"/>
            <x v="2818"/>
            <x v="2821"/>
            <x v="2822"/>
            <x v="2825"/>
            <x v="2826"/>
            <x v="2828"/>
            <x v="2831"/>
            <x v="2832"/>
            <x v="2833"/>
            <x v="2834"/>
          </reference>
        </references>
      </pivotArea>
    </format>
    <format dxfId="1914">
      <pivotArea dataOnly="0" labelOnly="1" fieldPosition="0">
        <references count="1">
          <reference field="6" count="49">
            <x v="2836"/>
            <x v="2837"/>
            <x v="2840"/>
            <x v="2842"/>
            <x v="2848"/>
            <x v="2851"/>
            <x v="2852"/>
            <x v="2860"/>
            <x v="2868"/>
            <x v="2870"/>
            <x v="2871"/>
            <x v="2873"/>
            <x v="2874"/>
            <x v="2875"/>
            <x v="2878"/>
            <x v="2879"/>
            <x v="2918"/>
            <x v="2919"/>
            <x v="2921"/>
            <x v="2923"/>
            <x v="2929"/>
            <x v="2930"/>
            <x v="2934"/>
            <x v="2936"/>
            <x v="2942"/>
            <x v="2944"/>
            <x v="2950"/>
            <x v="2955"/>
            <x v="2957"/>
            <x v="2960"/>
            <x v="2967"/>
            <x v="2971"/>
            <x v="2972"/>
            <x v="2976"/>
            <x v="2977"/>
            <x v="2978"/>
            <x v="2981"/>
            <x v="2982"/>
            <x v="2983"/>
            <x v="2989"/>
            <x v="2991"/>
            <x v="2994"/>
            <x v="2997"/>
            <x v="3000"/>
            <x v="3002"/>
            <x v="3003"/>
            <x v="3005"/>
            <x v="3008"/>
            <x v="3010"/>
          </reference>
        </references>
      </pivotArea>
    </format>
    <format dxfId="1913">
      <pivotArea dataOnly="0" labelOnly="1" fieldPosition="0">
        <references count="1">
          <reference field="6" count="50">
            <x v="0"/>
            <x v="20"/>
            <x v="30"/>
            <x v="40"/>
            <x v="56"/>
            <x v="57"/>
            <x v="61"/>
            <x v="63"/>
            <x v="65"/>
            <x v="109"/>
            <x v="121"/>
            <x v="122"/>
            <x v="125"/>
            <x v="128"/>
            <x v="131"/>
            <x v="134"/>
            <x v="137"/>
            <x v="140"/>
            <x v="148"/>
            <x v="149"/>
            <x v="160"/>
            <x v="165"/>
            <x v="173"/>
            <x v="194"/>
            <x v="196"/>
            <x v="201"/>
            <x v="202"/>
            <x v="222"/>
            <x v="225"/>
            <x v="239"/>
            <x v="258"/>
            <x v="265"/>
            <x v="266"/>
            <x v="267"/>
            <x v="278"/>
            <x v="286"/>
            <x v="298"/>
            <x v="301"/>
            <x v="318"/>
            <x v="332"/>
            <x v="334"/>
            <x v="347"/>
            <x v="372"/>
            <x v="374"/>
            <x v="380"/>
            <x v="391"/>
            <x v="399"/>
            <x v="403"/>
            <x v="422"/>
            <x v="423"/>
          </reference>
        </references>
      </pivotArea>
    </format>
    <format dxfId="1912">
      <pivotArea dataOnly="0" labelOnly="1" fieldPosition="0">
        <references count="1">
          <reference field="6" count="50">
            <x v="435"/>
            <x v="436"/>
            <x v="440"/>
            <x v="443"/>
            <x v="454"/>
            <x v="457"/>
            <x v="460"/>
            <x v="464"/>
            <x v="468"/>
            <x v="485"/>
            <x v="492"/>
            <x v="494"/>
            <x v="495"/>
            <x v="499"/>
            <x v="513"/>
            <x v="515"/>
            <x v="519"/>
            <x v="521"/>
            <x v="528"/>
            <x v="541"/>
            <x v="552"/>
            <x v="556"/>
            <x v="560"/>
            <x v="569"/>
            <x v="570"/>
            <x v="576"/>
            <x v="593"/>
            <x v="624"/>
            <x v="631"/>
            <x v="638"/>
            <x v="660"/>
            <x v="661"/>
            <x v="662"/>
            <x v="673"/>
            <x v="675"/>
            <x v="704"/>
            <x v="708"/>
            <x v="716"/>
            <x v="734"/>
            <x v="754"/>
            <x v="755"/>
            <x v="758"/>
            <x v="761"/>
            <x v="797"/>
            <x v="815"/>
            <x v="820"/>
            <x v="826"/>
            <x v="827"/>
            <x v="839"/>
            <x v="840"/>
          </reference>
        </references>
      </pivotArea>
    </format>
    <format dxfId="1911">
      <pivotArea dataOnly="0" labelOnly="1" fieldPosition="0">
        <references count="1">
          <reference field="6" count="50">
            <x v="847"/>
            <x v="848"/>
            <x v="857"/>
            <x v="864"/>
            <x v="870"/>
            <x v="876"/>
            <x v="881"/>
            <x v="882"/>
            <x v="898"/>
            <x v="905"/>
            <x v="908"/>
            <x v="912"/>
            <x v="918"/>
            <x v="922"/>
            <x v="929"/>
            <x v="934"/>
            <x v="935"/>
            <x v="940"/>
            <x v="941"/>
            <x v="942"/>
            <x v="946"/>
            <x v="949"/>
            <x v="953"/>
            <x v="960"/>
            <x v="970"/>
            <x v="976"/>
            <x v="977"/>
            <x v="979"/>
            <x v="994"/>
            <x v="998"/>
            <x v="1001"/>
            <x v="1009"/>
            <x v="1010"/>
            <x v="1032"/>
            <x v="1040"/>
            <x v="1045"/>
            <x v="1051"/>
            <x v="1066"/>
            <x v="1067"/>
            <x v="1069"/>
            <x v="1095"/>
            <x v="1111"/>
            <x v="1126"/>
            <x v="1136"/>
            <x v="1139"/>
            <x v="1141"/>
            <x v="1147"/>
            <x v="1172"/>
            <x v="1176"/>
            <x v="1184"/>
          </reference>
        </references>
      </pivotArea>
    </format>
    <format dxfId="1910">
      <pivotArea dataOnly="0" labelOnly="1" fieldPosition="0">
        <references count="1">
          <reference field="6" count="50">
            <x v="1189"/>
            <x v="1199"/>
            <x v="1215"/>
            <x v="1223"/>
            <x v="1226"/>
            <x v="1229"/>
            <x v="1235"/>
            <x v="1253"/>
            <x v="1257"/>
            <x v="1287"/>
            <x v="1296"/>
            <x v="1336"/>
            <x v="1340"/>
            <x v="1341"/>
            <x v="1350"/>
            <x v="1354"/>
            <x v="1367"/>
            <x v="1370"/>
            <x v="1373"/>
            <x v="1382"/>
            <x v="1399"/>
            <x v="1407"/>
            <x v="1414"/>
            <x v="1426"/>
            <x v="1431"/>
            <x v="1441"/>
            <x v="1479"/>
            <x v="1482"/>
            <x v="1492"/>
            <x v="1527"/>
            <x v="1537"/>
            <x v="1540"/>
            <x v="1541"/>
            <x v="1542"/>
            <x v="1560"/>
            <x v="1563"/>
            <x v="1569"/>
            <x v="1570"/>
            <x v="1574"/>
            <x v="1582"/>
            <x v="1599"/>
            <x v="1607"/>
            <x v="1622"/>
            <x v="1623"/>
            <x v="1624"/>
            <x v="1647"/>
            <x v="1649"/>
            <x v="1653"/>
            <x v="1655"/>
            <x v="1671"/>
          </reference>
        </references>
      </pivotArea>
    </format>
    <format dxfId="1909">
      <pivotArea dataOnly="0" labelOnly="1" fieldPosition="0">
        <references count="1">
          <reference field="6" count="50">
            <x v="1691"/>
            <x v="1702"/>
            <x v="1712"/>
            <x v="1719"/>
            <x v="1725"/>
            <x v="1762"/>
            <x v="1775"/>
            <x v="1828"/>
            <x v="1836"/>
            <x v="1867"/>
            <x v="1885"/>
            <x v="1890"/>
            <x v="1893"/>
            <x v="1899"/>
            <x v="1903"/>
            <x v="1929"/>
            <x v="1931"/>
            <x v="1944"/>
            <x v="1947"/>
            <x v="1949"/>
            <x v="1953"/>
            <x v="1955"/>
            <x v="1961"/>
            <x v="1964"/>
            <x v="1969"/>
            <x v="1971"/>
            <x v="1980"/>
            <x v="1989"/>
            <x v="1999"/>
            <x v="2020"/>
            <x v="2027"/>
            <x v="2030"/>
            <x v="2035"/>
            <x v="2036"/>
            <x v="2041"/>
            <x v="2047"/>
            <x v="2055"/>
            <x v="2065"/>
            <x v="2090"/>
            <x v="2091"/>
            <x v="2094"/>
            <x v="2096"/>
            <x v="2098"/>
            <x v="2107"/>
            <x v="2137"/>
            <x v="2138"/>
            <x v="2146"/>
            <x v="2147"/>
            <x v="2153"/>
            <x v="2162"/>
          </reference>
        </references>
      </pivotArea>
    </format>
    <format dxfId="1908">
      <pivotArea dataOnly="0" labelOnly="1" fieldPosition="0">
        <references count="1">
          <reference field="6" count="50">
            <x v="2177"/>
            <x v="2202"/>
            <x v="2203"/>
            <x v="2205"/>
            <x v="2216"/>
            <x v="2218"/>
            <x v="2233"/>
            <x v="2268"/>
            <x v="2271"/>
            <x v="2283"/>
            <x v="2284"/>
            <x v="2289"/>
            <x v="2336"/>
            <x v="2344"/>
            <x v="2345"/>
            <x v="2347"/>
            <x v="2359"/>
            <x v="2367"/>
            <x v="2372"/>
            <x v="2392"/>
            <x v="2394"/>
            <x v="2407"/>
            <x v="2414"/>
            <x v="2422"/>
            <x v="2428"/>
            <x v="2432"/>
            <x v="2440"/>
            <x v="2443"/>
            <x v="2449"/>
            <x v="2454"/>
            <x v="2461"/>
            <x v="2469"/>
            <x v="2473"/>
            <x v="2482"/>
            <x v="2483"/>
            <x v="2487"/>
            <x v="2488"/>
            <x v="2498"/>
            <x v="2524"/>
            <x v="2538"/>
            <x v="2548"/>
            <x v="2561"/>
            <x v="2577"/>
            <x v="2584"/>
            <x v="2592"/>
            <x v="2609"/>
            <x v="2615"/>
            <x v="2620"/>
            <x v="2639"/>
            <x v="2660"/>
          </reference>
        </references>
      </pivotArea>
    </format>
    <format dxfId="1907">
      <pivotArea dataOnly="0" labelOnly="1" fieldPosition="0">
        <references count="1">
          <reference field="6" count="38">
            <x v="2661"/>
            <x v="2669"/>
            <x v="2686"/>
            <x v="2694"/>
            <x v="2697"/>
            <x v="2700"/>
            <x v="2701"/>
            <x v="2707"/>
            <x v="2743"/>
            <x v="2749"/>
            <x v="2750"/>
            <x v="2755"/>
            <x v="2756"/>
            <x v="2760"/>
            <x v="2766"/>
            <x v="2767"/>
            <x v="2780"/>
            <x v="2799"/>
            <x v="2802"/>
            <x v="2807"/>
            <x v="2816"/>
            <x v="2822"/>
            <x v="2836"/>
            <x v="2837"/>
            <x v="2852"/>
            <x v="2868"/>
            <x v="2870"/>
            <x v="2872"/>
            <x v="2873"/>
            <x v="2875"/>
            <x v="2923"/>
            <x v="2949"/>
            <x v="2958"/>
            <x v="2981"/>
            <x v="2994"/>
            <x v="3003"/>
            <x v="3005"/>
            <x v="3008"/>
          </reference>
        </references>
      </pivotArea>
    </format>
    <format dxfId="1906">
      <pivotArea field="6" type="button" dataOnly="0" labelOnly="1" outline="0" axis="axisRow" fieldPosition="0"/>
    </format>
    <format dxfId="1905">
      <pivotArea dataOnly="0" labelOnly="1" fieldPosition="0">
        <references count="1">
          <reference field="6" count="50">
            <x v="15"/>
            <x v="37"/>
            <x v="39"/>
            <x v="40"/>
            <x v="53"/>
            <x v="55"/>
            <x v="56"/>
            <x v="61"/>
            <x v="63"/>
            <x v="65"/>
            <x v="106"/>
            <x v="109"/>
            <x v="121"/>
            <x v="127"/>
            <x v="128"/>
            <x v="131"/>
            <x v="137"/>
            <x v="140"/>
            <x v="148"/>
            <x v="149"/>
            <x v="150"/>
            <x v="153"/>
            <x v="164"/>
            <x v="165"/>
            <x v="173"/>
            <x v="190"/>
            <x v="196"/>
            <x v="200"/>
            <x v="201"/>
            <x v="207"/>
            <x v="208"/>
            <x v="211"/>
            <x v="225"/>
            <x v="239"/>
            <x v="250"/>
            <x v="251"/>
            <x v="254"/>
            <x v="261"/>
            <x v="265"/>
            <x v="267"/>
            <x v="277"/>
            <x v="297"/>
            <x v="324"/>
            <x v="334"/>
            <x v="347"/>
            <x v="374"/>
            <x v="403"/>
            <x v="434"/>
            <x v="435"/>
            <x v="454"/>
          </reference>
        </references>
      </pivotArea>
    </format>
    <format dxfId="1904">
      <pivotArea dataOnly="0" labelOnly="1" fieldPosition="0">
        <references count="1">
          <reference field="6" count="50">
            <x v="457"/>
            <x v="460"/>
            <x v="464"/>
            <x v="467"/>
            <x v="468"/>
            <x v="472"/>
            <x v="482"/>
            <x v="495"/>
            <x v="497"/>
            <x v="502"/>
            <x v="508"/>
            <x v="513"/>
            <x v="514"/>
            <x v="518"/>
            <x v="520"/>
            <x v="521"/>
            <x v="535"/>
            <x v="537"/>
            <x v="552"/>
            <x v="553"/>
            <x v="554"/>
            <x v="556"/>
            <x v="560"/>
            <x v="570"/>
            <x v="573"/>
            <x v="585"/>
            <x v="591"/>
            <x v="593"/>
            <x v="603"/>
            <x v="613"/>
            <x v="624"/>
            <x v="633"/>
            <x v="636"/>
            <x v="660"/>
            <x v="662"/>
            <x v="673"/>
            <x v="675"/>
            <x v="695"/>
            <x v="716"/>
            <x v="720"/>
            <x v="734"/>
            <x v="754"/>
            <x v="755"/>
            <x v="763"/>
            <x v="772"/>
            <x v="773"/>
            <x v="808"/>
            <x v="815"/>
            <x v="821"/>
            <x v="826"/>
          </reference>
        </references>
      </pivotArea>
    </format>
    <format dxfId="1903">
      <pivotArea dataOnly="0" labelOnly="1" fieldPosition="0">
        <references count="1">
          <reference field="6" count="50">
            <x v="827"/>
            <x v="839"/>
            <x v="840"/>
            <x v="844"/>
            <x v="847"/>
            <x v="848"/>
            <x v="851"/>
            <x v="857"/>
            <x v="859"/>
            <x v="864"/>
            <x v="870"/>
            <x v="871"/>
            <x v="878"/>
            <x v="881"/>
            <x v="882"/>
            <x v="895"/>
            <x v="905"/>
            <x v="908"/>
            <x v="910"/>
            <x v="912"/>
            <x v="917"/>
            <x v="918"/>
            <x v="919"/>
            <x v="922"/>
            <x v="934"/>
            <x v="936"/>
            <x v="941"/>
            <x v="942"/>
            <x v="946"/>
            <x v="949"/>
            <x v="953"/>
            <x v="960"/>
            <x v="962"/>
            <x v="970"/>
            <x v="978"/>
            <x v="979"/>
            <x v="981"/>
            <x v="988"/>
            <x v="998"/>
            <x v="999"/>
            <x v="1009"/>
            <x v="1038"/>
            <x v="1045"/>
            <x v="1053"/>
            <x v="1066"/>
            <x v="1067"/>
            <x v="1069"/>
            <x v="1070"/>
            <x v="1071"/>
            <x v="1072"/>
          </reference>
        </references>
      </pivotArea>
    </format>
    <format dxfId="1902">
      <pivotArea dataOnly="0" labelOnly="1" fieldPosition="0">
        <references count="1">
          <reference field="6" count="50">
            <x v="1080"/>
            <x v="1093"/>
            <x v="1095"/>
            <x v="1096"/>
            <x v="1118"/>
            <x v="1136"/>
            <x v="1139"/>
            <x v="1141"/>
            <x v="1169"/>
            <x v="1172"/>
            <x v="1176"/>
            <x v="1199"/>
            <x v="1204"/>
            <x v="1212"/>
            <x v="1215"/>
            <x v="1217"/>
            <x v="1235"/>
            <x v="1241"/>
            <x v="1252"/>
            <x v="1255"/>
            <x v="1258"/>
            <x v="1290"/>
            <x v="1292"/>
            <x v="1307"/>
            <x v="1319"/>
            <x v="1336"/>
            <x v="1340"/>
            <x v="1341"/>
            <x v="1344"/>
            <x v="1350"/>
            <x v="1354"/>
            <x v="1359"/>
            <x v="1370"/>
            <x v="1373"/>
            <x v="1381"/>
            <x v="1398"/>
            <x v="1399"/>
            <x v="1407"/>
            <x v="1414"/>
            <x v="1426"/>
            <x v="1427"/>
            <x v="1440"/>
            <x v="1441"/>
            <x v="1446"/>
            <x v="1471"/>
            <x v="1483"/>
            <x v="1522"/>
            <x v="1535"/>
            <x v="1537"/>
            <x v="1538"/>
          </reference>
        </references>
      </pivotArea>
    </format>
    <format dxfId="1901">
      <pivotArea dataOnly="0" labelOnly="1" fieldPosition="0">
        <references count="1">
          <reference field="6" count="50">
            <x v="1540"/>
            <x v="1547"/>
            <x v="1548"/>
            <x v="1563"/>
            <x v="1569"/>
            <x v="1570"/>
            <x v="1572"/>
            <x v="1574"/>
            <x v="1585"/>
            <x v="1595"/>
            <x v="1607"/>
            <x v="1629"/>
            <x v="1641"/>
            <x v="1642"/>
            <x v="1680"/>
            <x v="1693"/>
            <x v="1697"/>
            <x v="1713"/>
            <x v="1731"/>
            <x v="1734"/>
            <x v="1746"/>
            <x v="1753"/>
            <x v="1760"/>
            <x v="1762"/>
            <x v="1766"/>
            <x v="1776"/>
            <x v="1797"/>
            <x v="1804"/>
            <x v="1808"/>
            <x v="1814"/>
            <x v="1816"/>
            <x v="1819"/>
            <x v="1828"/>
            <x v="1829"/>
            <x v="1840"/>
            <x v="1853"/>
            <x v="1855"/>
            <x v="1856"/>
            <x v="1862"/>
            <x v="1885"/>
            <x v="1890"/>
            <x v="1893"/>
            <x v="1900"/>
            <x v="1907"/>
            <x v="1908"/>
            <x v="1913"/>
            <x v="1916"/>
            <x v="1923"/>
            <x v="1929"/>
            <x v="1943"/>
          </reference>
        </references>
      </pivotArea>
    </format>
    <format dxfId="1900">
      <pivotArea dataOnly="0" labelOnly="1" fieldPosition="0">
        <references count="1">
          <reference field="6" count="50">
            <x v="1944"/>
            <x v="1945"/>
            <x v="1947"/>
            <x v="1949"/>
            <x v="1953"/>
            <x v="1955"/>
            <x v="1961"/>
            <x v="1964"/>
            <x v="1965"/>
            <x v="1968"/>
            <x v="1969"/>
            <x v="1971"/>
            <x v="1980"/>
            <x v="1989"/>
            <x v="1994"/>
            <x v="1999"/>
            <x v="2009"/>
            <x v="2024"/>
            <x v="2027"/>
            <x v="2030"/>
            <x v="2033"/>
            <x v="2034"/>
            <x v="2041"/>
            <x v="2049"/>
            <x v="2055"/>
            <x v="2061"/>
            <x v="2063"/>
            <x v="2065"/>
            <x v="2067"/>
            <x v="2077"/>
            <x v="2078"/>
            <x v="2079"/>
            <x v="2090"/>
            <x v="2091"/>
            <x v="2093"/>
            <x v="2094"/>
            <x v="2096"/>
            <x v="2098"/>
            <x v="2103"/>
            <x v="2122"/>
            <x v="2127"/>
            <x v="2128"/>
            <x v="2137"/>
            <x v="2140"/>
            <x v="2141"/>
            <x v="2146"/>
            <x v="2147"/>
            <x v="2153"/>
            <x v="2165"/>
            <x v="2168"/>
          </reference>
        </references>
      </pivotArea>
    </format>
    <format dxfId="1899">
      <pivotArea dataOnly="0" labelOnly="1" fieldPosition="0">
        <references count="1">
          <reference field="6" count="50">
            <x v="2175"/>
            <x v="2183"/>
            <x v="2188"/>
            <x v="2190"/>
            <x v="2202"/>
            <x v="2203"/>
            <x v="2205"/>
            <x v="2211"/>
            <x v="2216"/>
            <x v="2219"/>
            <x v="2227"/>
            <x v="2233"/>
            <x v="2244"/>
            <x v="2259"/>
            <x v="2261"/>
            <x v="2270"/>
            <x v="2275"/>
            <x v="2280"/>
            <x v="2289"/>
            <x v="2293"/>
            <x v="2295"/>
            <x v="2297"/>
            <x v="2299"/>
            <x v="2305"/>
            <x v="2307"/>
            <x v="2309"/>
            <x v="2323"/>
            <x v="2325"/>
            <x v="2328"/>
            <x v="2345"/>
            <x v="2361"/>
            <x v="2364"/>
            <x v="2367"/>
            <x v="2374"/>
            <x v="2375"/>
            <x v="2382"/>
            <x v="2391"/>
            <x v="2394"/>
            <x v="2407"/>
            <x v="2411"/>
            <x v="2413"/>
            <x v="2428"/>
            <x v="2431"/>
            <x v="2435"/>
            <x v="2442"/>
            <x v="2443"/>
            <x v="2445"/>
            <x v="2448"/>
            <x v="2449"/>
            <x v="2452"/>
          </reference>
        </references>
      </pivotArea>
    </format>
    <format dxfId="1898">
      <pivotArea dataOnly="0" labelOnly="1" fieldPosition="0">
        <references count="1">
          <reference field="6" count="50">
            <x v="2457"/>
            <x v="2458"/>
            <x v="2477"/>
            <x v="2482"/>
            <x v="2484"/>
            <x v="2485"/>
            <x v="2486"/>
            <x v="2487"/>
            <x v="2488"/>
            <x v="2498"/>
            <x v="2511"/>
            <x v="2524"/>
            <x v="2527"/>
            <x v="2530"/>
            <x v="2533"/>
            <x v="2535"/>
            <x v="2538"/>
            <x v="2548"/>
            <x v="2552"/>
            <x v="2558"/>
            <x v="2569"/>
            <x v="2579"/>
            <x v="2589"/>
            <x v="2590"/>
            <x v="2592"/>
            <x v="2609"/>
            <x v="2610"/>
            <x v="2615"/>
            <x v="2617"/>
            <x v="2623"/>
            <x v="2639"/>
            <x v="2641"/>
            <x v="2648"/>
            <x v="2660"/>
            <x v="2661"/>
            <x v="2662"/>
            <x v="2664"/>
            <x v="2669"/>
            <x v="2684"/>
            <x v="2692"/>
            <x v="2693"/>
            <x v="2697"/>
            <x v="2701"/>
            <x v="2719"/>
            <x v="2730"/>
            <x v="2731"/>
            <x v="2737"/>
            <x v="2748"/>
            <x v="2749"/>
            <x v="2756"/>
          </reference>
        </references>
      </pivotArea>
    </format>
    <format dxfId="1897">
      <pivotArea dataOnly="0" labelOnly="1" fieldPosition="0">
        <references count="1">
          <reference field="6" count="35">
            <x v="2766"/>
            <x v="2778"/>
            <x v="2789"/>
            <x v="2794"/>
            <x v="2799"/>
            <x v="2802"/>
            <x v="2808"/>
            <x v="2814"/>
            <x v="2816"/>
            <x v="2817"/>
            <x v="2822"/>
            <x v="2825"/>
            <x v="2831"/>
            <x v="2833"/>
            <x v="2836"/>
            <x v="2842"/>
            <x v="2847"/>
            <x v="2852"/>
            <x v="2859"/>
            <x v="2868"/>
            <x v="2870"/>
            <x v="2873"/>
            <x v="2921"/>
            <x v="2923"/>
            <x v="2924"/>
            <x v="2948"/>
            <x v="2956"/>
            <x v="2957"/>
            <x v="2982"/>
            <x v="2991"/>
            <x v="2994"/>
            <x v="2996"/>
            <x v="3003"/>
            <x v="3005"/>
            <x v="3007"/>
          </reference>
        </references>
      </pivotArea>
    </format>
    <format dxfId="1896">
      <pivotArea dataOnly="0" labelOnly="1" fieldPosition="0">
        <references count="1">
          <reference field="19" count="0"/>
        </references>
      </pivotArea>
    </format>
    <format dxfId="1895">
      <pivotArea dataOnly="0" labelOnly="1" grandCol="1" outline="0" fieldPosition="0"/>
    </format>
    <format dxfId="1894">
      <pivotArea collapsedLevelsAreSubtotals="1" fieldPosition="0">
        <references count="2">
          <reference field="6" count="435">
            <x v="15"/>
            <x v="37"/>
            <x v="39"/>
            <x v="40"/>
            <x v="53"/>
            <x v="55"/>
            <x v="56"/>
            <x v="61"/>
            <x v="63"/>
            <x v="65"/>
            <x v="106"/>
            <x v="109"/>
            <x v="121"/>
            <x v="127"/>
            <x v="128"/>
            <x v="131"/>
            <x v="137"/>
            <x v="140"/>
            <x v="148"/>
            <x v="149"/>
            <x v="150"/>
            <x v="153"/>
            <x v="164"/>
            <x v="165"/>
            <x v="173"/>
            <x v="190"/>
            <x v="196"/>
            <x v="200"/>
            <x v="201"/>
            <x v="207"/>
            <x v="208"/>
            <x v="211"/>
            <x v="225"/>
            <x v="239"/>
            <x v="250"/>
            <x v="251"/>
            <x v="254"/>
            <x v="261"/>
            <x v="265"/>
            <x v="267"/>
            <x v="277"/>
            <x v="297"/>
            <x v="324"/>
            <x v="334"/>
            <x v="347"/>
            <x v="374"/>
            <x v="403"/>
            <x v="434"/>
            <x v="435"/>
            <x v="454"/>
            <x v="457"/>
            <x v="460"/>
            <x v="464"/>
            <x v="467"/>
            <x v="468"/>
            <x v="472"/>
            <x v="482"/>
            <x v="495"/>
            <x v="497"/>
            <x v="502"/>
            <x v="508"/>
            <x v="513"/>
            <x v="514"/>
            <x v="518"/>
            <x v="520"/>
            <x v="521"/>
            <x v="535"/>
            <x v="537"/>
            <x v="552"/>
            <x v="553"/>
            <x v="554"/>
            <x v="556"/>
            <x v="560"/>
            <x v="570"/>
            <x v="573"/>
            <x v="585"/>
            <x v="591"/>
            <x v="593"/>
            <x v="603"/>
            <x v="613"/>
            <x v="624"/>
            <x v="633"/>
            <x v="636"/>
            <x v="660"/>
            <x v="662"/>
            <x v="673"/>
            <x v="675"/>
            <x v="695"/>
            <x v="716"/>
            <x v="720"/>
            <x v="734"/>
            <x v="754"/>
            <x v="755"/>
            <x v="763"/>
            <x v="772"/>
            <x v="773"/>
            <x v="808"/>
            <x v="815"/>
            <x v="821"/>
            <x v="826"/>
            <x v="827"/>
            <x v="839"/>
            <x v="840"/>
            <x v="844"/>
            <x v="847"/>
            <x v="848"/>
            <x v="851"/>
            <x v="857"/>
            <x v="859"/>
            <x v="864"/>
            <x v="870"/>
            <x v="871"/>
            <x v="878"/>
            <x v="881"/>
            <x v="882"/>
            <x v="895"/>
            <x v="905"/>
            <x v="908"/>
            <x v="910"/>
            <x v="912"/>
            <x v="917"/>
            <x v="918"/>
            <x v="919"/>
            <x v="922"/>
            <x v="934"/>
            <x v="936"/>
            <x v="941"/>
            <x v="942"/>
            <x v="946"/>
            <x v="949"/>
            <x v="953"/>
            <x v="960"/>
            <x v="962"/>
            <x v="970"/>
            <x v="978"/>
            <x v="979"/>
            <x v="981"/>
            <x v="988"/>
            <x v="998"/>
            <x v="999"/>
            <x v="1009"/>
            <x v="1038"/>
            <x v="1045"/>
            <x v="1053"/>
            <x v="1066"/>
            <x v="1067"/>
            <x v="1069"/>
            <x v="1070"/>
            <x v="1071"/>
            <x v="1072"/>
            <x v="1080"/>
            <x v="1093"/>
            <x v="1095"/>
            <x v="1096"/>
            <x v="1118"/>
            <x v="1136"/>
            <x v="1139"/>
            <x v="1141"/>
            <x v="1169"/>
            <x v="1172"/>
            <x v="1176"/>
            <x v="1199"/>
            <x v="1204"/>
            <x v="1212"/>
            <x v="1215"/>
            <x v="1217"/>
            <x v="1235"/>
            <x v="1241"/>
            <x v="1252"/>
            <x v="1255"/>
            <x v="1258"/>
            <x v="1290"/>
            <x v="1292"/>
            <x v="1307"/>
            <x v="1319"/>
            <x v="1336"/>
            <x v="1340"/>
            <x v="1341"/>
            <x v="1344"/>
            <x v="1350"/>
            <x v="1354"/>
            <x v="1359"/>
            <x v="1370"/>
            <x v="1373"/>
            <x v="1381"/>
            <x v="1398"/>
            <x v="1399"/>
            <x v="1407"/>
            <x v="1414"/>
            <x v="1426"/>
            <x v="1427"/>
            <x v="1440"/>
            <x v="1441"/>
            <x v="1446"/>
            <x v="1471"/>
            <x v="1483"/>
            <x v="1522"/>
            <x v="1535"/>
            <x v="1537"/>
            <x v="1538"/>
            <x v="1540"/>
            <x v="1547"/>
            <x v="1548"/>
            <x v="1563"/>
            <x v="1569"/>
            <x v="1570"/>
            <x v="1572"/>
            <x v="1574"/>
            <x v="1585"/>
            <x v="1595"/>
            <x v="1607"/>
            <x v="1629"/>
            <x v="1641"/>
            <x v="1642"/>
            <x v="1680"/>
            <x v="1693"/>
            <x v="1697"/>
            <x v="1713"/>
            <x v="1731"/>
            <x v="1734"/>
            <x v="1746"/>
            <x v="1753"/>
            <x v="1760"/>
            <x v="1762"/>
            <x v="1766"/>
            <x v="1776"/>
            <x v="1797"/>
            <x v="1804"/>
            <x v="1808"/>
            <x v="1814"/>
            <x v="1816"/>
            <x v="1819"/>
            <x v="1828"/>
            <x v="1829"/>
            <x v="1840"/>
            <x v="1853"/>
            <x v="1855"/>
            <x v="1856"/>
            <x v="1862"/>
            <x v="1885"/>
            <x v="1890"/>
            <x v="1893"/>
            <x v="1900"/>
            <x v="1907"/>
            <x v="1908"/>
            <x v="1913"/>
            <x v="1916"/>
            <x v="1923"/>
            <x v="1929"/>
            <x v="1943"/>
            <x v="1944"/>
            <x v="1945"/>
            <x v="1947"/>
            <x v="1949"/>
            <x v="1953"/>
            <x v="1955"/>
            <x v="1961"/>
            <x v="1964"/>
            <x v="1965"/>
            <x v="1968"/>
            <x v="1969"/>
            <x v="1971"/>
            <x v="1980"/>
            <x v="1989"/>
            <x v="1994"/>
            <x v="1999"/>
            <x v="2009"/>
            <x v="2024"/>
            <x v="2027"/>
            <x v="2030"/>
            <x v="2033"/>
            <x v="2034"/>
            <x v="2041"/>
            <x v="2049"/>
            <x v="2055"/>
            <x v="2061"/>
            <x v="2063"/>
            <x v="2065"/>
            <x v="2067"/>
            <x v="2077"/>
            <x v="2078"/>
            <x v="2079"/>
            <x v="2090"/>
            <x v="2091"/>
            <x v="2093"/>
            <x v="2094"/>
            <x v="2096"/>
            <x v="2098"/>
            <x v="2103"/>
            <x v="2122"/>
            <x v="2127"/>
            <x v="2128"/>
            <x v="2137"/>
            <x v="2140"/>
            <x v="2141"/>
            <x v="2146"/>
            <x v="2147"/>
            <x v="2153"/>
            <x v="2165"/>
            <x v="2168"/>
            <x v="2175"/>
            <x v="2183"/>
            <x v="2188"/>
            <x v="2190"/>
            <x v="2202"/>
            <x v="2203"/>
            <x v="2205"/>
            <x v="2211"/>
            <x v="2216"/>
            <x v="2219"/>
            <x v="2227"/>
            <x v="2233"/>
            <x v="2244"/>
            <x v="2259"/>
            <x v="2261"/>
            <x v="2270"/>
            <x v="2275"/>
            <x v="2280"/>
            <x v="2289"/>
            <x v="2293"/>
            <x v="2295"/>
            <x v="2297"/>
            <x v="2299"/>
            <x v="2305"/>
            <x v="2307"/>
            <x v="2309"/>
            <x v="2323"/>
            <x v="2325"/>
            <x v="2328"/>
            <x v="2345"/>
            <x v="2361"/>
            <x v="2364"/>
            <x v="2367"/>
            <x v="2374"/>
            <x v="2375"/>
            <x v="2382"/>
            <x v="2391"/>
            <x v="2394"/>
            <x v="2407"/>
            <x v="2411"/>
            <x v="2413"/>
            <x v="2428"/>
            <x v="2431"/>
            <x v="2435"/>
            <x v="2442"/>
            <x v="2443"/>
            <x v="2445"/>
            <x v="2448"/>
            <x v="2449"/>
            <x v="2452"/>
            <x v="2457"/>
            <x v="2458"/>
            <x v="2477"/>
            <x v="2482"/>
            <x v="2484"/>
            <x v="2485"/>
            <x v="2486"/>
            <x v="2487"/>
            <x v="2488"/>
            <x v="2498"/>
            <x v="2511"/>
            <x v="2524"/>
            <x v="2527"/>
            <x v="2530"/>
            <x v="2533"/>
            <x v="2535"/>
            <x v="2538"/>
            <x v="2548"/>
            <x v="2552"/>
            <x v="2558"/>
            <x v="2569"/>
            <x v="2579"/>
            <x v="2589"/>
            <x v="2590"/>
            <x v="2592"/>
            <x v="2609"/>
            <x v="2610"/>
            <x v="2615"/>
            <x v="2617"/>
            <x v="2623"/>
            <x v="2639"/>
            <x v="2641"/>
            <x v="2648"/>
            <x v="2660"/>
            <x v="2661"/>
            <x v="2662"/>
            <x v="2664"/>
            <x v="2669"/>
            <x v="2684"/>
            <x v="2692"/>
            <x v="2693"/>
            <x v="2697"/>
            <x v="2701"/>
            <x v="2719"/>
            <x v="2730"/>
            <x v="2731"/>
            <x v="2737"/>
            <x v="2748"/>
            <x v="2749"/>
            <x v="2756"/>
            <x v="2766"/>
            <x v="2778"/>
            <x v="2789"/>
            <x v="2794"/>
            <x v="2799"/>
            <x v="2802"/>
            <x v="2808"/>
            <x v="2814"/>
            <x v="2816"/>
            <x v="2817"/>
            <x v="2822"/>
            <x v="2825"/>
            <x v="2831"/>
            <x v="2833"/>
            <x v="2836"/>
            <x v="2842"/>
            <x v="2847"/>
            <x v="2852"/>
            <x v="2859"/>
            <x v="2868"/>
            <x v="2870"/>
            <x v="2873"/>
            <x v="2921"/>
            <x v="2923"/>
            <x v="2924"/>
            <x v="2948"/>
            <x v="2956"/>
            <x v="2957"/>
            <x v="2982"/>
            <x v="2991"/>
            <x v="2994"/>
            <x v="2996"/>
            <x v="3003"/>
            <x v="3005"/>
            <x v="3007"/>
          </reference>
          <reference field="19" count="0" selected="0"/>
        </references>
      </pivotArea>
    </format>
    <format dxfId="1893">
      <pivotArea dataOnly="0" labelOnly="1" fieldPosition="0">
        <references count="1">
          <reference field="6" count="50">
            <x v="15"/>
            <x v="37"/>
            <x v="39"/>
            <x v="40"/>
            <x v="53"/>
            <x v="55"/>
            <x v="56"/>
            <x v="61"/>
            <x v="63"/>
            <x v="65"/>
            <x v="106"/>
            <x v="109"/>
            <x v="121"/>
            <x v="127"/>
            <x v="128"/>
            <x v="131"/>
            <x v="137"/>
            <x v="140"/>
            <x v="148"/>
            <x v="149"/>
            <x v="150"/>
            <x v="153"/>
            <x v="164"/>
            <x v="165"/>
            <x v="173"/>
            <x v="190"/>
            <x v="196"/>
            <x v="200"/>
            <x v="201"/>
            <x v="207"/>
            <x v="208"/>
            <x v="211"/>
            <x v="225"/>
            <x v="239"/>
            <x v="250"/>
            <x v="251"/>
            <x v="254"/>
            <x v="261"/>
            <x v="265"/>
            <x v="267"/>
            <x v="277"/>
            <x v="297"/>
            <x v="324"/>
            <x v="334"/>
            <x v="347"/>
            <x v="374"/>
            <x v="403"/>
            <x v="434"/>
            <x v="435"/>
            <x v="454"/>
          </reference>
        </references>
      </pivotArea>
    </format>
    <format dxfId="1892">
      <pivotArea dataOnly="0" labelOnly="1" fieldPosition="0">
        <references count="1">
          <reference field="6" count="50">
            <x v="457"/>
            <x v="460"/>
            <x v="464"/>
            <x v="467"/>
            <x v="468"/>
            <x v="472"/>
            <x v="482"/>
            <x v="495"/>
            <x v="497"/>
            <x v="502"/>
            <x v="508"/>
            <x v="513"/>
            <x v="514"/>
            <x v="518"/>
            <x v="520"/>
            <x v="521"/>
            <x v="535"/>
            <x v="537"/>
            <x v="552"/>
            <x v="553"/>
            <x v="554"/>
            <x v="556"/>
            <x v="560"/>
            <x v="570"/>
            <x v="573"/>
            <x v="585"/>
            <x v="591"/>
            <x v="593"/>
            <x v="603"/>
            <x v="613"/>
            <x v="624"/>
            <x v="633"/>
            <x v="636"/>
            <x v="660"/>
            <x v="662"/>
            <x v="673"/>
            <x v="675"/>
            <x v="695"/>
            <x v="716"/>
            <x v="720"/>
            <x v="734"/>
            <x v="754"/>
            <x v="755"/>
            <x v="763"/>
            <x v="772"/>
            <x v="773"/>
            <x v="808"/>
            <x v="815"/>
            <x v="821"/>
            <x v="826"/>
          </reference>
        </references>
      </pivotArea>
    </format>
    <format dxfId="1891">
      <pivotArea dataOnly="0" labelOnly="1" fieldPosition="0">
        <references count="1">
          <reference field="6" count="50">
            <x v="827"/>
            <x v="839"/>
            <x v="840"/>
            <x v="844"/>
            <x v="847"/>
            <x v="848"/>
            <x v="851"/>
            <x v="857"/>
            <x v="859"/>
            <x v="864"/>
            <x v="870"/>
            <x v="871"/>
            <x v="878"/>
            <x v="881"/>
            <x v="882"/>
            <x v="895"/>
            <x v="905"/>
            <x v="908"/>
            <x v="910"/>
            <x v="912"/>
            <x v="917"/>
            <x v="918"/>
            <x v="919"/>
            <x v="922"/>
            <x v="934"/>
            <x v="936"/>
            <x v="941"/>
            <x v="942"/>
            <x v="946"/>
            <x v="949"/>
            <x v="953"/>
            <x v="960"/>
            <x v="962"/>
            <x v="970"/>
            <x v="978"/>
            <x v="979"/>
            <x v="981"/>
            <x v="988"/>
            <x v="998"/>
            <x v="999"/>
            <x v="1009"/>
            <x v="1038"/>
            <x v="1045"/>
            <x v="1053"/>
            <x v="1066"/>
            <x v="1067"/>
            <x v="1069"/>
            <x v="1070"/>
            <x v="1071"/>
            <x v="1072"/>
          </reference>
        </references>
      </pivotArea>
    </format>
    <format dxfId="1890">
      <pivotArea dataOnly="0" labelOnly="1" fieldPosition="0">
        <references count="1">
          <reference field="6" count="50">
            <x v="1080"/>
            <x v="1093"/>
            <x v="1095"/>
            <x v="1096"/>
            <x v="1118"/>
            <x v="1136"/>
            <x v="1139"/>
            <x v="1141"/>
            <x v="1169"/>
            <x v="1172"/>
            <x v="1176"/>
            <x v="1199"/>
            <x v="1204"/>
            <x v="1212"/>
            <x v="1215"/>
            <x v="1217"/>
            <x v="1235"/>
            <x v="1241"/>
            <x v="1252"/>
            <x v="1255"/>
            <x v="1258"/>
            <x v="1290"/>
            <x v="1292"/>
            <x v="1307"/>
            <x v="1319"/>
            <x v="1336"/>
            <x v="1340"/>
            <x v="1341"/>
            <x v="1344"/>
            <x v="1350"/>
            <x v="1354"/>
            <x v="1359"/>
            <x v="1370"/>
            <x v="1373"/>
            <x v="1381"/>
            <x v="1398"/>
            <x v="1399"/>
            <x v="1407"/>
            <x v="1414"/>
            <x v="1426"/>
            <x v="1427"/>
            <x v="1440"/>
            <x v="1441"/>
            <x v="1446"/>
            <x v="1471"/>
            <x v="1483"/>
            <x v="1522"/>
            <x v="1535"/>
            <x v="1537"/>
            <x v="1538"/>
          </reference>
        </references>
      </pivotArea>
    </format>
    <format dxfId="1889">
      <pivotArea dataOnly="0" labelOnly="1" fieldPosition="0">
        <references count="1">
          <reference field="6" count="50">
            <x v="1540"/>
            <x v="1547"/>
            <x v="1548"/>
            <x v="1563"/>
            <x v="1569"/>
            <x v="1570"/>
            <x v="1572"/>
            <x v="1574"/>
            <x v="1585"/>
            <x v="1595"/>
            <x v="1607"/>
            <x v="1629"/>
            <x v="1641"/>
            <x v="1642"/>
            <x v="1680"/>
            <x v="1693"/>
            <x v="1697"/>
            <x v="1713"/>
            <x v="1731"/>
            <x v="1734"/>
            <x v="1746"/>
            <x v="1753"/>
            <x v="1760"/>
            <x v="1762"/>
            <x v="1766"/>
            <x v="1776"/>
            <x v="1797"/>
            <x v="1804"/>
            <x v="1808"/>
            <x v="1814"/>
            <x v="1816"/>
            <x v="1819"/>
            <x v="1828"/>
            <x v="1829"/>
            <x v="1840"/>
            <x v="1853"/>
            <x v="1855"/>
            <x v="1856"/>
            <x v="1862"/>
            <x v="1885"/>
            <x v="1890"/>
            <x v="1893"/>
            <x v="1900"/>
            <x v="1907"/>
            <x v="1908"/>
            <x v="1913"/>
            <x v="1916"/>
            <x v="1923"/>
            <x v="1929"/>
            <x v="1943"/>
          </reference>
        </references>
      </pivotArea>
    </format>
    <format dxfId="1888">
      <pivotArea dataOnly="0" labelOnly="1" fieldPosition="0">
        <references count="1">
          <reference field="6" count="50">
            <x v="1944"/>
            <x v="1945"/>
            <x v="1947"/>
            <x v="1949"/>
            <x v="1953"/>
            <x v="1955"/>
            <x v="1961"/>
            <x v="1964"/>
            <x v="1965"/>
            <x v="1968"/>
            <x v="1969"/>
            <x v="1971"/>
            <x v="1980"/>
            <x v="1989"/>
            <x v="1994"/>
            <x v="1999"/>
            <x v="2009"/>
            <x v="2024"/>
            <x v="2027"/>
            <x v="2030"/>
            <x v="2033"/>
            <x v="2034"/>
            <x v="2041"/>
            <x v="2049"/>
            <x v="2055"/>
            <x v="2061"/>
            <x v="2063"/>
            <x v="2065"/>
            <x v="2067"/>
            <x v="2077"/>
            <x v="2078"/>
            <x v="2079"/>
            <x v="2090"/>
            <x v="2091"/>
            <x v="2093"/>
            <x v="2094"/>
            <x v="2096"/>
            <x v="2098"/>
            <x v="2103"/>
            <x v="2122"/>
            <x v="2127"/>
            <x v="2128"/>
            <x v="2137"/>
            <x v="2140"/>
            <x v="2141"/>
            <x v="2146"/>
            <x v="2147"/>
            <x v="2153"/>
            <x v="2165"/>
            <x v="2168"/>
          </reference>
        </references>
      </pivotArea>
    </format>
    <format dxfId="1887">
      <pivotArea dataOnly="0" labelOnly="1" fieldPosition="0">
        <references count="1">
          <reference field="6" count="50">
            <x v="2175"/>
            <x v="2183"/>
            <x v="2188"/>
            <x v="2190"/>
            <x v="2202"/>
            <x v="2203"/>
            <x v="2205"/>
            <x v="2211"/>
            <x v="2216"/>
            <x v="2219"/>
            <x v="2227"/>
            <x v="2233"/>
            <x v="2244"/>
            <x v="2259"/>
            <x v="2261"/>
            <x v="2270"/>
            <x v="2275"/>
            <x v="2280"/>
            <x v="2289"/>
            <x v="2293"/>
            <x v="2295"/>
            <x v="2297"/>
            <x v="2299"/>
            <x v="2305"/>
            <x v="2307"/>
            <x v="2309"/>
            <x v="2323"/>
            <x v="2325"/>
            <x v="2328"/>
            <x v="2345"/>
            <x v="2361"/>
            <x v="2364"/>
            <x v="2367"/>
            <x v="2374"/>
            <x v="2375"/>
            <x v="2382"/>
            <x v="2391"/>
            <x v="2394"/>
            <x v="2407"/>
            <x v="2411"/>
            <x v="2413"/>
            <x v="2428"/>
            <x v="2431"/>
            <x v="2435"/>
            <x v="2442"/>
            <x v="2443"/>
            <x v="2445"/>
            <x v="2448"/>
            <x v="2449"/>
            <x v="2452"/>
          </reference>
        </references>
      </pivotArea>
    </format>
    <format dxfId="1886">
      <pivotArea dataOnly="0" labelOnly="1" fieldPosition="0">
        <references count="1">
          <reference field="6" count="50">
            <x v="2457"/>
            <x v="2458"/>
            <x v="2477"/>
            <x v="2482"/>
            <x v="2484"/>
            <x v="2485"/>
            <x v="2486"/>
            <x v="2487"/>
            <x v="2488"/>
            <x v="2498"/>
            <x v="2511"/>
            <x v="2524"/>
            <x v="2527"/>
            <x v="2530"/>
            <x v="2533"/>
            <x v="2535"/>
            <x v="2538"/>
            <x v="2548"/>
            <x v="2552"/>
            <x v="2558"/>
            <x v="2569"/>
            <x v="2579"/>
            <x v="2589"/>
            <x v="2590"/>
            <x v="2592"/>
            <x v="2609"/>
            <x v="2610"/>
            <x v="2615"/>
            <x v="2617"/>
            <x v="2623"/>
            <x v="2639"/>
            <x v="2641"/>
            <x v="2648"/>
            <x v="2660"/>
            <x v="2661"/>
            <x v="2662"/>
            <x v="2664"/>
            <x v="2669"/>
            <x v="2684"/>
            <x v="2692"/>
            <x v="2693"/>
            <x v="2697"/>
            <x v="2701"/>
            <x v="2719"/>
            <x v="2730"/>
            <x v="2731"/>
            <x v="2737"/>
            <x v="2748"/>
            <x v="2749"/>
            <x v="2756"/>
          </reference>
        </references>
      </pivotArea>
    </format>
    <format dxfId="1885">
      <pivotArea dataOnly="0" labelOnly="1" fieldPosition="0">
        <references count="1">
          <reference field="6" count="35">
            <x v="2766"/>
            <x v="2778"/>
            <x v="2789"/>
            <x v="2794"/>
            <x v="2799"/>
            <x v="2802"/>
            <x v="2808"/>
            <x v="2814"/>
            <x v="2816"/>
            <x v="2817"/>
            <x v="2822"/>
            <x v="2825"/>
            <x v="2831"/>
            <x v="2833"/>
            <x v="2836"/>
            <x v="2842"/>
            <x v="2847"/>
            <x v="2852"/>
            <x v="2859"/>
            <x v="2868"/>
            <x v="2870"/>
            <x v="2873"/>
            <x v="2921"/>
            <x v="2923"/>
            <x v="2924"/>
            <x v="2948"/>
            <x v="2956"/>
            <x v="2957"/>
            <x v="2982"/>
            <x v="2991"/>
            <x v="2994"/>
            <x v="2996"/>
            <x v="3003"/>
            <x v="3005"/>
            <x v="3007"/>
          </reference>
        </references>
      </pivotArea>
    </format>
    <format dxfId="1884">
      <pivotArea outline="0" collapsedLevelsAreSubtotals="1" fieldPosition="0"/>
    </format>
    <format dxfId="1883">
      <pivotArea dataOnly="0" labelOnly="1" fieldPosition="0">
        <references count="1">
          <reference field="6" count="50">
            <x v="9"/>
            <x v="15"/>
            <x v="19"/>
            <x v="22"/>
            <x v="29"/>
            <x v="30"/>
            <x v="37"/>
            <x v="39"/>
            <x v="40"/>
            <x v="53"/>
            <x v="54"/>
            <x v="55"/>
            <x v="56"/>
            <x v="61"/>
            <x v="63"/>
            <x v="65"/>
            <x v="67"/>
            <x v="77"/>
            <x v="79"/>
            <x v="89"/>
            <x v="106"/>
            <x v="109"/>
            <x v="112"/>
            <x v="121"/>
            <x v="125"/>
            <x v="127"/>
            <x v="128"/>
            <x v="131"/>
            <x v="137"/>
            <x v="140"/>
            <x v="148"/>
            <x v="149"/>
            <x v="150"/>
            <x v="153"/>
            <x v="164"/>
            <x v="165"/>
            <x v="169"/>
            <x v="173"/>
            <x v="190"/>
            <x v="196"/>
            <x v="200"/>
            <x v="201"/>
            <x v="207"/>
            <x v="208"/>
            <x v="211"/>
            <x v="213"/>
            <x v="222"/>
            <x v="225"/>
            <x v="239"/>
            <x v="250"/>
          </reference>
        </references>
      </pivotArea>
    </format>
    <format dxfId="1882">
      <pivotArea dataOnly="0" labelOnly="1" fieldPosition="0">
        <references count="1">
          <reference field="6" count="50">
            <x v="251"/>
            <x v="254"/>
            <x v="261"/>
            <x v="265"/>
            <x v="267"/>
            <x v="277"/>
            <x v="284"/>
            <x v="292"/>
            <x v="297"/>
            <x v="301"/>
            <x v="306"/>
            <x v="311"/>
            <x v="318"/>
            <x v="324"/>
            <x v="334"/>
            <x v="342"/>
            <x v="345"/>
            <x v="347"/>
            <x v="374"/>
            <x v="384"/>
            <x v="396"/>
            <x v="398"/>
            <x v="399"/>
            <x v="403"/>
            <x v="414"/>
            <x v="422"/>
            <x v="434"/>
            <x v="435"/>
            <x v="440"/>
            <x v="443"/>
            <x v="454"/>
            <x v="457"/>
            <x v="460"/>
            <x v="464"/>
            <x v="467"/>
            <x v="468"/>
            <x v="472"/>
            <x v="478"/>
            <x v="482"/>
            <x v="485"/>
            <x v="492"/>
            <x v="495"/>
            <x v="497"/>
            <x v="502"/>
            <x v="508"/>
            <x v="513"/>
            <x v="514"/>
            <x v="517"/>
            <x v="518"/>
            <x v="520"/>
          </reference>
        </references>
      </pivotArea>
    </format>
    <format dxfId="1881">
      <pivotArea dataOnly="0" labelOnly="1" fieldPosition="0">
        <references count="1">
          <reference field="6" count="50">
            <x v="521"/>
            <x v="528"/>
            <x v="530"/>
            <x v="535"/>
            <x v="537"/>
            <x v="545"/>
            <x v="549"/>
            <x v="552"/>
            <x v="553"/>
            <x v="554"/>
            <x v="556"/>
            <x v="560"/>
            <x v="569"/>
            <x v="570"/>
            <x v="573"/>
            <x v="580"/>
            <x v="585"/>
            <x v="591"/>
            <x v="593"/>
            <x v="596"/>
            <x v="599"/>
            <x v="603"/>
            <x v="613"/>
            <x v="624"/>
            <x v="633"/>
            <x v="636"/>
            <x v="653"/>
            <x v="660"/>
            <x v="662"/>
            <x v="672"/>
            <x v="673"/>
            <x v="675"/>
            <x v="686"/>
            <x v="692"/>
            <x v="695"/>
            <x v="710"/>
            <x v="716"/>
            <x v="720"/>
            <x v="734"/>
            <x v="739"/>
            <x v="743"/>
            <x v="754"/>
            <x v="755"/>
            <x v="762"/>
            <x v="763"/>
            <x v="767"/>
            <x v="772"/>
            <x v="773"/>
            <x v="792"/>
            <x v="808"/>
          </reference>
        </references>
      </pivotArea>
    </format>
    <format dxfId="1880">
      <pivotArea dataOnly="0" labelOnly="1" fieldPosition="0">
        <references count="1">
          <reference field="6" count="50">
            <x v="815"/>
            <x v="816"/>
            <x v="821"/>
            <x v="824"/>
            <x v="826"/>
            <x v="827"/>
            <x v="834"/>
            <x v="839"/>
            <x v="840"/>
            <x v="844"/>
            <x v="847"/>
            <x v="848"/>
            <x v="851"/>
            <x v="857"/>
            <x v="859"/>
            <x v="862"/>
            <x v="864"/>
            <x v="870"/>
            <x v="871"/>
            <x v="878"/>
            <x v="881"/>
            <x v="882"/>
            <x v="895"/>
            <x v="898"/>
            <x v="905"/>
            <x v="908"/>
            <x v="909"/>
            <x v="910"/>
            <x v="912"/>
            <x v="913"/>
            <x v="914"/>
            <x v="917"/>
            <x v="918"/>
            <x v="919"/>
            <x v="921"/>
            <x v="922"/>
            <x v="934"/>
            <x v="935"/>
            <x v="936"/>
            <x v="939"/>
            <x v="941"/>
            <x v="942"/>
            <x v="946"/>
            <x v="949"/>
            <x v="953"/>
            <x v="960"/>
            <x v="962"/>
            <x v="965"/>
            <x v="970"/>
            <x v="977"/>
          </reference>
        </references>
      </pivotArea>
    </format>
    <format dxfId="1879">
      <pivotArea dataOnly="0" labelOnly="1" fieldPosition="0">
        <references count="1">
          <reference field="6" count="50">
            <x v="978"/>
            <x v="979"/>
            <x v="981"/>
            <x v="982"/>
            <x v="988"/>
            <x v="995"/>
            <x v="998"/>
            <x v="999"/>
            <x v="1002"/>
            <x v="1005"/>
            <x v="1009"/>
            <x v="1010"/>
            <x v="1036"/>
            <x v="1038"/>
            <x v="1043"/>
            <x v="1045"/>
            <x v="1049"/>
            <x v="1053"/>
            <x v="1066"/>
            <x v="1067"/>
            <x v="1068"/>
            <x v="1069"/>
            <x v="1070"/>
            <x v="1071"/>
            <x v="1072"/>
            <x v="1093"/>
            <x v="1095"/>
            <x v="1096"/>
            <x v="1098"/>
            <x v="1111"/>
            <x v="1116"/>
            <x v="1118"/>
            <x v="1125"/>
            <x v="1136"/>
            <x v="1139"/>
            <x v="1141"/>
            <x v="1146"/>
            <x v="1157"/>
            <x v="1162"/>
            <x v="1169"/>
            <x v="1172"/>
            <x v="1176"/>
            <x v="1189"/>
            <x v="1199"/>
            <x v="1204"/>
            <x v="1210"/>
            <x v="1212"/>
            <x v="1215"/>
            <x v="1217"/>
            <x v="1222"/>
          </reference>
        </references>
      </pivotArea>
    </format>
    <format dxfId="1878">
      <pivotArea dataOnly="0" labelOnly="1" fieldPosition="0">
        <references count="1">
          <reference field="6" count="50">
            <x v="1223"/>
            <x v="1225"/>
            <x v="1226"/>
            <x v="1232"/>
            <x v="1235"/>
            <x v="1241"/>
            <x v="1252"/>
            <x v="1255"/>
            <x v="1258"/>
            <x v="1269"/>
            <x v="1276"/>
            <x v="1290"/>
            <x v="1291"/>
            <x v="1292"/>
            <x v="1295"/>
            <x v="1302"/>
            <x v="1307"/>
            <x v="1312"/>
            <x v="1319"/>
            <x v="1327"/>
            <x v="1331"/>
            <x v="1333"/>
            <x v="1336"/>
            <x v="1340"/>
            <x v="1341"/>
            <x v="1344"/>
            <x v="1350"/>
            <x v="1354"/>
            <x v="1359"/>
            <x v="1365"/>
            <x v="1368"/>
            <x v="1369"/>
            <x v="1370"/>
            <x v="1371"/>
            <x v="1372"/>
            <x v="1373"/>
            <x v="1381"/>
            <x v="1383"/>
            <x v="1398"/>
            <x v="1399"/>
            <x v="1406"/>
            <x v="1407"/>
            <x v="1414"/>
            <x v="1426"/>
            <x v="1427"/>
            <x v="1440"/>
            <x v="1441"/>
            <x v="1446"/>
            <x v="1464"/>
            <x v="1471"/>
          </reference>
        </references>
      </pivotArea>
    </format>
    <format dxfId="1877">
      <pivotArea dataOnly="0" labelOnly="1" fieldPosition="0">
        <references count="1">
          <reference field="6" count="50">
            <x v="1477"/>
            <x v="1480"/>
            <x v="1482"/>
            <x v="1483"/>
            <x v="1492"/>
            <x v="1503"/>
            <x v="1513"/>
            <x v="1518"/>
            <x v="1522"/>
            <x v="1524"/>
            <x v="1527"/>
            <x v="1535"/>
            <x v="1537"/>
            <x v="1538"/>
            <x v="1540"/>
            <x v="1547"/>
            <x v="1548"/>
            <x v="1563"/>
            <x v="1569"/>
            <x v="1570"/>
            <x v="1572"/>
            <x v="1574"/>
            <x v="1585"/>
            <x v="1586"/>
            <x v="1590"/>
            <x v="1595"/>
            <x v="1602"/>
            <x v="1605"/>
            <x v="1607"/>
            <x v="1621"/>
            <x v="1623"/>
            <x v="1626"/>
            <x v="1629"/>
            <x v="1641"/>
            <x v="1642"/>
            <x v="1650"/>
            <x v="1655"/>
            <x v="1657"/>
            <x v="1670"/>
            <x v="1680"/>
            <x v="1693"/>
            <x v="1694"/>
            <x v="1697"/>
            <x v="1713"/>
            <x v="1721"/>
            <x v="1722"/>
            <x v="1731"/>
            <x v="1734"/>
            <x v="1746"/>
            <x v="1747"/>
          </reference>
        </references>
      </pivotArea>
    </format>
    <format dxfId="1876">
      <pivotArea dataOnly="0" labelOnly="1" fieldPosition="0">
        <references count="1">
          <reference field="6" count="50">
            <x v="1753"/>
            <x v="1754"/>
            <x v="1758"/>
            <x v="1760"/>
            <x v="1762"/>
            <x v="1766"/>
            <x v="1768"/>
            <x v="1774"/>
            <x v="1776"/>
            <x v="1782"/>
            <x v="1786"/>
            <x v="1787"/>
            <x v="1797"/>
            <x v="1804"/>
            <x v="1808"/>
            <x v="1814"/>
            <x v="1816"/>
            <x v="1819"/>
            <x v="1820"/>
            <x v="1828"/>
            <x v="1829"/>
            <x v="1836"/>
            <x v="1837"/>
            <x v="1840"/>
            <x v="1843"/>
            <x v="1853"/>
            <x v="1855"/>
            <x v="1856"/>
            <x v="1859"/>
            <x v="1862"/>
            <x v="1865"/>
            <x v="1866"/>
            <x v="1875"/>
            <x v="1876"/>
            <x v="1885"/>
            <x v="1890"/>
            <x v="1893"/>
            <x v="1895"/>
            <x v="1900"/>
            <x v="1901"/>
            <x v="1902"/>
            <x v="1907"/>
            <x v="1908"/>
            <x v="1913"/>
            <x v="1916"/>
            <x v="1917"/>
            <x v="1922"/>
            <x v="1923"/>
            <x v="1929"/>
            <x v="1930"/>
          </reference>
        </references>
      </pivotArea>
    </format>
    <format dxfId="1875">
      <pivotArea dataOnly="0" labelOnly="1" fieldPosition="0">
        <references count="1">
          <reference field="6" count="50">
            <x v="1933"/>
            <x v="1943"/>
            <x v="1944"/>
            <x v="1945"/>
            <x v="1947"/>
            <x v="1949"/>
            <x v="1953"/>
            <x v="1955"/>
            <x v="1958"/>
            <x v="1961"/>
            <x v="1964"/>
            <x v="1965"/>
            <x v="1967"/>
            <x v="1968"/>
            <x v="1969"/>
            <x v="1971"/>
            <x v="1975"/>
            <x v="1979"/>
            <x v="1980"/>
            <x v="1988"/>
            <x v="1989"/>
            <x v="1994"/>
            <x v="1996"/>
            <x v="1999"/>
            <x v="2009"/>
            <x v="2012"/>
            <x v="2024"/>
            <x v="2027"/>
            <x v="2030"/>
            <x v="2033"/>
            <x v="2034"/>
            <x v="2041"/>
            <x v="2047"/>
            <x v="2049"/>
            <x v="2050"/>
            <x v="2055"/>
            <x v="2061"/>
            <x v="2063"/>
            <x v="2065"/>
            <x v="2067"/>
            <x v="2077"/>
            <x v="2078"/>
            <x v="2079"/>
            <x v="2081"/>
            <x v="2082"/>
            <x v="2086"/>
            <x v="2090"/>
            <x v="2091"/>
            <x v="2093"/>
            <x v="2094"/>
          </reference>
        </references>
      </pivotArea>
    </format>
    <format dxfId="1874">
      <pivotArea dataOnly="0" labelOnly="1" fieldPosition="0">
        <references count="1">
          <reference field="6" count="50">
            <x v="2096"/>
            <x v="2098"/>
            <x v="2103"/>
            <x v="2122"/>
            <x v="2127"/>
            <x v="2128"/>
            <x v="2137"/>
            <x v="2140"/>
            <x v="2141"/>
            <x v="2144"/>
            <x v="2146"/>
            <x v="2147"/>
            <x v="2148"/>
            <x v="2153"/>
            <x v="2165"/>
            <x v="2168"/>
            <x v="2175"/>
            <x v="2183"/>
            <x v="2184"/>
            <x v="2188"/>
            <x v="2190"/>
            <x v="2195"/>
            <x v="2202"/>
            <x v="2203"/>
            <x v="2205"/>
            <x v="2211"/>
            <x v="2212"/>
            <x v="2216"/>
            <x v="2219"/>
            <x v="2227"/>
            <x v="2232"/>
            <x v="2233"/>
            <x v="2244"/>
            <x v="2259"/>
            <x v="2261"/>
            <x v="2267"/>
            <x v="2270"/>
            <x v="2275"/>
            <x v="2279"/>
            <x v="2280"/>
            <x v="2283"/>
            <x v="2286"/>
            <x v="2289"/>
            <x v="2292"/>
            <x v="2293"/>
            <x v="2295"/>
            <x v="2297"/>
            <x v="2299"/>
            <x v="2305"/>
            <x v="2307"/>
          </reference>
        </references>
      </pivotArea>
    </format>
    <format dxfId="1873">
      <pivotArea dataOnly="0" labelOnly="1" fieldPosition="0">
        <references count="1">
          <reference field="6" count="50">
            <x v="2308"/>
            <x v="2309"/>
            <x v="2323"/>
            <x v="2325"/>
            <x v="2328"/>
            <x v="2344"/>
            <x v="2345"/>
            <x v="2358"/>
            <x v="2359"/>
            <x v="2361"/>
            <x v="2364"/>
            <x v="2367"/>
            <x v="2374"/>
            <x v="2375"/>
            <x v="2376"/>
            <x v="2382"/>
            <x v="2391"/>
            <x v="2394"/>
            <x v="2407"/>
            <x v="2411"/>
            <x v="2412"/>
            <x v="2413"/>
            <x v="2419"/>
            <x v="2425"/>
            <x v="2428"/>
            <x v="2431"/>
            <x v="2435"/>
            <x v="2440"/>
            <x v="2441"/>
            <x v="2442"/>
            <x v="2443"/>
            <x v="2445"/>
            <x v="2448"/>
            <x v="2449"/>
            <x v="2452"/>
            <x v="2454"/>
            <x v="2455"/>
            <x v="2457"/>
            <x v="2458"/>
            <x v="2460"/>
            <x v="2473"/>
            <x v="2477"/>
            <x v="2482"/>
            <x v="2484"/>
            <x v="2485"/>
            <x v="2486"/>
            <x v="2487"/>
            <x v="2488"/>
            <x v="2498"/>
            <x v="2509"/>
          </reference>
        </references>
      </pivotArea>
    </format>
    <format dxfId="1872">
      <pivotArea dataOnly="0" labelOnly="1" fieldPosition="0">
        <references count="1">
          <reference field="6" count="50">
            <x v="2511"/>
            <x v="2524"/>
            <x v="2527"/>
            <x v="2530"/>
            <x v="2533"/>
            <x v="2535"/>
            <x v="2538"/>
            <x v="2548"/>
            <x v="2549"/>
            <x v="2550"/>
            <x v="2552"/>
            <x v="2558"/>
            <x v="2561"/>
            <x v="2569"/>
            <x v="2577"/>
            <x v="2579"/>
            <x v="2589"/>
            <x v="2590"/>
            <x v="2592"/>
            <x v="2600"/>
            <x v="2609"/>
            <x v="2610"/>
            <x v="2615"/>
            <x v="2617"/>
            <x v="2619"/>
            <x v="2621"/>
            <x v="2623"/>
            <x v="2639"/>
            <x v="2641"/>
            <x v="2648"/>
            <x v="2657"/>
            <x v="2660"/>
            <x v="2661"/>
            <x v="2662"/>
            <x v="2664"/>
            <x v="2669"/>
            <x v="2684"/>
            <x v="2690"/>
            <x v="2692"/>
            <x v="2693"/>
            <x v="2694"/>
            <x v="2697"/>
            <x v="2701"/>
            <x v="2710"/>
            <x v="2711"/>
            <x v="2719"/>
            <x v="2730"/>
            <x v="2731"/>
            <x v="2737"/>
            <x v="2748"/>
          </reference>
        </references>
      </pivotArea>
    </format>
    <format dxfId="1871">
      <pivotArea dataOnly="0" labelOnly="1" fieldPosition="0">
        <references count="1">
          <reference field="6" count="50">
            <x v="2749"/>
            <x v="2756"/>
            <x v="2766"/>
            <x v="2767"/>
            <x v="2778"/>
            <x v="2785"/>
            <x v="2788"/>
            <x v="2789"/>
            <x v="2794"/>
            <x v="2799"/>
            <x v="2802"/>
            <x v="2808"/>
            <x v="2814"/>
            <x v="2816"/>
            <x v="2817"/>
            <x v="2822"/>
            <x v="2825"/>
            <x v="2831"/>
            <x v="2833"/>
            <x v="2836"/>
            <x v="2841"/>
            <x v="2842"/>
            <x v="2847"/>
            <x v="2851"/>
            <x v="2852"/>
            <x v="2859"/>
            <x v="2864"/>
            <x v="2868"/>
            <x v="2870"/>
            <x v="2872"/>
            <x v="2873"/>
            <x v="2875"/>
            <x v="2878"/>
            <x v="2921"/>
            <x v="2923"/>
            <x v="2924"/>
            <x v="2926"/>
            <x v="2933"/>
            <x v="2936"/>
            <x v="2938"/>
            <x v="2944"/>
            <x v="2948"/>
            <x v="2956"/>
            <x v="2957"/>
            <x v="2971"/>
            <x v="2976"/>
            <x v="2982"/>
            <x v="2990"/>
            <x v="2991"/>
            <x v="2994"/>
          </reference>
        </references>
      </pivotArea>
    </format>
    <format dxfId="1870">
      <pivotArea dataOnly="0" labelOnly="1" fieldPosition="0">
        <references count="1">
          <reference field="6" count="7">
            <x v="2996"/>
            <x v="2999"/>
            <x v="3002"/>
            <x v="3003"/>
            <x v="3004"/>
            <x v="3005"/>
            <x v="3007"/>
          </reference>
        </references>
      </pivotArea>
    </format>
    <format dxfId="1869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X3577" totalsRowShown="0" headerRowDxfId="3463" dataDxfId="3462">
  <autoFilter ref="A1:X3577" xr:uid="{00000000-0009-0000-0100-000001000000}"/>
  <sortState xmlns:xlrd2="http://schemas.microsoft.com/office/spreadsheetml/2017/richdata2" ref="A2:X1610">
    <sortCondition ref="R1:R1610"/>
  </sortState>
  <tableColumns count="24">
    <tableColumn id="1" xr3:uid="{00000000-0010-0000-0000-000001000000}" name="Nº Operación" dataDxfId="3461"/>
    <tableColumn id="2" xr3:uid="{00000000-0010-0000-0000-000002000000}" name="Fase" dataDxfId="3460"/>
    <tableColumn id="3" xr3:uid="{00000000-0010-0000-0000-000003000000}" name="Fecha" dataDxfId="3459"/>
    <tableColumn id="4" xr3:uid="{00000000-0010-0000-0000-000004000000}" name="Referencia" dataDxfId="3458"/>
    <tableColumn id="5" xr3:uid="{00000000-0010-0000-0000-000005000000}" name="Aplicación" dataDxfId="3457"/>
    <tableColumn id="6" xr3:uid="{00000000-0010-0000-0000-000006000000}" name="Importe" dataDxfId="3456"/>
    <tableColumn id="8" xr3:uid="{00000000-0010-0000-0000-000008000000}" name="Nombre Ter." dataDxfId="3455"/>
    <tableColumn id="9" xr3:uid="{00000000-0010-0000-0000-000009000000}" name="Texto Libre" dataDxfId="3454"/>
    <tableColumn id="10" xr3:uid="{00000000-0010-0000-0000-00000A000000}" name="Oper." dataDxfId="3453"/>
    <tableColumn id="11" xr3:uid="{00000000-0010-0000-0000-00000B000000}" name="Localidad" dataDxfId="3452"/>
    <tableColumn id="12" xr3:uid="{00000000-0010-0000-0000-00000C000000}" name="Provincia" dataDxfId="3451"/>
    <tableColumn id="13" xr3:uid="{00000000-0010-0000-0000-00000D000000}" name="Tipo Contrato" dataDxfId="3450"/>
    <tableColumn id="14" xr3:uid="{00000000-0010-0000-0000-00000E000000}" name="Procedim. Contrato" dataDxfId="3449"/>
    <tableColumn id="15" xr3:uid="{00000000-0010-0000-0000-00000F000000}" name="Criterio Contrato" dataDxfId="3448"/>
    <tableColumn id="27" xr3:uid="{00000000-0010-0000-0000-00001B000000}" name="PROCEDIMIENTO" dataDxfId="3447"/>
    <tableColumn id="21" xr3:uid="{00000000-0010-0000-0000-000015000000}" name="TRIMESTRE" dataDxfId="3446"/>
    <tableColumn id="24" xr3:uid="{00000000-0010-0000-0000-000018000000}" name="CAPITULO" dataDxfId="3445"/>
    <tableColumn id="23" xr3:uid="{00000000-0010-0000-0000-000017000000}" name="CAPITULO EN TEXTO" dataDxfId="3444"/>
    <tableColumn id="16" xr3:uid="{00000000-0010-0000-0000-000010000000}" name="AREA" dataDxfId="3443"/>
    <tableColumn id="17" xr3:uid="{00000000-0010-0000-0000-000011000000}" name="AREA EN TEXTO" dataDxfId="3442">
      <calculatedColumnFormula>VLOOKUP(Tabla1[[#This Row],[AREA]],Hoja1!A:B,2,FALSE)</calculatedColumnFormula>
    </tableColumn>
    <tableColumn id="18" xr3:uid="{00000000-0010-0000-0000-000012000000}" name="PROGRAMA" dataDxfId="3441" totalsRowDxfId="3440"/>
    <tableColumn id="19" xr3:uid="{00000000-0010-0000-0000-000013000000}" name="PROGRAMA EN TEXTO" dataDxfId="3439" totalsRowDxfId="3438">
      <calculatedColumnFormula>VLOOKUP(Tabla1[[#This Row],[PROGRAMA]],Hoja1!A:B,2,FALSE)</calculatedColumnFormula>
    </tableColumn>
    <tableColumn id="25" xr3:uid="{00000000-0010-0000-0000-000019000000}" name="ARTICULO" dataDxfId="3437"/>
    <tableColumn id="20" xr3:uid="{00000000-0010-0000-0000-000014000000}" name="CONCEPTO" dataDxfId="34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A1:M450" totalsRowShown="0" headerRowDxfId="1868" dataDxfId="1866" totalsRowDxfId="1864" headerRowBorderDxfId="1867" tableBorderDxfId="1865" totalsRowBorderDxfId="1863">
  <autoFilter ref="A1:M450" xr:uid="{00000000-0009-0000-0100-000002000000}"/>
  <sortState xmlns:xlrd2="http://schemas.microsoft.com/office/spreadsheetml/2017/richdata2" ref="A2:M229">
    <sortCondition ref="A1:A229"/>
  </sortState>
  <tableColumns count="13">
    <tableColumn id="1" xr3:uid="{00000000-0010-0000-0100-000001000000}" name="CONTRATACION MENOR / SERVICIOS / PRIMER SEMESTRE EJERCICIO 2026" dataDxfId="1862"/>
    <tableColumn id="2" xr3:uid="{00000000-0010-0000-0100-000002000000}" name="01. Alcaldía" dataDxfId="1861"/>
    <tableColumn id="3" xr3:uid="{00000000-0010-0000-0100-000003000000}" name="02. Urbanismo y vivienda" dataDxfId="1860"/>
    <tableColumn id="4" xr3:uid="{00000000-0010-0000-0100-000004000000}" name="03. Participación ciudadana y deportes" dataDxfId="1859"/>
    <tableColumn id="5" xr3:uid="{00000000-0010-0000-0100-000005000000}" name="04. Hacienda, personal y modernización administrativa" dataDxfId="1858"/>
    <tableColumn id="6" xr3:uid="{00000000-0010-0000-0100-000006000000}" name="05. Comercio, mercados y consumo" dataDxfId="1857"/>
    <tableColumn id="7" xr3:uid="{00000000-0010-0000-0100-000007000000}" name="06. Educación y cultura" dataDxfId="1856"/>
    <tableColumn id="8" xr3:uid="{00000000-0010-0000-0100-000008000000}" name="07. Medio ambiente" dataDxfId="1855"/>
    <tableColumn id="9" xr3:uid="{00000000-0010-0000-0100-000009000000}" name="08. Tráfico y movilidad" dataDxfId="1854"/>
    <tableColumn id="10" xr3:uid="{00000000-0010-0000-0100-00000A000000}" name="09. Turismo, eventos y marca ciudad" dataDxfId="1853"/>
    <tableColumn id="11" xr3:uid="{00000000-0010-0000-0100-00000B000000}" name="10. Personas mayores, familia y servicios sociales" dataDxfId="1852"/>
    <tableColumn id="12" xr3:uid="{00000000-0010-0000-0100-00000C000000}" name="11. Salud pública y seguridad ciudadana" dataDxfId="1851"/>
    <tableColumn id="13" xr3:uid="{00000000-0010-0000-0100-00000D000000}" name="Total general" dataDxfId="1850" totalsRowDxfId="1849">
      <calculatedColumnFormula>SUM(Tabla2[[#This Row],[01. Alcaldía]:[11. Salud pública y seguridad ciudadana]])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24" displayName="Tabla24" ref="A1:M230" totalsRowShown="0" headerRowDxfId="1848" dataDxfId="1846" totalsRowDxfId="1844" headerRowBorderDxfId="1847" tableBorderDxfId="1845" totalsRowBorderDxfId="1843">
  <autoFilter ref="A1:M230" xr:uid="{00000000-0009-0000-0100-000003000000}"/>
  <sortState xmlns:xlrd2="http://schemas.microsoft.com/office/spreadsheetml/2017/richdata2" ref="A2:M122">
    <sortCondition ref="A1:A122"/>
  </sortState>
  <tableColumns count="13">
    <tableColumn id="1" xr3:uid="{00000000-0010-0000-0200-000001000000}" name="CONTRATACION MENOR / SUMINISTROS / PRIMER SEMESTRE EJERCICIO 2026" dataDxfId="1842"/>
    <tableColumn id="2" xr3:uid="{00000000-0010-0000-0200-000002000000}" name="01. Alcaldía" dataDxfId="1841"/>
    <tableColumn id="3" xr3:uid="{00000000-0010-0000-0200-000003000000}" name="02. Urbanismo y vivienda" dataDxfId="1840"/>
    <tableColumn id="4" xr3:uid="{00000000-0010-0000-0200-000004000000}" name="03. Participación ciudadana y deportes" dataDxfId="1839"/>
    <tableColumn id="5" xr3:uid="{00000000-0010-0000-0200-000005000000}" name="04. Hacienda, personal y modernización administrativa" dataDxfId="1838"/>
    <tableColumn id="6" xr3:uid="{00000000-0010-0000-0200-000006000000}" name="05. Comercio, mercados y consumo" dataDxfId="1837"/>
    <tableColumn id="7" xr3:uid="{00000000-0010-0000-0200-000007000000}" name="06. Educación y cultura" dataDxfId="1836"/>
    <tableColumn id="8" xr3:uid="{00000000-0010-0000-0200-000008000000}" name="07. Medio ambiente" dataDxfId="1835"/>
    <tableColumn id="9" xr3:uid="{00000000-0010-0000-0200-000009000000}" name="08. Tráfico y movilidad" dataDxfId="1834"/>
    <tableColumn id="10" xr3:uid="{00000000-0010-0000-0200-00000A000000}" name="09. Turismo, eventos y marca ciudad" dataDxfId="1833"/>
    <tableColumn id="11" xr3:uid="{00000000-0010-0000-0200-00000B000000}" name="10. Personas mayores, familia y servicios sociales" dataDxfId="1832"/>
    <tableColumn id="12" xr3:uid="{00000000-0010-0000-0200-00000C000000}" name="11. Salud pública y seguridad ciudadana" dataDxfId="1831"/>
    <tableColumn id="13" xr3:uid="{00000000-0010-0000-0200-00000D000000}" name="Total general" dataDxfId="1830" totalsRowDxfId="1829">
      <calculatedColumnFormula>SUM(Tabla24[[#This Row],[01. Alcaldía]:[11. Salud pública y seguridad ciudadana]])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245" displayName="Tabla245" ref="A1:M16" totalsRowShown="0" headerRowDxfId="1828" dataDxfId="1826" totalsRowDxfId="1824" headerRowBorderDxfId="1827" tableBorderDxfId="1825" totalsRowBorderDxfId="1823">
  <autoFilter ref="A1:M16" xr:uid="{00000000-0009-0000-0100-000004000000}"/>
  <sortState xmlns:xlrd2="http://schemas.microsoft.com/office/spreadsheetml/2017/richdata2" ref="A2:M4">
    <sortCondition descending="1" ref="L1:L4"/>
  </sortState>
  <tableColumns count="13">
    <tableColumn id="1" xr3:uid="{00000000-0010-0000-0300-000001000000}" name="CONTRATACION MENOR / OBRAS / PRIMER SEMESTRE EJERCICIO 2026" dataDxfId="1822"/>
    <tableColumn id="2" xr3:uid="{00000000-0010-0000-0300-000002000000}" name="01. Alcaldía" dataDxfId="1821"/>
    <tableColumn id="3" xr3:uid="{00000000-0010-0000-0300-000003000000}" name="02. Urbanismo y vivienda" dataDxfId="1820"/>
    <tableColumn id="4" xr3:uid="{00000000-0010-0000-0300-000004000000}" name="03. Participación ciudadana y deportes" dataDxfId="1819" totalsRowDxfId="1818"/>
    <tableColumn id="5" xr3:uid="{00000000-0010-0000-0300-000005000000}" name="04. Hacienda, personal y modernización administrativa" dataDxfId="1817" totalsRowDxfId="1816"/>
    <tableColumn id="6" xr3:uid="{00000000-0010-0000-0300-000006000000}" name="05. Comercio, mercados y consumo" dataDxfId="1815"/>
    <tableColumn id="7" xr3:uid="{00000000-0010-0000-0300-000007000000}" name="06. Educación y cultura" dataDxfId="1814"/>
    <tableColumn id="8" xr3:uid="{00000000-0010-0000-0300-000008000000}" name="07. Medio ambiente" dataDxfId="1813"/>
    <tableColumn id="9" xr3:uid="{00000000-0010-0000-0300-000009000000}" name="08. Tráfico y movilidad" dataDxfId="1812"/>
    <tableColumn id="10" xr3:uid="{00000000-0010-0000-0300-00000A000000}" name="09. Turismo, eventos y marca ciudad" dataDxfId="1811"/>
    <tableColumn id="11" xr3:uid="{00000000-0010-0000-0300-00000B000000}" name="10. Personas mayores, familia y servicios sociales" dataDxfId="1810"/>
    <tableColumn id="12" xr3:uid="{00000000-0010-0000-0300-00000C000000}" name="11. Salud pública y seguridad ciudadana" dataDxfId="1809"/>
    <tableColumn id="13" xr3:uid="{00000000-0010-0000-0300-00000D000000}" name="Total general" dataDxfId="1808" totalsRowDxfId="1807">
      <calculatedColumnFormula>SUM(Tabla245[[#This Row],[01. Alcaldía]:[11. Salud pública y seguridad ciudadana]])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a2456" displayName="Tabla2456" ref="A1:M18" totalsRowShown="0" headerRowDxfId="1806" dataDxfId="1804" totalsRowDxfId="1802" headerRowBorderDxfId="1805" tableBorderDxfId="1803" totalsRowBorderDxfId="1801">
  <autoFilter ref="A1:M18" xr:uid="{00000000-0009-0000-0100-000005000000}"/>
  <sortState xmlns:xlrd2="http://schemas.microsoft.com/office/spreadsheetml/2017/richdata2" ref="A2:M6">
    <sortCondition ref="A1:A6"/>
  </sortState>
  <tableColumns count="13">
    <tableColumn id="1" xr3:uid="{00000000-0010-0000-0500-000001000000}" name="CONTRATACION MENOR / OTROS / PRIMER SEMESTRE EJERCICIO 2026" dataDxfId="1800"/>
    <tableColumn id="2" xr3:uid="{00000000-0010-0000-0500-000002000000}" name="01. Alcaldía" dataDxfId="1799"/>
    <tableColumn id="3" xr3:uid="{00000000-0010-0000-0500-000003000000}" name="02. Urbanismo y vivienda" dataDxfId="1798"/>
    <tableColumn id="4" xr3:uid="{00000000-0010-0000-0500-000004000000}" name="03. Participación ciudadana y deportes" dataDxfId="1797"/>
    <tableColumn id="5" xr3:uid="{00000000-0010-0000-0500-000005000000}" name="04. Hacienda, personal y modernización administrativa" dataDxfId="1796"/>
    <tableColumn id="6" xr3:uid="{00000000-0010-0000-0500-000006000000}" name="05. Comercio, mercados y consumo" dataDxfId="1795"/>
    <tableColumn id="7" xr3:uid="{00000000-0010-0000-0500-000007000000}" name="06. Educación y cultura" dataDxfId="1794"/>
    <tableColumn id="8" xr3:uid="{00000000-0010-0000-0500-000008000000}" name="07. Medio ambiente" dataDxfId="1793" totalsRowDxfId="1792"/>
    <tableColumn id="9" xr3:uid="{00000000-0010-0000-0500-000009000000}" name="08. Tráfico y movilidad" dataDxfId="1791" totalsRowDxfId="1790"/>
    <tableColumn id="10" xr3:uid="{00000000-0010-0000-0500-00000A000000}" name="09. Turismo, eventos y marca ciudad" dataDxfId="1789" totalsRowDxfId="1788"/>
    <tableColumn id="11" xr3:uid="{00000000-0010-0000-0500-00000B000000}" name="10. Personas mayores, familia y servicios sociales" dataDxfId="1787" totalsRowDxfId="1786"/>
    <tableColumn id="12" xr3:uid="{00000000-0010-0000-0500-00000C000000}" name="11. Salud pública y seguridad ciudadana" dataDxfId="1785" totalsRowDxfId="1784"/>
    <tableColumn id="13" xr3:uid="{00000000-0010-0000-0500-00000D000000}" name="Total general" dataDxfId="1783" totalsRowDxfId="1782">
      <calculatedColumnFormula>SUM(Tabla2456[[#This Row],[01. Alcaldía]:[11. Salud pública y seguridad ciudadana]])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la27" displayName="Tabla27" ref="A1:M2" totalsRowShown="0" headerRowDxfId="1781" dataDxfId="1779" totalsRowDxfId="1777" headerRowBorderDxfId="1780" tableBorderDxfId="1778" totalsRowBorderDxfId="1776">
  <autoFilter ref="A1:M2" xr:uid="{00000000-0009-0000-0100-000006000000}"/>
  <sortState xmlns:xlrd2="http://schemas.microsoft.com/office/spreadsheetml/2017/richdata2" ref="A2:M2">
    <sortCondition ref="A1:A2"/>
  </sortState>
  <tableColumns count="13">
    <tableColumn id="1" xr3:uid="{00000000-0010-0000-0400-000001000000}" name="CONTRATACION MENOR / MIXTOS / PRIMER SEMESTRE 2026" dataDxfId="1775"/>
    <tableColumn id="2" xr3:uid="{00000000-0010-0000-0400-000002000000}" name="01. Alcaldía" dataDxfId="1774"/>
    <tableColumn id="3" xr3:uid="{00000000-0010-0000-0400-000003000000}" name="02. Urbanismo y vivienda" dataDxfId="1773"/>
    <tableColumn id="4" xr3:uid="{00000000-0010-0000-0400-000004000000}" name="03. Participación ciudadana y deportes" dataDxfId="1772"/>
    <tableColumn id="5" xr3:uid="{00000000-0010-0000-0400-000005000000}" name="04. Hacienda, personal y modernización administrativa" dataDxfId="1771"/>
    <tableColumn id="6" xr3:uid="{00000000-0010-0000-0400-000006000000}" name="05. Comercio, mercados y consumo" dataDxfId="1770"/>
    <tableColumn id="7" xr3:uid="{00000000-0010-0000-0400-000007000000}" name="06. Educación y cultura" dataDxfId="1769"/>
    <tableColumn id="8" xr3:uid="{00000000-0010-0000-0400-000008000000}" name="07. Medio ambiente" dataDxfId="1768"/>
    <tableColumn id="9" xr3:uid="{00000000-0010-0000-0400-000009000000}" name="08. Tráfico y movilidad" dataDxfId="1767"/>
    <tableColumn id="10" xr3:uid="{00000000-0010-0000-0400-00000A000000}" name="09. Turismo, eventos y marca ciudad" dataDxfId="1766"/>
    <tableColumn id="11" xr3:uid="{00000000-0010-0000-0400-00000B000000}" name="10. Personas mayores, familia y servicios sociales" dataDxfId="1765"/>
    <tableColumn id="12" xr3:uid="{00000000-0010-0000-0400-00000C000000}" name="11. Salud pública y seguridad ciudadana" dataDxfId="1764"/>
    <tableColumn id="13" xr3:uid="{00000000-0010-0000-0400-00000D000000}" name="Total general" dataDxfId="1763" totalsRowDxfId="1762">
      <calculatedColumnFormula>SUM(Tabla27[[#This Row],[01. Alcaldía]:[11. Salud pública y seguridad ciudadana]])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4"/>
  <sheetViews>
    <sheetView workbookViewId="0">
      <selection activeCell="B29" sqref="B29"/>
    </sheetView>
  </sheetViews>
  <sheetFormatPr baseColWidth="10" defaultRowHeight="15" x14ac:dyDescent="0.25"/>
  <cols>
    <col min="1" max="1" width="7.5703125" style="1" bestFit="1" customWidth="1"/>
    <col min="2" max="2" width="78.140625" bestFit="1" customWidth="1"/>
  </cols>
  <sheetData>
    <row r="2" spans="1:2" x14ac:dyDescent="0.25">
      <c r="A2" s="1" t="s">
        <v>66</v>
      </c>
      <c r="B2" t="s">
        <v>67</v>
      </c>
    </row>
    <row r="3" spans="1:2" x14ac:dyDescent="0.25">
      <c r="A3" s="1" t="s">
        <v>68</v>
      </c>
      <c r="B3" t="s">
        <v>374</v>
      </c>
    </row>
    <row r="4" spans="1:2" x14ac:dyDescent="0.25">
      <c r="A4" s="1" t="s">
        <v>69</v>
      </c>
      <c r="B4" t="s">
        <v>279</v>
      </c>
    </row>
    <row r="5" spans="1:2" x14ac:dyDescent="0.25">
      <c r="A5" s="1" t="s">
        <v>70</v>
      </c>
      <c r="B5" t="s">
        <v>375</v>
      </c>
    </row>
    <row r="6" spans="1:2" x14ac:dyDescent="0.25">
      <c r="A6" s="1" t="s">
        <v>261</v>
      </c>
      <c r="B6" t="s">
        <v>376</v>
      </c>
    </row>
    <row r="7" spans="1:2" x14ac:dyDescent="0.25">
      <c r="A7" s="1" t="s">
        <v>71</v>
      </c>
      <c r="B7" t="s">
        <v>377</v>
      </c>
    </row>
    <row r="8" spans="1:2" x14ac:dyDescent="0.25">
      <c r="A8" s="1" t="s">
        <v>72</v>
      </c>
      <c r="B8" t="s">
        <v>378</v>
      </c>
    </row>
    <row r="9" spans="1:2" x14ac:dyDescent="0.25">
      <c r="A9" s="1" t="s">
        <v>73</v>
      </c>
      <c r="B9" t="s">
        <v>379</v>
      </c>
    </row>
    <row r="10" spans="1:2" x14ac:dyDescent="0.25">
      <c r="A10" s="1" t="s">
        <v>74</v>
      </c>
      <c r="B10" t="s">
        <v>380</v>
      </c>
    </row>
    <row r="11" spans="1:2" x14ac:dyDescent="0.25">
      <c r="A11" s="1" t="s">
        <v>75</v>
      </c>
      <c r="B11" t="s">
        <v>381</v>
      </c>
    </row>
    <row r="12" spans="1:2" x14ac:dyDescent="0.25">
      <c r="A12" s="1" t="s">
        <v>262</v>
      </c>
      <c r="B12" t="s">
        <v>260</v>
      </c>
    </row>
    <row r="13" spans="1:2" x14ac:dyDescent="0.25">
      <c r="A13" s="1">
        <v>1501</v>
      </c>
      <c r="B13" t="s">
        <v>382</v>
      </c>
    </row>
    <row r="14" spans="1:2" x14ac:dyDescent="0.25">
      <c r="A14" s="1">
        <v>1511</v>
      </c>
      <c r="B14" t="s">
        <v>76</v>
      </c>
    </row>
    <row r="15" spans="1:2" x14ac:dyDescent="0.25">
      <c r="A15" s="1">
        <v>1512</v>
      </c>
      <c r="B15" t="s">
        <v>77</v>
      </c>
    </row>
    <row r="16" spans="1:2" x14ac:dyDescent="0.25">
      <c r="A16" s="1" t="s">
        <v>267</v>
      </c>
      <c r="B16" t="s">
        <v>266</v>
      </c>
    </row>
    <row r="17" spans="1:2" x14ac:dyDescent="0.25">
      <c r="A17" s="1">
        <v>1532</v>
      </c>
      <c r="B17" t="s">
        <v>78</v>
      </c>
    </row>
    <row r="18" spans="1:2" x14ac:dyDescent="0.25">
      <c r="A18" s="1">
        <v>1651</v>
      </c>
      <c r="B18" t="s">
        <v>79</v>
      </c>
    </row>
    <row r="19" spans="1:2" x14ac:dyDescent="0.25">
      <c r="A19" s="1">
        <v>2314</v>
      </c>
      <c r="B19" t="s">
        <v>80</v>
      </c>
    </row>
    <row r="20" spans="1:2" x14ac:dyDescent="0.25">
      <c r="A20" s="1" t="s">
        <v>269</v>
      </c>
      <c r="B20" t="s">
        <v>268</v>
      </c>
    </row>
    <row r="21" spans="1:2" x14ac:dyDescent="0.25">
      <c r="A21" s="1">
        <v>2411</v>
      </c>
      <c r="B21" t="s">
        <v>81</v>
      </c>
    </row>
    <row r="22" spans="1:2" x14ac:dyDescent="0.25">
      <c r="A22" s="1">
        <v>3121</v>
      </c>
      <c r="B22" t="s">
        <v>82</v>
      </c>
    </row>
    <row r="23" spans="1:2" x14ac:dyDescent="0.25">
      <c r="A23" s="1">
        <v>3411</v>
      </c>
      <c r="B23" t="s">
        <v>83</v>
      </c>
    </row>
    <row r="24" spans="1:2" x14ac:dyDescent="0.25">
      <c r="A24" s="1" t="s">
        <v>270</v>
      </c>
      <c r="B24" t="s">
        <v>385</v>
      </c>
    </row>
    <row r="25" spans="1:2" x14ac:dyDescent="0.25">
      <c r="A25" s="1">
        <v>4314</v>
      </c>
      <c r="B25" t="s">
        <v>387</v>
      </c>
    </row>
    <row r="26" spans="1:2" x14ac:dyDescent="0.25">
      <c r="A26" s="1" t="s">
        <v>272</v>
      </c>
      <c r="B26" t="s">
        <v>271</v>
      </c>
    </row>
    <row r="27" spans="1:2" x14ac:dyDescent="0.25">
      <c r="A27" s="1" t="s">
        <v>265</v>
      </c>
      <c r="B27" t="s">
        <v>264</v>
      </c>
    </row>
    <row r="28" spans="1:2" x14ac:dyDescent="0.25">
      <c r="A28" s="1">
        <v>4911</v>
      </c>
      <c r="B28" t="s">
        <v>84</v>
      </c>
    </row>
    <row r="29" spans="1:2" x14ac:dyDescent="0.25">
      <c r="A29" s="1">
        <v>9121</v>
      </c>
      <c r="B29" t="s">
        <v>85</v>
      </c>
    </row>
    <row r="30" spans="1:2" x14ac:dyDescent="0.25">
      <c r="A30" s="1">
        <v>9200</v>
      </c>
      <c r="B30" t="s">
        <v>383</v>
      </c>
    </row>
    <row r="31" spans="1:2" x14ac:dyDescent="0.25">
      <c r="A31" s="1">
        <v>9201</v>
      </c>
      <c r="B31" t="s">
        <v>86</v>
      </c>
    </row>
    <row r="32" spans="1:2" x14ac:dyDescent="0.25">
      <c r="A32" s="1">
        <v>9202</v>
      </c>
      <c r="B32" t="s">
        <v>87</v>
      </c>
    </row>
    <row r="33" spans="1:2" x14ac:dyDescent="0.25">
      <c r="A33" s="1">
        <v>9203</v>
      </c>
      <c r="B33" t="s">
        <v>88</v>
      </c>
    </row>
    <row r="34" spans="1:2" x14ac:dyDescent="0.25">
      <c r="A34" s="1">
        <v>9204</v>
      </c>
      <c r="B34" t="s">
        <v>89</v>
      </c>
    </row>
    <row r="35" spans="1:2" x14ac:dyDescent="0.25">
      <c r="A35" s="1">
        <v>9205</v>
      </c>
      <c r="B35" t="s">
        <v>90</v>
      </c>
    </row>
    <row r="36" spans="1:2" x14ac:dyDescent="0.25">
      <c r="A36" s="1">
        <v>9206</v>
      </c>
      <c r="B36" t="s">
        <v>91</v>
      </c>
    </row>
    <row r="37" spans="1:2" x14ac:dyDescent="0.25">
      <c r="A37" s="1">
        <v>9207</v>
      </c>
      <c r="B37" t="s">
        <v>92</v>
      </c>
    </row>
    <row r="38" spans="1:2" x14ac:dyDescent="0.25">
      <c r="A38" s="1">
        <v>9209</v>
      </c>
      <c r="B38" t="s">
        <v>384</v>
      </c>
    </row>
    <row r="39" spans="1:2" x14ac:dyDescent="0.25">
      <c r="A39" s="1">
        <v>9231</v>
      </c>
      <c r="B39" t="s">
        <v>93</v>
      </c>
    </row>
    <row r="40" spans="1:2" x14ac:dyDescent="0.25">
      <c r="A40" s="1">
        <v>9241</v>
      </c>
      <c r="B40" t="s">
        <v>94</v>
      </c>
    </row>
    <row r="41" spans="1:2" x14ac:dyDescent="0.25">
      <c r="A41" s="1">
        <v>9291</v>
      </c>
      <c r="B41" t="s">
        <v>95</v>
      </c>
    </row>
    <row r="42" spans="1:2" x14ac:dyDescent="0.25">
      <c r="A42" s="1">
        <v>9311</v>
      </c>
      <c r="B42" t="s">
        <v>96</v>
      </c>
    </row>
    <row r="43" spans="1:2" x14ac:dyDescent="0.25">
      <c r="A43" s="1" t="s">
        <v>263</v>
      </c>
      <c r="B43" t="s">
        <v>97</v>
      </c>
    </row>
    <row r="44" spans="1:2" x14ac:dyDescent="0.25">
      <c r="A44" s="1">
        <v>9321</v>
      </c>
      <c r="B44" t="s">
        <v>98</v>
      </c>
    </row>
    <row r="45" spans="1:2" x14ac:dyDescent="0.25">
      <c r="A45" s="1">
        <v>9331</v>
      </c>
      <c r="B45" t="s">
        <v>99</v>
      </c>
    </row>
    <row r="46" spans="1:2" x14ac:dyDescent="0.25">
      <c r="A46" s="1">
        <v>9332</v>
      </c>
      <c r="B46" t="s">
        <v>100</v>
      </c>
    </row>
    <row r="47" spans="1:2" x14ac:dyDescent="0.25">
      <c r="A47" s="1">
        <v>9333</v>
      </c>
      <c r="B47" t="s">
        <v>275</v>
      </c>
    </row>
    <row r="48" spans="1:2" x14ac:dyDescent="0.25">
      <c r="A48" s="1" t="s">
        <v>273</v>
      </c>
      <c r="B48" t="s">
        <v>274</v>
      </c>
    </row>
    <row r="49" spans="1:2" x14ac:dyDescent="0.25">
      <c r="A49" s="1">
        <v>9341</v>
      </c>
      <c r="B49" t="s">
        <v>102</v>
      </c>
    </row>
    <row r="50" spans="1:2" x14ac:dyDescent="0.25">
      <c r="A50" s="1" t="s">
        <v>103</v>
      </c>
      <c r="B50" t="s">
        <v>104</v>
      </c>
    </row>
    <row r="51" spans="1:2" x14ac:dyDescent="0.25">
      <c r="A51" s="1" t="s">
        <v>105</v>
      </c>
      <c r="B51" t="s">
        <v>389</v>
      </c>
    </row>
    <row r="52" spans="1:2" x14ac:dyDescent="0.25">
      <c r="A52" s="1">
        <v>1302</v>
      </c>
      <c r="B52" t="s">
        <v>392</v>
      </c>
    </row>
    <row r="53" spans="1:2" x14ac:dyDescent="0.25">
      <c r="A53" s="1" t="s">
        <v>106</v>
      </c>
      <c r="B53" t="s">
        <v>107</v>
      </c>
    </row>
    <row r="54" spans="1:2" x14ac:dyDescent="0.25">
      <c r="A54" s="46" t="s">
        <v>108</v>
      </c>
      <c r="B54" t="s">
        <v>109</v>
      </c>
    </row>
    <row r="55" spans="1:2" x14ac:dyDescent="0.25">
      <c r="A55" s="47">
        <v>1341</v>
      </c>
      <c r="B55" t="s">
        <v>109</v>
      </c>
    </row>
    <row r="56" spans="1:2" x14ac:dyDescent="0.25">
      <c r="A56" s="1" t="s">
        <v>110</v>
      </c>
      <c r="B56" t="s">
        <v>111</v>
      </c>
    </row>
    <row r="57" spans="1:2" x14ac:dyDescent="0.25">
      <c r="A57" s="1" t="s">
        <v>112</v>
      </c>
      <c r="B57" t="s">
        <v>113</v>
      </c>
    </row>
    <row r="58" spans="1:2" x14ac:dyDescent="0.25">
      <c r="A58" s="1" t="s">
        <v>114</v>
      </c>
      <c r="B58" t="s">
        <v>382</v>
      </c>
    </row>
    <row r="59" spans="1:2" x14ac:dyDescent="0.25">
      <c r="A59" s="1" t="s">
        <v>115</v>
      </c>
      <c r="B59" t="s">
        <v>76</v>
      </c>
    </row>
    <row r="60" spans="1:2" x14ac:dyDescent="0.25">
      <c r="A60" s="1" t="s">
        <v>116</v>
      </c>
      <c r="B60" t="s">
        <v>77</v>
      </c>
    </row>
    <row r="61" spans="1:2" x14ac:dyDescent="0.25">
      <c r="A61" s="1" t="s">
        <v>117</v>
      </c>
      <c r="B61" t="s">
        <v>78</v>
      </c>
    </row>
    <row r="62" spans="1:2" x14ac:dyDescent="0.25">
      <c r="A62" s="1" t="s">
        <v>118</v>
      </c>
      <c r="B62" t="s">
        <v>393</v>
      </c>
    </row>
    <row r="63" spans="1:2" x14ac:dyDescent="0.25">
      <c r="A63" s="1">
        <v>1621</v>
      </c>
      <c r="B63" t="s">
        <v>393</v>
      </c>
    </row>
    <row r="64" spans="1:2" x14ac:dyDescent="0.25">
      <c r="A64" s="1" t="s">
        <v>119</v>
      </c>
      <c r="B64" t="s">
        <v>120</v>
      </c>
    </row>
    <row r="65" spans="1:2" x14ac:dyDescent="0.25">
      <c r="A65" s="1" t="s">
        <v>121</v>
      </c>
      <c r="B65" t="s">
        <v>122</v>
      </c>
    </row>
    <row r="66" spans="1:2" x14ac:dyDescent="0.25">
      <c r="A66" s="1" t="s">
        <v>123</v>
      </c>
      <c r="B66" t="s">
        <v>79</v>
      </c>
    </row>
    <row r="67" spans="1:2" x14ac:dyDescent="0.25">
      <c r="A67" s="1" t="s">
        <v>124</v>
      </c>
      <c r="B67" t="s">
        <v>125</v>
      </c>
    </row>
    <row r="68" spans="1:2" x14ac:dyDescent="0.25">
      <c r="A68" s="1" t="s">
        <v>126</v>
      </c>
      <c r="B68" t="s">
        <v>127</v>
      </c>
    </row>
    <row r="69" spans="1:2" x14ac:dyDescent="0.25">
      <c r="A69" s="1">
        <v>1711</v>
      </c>
      <c r="B69" t="s">
        <v>127</v>
      </c>
    </row>
    <row r="70" spans="1:2" x14ac:dyDescent="0.25">
      <c r="A70" s="1" t="s">
        <v>128</v>
      </c>
      <c r="B70" t="s">
        <v>129</v>
      </c>
    </row>
    <row r="71" spans="1:2" x14ac:dyDescent="0.25">
      <c r="A71" s="1">
        <v>1721</v>
      </c>
      <c r="B71" t="s">
        <v>129</v>
      </c>
    </row>
    <row r="72" spans="1:2" x14ac:dyDescent="0.25">
      <c r="A72" s="1" t="s">
        <v>130</v>
      </c>
      <c r="B72" t="s">
        <v>131</v>
      </c>
    </row>
    <row r="73" spans="1:2" x14ac:dyDescent="0.25">
      <c r="A73" s="1" t="s">
        <v>132</v>
      </c>
      <c r="B73" t="s">
        <v>133</v>
      </c>
    </row>
    <row r="74" spans="1:2" x14ac:dyDescent="0.25">
      <c r="A74" s="1">
        <v>2312</v>
      </c>
      <c r="B74" t="s">
        <v>133</v>
      </c>
    </row>
    <row r="75" spans="1:2" x14ac:dyDescent="0.25">
      <c r="A75" s="1" t="s">
        <v>134</v>
      </c>
      <c r="B75" t="s">
        <v>391</v>
      </c>
    </row>
    <row r="76" spans="1:2" x14ac:dyDescent="0.25">
      <c r="A76" s="1">
        <v>2313</v>
      </c>
      <c r="B76" t="s">
        <v>391</v>
      </c>
    </row>
    <row r="77" spans="1:2" x14ac:dyDescent="0.25">
      <c r="A77" s="1" t="s">
        <v>135</v>
      </c>
      <c r="B77" t="s">
        <v>80</v>
      </c>
    </row>
    <row r="78" spans="1:2" x14ac:dyDescent="0.25">
      <c r="A78" s="1" t="s">
        <v>136</v>
      </c>
      <c r="B78" t="s">
        <v>137</v>
      </c>
    </row>
    <row r="79" spans="1:2" x14ac:dyDescent="0.25">
      <c r="A79" s="1" t="s">
        <v>138</v>
      </c>
      <c r="B79" t="s">
        <v>81</v>
      </c>
    </row>
    <row r="80" spans="1:2" x14ac:dyDescent="0.25">
      <c r="A80" s="1" t="s">
        <v>139</v>
      </c>
      <c r="B80" t="s">
        <v>140</v>
      </c>
    </row>
    <row r="81" spans="1:2" x14ac:dyDescent="0.25">
      <c r="A81" s="1" t="s">
        <v>141</v>
      </c>
      <c r="B81" t="s">
        <v>142</v>
      </c>
    </row>
    <row r="82" spans="1:2" x14ac:dyDescent="0.25">
      <c r="A82" s="1" t="s">
        <v>143</v>
      </c>
      <c r="B82" t="s">
        <v>82</v>
      </c>
    </row>
    <row r="83" spans="1:2" x14ac:dyDescent="0.25">
      <c r="A83" s="1" t="s">
        <v>144</v>
      </c>
      <c r="B83" t="s">
        <v>388</v>
      </c>
    </row>
    <row r="84" spans="1:2" x14ac:dyDescent="0.25">
      <c r="A84" s="1" t="s">
        <v>145</v>
      </c>
      <c r="B84" t="s">
        <v>146</v>
      </c>
    </row>
    <row r="85" spans="1:2" x14ac:dyDescent="0.25">
      <c r="A85" s="1" t="s">
        <v>147</v>
      </c>
      <c r="B85" t="s">
        <v>148</v>
      </c>
    </row>
    <row r="86" spans="1:2" x14ac:dyDescent="0.25">
      <c r="A86" s="1" t="s">
        <v>149</v>
      </c>
      <c r="B86" t="s">
        <v>150</v>
      </c>
    </row>
    <row r="87" spans="1:2" x14ac:dyDescent="0.25">
      <c r="A87" s="1" t="s">
        <v>151</v>
      </c>
      <c r="B87" t="s">
        <v>152</v>
      </c>
    </row>
    <row r="88" spans="1:2" x14ac:dyDescent="0.25">
      <c r="A88" s="1" t="s">
        <v>153</v>
      </c>
      <c r="B88" t="s">
        <v>154</v>
      </c>
    </row>
    <row r="89" spans="1:2" x14ac:dyDescent="0.25">
      <c r="A89" s="1" t="s">
        <v>155</v>
      </c>
      <c r="B89" t="s">
        <v>156</v>
      </c>
    </row>
    <row r="90" spans="1:2" x14ac:dyDescent="0.25">
      <c r="A90" s="1" t="s">
        <v>157</v>
      </c>
      <c r="B90" t="s">
        <v>158</v>
      </c>
    </row>
    <row r="91" spans="1:2" x14ac:dyDescent="0.25">
      <c r="A91" s="1">
        <v>3341</v>
      </c>
      <c r="B91" t="s">
        <v>158</v>
      </c>
    </row>
    <row r="92" spans="1:2" x14ac:dyDescent="0.25">
      <c r="A92" s="1" t="s">
        <v>159</v>
      </c>
      <c r="B92" t="s">
        <v>160</v>
      </c>
    </row>
    <row r="93" spans="1:2" x14ac:dyDescent="0.25">
      <c r="A93" s="1" t="s">
        <v>161</v>
      </c>
      <c r="B93" t="s">
        <v>162</v>
      </c>
    </row>
    <row r="94" spans="1:2" x14ac:dyDescent="0.25">
      <c r="A94" s="1" t="s">
        <v>163</v>
      </c>
      <c r="B94" t="s">
        <v>164</v>
      </c>
    </row>
    <row r="95" spans="1:2" x14ac:dyDescent="0.25">
      <c r="A95" s="1" t="s">
        <v>165</v>
      </c>
      <c r="B95" t="s">
        <v>83</v>
      </c>
    </row>
    <row r="96" spans="1:2" x14ac:dyDescent="0.25">
      <c r="A96" s="1" t="s">
        <v>166</v>
      </c>
      <c r="B96" t="s">
        <v>167</v>
      </c>
    </row>
    <row r="97" spans="1:2" x14ac:dyDescent="0.25">
      <c r="A97" s="1" t="s">
        <v>168</v>
      </c>
      <c r="B97" t="s">
        <v>169</v>
      </c>
    </row>
    <row r="98" spans="1:2" x14ac:dyDescent="0.25">
      <c r="A98" s="1" t="s">
        <v>170</v>
      </c>
      <c r="B98" t="s">
        <v>171</v>
      </c>
    </row>
    <row r="99" spans="1:2" x14ac:dyDescent="0.25">
      <c r="A99" s="1" t="s">
        <v>172</v>
      </c>
      <c r="B99" t="s">
        <v>173</v>
      </c>
    </row>
    <row r="100" spans="1:2" x14ac:dyDescent="0.25">
      <c r="A100" s="1" t="s">
        <v>174</v>
      </c>
      <c r="B100" t="s">
        <v>386</v>
      </c>
    </row>
    <row r="101" spans="1:2" x14ac:dyDescent="0.25">
      <c r="A101" s="1">
        <v>4312</v>
      </c>
      <c r="B101" t="s">
        <v>386</v>
      </c>
    </row>
    <row r="102" spans="1:2" x14ac:dyDescent="0.25">
      <c r="A102" s="1" t="s">
        <v>175</v>
      </c>
      <c r="B102" t="s">
        <v>387</v>
      </c>
    </row>
    <row r="103" spans="1:2" x14ac:dyDescent="0.25">
      <c r="A103" s="1">
        <v>4322</v>
      </c>
      <c r="B103" t="s">
        <v>390</v>
      </c>
    </row>
    <row r="104" spans="1:2" x14ac:dyDescent="0.25">
      <c r="A104" s="1" t="s">
        <v>394</v>
      </c>
      <c r="B104" t="s">
        <v>390</v>
      </c>
    </row>
    <row r="105" spans="1:2" x14ac:dyDescent="0.25">
      <c r="A105" s="1" t="s">
        <v>176</v>
      </c>
      <c r="B105" t="s">
        <v>177</v>
      </c>
    </row>
    <row r="106" spans="1:2" x14ac:dyDescent="0.25">
      <c r="A106" s="1">
        <v>4321</v>
      </c>
      <c r="B106" t="s">
        <v>177</v>
      </c>
    </row>
    <row r="107" spans="1:2" x14ac:dyDescent="0.25">
      <c r="A107" s="1" t="s">
        <v>178</v>
      </c>
      <c r="B107" t="s">
        <v>179</v>
      </c>
    </row>
    <row r="108" spans="1:2" x14ac:dyDescent="0.25">
      <c r="A108" s="1" t="s">
        <v>180</v>
      </c>
      <c r="B108" t="s">
        <v>84</v>
      </c>
    </row>
    <row r="109" spans="1:2" x14ac:dyDescent="0.25">
      <c r="A109" s="1" t="s">
        <v>181</v>
      </c>
      <c r="B109" t="s">
        <v>85</v>
      </c>
    </row>
    <row r="110" spans="1:2" x14ac:dyDescent="0.25">
      <c r="A110" s="1" t="s">
        <v>182</v>
      </c>
      <c r="B110" t="s">
        <v>383</v>
      </c>
    </row>
    <row r="111" spans="1:2" x14ac:dyDescent="0.25">
      <c r="A111" s="1" t="s">
        <v>183</v>
      </c>
      <c r="B111" t="s">
        <v>86</v>
      </c>
    </row>
    <row r="112" spans="1:2" x14ac:dyDescent="0.25">
      <c r="A112" s="1" t="s">
        <v>184</v>
      </c>
      <c r="B112" t="s">
        <v>87</v>
      </c>
    </row>
    <row r="113" spans="1:2" x14ac:dyDescent="0.25">
      <c r="A113" s="1" t="s">
        <v>185</v>
      </c>
      <c r="B113" t="s">
        <v>88</v>
      </c>
    </row>
    <row r="114" spans="1:2" x14ac:dyDescent="0.25">
      <c r="A114" s="1" t="s">
        <v>186</v>
      </c>
      <c r="B114" t="s">
        <v>89</v>
      </c>
    </row>
    <row r="115" spans="1:2" x14ac:dyDescent="0.25">
      <c r="A115" s="1" t="s">
        <v>187</v>
      </c>
      <c r="B115" t="s">
        <v>90</v>
      </c>
    </row>
    <row r="116" spans="1:2" x14ac:dyDescent="0.25">
      <c r="A116" s="1" t="s">
        <v>188</v>
      </c>
      <c r="B116" t="s">
        <v>91</v>
      </c>
    </row>
    <row r="117" spans="1:2" x14ac:dyDescent="0.25">
      <c r="A117" s="1" t="s">
        <v>189</v>
      </c>
      <c r="B117" t="s">
        <v>92</v>
      </c>
    </row>
    <row r="118" spans="1:2" x14ac:dyDescent="0.25">
      <c r="A118" s="1" t="s">
        <v>190</v>
      </c>
      <c r="B118" t="s">
        <v>384</v>
      </c>
    </row>
    <row r="119" spans="1:2" x14ac:dyDescent="0.25">
      <c r="A119" s="1" t="s">
        <v>191</v>
      </c>
      <c r="B119" t="s">
        <v>93</v>
      </c>
    </row>
    <row r="120" spans="1:2" x14ac:dyDescent="0.25">
      <c r="A120" s="1" t="s">
        <v>192</v>
      </c>
      <c r="B120" t="s">
        <v>94</v>
      </c>
    </row>
    <row r="121" spans="1:2" x14ac:dyDescent="0.25">
      <c r="A121" s="1" t="s">
        <v>193</v>
      </c>
      <c r="B121" t="s">
        <v>95</v>
      </c>
    </row>
    <row r="122" spans="1:2" x14ac:dyDescent="0.25">
      <c r="A122" s="1" t="s">
        <v>194</v>
      </c>
      <c r="B122" t="s">
        <v>96</v>
      </c>
    </row>
    <row r="123" spans="1:2" x14ac:dyDescent="0.25">
      <c r="A123" s="1" t="s">
        <v>195</v>
      </c>
      <c r="B123" t="s">
        <v>98</v>
      </c>
    </row>
    <row r="124" spans="1:2" x14ac:dyDescent="0.25">
      <c r="A124" s="1" t="s">
        <v>196</v>
      </c>
      <c r="B124" t="s">
        <v>99</v>
      </c>
    </row>
    <row r="125" spans="1:2" x14ac:dyDescent="0.25">
      <c r="A125" s="1" t="s">
        <v>197</v>
      </c>
      <c r="B125" t="s">
        <v>100</v>
      </c>
    </row>
    <row r="126" spans="1:2" x14ac:dyDescent="0.25">
      <c r="A126" s="1" t="s">
        <v>198</v>
      </c>
      <c r="B126" t="s">
        <v>101</v>
      </c>
    </row>
    <row r="127" spans="1:2" x14ac:dyDescent="0.25">
      <c r="A127" s="1" t="s">
        <v>199</v>
      </c>
      <c r="B127" t="s">
        <v>200</v>
      </c>
    </row>
    <row r="128" spans="1:2" x14ac:dyDescent="0.25">
      <c r="A128" s="1" t="s">
        <v>201</v>
      </c>
      <c r="B128" t="s">
        <v>202</v>
      </c>
    </row>
    <row r="129" spans="1:2" x14ac:dyDescent="0.25">
      <c r="A129" s="1" t="s">
        <v>203</v>
      </c>
      <c r="B129" t="s">
        <v>204</v>
      </c>
    </row>
    <row r="130" spans="1:2" x14ac:dyDescent="0.25">
      <c r="A130" s="1" t="s">
        <v>205</v>
      </c>
      <c r="B130" t="s">
        <v>206</v>
      </c>
    </row>
    <row r="131" spans="1:2" x14ac:dyDescent="0.25">
      <c r="A131" s="1" t="s">
        <v>207</v>
      </c>
      <c r="B131" t="s">
        <v>208</v>
      </c>
    </row>
    <row r="132" spans="1:2" x14ac:dyDescent="0.25">
      <c r="A132" s="1" t="s">
        <v>209</v>
      </c>
      <c r="B132" t="s">
        <v>102</v>
      </c>
    </row>
    <row r="133" spans="1:2" x14ac:dyDescent="0.25">
      <c r="A133" s="1">
        <v>1331</v>
      </c>
      <c r="B133" t="s">
        <v>210</v>
      </c>
    </row>
    <row r="134" spans="1:2" x14ac:dyDescent="0.25">
      <c r="A134" s="1" t="s">
        <v>211</v>
      </c>
      <c r="B134" t="s">
        <v>212</v>
      </c>
    </row>
    <row r="135" spans="1:2" x14ac:dyDescent="0.25">
      <c r="A135" s="1" t="s">
        <v>213</v>
      </c>
      <c r="B135" s="2" t="s">
        <v>214</v>
      </c>
    </row>
    <row r="136" spans="1:2" x14ac:dyDescent="0.25">
      <c r="A136" s="1" t="s">
        <v>215</v>
      </c>
      <c r="B136" s="2" t="s">
        <v>216</v>
      </c>
    </row>
    <row r="137" spans="1:2" x14ac:dyDescent="0.25">
      <c r="A137" s="1" t="s">
        <v>217</v>
      </c>
      <c r="B137" s="2" t="s">
        <v>218</v>
      </c>
    </row>
    <row r="138" spans="1:2" x14ac:dyDescent="0.25">
      <c r="A138" s="1" t="s">
        <v>219</v>
      </c>
      <c r="B138" s="2" t="s">
        <v>220</v>
      </c>
    </row>
    <row r="139" spans="1:2" x14ac:dyDescent="0.25">
      <c r="A139" s="1" t="s">
        <v>221</v>
      </c>
      <c r="B139" s="2" t="s">
        <v>222</v>
      </c>
    </row>
    <row r="140" spans="1:2" x14ac:dyDescent="0.25">
      <c r="A140" s="1" t="s">
        <v>223</v>
      </c>
      <c r="B140" s="2" t="s">
        <v>224</v>
      </c>
    </row>
    <row r="141" spans="1:2" x14ac:dyDescent="0.25">
      <c r="A141" s="1" t="s">
        <v>225</v>
      </c>
      <c r="B141" s="2" t="s">
        <v>226</v>
      </c>
    </row>
    <row r="142" spans="1:2" x14ac:dyDescent="0.25">
      <c r="A142" s="1" t="s">
        <v>227</v>
      </c>
      <c r="B142" s="2" t="s">
        <v>228</v>
      </c>
    </row>
    <row r="143" spans="1:2" x14ac:dyDescent="0.25">
      <c r="A143" s="1" t="s">
        <v>229</v>
      </c>
      <c r="B143" s="2" t="s">
        <v>230</v>
      </c>
    </row>
    <row r="144" spans="1:2" x14ac:dyDescent="0.25">
      <c r="A144">
        <v>2</v>
      </c>
      <c r="B144" s="2" t="s">
        <v>231</v>
      </c>
    </row>
    <row r="145" spans="1:2" x14ac:dyDescent="0.25">
      <c r="A145">
        <v>6</v>
      </c>
      <c r="B145" s="2" t="s">
        <v>232</v>
      </c>
    </row>
    <row r="146" spans="1:2" x14ac:dyDescent="0.25">
      <c r="A146">
        <v>8</v>
      </c>
      <c r="B146" s="2" t="s">
        <v>233</v>
      </c>
    </row>
    <row r="147" spans="1:2" x14ac:dyDescent="0.25">
      <c r="A147">
        <v>1</v>
      </c>
      <c r="B147" s="2" t="s">
        <v>239</v>
      </c>
    </row>
    <row r="148" spans="1:2" x14ac:dyDescent="0.25">
      <c r="A148" s="3"/>
      <c r="B148" s="2"/>
    </row>
    <row r="149" spans="1:2" x14ac:dyDescent="0.25">
      <c r="A149" s="3"/>
      <c r="B149" s="2"/>
    </row>
    <row r="150" spans="1:2" x14ac:dyDescent="0.25">
      <c r="A150" s="3"/>
      <c r="B150" s="2"/>
    </row>
    <row r="151" spans="1:2" x14ac:dyDescent="0.25">
      <c r="A151" s="3"/>
      <c r="B151" s="2"/>
    </row>
    <row r="152" spans="1:2" x14ac:dyDescent="0.25">
      <c r="A152" s="3"/>
      <c r="B152" s="2"/>
    </row>
    <row r="153" spans="1:2" x14ac:dyDescent="0.25">
      <c r="A153" s="3"/>
      <c r="B153" s="2"/>
    </row>
    <row r="154" spans="1:2" x14ac:dyDescent="0.25">
      <c r="A154" s="3"/>
      <c r="B154" s="2"/>
    </row>
    <row r="155" spans="1:2" x14ac:dyDescent="0.25">
      <c r="A155" s="3"/>
      <c r="B155" s="2"/>
    </row>
    <row r="156" spans="1:2" x14ac:dyDescent="0.25">
      <c r="A156" s="3"/>
      <c r="B156" s="2"/>
    </row>
    <row r="157" spans="1:2" x14ac:dyDescent="0.25">
      <c r="A157" s="3"/>
      <c r="B157" s="2"/>
    </row>
    <row r="158" spans="1:2" x14ac:dyDescent="0.25">
      <c r="A158" s="3"/>
      <c r="B158" s="2"/>
    </row>
    <row r="159" spans="1:2" x14ac:dyDescent="0.25">
      <c r="A159" s="3"/>
      <c r="B159" s="2"/>
    </row>
    <row r="160" spans="1:2" x14ac:dyDescent="0.25">
      <c r="A160" s="3"/>
      <c r="B160" s="2"/>
    </row>
    <row r="161" spans="1:2" x14ac:dyDescent="0.25">
      <c r="A161" s="3"/>
      <c r="B161" s="2"/>
    </row>
    <row r="162" spans="1:2" x14ac:dyDescent="0.25">
      <c r="A162" s="3"/>
      <c r="B162" s="2"/>
    </row>
    <row r="163" spans="1:2" x14ac:dyDescent="0.25">
      <c r="A163" s="3"/>
      <c r="B163" s="2"/>
    </row>
    <row r="164" spans="1:2" x14ac:dyDescent="0.25">
      <c r="A164" s="3"/>
      <c r="B164" s="2"/>
    </row>
    <row r="165" spans="1:2" x14ac:dyDescent="0.25">
      <c r="A165" s="3"/>
      <c r="B165" s="2"/>
    </row>
    <row r="166" spans="1:2" x14ac:dyDescent="0.25">
      <c r="A166" s="3"/>
      <c r="B166" s="2"/>
    </row>
    <row r="167" spans="1:2" x14ac:dyDescent="0.25">
      <c r="A167" s="3"/>
      <c r="B167" s="2"/>
    </row>
    <row r="168" spans="1:2" x14ac:dyDescent="0.25">
      <c r="A168" s="3"/>
      <c r="B168" s="2"/>
    </row>
    <row r="169" spans="1:2" x14ac:dyDescent="0.25">
      <c r="A169" s="3"/>
      <c r="B169" s="2"/>
    </row>
    <row r="170" spans="1:2" x14ac:dyDescent="0.25">
      <c r="A170" s="3"/>
      <c r="B170" s="2"/>
    </row>
    <row r="171" spans="1:2" x14ac:dyDescent="0.25">
      <c r="A171" s="3"/>
      <c r="B171" s="2"/>
    </row>
    <row r="172" spans="1:2" x14ac:dyDescent="0.25">
      <c r="A172" s="3"/>
      <c r="B172" s="2"/>
    </row>
    <row r="173" spans="1:2" x14ac:dyDescent="0.25">
      <c r="A173" s="3"/>
      <c r="B173" s="2"/>
    </row>
    <row r="174" spans="1:2" x14ac:dyDescent="0.25">
      <c r="A174" s="3"/>
      <c r="B174" s="2"/>
    </row>
    <row r="175" spans="1:2" x14ac:dyDescent="0.25">
      <c r="A175" s="3"/>
      <c r="B175" s="2"/>
    </row>
    <row r="176" spans="1:2" x14ac:dyDescent="0.25">
      <c r="A176" s="3"/>
      <c r="B176" s="2"/>
    </row>
    <row r="177" spans="1:2" x14ac:dyDescent="0.25">
      <c r="A177" s="3"/>
      <c r="B177" s="2"/>
    </row>
    <row r="178" spans="1:2" x14ac:dyDescent="0.25">
      <c r="A178" s="3"/>
    </row>
    <row r="179" spans="1:2" x14ac:dyDescent="0.25">
      <c r="A179" s="3"/>
      <c r="B179" s="2"/>
    </row>
    <row r="180" spans="1:2" x14ac:dyDescent="0.25">
      <c r="A180" s="3"/>
      <c r="B180" s="2"/>
    </row>
    <row r="181" spans="1:2" x14ac:dyDescent="0.25">
      <c r="A181" s="3"/>
      <c r="B181" s="2"/>
    </row>
    <row r="182" spans="1:2" x14ac:dyDescent="0.25">
      <c r="A182" s="3"/>
      <c r="B182" s="2"/>
    </row>
    <row r="183" spans="1:2" x14ac:dyDescent="0.25">
      <c r="A183" s="3"/>
      <c r="B183" s="2"/>
    </row>
    <row r="184" spans="1:2" x14ac:dyDescent="0.25">
      <c r="A184" s="3"/>
      <c r="B184" s="2"/>
    </row>
    <row r="185" spans="1:2" x14ac:dyDescent="0.25">
      <c r="A185" s="3"/>
      <c r="B185" s="2"/>
    </row>
    <row r="186" spans="1:2" x14ac:dyDescent="0.25">
      <c r="A186" s="3"/>
      <c r="B186" s="2"/>
    </row>
    <row r="187" spans="1:2" x14ac:dyDescent="0.25">
      <c r="A187" s="3"/>
      <c r="B187" s="2"/>
    </row>
    <row r="188" spans="1:2" x14ac:dyDescent="0.25">
      <c r="A188" s="3"/>
      <c r="B188" s="2"/>
    </row>
    <row r="189" spans="1:2" x14ac:dyDescent="0.25">
      <c r="A189" s="3"/>
    </row>
    <row r="190" spans="1:2" x14ac:dyDescent="0.25">
      <c r="A190" s="3"/>
    </row>
    <row r="191" spans="1:2" x14ac:dyDescent="0.25">
      <c r="A191" s="3"/>
    </row>
    <row r="192" spans="1:2" x14ac:dyDescent="0.25">
      <c r="A192" s="3"/>
      <c r="B192" s="2"/>
    </row>
    <row r="193" spans="1:2" x14ac:dyDescent="0.25">
      <c r="A193" s="3"/>
      <c r="B193" s="2"/>
    </row>
    <row r="194" spans="1:2" x14ac:dyDescent="0.25">
      <c r="A194" s="3"/>
      <c r="B194" s="2"/>
    </row>
    <row r="195" spans="1:2" x14ac:dyDescent="0.25">
      <c r="A195" s="3"/>
      <c r="B195" s="2"/>
    </row>
    <row r="196" spans="1:2" x14ac:dyDescent="0.25">
      <c r="A196" s="3"/>
      <c r="B196" s="2"/>
    </row>
    <row r="197" spans="1:2" x14ac:dyDescent="0.25">
      <c r="A197" s="3"/>
      <c r="B197" s="2"/>
    </row>
    <row r="198" spans="1:2" x14ac:dyDescent="0.25">
      <c r="A198" s="3"/>
      <c r="B198" s="2"/>
    </row>
    <row r="199" spans="1:2" x14ac:dyDescent="0.25">
      <c r="A199" s="3"/>
      <c r="B199" s="2"/>
    </row>
    <row r="200" spans="1:2" x14ac:dyDescent="0.25">
      <c r="A200" s="3"/>
      <c r="B200" s="2"/>
    </row>
    <row r="201" spans="1:2" x14ac:dyDescent="0.25">
      <c r="A201" s="3"/>
      <c r="B201" s="2"/>
    </row>
    <row r="202" spans="1:2" x14ac:dyDescent="0.25">
      <c r="A202" s="3"/>
      <c r="B202" s="2"/>
    </row>
    <row r="203" spans="1:2" x14ac:dyDescent="0.25">
      <c r="A203" s="3"/>
      <c r="B203" s="2"/>
    </row>
    <row r="204" spans="1:2" x14ac:dyDescent="0.25">
      <c r="A204" s="3"/>
      <c r="B204" s="2"/>
    </row>
    <row r="205" spans="1:2" x14ac:dyDescent="0.25">
      <c r="A205" s="3"/>
      <c r="B205" s="2"/>
    </row>
    <row r="206" spans="1:2" x14ac:dyDescent="0.25">
      <c r="A206" s="3"/>
      <c r="B206" s="2"/>
    </row>
    <row r="207" spans="1:2" x14ac:dyDescent="0.25">
      <c r="A207" s="3"/>
      <c r="B207" s="2"/>
    </row>
    <row r="208" spans="1:2" x14ac:dyDescent="0.25">
      <c r="A208" s="3"/>
      <c r="B208" s="2"/>
    </row>
    <row r="209" spans="1:2" x14ac:dyDescent="0.25">
      <c r="A209" s="3"/>
      <c r="B209" s="2"/>
    </row>
    <row r="210" spans="1:2" x14ac:dyDescent="0.25">
      <c r="A210" s="3"/>
      <c r="B210" s="2"/>
    </row>
    <row r="211" spans="1:2" x14ac:dyDescent="0.25">
      <c r="A211" s="3"/>
      <c r="B211" s="2"/>
    </row>
    <row r="212" spans="1:2" x14ac:dyDescent="0.25">
      <c r="A212" s="3"/>
      <c r="B212" s="2"/>
    </row>
    <row r="213" spans="1:2" x14ac:dyDescent="0.25">
      <c r="A213" s="3"/>
      <c r="B213" s="2"/>
    </row>
    <row r="214" spans="1:2" x14ac:dyDescent="0.25">
      <c r="A214" s="3"/>
      <c r="B214" s="2"/>
    </row>
    <row r="215" spans="1:2" x14ac:dyDescent="0.25">
      <c r="A215" s="3"/>
      <c r="B215" s="2"/>
    </row>
    <row r="216" spans="1:2" x14ac:dyDescent="0.25">
      <c r="A216" s="3"/>
      <c r="B216" s="2"/>
    </row>
    <row r="217" spans="1:2" x14ac:dyDescent="0.25">
      <c r="A217" s="3"/>
      <c r="B217" s="2"/>
    </row>
    <row r="218" spans="1:2" x14ac:dyDescent="0.25">
      <c r="A218" s="3"/>
      <c r="B218" s="2"/>
    </row>
    <row r="219" spans="1:2" x14ac:dyDescent="0.25">
      <c r="A219" s="3"/>
      <c r="B219" s="2"/>
    </row>
    <row r="220" spans="1:2" x14ac:dyDescent="0.25">
      <c r="A220" s="3"/>
      <c r="B220" s="2"/>
    </row>
    <row r="221" spans="1:2" x14ac:dyDescent="0.25">
      <c r="A221" s="3"/>
      <c r="B221" s="2"/>
    </row>
    <row r="222" spans="1:2" x14ac:dyDescent="0.25">
      <c r="A222" s="3"/>
      <c r="B222" s="2"/>
    </row>
    <row r="223" spans="1:2" x14ac:dyDescent="0.25">
      <c r="A223" s="3"/>
      <c r="B223" s="2"/>
    </row>
    <row r="224" spans="1:2" x14ac:dyDescent="0.25">
      <c r="A224" s="3"/>
      <c r="B224" s="2"/>
    </row>
    <row r="225" spans="1:2" x14ac:dyDescent="0.25">
      <c r="A225" s="3"/>
      <c r="B225" s="2"/>
    </row>
    <row r="226" spans="1:2" x14ac:dyDescent="0.25">
      <c r="A226" s="3"/>
      <c r="B226" s="2"/>
    </row>
    <row r="227" spans="1:2" x14ac:dyDescent="0.25">
      <c r="A227" s="3"/>
      <c r="B227" s="2"/>
    </row>
    <row r="228" spans="1:2" x14ac:dyDescent="0.25">
      <c r="A228" s="3"/>
      <c r="B228" s="2"/>
    </row>
    <row r="229" spans="1:2" x14ac:dyDescent="0.25">
      <c r="A229" s="3"/>
      <c r="B229" s="2"/>
    </row>
    <row r="230" spans="1:2" x14ac:dyDescent="0.25">
      <c r="A230" s="3"/>
      <c r="B230" s="2"/>
    </row>
    <row r="231" spans="1:2" x14ac:dyDescent="0.25">
      <c r="A231" s="3"/>
    </row>
    <row r="233" spans="1:2" x14ac:dyDescent="0.25">
      <c r="A233" s="3"/>
    </row>
    <row r="235" spans="1:2" x14ac:dyDescent="0.25">
      <c r="A235" s="3"/>
    </row>
    <row r="236" spans="1:2" x14ac:dyDescent="0.25">
      <c r="A236" s="3"/>
    </row>
    <row r="237" spans="1:2" x14ac:dyDescent="0.25">
      <c r="A237" s="3"/>
    </row>
    <row r="238" spans="1:2" x14ac:dyDescent="0.25">
      <c r="A238" s="3"/>
    </row>
    <row r="239" spans="1:2" x14ac:dyDescent="0.25">
      <c r="A239" s="3"/>
    </row>
    <row r="240" spans="1:2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</sheetData>
  <autoFilter ref="A1:B254" xr:uid="{FB22FA4B-56A2-484B-BCCD-76E6286411AD}"/>
  <pageMargins left="0.7" right="0.7" top="0.75" bottom="0.75" header="0.3" footer="0.3"/>
  <pageSetup paperSize="9" orientation="portrait" r:id="rId1"/>
  <ignoredErrors>
    <ignoredError sqref="A7:A11 A2:A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"/>
  <sheetViews>
    <sheetView showGridLines="0" view="pageLayout" zoomScale="94" zoomScaleNormal="100" zoomScalePageLayoutView="94" workbookViewId="0"/>
  </sheetViews>
  <sheetFormatPr baseColWidth="10" defaultColWidth="36.5703125" defaultRowHeight="12.75" x14ac:dyDescent="0.25"/>
  <cols>
    <col min="1" max="1" width="50.85546875" style="12" bestFit="1" customWidth="1"/>
    <col min="2" max="2" width="12.85546875" style="12" bestFit="1" customWidth="1"/>
    <col min="3" max="3" width="14.28515625" style="12" bestFit="1" customWidth="1"/>
    <col min="4" max="4" width="14.5703125" style="12" bestFit="1" customWidth="1"/>
    <col min="5" max="5" width="14.42578125" style="12" bestFit="1" customWidth="1"/>
    <col min="6" max="6" width="15.28515625" style="12" bestFit="1" customWidth="1"/>
    <col min="7" max="7" width="14.7109375" style="12" bestFit="1" customWidth="1"/>
    <col min="8" max="8" width="14.5703125" style="12" bestFit="1" customWidth="1"/>
    <col min="9" max="9" width="14" style="12" bestFit="1" customWidth="1"/>
    <col min="10" max="10" width="13.5703125" style="12" bestFit="1" customWidth="1"/>
    <col min="11" max="11" width="14.42578125" style="12" bestFit="1" customWidth="1"/>
    <col min="12" max="12" width="14.28515625" style="12" bestFit="1" customWidth="1"/>
    <col min="13" max="13" width="12.5703125" style="12" bestFit="1" customWidth="1"/>
    <col min="14" max="16384" width="36.5703125" style="12"/>
  </cols>
  <sheetData>
    <row r="1" spans="1:13" s="14" customFormat="1" ht="63.75" customHeight="1" x14ac:dyDescent="0.25">
      <c r="A1" s="38" t="s">
        <v>4976</v>
      </c>
      <c r="B1" s="38" t="s">
        <v>67</v>
      </c>
      <c r="C1" s="38" t="s">
        <v>374</v>
      </c>
      <c r="D1" s="38" t="s">
        <v>279</v>
      </c>
      <c r="E1" s="38" t="s">
        <v>375</v>
      </c>
      <c r="F1" s="38" t="s">
        <v>376</v>
      </c>
      <c r="G1" s="38" t="s">
        <v>377</v>
      </c>
      <c r="H1" s="38" t="s">
        <v>378</v>
      </c>
      <c r="I1" s="38" t="s">
        <v>379</v>
      </c>
      <c r="J1" s="38" t="s">
        <v>380</v>
      </c>
      <c r="K1" s="38" t="s">
        <v>381</v>
      </c>
      <c r="L1" s="38" t="s">
        <v>260</v>
      </c>
      <c r="M1" s="38" t="s">
        <v>244</v>
      </c>
    </row>
    <row r="2" spans="1:13" x14ac:dyDescent="0.25">
      <c r="A2" s="18" t="s">
        <v>2306</v>
      </c>
      <c r="B2" s="17"/>
      <c r="C2" s="17"/>
      <c r="D2" s="17"/>
      <c r="E2" s="17"/>
      <c r="F2" s="17"/>
      <c r="G2" s="17"/>
      <c r="H2" s="17">
        <v>7078.5</v>
      </c>
      <c r="I2" s="17"/>
      <c r="J2" s="17"/>
      <c r="K2" s="17"/>
      <c r="L2" s="17"/>
      <c r="M2" s="20">
        <f>SUM(Tabla27[[#This Row],[01. Alcaldía]:[11. Salud pública y seguridad ciudadana]])</f>
        <v>7078.5</v>
      </c>
    </row>
    <row r="3" spans="1:13" s="21" customFormat="1" x14ac:dyDescent="0.25">
      <c r="A3" s="22" t="s">
        <v>249</v>
      </c>
      <c r="B3" s="20">
        <f>SUBTOTAL(109,Tabla27[01. Alcaldía])</f>
        <v>0</v>
      </c>
      <c r="C3" s="20">
        <f>SUBTOTAL(109,Tabla27[02. Urbanismo y vivienda])</f>
        <v>0</v>
      </c>
      <c r="D3" s="20">
        <f>SUBTOTAL(109,Tabla27[03. Participación ciudadana y deportes])</f>
        <v>0</v>
      </c>
      <c r="E3" s="20">
        <f>SUBTOTAL(109,Tabla27[04. Hacienda, personal y modernización administrativa])</f>
        <v>0</v>
      </c>
      <c r="F3" s="20">
        <f>SUBTOTAL(109,Tabla27[05. Comercio, mercados y consumo])</f>
        <v>0</v>
      </c>
      <c r="G3" s="20">
        <f>SUBTOTAL(109,Tabla27[06. Educación y cultura])</f>
        <v>0</v>
      </c>
      <c r="H3" s="20">
        <f>SUBTOTAL(109,Tabla27[07. Medio ambiente])</f>
        <v>7078.5</v>
      </c>
      <c r="I3" s="20">
        <f>SUBTOTAL(109,Tabla27[08. Tráfico y movilidad])</f>
        <v>0</v>
      </c>
      <c r="J3" s="20">
        <f>SUBTOTAL(109,Tabla27[09. Turismo, eventos y marca ciudad])</f>
        <v>0</v>
      </c>
      <c r="K3" s="20">
        <f>SUBTOTAL(109,Tabla27[10. Personas mayores, familia y servicios sociales])</f>
        <v>0</v>
      </c>
      <c r="L3" s="20">
        <f>SUBTOTAL(109,Tabla27[11. Salud pública y seguridad ciudadana])</f>
        <v>0</v>
      </c>
      <c r="M3" s="20">
        <f>SUBTOTAL(109,Tabla27[Total general])</f>
        <v>7078.5</v>
      </c>
    </row>
  </sheetData>
  <printOptions horizontalCentered="1"/>
  <pageMargins left="0.31496062992125984" right="0.31496062992125984" top="0.9055118110236221" bottom="0.55118110236220474" header="0.31496062992125984" footer="0.31496062992125984"/>
  <pageSetup paperSize="9" scale="64" fitToHeight="0" orientation="landscape" r:id="rId1"/>
  <headerFooter>
    <oddHeader>&amp;C&amp;"Arial Narrow,Negrita"&amp;14&amp;UCONTRATACION MENOR MIXTA POR PROVEEDORES Y AREAS AYUNTAMIENTO DE VALLADOLID -  PRIMER SEMESTRE EJERCICIO 2026
&amp;"-,Normal"&amp;11&amp;U
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662"/>
  <sheetViews>
    <sheetView workbookViewId="0">
      <selection activeCell="A651" sqref="A651"/>
    </sheetView>
  </sheetViews>
  <sheetFormatPr baseColWidth="10" defaultRowHeight="15" x14ac:dyDescent="0.25"/>
  <cols>
    <col min="1" max="1" width="85.85546875" bestFit="1" customWidth="1"/>
    <col min="2" max="2" width="21" bestFit="1" customWidth="1"/>
  </cols>
  <sheetData>
    <row r="2" spans="1:2" x14ac:dyDescent="0.25">
      <c r="A2" s="36" t="s">
        <v>45</v>
      </c>
      <c r="B2" s="37" t="s">
        <v>281</v>
      </c>
    </row>
    <row r="4" spans="1:2" x14ac:dyDescent="0.25">
      <c r="A4" s="26" t="s">
        <v>243</v>
      </c>
      <c r="B4" s="27" t="s">
        <v>246</v>
      </c>
    </row>
    <row r="5" spans="1:2" x14ac:dyDescent="0.25">
      <c r="A5" s="24" t="s">
        <v>465</v>
      </c>
      <c r="B5" s="25">
        <v>9000</v>
      </c>
    </row>
    <row r="6" spans="1:2" x14ac:dyDescent="0.25">
      <c r="A6" s="24" t="s">
        <v>3563</v>
      </c>
      <c r="B6" s="25">
        <v>4607.66</v>
      </c>
    </row>
    <row r="7" spans="1:2" x14ac:dyDescent="0.25">
      <c r="A7" s="24" t="s">
        <v>3906</v>
      </c>
      <c r="B7" s="25">
        <v>726</v>
      </c>
    </row>
    <row r="8" spans="1:2" x14ac:dyDescent="0.25">
      <c r="A8" s="24" t="s">
        <v>330</v>
      </c>
      <c r="B8" s="25">
        <v>11930.599999999999</v>
      </c>
    </row>
    <row r="9" spans="1:2" x14ac:dyDescent="0.25">
      <c r="A9" s="24" t="s">
        <v>21</v>
      </c>
      <c r="B9" s="25">
        <v>14460.33</v>
      </c>
    </row>
    <row r="10" spans="1:2" x14ac:dyDescent="0.25">
      <c r="A10" s="24" t="s">
        <v>20</v>
      </c>
      <c r="B10" s="25">
        <v>12161.52</v>
      </c>
    </row>
    <row r="11" spans="1:2" x14ac:dyDescent="0.25">
      <c r="A11" s="24" t="s">
        <v>57</v>
      </c>
      <c r="B11" s="25">
        <v>14596.15</v>
      </c>
    </row>
    <row r="12" spans="1:2" x14ac:dyDescent="0.25">
      <c r="A12" s="24" t="s">
        <v>418</v>
      </c>
      <c r="B12" s="25">
        <v>726</v>
      </c>
    </row>
    <row r="13" spans="1:2" x14ac:dyDescent="0.25">
      <c r="A13" s="24" t="s">
        <v>62</v>
      </c>
      <c r="B13" s="25">
        <v>500</v>
      </c>
    </row>
    <row r="14" spans="1:2" x14ac:dyDescent="0.25">
      <c r="A14" s="24" t="s">
        <v>33</v>
      </c>
      <c r="B14" s="25">
        <v>7247.9</v>
      </c>
    </row>
    <row r="15" spans="1:2" x14ac:dyDescent="0.25">
      <c r="A15" s="24" t="s">
        <v>651</v>
      </c>
      <c r="B15" s="25">
        <v>7967.86</v>
      </c>
    </row>
    <row r="16" spans="1:2" x14ac:dyDescent="0.25">
      <c r="A16" s="24" t="s">
        <v>654</v>
      </c>
      <c r="B16" s="25">
        <v>544.5</v>
      </c>
    </row>
    <row r="17" spans="1:2" x14ac:dyDescent="0.25">
      <c r="A17" s="24" t="s">
        <v>53</v>
      </c>
      <c r="B17" s="25">
        <v>3630</v>
      </c>
    </row>
    <row r="18" spans="1:2" x14ac:dyDescent="0.25">
      <c r="A18" s="24" t="s">
        <v>337</v>
      </c>
      <c r="B18" s="25">
        <v>11335.28</v>
      </c>
    </row>
    <row r="19" spans="1:2" x14ac:dyDescent="0.25">
      <c r="A19" s="24" t="s">
        <v>2651</v>
      </c>
      <c r="B19" s="25">
        <v>193.6</v>
      </c>
    </row>
    <row r="20" spans="1:2" x14ac:dyDescent="0.25">
      <c r="A20" s="24" t="s">
        <v>24</v>
      </c>
      <c r="B20" s="25">
        <v>1265</v>
      </c>
    </row>
    <row r="21" spans="1:2" x14ac:dyDescent="0.25">
      <c r="A21" s="24" t="s">
        <v>58</v>
      </c>
      <c r="B21" s="25">
        <v>7100</v>
      </c>
    </row>
    <row r="22" spans="1:2" x14ac:dyDescent="0.25">
      <c r="A22" s="24" t="s">
        <v>2658</v>
      </c>
      <c r="B22" s="25">
        <v>1975.93</v>
      </c>
    </row>
    <row r="23" spans="1:2" x14ac:dyDescent="0.25">
      <c r="A23" s="24" t="s">
        <v>3886</v>
      </c>
      <c r="B23" s="25">
        <v>850</v>
      </c>
    </row>
    <row r="24" spans="1:2" x14ac:dyDescent="0.25">
      <c r="A24" s="24" t="s">
        <v>4693</v>
      </c>
      <c r="B24" s="25">
        <v>75.89</v>
      </c>
    </row>
    <row r="25" spans="1:2" x14ac:dyDescent="0.25">
      <c r="A25" s="24" t="s">
        <v>2661</v>
      </c>
      <c r="B25" s="25">
        <v>2966.56</v>
      </c>
    </row>
    <row r="26" spans="1:2" x14ac:dyDescent="0.25">
      <c r="A26" s="24" t="s">
        <v>29</v>
      </c>
      <c r="B26" s="25">
        <v>22753.86</v>
      </c>
    </row>
    <row r="27" spans="1:2" x14ac:dyDescent="0.25">
      <c r="A27" s="24" t="s">
        <v>13</v>
      </c>
      <c r="B27" s="25">
        <v>29149.149999999998</v>
      </c>
    </row>
    <row r="28" spans="1:2" x14ac:dyDescent="0.25">
      <c r="A28" s="24" t="s">
        <v>4329</v>
      </c>
      <c r="B28" s="25">
        <v>36</v>
      </c>
    </row>
    <row r="29" spans="1:2" x14ac:dyDescent="0.25">
      <c r="A29" s="24" t="s">
        <v>4687</v>
      </c>
      <c r="B29" s="25">
        <v>104.99</v>
      </c>
    </row>
    <row r="30" spans="1:2" x14ac:dyDescent="0.25">
      <c r="A30" s="24" t="s">
        <v>302</v>
      </c>
      <c r="B30" s="25">
        <v>15500</v>
      </c>
    </row>
    <row r="31" spans="1:2" x14ac:dyDescent="0.25">
      <c r="A31" s="24" t="s">
        <v>317</v>
      </c>
      <c r="B31" s="25">
        <v>401.96</v>
      </c>
    </row>
    <row r="32" spans="1:2" x14ac:dyDescent="0.25">
      <c r="A32" s="24" t="s">
        <v>405</v>
      </c>
      <c r="B32" s="25">
        <v>5551.48</v>
      </c>
    </row>
    <row r="33" spans="1:2" x14ac:dyDescent="0.25">
      <c r="A33" s="24" t="s">
        <v>4043</v>
      </c>
      <c r="B33" s="25">
        <v>396.88</v>
      </c>
    </row>
    <row r="34" spans="1:2" x14ac:dyDescent="0.25">
      <c r="A34" s="24" t="s">
        <v>809</v>
      </c>
      <c r="B34" s="25">
        <v>786.5</v>
      </c>
    </row>
    <row r="35" spans="1:2" x14ac:dyDescent="0.25">
      <c r="A35" s="24" t="s">
        <v>4134</v>
      </c>
      <c r="B35" s="25">
        <v>318.85000000000002</v>
      </c>
    </row>
    <row r="36" spans="1:2" x14ac:dyDescent="0.25">
      <c r="A36" s="24" t="s">
        <v>425</v>
      </c>
      <c r="B36" s="25">
        <v>754.67000000000007</v>
      </c>
    </row>
    <row r="37" spans="1:2" x14ac:dyDescent="0.25">
      <c r="A37" s="24" t="s">
        <v>64</v>
      </c>
      <c r="B37" s="25">
        <v>29917.71</v>
      </c>
    </row>
    <row r="38" spans="1:2" x14ac:dyDescent="0.25">
      <c r="A38" s="24" t="s">
        <v>63</v>
      </c>
      <c r="B38" s="25">
        <v>26846.600000000002</v>
      </c>
    </row>
    <row r="39" spans="1:2" x14ac:dyDescent="0.25">
      <c r="A39" s="24" t="s">
        <v>865</v>
      </c>
      <c r="B39" s="25">
        <v>629.20000000000005</v>
      </c>
    </row>
    <row r="40" spans="1:2" x14ac:dyDescent="0.25">
      <c r="A40" s="24" t="s">
        <v>3521</v>
      </c>
      <c r="B40" s="25">
        <v>5449.6</v>
      </c>
    </row>
    <row r="41" spans="1:2" x14ac:dyDescent="0.25">
      <c r="A41" s="24" t="s">
        <v>4842</v>
      </c>
      <c r="B41" s="25">
        <v>1000</v>
      </c>
    </row>
    <row r="42" spans="1:2" x14ac:dyDescent="0.25">
      <c r="A42" s="24" t="s">
        <v>944</v>
      </c>
      <c r="B42" s="25">
        <v>1210</v>
      </c>
    </row>
    <row r="43" spans="1:2" x14ac:dyDescent="0.25">
      <c r="A43" s="24" t="s">
        <v>56</v>
      </c>
      <c r="B43" s="25">
        <v>1803.65</v>
      </c>
    </row>
    <row r="44" spans="1:2" x14ac:dyDescent="0.25">
      <c r="A44" s="24" t="s">
        <v>975</v>
      </c>
      <c r="B44" s="25">
        <v>14399</v>
      </c>
    </row>
    <row r="45" spans="1:2" x14ac:dyDescent="0.25">
      <c r="A45" s="24" t="s">
        <v>42</v>
      </c>
      <c r="B45" s="25">
        <v>11888.1</v>
      </c>
    </row>
    <row r="46" spans="1:2" x14ac:dyDescent="0.25">
      <c r="A46" s="24" t="s">
        <v>3731</v>
      </c>
      <c r="B46" s="25">
        <v>1496.4699999999998</v>
      </c>
    </row>
    <row r="47" spans="1:2" x14ac:dyDescent="0.25">
      <c r="A47" s="24" t="s">
        <v>3714</v>
      </c>
      <c r="B47" s="25">
        <v>2675</v>
      </c>
    </row>
    <row r="48" spans="1:2" x14ac:dyDescent="0.25">
      <c r="A48" s="24" t="s">
        <v>4661</v>
      </c>
      <c r="B48" s="25">
        <v>529.33000000000004</v>
      </c>
    </row>
    <row r="49" spans="1:2" x14ac:dyDescent="0.25">
      <c r="A49" s="24" t="s">
        <v>1023</v>
      </c>
      <c r="B49" s="25">
        <v>2642.64</v>
      </c>
    </row>
    <row r="50" spans="1:2" x14ac:dyDescent="0.25">
      <c r="A50" s="24" t="s">
        <v>1033</v>
      </c>
      <c r="B50" s="25">
        <v>5082</v>
      </c>
    </row>
    <row r="51" spans="1:2" x14ac:dyDescent="0.25">
      <c r="A51" s="24" t="s">
        <v>283</v>
      </c>
      <c r="B51" s="25">
        <v>1352</v>
      </c>
    </row>
    <row r="52" spans="1:2" x14ac:dyDescent="0.25">
      <c r="A52" s="24" t="s">
        <v>32</v>
      </c>
      <c r="B52" s="25">
        <v>3500</v>
      </c>
    </row>
    <row r="53" spans="1:2" x14ac:dyDescent="0.25">
      <c r="A53" s="24" t="s">
        <v>3594</v>
      </c>
      <c r="B53" s="25">
        <v>17869.43</v>
      </c>
    </row>
    <row r="54" spans="1:2" x14ac:dyDescent="0.25">
      <c r="A54" s="24" t="s">
        <v>39</v>
      </c>
      <c r="B54" s="25">
        <v>13663.1</v>
      </c>
    </row>
    <row r="55" spans="1:2" x14ac:dyDescent="0.25">
      <c r="A55" s="24" t="s">
        <v>291</v>
      </c>
      <c r="B55" s="25">
        <v>1331</v>
      </c>
    </row>
    <row r="56" spans="1:2" x14ac:dyDescent="0.25">
      <c r="A56" s="24" t="s">
        <v>61</v>
      </c>
      <c r="B56" s="25">
        <v>12773.5</v>
      </c>
    </row>
    <row r="57" spans="1:2" x14ac:dyDescent="0.25">
      <c r="A57" s="24" t="s">
        <v>15</v>
      </c>
      <c r="B57" s="25">
        <v>45164.04</v>
      </c>
    </row>
    <row r="58" spans="1:2" x14ac:dyDescent="0.25">
      <c r="A58" s="24" t="s">
        <v>1192</v>
      </c>
      <c r="B58" s="25">
        <v>495</v>
      </c>
    </row>
    <row r="59" spans="1:2" x14ac:dyDescent="0.25">
      <c r="A59" s="24" t="s">
        <v>3120</v>
      </c>
      <c r="B59" s="25">
        <v>1107.1500000000001</v>
      </c>
    </row>
    <row r="60" spans="1:2" x14ac:dyDescent="0.25">
      <c r="A60" s="24" t="s">
        <v>16</v>
      </c>
      <c r="B60" s="25">
        <v>11656.33</v>
      </c>
    </row>
    <row r="61" spans="1:2" x14ac:dyDescent="0.25">
      <c r="A61" s="24" t="s">
        <v>3437</v>
      </c>
      <c r="B61" s="25">
        <v>7315</v>
      </c>
    </row>
    <row r="62" spans="1:2" x14ac:dyDescent="0.25">
      <c r="A62" s="24" t="s">
        <v>413</v>
      </c>
      <c r="B62" s="25">
        <v>9092.41</v>
      </c>
    </row>
    <row r="63" spans="1:2" x14ac:dyDescent="0.25">
      <c r="A63" s="24" t="s">
        <v>360</v>
      </c>
      <c r="B63" s="25">
        <v>260</v>
      </c>
    </row>
    <row r="64" spans="1:2" x14ac:dyDescent="0.25">
      <c r="A64" s="24" t="s">
        <v>19</v>
      </c>
      <c r="B64" s="25">
        <v>10378.31</v>
      </c>
    </row>
    <row r="65" spans="1:2" x14ac:dyDescent="0.25">
      <c r="A65" s="24" t="s">
        <v>50</v>
      </c>
      <c r="B65" s="25">
        <v>230.76999999999998</v>
      </c>
    </row>
    <row r="66" spans="1:2" x14ac:dyDescent="0.25">
      <c r="A66" s="24" t="s">
        <v>27</v>
      </c>
      <c r="B66" s="25">
        <v>6528.5299999999988</v>
      </c>
    </row>
    <row r="67" spans="1:2" x14ac:dyDescent="0.25">
      <c r="A67" s="24" t="s">
        <v>1234</v>
      </c>
      <c r="B67" s="25">
        <v>14278</v>
      </c>
    </row>
    <row r="68" spans="1:2" x14ac:dyDescent="0.25">
      <c r="A68" s="24" t="s">
        <v>350</v>
      </c>
      <c r="B68" s="25">
        <v>2426.42</v>
      </c>
    </row>
    <row r="69" spans="1:2" x14ac:dyDescent="0.25">
      <c r="A69" s="24" t="s">
        <v>4409</v>
      </c>
      <c r="B69" s="25">
        <v>24</v>
      </c>
    </row>
    <row r="70" spans="1:2" x14ac:dyDescent="0.25">
      <c r="A70" s="24" t="s">
        <v>351</v>
      </c>
      <c r="B70" s="25">
        <v>6428</v>
      </c>
    </row>
    <row r="71" spans="1:2" x14ac:dyDescent="0.25">
      <c r="A71" s="24" t="s">
        <v>3760</v>
      </c>
      <c r="B71" s="25">
        <v>1881.55</v>
      </c>
    </row>
    <row r="72" spans="1:2" x14ac:dyDescent="0.25">
      <c r="A72" s="24" t="s">
        <v>3389</v>
      </c>
      <c r="B72" s="25">
        <v>12100</v>
      </c>
    </row>
    <row r="73" spans="1:2" x14ac:dyDescent="0.25">
      <c r="A73" s="24" t="s">
        <v>1273</v>
      </c>
      <c r="B73" s="25">
        <v>25914.359999999997</v>
      </c>
    </row>
    <row r="74" spans="1:2" x14ac:dyDescent="0.25">
      <c r="A74" s="24" t="s">
        <v>446</v>
      </c>
      <c r="B74" s="25">
        <v>484.8</v>
      </c>
    </row>
    <row r="75" spans="1:2" x14ac:dyDescent="0.25">
      <c r="A75" s="24" t="s">
        <v>47</v>
      </c>
      <c r="B75" s="25">
        <v>375.02</v>
      </c>
    </row>
    <row r="76" spans="1:2" x14ac:dyDescent="0.25">
      <c r="A76" s="24" t="s">
        <v>41</v>
      </c>
      <c r="B76" s="25">
        <v>13914.95</v>
      </c>
    </row>
    <row r="77" spans="1:2" x14ac:dyDescent="0.25">
      <c r="A77" s="24" t="s">
        <v>323</v>
      </c>
      <c r="B77" s="25">
        <v>11852</v>
      </c>
    </row>
    <row r="78" spans="1:2" x14ac:dyDescent="0.25">
      <c r="A78" s="24" t="s">
        <v>1286</v>
      </c>
      <c r="B78" s="25">
        <v>1490</v>
      </c>
    </row>
    <row r="79" spans="1:2" x14ac:dyDescent="0.25">
      <c r="A79" s="24" t="s">
        <v>54</v>
      </c>
      <c r="B79" s="25">
        <v>24718.41</v>
      </c>
    </row>
    <row r="80" spans="1:2" x14ac:dyDescent="0.25">
      <c r="A80" s="24" t="s">
        <v>22</v>
      </c>
      <c r="B80" s="25">
        <v>71464.59</v>
      </c>
    </row>
    <row r="81" spans="1:2" x14ac:dyDescent="0.25">
      <c r="A81" s="24" t="s">
        <v>44</v>
      </c>
      <c r="B81" s="25">
        <v>19082.580000000002</v>
      </c>
    </row>
    <row r="82" spans="1:2" x14ac:dyDescent="0.25">
      <c r="A82" s="24" t="s">
        <v>247</v>
      </c>
      <c r="B82" s="25">
        <v>109.26</v>
      </c>
    </row>
    <row r="83" spans="1:2" x14ac:dyDescent="0.25">
      <c r="A83" s="24" t="s">
        <v>399</v>
      </c>
      <c r="B83" s="25">
        <v>3509</v>
      </c>
    </row>
    <row r="84" spans="1:2" x14ac:dyDescent="0.25">
      <c r="A84" s="24" t="s">
        <v>4479</v>
      </c>
      <c r="B84" s="25">
        <v>4840</v>
      </c>
    </row>
    <row r="85" spans="1:2" x14ac:dyDescent="0.25">
      <c r="A85" s="24" t="s">
        <v>4639</v>
      </c>
      <c r="B85" s="25">
        <v>1530</v>
      </c>
    </row>
    <row r="86" spans="1:2" x14ac:dyDescent="0.25">
      <c r="A86" s="24" t="s">
        <v>3823</v>
      </c>
      <c r="B86" s="25">
        <v>1050.28</v>
      </c>
    </row>
    <row r="87" spans="1:2" x14ac:dyDescent="0.25">
      <c r="A87" s="24" t="s">
        <v>915</v>
      </c>
      <c r="B87" s="25">
        <v>3442.45</v>
      </c>
    </row>
    <row r="88" spans="1:2" x14ac:dyDescent="0.25">
      <c r="A88" s="24" t="s">
        <v>325</v>
      </c>
      <c r="B88" s="25">
        <v>109.8</v>
      </c>
    </row>
    <row r="89" spans="1:2" x14ac:dyDescent="0.25">
      <c r="A89" s="24" t="s">
        <v>895</v>
      </c>
      <c r="B89" s="25">
        <v>528</v>
      </c>
    </row>
    <row r="90" spans="1:2" x14ac:dyDescent="0.25">
      <c r="A90" s="24" t="s">
        <v>31</v>
      </c>
      <c r="B90" s="25">
        <v>1045</v>
      </c>
    </row>
    <row r="91" spans="1:2" x14ac:dyDescent="0.25">
      <c r="A91" s="24" t="s">
        <v>1388</v>
      </c>
      <c r="B91" s="25">
        <v>14515.14</v>
      </c>
    </row>
    <row r="92" spans="1:2" x14ac:dyDescent="0.25">
      <c r="A92" s="24" t="s">
        <v>1391</v>
      </c>
      <c r="B92" s="25">
        <v>11389.130000000001</v>
      </c>
    </row>
    <row r="93" spans="1:2" x14ac:dyDescent="0.25">
      <c r="A93" s="24" t="s">
        <v>3431</v>
      </c>
      <c r="B93" s="25">
        <v>8079.56</v>
      </c>
    </row>
    <row r="94" spans="1:2" x14ac:dyDescent="0.25">
      <c r="A94" s="24" t="s">
        <v>52</v>
      </c>
      <c r="B94" s="25">
        <v>563.59</v>
      </c>
    </row>
    <row r="95" spans="1:2" x14ac:dyDescent="0.25">
      <c r="A95" s="24" t="s">
        <v>1499</v>
      </c>
      <c r="B95" s="25">
        <v>550</v>
      </c>
    </row>
    <row r="96" spans="1:2" x14ac:dyDescent="0.25">
      <c r="A96" s="24" t="s">
        <v>3918</v>
      </c>
      <c r="B96" s="25">
        <v>1216.9099999999999</v>
      </c>
    </row>
    <row r="97" spans="1:2" x14ac:dyDescent="0.25">
      <c r="A97" s="24" t="s">
        <v>1069</v>
      </c>
      <c r="B97" s="25">
        <v>23311.22</v>
      </c>
    </row>
    <row r="98" spans="1:2" x14ac:dyDescent="0.25">
      <c r="A98" s="24" t="s">
        <v>4858</v>
      </c>
      <c r="B98" s="25">
        <v>750.04</v>
      </c>
    </row>
    <row r="99" spans="1:2" x14ac:dyDescent="0.25">
      <c r="A99" s="24" t="s">
        <v>2580</v>
      </c>
      <c r="B99" s="25">
        <v>15607.79</v>
      </c>
    </row>
    <row r="100" spans="1:2" x14ac:dyDescent="0.25">
      <c r="A100" s="24" t="s">
        <v>4466</v>
      </c>
      <c r="B100" s="25">
        <v>380</v>
      </c>
    </row>
    <row r="101" spans="1:2" x14ac:dyDescent="0.25">
      <c r="A101" s="24" t="s">
        <v>3793</v>
      </c>
      <c r="B101" s="25">
        <v>2114.1999999999998</v>
      </c>
    </row>
    <row r="102" spans="1:2" x14ac:dyDescent="0.25">
      <c r="A102" s="24" t="s">
        <v>3893</v>
      </c>
      <c r="B102" s="25">
        <v>245.63</v>
      </c>
    </row>
    <row r="103" spans="1:2" x14ac:dyDescent="0.25">
      <c r="A103" s="24" t="s">
        <v>4104</v>
      </c>
      <c r="B103" s="25">
        <v>107.25</v>
      </c>
    </row>
    <row r="104" spans="1:2" x14ac:dyDescent="0.25">
      <c r="A104" s="24" t="s">
        <v>1563</v>
      </c>
      <c r="B104" s="25">
        <v>2698.91</v>
      </c>
    </row>
    <row r="105" spans="1:2" x14ac:dyDescent="0.25">
      <c r="A105" s="24" t="s">
        <v>2809</v>
      </c>
      <c r="B105" s="25">
        <v>3267</v>
      </c>
    </row>
    <row r="106" spans="1:2" x14ac:dyDescent="0.25">
      <c r="A106" s="24" t="s">
        <v>1570</v>
      </c>
      <c r="B106" s="25">
        <v>4500</v>
      </c>
    </row>
    <row r="107" spans="1:2" x14ac:dyDescent="0.25">
      <c r="A107" s="24" t="s">
        <v>1573</v>
      </c>
      <c r="B107" s="25">
        <v>1025.6400000000001</v>
      </c>
    </row>
    <row r="108" spans="1:2" x14ac:dyDescent="0.25">
      <c r="A108" s="24" t="s">
        <v>326</v>
      </c>
      <c r="B108" s="25">
        <v>60.5</v>
      </c>
    </row>
    <row r="109" spans="1:2" x14ac:dyDescent="0.25">
      <c r="A109" s="24" t="s">
        <v>34</v>
      </c>
      <c r="B109" s="25">
        <v>9316.409999999998</v>
      </c>
    </row>
    <row r="110" spans="1:2" x14ac:dyDescent="0.25">
      <c r="A110" s="24" t="s">
        <v>333</v>
      </c>
      <c r="B110" s="25">
        <v>98.19</v>
      </c>
    </row>
    <row r="111" spans="1:2" x14ac:dyDescent="0.25">
      <c r="A111" s="24" t="s">
        <v>1630</v>
      </c>
      <c r="B111" s="25">
        <v>6000</v>
      </c>
    </row>
    <row r="112" spans="1:2" x14ac:dyDescent="0.25">
      <c r="A112" s="24" t="s">
        <v>352</v>
      </c>
      <c r="B112" s="25">
        <v>7199.5</v>
      </c>
    </row>
    <row r="113" spans="1:2" x14ac:dyDescent="0.25">
      <c r="A113" s="24" t="s">
        <v>411</v>
      </c>
      <c r="B113" s="25">
        <v>423.03</v>
      </c>
    </row>
    <row r="114" spans="1:2" x14ac:dyDescent="0.25">
      <c r="A114" s="24" t="s">
        <v>775</v>
      </c>
      <c r="B114" s="25">
        <v>13742.31</v>
      </c>
    </row>
    <row r="115" spans="1:2" x14ac:dyDescent="0.25">
      <c r="A115" s="24" t="s">
        <v>1732</v>
      </c>
      <c r="B115" s="25">
        <v>17515</v>
      </c>
    </row>
    <row r="116" spans="1:2" x14ac:dyDescent="0.25">
      <c r="A116" s="24" t="s">
        <v>334</v>
      </c>
      <c r="B116" s="25">
        <v>7243.14</v>
      </c>
    </row>
    <row r="117" spans="1:2" x14ac:dyDescent="0.25">
      <c r="A117" s="24" t="s">
        <v>1735</v>
      </c>
      <c r="B117" s="25">
        <v>1180</v>
      </c>
    </row>
    <row r="118" spans="1:2" x14ac:dyDescent="0.25">
      <c r="A118" s="24" t="s">
        <v>4210</v>
      </c>
      <c r="B118" s="25">
        <v>156.09</v>
      </c>
    </row>
    <row r="119" spans="1:2" x14ac:dyDescent="0.25">
      <c r="A119" s="24" t="s">
        <v>3583</v>
      </c>
      <c r="B119" s="25">
        <v>3630</v>
      </c>
    </row>
    <row r="120" spans="1:2" x14ac:dyDescent="0.25">
      <c r="A120" s="24" t="s">
        <v>318</v>
      </c>
      <c r="B120" s="25">
        <v>7018</v>
      </c>
    </row>
    <row r="121" spans="1:2" x14ac:dyDescent="0.25">
      <c r="A121" s="24" t="s">
        <v>981</v>
      </c>
      <c r="B121" s="25">
        <v>30761.55</v>
      </c>
    </row>
    <row r="122" spans="1:2" x14ac:dyDescent="0.25">
      <c r="A122" s="24" t="s">
        <v>3618</v>
      </c>
      <c r="B122" s="25">
        <v>2808.41</v>
      </c>
    </row>
    <row r="123" spans="1:2" x14ac:dyDescent="0.25">
      <c r="A123" s="24" t="s">
        <v>1789</v>
      </c>
      <c r="B123" s="25">
        <v>1905.75</v>
      </c>
    </row>
    <row r="124" spans="1:2" x14ac:dyDescent="0.25">
      <c r="A124" s="24" t="s">
        <v>422</v>
      </c>
      <c r="B124" s="25">
        <v>234.76</v>
      </c>
    </row>
    <row r="125" spans="1:2" x14ac:dyDescent="0.25">
      <c r="A125" s="24" t="s">
        <v>1797</v>
      </c>
      <c r="B125" s="25">
        <v>14987.07</v>
      </c>
    </row>
    <row r="126" spans="1:2" x14ac:dyDescent="0.25">
      <c r="A126" s="24" t="s">
        <v>23</v>
      </c>
      <c r="B126" s="25">
        <v>6963.5499999999993</v>
      </c>
    </row>
    <row r="127" spans="1:2" x14ac:dyDescent="0.25">
      <c r="A127" s="24" t="s">
        <v>1810</v>
      </c>
      <c r="B127" s="25">
        <v>5553.9</v>
      </c>
    </row>
    <row r="128" spans="1:2" x14ac:dyDescent="0.25">
      <c r="A128" s="24" t="s">
        <v>17</v>
      </c>
      <c r="B128" s="25">
        <v>11199.39</v>
      </c>
    </row>
    <row r="129" spans="1:2" x14ac:dyDescent="0.25">
      <c r="A129" s="24" t="s">
        <v>287</v>
      </c>
      <c r="B129" s="25">
        <v>10809.49</v>
      </c>
    </row>
    <row r="130" spans="1:2" x14ac:dyDescent="0.25">
      <c r="A130" s="24" t="s">
        <v>35</v>
      </c>
      <c r="B130" s="25">
        <v>1853.5</v>
      </c>
    </row>
    <row r="131" spans="1:2" x14ac:dyDescent="0.25">
      <c r="A131" s="24" t="s">
        <v>3621</v>
      </c>
      <c r="B131" s="25">
        <v>3385.58</v>
      </c>
    </row>
    <row r="132" spans="1:2" x14ac:dyDescent="0.25">
      <c r="A132" s="24" t="s">
        <v>4456</v>
      </c>
      <c r="B132" s="25">
        <v>5502.72</v>
      </c>
    </row>
    <row r="133" spans="1:2" x14ac:dyDescent="0.25">
      <c r="A133" s="24" t="s">
        <v>3000</v>
      </c>
      <c r="B133" s="25">
        <v>1310.43</v>
      </c>
    </row>
    <row r="134" spans="1:2" x14ac:dyDescent="0.25">
      <c r="A134" s="24" t="s">
        <v>336</v>
      </c>
      <c r="B134" s="25">
        <v>2178</v>
      </c>
    </row>
    <row r="135" spans="1:2" x14ac:dyDescent="0.25">
      <c r="A135" s="24" t="s">
        <v>4331</v>
      </c>
      <c r="B135" s="25">
        <v>34</v>
      </c>
    </row>
    <row r="136" spans="1:2" x14ac:dyDescent="0.25">
      <c r="A136" s="24" t="s">
        <v>1893</v>
      </c>
      <c r="B136" s="25">
        <v>8160.24</v>
      </c>
    </row>
    <row r="137" spans="1:2" x14ac:dyDescent="0.25">
      <c r="A137" s="24" t="s">
        <v>3286</v>
      </c>
      <c r="B137" s="25">
        <v>217.8</v>
      </c>
    </row>
    <row r="138" spans="1:2" x14ac:dyDescent="0.25">
      <c r="A138" s="24" t="s">
        <v>1921</v>
      </c>
      <c r="B138" s="25">
        <v>450</v>
      </c>
    </row>
    <row r="139" spans="1:2" x14ac:dyDescent="0.25">
      <c r="A139" s="24" t="s">
        <v>2919</v>
      </c>
      <c r="B139" s="25">
        <v>5998.35</v>
      </c>
    </row>
    <row r="140" spans="1:2" x14ac:dyDescent="0.25">
      <c r="A140" s="24" t="s">
        <v>4155</v>
      </c>
      <c r="B140" s="25">
        <v>0</v>
      </c>
    </row>
    <row r="141" spans="1:2" x14ac:dyDescent="0.25">
      <c r="A141" s="24" t="s">
        <v>1941</v>
      </c>
      <c r="B141" s="25">
        <v>1540</v>
      </c>
    </row>
    <row r="142" spans="1:2" x14ac:dyDescent="0.25">
      <c r="A142" s="24" t="s">
        <v>2961</v>
      </c>
      <c r="B142" s="25">
        <v>3900</v>
      </c>
    </row>
    <row r="143" spans="1:2" x14ac:dyDescent="0.25">
      <c r="A143" s="24" t="s">
        <v>3679</v>
      </c>
      <c r="B143" s="25">
        <v>2250</v>
      </c>
    </row>
    <row r="144" spans="1:2" x14ac:dyDescent="0.25">
      <c r="A144" s="24" t="s">
        <v>2963</v>
      </c>
      <c r="B144" s="25">
        <v>3900</v>
      </c>
    </row>
    <row r="145" spans="1:2" x14ac:dyDescent="0.25">
      <c r="A145" s="24" t="s">
        <v>1971</v>
      </c>
      <c r="B145" s="25">
        <v>0</v>
      </c>
    </row>
    <row r="146" spans="1:2" x14ac:dyDescent="0.25">
      <c r="A146" s="24" t="s">
        <v>298</v>
      </c>
      <c r="B146" s="25">
        <v>800.6</v>
      </c>
    </row>
    <row r="147" spans="1:2" x14ac:dyDescent="0.25">
      <c r="A147" s="24" t="s">
        <v>306</v>
      </c>
      <c r="B147" s="25">
        <v>1700</v>
      </c>
    </row>
    <row r="148" spans="1:2" x14ac:dyDescent="0.25">
      <c r="A148" s="24" t="s">
        <v>4269</v>
      </c>
      <c r="B148" s="25">
        <v>102.85</v>
      </c>
    </row>
    <row r="149" spans="1:2" x14ac:dyDescent="0.25">
      <c r="A149" s="24" t="s">
        <v>290</v>
      </c>
      <c r="B149" s="25">
        <v>1459.1599999999999</v>
      </c>
    </row>
    <row r="150" spans="1:2" x14ac:dyDescent="0.25">
      <c r="A150" s="24" t="s">
        <v>363</v>
      </c>
      <c r="B150" s="25">
        <v>990</v>
      </c>
    </row>
    <row r="151" spans="1:2" x14ac:dyDescent="0.25">
      <c r="A151" s="24" t="s">
        <v>1723</v>
      </c>
      <c r="B151" s="25">
        <v>16835.5</v>
      </c>
    </row>
    <row r="152" spans="1:2" x14ac:dyDescent="0.25">
      <c r="A152" s="24" t="s">
        <v>2001</v>
      </c>
      <c r="B152" s="25">
        <v>167.18</v>
      </c>
    </row>
    <row r="153" spans="1:2" x14ac:dyDescent="0.25">
      <c r="A153" s="24" t="s">
        <v>3382</v>
      </c>
      <c r="B153" s="25">
        <v>21901</v>
      </c>
    </row>
    <row r="154" spans="1:2" x14ac:dyDescent="0.25">
      <c r="A154" s="24" t="s">
        <v>60</v>
      </c>
      <c r="B154" s="25">
        <v>11632.1</v>
      </c>
    </row>
    <row r="155" spans="1:2" x14ac:dyDescent="0.25">
      <c r="A155" s="24" t="s">
        <v>2015</v>
      </c>
      <c r="B155" s="25">
        <v>782.87</v>
      </c>
    </row>
    <row r="156" spans="1:2" x14ac:dyDescent="0.25">
      <c r="A156" s="24" t="s">
        <v>43</v>
      </c>
      <c r="B156" s="25">
        <v>20769</v>
      </c>
    </row>
    <row r="157" spans="1:2" x14ac:dyDescent="0.25">
      <c r="A157" s="24" t="s">
        <v>51</v>
      </c>
      <c r="B157" s="25">
        <v>9676.52</v>
      </c>
    </row>
    <row r="158" spans="1:2" x14ac:dyDescent="0.25">
      <c r="A158" s="24" t="s">
        <v>1478</v>
      </c>
      <c r="B158" s="25">
        <v>3786.12</v>
      </c>
    </row>
    <row r="159" spans="1:2" x14ac:dyDescent="0.25">
      <c r="A159" s="24" t="s">
        <v>312</v>
      </c>
      <c r="B159" s="25">
        <v>275</v>
      </c>
    </row>
    <row r="160" spans="1:2" x14ac:dyDescent="0.25">
      <c r="A160" s="24" t="s">
        <v>341</v>
      </c>
      <c r="B160" s="25">
        <v>978</v>
      </c>
    </row>
    <row r="161" spans="1:2" x14ac:dyDescent="0.25">
      <c r="A161" s="24" t="s">
        <v>432</v>
      </c>
      <c r="B161" s="25">
        <v>1045</v>
      </c>
    </row>
    <row r="162" spans="1:2" x14ac:dyDescent="0.25">
      <c r="A162" s="24" t="s">
        <v>316</v>
      </c>
      <c r="B162" s="25">
        <v>565.41999999999996</v>
      </c>
    </row>
    <row r="163" spans="1:2" x14ac:dyDescent="0.25">
      <c r="A163" s="24" t="s">
        <v>3570</v>
      </c>
      <c r="B163" s="25">
        <v>4477</v>
      </c>
    </row>
    <row r="164" spans="1:2" x14ac:dyDescent="0.25">
      <c r="A164" s="24" t="s">
        <v>433</v>
      </c>
      <c r="B164" s="25">
        <v>1540</v>
      </c>
    </row>
    <row r="165" spans="1:2" x14ac:dyDescent="0.25">
      <c r="A165" s="24" t="s">
        <v>2122</v>
      </c>
      <c r="B165" s="25">
        <v>845.5</v>
      </c>
    </row>
    <row r="166" spans="1:2" x14ac:dyDescent="0.25">
      <c r="A166" s="24" t="s">
        <v>25</v>
      </c>
      <c r="B166" s="25">
        <v>2242</v>
      </c>
    </row>
    <row r="167" spans="1:2" x14ac:dyDescent="0.25">
      <c r="A167" s="24" t="s">
        <v>252</v>
      </c>
      <c r="B167" s="25">
        <v>4107.95</v>
      </c>
    </row>
    <row r="168" spans="1:2" x14ac:dyDescent="0.25">
      <c r="A168" s="24" t="s">
        <v>36</v>
      </c>
      <c r="B168" s="25">
        <v>6655</v>
      </c>
    </row>
    <row r="169" spans="1:2" x14ac:dyDescent="0.25">
      <c r="A169" s="24" t="s">
        <v>357</v>
      </c>
      <c r="B169" s="25">
        <v>544.36</v>
      </c>
    </row>
    <row r="170" spans="1:2" x14ac:dyDescent="0.25">
      <c r="A170" s="24" t="s">
        <v>3568</v>
      </c>
      <c r="B170" s="25">
        <v>6138.58</v>
      </c>
    </row>
    <row r="171" spans="1:2" x14ac:dyDescent="0.25">
      <c r="A171" s="24" t="s">
        <v>3411</v>
      </c>
      <c r="B171" s="25">
        <v>14831.91</v>
      </c>
    </row>
    <row r="172" spans="1:2" x14ac:dyDescent="0.25">
      <c r="A172" s="24" t="s">
        <v>3284</v>
      </c>
      <c r="B172" s="25">
        <v>126.84</v>
      </c>
    </row>
    <row r="173" spans="1:2" x14ac:dyDescent="0.25">
      <c r="A173" s="24" t="s">
        <v>2169</v>
      </c>
      <c r="B173" s="25">
        <v>17523.11</v>
      </c>
    </row>
    <row r="174" spans="1:2" x14ac:dyDescent="0.25">
      <c r="A174" s="24" t="s">
        <v>2185</v>
      </c>
      <c r="B174" s="25">
        <v>700</v>
      </c>
    </row>
    <row r="175" spans="1:2" x14ac:dyDescent="0.25">
      <c r="A175" s="24" t="s">
        <v>294</v>
      </c>
      <c r="B175" s="25">
        <v>5738.8499999999995</v>
      </c>
    </row>
    <row r="176" spans="1:2" x14ac:dyDescent="0.25">
      <c r="A176" s="24" t="s">
        <v>354</v>
      </c>
      <c r="B176" s="25">
        <v>7652.8</v>
      </c>
    </row>
    <row r="177" spans="1:2" x14ac:dyDescent="0.25">
      <c r="A177" s="24" t="s">
        <v>4230</v>
      </c>
      <c r="B177" s="25">
        <v>974.05000000000007</v>
      </c>
    </row>
    <row r="178" spans="1:2" x14ac:dyDescent="0.25">
      <c r="A178" s="24" t="s">
        <v>2210</v>
      </c>
      <c r="B178" s="25">
        <v>3630</v>
      </c>
    </row>
    <row r="179" spans="1:2" x14ac:dyDescent="0.25">
      <c r="A179" s="24" t="s">
        <v>2212</v>
      </c>
      <c r="B179" s="25">
        <v>6050</v>
      </c>
    </row>
    <row r="180" spans="1:2" x14ac:dyDescent="0.25">
      <c r="A180" s="24" t="s">
        <v>251</v>
      </c>
      <c r="B180" s="25">
        <v>6270</v>
      </c>
    </row>
    <row r="181" spans="1:2" x14ac:dyDescent="0.25">
      <c r="A181" s="24" t="s">
        <v>429</v>
      </c>
      <c r="B181" s="25">
        <v>482.37</v>
      </c>
    </row>
    <row r="182" spans="1:2" x14ac:dyDescent="0.25">
      <c r="A182" s="24" t="s">
        <v>3250</v>
      </c>
      <c r="B182" s="25">
        <v>648.24</v>
      </c>
    </row>
    <row r="183" spans="1:2" x14ac:dyDescent="0.25">
      <c r="A183" s="24" t="s">
        <v>2263</v>
      </c>
      <c r="B183" s="25">
        <v>3285.15</v>
      </c>
    </row>
    <row r="184" spans="1:2" x14ac:dyDescent="0.25">
      <c r="A184" s="24" t="s">
        <v>288</v>
      </c>
      <c r="B184" s="25">
        <v>332.8</v>
      </c>
    </row>
    <row r="185" spans="1:2" x14ac:dyDescent="0.25">
      <c r="A185" s="24" t="s">
        <v>2267</v>
      </c>
      <c r="B185" s="25">
        <v>726</v>
      </c>
    </row>
    <row r="186" spans="1:2" x14ac:dyDescent="0.25">
      <c r="A186" s="24" t="s">
        <v>2280</v>
      </c>
      <c r="B186" s="25">
        <v>17411.68</v>
      </c>
    </row>
    <row r="187" spans="1:2" x14ac:dyDescent="0.25">
      <c r="A187" s="24" t="s">
        <v>26</v>
      </c>
      <c r="B187" s="25">
        <v>1744</v>
      </c>
    </row>
    <row r="188" spans="1:2" x14ac:dyDescent="0.25">
      <c r="A188" s="24" t="s">
        <v>342</v>
      </c>
      <c r="B188" s="25">
        <v>2260.33</v>
      </c>
    </row>
    <row r="189" spans="1:2" x14ac:dyDescent="0.25">
      <c r="A189" s="24" t="s">
        <v>30</v>
      </c>
      <c r="B189" s="25">
        <v>10122.849999999999</v>
      </c>
    </row>
    <row r="190" spans="1:2" x14ac:dyDescent="0.25">
      <c r="A190" s="24" t="s">
        <v>28</v>
      </c>
      <c r="B190" s="25">
        <v>544.5</v>
      </c>
    </row>
    <row r="191" spans="1:2" x14ac:dyDescent="0.25">
      <c r="A191" s="24" t="s">
        <v>420</v>
      </c>
      <c r="B191" s="25">
        <v>2590.6099999999997</v>
      </c>
    </row>
    <row r="192" spans="1:2" x14ac:dyDescent="0.25">
      <c r="A192" s="24" t="s">
        <v>40</v>
      </c>
      <c r="B192" s="25">
        <v>7547.1100000000006</v>
      </c>
    </row>
    <row r="193" spans="1:2" x14ac:dyDescent="0.25">
      <c r="A193" s="24" t="s">
        <v>49</v>
      </c>
      <c r="B193" s="25">
        <v>1742.99</v>
      </c>
    </row>
    <row r="194" spans="1:2" x14ac:dyDescent="0.25">
      <c r="A194" s="24" t="s">
        <v>3098</v>
      </c>
      <c r="B194" s="25">
        <v>1248.72</v>
      </c>
    </row>
    <row r="195" spans="1:2" x14ac:dyDescent="0.25">
      <c r="A195" s="24" t="s">
        <v>3631</v>
      </c>
      <c r="B195" s="25">
        <v>2420</v>
      </c>
    </row>
    <row r="196" spans="1:2" x14ac:dyDescent="0.25">
      <c r="A196" s="24" t="s">
        <v>2390</v>
      </c>
      <c r="B196" s="25">
        <v>8810.42</v>
      </c>
    </row>
    <row r="197" spans="1:2" x14ac:dyDescent="0.25">
      <c r="A197" s="24" t="s">
        <v>12</v>
      </c>
      <c r="B197" s="25">
        <v>1210</v>
      </c>
    </row>
    <row r="198" spans="1:2" x14ac:dyDescent="0.25">
      <c r="A198" s="24" t="s">
        <v>2398</v>
      </c>
      <c r="B198" s="25">
        <v>3685.73</v>
      </c>
    </row>
    <row r="199" spans="1:2" x14ac:dyDescent="0.25">
      <c r="A199" s="24" t="s">
        <v>3266</v>
      </c>
      <c r="B199" s="25">
        <v>11815.99</v>
      </c>
    </row>
    <row r="200" spans="1:2" x14ac:dyDescent="0.25">
      <c r="A200" s="24" t="s">
        <v>346</v>
      </c>
      <c r="B200" s="25">
        <v>6219.4</v>
      </c>
    </row>
    <row r="201" spans="1:2" x14ac:dyDescent="0.25">
      <c r="A201" s="24" t="s">
        <v>248</v>
      </c>
      <c r="B201" s="25">
        <v>5050</v>
      </c>
    </row>
    <row r="202" spans="1:2" x14ac:dyDescent="0.25">
      <c r="A202" s="24" t="s">
        <v>3368</v>
      </c>
      <c r="B202" s="25">
        <v>71996.649999999994</v>
      </c>
    </row>
    <row r="203" spans="1:2" x14ac:dyDescent="0.25">
      <c r="A203" s="24" t="s">
        <v>2419</v>
      </c>
      <c r="B203" s="25">
        <v>17929.5</v>
      </c>
    </row>
    <row r="204" spans="1:2" x14ac:dyDescent="0.25">
      <c r="A204" s="24" t="s">
        <v>2425</v>
      </c>
      <c r="B204" s="25">
        <v>3025</v>
      </c>
    </row>
    <row r="205" spans="1:2" x14ac:dyDescent="0.25">
      <c r="A205" s="24" t="s">
        <v>2850</v>
      </c>
      <c r="B205" s="25">
        <v>9618.369999999999</v>
      </c>
    </row>
    <row r="206" spans="1:2" x14ac:dyDescent="0.25">
      <c r="A206" s="24" t="s">
        <v>18</v>
      </c>
      <c r="B206" s="25">
        <v>19746.09</v>
      </c>
    </row>
    <row r="207" spans="1:2" x14ac:dyDescent="0.25">
      <c r="A207" s="24" t="s">
        <v>2446</v>
      </c>
      <c r="B207" s="25">
        <v>13915</v>
      </c>
    </row>
    <row r="208" spans="1:2" x14ac:dyDescent="0.25">
      <c r="A208" s="24" t="s">
        <v>2463</v>
      </c>
      <c r="B208" s="25">
        <v>1414</v>
      </c>
    </row>
    <row r="209" spans="1:2" x14ac:dyDescent="0.25">
      <c r="A209" s="24" t="s">
        <v>406</v>
      </c>
      <c r="B209" s="25">
        <v>7139</v>
      </c>
    </row>
    <row r="210" spans="1:2" x14ac:dyDescent="0.25">
      <c r="A210" s="24" t="s">
        <v>347</v>
      </c>
      <c r="B210" s="25">
        <v>2964.5</v>
      </c>
    </row>
    <row r="211" spans="1:2" x14ac:dyDescent="0.25">
      <c r="A211" s="24" t="s">
        <v>2483</v>
      </c>
      <c r="B211" s="25">
        <v>10285</v>
      </c>
    </row>
    <row r="212" spans="1:2" x14ac:dyDescent="0.25">
      <c r="A212" s="24" t="s">
        <v>48</v>
      </c>
      <c r="B212" s="25">
        <v>671.86</v>
      </c>
    </row>
    <row r="213" spans="1:2" x14ac:dyDescent="0.25">
      <c r="A213" s="24" t="s">
        <v>2491</v>
      </c>
      <c r="B213" s="25">
        <v>18939.5</v>
      </c>
    </row>
    <row r="214" spans="1:2" x14ac:dyDescent="0.25">
      <c r="A214" s="24" t="s">
        <v>4226</v>
      </c>
      <c r="B214" s="25">
        <v>125</v>
      </c>
    </row>
    <row r="215" spans="1:2" x14ac:dyDescent="0.25">
      <c r="A215" s="24" t="s">
        <v>309</v>
      </c>
      <c r="B215" s="25">
        <v>3440.15</v>
      </c>
    </row>
    <row r="216" spans="1:2" x14ac:dyDescent="0.25">
      <c r="A216" s="24" t="s">
        <v>289</v>
      </c>
      <c r="B216" s="25">
        <v>411.4</v>
      </c>
    </row>
    <row r="217" spans="1:2" x14ac:dyDescent="0.25">
      <c r="A217" s="24" t="s">
        <v>2535</v>
      </c>
      <c r="B217" s="25">
        <v>676.36</v>
      </c>
    </row>
    <row r="218" spans="1:2" x14ac:dyDescent="0.25">
      <c r="A218" s="24" t="s">
        <v>55</v>
      </c>
      <c r="B218" s="25">
        <v>12961.23</v>
      </c>
    </row>
    <row r="219" spans="1:2" x14ac:dyDescent="0.25">
      <c r="A219" s="24" t="s">
        <v>884</v>
      </c>
      <c r="B219" s="25">
        <v>3046.49</v>
      </c>
    </row>
    <row r="220" spans="1:2" x14ac:dyDescent="0.25">
      <c r="A220" s="24" t="s">
        <v>2179</v>
      </c>
      <c r="B220" s="25">
        <v>1500</v>
      </c>
    </row>
    <row r="221" spans="1:2" x14ac:dyDescent="0.25">
      <c r="A221" s="24" t="s">
        <v>1469</v>
      </c>
      <c r="B221" s="25">
        <v>17846.29</v>
      </c>
    </row>
    <row r="222" spans="1:2" x14ac:dyDescent="0.25">
      <c r="A222" s="24" t="s">
        <v>59</v>
      </c>
      <c r="B222" s="25">
        <v>3000</v>
      </c>
    </row>
    <row r="223" spans="1:2" x14ac:dyDescent="0.25">
      <c r="A223" s="24" t="s">
        <v>46</v>
      </c>
      <c r="B223" s="25">
        <v>912.32</v>
      </c>
    </row>
    <row r="224" spans="1:2" x14ac:dyDescent="0.25">
      <c r="A224" s="24" t="s">
        <v>3585</v>
      </c>
      <c r="B224" s="25">
        <v>7199.5</v>
      </c>
    </row>
    <row r="225" spans="1:2" x14ac:dyDescent="0.25">
      <c r="A225" s="24" t="s">
        <v>3450</v>
      </c>
      <c r="B225" s="25">
        <v>7139</v>
      </c>
    </row>
    <row r="226" spans="1:2" x14ac:dyDescent="0.25">
      <c r="A226" s="24" t="s">
        <v>343</v>
      </c>
      <c r="B226" s="25">
        <v>4214.83</v>
      </c>
    </row>
    <row r="227" spans="1:2" x14ac:dyDescent="0.25">
      <c r="A227" s="24" t="s">
        <v>445</v>
      </c>
      <c r="B227" s="25">
        <v>580</v>
      </c>
    </row>
    <row r="228" spans="1:2" x14ac:dyDescent="0.25">
      <c r="A228" s="24" t="s">
        <v>258</v>
      </c>
      <c r="B228" s="25">
        <v>5445</v>
      </c>
    </row>
    <row r="229" spans="1:2" x14ac:dyDescent="0.25">
      <c r="A229" s="24" t="s">
        <v>430</v>
      </c>
      <c r="B229" s="25">
        <v>1430</v>
      </c>
    </row>
    <row r="230" spans="1:2" x14ac:dyDescent="0.25">
      <c r="A230" s="24" t="s">
        <v>1503</v>
      </c>
      <c r="B230" s="25">
        <v>8996.35</v>
      </c>
    </row>
    <row r="231" spans="1:2" x14ac:dyDescent="0.25">
      <c r="A231" s="24" t="s">
        <v>1020</v>
      </c>
      <c r="B231" s="25">
        <v>2940.3</v>
      </c>
    </row>
    <row r="232" spans="1:2" x14ac:dyDescent="0.25">
      <c r="A232" s="24" t="s">
        <v>256</v>
      </c>
      <c r="B232" s="25">
        <v>11237</v>
      </c>
    </row>
    <row r="233" spans="1:2" x14ac:dyDescent="0.25">
      <c r="A233" s="24" t="s">
        <v>257</v>
      </c>
      <c r="B233" s="25">
        <v>165</v>
      </c>
    </row>
    <row r="234" spans="1:2" x14ac:dyDescent="0.25">
      <c r="A234" s="24" t="s">
        <v>295</v>
      </c>
      <c r="B234" s="25">
        <v>6459.25</v>
      </c>
    </row>
    <row r="235" spans="1:2" x14ac:dyDescent="0.25">
      <c r="A235" s="24" t="s">
        <v>324</v>
      </c>
      <c r="B235" s="25">
        <v>1040</v>
      </c>
    </row>
    <row r="236" spans="1:2" x14ac:dyDescent="0.25">
      <c r="A236" s="24" t="s">
        <v>2050</v>
      </c>
      <c r="B236" s="25">
        <v>254.52</v>
      </c>
    </row>
    <row r="237" spans="1:2" x14ac:dyDescent="0.25">
      <c r="A237" s="24" t="s">
        <v>3094</v>
      </c>
      <c r="B237" s="25">
        <v>1400.05</v>
      </c>
    </row>
    <row r="238" spans="1:2" x14ac:dyDescent="0.25">
      <c r="A238" s="24" t="s">
        <v>1525</v>
      </c>
      <c r="B238" s="25">
        <v>242</v>
      </c>
    </row>
    <row r="239" spans="1:2" x14ac:dyDescent="0.25">
      <c r="A239" s="24" t="s">
        <v>2555</v>
      </c>
      <c r="B239" s="25">
        <v>5000</v>
      </c>
    </row>
    <row r="240" spans="1:2" x14ac:dyDescent="0.25">
      <c r="A240" s="24" t="s">
        <v>3947</v>
      </c>
      <c r="B240" s="25">
        <v>41073.519999999997</v>
      </c>
    </row>
    <row r="241" spans="1:2" x14ac:dyDescent="0.25">
      <c r="A241" s="24" t="s">
        <v>1787</v>
      </c>
      <c r="B241" s="25">
        <v>1089</v>
      </c>
    </row>
    <row r="242" spans="1:2" x14ac:dyDescent="0.25">
      <c r="A242" s="24" t="s">
        <v>952</v>
      </c>
      <c r="B242" s="25">
        <v>111.8</v>
      </c>
    </row>
    <row r="243" spans="1:2" x14ac:dyDescent="0.25">
      <c r="A243" s="24" t="s">
        <v>401</v>
      </c>
      <c r="B243" s="25">
        <v>403.29</v>
      </c>
    </row>
    <row r="244" spans="1:2" x14ac:dyDescent="0.25">
      <c r="A244" s="24" t="s">
        <v>4175</v>
      </c>
      <c r="B244" s="25">
        <v>242</v>
      </c>
    </row>
    <row r="245" spans="1:2" x14ac:dyDescent="0.25">
      <c r="A245" s="24" t="s">
        <v>4046</v>
      </c>
      <c r="B245" s="25">
        <v>387.75</v>
      </c>
    </row>
    <row r="246" spans="1:2" x14ac:dyDescent="0.25">
      <c r="A246" s="24" t="s">
        <v>3454</v>
      </c>
      <c r="B246" s="25">
        <v>7018</v>
      </c>
    </row>
    <row r="247" spans="1:2" x14ac:dyDescent="0.25">
      <c r="A247" s="24" t="s">
        <v>2304</v>
      </c>
      <c r="B247" s="25">
        <v>123.42</v>
      </c>
    </row>
    <row r="248" spans="1:2" x14ac:dyDescent="0.25">
      <c r="A248" s="24" t="s">
        <v>848</v>
      </c>
      <c r="B248" s="25">
        <v>3630</v>
      </c>
    </row>
    <row r="249" spans="1:2" x14ac:dyDescent="0.25">
      <c r="A249" s="24" t="s">
        <v>355</v>
      </c>
      <c r="B249" s="25">
        <v>550</v>
      </c>
    </row>
    <row r="250" spans="1:2" x14ac:dyDescent="0.25">
      <c r="A250" s="24" t="s">
        <v>282</v>
      </c>
      <c r="B250" s="25">
        <v>1672.07</v>
      </c>
    </row>
    <row r="251" spans="1:2" x14ac:dyDescent="0.25">
      <c r="A251" s="24" t="s">
        <v>1031</v>
      </c>
      <c r="B251" s="25">
        <v>1449.58</v>
      </c>
    </row>
    <row r="252" spans="1:2" x14ac:dyDescent="0.25">
      <c r="A252" s="24" t="s">
        <v>984</v>
      </c>
      <c r="B252" s="25">
        <v>4235</v>
      </c>
    </row>
    <row r="253" spans="1:2" x14ac:dyDescent="0.25">
      <c r="A253" s="24" t="s">
        <v>284</v>
      </c>
      <c r="B253" s="25">
        <v>10707.4</v>
      </c>
    </row>
    <row r="254" spans="1:2" x14ac:dyDescent="0.25">
      <c r="A254" s="24" t="s">
        <v>285</v>
      </c>
      <c r="B254" s="25">
        <v>2016.6</v>
      </c>
    </row>
    <row r="255" spans="1:2" x14ac:dyDescent="0.25">
      <c r="A255" s="24" t="s">
        <v>3610</v>
      </c>
      <c r="B255" s="25">
        <v>3000</v>
      </c>
    </row>
    <row r="256" spans="1:2" x14ac:dyDescent="0.25">
      <c r="A256" s="24" t="s">
        <v>362</v>
      </c>
      <c r="B256" s="25">
        <v>4980.3599999999997</v>
      </c>
    </row>
    <row r="257" spans="1:2" x14ac:dyDescent="0.25">
      <c r="A257" s="24" t="s">
        <v>1519</v>
      </c>
      <c r="B257" s="25">
        <v>2000</v>
      </c>
    </row>
    <row r="258" spans="1:2" x14ac:dyDescent="0.25">
      <c r="A258" s="24" t="s">
        <v>4443</v>
      </c>
      <c r="B258" s="25">
        <v>6439.02</v>
      </c>
    </row>
    <row r="259" spans="1:2" x14ac:dyDescent="0.25">
      <c r="A259" s="24" t="s">
        <v>2909</v>
      </c>
      <c r="B259" s="25">
        <v>13794</v>
      </c>
    </row>
    <row r="260" spans="1:2" x14ac:dyDescent="0.25">
      <c r="A260" s="24" t="s">
        <v>2360</v>
      </c>
      <c r="B260" s="25">
        <v>7977.9</v>
      </c>
    </row>
    <row r="261" spans="1:2" x14ac:dyDescent="0.25">
      <c r="A261" s="24" t="s">
        <v>1633</v>
      </c>
      <c r="B261" s="25">
        <v>3381.35</v>
      </c>
    </row>
    <row r="262" spans="1:2" x14ac:dyDescent="0.25">
      <c r="A262" s="24" t="s">
        <v>286</v>
      </c>
      <c r="B262" s="25">
        <v>297</v>
      </c>
    </row>
    <row r="263" spans="1:2" x14ac:dyDescent="0.25">
      <c r="A263" s="24" t="s">
        <v>3400</v>
      </c>
      <c r="B263" s="25">
        <v>18089.5</v>
      </c>
    </row>
    <row r="264" spans="1:2" x14ac:dyDescent="0.25">
      <c r="A264" s="24" t="s">
        <v>1527</v>
      </c>
      <c r="B264" s="25">
        <v>1500</v>
      </c>
    </row>
    <row r="265" spans="1:2" x14ac:dyDescent="0.25">
      <c r="A265" s="24" t="s">
        <v>364</v>
      </c>
      <c r="B265" s="25">
        <v>500</v>
      </c>
    </row>
    <row r="266" spans="1:2" x14ac:dyDescent="0.25">
      <c r="A266" s="24" t="s">
        <v>2410</v>
      </c>
      <c r="B266" s="25">
        <v>600</v>
      </c>
    </row>
    <row r="267" spans="1:2" x14ac:dyDescent="0.25">
      <c r="A267" s="24" t="s">
        <v>1962</v>
      </c>
      <c r="B267" s="25">
        <v>279.51</v>
      </c>
    </row>
    <row r="268" spans="1:2" x14ac:dyDescent="0.25">
      <c r="A268" s="24" t="s">
        <v>338</v>
      </c>
      <c r="B268" s="25">
        <v>6242.5199999999995</v>
      </c>
    </row>
    <row r="269" spans="1:2" x14ac:dyDescent="0.25">
      <c r="A269" s="24" t="s">
        <v>415</v>
      </c>
      <c r="B269" s="25">
        <v>2409</v>
      </c>
    </row>
    <row r="270" spans="1:2" x14ac:dyDescent="0.25">
      <c r="A270" s="24" t="s">
        <v>2958</v>
      </c>
      <c r="B270" s="25">
        <v>3900</v>
      </c>
    </row>
    <row r="271" spans="1:2" x14ac:dyDescent="0.25">
      <c r="A271" s="24" t="s">
        <v>332</v>
      </c>
      <c r="B271" s="25">
        <v>4976.3</v>
      </c>
    </row>
    <row r="272" spans="1:2" x14ac:dyDescent="0.25">
      <c r="A272" s="24" t="s">
        <v>1090</v>
      </c>
      <c r="B272" s="25">
        <v>1946.44</v>
      </c>
    </row>
    <row r="273" spans="1:2" x14ac:dyDescent="0.25">
      <c r="A273" s="24" t="s">
        <v>4019</v>
      </c>
      <c r="B273" s="25">
        <v>487.63</v>
      </c>
    </row>
    <row r="274" spans="1:2" x14ac:dyDescent="0.25">
      <c r="A274" s="24" t="s">
        <v>4281</v>
      </c>
      <c r="B274" s="25">
        <v>3684.45</v>
      </c>
    </row>
    <row r="275" spans="1:2" x14ac:dyDescent="0.25">
      <c r="A275" s="24" t="s">
        <v>2056</v>
      </c>
      <c r="B275" s="25">
        <v>4254.3599999999997</v>
      </c>
    </row>
    <row r="276" spans="1:2" x14ac:dyDescent="0.25">
      <c r="A276" s="24" t="s">
        <v>2423</v>
      </c>
      <c r="B276" s="25">
        <v>7139</v>
      </c>
    </row>
    <row r="277" spans="1:2" x14ac:dyDescent="0.25">
      <c r="A277" s="24" t="s">
        <v>1025</v>
      </c>
      <c r="B277" s="25">
        <v>1694</v>
      </c>
    </row>
    <row r="278" spans="1:2" x14ac:dyDescent="0.25">
      <c r="A278" s="24" t="s">
        <v>292</v>
      </c>
      <c r="B278" s="25">
        <v>5403.5</v>
      </c>
    </row>
    <row r="279" spans="1:2" x14ac:dyDescent="0.25">
      <c r="A279" s="24" t="s">
        <v>3190</v>
      </c>
      <c r="B279" s="25">
        <v>968</v>
      </c>
    </row>
    <row r="280" spans="1:2" x14ac:dyDescent="0.25">
      <c r="A280" s="24" t="s">
        <v>423</v>
      </c>
      <c r="B280" s="25">
        <v>5687</v>
      </c>
    </row>
    <row r="281" spans="1:2" x14ac:dyDescent="0.25">
      <c r="A281" s="24" t="s">
        <v>2667</v>
      </c>
      <c r="B281" s="25">
        <v>1500</v>
      </c>
    </row>
    <row r="282" spans="1:2" x14ac:dyDescent="0.25">
      <c r="A282" s="24" t="s">
        <v>293</v>
      </c>
      <c r="B282" s="25">
        <v>5316.74</v>
      </c>
    </row>
    <row r="283" spans="1:2" x14ac:dyDescent="0.25">
      <c r="A283" s="24" t="s">
        <v>1334</v>
      </c>
      <c r="B283" s="25">
        <v>17862.900000000001</v>
      </c>
    </row>
    <row r="284" spans="1:2" x14ac:dyDescent="0.25">
      <c r="A284" s="24" t="s">
        <v>441</v>
      </c>
      <c r="B284" s="25">
        <v>17762.8</v>
      </c>
    </row>
    <row r="285" spans="1:2" x14ac:dyDescent="0.25">
      <c r="A285" s="24" t="s">
        <v>3788</v>
      </c>
      <c r="B285" s="25">
        <v>1452</v>
      </c>
    </row>
    <row r="286" spans="1:2" x14ac:dyDescent="0.25">
      <c r="A286" s="24" t="s">
        <v>3131</v>
      </c>
      <c r="B286" s="25">
        <v>1067.8</v>
      </c>
    </row>
    <row r="287" spans="1:2" x14ac:dyDescent="0.25">
      <c r="A287" s="24" t="s">
        <v>1577</v>
      </c>
      <c r="B287" s="25">
        <v>3684.99</v>
      </c>
    </row>
    <row r="288" spans="1:2" x14ac:dyDescent="0.25">
      <c r="A288" s="24" t="s">
        <v>4754</v>
      </c>
      <c r="B288" s="25">
        <v>4113.1000000000004</v>
      </c>
    </row>
    <row r="289" spans="1:2" x14ac:dyDescent="0.25">
      <c r="A289" s="24" t="s">
        <v>296</v>
      </c>
      <c r="B289" s="25">
        <v>6224.2100000000009</v>
      </c>
    </row>
    <row r="290" spans="1:2" x14ac:dyDescent="0.25">
      <c r="A290" s="24" t="s">
        <v>340</v>
      </c>
      <c r="B290" s="25">
        <v>1800</v>
      </c>
    </row>
    <row r="291" spans="1:2" x14ac:dyDescent="0.25">
      <c r="A291" s="24" t="s">
        <v>297</v>
      </c>
      <c r="B291" s="25">
        <v>1200</v>
      </c>
    </row>
    <row r="292" spans="1:2" x14ac:dyDescent="0.25">
      <c r="A292" s="24" t="s">
        <v>4014</v>
      </c>
      <c r="B292" s="25">
        <v>500</v>
      </c>
    </row>
    <row r="293" spans="1:2" x14ac:dyDescent="0.25">
      <c r="A293" s="24" t="s">
        <v>1878</v>
      </c>
      <c r="B293" s="25">
        <v>706</v>
      </c>
    </row>
    <row r="294" spans="1:2" x14ac:dyDescent="0.25">
      <c r="A294" s="24" t="s">
        <v>327</v>
      </c>
      <c r="B294" s="25">
        <v>1966.25</v>
      </c>
    </row>
    <row r="295" spans="1:2" x14ac:dyDescent="0.25">
      <c r="A295" s="24" t="s">
        <v>444</v>
      </c>
      <c r="B295" s="25">
        <v>550</v>
      </c>
    </row>
    <row r="296" spans="1:2" x14ac:dyDescent="0.25">
      <c r="A296" s="24" t="s">
        <v>299</v>
      </c>
      <c r="B296" s="25">
        <v>1843</v>
      </c>
    </row>
    <row r="297" spans="1:2" x14ac:dyDescent="0.25">
      <c r="A297" s="24" t="s">
        <v>407</v>
      </c>
      <c r="B297" s="25">
        <v>18585.599999999999</v>
      </c>
    </row>
    <row r="298" spans="1:2" x14ac:dyDescent="0.25">
      <c r="A298" s="24" t="s">
        <v>349</v>
      </c>
      <c r="B298" s="25">
        <v>5780</v>
      </c>
    </row>
    <row r="299" spans="1:2" x14ac:dyDescent="0.25">
      <c r="A299" s="24" t="s">
        <v>4648</v>
      </c>
      <c r="B299" s="25">
        <v>961.04</v>
      </c>
    </row>
    <row r="300" spans="1:2" x14ac:dyDescent="0.25">
      <c r="A300" s="24" t="s">
        <v>4813</v>
      </c>
      <c r="B300" s="25">
        <v>1543.1</v>
      </c>
    </row>
    <row r="301" spans="1:2" x14ac:dyDescent="0.25">
      <c r="A301" s="24" t="s">
        <v>300</v>
      </c>
      <c r="B301" s="25">
        <v>3218.6000000000004</v>
      </c>
    </row>
    <row r="302" spans="1:2" x14ac:dyDescent="0.25">
      <c r="A302" s="24" t="s">
        <v>4367</v>
      </c>
      <c r="B302" s="25">
        <v>28.71</v>
      </c>
    </row>
    <row r="303" spans="1:2" x14ac:dyDescent="0.25">
      <c r="A303" s="24" t="s">
        <v>427</v>
      </c>
      <c r="B303" s="25">
        <v>556.6</v>
      </c>
    </row>
    <row r="304" spans="1:2" x14ac:dyDescent="0.25">
      <c r="A304" s="24" t="s">
        <v>4303</v>
      </c>
      <c r="B304" s="25">
        <v>69</v>
      </c>
    </row>
    <row r="305" spans="1:2" x14ac:dyDescent="0.25">
      <c r="A305" s="24" t="s">
        <v>301</v>
      </c>
      <c r="B305" s="25">
        <v>3981.55</v>
      </c>
    </row>
    <row r="306" spans="1:2" x14ac:dyDescent="0.25">
      <c r="A306" s="24" t="s">
        <v>4180</v>
      </c>
      <c r="B306" s="25">
        <v>228.69</v>
      </c>
    </row>
    <row r="307" spans="1:2" x14ac:dyDescent="0.25">
      <c r="A307" s="24" t="s">
        <v>303</v>
      </c>
      <c r="B307" s="25">
        <v>3993</v>
      </c>
    </row>
    <row r="308" spans="1:2" x14ac:dyDescent="0.25">
      <c r="A308" s="24" t="s">
        <v>4681</v>
      </c>
      <c r="B308" s="25">
        <v>217.92</v>
      </c>
    </row>
    <row r="309" spans="1:2" x14ac:dyDescent="0.25">
      <c r="A309" s="24" t="s">
        <v>3766</v>
      </c>
      <c r="B309" s="25">
        <v>1815</v>
      </c>
    </row>
    <row r="310" spans="1:2" x14ac:dyDescent="0.25">
      <c r="A310" s="24" t="s">
        <v>4192</v>
      </c>
      <c r="B310" s="25">
        <v>202.23</v>
      </c>
    </row>
    <row r="311" spans="1:2" x14ac:dyDescent="0.25">
      <c r="A311" s="24" t="s">
        <v>3443</v>
      </c>
      <c r="B311" s="25">
        <v>12039.5</v>
      </c>
    </row>
    <row r="312" spans="1:2" x14ac:dyDescent="0.25">
      <c r="A312" s="24" t="s">
        <v>3845</v>
      </c>
      <c r="B312" s="25">
        <v>960</v>
      </c>
    </row>
    <row r="313" spans="1:2" x14ac:dyDescent="0.25">
      <c r="A313" s="24" t="s">
        <v>4691</v>
      </c>
      <c r="B313" s="25">
        <v>87.12</v>
      </c>
    </row>
    <row r="314" spans="1:2" x14ac:dyDescent="0.25">
      <c r="A314" s="24" t="s">
        <v>4316</v>
      </c>
      <c r="B314" s="25">
        <v>47.19</v>
      </c>
    </row>
    <row r="315" spans="1:2" x14ac:dyDescent="0.25">
      <c r="A315" s="24" t="s">
        <v>1327</v>
      </c>
      <c r="B315" s="25">
        <v>2530</v>
      </c>
    </row>
    <row r="316" spans="1:2" x14ac:dyDescent="0.25">
      <c r="A316" s="24" t="s">
        <v>3829</v>
      </c>
      <c r="B316" s="25">
        <v>1026</v>
      </c>
    </row>
    <row r="317" spans="1:2" x14ac:dyDescent="0.25">
      <c r="A317" s="24" t="s">
        <v>4452</v>
      </c>
      <c r="B317" s="25">
        <v>5747.5</v>
      </c>
    </row>
    <row r="318" spans="1:2" x14ac:dyDescent="0.25">
      <c r="A318" s="24" t="s">
        <v>2704</v>
      </c>
      <c r="B318" s="25">
        <v>2178</v>
      </c>
    </row>
    <row r="319" spans="1:2" x14ac:dyDescent="0.25">
      <c r="A319" s="24" t="s">
        <v>3900</v>
      </c>
      <c r="B319" s="25">
        <v>756.25</v>
      </c>
    </row>
    <row r="320" spans="1:2" x14ac:dyDescent="0.25">
      <c r="A320" s="24" t="s">
        <v>4830</v>
      </c>
      <c r="B320" s="25">
        <v>1500</v>
      </c>
    </row>
    <row r="321" spans="1:2" x14ac:dyDescent="0.25">
      <c r="A321" s="24" t="s">
        <v>304</v>
      </c>
      <c r="B321" s="25">
        <v>8932.36</v>
      </c>
    </row>
    <row r="322" spans="1:2" x14ac:dyDescent="0.25">
      <c r="A322" s="24" t="s">
        <v>4031</v>
      </c>
      <c r="B322" s="25">
        <v>477.35</v>
      </c>
    </row>
    <row r="323" spans="1:2" x14ac:dyDescent="0.25">
      <c r="A323" s="24" t="s">
        <v>329</v>
      </c>
      <c r="B323" s="25">
        <v>4633.3099999999995</v>
      </c>
    </row>
    <row r="324" spans="1:2" x14ac:dyDescent="0.25">
      <c r="A324" s="24" t="s">
        <v>1618</v>
      </c>
      <c r="B324" s="25">
        <v>6655</v>
      </c>
    </row>
    <row r="325" spans="1:2" x14ac:dyDescent="0.25">
      <c r="A325" s="24" t="s">
        <v>1890</v>
      </c>
      <c r="B325" s="25">
        <v>4900.5</v>
      </c>
    </row>
    <row r="326" spans="1:2" x14ac:dyDescent="0.25">
      <c r="A326" s="24" t="s">
        <v>2191</v>
      </c>
      <c r="B326" s="25">
        <v>1573.61</v>
      </c>
    </row>
    <row r="327" spans="1:2" x14ac:dyDescent="0.25">
      <c r="A327" s="24" t="s">
        <v>416</v>
      </c>
      <c r="B327" s="25">
        <v>1540</v>
      </c>
    </row>
    <row r="328" spans="1:2" x14ac:dyDescent="0.25">
      <c r="A328" s="24" t="s">
        <v>431</v>
      </c>
      <c r="B328" s="25">
        <v>0</v>
      </c>
    </row>
    <row r="329" spans="1:2" x14ac:dyDescent="0.25">
      <c r="A329" s="24" t="s">
        <v>2086</v>
      </c>
      <c r="B329" s="25">
        <v>300</v>
      </c>
    </row>
    <row r="330" spans="1:2" x14ac:dyDescent="0.25">
      <c r="A330" s="24" t="s">
        <v>305</v>
      </c>
      <c r="B330" s="25">
        <v>4840</v>
      </c>
    </row>
    <row r="331" spans="1:2" x14ac:dyDescent="0.25">
      <c r="A331" s="24" t="s">
        <v>3993</v>
      </c>
      <c r="B331" s="25">
        <v>550</v>
      </c>
    </row>
    <row r="332" spans="1:2" x14ac:dyDescent="0.25">
      <c r="A332" s="24" t="s">
        <v>998</v>
      </c>
      <c r="B332" s="25">
        <v>3593.03</v>
      </c>
    </row>
    <row r="333" spans="1:2" x14ac:dyDescent="0.25">
      <c r="A333" s="24" t="s">
        <v>2966</v>
      </c>
      <c r="B333" s="25">
        <v>3692.92</v>
      </c>
    </row>
    <row r="334" spans="1:2" x14ac:dyDescent="0.25">
      <c r="A334" s="24" t="s">
        <v>1356</v>
      </c>
      <c r="B334" s="25">
        <v>1045</v>
      </c>
    </row>
    <row r="335" spans="1:2" x14ac:dyDescent="0.25">
      <c r="A335" s="24" t="s">
        <v>3214</v>
      </c>
      <c r="B335" s="25">
        <v>540.51</v>
      </c>
    </row>
    <row r="336" spans="1:2" x14ac:dyDescent="0.25">
      <c r="A336" s="24" t="s">
        <v>2285</v>
      </c>
      <c r="B336" s="25">
        <v>1100</v>
      </c>
    </row>
    <row r="337" spans="1:2" x14ac:dyDescent="0.25">
      <c r="A337" s="24" t="s">
        <v>434</v>
      </c>
      <c r="B337" s="25">
        <v>1100</v>
      </c>
    </row>
    <row r="338" spans="1:2" x14ac:dyDescent="0.25">
      <c r="A338" s="24" t="s">
        <v>1166</v>
      </c>
      <c r="B338" s="25">
        <v>2231.4499999999998</v>
      </c>
    </row>
    <row r="339" spans="1:2" x14ac:dyDescent="0.25">
      <c r="A339" s="24" t="s">
        <v>2553</v>
      </c>
      <c r="B339" s="25">
        <v>1349.27</v>
      </c>
    </row>
    <row r="340" spans="1:2" x14ac:dyDescent="0.25">
      <c r="A340" s="24" t="s">
        <v>3749</v>
      </c>
      <c r="B340" s="25">
        <v>2000</v>
      </c>
    </row>
    <row r="341" spans="1:2" x14ac:dyDescent="0.25">
      <c r="A341" s="24" t="s">
        <v>307</v>
      </c>
      <c r="B341" s="25">
        <v>1300</v>
      </c>
    </row>
    <row r="342" spans="1:2" x14ac:dyDescent="0.25">
      <c r="A342" s="24" t="s">
        <v>315</v>
      </c>
      <c r="B342" s="25">
        <v>10791.99</v>
      </c>
    </row>
    <row r="343" spans="1:2" x14ac:dyDescent="0.25">
      <c r="A343" s="24" t="s">
        <v>308</v>
      </c>
      <c r="B343" s="25">
        <v>25380</v>
      </c>
    </row>
    <row r="344" spans="1:2" x14ac:dyDescent="0.25">
      <c r="A344" s="24" t="s">
        <v>1368</v>
      </c>
      <c r="B344" s="25">
        <v>2187.44</v>
      </c>
    </row>
    <row r="345" spans="1:2" x14ac:dyDescent="0.25">
      <c r="A345" s="24" t="s">
        <v>1315</v>
      </c>
      <c r="B345" s="25">
        <v>5940.01</v>
      </c>
    </row>
    <row r="346" spans="1:2" x14ac:dyDescent="0.25">
      <c r="A346" s="24" t="s">
        <v>435</v>
      </c>
      <c r="B346" s="25">
        <v>1820.6399999999999</v>
      </c>
    </row>
    <row r="347" spans="1:2" x14ac:dyDescent="0.25">
      <c r="A347" s="24" t="s">
        <v>310</v>
      </c>
      <c r="B347" s="25">
        <v>4300</v>
      </c>
    </row>
    <row r="348" spans="1:2" x14ac:dyDescent="0.25">
      <c r="A348" s="24" t="s">
        <v>311</v>
      </c>
      <c r="B348" s="25">
        <v>3633.44</v>
      </c>
    </row>
    <row r="349" spans="1:2" x14ac:dyDescent="0.25">
      <c r="A349" s="24" t="s">
        <v>319</v>
      </c>
      <c r="B349" s="25">
        <v>3970.25</v>
      </c>
    </row>
    <row r="350" spans="1:2" x14ac:dyDescent="0.25">
      <c r="A350" s="24" t="s">
        <v>421</v>
      </c>
      <c r="B350" s="25">
        <v>1800</v>
      </c>
    </row>
    <row r="351" spans="1:2" x14ac:dyDescent="0.25">
      <c r="A351" s="24" t="s">
        <v>320</v>
      </c>
      <c r="B351" s="25">
        <v>5445</v>
      </c>
    </row>
    <row r="352" spans="1:2" x14ac:dyDescent="0.25">
      <c r="A352" s="24" t="s">
        <v>321</v>
      </c>
      <c r="B352" s="25">
        <v>293.37</v>
      </c>
    </row>
    <row r="353" spans="1:2" x14ac:dyDescent="0.25">
      <c r="A353" s="24" t="s">
        <v>322</v>
      </c>
      <c r="B353" s="25">
        <v>24</v>
      </c>
    </row>
    <row r="354" spans="1:2" x14ac:dyDescent="0.25">
      <c r="A354" s="24" t="s">
        <v>428</v>
      </c>
      <c r="B354" s="25">
        <v>20</v>
      </c>
    </row>
    <row r="355" spans="1:2" x14ac:dyDescent="0.25">
      <c r="A355" s="24" t="s">
        <v>3839</v>
      </c>
      <c r="B355" s="25">
        <v>971.94</v>
      </c>
    </row>
    <row r="356" spans="1:2" x14ac:dyDescent="0.25">
      <c r="A356" s="24" t="s">
        <v>4137</v>
      </c>
      <c r="B356" s="25">
        <v>311.32</v>
      </c>
    </row>
    <row r="357" spans="1:2" x14ac:dyDescent="0.25">
      <c r="A357" s="24" t="s">
        <v>4670</v>
      </c>
      <c r="B357" s="25">
        <v>337.87</v>
      </c>
    </row>
    <row r="358" spans="1:2" x14ac:dyDescent="0.25">
      <c r="A358" s="24" t="s">
        <v>328</v>
      </c>
      <c r="B358" s="25">
        <v>3522.31</v>
      </c>
    </row>
    <row r="359" spans="1:2" x14ac:dyDescent="0.25">
      <c r="A359" s="24" t="s">
        <v>331</v>
      </c>
      <c r="B359" s="25">
        <v>3600</v>
      </c>
    </row>
    <row r="360" spans="1:2" x14ac:dyDescent="0.25">
      <c r="A360" s="24" t="s">
        <v>910</v>
      </c>
      <c r="B360" s="25">
        <v>7613.0499999999993</v>
      </c>
    </row>
    <row r="361" spans="1:2" x14ac:dyDescent="0.25">
      <c r="A361" s="24" t="s">
        <v>3116</v>
      </c>
      <c r="B361" s="25">
        <v>1125.3</v>
      </c>
    </row>
    <row r="362" spans="1:2" x14ac:dyDescent="0.25">
      <c r="A362" s="24" t="s">
        <v>417</v>
      </c>
      <c r="B362" s="25">
        <v>1293.3699999999999</v>
      </c>
    </row>
    <row r="363" spans="1:2" x14ac:dyDescent="0.25">
      <c r="A363" s="24" t="s">
        <v>1943</v>
      </c>
      <c r="B363" s="25">
        <v>0</v>
      </c>
    </row>
    <row r="364" spans="1:2" x14ac:dyDescent="0.25">
      <c r="A364" s="24" t="s">
        <v>1967</v>
      </c>
      <c r="B364" s="25">
        <v>2486.5500000000002</v>
      </c>
    </row>
    <row r="365" spans="1:2" x14ac:dyDescent="0.25">
      <c r="A365" s="24" t="s">
        <v>4900</v>
      </c>
      <c r="B365" s="25">
        <v>400</v>
      </c>
    </row>
    <row r="366" spans="1:2" x14ac:dyDescent="0.25">
      <c r="A366" s="24" t="s">
        <v>2053</v>
      </c>
      <c r="B366" s="25">
        <v>20267.5</v>
      </c>
    </row>
    <row r="367" spans="1:2" x14ac:dyDescent="0.25">
      <c r="A367" s="24" t="s">
        <v>3188</v>
      </c>
      <c r="B367" s="25">
        <v>7169.25</v>
      </c>
    </row>
    <row r="368" spans="1:2" x14ac:dyDescent="0.25">
      <c r="A368" s="24" t="s">
        <v>2058</v>
      </c>
      <c r="B368" s="25">
        <v>199.65</v>
      </c>
    </row>
    <row r="369" spans="1:2" x14ac:dyDescent="0.25">
      <c r="A369" s="24" t="s">
        <v>1258</v>
      </c>
      <c r="B369" s="25">
        <v>3579.8900000000003</v>
      </c>
    </row>
    <row r="370" spans="1:2" x14ac:dyDescent="0.25">
      <c r="A370" s="24" t="s">
        <v>3245</v>
      </c>
      <c r="B370" s="25">
        <v>580.79999999999995</v>
      </c>
    </row>
    <row r="371" spans="1:2" x14ac:dyDescent="0.25">
      <c r="A371" s="24" t="s">
        <v>2275</v>
      </c>
      <c r="B371" s="25">
        <v>847</v>
      </c>
    </row>
    <row r="372" spans="1:2" x14ac:dyDescent="0.25">
      <c r="A372" s="24" t="s">
        <v>1903</v>
      </c>
      <c r="B372" s="25">
        <v>109.15</v>
      </c>
    </row>
    <row r="373" spans="1:2" x14ac:dyDescent="0.25">
      <c r="A373" s="24" t="s">
        <v>2330</v>
      </c>
      <c r="B373" s="25">
        <v>1113.3</v>
      </c>
    </row>
    <row r="374" spans="1:2" x14ac:dyDescent="0.25">
      <c r="A374" s="24" t="s">
        <v>2372</v>
      </c>
      <c r="B374" s="25">
        <v>21157.940000000002</v>
      </c>
    </row>
    <row r="375" spans="1:2" x14ac:dyDescent="0.25">
      <c r="A375" s="24" t="s">
        <v>344</v>
      </c>
      <c r="B375" s="25">
        <v>389</v>
      </c>
    </row>
    <row r="376" spans="1:2" x14ac:dyDescent="0.25">
      <c r="A376" s="24" t="s">
        <v>345</v>
      </c>
      <c r="B376" s="25">
        <v>5208</v>
      </c>
    </row>
    <row r="377" spans="1:2" x14ac:dyDescent="0.25">
      <c r="A377" s="24" t="s">
        <v>2702</v>
      </c>
      <c r="B377" s="25">
        <v>1545.17</v>
      </c>
    </row>
    <row r="378" spans="1:2" x14ac:dyDescent="0.25">
      <c r="A378" s="24" t="s">
        <v>348</v>
      </c>
      <c r="B378" s="25">
        <v>11434.5</v>
      </c>
    </row>
    <row r="379" spans="1:2" x14ac:dyDescent="0.25">
      <c r="A379" s="24" t="s">
        <v>497</v>
      </c>
      <c r="B379" s="25">
        <v>3690</v>
      </c>
    </row>
    <row r="380" spans="1:2" x14ac:dyDescent="0.25">
      <c r="A380" s="24" t="s">
        <v>501</v>
      </c>
      <c r="B380" s="25">
        <v>968</v>
      </c>
    </row>
    <row r="381" spans="1:2" x14ac:dyDescent="0.25">
      <c r="A381" s="24" t="s">
        <v>2678</v>
      </c>
      <c r="B381" s="25">
        <v>1288.6500000000001</v>
      </c>
    </row>
    <row r="382" spans="1:2" x14ac:dyDescent="0.25">
      <c r="A382" s="24" t="s">
        <v>4637</v>
      </c>
      <c r="B382" s="25">
        <v>1573</v>
      </c>
    </row>
    <row r="383" spans="1:2" x14ac:dyDescent="0.25">
      <c r="A383" s="24" t="s">
        <v>4897</v>
      </c>
      <c r="B383" s="25">
        <v>418</v>
      </c>
    </row>
    <row r="384" spans="1:2" x14ac:dyDescent="0.25">
      <c r="A384" s="24" t="s">
        <v>410</v>
      </c>
      <c r="B384" s="25">
        <v>102.61</v>
      </c>
    </row>
    <row r="385" spans="1:2" x14ac:dyDescent="0.25">
      <c r="A385" s="24" t="s">
        <v>2020</v>
      </c>
      <c r="B385" s="25">
        <v>751.95</v>
      </c>
    </row>
    <row r="386" spans="1:2" x14ac:dyDescent="0.25">
      <c r="A386" s="24" t="s">
        <v>2146</v>
      </c>
      <c r="B386" s="25">
        <v>8261.880000000001</v>
      </c>
    </row>
    <row r="387" spans="1:2" x14ac:dyDescent="0.25">
      <c r="A387" s="24" t="s">
        <v>1173</v>
      </c>
      <c r="B387" s="25">
        <v>2499.98</v>
      </c>
    </row>
    <row r="388" spans="1:2" x14ac:dyDescent="0.25">
      <c r="A388" s="24" t="s">
        <v>408</v>
      </c>
      <c r="B388" s="25">
        <v>3201.88</v>
      </c>
    </row>
    <row r="389" spans="1:2" x14ac:dyDescent="0.25">
      <c r="A389" s="24" t="s">
        <v>3396</v>
      </c>
      <c r="B389" s="25">
        <v>18137.900000000001</v>
      </c>
    </row>
    <row r="390" spans="1:2" x14ac:dyDescent="0.25">
      <c r="A390" s="24" t="s">
        <v>353</v>
      </c>
      <c r="B390" s="25">
        <v>13578.42</v>
      </c>
    </row>
    <row r="391" spans="1:2" x14ac:dyDescent="0.25">
      <c r="A391" s="24" t="s">
        <v>4760</v>
      </c>
      <c r="B391" s="25">
        <v>3410</v>
      </c>
    </row>
    <row r="392" spans="1:2" x14ac:dyDescent="0.25">
      <c r="A392" s="24" t="s">
        <v>3272</v>
      </c>
      <c r="B392" s="25">
        <v>750</v>
      </c>
    </row>
    <row r="393" spans="1:2" x14ac:dyDescent="0.25">
      <c r="A393" s="24" t="s">
        <v>4122</v>
      </c>
      <c r="B393" s="25">
        <v>1800</v>
      </c>
    </row>
    <row r="394" spans="1:2" x14ac:dyDescent="0.25">
      <c r="A394" s="24" t="s">
        <v>356</v>
      </c>
      <c r="B394" s="25">
        <v>58.93</v>
      </c>
    </row>
    <row r="395" spans="1:2" x14ac:dyDescent="0.25">
      <c r="A395" s="24" t="s">
        <v>358</v>
      </c>
      <c r="B395" s="25">
        <v>38.53</v>
      </c>
    </row>
    <row r="396" spans="1:2" x14ac:dyDescent="0.25">
      <c r="A396" s="24" t="s">
        <v>2926</v>
      </c>
      <c r="B396" s="25">
        <v>21019.010000000002</v>
      </c>
    </row>
    <row r="397" spans="1:2" x14ac:dyDescent="0.25">
      <c r="A397" s="24" t="s">
        <v>3371</v>
      </c>
      <c r="B397" s="25">
        <v>32923.81</v>
      </c>
    </row>
    <row r="398" spans="1:2" x14ac:dyDescent="0.25">
      <c r="A398" s="24" t="s">
        <v>419</v>
      </c>
      <c r="B398" s="25">
        <v>544.5</v>
      </c>
    </row>
    <row r="399" spans="1:2" x14ac:dyDescent="0.25">
      <c r="A399" s="24" t="s">
        <v>359</v>
      </c>
      <c r="B399" s="25">
        <v>249.26</v>
      </c>
    </row>
    <row r="400" spans="1:2" x14ac:dyDescent="0.25">
      <c r="A400" s="24" t="s">
        <v>400</v>
      </c>
      <c r="B400" s="25">
        <v>12115.43</v>
      </c>
    </row>
    <row r="401" spans="1:2" x14ac:dyDescent="0.25">
      <c r="A401" s="24" t="s">
        <v>4184</v>
      </c>
      <c r="B401" s="25">
        <v>217.8</v>
      </c>
    </row>
    <row r="402" spans="1:2" x14ac:dyDescent="0.25">
      <c r="A402" s="24" t="s">
        <v>2427</v>
      </c>
      <c r="B402" s="25">
        <v>165290</v>
      </c>
    </row>
    <row r="403" spans="1:2" x14ac:dyDescent="0.25">
      <c r="A403" s="24" t="s">
        <v>2214</v>
      </c>
      <c r="B403" s="25">
        <v>3371.14</v>
      </c>
    </row>
    <row r="404" spans="1:2" x14ac:dyDescent="0.25">
      <c r="A404" s="24" t="s">
        <v>3790</v>
      </c>
      <c r="B404" s="25">
        <v>1452</v>
      </c>
    </row>
    <row r="405" spans="1:2" x14ac:dyDescent="0.25">
      <c r="A405" s="24" t="s">
        <v>361</v>
      </c>
      <c r="B405" s="25">
        <v>127.05</v>
      </c>
    </row>
    <row r="406" spans="1:2" x14ac:dyDescent="0.25">
      <c r="A406" s="24" t="s">
        <v>3056</v>
      </c>
      <c r="B406" s="25">
        <v>2512.5</v>
      </c>
    </row>
    <row r="407" spans="1:2" x14ac:dyDescent="0.25">
      <c r="A407" s="24" t="s">
        <v>2177</v>
      </c>
      <c r="B407" s="25">
        <v>187</v>
      </c>
    </row>
    <row r="408" spans="1:2" x14ac:dyDescent="0.25">
      <c r="A408" s="24" t="s">
        <v>4807</v>
      </c>
      <c r="B408" s="25">
        <v>1621.4</v>
      </c>
    </row>
    <row r="409" spans="1:2" x14ac:dyDescent="0.25">
      <c r="A409" s="24" t="s">
        <v>4267</v>
      </c>
      <c r="B409" s="25">
        <v>105</v>
      </c>
    </row>
    <row r="410" spans="1:2" x14ac:dyDescent="0.25">
      <c r="A410" s="24" t="s">
        <v>521</v>
      </c>
      <c r="B410" s="25">
        <v>7623</v>
      </c>
    </row>
    <row r="411" spans="1:2" x14ac:dyDescent="0.25">
      <c r="A411" s="24" t="s">
        <v>638</v>
      </c>
      <c r="B411" s="25">
        <v>3368.2799999999997</v>
      </c>
    </row>
    <row r="412" spans="1:2" x14ac:dyDescent="0.25">
      <c r="A412" s="24" t="s">
        <v>402</v>
      </c>
      <c r="B412" s="25">
        <v>605</v>
      </c>
    </row>
    <row r="413" spans="1:2" x14ac:dyDescent="0.25">
      <c r="A413" s="24" t="s">
        <v>4650</v>
      </c>
      <c r="B413" s="25">
        <v>929.59</v>
      </c>
    </row>
    <row r="414" spans="1:2" x14ac:dyDescent="0.25">
      <c r="A414" s="24" t="s">
        <v>365</v>
      </c>
      <c r="B414" s="25">
        <v>4440</v>
      </c>
    </row>
    <row r="415" spans="1:2" x14ac:dyDescent="0.25">
      <c r="A415" s="24" t="s">
        <v>366</v>
      </c>
      <c r="B415" s="25">
        <v>2783</v>
      </c>
    </row>
    <row r="416" spans="1:2" x14ac:dyDescent="0.25">
      <c r="A416" s="24" t="s">
        <v>2506</v>
      </c>
      <c r="B416" s="25">
        <v>13128.5</v>
      </c>
    </row>
    <row r="417" spans="1:2" x14ac:dyDescent="0.25">
      <c r="A417" s="24" t="s">
        <v>2257</v>
      </c>
      <c r="B417" s="25">
        <v>9292.7999999999993</v>
      </c>
    </row>
    <row r="418" spans="1:2" x14ac:dyDescent="0.25">
      <c r="A418" s="24" t="s">
        <v>2124</v>
      </c>
      <c r="B418" s="25">
        <v>2037</v>
      </c>
    </row>
    <row r="419" spans="1:2" x14ac:dyDescent="0.25">
      <c r="A419" s="24" t="s">
        <v>993</v>
      </c>
      <c r="B419" s="25">
        <v>1757.59</v>
      </c>
    </row>
    <row r="420" spans="1:2" x14ac:dyDescent="0.25">
      <c r="A420" s="24" t="s">
        <v>2815</v>
      </c>
      <c r="B420" s="25">
        <v>17303</v>
      </c>
    </row>
    <row r="421" spans="1:2" x14ac:dyDescent="0.25">
      <c r="A421" s="24" t="s">
        <v>367</v>
      </c>
      <c r="B421" s="25">
        <v>2773.27</v>
      </c>
    </row>
    <row r="422" spans="1:2" x14ac:dyDescent="0.25">
      <c r="A422" s="24" t="s">
        <v>449</v>
      </c>
      <c r="B422" s="25">
        <v>178.2</v>
      </c>
    </row>
    <row r="423" spans="1:2" x14ac:dyDescent="0.25">
      <c r="A423" s="24" t="s">
        <v>862</v>
      </c>
      <c r="B423" s="25">
        <v>208</v>
      </c>
    </row>
    <row r="424" spans="1:2" x14ac:dyDescent="0.25">
      <c r="A424" s="24" t="s">
        <v>398</v>
      </c>
      <c r="B424" s="25">
        <v>944.96</v>
      </c>
    </row>
    <row r="425" spans="1:2" x14ac:dyDescent="0.25">
      <c r="A425" s="24" t="s">
        <v>2377</v>
      </c>
      <c r="B425" s="25">
        <v>11194.42</v>
      </c>
    </row>
    <row r="426" spans="1:2" x14ac:dyDescent="0.25">
      <c r="A426" s="24" t="s">
        <v>3216</v>
      </c>
      <c r="B426" s="25">
        <v>550</v>
      </c>
    </row>
    <row r="427" spans="1:2" x14ac:dyDescent="0.25">
      <c r="A427" s="24" t="s">
        <v>368</v>
      </c>
      <c r="B427" s="25">
        <v>16523.759999999998</v>
      </c>
    </row>
    <row r="428" spans="1:2" x14ac:dyDescent="0.25">
      <c r="A428" s="24" t="s">
        <v>369</v>
      </c>
      <c r="B428" s="25">
        <v>2300.3199999999997</v>
      </c>
    </row>
    <row r="429" spans="1:2" x14ac:dyDescent="0.25">
      <c r="A429" s="24" t="s">
        <v>370</v>
      </c>
      <c r="B429" s="25">
        <v>1045</v>
      </c>
    </row>
    <row r="430" spans="1:2" x14ac:dyDescent="0.25">
      <c r="A430" s="24" t="s">
        <v>371</v>
      </c>
      <c r="B430" s="25">
        <v>2000</v>
      </c>
    </row>
    <row r="431" spans="1:2" x14ac:dyDescent="0.25">
      <c r="A431" s="24" t="s">
        <v>372</v>
      </c>
      <c r="B431" s="25">
        <v>7001.06</v>
      </c>
    </row>
    <row r="432" spans="1:2" x14ac:dyDescent="0.25">
      <c r="A432" s="24" t="s">
        <v>3452</v>
      </c>
      <c r="B432" s="25">
        <v>7139</v>
      </c>
    </row>
    <row r="433" spans="1:2" x14ac:dyDescent="0.25">
      <c r="A433" s="24" t="s">
        <v>2077</v>
      </c>
      <c r="B433" s="25">
        <v>136.88</v>
      </c>
    </row>
    <row r="434" spans="1:2" x14ac:dyDescent="0.25">
      <c r="A434" s="24" t="s">
        <v>3500</v>
      </c>
      <c r="B434" s="25">
        <v>5847.93</v>
      </c>
    </row>
    <row r="435" spans="1:2" x14ac:dyDescent="0.25">
      <c r="A435" s="24" t="s">
        <v>4433</v>
      </c>
      <c r="B435" s="25">
        <v>16940</v>
      </c>
    </row>
    <row r="436" spans="1:2" x14ac:dyDescent="0.25">
      <c r="A436" s="24" t="s">
        <v>404</v>
      </c>
      <c r="B436" s="25">
        <v>7078.5</v>
      </c>
    </row>
    <row r="437" spans="1:2" x14ac:dyDescent="0.25">
      <c r="A437" s="24" t="s">
        <v>4035</v>
      </c>
      <c r="B437" s="25">
        <v>423.5</v>
      </c>
    </row>
    <row r="438" spans="1:2" x14ac:dyDescent="0.25">
      <c r="A438" s="24" t="s">
        <v>1426</v>
      </c>
      <c r="B438" s="25">
        <v>598.95000000000005</v>
      </c>
    </row>
    <row r="439" spans="1:2" x14ac:dyDescent="0.25">
      <c r="A439" s="24" t="s">
        <v>1804</v>
      </c>
      <c r="B439" s="25">
        <v>2800</v>
      </c>
    </row>
    <row r="440" spans="1:2" x14ac:dyDescent="0.25">
      <c r="A440" s="24" t="s">
        <v>3101</v>
      </c>
      <c r="B440" s="25">
        <v>10502.8</v>
      </c>
    </row>
    <row r="441" spans="1:2" x14ac:dyDescent="0.25">
      <c r="A441" s="24" t="s">
        <v>3075</v>
      </c>
      <c r="B441" s="25">
        <v>3542.8999999999996</v>
      </c>
    </row>
    <row r="442" spans="1:2" x14ac:dyDescent="0.25">
      <c r="A442" s="24" t="s">
        <v>4551</v>
      </c>
      <c r="B442" s="25">
        <v>3025</v>
      </c>
    </row>
    <row r="443" spans="1:2" x14ac:dyDescent="0.25">
      <c r="A443" s="24" t="s">
        <v>409</v>
      </c>
      <c r="B443" s="25">
        <v>10285</v>
      </c>
    </row>
    <row r="444" spans="1:2" x14ac:dyDescent="0.25">
      <c r="A444" s="24" t="s">
        <v>3079</v>
      </c>
      <c r="B444" s="25">
        <v>41079.5</v>
      </c>
    </row>
    <row r="445" spans="1:2" x14ac:dyDescent="0.25">
      <c r="A445" s="24" t="s">
        <v>3601</v>
      </c>
      <c r="B445" s="25">
        <v>3025</v>
      </c>
    </row>
    <row r="446" spans="1:2" x14ac:dyDescent="0.25">
      <c r="A446" s="24" t="s">
        <v>4483</v>
      </c>
      <c r="B446" s="25">
        <v>4395</v>
      </c>
    </row>
    <row r="447" spans="1:2" x14ac:dyDescent="0.25">
      <c r="A447" s="24" t="s">
        <v>2363</v>
      </c>
      <c r="B447" s="25">
        <v>7229.75</v>
      </c>
    </row>
    <row r="448" spans="1:2" x14ac:dyDescent="0.25">
      <c r="A448" s="24" t="s">
        <v>3938</v>
      </c>
      <c r="B448" s="25">
        <v>617.1</v>
      </c>
    </row>
    <row r="449" spans="1:2" x14ac:dyDescent="0.25">
      <c r="A449" s="24" t="s">
        <v>1915</v>
      </c>
      <c r="B449" s="25">
        <v>9922</v>
      </c>
    </row>
    <row r="450" spans="1:2" x14ac:dyDescent="0.25">
      <c r="A450" s="24" t="s">
        <v>3073</v>
      </c>
      <c r="B450" s="25">
        <v>2111.4499999999998</v>
      </c>
    </row>
    <row r="451" spans="1:2" x14ac:dyDescent="0.25">
      <c r="A451" s="24" t="s">
        <v>3553</v>
      </c>
      <c r="B451" s="25">
        <v>4781.25</v>
      </c>
    </row>
    <row r="452" spans="1:2" x14ac:dyDescent="0.25">
      <c r="A452" s="24" t="s">
        <v>3911</v>
      </c>
      <c r="B452" s="25">
        <v>688.49</v>
      </c>
    </row>
    <row r="453" spans="1:2" x14ac:dyDescent="0.25">
      <c r="A453" s="24" t="s">
        <v>1923</v>
      </c>
      <c r="B453" s="25">
        <v>617.1</v>
      </c>
    </row>
    <row r="454" spans="1:2" x14ac:dyDescent="0.25">
      <c r="A454" s="24" t="s">
        <v>4634</v>
      </c>
      <c r="B454" s="25">
        <v>1697.22</v>
      </c>
    </row>
    <row r="455" spans="1:2" x14ac:dyDescent="0.25">
      <c r="A455" s="24" t="s">
        <v>3544</v>
      </c>
      <c r="B455" s="25">
        <v>4840</v>
      </c>
    </row>
    <row r="456" spans="1:2" x14ac:dyDescent="0.25">
      <c r="A456" s="24" t="s">
        <v>424</v>
      </c>
      <c r="B456" s="25">
        <v>2081.1999999999998</v>
      </c>
    </row>
    <row r="457" spans="1:2" x14ac:dyDescent="0.25">
      <c r="A457" s="24" t="s">
        <v>2952</v>
      </c>
      <c r="B457" s="25">
        <v>4719</v>
      </c>
    </row>
    <row r="458" spans="1:2" x14ac:dyDescent="0.25">
      <c r="A458" s="24" t="s">
        <v>3634</v>
      </c>
      <c r="B458" s="25">
        <v>4235</v>
      </c>
    </row>
    <row r="459" spans="1:2" x14ac:dyDescent="0.25">
      <c r="A459" s="24" t="s">
        <v>3067</v>
      </c>
      <c r="B459" s="25">
        <v>2420</v>
      </c>
    </row>
    <row r="460" spans="1:2" x14ac:dyDescent="0.25">
      <c r="A460" s="24" t="s">
        <v>872</v>
      </c>
      <c r="B460" s="25">
        <v>15331.170000000002</v>
      </c>
    </row>
    <row r="461" spans="1:2" x14ac:dyDescent="0.25">
      <c r="A461" s="24" t="s">
        <v>1440</v>
      </c>
      <c r="B461" s="25">
        <v>495</v>
      </c>
    </row>
    <row r="462" spans="1:2" x14ac:dyDescent="0.25">
      <c r="A462" s="24" t="s">
        <v>4742</v>
      </c>
      <c r="B462" s="25">
        <v>7199.5</v>
      </c>
    </row>
    <row r="463" spans="1:2" x14ac:dyDescent="0.25">
      <c r="A463" s="24" t="s">
        <v>1977</v>
      </c>
      <c r="B463" s="25">
        <v>1045</v>
      </c>
    </row>
    <row r="464" spans="1:2" x14ac:dyDescent="0.25">
      <c r="A464" s="24" t="s">
        <v>3105</v>
      </c>
      <c r="B464" s="25">
        <v>1210</v>
      </c>
    </row>
    <row r="465" spans="1:2" x14ac:dyDescent="0.25">
      <c r="A465" s="24" t="s">
        <v>436</v>
      </c>
      <c r="B465" s="25">
        <v>363</v>
      </c>
    </row>
    <row r="466" spans="1:2" x14ac:dyDescent="0.25">
      <c r="A466" s="24" t="s">
        <v>3539</v>
      </c>
      <c r="B466" s="25">
        <v>5020.29</v>
      </c>
    </row>
    <row r="467" spans="1:2" x14ac:dyDescent="0.25">
      <c r="A467" s="24" t="s">
        <v>2270</v>
      </c>
      <c r="B467" s="25">
        <v>1550.37</v>
      </c>
    </row>
    <row r="468" spans="1:2" x14ac:dyDescent="0.25">
      <c r="A468" s="24" t="s">
        <v>2451</v>
      </c>
      <c r="B468" s="25">
        <v>6921.2</v>
      </c>
    </row>
    <row r="469" spans="1:2" x14ac:dyDescent="0.25">
      <c r="A469" s="24" t="s">
        <v>1713</v>
      </c>
      <c r="B469" s="25">
        <v>8782.65</v>
      </c>
    </row>
    <row r="470" spans="1:2" x14ac:dyDescent="0.25">
      <c r="A470" s="24" t="s">
        <v>438</v>
      </c>
      <c r="B470" s="25">
        <v>15679.01</v>
      </c>
    </row>
    <row r="471" spans="1:2" x14ac:dyDescent="0.25">
      <c r="A471" s="24" t="s">
        <v>439</v>
      </c>
      <c r="B471" s="25">
        <v>20527.919999999998</v>
      </c>
    </row>
    <row r="472" spans="1:2" x14ac:dyDescent="0.25">
      <c r="A472" s="24" t="s">
        <v>440</v>
      </c>
      <c r="B472" s="25">
        <v>23107.45</v>
      </c>
    </row>
    <row r="473" spans="1:2" x14ac:dyDescent="0.25">
      <c r="A473" s="24" t="s">
        <v>3440</v>
      </c>
      <c r="B473" s="25">
        <v>7260</v>
      </c>
    </row>
    <row r="474" spans="1:2" x14ac:dyDescent="0.25">
      <c r="A474" s="24" t="s">
        <v>442</v>
      </c>
      <c r="B474" s="25">
        <v>6897</v>
      </c>
    </row>
    <row r="475" spans="1:2" x14ac:dyDescent="0.25">
      <c r="A475" s="24" t="s">
        <v>3590</v>
      </c>
      <c r="B475" s="25">
        <v>3429.14</v>
      </c>
    </row>
    <row r="476" spans="1:2" x14ac:dyDescent="0.25">
      <c r="A476" s="24" t="s">
        <v>443</v>
      </c>
      <c r="B476" s="25">
        <v>4155.0999999999995</v>
      </c>
    </row>
    <row r="477" spans="1:2" x14ac:dyDescent="0.25">
      <c r="A477" s="24" t="s">
        <v>4609</v>
      </c>
      <c r="B477" s="25">
        <v>3565</v>
      </c>
    </row>
    <row r="478" spans="1:2" x14ac:dyDescent="0.25">
      <c r="A478" s="24" t="s">
        <v>3920</v>
      </c>
      <c r="B478" s="25">
        <v>652.79999999999995</v>
      </c>
    </row>
    <row r="479" spans="1:2" x14ac:dyDescent="0.25">
      <c r="A479" s="24" t="s">
        <v>4311</v>
      </c>
      <c r="B479" s="25">
        <v>53.24</v>
      </c>
    </row>
    <row r="480" spans="1:2" x14ac:dyDescent="0.25">
      <c r="A480" s="24" t="s">
        <v>4127</v>
      </c>
      <c r="B480" s="25">
        <v>329.99</v>
      </c>
    </row>
    <row r="481" spans="1:2" x14ac:dyDescent="0.25">
      <c r="A481" s="24" t="s">
        <v>447</v>
      </c>
      <c r="B481" s="25">
        <v>3700</v>
      </c>
    </row>
    <row r="482" spans="1:2" x14ac:dyDescent="0.25">
      <c r="A482" s="24" t="s">
        <v>4187</v>
      </c>
      <c r="B482" s="25">
        <v>217.8</v>
      </c>
    </row>
    <row r="483" spans="1:2" x14ac:dyDescent="0.25">
      <c r="A483" s="24" t="s">
        <v>448</v>
      </c>
      <c r="B483" s="25">
        <v>623.05999999999995</v>
      </c>
    </row>
    <row r="484" spans="1:2" x14ac:dyDescent="0.25">
      <c r="A484" s="24" t="s">
        <v>450</v>
      </c>
      <c r="B484" s="25">
        <v>104</v>
      </c>
    </row>
    <row r="485" spans="1:2" x14ac:dyDescent="0.25">
      <c r="A485" s="24" t="s">
        <v>518</v>
      </c>
      <c r="B485" s="25">
        <v>40</v>
      </c>
    </row>
    <row r="486" spans="1:2" x14ac:dyDescent="0.25">
      <c r="A486" s="24" t="s">
        <v>555</v>
      </c>
      <c r="B486" s="25">
        <v>495</v>
      </c>
    </row>
    <row r="487" spans="1:2" x14ac:dyDescent="0.25">
      <c r="A487" s="24" t="s">
        <v>669</v>
      </c>
      <c r="B487" s="25">
        <v>6459.58</v>
      </c>
    </row>
    <row r="488" spans="1:2" x14ac:dyDescent="0.25">
      <c r="A488" s="24" t="s">
        <v>677</v>
      </c>
      <c r="B488" s="25">
        <v>300</v>
      </c>
    </row>
    <row r="489" spans="1:2" x14ac:dyDescent="0.25">
      <c r="A489" s="24" t="s">
        <v>707</v>
      </c>
      <c r="B489" s="25">
        <v>181.5</v>
      </c>
    </row>
    <row r="490" spans="1:2" x14ac:dyDescent="0.25">
      <c r="A490" s="24" t="s">
        <v>712</v>
      </c>
      <c r="B490" s="25">
        <v>1820.68</v>
      </c>
    </row>
    <row r="491" spans="1:2" x14ac:dyDescent="0.25">
      <c r="A491" s="24" t="s">
        <v>714</v>
      </c>
      <c r="B491" s="25">
        <v>2692.38</v>
      </c>
    </row>
    <row r="492" spans="1:2" x14ac:dyDescent="0.25">
      <c r="A492" s="24" t="s">
        <v>748</v>
      </c>
      <c r="B492" s="25">
        <v>1350</v>
      </c>
    </row>
    <row r="493" spans="1:2" x14ac:dyDescent="0.25">
      <c r="A493" s="24" t="s">
        <v>752</v>
      </c>
      <c r="B493" s="25">
        <v>1650</v>
      </c>
    </row>
    <row r="494" spans="1:2" x14ac:dyDescent="0.25">
      <c r="A494" s="24" t="s">
        <v>887</v>
      </c>
      <c r="B494" s="25">
        <v>1225.49</v>
      </c>
    </row>
    <row r="495" spans="1:2" x14ac:dyDescent="0.25">
      <c r="A495" s="24" t="s">
        <v>939</v>
      </c>
      <c r="B495" s="25">
        <v>11619.039999999999</v>
      </c>
    </row>
    <row r="496" spans="1:2" x14ac:dyDescent="0.25">
      <c r="A496" s="24" t="s">
        <v>972</v>
      </c>
      <c r="B496" s="25">
        <v>7139</v>
      </c>
    </row>
    <row r="497" spans="1:2" x14ac:dyDescent="0.25">
      <c r="A497" s="24" t="s">
        <v>1082</v>
      </c>
      <c r="B497" s="25">
        <v>2606.7200000000003</v>
      </c>
    </row>
    <row r="498" spans="1:2" x14ac:dyDescent="0.25">
      <c r="A498" s="24" t="s">
        <v>1207</v>
      </c>
      <c r="B498" s="25">
        <v>291.18</v>
      </c>
    </row>
    <row r="499" spans="1:2" x14ac:dyDescent="0.25">
      <c r="A499" s="24" t="s">
        <v>1240</v>
      </c>
      <c r="B499" s="25">
        <v>2000</v>
      </c>
    </row>
    <row r="500" spans="1:2" x14ac:dyDescent="0.25">
      <c r="A500" s="24" t="s">
        <v>1268</v>
      </c>
      <c r="B500" s="25">
        <v>2139.6000000000004</v>
      </c>
    </row>
    <row r="501" spans="1:2" x14ac:dyDescent="0.25">
      <c r="A501" s="24" t="s">
        <v>1308</v>
      </c>
      <c r="B501" s="25">
        <v>1045</v>
      </c>
    </row>
    <row r="502" spans="1:2" x14ac:dyDescent="0.25">
      <c r="A502" s="24" t="s">
        <v>1312</v>
      </c>
      <c r="B502" s="25">
        <v>700</v>
      </c>
    </row>
    <row r="503" spans="1:2" x14ac:dyDescent="0.25">
      <c r="A503" s="24" t="s">
        <v>1393</v>
      </c>
      <c r="B503" s="25">
        <v>0</v>
      </c>
    </row>
    <row r="504" spans="1:2" x14ac:dyDescent="0.25">
      <c r="A504" s="24" t="s">
        <v>1432</v>
      </c>
      <c r="B504" s="25">
        <v>7018</v>
      </c>
    </row>
    <row r="505" spans="1:2" x14ac:dyDescent="0.25">
      <c r="A505" s="24" t="s">
        <v>1645</v>
      </c>
      <c r="B505" s="25">
        <v>448</v>
      </c>
    </row>
    <row r="506" spans="1:2" x14ac:dyDescent="0.25">
      <c r="A506" s="24" t="s">
        <v>1655</v>
      </c>
      <c r="B506" s="25">
        <v>3049.2</v>
      </c>
    </row>
    <row r="507" spans="1:2" x14ac:dyDescent="0.25">
      <c r="A507" s="24" t="s">
        <v>1667</v>
      </c>
      <c r="B507" s="25">
        <v>2499.5500000000002</v>
      </c>
    </row>
    <row r="508" spans="1:2" x14ac:dyDescent="0.25">
      <c r="A508" s="24" t="s">
        <v>1826</v>
      </c>
      <c r="B508" s="25">
        <v>990</v>
      </c>
    </row>
    <row r="509" spans="1:2" x14ac:dyDescent="0.25">
      <c r="A509" s="24" t="s">
        <v>1871</v>
      </c>
      <c r="B509" s="25">
        <v>495</v>
      </c>
    </row>
    <row r="510" spans="1:2" x14ac:dyDescent="0.25">
      <c r="A510" s="24" t="s">
        <v>1875</v>
      </c>
      <c r="B510" s="25">
        <v>1089</v>
      </c>
    </row>
    <row r="511" spans="1:2" x14ac:dyDescent="0.25">
      <c r="A511" s="24" t="s">
        <v>1885</v>
      </c>
      <c r="B511" s="25">
        <v>9014.5</v>
      </c>
    </row>
    <row r="512" spans="1:2" x14ac:dyDescent="0.25">
      <c r="A512" s="24" t="s">
        <v>1887</v>
      </c>
      <c r="B512" s="25">
        <v>6765</v>
      </c>
    </row>
    <row r="513" spans="1:2" x14ac:dyDescent="0.25">
      <c r="A513" s="24" t="s">
        <v>1892</v>
      </c>
      <c r="B513" s="25">
        <v>700</v>
      </c>
    </row>
    <row r="514" spans="1:2" x14ac:dyDescent="0.25">
      <c r="A514" s="24" t="s">
        <v>1896</v>
      </c>
      <c r="B514" s="25">
        <v>550</v>
      </c>
    </row>
    <row r="515" spans="1:2" x14ac:dyDescent="0.25">
      <c r="A515" s="24" t="s">
        <v>1900</v>
      </c>
      <c r="B515" s="25">
        <v>1608.09</v>
      </c>
    </row>
    <row r="516" spans="1:2" x14ac:dyDescent="0.25">
      <c r="A516" s="24" t="s">
        <v>1906</v>
      </c>
      <c r="B516" s="25">
        <v>3569.5</v>
      </c>
    </row>
    <row r="517" spans="1:2" x14ac:dyDescent="0.25">
      <c r="A517" s="24" t="s">
        <v>1917</v>
      </c>
      <c r="B517" s="25">
        <v>5900</v>
      </c>
    </row>
    <row r="518" spans="1:2" x14ac:dyDescent="0.25">
      <c r="A518" s="24" t="s">
        <v>1925</v>
      </c>
      <c r="B518" s="25">
        <v>288.2</v>
      </c>
    </row>
    <row r="519" spans="1:2" x14ac:dyDescent="0.25">
      <c r="A519" s="24" t="s">
        <v>1930</v>
      </c>
      <c r="B519" s="25">
        <v>5261.22</v>
      </c>
    </row>
    <row r="520" spans="1:2" x14ac:dyDescent="0.25">
      <c r="A520" s="24" t="s">
        <v>1940</v>
      </c>
      <c r="B520" s="25">
        <v>477.95</v>
      </c>
    </row>
    <row r="521" spans="1:2" x14ac:dyDescent="0.25">
      <c r="A521" s="24" t="s">
        <v>1965</v>
      </c>
      <c r="B521" s="25">
        <v>363</v>
      </c>
    </row>
    <row r="522" spans="1:2" x14ac:dyDescent="0.25">
      <c r="A522" s="24" t="s">
        <v>1969</v>
      </c>
      <c r="B522" s="25">
        <v>120</v>
      </c>
    </row>
    <row r="523" spans="1:2" x14ac:dyDescent="0.25">
      <c r="A523" s="24" t="s">
        <v>1975</v>
      </c>
      <c r="B523" s="25">
        <v>700</v>
      </c>
    </row>
    <row r="524" spans="1:2" x14ac:dyDescent="0.25">
      <c r="A524" s="24" t="s">
        <v>1989</v>
      </c>
      <c r="B524" s="25">
        <v>181.5</v>
      </c>
    </row>
    <row r="525" spans="1:2" x14ac:dyDescent="0.25">
      <c r="A525" s="24" t="s">
        <v>2037</v>
      </c>
      <c r="B525" s="25">
        <v>2541</v>
      </c>
    </row>
    <row r="526" spans="1:2" x14ac:dyDescent="0.25">
      <c r="A526" s="24" t="s">
        <v>2044</v>
      </c>
      <c r="B526" s="25">
        <v>2000</v>
      </c>
    </row>
    <row r="527" spans="1:2" x14ac:dyDescent="0.25">
      <c r="A527" s="24" t="s">
        <v>2071</v>
      </c>
      <c r="B527" s="25">
        <v>209.38</v>
      </c>
    </row>
    <row r="528" spans="1:2" x14ac:dyDescent="0.25">
      <c r="A528" s="24" t="s">
        <v>2079</v>
      </c>
      <c r="B528" s="25">
        <v>13340.25</v>
      </c>
    </row>
    <row r="529" spans="1:2" x14ac:dyDescent="0.25">
      <c r="A529" s="24" t="s">
        <v>2081</v>
      </c>
      <c r="B529" s="25">
        <v>2200</v>
      </c>
    </row>
    <row r="530" spans="1:2" x14ac:dyDescent="0.25">
      <c r="A530" s="24" t="s">
        <v>2111</v>
      </c>
      <c r="B530" s="25">
        <v>2710.6200000000003</v>
      </c>
    </row>
    <row r="531" spans="1:2" x14ac:dyDescent="0.25">
      <c r="A531" s="24" t="s">
        <v>2136</v>
      </c>
      <c r="B531" s="25">
        <v>3188.35</v>
      </c>
    </row>
    <row r="532" spans="1:2" x14ac:dyDescent="0.25">
      <c r="A532" s="24" t="s">
        <v>2151</v>
      </c>
      <c r="B532" s="25">
        <v>700</v>
      </c>
    </row>
    <row r="533" spans="1:2" x14ac:dyDescent="0.25">
      <c r="A533" s="24" t="s">
        <v>2154</v>
      </c>
      <c r="B533" s="25">
        <v>1815</v>
      </c>
    </row>
    <row r="534" spans="1:2" x14ac:dyDescent="0.25">
      <c r="A534" s="24" t="s">
        <v>2156</v>
      </c>
      <c r="B534" s="25">
        <v>1500</v>
      </c>
    </row>
    <row r="535" spans="1:2" x14ac:dyDescent="0.25">
      <c r="A535" s="24" t="s">
        <v>2159</v>
      </c>
      <c r="B535" s="25">
        <v>726</v>
      </c>
    </row>
    <row r="536" spans="1:2" x14ac:dyDescent="0.25">
      <c r="A536" s="24" t="s">
        <v>2161</v>
      </c>
      <c r="B536" s="25">
        <v>338.8</v>
      </c>
    </row>
    <row r="537" spans="1:2" x14ac:dyDescent="0.25">
      <c r="A537" s="24" t="s">
        <v>2164</v>
      </c>
      <c r="B537" s="25">
        <v>5426.85</v>
      </c>
    </row>
    <row r="538" spans="1:2" x14ac:dyDescent="0.25">
      <c r="A538" s="24" t="s">
        <v>2175</v>
      </c>
      <c r="B538" s="25">
        <v>97.9</v>
      </c>
    </row>
    <row r="539" spans="1:2" x14ac:dyDescent="0.25">
      <c r="A539" s="24" t="s">
        <v>2201</v>
      </c>
      <c r="B539" s="25">
        <v>5567.55</v>
      </c>
    </row>
    <row r="540" spans="1:2" x14ac:dyDescent="0.25">
      <c r="A540" s="24" t="s">
        <v>2229</v>
      </c>
      <c r="B540" s="25">
        <v>254.1</v>
      </c>
    </row>
    <row r="541" spans="1:2" x14ac:dyDescent="0.25">
      <c r="A541" s="24" t="s">
        <v>2277</v>
      </c>
      <c r="B541" s="25">
        <v>882.75</v>
      </c>
    </row>
    <row r="542" spans="1:2" x14ac:dyDescent="0.25">
      <c r="A542" s="24" t="s">
        <v>2278</v>
      </c>
      <c r="B542" s="25">
        <v>385</v>
      </c>
    </row>
    <row r="543" spans="1:2" x14ac:dyDescent="0.25">
      <c r="A543" s="24" t="s">
        <v>2283</v>
      </c>
      <c r="B543" s="25">
        <v>114.95</v>
      </c>
    </row>
    <row r="544" spans="1:2" x14ac:dyDescent="0.25">
      <c r="A544" s="24" t="s">
        <v>2287</v>
      </c>
      <c r="B544" s="25">
        <v>1149.5</v>
      </c>
    </row>
    <row r="545" spans="1:2" x14ac:dyDescent="0.25">
      <c r="A545" s="24" t="s">
        <v>2301</v>
      </c>
      <c r="B545" s="25">
        <v>1452</v>
      </c>
    </row>
    <row r="546" spans="1:2" x14ac:dyDescent="0.25">
      <c r="A546" s="24" t="s">
        <v>2306</v>
      </c>
      <c r="B546" s="25">
        <v>7078.5</v>
      </c>
    </row>
    <row r="547" spans="1:2" x14ac:dyDescent="0.25">
      <c r="A547" s="24" t="s">
        <v>2309</v>
      </c>
      <c r="B547" s="25">
        <v>1306.8</v>
      </c>
    </row>
    <row r="548" spans="1:2" x14ac:dyDescent="0.25">
      <c r="A548" s="24" t="s">
        <v>2349</v>
      </c>
      <c r="B548" s="25">
        <v>1659.82</v>
      </c>
    </row>
    <row r="549" spans="1:2" x14ac:dyDescent="0.25">
      <c r="A549" s="24" t="s">
        <v>2395</v>
      </c>
      <c r="B549" s="25">
        <v>2930</v>
      </c>
    </row>
    <row r="550" spans="1:2" x14ac:dyDescent="0.25">
      <c r="A550" s="24" t="s">
        <v>2467</v>
      </c>
      <c r="B550" s="25">
        <v>3100</v>
      </c>
    </row>
    <row r="551" spans="1:2" x14ac:dyDescent="0.25">
      <c r="A551" s="24" t="s">
        <v>2495</v>
      </c>
      <c r="B551" s="25">
        <v>1672.71</v>
      </c>
    </row>
    <row r="552" spans="1:2" x14ac:dyDescent="0.25">
      <c r="A552" s="24" t="s">
        <v>2498</v>
      </c>
      <c r="B552" s="25">
        <v>9206.39</v>
      </c>
    </row>
    <row r="553" spans="1:2" x14ac:dyDescent="0.25">
      <c r="A553" s="24" t="s">
        <v>2551</v>
      </c>
      <c r="B553" s="25">
        <v>4800</v>
      </c>
    </row>
    <row r="554" spans="1:2" x14ac:dyDescent="0.25">
      <c r="A554" s="24" t="s">
        <v>2592</v>
      </c>
      <c r="B554" s="25">
        <v>875</v>
      </c>
    </row>
    <row r="555" spans="1:2" x14ac:dyDescent="0.25">
      <c r="A555" s="24" t="s">
        <v>2619</v>
      </c>
      <c r="B555" s="25">
        <v>2734.6</v>
      </c>
    </row>
    <row r="556" spans="1:2" x14ac:dyDescent="0.25">
      <c r="A556" s="24" t="s">
        <v>2655</v>
      </c>
      <c r="B556" s="25">
        <v>96.72</v>
      </c>
    </row>
    <row r="557" spans="1:2" x14ac:dyDescent="0.25">
      <c r="A557" s="24" t="s">
        <v>2811</v>
      </c>
      <c r="B557" s="25">
        <v>17787</v>
      </c>
    </row>
    <row r="558" spans="1:2" x14ac:dyDescent="0.25">
      <c r="A558" s="24" t="s">
        <v>2813</v>
      </c>
      <c r="B558" s="25">
        <v>17303</v>
      </c>
    </row>
    <row r="559" spans="1:2" x14ac:dyDescent="0.25">
      <c r="A559" s="24" t="s">
        <v>2913</v>
      </c>
      <c r="B559" s="25">
        <v>9847</v>
      </c>
    </row>
    <row r="560" spans="1:2" x14ac:dyDescent="0.25">
      <c r="A560" s="24" t="s">
        <v>2922</v>
      </c>
      <c r="B560" s="25">
        <v>5906.74</v>
      </c>
    </row>
    <row r="561" spans="1:2" x14ac:dyDescent="0.25">
      <c r="A561" s="24" t="s">
        <v>2924</v>
      </c>
      <c r="B561" s="25">
        <v>7013.16</v>
      </c>
    </row>
    <row r="562" spans="1:2" x14ac:dyDescent="0.25">
      <c r="A562" s="24" t="s">
        <v>2928</v>
      </c>
      <c r="B562" s="25">
        <v>5250.66</v>
      </c>
    </row>
    <row r="563" spans="1:2" x14ac:dyDescent="0.25">
      <c r="A563" s="24" t="s">
        <v>2935</v>
      </c>
      <c r="B563" s="25">
        <v>5445</v>
      </c>
    </row>
    <row r="564" spans="1:2" x14ac:dyDescent="0.25">
      <c r="A564" s="24" t="s">
        <v>2955</v>
      </c>
      <c r="B564" s="25">
        <v>4598</v>
      </c>
    </row>
    <row r="565" spans="1:2" x14ac:dyDescent="0.25">
      <c r="A565" s="24" t="s">
        <v>3071</v>
      </c>
      <c r="B565" s="25">
        <v>8289.7099999999991</v>
      </c>
    </row>
    <row r="566" spans="1:2" x14ac:dyDescent="0.25">
      <c r="A566" s="24" t="s">
        <v>3109</v>
      </c>
      <c r="B566" s="25">
        <v>1162.4000000000001</v>
      </c>
    </row>
    <row r="567" spans="1:2" x14ac:dyDescent="0.25">
      <c r="A567" s="24" t="s">
        <v>3113</v>
      </c>
      <c r="B567" s="25">
        <v>1155</v>
      </c>
    </row>
    <row r="568" spans="1:2" x14ac:dyDescent="0.25">
      <c r="A568" s="24" t="s">
        <v>3134</v>
      </c>
      <c r="B568" s="25">
        <v>1020</v>
      </c>
    </row>
    <row r="569" spans="1:2" x14ac:dyDescent="0.25">
      <c r="A569" s="24" t="s">
        <v>3197</v>
      </c>
      <c r="B569" s="25">
        <v>808.38</v>
      </c>
    </row>
    <row r="570" spans="1:2" x14ac:dyDescent="0.25">
      <c r="A570" s="24" t="s">
        <v>3231</v>
      </c>
      <c r="B570" s="25">
        <v>726</v>
      </c>
    </row>
    <row r="571" spans="1:2" x14ac:dyDescent="0.25">
      <c r="A571" s="24" t="s">
        <v>3235</v>
      </c>
      <c r="B571" s="25">
        <v>302.5</v>
      </c>
    </row>
    <row r="572" spans="1:2" x14ac:dyDescent="0.25">
      <c r="A572" s="24" t="s">
        <v>3247</v>
      </c>
      <c r="B572" s="25">
        <v>350</v>
      </c>
    </row>
    <row r="573" spans="1:2" x14ac:dyDescent="0.25">
      <c r="A573" s="24" t="s">
        <v>3288</v>
      </c>
      <c r="B573" s="25">
        <v>105.27</v>
      </c>
    </row>
    <row r="574" spans="1:2" x14ac:dyDescent="0.25">
      <c r="A574" s="24" t="s">
        <v>3295</v>
      </c>
      <c r="B574" s="25">
        <v>87.12</v>
      </c>
    </row>
    <row r="575" spans="1:2" x14ac:dyDescent="0.25">
      <c r="A575" s="24" t="s">
        <v>3359</v>
      </c>
      <c r="B575" s="25">
        <v>17846.29</v>
      </c>
    </row>
    <row r="576" spans="1:2" x14ac:dyDescent="0.25">
      <c r="A576" s="24" t="s">
        <v>3378</v>
      </c>
      <c r="B576" s="25">
        <v>23534.5</v>
      </c>
    </row>
    <row r="577" spans="1:2" x14ac:dyDescent="0.25">
      <c r="A577" s="24" t="s">
        <v>3403</v>
      </c>
      <c r="B577" s="25">
        <v>17000</v>
      </c>
    </row>
    <row r="578" spans="1:2" x14ac:dyDescent="0.25">
      <c r="A578" s="24" t="s">
        <v>3407</v>
      </c>
      <c r="B578" s="25">
        <v>29523.43</v>
      </c>
    </row>
    <row r="579" spans="1:2" x14ac:dyDescent="0.25">
      <c r="A579" s="24" t="s">
        <v>3421</v>
      </c>
      <c r="B579" s="25">
        <v>12100</v>
      </c>
    </row>
    <row r="580" spans="1:2" x14ac:dyDescent="0.25">
      <c r="A580" s="24" t="s">
        <v>3425</v>
      </c>
      <c r="B580" s="25">
        <v>12100</v>
      </c>
    </row>
    <row r="581" spans="1:2" x14ac:dyDescent="0.25">
      <c r="A581" s="24" t="s">
        <v>3428</v>
      </c>
      <c r="B581" s="25">
        <v>9861.5</v>
      </c>
    </row>
    <row r="582" spans="1:2" x14ac:dyDescent="0.25">
      <c r="A582" s="24" t="s">
        <v>3446</v>
      </c>
      <c r="B582" s="25">
        <v>19844</v>
      </c>
    </row>
    <row r="583" spans="1:2" x14ac:dyDescent="0.25">
      <c r="A583" s="24" t="s">
        <v>3448</v>
      </c>
      <c r="B583" s="25">
        <v>7139</v>
      </c>
    </row>
    <row r="584" spans="1:2" x14ac:dyDescent="0.25">
      <c r="A584" s="24" t="s">
        <v>3458</v>
      </c>
      <c r="B584" s="25">
        <v>6921.2</v>
      </c>
    </row>
    <row r="585" spans="1:2" x14ac:dyDescent="0.25">
      <c r="A585" s="24" t="s">
        <v>3468</v>
      </c>
      <c r="B585" s="25">
        <v>6776</v>
      </c>
    </row>
    <row r="586" spans="1:2" x14ac:dyDescent="0.25">
      <c r="A586" s="24" t="s">
        <v>3471</v>
      </c>
      <c r="B586" s="25">
        <v>6751.8</v>
      </c>
    </row>
    <row r="587" spans="1:2" x14ac:dyDescent="0.25">
      <c r="A587" s="24" t="s">
        <v>3473</v>
      </c>
      <c r="B587" s="25">
        <v>6655</v>
      </c>
    </row>
    <row r="588" spans="1:2" x14ac:dyDescent="0.25">
      <c r="A588" s="24" t="s">
        <v>3477</v>
      </c>
      <c r="B588" s="25">
        <v>6352.5</v>
      </c>
    </row>
    <row r="589" spans="1:2" x14ac:dyDescent="0.25">
      <c r="A589" s="24" t="s">
        <v>3479</v>
      </c>
      <c r="B589" s="25">
        <v>6348.87</v>
      </c>
    </row>
    <row r="590" spans="1:2" x14ac:dyDescent="0.25">
      <c r="A590" s="24" t="s">
        <v>3488</v>
      </c>
      <c r="B590" s="25">
        <v>6000</v>
      </c>
    </row>
    <row r="591" spans="1:2" x14ac:dyDescent="0.25">
      <c r="A591" s="24" t="s">
        <v>3490</v>
      </c>
      <c r="B591" s="25">
        <v>6000</v>
      </c>
    </row>
    <row r="592" spans="1:2" x14ac:dyDescent="0.25">
      <c r="A592" s="24" t="s">
        <v>3495</v>
      </c>
      <c r="B592" s="25">
        <v>5965.3</v>
      </c>
    </row>
    <row r="593" spans="1:2" x14ac:dyDescent="0.25">
      <c r="A593" s="24" t="s">
        <v>3498</v>
      </c>
      <c r="B593" s="25">
        <v>5929</v>
      </c>
    </row>
    <row r="594" spans="1:2" x14ac:dyDescent="0.25">
      <c r="A594" s="24" t="s">
        <v>3525</v>
      </c>
      <c r="B594" s="25">
        <v>5434.51</v>
      </c>
    </row>
    <row r="595" spans="1:2" x14ac:dyDescent="0.25">
      <c r="A595" s="24" t="s">
        <v>3527</v>
      </c>
      <c r="B595" s="25">
        <v>5426.85</v>
      </c>
    </row>
    <row r="596" spans="1:2" x14ac:dyDescent="0.25">
      <c r="A596" s="24" t="s">
        <v>3533</v>
      </c>
      <c r="B596" s="25">
        <v>5167.91</v>
      </c>
    </row>
    <row r="597" spans="1:2" x14ac:dyDescent="0.25">
      <c r="A597" s="24" t="s">
        <v>3541</v>
      </c>
      <c r="B597" s="25">
        <v>5844.3</v>
      </c>
    </row>
    <row r="598" spans="1:2" x14ac:dyDescent="0.25">
      <c r="A598" s="24" t="s">
        <v>3546</v>
      </c>
      <c r="B598" s="25">
        <v>4840</v>
      </c>
    </row>
    <row r="599" spans="1:2" x14ac:dyDescent="0.25">
      <c r="A599" s="24" t="s">
        <v>3549</v>
      </c>
      <c r="B599" s="25">
        <v>4840</v>
      </c>
    </row>
    <row r="600" spans="1:2" x14ac:dyDescent="0.25">
      <c r="A600" s="24" t="s">
        <v>3551</v>
      </c>
      <c r="B600" s="25">
        <v>4800</v>
      </c>
    </row>
    <row r="601" spans="1:2" x14ac:dyDescent="0.25">
      <c r="A601" s="24" t="s">
        <v>3555</v>
      </c>
      <c r="B601" s="25">
        <v>4732.5600000000004</v>
      </c>
    </row>
    <row r="602" spans="1:2" x14ac:dyDescent="0.25">
      <c r="A602" s="24" t="s">
        <v>3566</v>
      </c>
      <c r="B602" s="25">
        <v>4530.24</v>
      </c>
    </row>
    <row r="603" spans="1:2" x14ac:dyDescent="0.25">
      <c r="A603" s="24" t="s">
        <v>3575</v>
      </c>
      <c r="B603" s="25">
        <v>3993</v>
      </c>
    </row>
    <row r="604" spans="1:2" x14ac:dyDescent="0.25">
      <c r="A604" s="24" t="s">
        <v>3578</v>
      </c>
      <c r="B604" s="25">
        <v>17908</v>
      </c>
    </row>
    <row r="605" spans="1:2" x14ac:dyDescent="0.25">
      <c r="A605" s="24" t="s">
        <v>3581</v>
      </c>
      <c r="B605" s="25">
        <v>3630</v>
      </c>
    </row>
    <row r="606" spans="1:2" x14ac:dyDescent="0.25">
      <c r="A606" s="24" t="s">
        <v>3587</v>
      </c>
      <c r="B606" s="25">
        <v>3565.63</v>
      </c>
    </row>
    <row r="607" spans="1:2" x14ac:dyDescent="0.25">
      <c r="A607" s="24" t="s">
        <v>3603</v>
      </c>
      <c r="B607" s="25">
        <v>3000.8</v>
      </c>
    </row>
    <row r="608" spans="1:2" x14ac:dyDescent="0.25">
      <c r="A608" s="24" t="s">
        <v>3615</v>
      </c>
      <c r="B608" s="25">
        <v>2867.7</v>
      </c>
    </row>
    <row r="609" spans="1:2" x14ac:dyDescent="0.25">
      <c r="A609" s="24" t="s">
        <v>3624</v>
      </c>
      <c r="B609" s="25">
        <v>2649.9</v>
      </c>
    </row>
    <row r="610" spans="1:2" x14ac:dyDescent="0.25">
      <c r="A610" s="24" t="s">
        <v>3675</v>
      </c>
      <c r="B610" s="25">
        <v>2391.9</v>
      </c>
    </row>
    <row r="611" spans="1:2" x14ac:dyDescent="0.25">
      <c r="A611" s="24" t="s">
        <v>3712</v>
      </c>
      <c r="B611" s="25">
        <v>2145</v>
      </c>
    </row>
    <row r="612" spans="1:2" x14ac:dyDescent="0.25">
      <c r="A612" s="24" t="s">
        <v>3756</v>
      </c>
      <c r="B612" s="25">
        <v>1892.44</v>
      </c>
    </row>
    <row r="613" spans="1:2" x14ac:dyDescent="0.25">
      <c r="A613" s="24" t="s">
        <v>3780</v>
      </c>
      <c r="B613" s="25">
        <v>1573</v>
      </c>
    </row>
    <row r="614" spans="1:2" x14ac:dyDescent="0.25">
      <c r="A614" s="24" t="s">
        <v>3807</v>
      </c>
      <c r="B614" s="25">
        <v>1452</v>
      </c>
    </row>
    <row r="615" spans="1:2" x14ac:dyDescent="0.25">
      <c r="A615" s="24" t="s">
        <v>3836</v>
      </c>
      <c r="B615" s="25">
        <v>1000</v>
      </c>
    </row>
    <row r="616" spans="1:2" x14ac:dyDescent="0.25">
      <c r="A616" s="24" t="s">
        <v>3842</v>
      </c>
      <c r="B616" s="25">
        <v>2160</v>
      </c>
    </row>
    <row r="617" spans="1:2" x14ac:dyDescent="0.25">
      <c r="A617" s="24" t="s">
        <v>3867</v>
      </c>
      <c r="B617" s="25">
        <v>907.5</v>
      </c>
    </row>
    <row r="618" spans="1:2" x14ac:dyDescent="0.25">
      <c r="A618" s="24" t="s">
        <v>3872</v>
      </c>
      <c r="B618" s="25">
        <v>900</v>
      </c>
    </row>
    <row r="619" spans="1:2" x14ac:dyDescent="0.25">
      <c r="A619" s="24" t="s">
        <v>3876</v>
      </c>
      <c r="B619" s="25">
        <v>17847.5</v>
      </c>
    </row>
    <row r="620" spans="1:2" x14ac:dyDescent="0.25">
      <c r="A620" s="24" t="s">
        <v>3882</v>
      </c>
      <c r="B620" s="25">
        <v>871.2</v>
      </c>
    </row>
    <row r="621" spans="1:2" x14ac:dyDescent="0.25">
      <c r="A621" s="24" t="s">
        <v>3903</v>
      </c>
      <c r="B621" s="25">
        <v>726</v>
      </c>
    </row>
    <row r="622" spans="1:2" x14ac:dyDescent="0.25">
      <c r="A622" s="24" t="s">
        <v>3951</v>
      </c>
      <c r="B622" s="25">
        <v>605</v>
      </c>
    </row>
    <row r="623" spans="1:2" x14ac:dyDescent="0.25">
      <c r="A623" s="24" t="s">
        <v>3975</v>
      </c>
      <c r="B623" s="25">
        <v>600</v>
      </c>
    </row>
    <row r="624" spans="1:2" x14ac:dyDescent="0.25">
      <c r="A624" s="24" t="s">
        <v>3987</v>
      </c>
      <c r="B624" s="25">
        <v>562.11</v>
      </c>
    </row>
    <row r="625" spans="1:2" x14ac:dyDescent="0.25">
      <c r="A625" s="24" t="s">
        <v>3995</v>
      </c>
      <c r="B625" s="25">
        <v>937.5</v>
      </c>
    </row>
    <row r="626" spans="1:2" x14ac:dyDescent="0.25">
      <c r="A626" s="24" t="s">
        <v>3999</v>
      </c>
      <c r="B626" s="25">
        <v>539.66</v>
      </c>
    </row>
    <row r="627" spans="1:2" x14ac:dyDescent="0.25">
      <c r="A627" s="24" t="s">
        <v>4004</v>
      </c>
      <c r="B627" s="25">
        <v>525</v>
      </c>
    </row>
    <row r="628" spans="1:2" x14ac:dyDescent="0.25">
      <c r="A628" s="24" t="s">
        <v>4007</v>
      </c>
      <c r="B628" s="25">
        <v>511.02</v>
      </c>
    </row>
    <row r="629" spans="1:2" x14ac:dyDescent="0.25">
      <c r="A629" s="24" t="s">
        <v>4022</v>
      </c>
      <c r="B629" s="25">
        <v>475</v>
      </c>
    </row>
    <row r="630" spans="1:2" x14ac:dyDescent="0.25">
      <c r="A630" s="24" t="s">
        <v>4025</v>
      </c>
      <c r="B630" s="25">
        <v>462.04</v>
      </c>
    </row>
    <row r="631" spans="1:2" x14ac:dyDescent="0.25">
      <c r="A631" s="24" t="s">
        <v>4037</v>
      </c>
      <c r="B631" s="25">
        <v>420.06</v>
      </c>
    </row>
    <row r="632" spans="1:2" x14ac:dyDescent="0.25">
      <c r="A632" s="24" t="s">
        <v>4041</v>
      </c>
      <c r="B632" s="25">
        <v>400</v>
      </c>
    </row>
    <row r="633" spans="1:2" x14ac:dyDescent="0.25">
      <c r="A633" s="24" t="s">
        <v>4118</v>
      </c>
      <c r="B633" s="25">
        <v>363</v>
      </c>
    </row>
    <row r="634" spans="1:2" x14ac:dyDescent="0.25">
      <c r="A634" s="24" t="s">
        <v>4158</v>
      </c>
      <c r="B634" s="25">
        <v>275</v>
      </c>
    </row>
    <row r="635" spans="1:2" x14ac:dyDescent="0.25">
      <c r="A635" s="24" t="s">
        <v>4169</v>
      </c>
      <c r="B635" s="25">
        <v>251.68</v>
      </c>
    </row>
    <row r="636" spans="1:2" x14ac:dyDescent="0.25">
      <c r="A636" s="24" t="s">
        <v>4171</v>
      </c>
      <c r="B636" s="25">
        <v>250</v>
      </c>
    </row>
    <row r="637" spans="1:2" x14ac:dyDescent="0.25">
      <c r="A637" s="24" t="s">
        <v>4216</v>
      </c>
      <c r="B637" s="25">
        <v>145.19999999999999</v>
      </c>
    </row>
    <row r="638" spans="1:2" x14ac:dyDescent="0.25">
      <c r="A638" s="24" t="s">
        <v>4218</v>
      </c>
      <c r="B638" s="25">
        <v>2160</v>
      </c>
    </row>
    <row r="639" spans="1:2" x14ac:dyDescent="0.25">
      <c r="A639" s="24" t="s">
        <v>4440</v>
      </c>
      <c r="B639" s="25">
        <v>6715.5</v>
      </c>
    </row>
    <row r="640" spans="1:2" x14ac:dyDescent="0.25">
      <c r="A640" s="24" t="s">
        <v>4445</v>
      </c>
      <c r="B640" s="25">
        <v>6292</v>
      </c>
    </row>
    <row r="641" spans="1:2" x14ac:dyDescent="0.25">
      <c r="A641" s="24" t="s">
        <v>4448</v>
      </c>
      <c r="B641" s="25">
        <v>6150</v>
      </c>
    </row>
    <row r="642" spans="1:2" x14ac:dyDescent="0.25">
      <c r="A642" s="24" t="s">
        <v>4458</v>
      </c>
      <c r="B642" s="25">
        <v>5348.2</v>
      </c>
    </row>
    <row r="643" spans="1:2" x14ac:dyDescent="0.25">
      <c r="A643" s="24" t="s">
        <v>4462</v>
      </c>
      <c r="B643" s="25">
        <v>5119.75</v>
      </c>
    </row>
    <row r="644" spans="1:2" x14ac:dyDescent="0.25">
      <c r="A644" s="24" t="s">
        <v>4468</v>
      </c>
      <c r="B644" s="25">
        <v>576</v>
      </c>
    </row>
    <row r="645" spans="1:2" x14ac:dyDescent="0.25">
      <c r="A645" s="24" t="s">
        <v>4487</v>
      </c>
      <c r="B645" s="25">
        <v>3200</v>
      </c>
    </row>
    <row r="646" spans="1:2" x14ac:dyDescent="0.25">
      <c r="A646" s="24" t="s">
        <v>4657</v>
      </c>
      <c r="B646" s="25">
        <v>605</v>
      </c>
    </row>
    <row r="647" spans="1:2" x14ac:dyDescent="0.25">
      <c r="A647" s="24" t="s">
        <v>4667</v>
      </c>
      <c r="B647" s="25">
        <v>449.02</v>
      </c>
    </row>
    <row r="648" spans="1:2" x14ac:dyDescent="0.25">
      <c r="A648" s="24" t="s">
        <v>4674</v>
      </c>
      <c r="B648" s="25">
        <v>217.92</v>
      </c>
    </row>
    <row r="649" spans="1:2" x14ac:dyDescent="0.25">
      <c r="A649" s="24" t="s">
        <v>4689</v>
      </c>
      <c r="B649" s="25">
        <v>95</v>
      </c>
    </row>
    <row r="650" spans="1:2" x14ac:dyDescent="0.25">
      <c r="A650" s="24" t="s">
        <v>4739</v>
      </c>
      <c r="B650" s="25">
        <v>9559</v>
      </c>
    </row>
    <row r="651" spans="1:2" x14ac:dyDescent="0.25">
      <c r="A651" s="24" t="s">
        <v>4747</v>
      </c>
      <c r="B651" s="25">
        <v>6521.9</v>
      </c>
    </row>
    <row r="652" spans="1:2" x14ac:dyDescent="0.25">
      <c r="A652" s="24" t="s">
        <v>4751</v>
      </c>
      <c r="B652" s="25">
        <v>4785.55</v>
      </c>
    </row>
    <row r="653" spans="1:2" x14ac:dyDescent="0.25">
      <c r="A653" s="24" t="s">
        <v>4781</v>
      </c>
      <c r="B653" s="25">
        <v>1960.2</v>
      </c>
    </row>
    <row r="654" spans="1:2" x14ac:dyDescent="0.25">
      <c r="A654" s="24" t="s">
        <v>4834</v>
      </c>
      <c r="B654" s="25">
        <v>1228.45</v>
      </c>
    </row>
    <row r="655" spans="1:2" x14ac:dyDescent="0.25">
      <c r="A655" s="24" t="s">
        <v>4836</v>
      </c>
      <c r="B655" s="25">
        <v>15000.37</v>
      </c>
    </row>
    <row r="656" spans="1:2" x14ac:dyDescent="0.25">
      <c r="A656" s="24" t="s">
        <v>4851</v>
      </c>
      <c r="B656" s="25">
        <v>885.84</v>
      </c>
    </row>
    <row r="657" spans="1:2" x14ac:dyDescent="0.25">
      <c r="A657" s="24" t="s">
        <v>4855</v>
      </c>
      <c r="B657" s="25">
        <v>786.5</v>
      </c>
    </row>
    <row r="658" spans="1:2" x14ac:dyDescent="0.25">
      <c r="A658" s="24" t="s">
        <v>4864</v>
      </c>
      <c r="B658" s="25">
        <v>624</v>
      </c>
    </row>
    <row r="659" spans="1:2" x14ac:dyDescent="0.25">
      <c r="A659" s="24" t="s">
        <v>4902</v>
      </c>
      <c r="B659" s="25">
        <v>385</v>
      </c>
    </row>
    <row r="660" spans="1:2" x14ac:dyDescent="0.25">
      <c r="A660" s="24" t="s">
        <v>4906</v>
      </c>
      <c r="B660" s="25">
        <v>363</v>
      </c>
    </row>
    <row r="661" spans="1:2" x14ac:dyDescent="0.25">
      <c r="A661" s="24" t="s">
        <v>4910</v>
      </c>
      <c r="B661" s="25">
        <v>331.75</v>
      </c>
    </row>
    <row r="662" spans="1:2" x14ac:dyDescent="0.25">
      <c r="A662" s="24" t="s">
        <v>244</v>
      </c>
      <c r="B662" s="25">
        <v>3435934.2700000042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577"/>
  <sheetViews>
    <sheetView workbookViewId="0">
      <selection activeCell="F3578" sqref="F3578"/>
    </sheetView>
  </sheetViews>
  <sheetFormatPr baseColWidth="10" defaultColWidth="10.85546875" defaultRowHeight="13.5" x14ac:dyDescent="0.25"/>
  <cols>
    <col min="1" max="1" width="11.140625" style="33" customWidth="1"/>
    <col min="2" max="2" width="3.42578125" style="32" customWidth="1"/>
    <col min="3" max="3" width="7.5703125" style="34" bestFit="1" customWidth="1"/>
    <col min="4" max="4" width="9.5703125" style="32" customWidth="1"/>
    <col min="5" max="5" width="14.42578125" style="32" bestFit="1" customWidth="1"/>
    <col min="6" max="6" width="9.42578125" style="35" bestFit="1" customWidth="1"/>
    <col min="7" max="7" width="29.140625" style="32" customWidth="1"/>
    <col min="8" max="8" width="9.42578125" style="32" customWidth="1"/>
    <col min="9" max="9" width="6.140625" style="32" customWidth="1"/>
    <col min="10" max="10" width="10" style="32" customWidth="1"/>
    <col min="11" max="11" width="17.5703125" style="32" customWidth="1"/>
    <col min="12" max="12" width="18.42578125" style="32" customWidth="1"/>
    <col min="13" max="13" width="13.42578125" style="32" customWidth="1"/>
    <col min="14" max="14" width="14.42578125" style="32" bestFit="1" customWidth="1"/>
    <col min="15" max="15" width="13.7109375" style="32" customWidth="1"/>
    <col min="16" max="16" width="9" style="32" customWidth="1"/>
    <col min="17" max="17" width="7" style="45" customWidth="1"/>
    <col min="18" max="18" width="18.5703125" style="32" customWidth="1"/>
    <col min="19" max="19" width="6.140625" style="45" customWidth="1"/>
    <col min="20" max="20" width="34.28515625" style="42" bestFit="1" customWidth="1"/>
    <col min="21" max="21" width="7.7109375" style="45" customWidth="1"/>
    <col min="22" max="22" width="48.7109375" style="42" bestFit="1" customWidth="1"/>
    <col min="23" max="23" width="7.7109375" style="45" customWidth="1"/>
    <col min="24" max="24" width="11.42578125" style="45" bestFit="1" customWidth="1"/>
    <col min="25" max="16384" width="10.85546875" style="32"/>
  </cols>
  <sheetData>
    <row r="1" spans="1:24" x14ac:dyDescent="0.25">
      <c r="A1" s="28" t="s">
        <v>0</v>
      </c>
      <c r="B1" s="29" t="s">
        <v>1</v>
      </c>
      <c r="C1" s="30" t="s">
        <v>2</v>
      </c>
      <c r="D1" s="29" t="s">
        <v>10</v>
      </c>
      <c r="E1" s="29" t="s">
        <v>3</v>
      </c>
      <c r="F1" s="31" t="s">
        <v>4</v>
      </c>
      <c r="G1" s="29" t="s">
        <v>11</v>
      </c>
      <c r="H1" s="29" t="s">
        <v>5</v>
      </c>
      <c r="I1" s="29" t="s">
        <v>38</v>
      </c>
      <c r="J1" s="29" t="s">
        <v>259</v>
      </c>
      <c r="K1" s="29" t="s">
        <v>277</v>
      </c>
      <c r="L1" s="29" t="s">
        <v>6</v>
      </c>
      <c r="M1" s="29" t="s">
        <v>7</v>
      </c>
      <c r="N1" s="29" t="s">
        <v>8</v>
      </c>
      <c r="O1" s="29" t="s">
        <v>45</v>
      </c>
      <c r="P1" s="29" t="s">
        <v>241</v>
      </c>
      <c r="Q1" s="44" t="s">
        <v>237</v>
      </c>
      <c r="R1" s="29" t="s">
        <v>238</v>
      </c>
      <c r="S1" s="44" t="s">
        <v>65</v>
      </c>
      <c r="T1" s="43" t="s">
        <v>234</v>
      </c>
      <c r="U1" s="44" t="s">
        <v>235</v>
      </c>
      <c r="V1" s="43" t="s">
        <v>236</v>
      </c>
      <c r="W1" s="44" t="s">
        <v>240</v>
      </c>
      <c r="X1" s="44" t="s">
        <v>9</v>
      </c>
    </row>
    <row r="2" spans="1:24" x14ac:dyDescent="0.25">
      <c r="A2" s="33">
        <v>220259001086</v>
      </c>
      <c r="B2" s="55" t="s">
        <v>451</v>
      </c>
      <c r="C2" s="34">
        <v>46023</v>
      </c>
      <c r="D2" s="33">
        <v>22026001575</v>
      </c>
      <c r="E2" s="55" t="s">
        <v>452</v>
      </c>
      <c r="F2" s="35">
        <v>12046.76</v>
      </c>
      <c r="G2" s="55" t="s">
        <v>453</v>
      </c>
      <c r="H2" s="55" t="s">
        <v>454</v>
      </c>
      <c r="I2" s="33">
        <v>220</v>
      </c>
      <c r="J2" s="55" t="s">
        <v>455</v>
      </c>
      <c r="K2" s="55" t="s">
        <v>455</v>
      </c>
      <c r="L2" s="55" t="s">
        <v>456</v>
      </c>
      <c r="M2" s="55" t="s">
        <v>457</v>
      </c>
      <c r="N2" s="55" t="s">
        <v>458</v>
      </c>
      <c r="O2" s="32" t="s">
        <v>276</v>
      </c>
      <c r="P2" s="32" t="s">
        <v>242</v>
      </c>
      <c r="Q2" s="45" t="s">
        <v>396</v>
      </c>
      <c r="R2" s="32" t="s">
        <v>231</v>
      </c>
      <c r="S2" s="45" t="s">
        <v>71</v>
      </c>
      <c r="T2" s="42" t="str">
        <f>VLOOKUP(Tabla1[[#This Row],[AREA]],Hoja1!A:B,2,FALSE)</f>
        <v>06. Educación y cultura</v>
      </c>
      <c r="U2" s="45" t="s">
        <v>157</v>
      </c>
      <c r="V2" s="42" t="str">
        <f>VLOOKUP(Tabla1[[#This Row],[PROGRAMA]],Hoja1!A:B,2,FALSE)</f>
        <v>3341. Coordinación de políticas culturales</v>
      </c>
      <c r="W2" s="45">
        <v>22</v>
      </c>
      <c r="X2" s="45">
        <v>22609</v>
      </c>
    </row>
    <row r="3" spans="1:24" x14ac:dyDescent="0.25">
      <c r="A3" s="33">
        <v>220260000749</v>
      </c>
      <c r="B3" s="55" t="s">
        <v>451</v>
      </c>
      <c r="C3" s="34">
        <v>46056</v>
      </c>
      <c r="D3" s="33">
        <v>22026000426</v>
      </c>
      <c r="E3" s="55" t="s">
        <v>452</v>
      </c>
      <c r="F3" s="35">
        <v>38659.5</v>
      </c>
      <c r="G3" s="55" t="s">
        <v>459</v>
      </c>
      <c r="H3" s="55" t="s">
        <v>460</v>
      </c>
      <c r="I3" s="33">
        <v>220</v>
      </c>
      <c r="J3" s="55" t="s">
        <v>461</v>
      </c>
      <c r="K3" s="55" t="s">
        <v>462</v>
      </c>
      <c r="L3" s="55" t="s">
        <v>463</v>
      </c>
      <c r="M3" s="55" t="s">
        <v>457</v>
      </c>
      <c r="N3" s="55" t="s">
        <v>458</v>
      </c>
      <c r="O3" s="32" t="s">
        <v>276</v>
      </c>
      <c r="P3" s="32" t="s">
        <v>242</v>
      </c>
      <c r="Q3" s="45" t="s">
        <v>396</v>
      </c>
      <c r="R3" s="32" t="s">
        <v>231</v>
      </c>
      <c r="S3" s="45" t="s">
        <v>71</v>
      </c>
      <c r="T3" s="42" t="str">
        <f>VLOOKUP(Tabla1[[#This Row],[AREA]],Hoja1!A:B,2,FALSE)</f>
        <v>06. Educación y cultura</v>
      </c>
      <c r="U3" s="45" t="s">
        <v>157</v>
      </c>
      <c r="V3" s="42" t="str">
        <f>VLOOKUP(Tabla1[[#This Row],[PROGRAMA]],Hoja1!A:B,2,FALSE)</f>
        <v>3341. Coordinación de políticas culturales</v>
      </c>
      <c r="W3" s="45">
        <v>22</v>
      </c>
      <c r="X3" s="45">
        <v>22609</v>
      </c>
    </row>
    <row r="4" spans="1:24" x14ac:dyDescent="0.25">
      <c r="A4" s="58">
        <v>220260001774</v>
      </c>
      <c r="B4" s="59" t="s">
        <v>451</v>
      </c>
      <c r="C4" s="60">
        <v>46065</v>
      </c>
      <c r="D4" s="58">
        <v>22026001234</v>
      </c>
      <c r="E4" s="59" t="s">
        <v>464</v>
      </c>
      <c r="F4" s="61">
        <v>3750</v>
      </c>
      <c r="G4" s="59" t="s">
        <v>465</v>
      </c>
      <c r="H4" s="59" t="s">
        <v>466</v>
      </c>
      <c r="I4" s="62">
        <v>220</v>
      </c>
      <c r="J4" s="59" t="s">
        <v>455</v>
      </c>
      <c r="K4" s="59" t="s">
        <v>455</v>
      </c>
      <c r="L4" s="59" t="s">
        <v>456</v>
      </c>
      <c r="M4" s="59" t="s">
        <v>467</v>
      </c>
      <c r="N4" s="59" t="s">
        <v>468</v>
      </c>
      <c r="O4" s="63" t="s">
        <v>281</v>
      </c>
      <c r="P4" s="64" t="s">
        <v>242</v>
      </c>
      <c r="Q4" s="45" t="s">
        <v>396</v>
      </c>
      <c r="R4" s="32" t="s">
        <v>231</v>
      </c>
      <c r="S4" s="45" t="s">
        <v>75</v>
      </c>
      <c r="T4" s="42" t="str">
        <f>VLOOKUP(Tabla1[[#This Row],[AREA]],Hoja1!A:B,2,FALSE)</f>
        <v>10. Personas mayores, familia y servicios sociales</v>
      </c>
      <c r="U4" s="45" t="s">
        <v>132</v>
      </c>
      <c r="V4" s="42" t="str">
        <f>VLOOKUP(Tabla1[[#This Row],[PROGRAMA]],Hoja1!A:B,2,FALSE)</f>
        <v>2312. Iniciativas sociales</v>
      </c>
      <c r="W4" s="45">
        <v>22</v>
      </c>
      <c r="X4" s="45">
        <v>22799</v>
      </c>
    </row>
    <row r="5" spans="1:24" x14ac:dyDescent="0.25">
      <c r="A5" s="33">
        <v>220260001774</v>
      </c>
      <c r="B5" s="55" t="s">
        <v>451</v>
      </c>
      <c r="C5" s="34">
        <v>46065</v>
      </c>
      <c r="D5" s="33">
        <v>22026001235</v>
      </c>
      <c r="E5" s="55" t="s">
        <v>464</v>
      </c>
      <c r="F5" s="35">
        <v>5250</v>
      </c>
      <c r="G5" s="55" t="s">
        <v>465</v>
      </c>
      <c r="H5" s="55" t="s">
        <v>466</v>
      </c>
      <c r="I5" s="33">
        <v>220</v>
      </c>
      <c r="J5" s="55" t="s">
        <v>455</v>
      </c>
      <c r="K5" s="55" t="s">
        <v>455</v>
      </c>
      <c r="L5" s="55" t="s">
        <v>456</v>
      </c>
      <c r="M5" s="55" t="s">
        <v>467</v>
      </c>
      <c r="N5" s="55" t="s">
        <v>468</v>
      </c>
      <c r="O5" s="32" t="s">
        <v>281</v>
      </c>
      <c r="P5" s="32" t="s">
        <v>242</v>
      </c>
      <c r="Q5" s="45" t="s">
        <v>396</v>
      </c>
      <c r="R5" s="32" t="s">
        <v>231</v>
      </c>
      <c r="S5" s="45" t="s">
        <v>75</v>
      </c>
      <c r="T5" s="42" t="str">
        <f>VLOOKUP(Tabla1[[#This Row],[AREA]],Hoja1!A:B,2,FALSE)</f>
        <v>10. Personas mayores, familia y servicios sociales</v>
      </c>
      <c r="U5" s="45" t="s">
        <v>132</v>
      </c>
      <c r="V5" s="42" t="str">
        <f>VLOOKUP(Tabla1[[#This Row],[PROGRAMA]],Hoja1!A:B,2,FALSE)</f>
        <v>2312. Iniciativas sociales</v>
      </c>
      <c r="W5" s="45">
        <v>22</v>
      </c>
      <c r="X5" s="45">
        <v>22799</v>
      </c>
    </row>
    <row r="6" spans="1:24" x14ac:dyDescent="0.25">
      <c r="A6" s="33">
        <v>220259000384</v>
      </c>
      <c r="B6" s="55" t="s">
        <v>451</v>
      </c>
      <c r="C6" s="34">
        <v>46023</v>
      </c>
      <c r="D6" s="33">
        <v>22026001941</v>
      </c>
      <c r="E6" s="55" t="s">
        <v>469</v>
      </c>
      <c r="F6" s="35">
        <v>1414.19</v>
      </c>
      <c r="G6" s="55" t="s">
        <v>470</v>
      </c>
      <c r="H6" s="55" t="s">
        <v>471</v>
      </c>
      <c r="I6" s="33">
        <v>220</v>
      </c>
      <c r="J6" s="55" t="s">
        <v>472</v>
      </c>
      <c r="K6" s="55" t="s">
        <v>472</v>
      </c>
      <c r="L6" s="55" t="s">
        <v>473</v>
      </c>
      <c r="M6" s="55" t="s">
        <v>457</v>
      </c>
      <c r="N6" s="55" t="s">
        <v>474</v>
      </c>
      <c r="O6" s="32" t="s">
        <v>276</v>
      </c>
      <c r="P6" s="32" t="s">
        <v>242</v>
      </c>
      <c r="Q6" s="45" t="s">
        <v>397</v>
      </c>
      <c r="R6" s="32" t="s">
        <v>232</v>
      </c>
      <c r="S6" s="45" t="s">
        <v>70</v>
      </c>
      <c r="T6" s="42" t="str">
        <f>VLOOKUP(Tabla1[[#This Row],[AREA]],Hoja1!A:B,2,FALSE)</f>
        <v>04. Hacienda, personal y modernización administrativa</v>
      </c>
      <c r="U6" s="45" t="s">
        <v>186</v>
      </c>
      <c r="V6" s="42" t="str">
        <f>VLOOKUP(Tabla1[[#This Row],[PROGRAMA]],Hoja1!A:B,2,FALSE)</f>
        <v>9204. Tecnologías de la información y comunicación</v>
      </c>
      <c r="W6" s="45">
        <v>64</v>
      </c>
      <c r="X6" s="45">
        <v>641</v>
      </c>
    </row>
    <row r="7" spans="1:24" x14ac:dyDescent="0.25">
      <c r="A7" s="33">
        <v>220229000221</v>
      </c>
      <c r="B7" s="55" t="s">
        <v>451</v>
      </c>
      <c r="C7" s="34">
        <v>46023</v>
      </c>
      <c r="D7" s="33">
        <v>22026001445</v>
      </c>
      <c r="E7" s="55" t="s">
        <v>475</v>
      </c>
      <c r="F7" s="35">
        <v>7713.75</v>
      </c>
      <c r="G7" s="55" t="s">
        <v>476</v>
      </c>
      <c r="H7" s="55" t="s">
        <v>477</v>
      </c>
      <c r="I7" s="33">
        <v>220</v>
      </c>
      <c r="J7" s="55" t="s">
        <v>478</v>
      </c>
      <c r="K7" s="55" t="s">
        <v>478</v>
      </c>
      <c r="L7" s="55" t="s">
        <v>456</v>
      </c>
      <c r="M7" s="55" t="s">
        <v>457</v>
      </c>
      <c r="N7" s="55" t="s">
        <v>458</v>
      </c>
      <c r="O7" s="32" t="s">
        <v>276</v>
      </c>
      <c r="P7" s="32" t="s">
        <v>242</v>
      </c>
      <c r="Q7" s="45" t="s">
        <v>397</v>
      </c>
      <c r="R7" s="32" t="s">
        <v>232</v>
      </c>
      <c r="S7" s="45" t="s">
        <v>70</v>
      </c>
      <c r="T7" s="42" t="str">
        <f>VLOOKUP(Tabla1[[#This Row],[AREA]],Hoja1!A:B,2,FALSE)</f>
        <v>04. Hacienda, personal y modernización administrativa</v>
      </c>
      <c r="U7" s="45" t="s">
        <v>186</v>
      </c>
      <c r="V7" s="42" t="str">
        <f>VLOOKUP(Tabla1[[#This Row],[PROGRAMA]],Hoja1!A:B,2,FALSE)</f>
        <v>9204. Tecnologías de la información y comunicación</v>
      </c>
      <c r="W7" s="45">
        <v>62</v>
      </c>
      <c r="X7" s="45">
        <v>626</v>
      </c>
    </row>
    <row r="8" spans="1:24" x14ac:dyDescent="0.25">
      <c r="A8" s="33">
        <v>220259000584</v>
      </c>
      <c r="B8" s="55" t="s">
        <v>451</v>
      </c>
      <c r="C8" s="34">
        <v>46023</v>
      </c>
      <c r="D8" s="33">
        <v>22026001965</v>
      </c>
      <c r="E8" s="55" t="s">
        <v>469</v>
      </c>
      <c r="F8" s="35">
        <v>137486.43</v>
      </c>
      <c r="G8" s="55" t="s">
        <v>476</v>
      </c>
      <c r="H8" s="55" t="s">
        <v>479</v>
      </c>
      <c r="I8" s="33">
        <v>220</v>
      </c>
      <c r="J8" s="55" t="s">
        <v>478</v>
      </c>
      <c r="K8" s="55" t="s">
        <v>478</v>
      </c>
      <c r="L8" s="55" t="s">
        <v>473</v>
      </c>
      <c r="M8" s="55" t="s">
        <v>457</v>
      </c>
      <c r="N8" s="55" t="s">
        <v>474</v>
      </c>
      <c r="O8" s="32" t="s">
        <v>276</v>
      </c>
      <c r="P8" s="32" t="s">
        <v>242</v>
      </c>
      <c r="Q8" s="45" t="s">
        <v>397</v>
      </c>
      <c r="R8" s="32" t="s">
        <v>232</v>
      </c>
      <c r="S8" s="45" t="s">
        <v>70</v>
      </c>
      <c r="T8" s="42" t="str">
        <f>VLOOKUP(Tabla1[[#This Row],[AREA]],Hoja1!A:B,2,FALSE)</f>
        <v>04. Hacienda, personal y modernización administrativa</v>
      </c>
      <c r="U8" s="45" t="s">
        <v>186</v>
      </c>
      <c r="V8" s="42" t="str">
        <f>VLOOKUP(Tabla1[[#This Row],[PROGRAMA]],Hoja1!A:B,2,FALSE)</f>
        <v>9204. Tecnologías de la información y comunicación</v>
      </c>
      <c r="W8" s="45">
        <v>64</v>
      </c>
      <c r="X8" s="45">
        <v>641</v>
      </c>
    </row>
    <row r="9" spans="1:24" x14ac:dyDescent="0.25">
      <c r="A9" s="33">
        <v>220249000945</v>
      </c>
      <c r="B9" s="55" t="s">
        <v>451</v>
      </c>
      <c r="C9" s="34">
        <v>46023</v>
      </c>
      <c r="D9" s="33">
        <v>22026001736</v>
      </c>
      <c r="E9" s="55" t="s">
        <v>480</v>
      </c>
      <c r="F9" s="35">
        <v>1030</v>
      </c>
      <c r="G9" s="55" t="s">
        <v>481</v>
      </c>
      <c r="H9" s="55" t="s">
        <v>482</v>
      </c>
      <c r="I9" s="33">
        <v>220</v>
      </c>
      <c r="J9" s="55" t="s">
        <v>455</v>
      </c>
      <c r="K9" s="55" t="s">
        <v>455</v>
      </c>
      <c r="L9" s="55" t="s">
        <v>456</v>
      </c>
      <c r="M9" s="55" t="s">
        <v>457</v>
      </c>
      <c r="N9" s="55" t="s">
        <v>458</v>
      </c>
      <c r="O9" s="32" t="s">
        <v>276</v>
      </c>
      <c r="P9" s="32" t="s">
        <v>242</v>
      </c>
      <c r="Q9" s="45" t="s">
        <v>396</v>
      </c>
      <c r="R9" s="32" t="s">
        <v>231</v>
      </c>
      <c r="S9" s="45" t="s">
        <v>72</v>
      </c>
      <c r="T9" s="42" t="str">
        <f>VLOOKUP(Tabla1[[#This Row],[AREA]],Hoja1!A:B,2,FALSE)</f>
        <v>07. Medio ambiente</v>
      </c>
      <c r="U9" s="45" t="s">
        <v>128</v>
      </c>
      <c r="V9" s="42" t="str">
        <f>VLOOKUP(Tabla1[[#This Row],[PROGRAMA]],Hoja1!A:B,2,FALSE)</f>
        <v>1721. Protección del medio ambiente</v>
      </c>
      <c r="W9" s="45">
        <v>20</v>
      </c>
      <c r="X9" s="45">
        <v>203</v>
      </c>
    </row>
    <row r="10" spans="1:24" x14ac:dyDescent="0.25">
      <c r="A10" s="33">
        <v>220249000947</v>
      </c>
      <c r="B10" s="55" t="s">
        <v>451</v>
      </c>
      <c r="C10" s="34">
        <v>46023</v>
      </c>
      <c r="D10" s="33">
        <v>22026001009</v>
      </c>
      <c r="E10" s="55" t="s">
        <v>483</v>
      </c>
      <c r="F10" s="35">
        <v>85.12</v>
      </c>
      <c r="G10" s="55" t="s">
        <v>481</v>
      </c>
      <c r="H10" s="55" t="s">
        <v>484</v>
      </c>
      <c r="I10" s="33">
        <v>220</v>
      </c>
      <c r="J10" s="55" t="s">
        <v>455</v>
      </c>
      <c r="K10" s="55" t="s">
        <v>455</v>
      </c>
      <c r="L10" s="55" t="s">
        <v>456</v>
      </c>
      <c r="M10" s="55" t="s">
        <v>457</v>
      </c>
      <c r="N10" s="55" t="s">
        <v>458</v>
      </c>
      <c r="O10" s="32" t="s">
        <v>276</v>
      </c>
      <c r="P10" s="32" t="s">
        <v>242</v>
      </c>
      <c r="Q10" s="45" t="s">
        <v>396</v>
      </c>
      <c r="R10" s="32" t="s">
        <v>231</v>
      </c>
      <c r="S10" s="45" t="s">
        <v>66</v>
      </c>
      <c r="T10" s="42" t="str">
        <f>VLOOKUP(Tabla1[[#This Row],[AREA]],Hoja1!A:B,2,FALSE)</f>
        <v>01. Alcaldía</v>
      </c>
      <c r="U10" s="45" t="s">
        <v>185</v>
      </c>
      <c r="V10" s="42" t="str">
        <f>VLOOKUP(Tabla1[[#This Row],[PROGRAMA]],Hoja1!A:B,2,FALSE)</f>
        <v>9203. Unidad de régimen interior</v>
      </c>
      <c r="W10" s="45">
        <v>20</v>
      </c>
      <c r="X10" s="45">
        <v>203</v>
      </c>
    </row>
    <row r="11" spans="1:24" x14ac:dyDescent="0.25">
      <c r="A11" s="33">
        <v>220260004289</v>
      </c>
      <c r="B11" s="55" t="s">
        <v>485</v>
      </c>
      <c r="C11" s="34">
        <v>46080</v>
      </c>
      <c r="D11" s="33">
        <v>22026001960</v>
      </c>
      <c r="E11" s="55" t="s">
        <v>486</v>
      </c>
      <c r="F11" s="35">
        <v>695.84</v>
      </c>
      <c r="G11" s="55" t="s">
        <v>487</v>
      </c>
      <c r="H11" s="55" t="s">
        <v>488</v>
      </c>
      <c r="I11" s="33">
        <v>300</v>
      </c>
      <c r="J11" s="55" t="s">
        <v>489</v>
      </c>
      <c r="K11" s="55" t="s">
        <v>455</v>
      </c>
      <c r="L11" s="55" t="s">
        <v>473</v>
      </c>
      <c r="M11" s="55" t="s">
        <v>457</v>
      </c>
      <c r="N11" s="55" t="s">
        <v>458</v>
      </c>
      <c r="O11" s="32" t="s">
        <v>280</v>
      </c>
      <c r="P11" s="32" t="s">
        <v>242</v>
      </c>
      <c r="Q11" s="45" t="s">
        <v>396</v>
      </c>
      <c r="R11" s="32" t="s">
        <v>231</v>
      </c>
      <c r="S11" s="45" t="s">
        <v>72</v>
      </c>
      <c r="T11" s="42" t="str">
        <f>VLOOKUP(Tabla1[[#This Row],[AREA]],Hoja1!A:B,2,FALSE)</f>
        <v>07. Medio ambiente</v>
      </c>
      <c r="U11" s="45" t="s">
        <v>126</v>
      </c>
      <c r="V11" s="42" t="str">
        <f>VLOOKUP(Tabla1[[#This Row],[PROGRAMA]],Hoja1!A:B,2,FALSE)</f>
        <v>1711. Parques y jardines</v>
      </c>
      <c r="W11" s="45">
        <v>22</v>
      </c>
      <c r="X11" s="45">
        <v>22199</v>
      </c>
    </row>
    <row r="12" spans="1:24" x14ac:dyDescent="0.25">
      <c r="A12" s="33">
        <v>220260004291</v>
      </c>
      <c r="B12" s="55" t="s">
        <v>485</v>
      </c>
      <c r="C12" s="34">
        <v>46080</v>
      </c>
      <c r="D12" s="33">
        <v>22026001960</v>
      </c>
      <c r="E12" s="55" t="s">
        <v>486</v>
      </c>
      <c r="F12" s="35">
        <v>695.84</v>
      </c>
      <c r="G12" s="55" t="s">
        <v>487</v>
      </c>
      <c r="H12" s="55" t="s">
        <v>488</v>
      </c>
      <c r="I12" s="33">
        <v>300</v>
      </c>
      <c r="J12" s="55" t="s">
        <v>489</v>
      </c>
      <c r="K12" s="55" t="s">
        <v>455</v>
      </c>
      <c r="L12" s="55" t="s">
        <v>473</v>
      </c>
      <c r="M12" s="55" t="s">
        <v>457</v>
      </c>
      <c r="N12" s="55" t="s">
        <v>458</v>
      </c>
      <c r="O12" s="32" t="s">
        <v>280</v>
      </c>
      <c r="P12" s="32" t="s">
        <v>242</v>
      </c>
      <c r="Q12" s="45" t="s">
        <v>396</v>
      </c>
      <c r="R12" s="32" t="s">
        <v>231</v>
      </c>
      <c r="S12" s="45" t="s">
        <v>72</v>
      </c>
      <c r="T12" s="42" t="str">
        <f>VLOOKUP(Tabla1[[#This Row],[AREA]],Hoja1!A:B,2,FALSE)</f>
        <v>07. Medio ambiente</v>
      </c>
      <c r="U12" s="45" t="s">
        <v>126</v>
      </c>
      <c r="V12" s="42" t="str">
        <f>VLOOKUP(Tabla1[[#This Row],[PROGRAMA]],Hoja1!A:B,2,FALSE)</f>
        <v>1711. Parques y jardines</v>
      </c>
      <c r="W12" s="45">
        <v>22</v>
      </c>
      <c r="X12" s="45">
        <v>22199</v>
      </c>
    </row>
    <row r="13" spans="1:24" x14ac:dyDescent="0.25">
      <c r="A13" s="33">
        <v>220259000516</v>
      </c>
      <c r="B13" s="55" t="s">
        <v>451</v>
      </c>
      <c r="C13" s="34">
        <v>46023</v>
      </c>
      <c r="D13" s="33">
        <v>22026001744</v>
      </c>
      <c r="E13" s="55" t="s">
        <v>490</v>
      </c>
      <c r="F13" s="35">
        <v>1784262.77</v>
      </c>
      <c r="G13" s="55" t="s">
        <v>491</v>
      </c>
      <c r="H13" s="55" t="s">
        <v>492</v>
      </c>
      <c r="I13" s="33">
        <v>220</v>
      </c>
      <c r="J13" s="55" t="s">
        <v>493</v>
      </c>
      <c r="K13" s="55" t="s">
        <v>494</v>
      </c>
      <c r="L13" s="55" t="s">
        <v>456</v>
      </c>
      <c r="M13" s="55" t="s">
        <v>457</v>
      </c>
      <c r="N13" s="55" t="s">
        <v>458</v>
      </c>
      <c r="O13" s="32" t="s">
        <v>276</v>
      </c>
      <c r="P13" s="32" t="s">
        <v>242</v>
      </c>
      <c r="Q13" s="45" t="s">
        <v>397</v>
      </c>
      <c r="R13" s="32" t="s">
        <v>232</v>
      </c>
      <c r="S13" s="45" t="s">
        <v>72</v>
      </c>
      <c r="T13" s="42" t="str">
        <f>VLOOKUP(Tabla1[[#This Row],[AREA]],Hoja1!A:B,2,FALSE)</f>
        <v>07. Medio ambiente</v>
      </c>
      <c r="U13" s="45" t="s">
        <v>126</v>
      </c>
      <c r="V13" s="42" t="str">
        <f>VLOOKUP(Tabla1[[#This Row],[PROGRAMA]],Hoja1!A:B,2,FALSE)</f>
        <v>1711. Parques y jardines</v>
      </c>
      <c r="W13" s="45">
        <v>61</v>
      </c>
      <c r="X13" s="45">
        <v>610</v>
      </c>
    </row>
    <row r="14" spans="1:24" x14ac:dyDescent="0.25">
      <c r="A14" s="33">
        <v>220259000517</v>
      </c>
      <c r="B14" s="55" t="s">
        <v>451</v>
      </c>
      <c r="C14" s="34">
        <v>46023</v>
      </c>
      <c r="D14" s="33">
        <v>22026001745</v>
      </c>
      <c r="E14" s="55" t="s">
        <v>495</v>
      </c>
      <c r="F14" s="35">
        <v>559954.65</v>
      </c>
      <c r="G14" s="55" t="s">
        <v>491</v>
      </c>
      <c r="H14" s="55" t="s">
        <v>492</v>
      </c>
      <c r="I14" s="33">
        <v>220</v>
      </c>
      <c r="J14" s="55" t="s">
        <v>493</v>
      </c>
      <c r="K14" s="55" t="s">
        <v>494</v>
      </c>
      <c r="L14" s="55" t="s">
        <v>456</v>
      </c>
      <c r="M14" s="55" t="s">
        <v>457</v>
      </c>
      <c r="N14" s="55" t="s">
        <v>458</v>
      </c>
      <c r="O14" s="32" t="s">
        <v>276</v>
      </c>
      <c r="P14" s="32" t="s">
        <v>242</v>
      </c>
      <c r="Q14" s="45" t="s">
        <v>396</v>
      </c>
      <c r="R14" s="32" t="s">
        <v>231</v>
      </c>
      <c r="S14" s="45" t="s">
        <v>72</v>
      </c>
      <c r="T14" s="42" t="str">
        <f>VLOOKUP(Tabla1[[#This Row],[AREA]],Hoja1!A:B,2,FALSE)</f>
        <v>07. Medio ambiente</v>
      </c>
      <c r="U14" s="45" t="s">
        <v>126</v>
      </c>
      <c r="V14" s="42" t="str">
        <f>VLOOKUP(Tabla1[[#This Row],[PROGRAMA]],Hoja1!A:B,2,FALSE)</f>
        <v>1711. Parques y jardines</v>
      </c>
      <c r="W14" s="45">
        <v>22</v>
      </c>
      <c r="X14" s="45">
        <v>22799</v>
      </c>
    </row>
    <row r="15" spans="1:24" x14ac:dyDescent="0.25">
      <c r="A15" s="33">
        <v>220259000186</v>
      </c>
      <c r="B15" s="55" t="s">
        <v>451</v>
      </c>
      <c r="C15" s="34">
        <v>46023</v>
      </c>
      <c r="D15" s="33">
        <v>22026001414</v>
      </c>
      <c r="E15" s="55" t="s">
        <v>496</v>
      </c>
      <c r="F15" s="35">
        <v>6547.42</v>
      </c>
      <c r="G15" s="55" t="s">
        <v>497</v>
      </c>
      <c r="H15" s="55" t="s">
        <v>498</v>
      </c>
      <c r="I15" s="33">
        <v>220</v>
      </c>
      <c r="J15" s="55" t="s">
        <v>455</v>
      </c>
      <c r="K15" s="55" t="s">
        <v>455</v>
      </c>
      <c r="L15" s="55" t="s">
        <v>456</v>
      </c>
      <c r="M15" s="55" t="s">
        <v>457</v>
      </c>
      <c r="N15" s="55" t="s">
        <v>458</v>
      </c>
      <c r="O15" s="32" t="s">
        <v>276</v>
      </c>
      <c r="P15" s="32" t="s">
        <v>242</v>
      </c>
      <c r="Q15" s="45" t="s">
        <v>396</v>
      </c>
      <c r="R15" s="32" t="s">
        <v>231</v>
      </c>
      <c r="S15" s="45" t="s">
        <v>75</v>
      </c>
      <c r="T15" s="42" t="str">
        <f>VLOOKUP(Tabla1[[#This Row],[AREA]],Hoja1!A:B,2,FALSE)</f>
        <v>10. Personas mayores, familia y servicios sociales</v>
      </c>
      <c r="U15" s="45" t="s">
        <v>135</v>
      </c>
      <c r="V15" s="42" t="str">
        <f>VLOOKUP(Tabla1[[#This Row],[PROGRAMA]],Hoja1!A:B,2,FALSE)</f>
        <v>2314. Centro de programas juveniles</v>
      </c>
      <c r="W15" s="45">
        <v>22</v>
      </c>
      <c r="X15" s="45">
        <v>22799</v>
      </c>
    </row>
    <row r="16" spans="1:24" x14ac:dyDescent="0.25">
      <c r="A16" s="33">
        <v>220259000629</v>
      </c>
      <c r="B16" s="55" t="s">
        <v>451</v>
      </c>
      <c r="C16" s="34">
        <v>46023</v>
      </c>
      <c r="D16" s="33">
        <v>22026001490</v>
      </c>
      <c r="E16" s="55" t="s">
        <v>496</v>
      </c>
      <c r="F16" s="35">
        <v>3690</v>
      </c>
      <c r="G16" s="55" t="s">
        <v>497</v>
      </c>
      <c r="H16" s="55" t="s">
        <v>499</v>
      </c>
      <c r="I16" s="33">
        <v>220</v>
      </c>
      <c r="J16" s="55" t="s">
        <v>455</v>
      </c>
      <c r="K16" s="55" t="s">
        <v>455</v>
      </c>
      <c r="L16" s="55" t="s">
        <v>456</v>
      </c>
      <c r="M16" s="55" t="s">
        <v>467</v>
      </c>
      <c r="N16" s="55" t="s">
        <v>468</v>
      </c>
      <c r="O16" s="32" t="s">
        <v>281</v>
      </c>
      <c r="P16" s="32" t="s">
        <v>242</v>
      </c>
      <c r="Q16" s="45" t="s">
        <v>396</v>
      </c>
      <c r="R16" s="32" t="s">
        <v>231</v>
      </c>
      <c r="S16" s="45" t="s">
        <v>75</v>
      </c>
      <c r="T16" s="42" t="str">
        <f>VLOOKUP(Tabla1[[#This Row],[AREA]],Hoja1!A:B,2,FALSE)</f>
        <v>10. Personas mayores, familia y servicios sociales</v>
      </c>
      <c r="U16" s="45" t="s">
        <v>135</v>
      </c>
      <c r="V16" s="42" t="str">
        <f>VLOOKUP(Tabla1[[#This Row],[PROGRAMA]],Hoja1!A:B,2,FALSE)</f>
        <v>2314. Centro de programas juveniles</v>
      </c>
      <c r="W16" s="45">
        <v>22</v>
      </c>
      <c r="X16" s="45">
        <v>22799</v>
      </c>
    </row>
    <row r="17" spans="1:24" x14ac:dyDescent="0.25">
      <c r="A17" s="33">
        <v>220260000739</v>
      </c>
      <c r="B17" s="55" t="s">
        <v>451</v>
      </c>
      <c r="C17" s="34">
        <v>46056</v>
      </c>
      <c r="D17" s="33">
        <v>22026000848</v>
      </c>
      <c r="E17" s="55" t="s">
        <v>500</v>
      </c>
      <c r="F17" s="35">
        <v>968</v>
      </c>
      <c r="G17" s="55" t="s">
        <v>501</v>
      </c>
      <c r="H17" s="55" t="s">
        <v>502</v>
      </c>
      <c r="I17" s="33">
        <v>220</v>
      </c>
      <c r="J17" s="55" t="s">
        <v>503</v>
      </c>
      <c r="K17" s="55" t="s">
        <v>478</v>
      </c>
      <c r="L17" s="55" t="s">
        <v>456</v>
      </c>
      <c r="M17" s="55" t="s">
        <v>467</v>
      </c>
      <c r="N17" s="55" t="s">
        <v>468</v>
      </c>
      <c r="O17" s="32" t="s">
        <v>281</v>
      </c>
      <c r="P17" s="32" t="s">
        <v>242</v>
      </c>
      <c r="Q17" s="45" t="s">
        <v>396</v>
      </c>
      <c r="R17" s="32" t="s">
        <v>231</v>
      </c>
      <c r="S17" s="45" t="s">
        <v>262</v>
      </c>
      <c r="T17" s="42" t="str">
        <f>VLOOKUP(Tabla1[[#This Row],[AREA]],Hoja1!A:B,2,FALSE)</f>
        <v>11. Salud pública y seguridad ciudadana</v>
      </c>
      <c r="U17" s="45" t="s">
        <v>118</v>
      </c>
      <c r="V17" s="42" t="str">
        <f>VLOOKUP(Tabla1[[#This Row],[PROGRAMA]],Hoja1!A:B,2,FALSE)</f>
        <v>1621. Recogida de residuos</v>
      </c>
      <c r="W17" s="45">
        <v>21</v>
      </c>
      <c r="X17" s="45">
        <v>213</v>
      </c>
    </row>
    <row r="18" spans="1:24" x14ac:dyDescent="0.25">
      <c r="A18" s="33">
        <v>220260000825</v>
      </c>
      <c r="B18" s="55" t="s">
        <v>451</v>
      </c>
      <c r="C18" s="34">
        <v>46057</v>
      </c>
      <c r="D18" s="33">
        <v>22026000914</v>
      </c>
      <c r="E18" s="55" t="s">
        <v>504</v>
      </c>
      <c r="F18" s="35">
        <v>411.4</v>
      </c>
      <c r="G18" s="55" t="s">
        <v>330</v>
      </c>
      <c r="H18" s="55" t="s">
        <v>505</v>
      </c>
      <c r="I18" s="33">
        <v>220</v>
      </c>
      <c r="J18" s="55" t="s">
        <v>455</v>
      </c>
      <c r="K18" s="55" t="s">
        <v>455</v>
      </c>
      <c r="L18" s="55" t="s">
        <v>506</v>
      </c>
      <c r="M18" s="55" t="s">
        <v>467</v>
      </c>
      <c r="N18" s="55" t="s">
        <v>468</v>
      </c>
      <c r="O18" s="32" t="s">
        <v>281</v>
      </c>
      <c r="P18" s="32" t="s">
        <v>242</v>
      </c>
      <c r="Q18" s="45" t="s">
        <v>396</v>
      </c>
      <c r="R18" s="32" t="s">
        <v>231</v>
      </c>
      <c r="S18" s="45" t="s">
        <v>74</v>
      </c>
      <c r="T18" s="42" t="str">
        <f>VLOOKUP(Tabla1[[#This Row],[AREA]],Hoja1!A:B,2,FALSE)</f>
        <v>09. Turismo, eventos y marca ciudad</v>
      </c>
      <c r="U18" s="45" t="s">
        <v>176</v>
      </c>
      <c r="V18" s="42" t="str">
        <f>VLOOKUP(Tabla1[[#This Row],[PROGRAMA]],Hoja1!A:B,2,FALSE)</f>
        <v>4321. Turismo</v>
      </c>
      <c r="W18" s="45">
        <v>21</v>
      </c>
      <c r="X18" s="45">
        <v>213</v>
      </c>
    </row>
    <row r="19" spans="1:24" x14ac:dyDescent="0.25">
      <c r="A19" s="33">
        <v>220260000933</v>
      </c>
      <c r="B19" s="55" t="s">
        <v>451</v>
      </c>
      <c r="C19" s="34">
        <v>46063</v>
      </c>
      <c r="D19" s="33">
        <v>22026001322</v>
      </c>
      <c r="E19" s="55" t="s">
        <v>507</v>
      </c>
      <c r="F19" s="35">
        <v>7139</v>
      </c>
      <c r="G19" s="55" t="s">
        <v>330</v>
      </c>
      <c r="H19" s="55" t="s">
        <v>508</v>
      </c>
      <c r="I19" s="33">
        <v>220</v>
      </c>
      <c r="J19" s="55" t="s">
        <v>455</v>
      </c>
      <c r="K19" s="55" t="s">
        <v>455</v>
      </c>
      <c r="L19" s="55" t="s">
        <v>456</v>
      </c>
      <c r="M19" s="55" t="s">
        <v>467</v>
      </c>
      <c r="N19" s="55" t="s">
        <v>468</v>
      </c>
      <c r="O19" s="32" t="s">
        <v>281</v>
      </c>
      <c r="P19" s="32" t="s">
        <v>242</v>
      </c>
      <c r="Q19" s="45" t="s">
        <v>396</v>
      </c>
      <c r="R19" s="32" t="s">
        <v>231</v>
      </c>
      <c r="S19" s="45" t="s">
        <v>71</v>
      </c>
      <c r="T19" s="42" t="str">
        <f>VLOOKUP(Tabla1[[#This Row],[AREA]],Hoja1!A:B,2,FALSE)</f>
        <v>06. Educación y cultura</v>
      </c>
      <c r="U19" s="45" t="s">
        <v>147</v>
      </c>
      <c r="V19" s="42" t="str">
        <f>VLOOKUP(Tabla1[[#This Row],[PROGRAMA]],Hoja1!A:B,2,FALSE)</f>
        <v>3232. Conservación y mantenimiento centros educación infantil y primaria</v>
      </c>
      <c r="W19" s="45">
        <v>21</v>
      </c>
      <c r="X19" s="45">
        <v>212</v>
      </c>
    </row>
    <row r="20" spans="1:24" x14ac:dyDescent="0.25">
      <c r="A20" s="33">
        <v>220260000934</v>
      </c>
      <c r="B20" s="55" t="s">
        <v>451</v>
      </c>
      <c r="C20" s="34">
        <v>46063</v>
      </c>
      <c r="D20" s="33">
        <v>22026001325</v>
      </c>
      <c r="E20" s="55" t="s">
        <v>509</v>
      </c>
      <c r="F20" s="35">
        <v>1500.4</v>
      </c>
      <c r="G20" s="55" t="s">
        <v>330</v>
      </c>
      <c r="H20" s="55" t="s">
        <v>510</v>
      </c>
      <c r="I20" s="33">
        <v>220</v>
      </c>
      <c r="J20" s="55" t="s">
        <v>455</v>
      </c>
      <c r="K20" s="55" t="s">
        <v>455</v>
      </c>
      <c r="L20" s="55" t="s">
        <v>456</v>
      </c>
      <c r="M20" s="55" t="s">
        <v>467</v>
      </c>
      <c r="N20" s="55" t="s">
        <v>468</v>
      </c>
      <c r="O20" s="32" t="s">
        <v>281</v>
      </c>
      <c r="P20" s="32" t="s">
        <v>242</v>
      </c>
      <c r="Q20" s="45" t="s">
        <v>396</v>
      </c>
      <c r="R20" s="32" t="s">
        <v>231</v>
      </c>
      <c r="S20" s="45" t="s">
        <v>75</v>
      </c>
      <c r="T20" s="42" t="str">
        <f>VLOOKUP(Tabla1[[#This Row],[AREA]],Hoja1!A:B,2,FALSE)</f>
        <v>10. Personas mayores, familia y servicios sociales</v>
      </c>
      <c r="U20" s="45" t="s">
        <v>132</v>
      </c>
      <c r="V20" s="42" t="str">
        <f>VLOOKUP(Tabla1[[#This Row],[PROGRAMA]],Hoja1!A:B,2,FALSE)</f>
        <v>2312. Iniciativas sociales</v>
      </c>
      <c r="W20" s="45">
        <v>21</v>
      </c>
      <c r="X20" s="45">
        <v>212</v>
      </c>
    </row>
    <row r="21" spans="1:24" x14ac:dyDescent="0.25">
      <c r="A21" s="33">
        <v>220260000934</v>
      </c>
      <c r="B21" s="55" t="s">
        <v>451</v>
      </c>
      <c r="C21" s="34">
        <v>46063</v>
      </c>
      <c r="D21" s="33">
        <v>22026001326</v>
      </c>
      <c r="E21" s="55" t="s">
        <v>509</v>
      </c>
      <c r="F21" s="35">
        <v>1500.4</v>
      </c>
      <c r="G21" s="55" t="s">
        <v>330</v>
      </c>
      <c r="H21" s="55" t="s">
        <v>510</v>
      </c>
      <c r="I21" s="33">
        <v>220</v>
      </c>
      <c r="J21" s="55" t="s">
        <v>455</v>
      </c>
      <c r="K21" s="55" t="s">
        <v>455</v>
      </c>
      <c r="L21" s="55" t="s">
        <v>456</v>
      </c>
      <c r="M21" s="55" t="s">
        <v>467</v>
      </c>
      <c r="N21" s="55" t="s">
        <v>468</v>
      </c>
      <c r="O21" s="32" t="s">
        <v>281</v>
      </c>
      <c r="P21" s="32" t="s">
        <v>242</v>
      </c>
      <c r="Q21" s="45" t="s">
        <v>396</v>
      </c>
      <c r="R21" s="32" t="s">
        <v>231</v>
      </c>
      <c r="S21" s="45" t="s">
        <v>75</v>
      </c>
      <c r="T21" s="42" t="str">
        <f>VLOOKUP(Tabla1[[#This Row],[AREA]],Hoja1!A:B,2,FALSE)</f>
        <v>10. Personas mayores, familia y servicios sociales</v>
      </c>
      <c r="U21" s="45" t="s">
        <v>132</v>
      </c>
      <c r="V21" s="42" t="str">
        <f>VLOOKUP(Tabla1[[#This Row],[PROGRAMA]],Hoja1!A:B,2,FALSE)</f>
        <v>2312. Iniciativas sociales</v>
      </c>
      <c r="W21" s="45">
        <v>21</v>
      </c>
      <c r="X21" s="45">
        <v>212</v>
      </c>
    </row>
    <row r="22" spans="1:24" x14ac:dyDescent="0.25">
      <c r="A22" s="33">
        <v>220260001104</v>
      </c>
      <c r="B22" s="55" t="s">
        <v>451</v>
      </c>
      <c r="C22" s="34">
        <v>46064</v>
      </c>
      <c r="D22" s="33">
        <v>22026002010</v>
      </c>
      <c r="E22" s="55" t="s">
        <v>511</v>
      </c>
      <c r="F22" s="35">
        <v>556.6</v>
      </c>
      <c r="G22" s="55" t="s">
        <v>330</v>
      </c>
      <c r="H22" s="55" t="s">
        <v>512</v>
      </c>
      <c r="I22" s="33">
        <v>220</v>
      </c>
      <c r="J22" s="55" t="s">
        <v>455</v>
      </c>
      <c r="K22" s="55" t="s">
        <v>455</v>
      </c>
      <c r="L22" s="55" t="s">
        <v>456</v>
      </c>
      <c r="M22" s="55" t="s">
        <v>467</v>
      </c>
      <c r="N22" s="55" t="s">
        <v>468</v>
      </c>
      <c r="O22" s="32" t="s">
        <v>281</v>
      </c>
      <c r="P22" s="32" t="s">
        <v>242</v>
      </c>
      <c r="Q22" s="45" t="s">
        <v>396</v>
      </c>
      <c r="R22" s="32" t="s">
        <v>231</v>
      </c>
      <c r="S22" s="45" t="s">
        <v>262</v>
      </c>
      <c r="T22" s="42" t="str">
        <f>VLOOKUP(Tabla1[[#This Row],[AREA]],Hoja1!A:B,2,FALSE)</f>
        <v>11. Salud pública y seguridad ciudadana</v>
      </c>
      <c r="U22" s="45" t="s">
        <v>106</v>
      </c>
      <c r="V22" s="42" t="str">
        <f>VLOOKUP(Tabla1[[#This Row],[PROGRAMA]],Hoja1!A:B,2,FALSE)</f>
        <v>1321. Policía municipal</v>
      </c>
      <c r="W22" s="45">
        <v>22</v>
      </c>
      <c r="X22" s="45">
        <v>22799</v>
      </c>
    </row>
    <row r="23" spans="1:24" x14ac:dyDescent="0.25">
      <c r="A23" s="33">
        <v>220249000953</v>
      </c>
      <c r="B23" s="55" t="s">
        <v>451</v>
      </c>
      <c r="C23" s="34">
        <v>46023</v>
      </c>
      <c r="D23" s="33">
        <v>22026001077</v>
      </c>
      <c r="E23" s="55" t="s">
        <v>513</v>
      </c>
      <c r="F23" s="35">
        <v>625</v>
      </c>
      <c r="G23" s="55" t="s">
        <v>481</v>
      </c>
      <c r="H23" s="55" t="s">
        <v>514</v>
      </c>
      <c r="I23" s="33">
        <v>220</v>
      </c>
      <c r="J23" s="55" t="s">
        <v>455</v>
      </c>
      <c r="K23" s="55" t="s">
        <v>455</v>
      </c>
      <c r="L23" s="55" t="s">
        <v>473</v>
      </c>
      <c r="M23" s="55" t="s">
        <v>457</v>
      </c>
      <c r="N23" s="55" t="s">
        <v>474</v>
      </c>
      <c r="O23" s="32" t="s">
        <v>276</v>
      </c>
      <c r="P23" s="32" t="s">
        <v>242</v>
      </c>
      <c r="Q23" s="45" t="s">
        <v>396</v>
      </c>
      <c r="R23" s="32" t="s">
        <v>231</v>
      </c>
      <c r="S23" s="45" t="s">
        <v>262</v>
      </c>
      <c r="T23" s="42" t="str">
        <f>VLOOKUP(Tabla1[[#This Row],[AREA]],Hoja1!A:B,2,FALSE)</f>
        <v>11. Salud pública y seguridad ciudadana</v>
      </c>
      <c r="U23" s="45" t="s">
        <v>141</v>
      </c>
      <c r="V23" s="42" t="str">
        <f>VLOOKUP(Tabla1[[#This Row],[PROGRAMA]],Hoja1!A:B,2,FALSE)</f>
        <v>3111. Protección de la salubridad pública</v>
      </c>
      <c r="W23" s="45">
        <v>20</v>
      </c>
      <c r="X23" s="45">
        <v>203</v>
      </c>
    </row>
    <row r="24" spans="1:24" x14ac:dyDescent="0.25">
      <c r="A24" s="33">
        <v>220259000195</v>
      </c>
      <c r="B24" s="55" t="s">
        <v>451</v>
      </c>
      <c r="C24" s="34">
        <v>46023</v>
      </c>
      <c r="D24" s="33">
        <v>22026001738</v>
      </c>
      <c r="E24" s="55" t="s">
        <v>490</v>
      </c>
      <c r="F24" s="35">
        <v>669385.38</v>
      </c>
      <c r="G24" s="55" t="s">
        <v>515</v>
      </c>
      <c r="H24" s="55" t="s">
        <v>516</v>
      </c>
      <c r="I24" s="33">
        <v>220</v>
      </c>
      <c r="J24" s="55" t="s">
        <v>462</v>
      </c>
      <c r="K24" s="55" t="s">
        <v>462</v>
      </c>
      <c r="L24" s="55" t="s">
        <v>456</v>
      </c>
      <c r="M24" s="55" t="s">
        <v>457</v>
      </c>
      <c r="N24" s="55" t="s">
        <v>458</v>
      </c>
      <c r="O24" s="32" t="s">
        <v>276</v>
      </c>
      <c r="P24" s="32" t="s">
        <v>242</v>
      </c>
      <c r="Q24" s="45" t="s">
        <v>397</v>
      </c>
      <c r="R24" s="32" t="s">
        <v>232</v>
      </c>
      <c r="S24" s="45" t="s">
        <v>72</v>
      </c>
      <c r="T24" s="42" t="str">
        <f>VLOOKUP(Tabla1[[#This Row],[AREA]],Hoja1!A:B,2,FALSE)</f>
        <v>07. Medio ambiente</v>
      </c>
      <c r="U24" s="45" t="s">
        <v>126</v>
      </c>
      <c r="V24" s="42" t="str">
        <f>VLOOKUP(Tabla1[[#This Row],[PROGRAMA]],Hoja1!A:B,2,FALSE)</f>
        <v>1711. Parques y jardines</v>
      </c>
      <c r="W24" s="45">
        <v>61</v>
      </c>
      <c r="X24" s="45">
        <v>610</v>
      </c>
    </row>
    <row r="25" spans="1:24" x14ac:dyDescent="0.25">
      <c r="A25" s="33">
        <v>220259000196</v>
      </c>
      <c r="B25" s="55" t="s">
        <v>451</v>
      </c>
      <c r="C25" s="34">
        <v>46023</v>
      </c>
      <c r="D25" s="33">
        <v>22026001739</v>
      </c>
      <c r="E25" s="55" t="s">
        <v>495</v>
      </c>
      <c r="F25" s="35">
        <v>124243.43</v>
      </c>
      <c r="G25" s="55" t="s">
        <v>515</v>
      </c>
      <c r="H25" s="55" t="s">
        <v>516</v>
      </c>
      <c r="I25" s="33">
        <v>220</v>
      </c>
      <c r="J25" s="55" t="s">
        <v>462</v>
      </c>
      <c r="K25" s="55" t="s">
        <v>462</v>
      </c>
      <c r="L25" s="55" t="s">
        <v>456</v>
      </c>
      <c r="M25" s="55" t="s">
        <v>457</v>
      </c>
      <c r="N25" s="55" t="s">
        <v>458</v>
      </c>
      <c r="O25" s="32" t="s">
        <v>276</v>
      </c>
      <c r="P25" s="32" t="s">
        <v>242</v>
      </c>
      <c r="Q25" s="45" t="s">
        <v>396</v>
      </c>
      <c r="R25" s="32" t="s">
        <v>231</v>
      </c>
      <c r="S25" s="45" t="s">
        <v>72</v>
      </c>
      <c r="T25" s="42" t="str">
        <f>VLOOKUP(Tabla1[[#This Row],[AREA]],Hoja1!A:B,2,FALSE)</f>
        <v>07. Medio ambiente</v>
      </c>
      <c r="U25" s="45" t="s">
        <v>126</v>
      </c>
      <c r="V25" s="42" t="str">
        <f>VLOOKUP(Tabla1[[#This Row],[PROGRAMA]],Hoja1!A:B,2,FALSE)</f>
        <v>1711. Parques y jardines</v>
      </c>
      <c r="W25" s="45">
        <v>22</v>
      </c>
      <c r="X25" s="45">
        <v>22799</v>
      </c>
    </row>
    <row r="26" spans="1:24" x14ac:dyDescent="0.25">
      <c r="A26" s="33">
        <v>220260002137</v>
      </c>
      <c r="B26" s="55" t="s">
        <v>451</v>
      </c>
      <c r="C26" s="34">
        <v>46069</v>
      </c>
      <c r="D26" s="33">
        <v>22026002197</v>
      </c>
      <c r="E26" s="55" t="s">
        <v>517</v>
      </c>
      <c r="F26" s="35">
        <v>40</v>
      </c>
      <c r="G26" s="55" t="s">
        <v>518</v>
      </c>
      <c r="H26" s="55" t="s">
        <v>519</v>
      </c>
      <c r="I26" s="33">
        <v>220</v>
      </c>
      <c r="J26" s="55" t="s">
        <v>455</v>
      </c>
      <c r="K26" s="55" t="s">
        <v>455</v>
      </c>
      <c r="L26" s="55" t="s">
        <v>473</v>
      </c>
      <c r="M26" s="55" t="s">
        <v>467</v>
      </c>
      <c r="N26" s="55" t="s">
        <v>468</v>
      </c>
      <c r="O26" s="32" t="s">
        <v>281</v>
      </c>
      <c r="P26" s="32" t="s">
        <v>242</v>
      </c>
      <c r="Q26" s="45" t="s">
        <v>396</v>
      </c>
      <c r="R26" s="32" t="s">
        <v>231</v>
      </c>
      <c r="S26" s="45" t="s">
        <v>71</v>
      </c>
      <c r="T26" s="42" t="str">
        <f>VLOOKUP(Tabla1[[#This Row],[AREA]],Hoja1!A:B,2,FALSE)</f>
        <v>06. Educación y cultura</v>
      </c>
      <c r="U26" s="45" t="s">
        <v>153</v>
      </c>
      <c r="V26" s="42" t="str">
        <f>VLOOKUP(Tabla1[[#This Row],[PROGRAMA]],Hoja1!A:B,2,FALSE)</f>
        <v>3321. Bibliotecas públicas</v>
      </c>
      <c r="W26" s="45">
        <v>22</v>
      </c>
      <c r="X26" s="45">
        <v>22001</v>
      </c>
    </row>
    <row r="27" spans="1:24" x14ac:dyDescent="0.25">
      <c r="A27" s="33">
        <v>220260000687</v>
      </c>
      <c r="B27" s="55" t="s">
        <v>451</v>
      </c>
      <c r="C27" s="34">
        <v>46050</v>
      </c>
      <c r="D27" s="33">
        <v>22026000716</v>
      </c>
      <c r="E27" s="55" t="s">
        <v>520</v>
      </c>
      <c r="F27" s="35">
        <v>3267</v>
      </c>
      <c r="G27" s="55" t="s">
        <v>521</v>
      </c>
      <c r="H27" s="55" t="s">
        <v>522</v>
      </c>
      <c r="I27" s="33">
        <v>220</v>
      </c>
      <c r="J27" s="55" t="s">
        <v>523</v>
      </c>
      <c r="K27" s="55" t="s">
        <v>455</v>
      </c>
      <c r="L27" s="55" t="s">
        <v>456</v>
      </c>
      <c r="M27" s="55" t="s">
        <v>467</v>
      </c>
      <c r="N27" s="55" t="s">
        <v>468</v>
      </c>
      <c r="O27" s="32" t="s">
        <v>281</v>
      </c>
      <c r="P27" s="32" t="s">
        <v>242</v>
      </c>
      <c r="Q27" s="45" t="s">
        <v>396</v>
      </c>
      <c r="R27" s="32" t="s">
        <v>231</v>
      </c>
      <c r="S27" s="45" t="s">
        <v>66</v>
      </c>
      <c r="T27" s="42" t="str">
        <f>VLOOKUP(Tabla1[[#This Row],[AREA]],Hoja1!A:B,2,FALSE)</f>
        <v>01. Alcaldía</v>
      </c>
      <c r="U27" s="45" t="s">
        <v>189</v>
      </c>
      <c r="V27" s="42" t="str">
        <f>VLOOKUP(Tabla1[[#This Row],[PROGRAMA]],Hoja1!A:B,2,FALSE)</f>
        <v>9207. Gobierno y relaciones</v>
      </c>
      <c r="W27" s="45">
        <v>22</v>
      </c>
      <c r="X27" s="45">
        <v>22699</v>
      </c>
    </row>
    <row r="28" spans="1:24" x14ac:dyDescent="0.25">
      <c r="A28" s="33">
        <v>220260000689</v>
      </c>
      <c r="B28" s="55" t="s">
        <v>451</v>
      </c>
      <c r="C28" s="34">
        <v>46050</v>
      </c>
      <c r="D28" s="33">
        <v>22026000718</v>
      </c>
      <c r="E28" s="55" t="s">
        <v>520</v>
      </c>
      <c r="F28" s="35">
        <v>4356</v>
      </c>
      <c r="G28" s="55" t="s">
        <v>521</v>
      </c>
      <c r="H28" s="55" t="s">
        <v>524</v>
      </c>
      <c r="I28" s="33">
        <v>220</v>
      </c>
      <c r="J28" s="55" t="s">
        <v>523</v>
      </c>
      <c r="K28" s="55" t="s">
        <v>455</v>
      </c>
      <c r="L28" s="55" t="s">
        <v>456</v>
      </c>
      <c r="M28" s="55" t="s">
        <v>467</v>
      </c>
      <c r="N28" s="55" t="s">
        <v>468</v>
      </c>
      <c r="O28" s="32" t="s">
        <v>281</v>
      </c>
      <c r="P28" s="32" t="s">
        <v>242</v>
      </c>
      <c r="Q28" s="45" t="s">
        <v>396</v>
      </c>
      <c r="R28" s="32" t="s">
        <v>231</v>
      </c>
      <c r="S28" s="45" t="s">
        <v>66</v>
      </c>
      <c r="T28" s="42" t="str">
        <f>VLOOKUP(Tabla1[[#This Row],[AREA]],Hoja1!A:B,2,FALSE)</f>
        <v>01. Alcaldía</v>
      </c>
      <c r="U28" s="45" t="s">
        <v>189</v>
      </c>
      <c r="V28" s="42" t="str">
        <f>VLOOKUP(Tabla1[[#This Row],[PROGRAMA]],Hoja1!A:B,2,FALSE)</f>
        <v>9207. Gobierno y relaciones</v>
      </c>
      <c r="W28" s="45">
        <v>22</v>
      </c>
      <c r="X28" s="45">
        <v>22699</v>
      </c>
    </row>
    <row r="29" spans="1:24" x14ac:dyDescent="0.25">
      <c r="A29" s="33">
        <v>220259000462</v>
      </c>
      <c r="B29" s="55" t="s">
        <v>451</v>
      </c>
      <c r="C29" s="34">
        <v>46023</v>
      </c>
      <c r="D29" s="33">
        <v>22026001706</v>
      </c>
      <c r="E29" s="55" t="s">
        <v>525</v>
      </c>
      <c r="F29" s="35">
        <v>859.1</v>
      </c>
      <c r="G29" s="55" t="s">
        <v>372</v>
      </c>
      <c r="H29" s="55" t="s">
        <v>526</v>
      </c>
      <c r="I29" s="33">
        <v>220</v>
      </c>
      <c r="J29" s="55" t="s">
        <v>527</v>
      </c>
      <c r="K29" s="55" t="s">
        <v>527</v>
      </c>
      <c r="L29" s="55" t="s">
        <v>456</v>
      </c>
      <c r="M29" s="55" t="s">
        <v>467</v>
      </c>
      <c r="N29" s="55" t="s">
        <v>468</v>
      </c>
      <c r="O29" s="32" t="s">
        <v>281</v>
      </c>
      <c r="P29" s="32" t="s">
        <v>242</v>
      </c>
      <c r="Q29" s="45" t="s">
        <v>396</v>
      </c>
      <c r="R29" s="32" t="s">
        <v>231</v>
      </c>
      <c r="S29" s="45" t="s">
        <v>74</v>
      </c>
      <c r="T29" s="42" t="str">
        <f>VLOOKUP(Tabla1[[#This Row],[AREA]],Hoja1!A:B,2,FALSE)</f>
        <v>09. Turismo, eventos y marca ciudad</v>
      </c>
      <c r="U29" s="45" t="s">
        <v>176</v>
      </c>
      <c r="V29" s="42" t="str">
        <f>VLOOKUP(Tabla1[[#This Row],[PROGRAMA]],Hoja1!A:B,2,FALSE)</f>
        <v>4321. Turismo</v>
      </c>
      <c r="W29" s="45">
        <v>22</v>
      </c>
      <c r="X29" s="45">
        <v>22799</v>
      </c>
    </row>
    <row r="30" spans="1:24" x14ac:dyDescent="0.25">
      <c r="A30" s="33">
        <v>220260000829</v>
      </c>
      <c r="B30" s="55" t="s">
        <v>451</v>
      </c>
      <c r="C30" s="34">
        <v>46057</v>
      </c>
      <c r="D30" s="33">
        <v>22026000937</v>
      </c>
      <c r="E30" s="55" t="s">
        <v>525</v>
      </c>
      <c r="F30" s="35">
        <v>6141.96</v>
      </c>
      <c r="G30" s="55" t="s">
        <v>372</v>
      </c>
      <c r="H30" s="55" t="s">
        <v>528</v>
      </c>
      <c r="I30" s="33">
        <v>220</v>
      </c>
      <c r="J30" s="55" t="s">
        <v>527</v>
      </c>
      <c r="K30" s="55" t="s">
        <v>527</v>
      </c>
      <c r="L30" s="55" t="s">
        <v>456</v>
      </c>
      <c r="M30" s="55" t="s">
        <v>467</v>
      </c>
      <c r="N30" s="55" t="s">
        <v>468</v>
      </c>
      <c r="O30" s="32" t="s">
        <v>281</v>
      </c>
      <c r="P30" s="32" t="s">
        <v>242</v>
      </c>
      <c r="Q30" s="45" t="s">
        <v>396</v>
      </c>
      <c r="R30" s="32" t="s">
        <v>231</v>
      </c>
      <c r="S30" s="45" t="s">
        <v>74</v>
      </c>
      <c r="T30" s="42" t="str">
        <f>VLOOKUP(Tabla1[[#This Row],[AREA]],Hoja1!A:B,2,FALSE)</f>
        <v>09. Turismo, eventos y marca ciudad</v>
      </c>
      <c r="U30" s="45" t="s">
        <v>176</v>
      </c>
      <c r="V30" s="42" t="str">
        <f>VLOOKUP(Tabla1[[#This Row],[PROGRAMA]],Hoja1!A:B,2,FALSE)</f>
        <v>4321. Turismo</v>
      </c>
      <c r="W30" s="45">
        <v>22</v>
      </c>
      <c r="X30" s="45">
        <v>22799</v>
      </c>
    </row>
    <row r="31" spans="1:24" x14ac:dyDescent="0.25">
      <c r="A31" s="33">
        <v>220260000747</v>
      </c>
      <c r="B31" s="55" t="s">
        <v>451</v>
      </c>
      <c r="C31" s="34">
        <v>46056</v>
      </c>
      <c r="D31" s="33">
        <v>22026000708</v>
      </c>
      <c r="E31" s="55" t="s">
        <v>529</v>
      </c>
      <c r="F31" s="35">
        <v>13377</v>
      </c>
      <c r="G31" s="55" t="s">
        <v>21</v>
      </c>
      <c r="H31" s="55" t="s">
        <v>530</v>
      </c>
      <c r="I31" s="33">
        <v>220</v>
      </c>
      <c r="J31" s="55" t="s">
        <v>531</v>
      </c>
      <c r="K31" s="55" t="s">
        <v>531</v>
      </c>
      <c r="L31" s="55" t="s">
        <v>456</v>
      </c>
      <c r="M31" s="55" t="s">
        <v>467</v>
      </c>
      <c r="N31" s="55" t="s">
        <v>468</v>
      </c>
      <c r="O31" s="32" t="s">
        <v>281</v>
      </c>
      <c r="P31" s="32" t="s">
        <v>242</v>
      </c>
      <c r="Q31" s="45" t="s">
        <v>396</v>
      </c>
      <c r="R31" s="32" t="s">
        <v>231</v>
      </c>
      <c r="S31" s="45" t="s">
        <v>66</v>
      </c>
      <c r="T31" s="42" t="str">
        <f>VLOOKUP(Tabla1[[#This Row],[AREA]],Hoja1!A:B,2,FALSE)</f>
        <v>01. Alcaldía</v>
      </c>
      <c r="U31" s="45" t="s">
        <v>189</v>
      </c>
      <c r="V31" s="42" t="str">
        <f>VLOOKUP(Tabla1[[#This Row],[PROGRAMA]],Hoja1!A:B,2,FALSE)</f>
        <v>9207. Gobierno y relaciones</v>
      </c>
      <c r="W31" s="45">
        <v>22</v>
      </c>
      <c r="X31" s="45">
        <v>22001</v>
      </c>
    </row>
    <row r="32" spans="1:24" x14ac:dyDescent="0.25">
      <c r="A32" s="33">
        <v>220260000746</v>
      </c>
      <c r="B32" s="55" t="s">
        <v>451</v>
      </c>
      <c r="C32" s="34">
        <v>46056</v>
      </c>
      <c r="D32" s="33">
        <v>22026000703</v>
      </c>
      <c r="E32" s="55" t="s">
        <v>529</v>
      </c>
      <c r="F32" s="35">
        <v>12161.52</v>
      </c>
      <c r="G32" s="55" t="s">
        <v>20</v>
      </c>
      <c r="H32" s="55" t="s">
        <v>532</v>
      </c>
      <c r="I32" s="33">
        <v>220</v>
      </c>
      <c r="J32" s="55" t="s">
        <v>494</v>
      </c>
      <c r="K32" s="55" t="s">
        <v>494</v>
      </c>
      <c r="L32" s="55" t="s">
        <v>456</v>
      </c>
      <c r="M32" s="55" t="s">
        <v>467</v>
      </c>
      <c r="N32" s="55" t="s">
        <v>468</v>
      </c>
      <c r="O32" s="32" t="s">
        <v>281</v>
      </c>
      <c r="P32" s="32" t="s">
        <v>242</v>
      </c>
      <c r="Q32" s="45" t="s">
        <v>396</v>
      </c>
      <c r="R32" s="32" t="s">
        <v>231</v>
      </c>
      <c r="S32" s="45" t="s">
        <v>66</v>
      </c>
      <c r="T32" s="42" t="str">
        <f>VLOOKUP(Tabla1[[#This Row],[AREA]],Hoja1!A:B,2,FALSE)</f>
        <v>01. Alcaldía</v>
      </c>
      <c r="U32" s="45" t="s">
        <v>189</v>
      </c>
      <c r="V32" s="42" t="str">
        <f>VLOOKUP(Tabla1[[#This Row],[PROGRAMA]],Hoja1!A:B,2,FALSE)</f>
        <v>9207. Gobierno y relaciones</v>
      </c>
      <c r="W32" s="45">
        <v>22</v>
      </c>
      <c r="X32" s="45">
        <v>22001</v>
      </c>
    </row>
    <row r="33" spans="1:24" x14ac:dyDescent="0.25">
      <c r="A33" s="33">
        <v>220260000684</v>
      </c>
      <c r="B33" s="55" t="s">
        <v>451</v>
      </c>
      <c r="C33" s="34">
        <v>46050</v>
      </c>
      <c r="D33" s="33">
        <v>22026000707</v>
      </c>
      <c r="E33" s="55" t="s">
        <v>529</v>
      </c>
      <c r="F33" s="35">
        <v>20527.919999999998</v>
      </c>
      <c r="G33" s="55" t="s">
        <v>439</v>
      </c>
      <c r="H33" s="55" t="s">
        <v>533</v>
      </c>
      <c r="I33" s="33">
        <v>220</v>
      </c>
      <c r="J33" s="55" t="s">
        <v>494</v>
      </c>
      <c r="K33" s="55" t="s">
        <v>494</v>
      </c>
      <c r="L33" s="55" t="s">
        <v>456</v>
      </c>
      <c r="M33" s="55" t="s">
        <v>467</v>
      </c>
      <c r="N33" s="55" t="s">
        <v>468</v>
      </c>
      <c r="O33" s="32" t="s">
        <v>281</v>
      </c>
      <c r="P33" s="32" t="s">
        <v>242</v>
      </c>
      <c r="Q33" s="45" t="s">
        <v>396</v>
      </c>
      <c r="R33" s="32" t="s">
        <v>231</v>
      </c>
      <c r="S33" s="45" t="s">
        <v>66</v>
      </c>
      <c r="T33" s="42" t="str">
        <f>VLOOKUP(Tabla1[[#This Row],[AREA]],Hoja1!A:B,2,FALSE)</f>
        <v>01. Alcaldía</v>
      </c>
      <c r="U33" s="45" t="s">
        <v>189</v>
      </c>
      <c r="V33" s="42" t="str">
        <f>VLOOKUP(Tabla1[[#This Row],[PROGRAMA]],Hoja1!A:B,2,FALSE)</f>
        <v>9207. Gobierno y relaciones</v>
      </c>
      <c r="W33" s="45">
        <v>22</v>
      </c>
      <c r="X33" s="45">
        <v>22001</v>
      </c>
    </row>
    <row r="34" spans="1:24" x14ac:dyDescent="0.25">
      <c r="A34" s="33">
        <v>220260000841</v>
      </c>
      <c r="B34" s="55" t="s">
        <v>451</v>
      </c>
      <c r="C34" s="34">
        <v>46057</v>
      </c>
      <c r="D34" s="33">
        <v>22026000915</v>
      </c>
      <c r="E34" s="55" t="s">
        <v>507</v>
      </c>
      <c r="F34" s="35">
        <v>7260</v>
      </c>
      <c r="G34" s="55" t="s">
        <v>57</v>
      </c>
      <c r="H34" s="55" t="s">
        <v>534</v>
      </c>
      <c r="I34" s="33">
        <v>220</v>
      </c>
      <c r="J34" s="55" t="s">
        <v>455</v>
      </c>
      <c r="K34" s="55" t="s">
        <v>455</v>
      </c>
      <c r="L34" s="55" t="s">
        <v>473</v>
      </c>
      <c r="M34" s="55" t="s">
        <v>467</v>
      </c>
      <c r="N34" s="55" t="s">
        <v>468</v>
      </c>
      <c r="O34" s="32" t="s">
        <v>281</v>
      </c>
      <c r="P34" s="32" t="s">
        <v>242</v>
      </c>
      <c r="Q34" s="45" t="s">
        <v>396</v>
      </c>
      <c r="R34" s="32" t="s">
        <v>231</v>
      </c>
      <c r="S34" s="45" t="s">
        <v>71</v>
      </c>
      <c r="T34" s="42" t="str">
        <f>VLOOKUP(Tabla1[[#This Row],[AREA]],Hoja1!A:B,2,FALSE)</f>
        <v>06. Educación y cultura</v>
      </c>
      <c r="U34" s="45" t="s">
        <v>147</v>
      </c>
      <c r="V34" s="42" t="str">
        <f>VLOOKUP(Tabla1[[#This Row],[PROGRAMA]],Hoja1!A:B,2,FALSE)</f>
        <v>3232. Conservación y mantenimiento centros educación infantil y primaria</v>
      </c>
      <c r="W34" s="45">
        <v>21</v>
      </c>
      <c r="X34" s="45">
        <v>212</v>
      </c>
    </row>
    <row r="35" spans="1:24" x14ac:dyDescent="0.25">
      <c r="A35" s="33">
        <v>220260000901</v>
      </c>
      <c r="B35" s="55" t="s">
        <v>451</v>
      </c>
      <c r="C35" s="34">
        <v>46063</v>
      </c>
      <c r="D35" s="33">
        <v>22026000975</v>
      </c>
      <c r="E35" s="55" t="s">
        <v>535</v>
      </c>
      <c r="F35" s="35">
        <v>786.5</v>
      </c>
      <c r="G35" s="55" t="s">
        <v>57</v>
      </c>
      <c r="H35" s="55" t="s">
        <v>536</v>
      </c>
      <c r="I35" s="33">
        <v>220</v>
      </c>
      <c r="J35" s="55" t="s">
        <v>455</v>
      </c>
      <c r="K35" s="55" t="s">
        <v>455</v>
      </c>
      <c r="L35" s="55" t="s">
        <v>473</v>
      </c>
      <c r="M35" s="55" t="s">
        <v>467</v>
      </c>
      <c r="N35" s="55" t="s">
        <v>468</v>
      </c>
      <c r="O35" s="32" t="s">
        <v>281</v>
      </c>
      <c r="P35" s="32" t="s">
        <v>242</v>
      </c>
      <c r="Q35" s="45" t="s">
        <v>396</v>
      </c>
      <c r="R35" s="32" t="s">
        <v>231</v>
      </c>
      <c r="S35" s="45" t="s">
        <v>69</v>
      </c>
      <c r="T35" s="42" t="str">
        <f>VLOOKUP(Tabla1[[#This Row],[AREA]],Hoja1!A:B,2,FALSE)</f>
        <v>03. Participación ciudadana y deportes</v>
      </c>
      <c r="U35" s="45" t="s">
        <v>192</v>
      </c>
      <c r="V35" s="42" t="str">
        <f>VLOOKUP(Tabla1[[#This Row],[PROGRAMA]],Hoja1!A:B,2,FALSE)</f>
        <v>9241. Participación ciudadana</v>
      </c>
      <c r="W35" s="45">
        <v>21</v>
      </c>
      <c r="X35" s="45">
        <v>212</v>
      </c>
    </row>
    <row r="36" spans="1:24" x14ac:dyDescent="0.25">
      <c r="A36" s="33">
        <v>220260000913</v>
      </c>
      <c r="B36" s="55" t="s">
        <v>451</v>
      </c>
      <c r="C36" s="34">
        <v>46063</v>
      </c>
      <c r="D36" s="33">
        <v>22026001838</v>
      </c>
      <c r="E36" s="55" t="s">
        <v>537</v>
      </c>
      <c r="F36" s="35">
        <v>199.65</v>
      </c>
      <c r="G36" s="55" t="s">
        <v>57</v>
      </c>
      <c r="H36" s="55" t="s">
        <v>538</v>
      </c>
      <c r="I36" s="33">
        <v>220</v>
      </c>
      <c r="J36" s="55" t="s">
        <v>455</v>
      </c>
      <c r="K36" s="55" t="s">
        <v>455</v>
      </c>
      <c r="L36" s="55" t="s">
        <v>473</v>
      </c>
      <c r="M36" s="55" t="s">
        <v>467</v>
      </c>
      <c r="N36" s="55" t="s">
        <v>468</v>
      </c>
      <c r="O36" s="32" t="s">
        <v>281</v>
      </c>
      <c r="P36" s="32" t="s">
        <v>242</v>
      </c>
      <c r="Q36" s="45" t="s">
        <v>396</v>
      </c>
      <c r="R36" s="32" t="s">
        <v>231</v>
      </c>
      <c r="S36" s="45" t="s">
        <v>262</v>
      </c>
      <c r="T36" s="42" t="str">
        <f>VLOOKUP(Tabla1[[#This Row],[AREA]],Hoja1!A:B,2,FALSE)</f>
        <v>11. Salud pública y seguridad ciudadana</v>
      </c>
      <c r="U36" s="45" t="s">
        <v>112</v>
      </c>
      <c r="V36" s="42" t="str">
        <f>VLOOKUP(Tabla1[[#This Row],[PROGRAMA]],Hoja1!A:B,2,FALSE)</f>
        <v>1361. Prevención y extinción de incencios</v>
      </c>
      <c r="W36" s="45">
        <v>22</v>
      </c>
      <c r="X36" s="45">
        <v>22199</v>
      </c>
    </row>
    <row r="37" spans="1:24" x14ac:dyDescent="0.25">
      <c r="A37" s="33">
        <v>220260000929</v>
      </c>
      <c r="B37" s="55" t="s">
        <v>451</v>
      </c>
      <c r="C37" s="34">
        <v>46063</v>
      </c>
      <c r="D37" s="33">
        <v>22026001180</v>
      </c>
      <c r="E37" s="55" t="s">
        <v>509</v>
      </c>
      <c r="F37" s="35">
        <v>1000</v>
      </c>
      <c r="G37" s="55" t="s">
        <v>57</v>
      </c>
      <c r="H37" s="55" t="s">
        <v>539</v>
      </c>
      <c r="I37" s="33">
        <v>220</v>
      </c>
      <c r="J37" s="55" t="s">
        <v>455</v>
      </c>
      <c r="K37" s="55" t="s">
        <v>455</v>
      </c>
      <c r="L37" s="55" t="s">
        <v>473</v>
      </c>
      <c r="M37" s="55" t="s">
        <v>467</v>
      </c>
      <c r="N37" s="55" t="s">
        <v>468</v>
      </c>
      <c r="O37" s="32" t="s">
        <v>281</v>
      </c>
      <c r="P37" s="32" t="s">
        <v>242</v>
      </c>
      <c r="Q37" s="45" t="s">
        <v>396</v>
      </c>
      <c r="R37" s="32" t="s">
        <v>231</v>
      </c>
      <c r="S37" s="45" t="s">
        <v>75</v>
      </c>
      <c r="T37" s="42" t="str">
        <f>VLOOKUP(Tabla1[[#This Row],[AREA]],Hoja1!A:B,2,FALSE)</f>
        <v>10. Personas mayores, familia y servicios sociales</v>
      </c>
      <c r="U37" s="45" t="s">
        <v>132</v>
      </c>
      <c r="V37" s="42" t="str">
        <f>VLOOKUP(Tabla1[[#This Row],[PROGRAMA]],Hoja1!A:B,2,FALSE)</f>
        <v>2312. Iniciativas sociales</v>
      </c>
      <c r="W37" s="45">
        <v>21</v>
      </c>
      <c r="X37" s="45">
        <v>212</v>
      </c>
    </row>
    <row r="38" spans="1:24" x14ac:dyDescent="0.25">
      <c r="A38" s="33">
        <v>220260000929</v>
      </c>
      <c r="B38" s="55" t="s">
        <v>451</v>
      </c>
      <c r="C38" s="34">
        <v>46063</v>
      </c>
      <c r="D38" s="33">
        <v>22026001181</v>
      </c>
      <c r="E38" s="55" t="s">
        <v>509</v>
      </c>
      <c r="F38" s="35">
        <v>1000</v>
      </c>
      <c r="G38" s="55" t="s">
        <v>57</v>
      </c>
      <c r="H38" s="55" t="s">
        <v>539</v>
      </c>
      <c r="I38" s="33">
        <v>220</v>
      </c>
      <c r="J38" s="55" t="s">
        <v>455</v>
      </c>
      <c r="K38" s="55" t="s">
        <v>455</v>
      </c>
      <c r="L38" s="55" t="s">
        <v>473</v>
      </c>
      <c r="M38" s="55" t="s">
        <v>467</v>
      </c>
      <c r="N38" s="55" t="s">
        <v>468</v>
      </c>
      <c r="O38" s="32" t="s">
        <v>281</v>
      </c>
      <c r="P38" s="32" t="s">
        <v>242</v>
      </c>
      <c r="Q38" s="45" t="s">
        <v>396</v>
      </c>
      <c r="R38" s="32" t="s">
        <v>231</v>
      </c>
      <c r="S38" s="45" t="s">
        <v>75</v>
      </c>
      <c r="T38" s="42" t="str">
        <f>VLOOKUP(Tabla1[[#This Row],[AREA]],Hoja1!A:B,2,FALSE)</f>
        <v>10. Personas mayores, familia y servicios sociales</v>
      </c>
      <c r="U38" s="45" t="s">
        <v>132</v>
      </c>
      <c r="V38" s="42" t="str">
        <f>VLOOKUP(Tabla1[[#This Row],[PROGRAMA]],Hoja1!A:B,2,FALSE)</f>
        <v>2312. Iniciativas sociales</v>
      </c>
      <c r="W38" s="45">
        <v>21</v>
      </c>
      <c r="X38" s="45">
        <v>212</v>
      </c>
    </row>
    <row r="39" spans="1:24" x14ac:dyDescent="0.25">
      <c r="A39" s="33">
        <v>220260004201</v>
      </c>
      <c r="B39" s="55" t="s">
        <v>451</v>
      </c>
      <c r="C39" s="34">
        <v>46079</v>
      </c>
      <c r="D39" s="33">
        <v>22026002557</v>
      </c>
      <c r="E39" s="55" t="s">
        <v>540</v>
      </c>
      <c r="F39" s="35">
        <v>1500</v>
      </c>
      <c r="G39" s="55" t="s">
        <v>57</v>
      </c>
      <c r="H39" s="55" t="s">
        <v>541</v>
      </c>
      <c r="I39" s="33">
        <v>220</v>
      </c>
      <c r="J39" s="55" t="s">
        <v>455</v>
      </c>
      <c r="K39" s="55" t="s">
        <v>455</v>
      </c>
      <c r="L39" s="55" t="s">
        <v>473</v>
      </c>
      <c r="M39" s="55" t="s">
        <v>467</v>
      </c>
      <c r="N39" s="55" t="s">
        <v>468</v>
      </c>
      <c r="O39" s="32" t="s">
        <v>281</v>
      </c>
      <c r="P39" s="32" t="s">
        <v>242</v>
      </c>
      <c r="Q39" s="45" t="s">
        <v>396</v>
      </c>
      <c r="R39" s="32" t="s">
        <v>231</v>
      </c>
      <c r="S39" s="45" t="s">
        <v>75</v>
      </c>
      <c r="T39" s="42" t="str">
        <f>VLOOKUP(Tabla1[[#This Row],[AREA]],Hoja1!A:B,2,FALSE)</f>
        <v>10. Personas mayores, familia y servicios sociales</v>
      </c>
      <c r="U39" s="45" t="s">
        <v>130</v>
      </c>
      <c r="V39" s="42" t="str">
        <f>VLOOKUP(Tabla1[[#This Row],[PROGRAMA]],Hoja1!A:B,2,FALSE)</f>
        <v>2311. Intervención social</v>
      </c>
      <c r="W39" s="45">
        <v>21</v>
      </c>
      <c r="X39" s="45">
        <v>212</v>
      </c>
    </row>
    <row r="40" spans="1:24" x14ac:dyDescent="0.25">
      <c r="A40" s="33">
        <v>220260000695</v>
      </c>
      <c r="B40" s="55" t="s">
        <v>451</v>
      </c>
      <c r="C40" s="34">
        <v>46050</v>
      </c>
      <c r="D40" s="33">
        <v>22026000727</v>
      </c>
      <c r="E40" s="55" t="s">
        <v>542</v>
      </c>
      <c r="F40" s="35">
        <v>550</v>
      </c>
      <c r="G40" s="55" t="s">
        <v>444</v>
      </c>
      <c r="H40" s="55" t="s">
        <v>543</v>
      </c>
      <c r="I40" s="33">
        <v>220</v>
      </c>
      <c r="J40" s="55" t="s">
        <v>455</v>
      </c>
      <c r="K40" s="55" t="s">
        <v>455</v>
      </c>
      <c r="L40" s="55" t="s">
        <v>456</v>
      </c>
      <c r="M40" s="55" t="s">
        <v>467</v>
      </c>
      <c r="N40" s="55" t="s">
        <v>468</v>
      </c>
      <c r="O40" s="32" t="s">
        <v>281</v>
      </c>
      <c r="P40" s="32" t="s">
        <v>242</v>
      </c>
      <c r="Q40" s="45" t="s">
        <v>396</v>
      </c>
      <c r="R40" s="32" t="s">
        <v>231</v>
      </c>
      <c r="S40" s="45" t="s">
        <v>69</v>
      </c>
      <c r="T40" s="42" t="str">
        <f>VLOOKUP(Tabla1[[#This Row],[AREA]],Hoja1!A:B,2,FALSE)</f>
        <v>03. Participación ciudadana y deportes</v>
      </c>
      <c r="U40" s="45" t="s">
        <v>192</v>
      </c>
      <c r="V40" s="42" t="str">
        <f>VLOOKUP(Tabla1[[#This Row],[PROGRAMA]],Hoja1!A:B,2,FALSE)</f>
        <v>9241. Participación ciudadana</v>
      </c>
      <c r="W40" s="45">
        <v>22</v>
      </c>
      <c r="X40" s="45">
        <v>22609</v>
      </c>
    </row>
    <row r="41" spans="1:24" x14ac:dyDescent="0.25">
      <c r="A41" s="33">
        <v>220249000718</v>
      </c>
      <c r="B41" s="55" t="s">
        <v>451</v>
      </c>
      <c r="C41" s="34">
        <v>46023</v>
      </c>
      <c r="D41" s="33">
        <v>22026001465</v>
      </c>
      <c r="E41" s="55" t="s">
        <v>544</v>
      </c>
      <c r="F41" s="35">
        <v>40063.1</v>
      </c>
      <c r="G41" s="55" t="s">
        <v>358</v>
      </c>
      <c r="H41" s="55" t="s">
        <v>545</v>
      </c>
      <c r="I41" s="33">
        <v>220</v>
      </c>
      <c r="J41" s="55" t="s">
        <v>455</v>
      </c>
      <c r="K41" s="55" t="s">
        <v>455</v>
      </c>
      <c r="L41" s="55" t="s">
        <v>456</v>
      </c>
      <c r="M41" s="55" t="s">
        <v>457</v>
      </c>
      <c r="N41" s="55" t="s">
        <v>474</v>
      </c>
      <c r="O41" s="32" t="s">
        <v>276</v>
      </c>
      <c r="P41" s="32" t="s">
        <v>242</v>
      </c>
      <c r="Q41" s="45" t="s">
        <v>396</v>
      </c>
      <c r="R41" s="32" t="s">
        <v>231</v>
      </c>
      <c r="S41" s="45" t="s">
        <v>70</v>
      </c>
      <c r="T41" s="42" t="str">
        <f>VLOOKUP(Tabla1[[#This Row],[AREA]],Hoja1!A:B,2,FALSE)</f>
        <v>04. Hacienda, personal y modernización administrativa</v>
      </c>
      <c r="U41" s="45" t="s">
        <v>186</v>
      </c>
      <c r="V41" s="42" t="str">
        <f>VLOOKUP(Tabla1[[#This Row],[PROGRAMA]],Hoja1!A:B,2,FALSE)</f>
        <v>9204. Tecnologías de la información y comunicación</v>
      </c>
      <c r="W41" s="45">
        <v>22</v>
      </c>
      <c r="X41" s="45">
        <v>22701</v>
      </c>
    </row>
    <row r="42" spans="1:24" x14ac:dyDescent="0.25">
      <c r="A42" s="33">
        <v>220259000307</v>
      </c>
      <c r="B42" s="55" t="s">
        <v>451</v>
      </c>
      <c r="C42" s="34">
        <v>46023</v>
      </c>
      <c r="D42" s="33">
        <v>22026001372</v>
      </c>
      <c r="E42" s="55" t="s">
        <v>546</v>
      </c>
      <c r="F42" s="35">
        <v>196903.33</v>
      </c>
      <c r="G42" s="55" t="s">
        <v>358</v>
      </c>
      <c r="H42" s="55" t="s">
        <v>547</v>
      </c>
      <c r="I42" s="33">
        <v>220</v>
      </c>
      <c r="J42" s="55" t="s">
        <v>455</v>
      </c>
      <c r="K42" s="55" t="s">
        <v>455</v>
      </c>
      <c r="L42" s="55" t="s">
        <v>456</v>
      </c>
      <c r="M42" s="55" t="s">
        <v>457</v>
      </c>
      <c r="N42" s="55" t="s">
        <v>458</v>
      </c>
      <c r="O42" s="32" t="s">
        <v>276</v>
      </c>
      <c r="P42" s="32" t="s">
        <v>242</v>
      </c>
      <c r="Q42" s="45" t="s">
        <v>396</v>
      </c>
      <c r="R42" s="32" t="s">
        <v>231</v>
      </c>
      <c r="S42" s="45" t="s">
        <v>69</v>
      </c>
      <c r="T42" s="42" t="str">
        <f>VLOOKUP(Tabla1[[#This Row],[AREA]],Hoja1!A:B,2,FALSE)</f>
        <v>03. Participación ciudadana y deportes</v>
      </c>
      <c r="U42" s="45" t="s">
        <v>192</v>
      </c>
      <c r="V42" s="42" t="str">
        <f>VLOOKUP(Tabla1[[#This Row],[PROGRAMA]],Hoja1!A:B,2,FALSE)</f>
        <v>9241. Participación ciudadana</v>
      </c>
      <c r="W42" s="45">
        <v>22</v>
      </c>
      <c r="X42" s="45">
        <v>22701</v>
      </c>
    </row>
    <row r="43" spans="1:24" x14ac:dyDescent="0.25">
      <c r="A43" s="33">
        <v>220259000312</v>
      </c>
      <c r="B43" s="55" t="s">
        <v>451</v>
      </c>
      <c r="C43" s="34">
        <v>46023</v>
      </c>
      <c r="D43" s="33">
        <v>22026001418</v>
      </c>
      <c r="E43" s="55" t="s">
        <v>548</v>
      </c>
      <c r="F43" s="35">
        <v>13500</v>
      </c>
      <c r="G43" s="55" t="s">
        <v>358</v>
      </c>
      <c r="H43" s="55" t="s">
        <v>549</v>
      </c>
      <c r="I43" s="33">
        <v>220</v>
      </c>
      <c r="J43" s="55" t="s">
        <v>455</v>
      </c>
      <c r="K43" s="55" t="s">
        <v>455</v>
      </c>
      <c r="L43" s="55" t="s">
        <v>456</v>
      </c>
      <c r="M43" s="55" t="s">
        <v>457</v>
      </c>
      <c r="N43" s="55" t="s">
        <v>458</v>
      </c>
      <c r="O43" s="32" t="s">
        <v>276</v>
      </c>
      <c r="P43" s="32" t="s">
        <v>242</v>
      </c>
      <c r="Q43" s="45" t="s">
        <v>396</v>
      </c>
      <c r="R43" s="32" t="s">
        <v>231</v>
      </c>
      <c r="S43" s="45" t="s">
        <v>75</v>
      </c>
      <c r="T43" s="42" t="str">
        <f>VLOOKUP(Tabla1[[#This Row],[AREA]],Hoja1!A:B,2,FALSE)</f>
        <v>10. Personas mayores, familia y servicios sociales</v>
      </c>
      <c r="U43" s="45" t="s">
        <v>139</v>
      </c>
      <c r="V43" s="42" t="str">
        <f>VLOOKUP(Tabla1[[#This Row],[PROGRAMA]],Hoja1!A:B,2,FALSE)</f>
        <v>2412. Formación para el empleo</v>
      </c>
      <c r="W43" s="45">
        <v>22</v>
      </c>
      <c r="X43" s="45">
        <v>22799</v>
      </c>
    </row>
    <row r="44" spans="1:24" x14ac:dyDescent="0.25">
      <c r="A44" s="33">
        <v>220259000389</v>
      </c>
      <c r="B44" s="55" t="s">
        <v>451</v>
      </c>
      <c r="C44" s="34">
        <v>46023</v>
      </c>
      <c r="D44" s="33">
        <v>22026001421</v>
      </c>
      <c r="E44" s="55" t="s">
        <v>550</v>
      </c>
      <c r="F44" s="35">
        <v>2170.6</v>
      </c>
      <c r="G44" s="55" t="s">
        <v>358</v>
      </c>
      <c r="H44" s="55" t="s">
        <v>551</v>
      </c>
      <c r="I44" s="33">
        <v>220</v>
      </c>
      <c r="J44" s="55" t="s">
        <v>455</v>
      </c>
      <c r="K44" s="55" t="s">
        <v>455</v>
      </c>
      <c r="L44" s="55" t="s">
        <v>456</v>
      </c>
      <c r="M44" s="55" t="s">
        <v>457</v>
      </c>
      <c r="N44" s="55" t="s">
        <v>458</v>
      </c>
      <c r="O44" s="32" t="s">
        <v>276</v>
      </c>
      <c r="P44" s="32" t="s">
        <v>242</v>
      </c>
      <c r="Q44" s="45" t="s">
        <v>396</v>
      </c>
      <c r="R44" s="32" t="s">
        <v>231</v>
      </c>
      <c r="S44" s="45" t="s">
        <v>75</v>
      </c>
      <c r="T44" s="42" t="str">
        <f>VLOOKUP(Tabla1[[#This Row],[AREA]],Hoja1!A:B,2,FALSE)</f>
        <v>10. Personas mayores, familia y servicios sociales</v>
      </c>
      <c r="U44" s="45" t="s">
        <v>130</v>
      </c>
      <c r="V44" s="42" t="str">
        <f>VLOOKUP(Tabla1[[#This Row],[PROGRAMA]],Hoja1!A:B,2,FALSE)</f>
        <v>2311. Intervención social</v>
      </c>
      <c r="W44" s="45">
        <v>22</v>
      </c>
      <c r="X44" s="45">
        <v>22799</v>
      </c>
    </row>
    <row r="45" spans="1:24" x14ac:dyDescent="0.25">
      <c r="A45" s="33">
        <v>220259000390</v>
      </c>
      <c r="B45" s="55" t="s">
        <v>451</v>
      </c>
      <c r="C45" s="34">
        <v>46023</v>
      </c>
      <c r="D45" s="33">
        <v>22026001422</v>
      </c>
      <c r="E45" s="55" t="s">
        <v>550</v>
      </c>
      <c r="F45" s="35">
        <v>41521.4</v>
      </c>
      <c r="G45" s="55" t="s">
        <v>358</v>
      </c>
      <c r="H45" s="55" t="s">
        <v>552</v>
      </c>
      <c r="I45" s="33">
        <v>220</v>
      </c>
      <c r="J45" s="55" t="s">
        <v>455</v>
      </c>
      <c r="K45" s="55" t="s">
        <v>455</v>
      </c>
      <c r="L45" s="55" t="s">
        <v>456</v>
      </c>
      <c r="M45" s="55" t="s">
        <v>457</v>
      </c>
      <c r="N45" s="55" t="s">
        <v>458</v>
      </c>
      <c r="O45" s="32" t="s">
        <v>276</v>
      </c>
      <c r="P45" s="32" t="s">
        <v>242</v>
      </c>
      <c r="Q45" s="45" t="s">
        <v>396</v>
      </c>
      <c r="R45" s="32" t="s">
        <v>231</v>
      </c>
      <c r="S45" s="45" t="s">
        <v>75</v>
      </c>
      <c r="T45" s="42" t="str">
        <f>VLOOKUP(Tabla1[[#This Row],[AREA]],Hoja1!A:B,2,FALSE)</f>
        <v>10. Personas mayores, familia y servicios sociales</v>
      </c>
      <c r="U45" s="45" t="s">
        <v>130</v>
      </c>
      <c r="V45" s="42" t="str">
        <f>VLOOKUP(Tabla1[[#This Row],[PROGRAMA]],Hoja1!A:B,2,FALSE)</f>
        <v>2311. Intervención social</v>
      </c>
      <c r="W45" s="45">
        <v>22</v>
      </c>
      <c r="X45" s="45">
        <v>22799</v>
      </c>
    </row>
    <row r="46" spans="1:24" x14ac:dyDescent="0.25">
      <c r="A46" s="33">
        <v>220259000792</v>
      </c>
      <c r="B46" s="55" t="s">
        <v>451</v>
      </c>
      <c r="C46" s="34">
        <v>46023</v>
      </c>
      <c r="D46" s="33">
        <v>22026002051</v>
      </c>
      <c r="E46" s="55" t="s">
        <v>553</v>
      </c>
      <c r="F46" s="35">
        <v>22047.8</v>
      </c>
      <c r="G46" s="55" t="s">
        <v>358</v>
      </c>
      <c r="H46" s="55" t="s">
        <v>554</v>
      </c>
      <c r="I46" s="33">
        <v>220</v>
      </c>
      <c r="J46" s="55" t="s">
        <v>455</v>
      </c>
      <c r="K46" s="55" t="s">
        <v>455</v>
      </c>
      <c r="L46" s="55" t="s">
        <v>456</v>
      </c>
      <c r="M46" s="55" t="s">
        <v>457</v>
      </c>
      <c r="N46" s="55" t="s">
        <v>458</v>
      </c>
      <c r="O46" s="32" t="s">
        <v>276</v>
      </c>
      <c r="P46" s="32" t="s">
        <v>242</v>
      </c>
      <c r="Q46" s="45" t="s">
        <v>396</v>
      </c>
      <c r="R46" s="32" t="s">
        <v>231</v>
      </c>
      <c r="S46" s="45" t="s">
        <v>261</v>
      </c>
      <c r="T46" s="42" t="str">
        <f>VLOOKUP(Tabla1[[#This Row],[AREA]],Hoja1!A:B,2,FALSE)</f>
        <v>05. Comercio, mercados y consumo</v>
      </c>
      <c r="U46" s="45" t="s">
        <v>174</v>
      </c>
      <c r="V46" s="42" t="str">
        <f>VLOOKUP(Tabla1[[#This Row],[PROGRAMA]],Hoja1!A:B,2,FALSE)</f>
        <v>4312. Mercados</v>
      </c>
      <c r="W46" s="45">
        <v>22</v>
      </c>
      <c r="X46" s="45">
        <v>22799</v>
      </c>
    </row>
    <row r="47" spans="1:24" x14ac:dyDescent="0.25">
      <c r="A47" s="33">
        <v>220260004488</v>
      </c>
      <c r="B47" s="55" t="s">
        <v>451</v>
      </c>
      <c r="C47" s="34">
        <v>46080</v>
      </c>
      <c r="D47" s="33">
        <v>22026002622</v>
      </c>
      <c r="E47" s="55" t="s">
        <v>542</v>
      </c>
      <c r="F47" s="35">
        <v>495</v>
      </c>
      <c r="G47" s="55" t="s">
        <v>555</v>
      </c>
      <c r="H47" s="55" t="s">
        <v>556</v>
      </c>
      <c r="I47" s="33">
        <v>220</v>
      </c>
      <c r="J47" s="55" t="s">
        <v>557</v>
      </c>
      <c r="K47" s="55" t="s">
        <v>558</v>
      </c>
      <c r="L47" s="55" t="s">
        <v>456</v>
      </c>
      <c r="M47" s="55" t="s">
        <v>467</v>
      </c>
      <c r="N47" s="55" t="s">
        <v>468</v>
      </c>
      <c r="O47" s="32" t="s">
        <v>281</v>
      </c>
      <c r="P47" s="32" t="s">
        <v>242</v>
      </c>
      <c r="Q47" s="45" t="s">
        <v>396</v>
      </c>
      <c r="R47" s="32" t="s">
        <v>231</v>
      </c>
      <c r="S47" s="45" t="s">
        <v>69</v>
      </c>
      <c r="T47" s="42" t="str">
        <f>VLOOKUP(Tabla1[[#This Row],[AREA]],Hoja1!A:B,2,FALSE)</f>
        <v>03. Participación ciudadana y deportes</v>
      </c>
      <c r="U47" s="45" t="s">
        <v>192</v>
      </c>
      <c r="V47" s="42" t="str">
        <f>VLOOKUP(Tabla1[[#This Row],[PROGRAMA]],Hoja1!A:B,2,FALSE)</f>
        <v>9241. Participación ciudadana</v>
      </c>
      <c r="W47" s="45">
        <v>22</v>
      </c>
      <c r="X47" s="45">
        <v>22609</v>
      </c>
    </row>
    <row r="48" spans="1:24" x14ac:dyDescent="0.25">
      <c r="A48" s="33">
        <v>220259000961</v>
      </c>
      <c r="B48" s="55" t="s">
        <v>451</v>
      </c>
      <c r="C48" s="34">
        <v>46023</v>
      </c>
      <c r="D48" s="33">
        <v>22026001649</v>
      </c>
      <c r="E48" s="55" t="s">
        <v>559</v>
      </c>
      <c r="F48" s="35">
        <v>181.5</v>
      </c>
      <c r="G48" s="55" t="s">
        <v>418</v>
      </c>
      <c r="H48" s="55" t="s">
        <v>560</v>
      </c>
      <c r="I48" s="33">
        <v>220</v>
      </c>
      <c r="J48" s="55" t="s">
        <v>455</v>
      </c>
      <c r="K48" s="55" t="s">
        <v>455</v>
      </c>
      <c r="L48" s="55" t="s">
        <v>456</v>
      </c>
      <c r="M48" s="55" t="s">
        <v>467</v>
      </c>
      <c r="N48" s="55" t="s">
        <v>468</v>
      </c>
      <c r="O48" s="32" t="s">
        <v>281</v>
      </c>
      <c r="P48" s="32" t="s">
        <v>242</v>
      </c>
      <c r="Q48" s="45" t="s">
        <v>396</v>
      </c>
      <c r="R48" s="32" t="s">
        <v>231</v>
      </c>
      <c r="S48" s="45" t="s">
        <v>75</v>
      </c>
      <c r="T48" s="42" t="str">
        <f>VLOOKUP(Tabla1[[#This Row],[AREA]],Hoja1!A:B,2,FALSE)</f>
        <v>10. Personas mayores, familia y servicios sociales</v>
      </c>
      <c r="U48" s="45" t="s">
        <v>136</v>
      </c>
      <c r="V48" s="42" t="str">
        <f>VLOOKUP(Tabla1[[#This Row],[PROGRAMA]],Hoja1!A:B,2,FALSE)</f>
        <v>2315. Políticas de Igualdad e infancia</v>
      </c>
      <c r="W48" s="45">
        <v>22</v>
      </c>
      <c r="X48" s="45">
        <v>22799</v>
      </c>
    </row>
    <row r="49" spans="1:24" x14ac:dyDescent="0.25">
      <c r="A49" s="33">
        <v>220249000652</v>
      </c>
      <c r="B49" s="55" t="s">
        <v>451</v>
      </c>
      <c r="C49" s="34">
        <v>46023</v>
      </c>
      <c r="D49" s="33">
        <v>22026001265</v>
      </c>
      <c r="E49" s="55" t="s">
        <v>496</v>
      </c>
      <c r="F49" s="35">
        <v>11341.61</v>
      </c>
      <c r="G49" s="55" t="s">
        <v>561</v>
      </c>
      <c r="H49" s="55" t="s">
        <v>562</v>
      </c>
      <c r="I49" s="33">
        <v>220</v>
      </c>
      <c r="J49" s="55" t="s">
        <v>455</v>
      </c>
      <c r="K49" s="55" t="s">
        <v>455</v>
      </c>
      <c r="L49" s="55" t="s">
        <v>456</v>
      </c>
      <c r="M49" s="55" t="s">
        <v>457</v>
      </c>
      <c r="N49" s="55" t="s">
        <v>458</v>
      </c>
      <c r="O49" s="32" t="s">
        <v>276</v>
      </c>
      <c r="P49" s="32" t="s">
        <v>242</v>
      </c>
      <c r="Q49" s="45" t="s">
        <v>396</v>
      </c>
      <c r="R49" s="32" t="s">
        <v>231</v>
      </c>
      <c r="S49" s="45" t="s">
        <v>75</v>
      </c>
      <c r="T49" s="42" t="str">
        <f>VLOOKUP(Tabla1[[#This Row],[AREA]],Hoja1!A:B,2,FALSE)</f>
        <v>10. Personas mayores, familia y servicios sociales</v>
      </c>
      <c r="U49" s="45" t="s">
        <v>135</v>
      </c>
      <c r="V49" s="42" t="str">
        <f>VLOOKUP(Tabla1[[#This Row],[PROGRAMA]],Hoja1!A:B,2,FALSE)</f>
        <v>2314. Centro de programas juveniles</v>
      </c>
      <c r="W49" s="45">
        <v>22</v>
      </c>
      <c r="X49" s="45">
        <v>22799</v>
      </c>
    </row>
    <row r="50" spans="1:24" x14ac:dyDescent="0.25">
      <c r="A50" s="33">
        <v>220259000838</v>
      </c>
      <c r="B50" s="55" t="s">
        <v>451</v>
      </c>
      <c r="C50" s="34">
        <v>46023</v>
      </c>
      <c r="D50" s="33">
        <v>22026001610</v>
      </c>
      <c r="E50" s="55" t="s">
        <v>496</v>
      </c>
      <c r="F50" s="35">
        <v>173130.96</v>
      </c>
      <c r="G50" s="55" t="s">
        <v>561</v>
      </c>
      <c r="H50" s="55" t="s">
        <v>563</v>
      </c>
      <c r="I50" s="33">
        <v>220</v>
      </c>
      <c r="J50" s="55" t="s">
        <v>455</v>
      </c>
      <c r="K50" s="55" t="s">
        <v>455</v>
      </c>
      <c r="L50" s="55" t="s">
        <v>456</v>
      </c>
      <c r="M50" s="55" t="s">
        <v>457</v>
      </c>
      <c r="N50" s="55" t="s">
        <v>458</v>
      </c>
      <c r="O50" s="32" t="s">
        <v>276</v>
      </c>
      <c r="P50" s="32" t="s">
        <v>242</v>
      </c>
      <c r="Q50" s="45" t="s">
        <v>396</v>
      </c>
      <c r="R50" s="32" t="s">
        <v>231</v>
      </c>
      <c r="S50" s="45" t="s">
        <v>75</v>
      </c>
      <c r="T50" s="42" t="str">
        <f>VLOOKUP(Tabla1[[#This Row],[AREA]],Hoja1!A:B,2,FALSE)</f>
        <v>10. Personas mayores, familia y servicios sociales</v>
      </c>
      <c r="U50" s="45" t="s">
        <v>135</v>
      </c>
      <c r="V50" s="42" t="str">
        <f>VLOOKUP(Tabla1[[#This Row],[PROGRAMA]],Hoja1!A:B,2,FALSE)</f>
        <v>2314. Centro de programas juveniles</v>
      </c>
      <c r="W50" s="45">
        <v>22</v>
      </c>
      <c r="X50" s="45">
        <v>22799</v>
      </c>
    </row>
    <row r="51" spans="1:24" x14ac:dyDescent="0.25">
      <c r="A51" s="33">
        <v>220260002492</v>
      </c>
      <c r="B51" s="55" t="s">
        <v>451</v>
      </c>
      <c r="C51" s="34">
        <v>46070</v>
      </c>
      <c r="D51" s="33">
        <v>22026002367</v>
      </c>
      <c r="E51" s="55" t="s">
        <v>535</v>
      </c>
      <c r="F51" s="35">
        <v>213.81</v>
      </c>
      <c r="G51" s="55" t="s">
        <v>301</v>
      </c>
      <c r="H51" s="55" t="s">
        <v>564</v>
      </c>
      <c r="I51" s="33">
        <v>220</v>
      </c>
      <c r="J51" s="55" t="s">
        <v>455</v>
      </c>
      <c r="K51" s="55" t="s">
        <v>455</v>
      </c>
      <c r="L51" s="55" t="s">
        <v>473</v>
      </c>
      <c r="M51" s="55" t="s">
        <v>467</v>
      </c>
      <c r="N51" s="55" t="s">
        <v>468</v>
      </c>
      <c r="O51" s="32" t="s">
        <v>281</v>
      </c>
      <c r="P51" s="32" t="s">
        <v>242</v>
      </c>
      <c r="Q51" s="45" t="s">
        <v>396</v>
      </c>
      <c r="R51" s="32" t="s">
        <v>231</v>
      </c>
      <c r="S51" s="45" t="s">
        <v>69</v>
      </c>
      <c r="T51" s="42" t="str">
        <f>VLOOKUP(Tabla1[[#This Row],[AREA]],Hoja1!A:B,2,FALSE)</f>
        <v>03. Participación ciudadana y deportes</v>
      </c>
      <c r="U51" s="45" t="s">
        <v>192</v>
      </c>
      <c r="V51" s="42" t="str">
        <f>VLOOKUP(Tabla1[[#This Row],[PROGRAMA]],Hoja1!A:B,2,FALSE)</f>
        <v>9241. Participación ciudadana</v>
      </c>
      <c r="W51" s="45">
        <v>21</v>
      </c>
      <c r="X51" s="45">
        <v>212</v>
      </c>
    </row>
    <row r="52" spans="1:24" x14ac:dyDescent="0.25">
      <c r="A52" s="33">
        <v>220260002978</v>
      </c>
      <c r="B52" s="55" t="s">
        <v>451</v>
      </c>
      <c r="C52" s="34">
        <v>46073</v>
      </c>
      <c r="D52" s="33">
        <v>22026002438</v>
      </c>
      <c r="E52" s="55" t="s">
        <v>565</v>
      </c>
      <c r="F52" s="35">
        <v>173.03</v>
      </c>
      <c r="G52" s="55" t="s">
        <v>301</v>
      </c>
      <c r="H52" s="55" t="s">
        <v>566</v>
      </c>
      <c r="I52" s="33">
        <v>220</v>
      </c>
      <c r="J52" s="55" t="s">
        <v>455</v>
      </c>
      <c r="K52" s="55" t="s">
        <v>455</v>
      </c>
      <c r="L52" s="55" t="s">
        <v>473</v>
      </c>
      <c r="M52" s="55" t="s">
        <v>467</v>
      </c>
      <c r="N52" s="55" t="s">
        <v>468</v>
      </c>
      <c r="O52" s="32" t="s">
        <v>281</v>
      </c>
      <c r="P52" s="32" t="s">
        <v>242</v>
      </c>
      <c r="Q52" s="45" t="s">
        <v>396</v>
      </c>
      <c r="R52" s="32" t="s">
        <v>231</v>
      </c>
      <c r="S52" s="45" t="s">
        <v>69</v>
      </c>
      <c r="T52" s="42" t="str">
        <f>VLOOKUP(Tabla1[[#This Row],[AREA]],Hoja1!A:B,2,FALSE)</f>
        <v>03. Participación ciudadana y deportes</v>
      </c>
      <c r="U52" s="45" t="s">
        <v>192</v>
      </c>
      <c r="V52" s="42" t="str">
        <f>VLOOKUP(Tabla1[[#This Row],[PROGRAMA]],Hoja1!A:B,2,FALSE)</f>
        <v>9241. Participación ciudadana</v>
      </c>
      <c r="W52" s="45">
        <v>22</v>
      </c>
      <c r="X52" s="45">
        <v>22199</v>
      </c>
    </row>
    <row r="53" spans="1:24" x14ac:dyDescent="0.25">
      <c r="A53" s="33">
        <v>220260003749</v>
      </c>
      <c r="B53" s="55" t="s">
        <v>451</v>
      </c>
      <c r="C53" s="34">
        <v>46078</v>
      </c>
      <c r="D53" s="33">
        <v>22026002184</v>
      </c>
      <c r="E53" s="55" t="s">
        <v>567</v>
      </c>
      <c r="F53" s="35">
        <v>500</v>
      </c>
      <c r="G53" s="55" t="s">
        <v>62</v>
      </c>
      <c r="H53" s="55" t="s">
        <v>568</v>
      </c>
      <c r="I53" s="33">
        <v>220</v>
      </c>
      <c r="J53" s="55" t="s">
        <v>455</v>
      </c>
      <c r="K53" s="55" t="s">
        <v>455</v>
      </c>
      <c r="L53" s="55" t="s">
        <v>473</v>
      </c>
      <c r="M53" s="55" t="s">
        <v>467</v>
      </c>
      <c r="N53" s="55" t="s">
        <v>468</v>
      </c>
      <c r="O53" s="32" t="s">
        <v>281</v>
      </c>
      <c r="P53" s="32" t="s">
        <v>242</v>
      </c>
      <c r="Q53" s="45" t="s">
        <v>396</v>
      </c>
      <c r="R53" s="32" t="s">
        <v>231</v>
      </c>
      <c r="S53" s="45" t="s">
        <v>73</v>
      </c>
      <c r="T53" s="42" t="str">
        <f>VLOOKUP(Tabla1[[#This Row],[AREA]],Hoja1!A:B,2,FALSE)</f>
        <v>08. Tráfico y movilidad</v>
      </c>
      <c r="U53" s="45" t="s">
        <v>117</v>
      </c>
      <c r="V53" s="42" t="str">
        <f>VLOOKUP(Tabla1[[#This Row],[PROGRAMA]],Hoja1!A:B,2,FALSE)</f>
        <v>1532. Pavimentación vias públicas y otros servicios urbanísticos</v>
      </c>
      <c r="W53" s="45">
        <v>22</v>
      </c>
      <c r="X53" s="45">
        <v>22199</v>
      </c>
    </row>
    <row r="54" spans="1:24" x14ac:dyDescent="0.25">
      <c r="A54" s="33">
        <v>220249000940</v>
      </c>
      <c r="B54" s="55" t="s">
        <v>451</v>
      </c>
      <c r="C54" s="34">
        <v>46023</v>
      </c>
      <c r="D54" s="33">
        <v>22026001330</v>
      </c>
      <c r="E54" s="55" t="s">
        <v>569</v>
      </c>
      <c r="F54" s="35">
        <v>2961.96</v>
      </c>
      <c r="G54" s="55" t="s">
        <v>481</v>
      </c>
      <c r="H54" s="55" t="s">
        <v>570</v>
      </c>
      <c r="I54" s="33">
        <v>220</v>
      </c>
      <c r="J54" s="55" t="s">
        <v>455</v>
      </c>
      <c r="K54" s="55" t="s">
        <v>455</v>
      </c>
      <c r="L54" s="55" t="s">
        <v>473</v>
      </c>
      <c r="M54" s="55" t="s">
        <v>457</v>
      </c>
      <c r="N54" s="55" t="s">
        <v>458</v>
      </c>
      <c r="O54" s="32" t="s">
        <v>276</v>
      </c>
      <c r="P54" s="32" t="s">
        <v>242</v>
      </c>
      <c r="Q54" s="45" t="s">
        <v>396</v>
      </c>
      <c r="R54" s="32" t="s">
        <v>231</v>
      </c>
      <c r="S54" s="45" t="s">
        <v>75</v>
      </c>
      <c r="T54" s="42" t="str">
        <f>VLOOKUP(Tabla1[[#This Row],[AREA]],Hoja1!A:B,2,FALSE)</f>
        <v>10. Personas mayores, familia y servicios sociales</v>
      </c>
      <c r="U54" s="45" t="s">
        <v>130</v>
      </c>
      <c r="V54" s="42" t="str">
        <f>VLOOKUP(Tabla1[[#This Row],[PROGRAMA]],Hoja1!A:B,2,FALSE)</f>
        <v>2311. Intervención social</v>
      </c>
      <c r="W54" s="45">
        <v>21</v>
      </c>
      <c r="X54" s="45">
        <v>213</v>
      </c>
    </row>
    <row r="55" spans="1:24" x14ac:dyDescent="0.25">
      <c r="A55" s="33">
        <v>220249000941</v>
      </c>
      <c r="B55" s="55" t="s">
        <v>451</v>
      </c>
      <c r="C55" s="34">
        <v>46023</v>
      </c>
      <c r="D55" s="33">
        <v>22026001331</v>
      </c>
      <c r="E55" s="55" t="s">
        <v>569</v>
      </c>
      <c r="F55" s="35">
        <v>79.37</v>
      </c>
      <c r="G55" s="55" t="s">
        <v>481</v>
      </c>
      <c r="H55" s="55" t="s">
        <v>571</v>
      </c>
      <c r="I55" s="33">
        <v>220</v>
      </c>
      <c r="J55" s="55" t="s">
        <v>455</v>
      </c>
      <c r="K55" s="55" t="s">
        <v>455</v>
      </c>
      <c r="L55" s="55" t="s">
        <v>473</v>
      </c>
      <c r="M55" s="55" t="s">
        <v>457</v>
      </c>
      <c r="N55" s="55" t="s">
        <v>458</v>
      </c>
      <c r="O55" s="32" t="s">
        <v>276</v>
      </c>
      <c r="P55" s="32" t="s">
        <v>242</v>
      </c>
      <c r="Q55" s="45" t="s">
        <v>396</v>
      </c>
      <c r="R55" s="32" t="s">
        <v>231</v>
      </c>
      <c r="S55" s="45" t="s">
        <v>75</v>
      </c>
      <c r="T55" s="42" t="str">
        <f>VLOOKUP(Tabla1[[#This Row],[AREA]],Hoja1!A:B,2,FALSE)</f>
        <v>10. Personas mayores, familia y servicios sociales</v>
      </c>
      <c r="U55" s="45" t="s">
        <v>130</v>
      </c>
      <c r="V55" s="42" t="str">
        <f>VLOOKUP(Tabla1[[#This Row],[PROGRAMA]],Hoja1!A:B,2,FALSE)</f>
        <v>2311. Intervención social</v>
      </c>
      <c r="W55" s="45">
        <v>21</v>
      </c>
      <c r="X55" s="45">
        <v>213</v>
      </c>
    </row>
    <row r="56" spans="1:24" x14ac:dyDescent="0.25">
      <c r="A56" s="33">
        <v>220249000942</v>
      </c>
      <c r="B56" s="55" t="s">
        <v>451</v>
      </c>
      <c r="C56" s="34">
        <v>46023</v>
      </c>
      <c r="D56" s="33">
        <v>22026001332</v>
      </c>
      <c r="E56" s="55" t="s">
        <v>569</v>
      </c>
      <c r="F56" s="35">
        <v>55.43</v>
      </c>
      <c r="G56" s="55" t="s">
        <v>481</v>
      </c>
      <c r="H56" s="55" t="s">
        <v>572</v>
      </c>
      <c r="I56" s="33">
        <v>220</v>
      </c>
      <c r="J56" s="55" t="s">
        <v>455</v>
      </c>
      <c r="K56" s="55" t="s">
        <v>455</v>
      </c>
      <c r="L56" s="55" t="s">
        <v>473</v>
      </c>
      <c r="M56" s="55" t="s">
        <v>457</v>
      </c>
      <c r="N56" s="55" t="s">
        <v>458</v>
      </c>
      <c r="O56" s="32" t="s">
        <v>276</v>
      </c>
      <c r="P56" s="32" t="s">
        <v>242</v>
      </c>
      <c r="Q56" s="45" t="s">
        <v>396</v>
      </c>
      <c r="R56" s="32" t="s">
        <v>231</v>
      </c>
      <c r="S56" s="45" t="s">
        <v>75</v>
      </c>
      <c r="T56" s="42" t="str">
        <f>VLOOKUP(Tabla1[[#This Row],[AREA]],Hoja1!A:B,2,FALSE)</f>
        <v>10. Personas mayores, familia y servicios sociales</v>
      </c>
      <c r="U56" s="45" t="s">
        <v>130</v>
      </c>
      <c r="V56" s="42" t="str">
        <f>VLOOKUP(Tabla1[[#This Row],[PROGRAMA]],Hoja1!A:B,2,FALSE)</f>
        <v>2311. Intervención social</v>
      </c>
      <c r="W56" s="45">
        <v>21</v>
      </c>
      <c r="X56" s="45">
        <v>213</v>
      </c>
    </row>
    <row r="57" spans="1:24" x14ac:dyDescent="0.25">
      <c r="A57" s="33">
        <v>220249000943</v>
      </c>
      <c r="B57" s="55" t="s">
        <v>451</v>
      </c>
      <c r="C57" s="34">
        <v>46023</v>
      </c>
      <c r="D57" s="33">
        <v>22026001498</v>
      </c>
      <c r="E57" s="55" t="s">
        <v>573</v>
      </c>
      <c r="F57" s="35">
        <v>67.36</v>
      </c>
      <c r="G57" s="55" t="s">
        <v>481</v>
      </c>
      <c r="H57" s="55" t="s">
        <v>574</v>
      </c>
      <c r="I57" s="33">
        <v>220</v>
      </c>
      <c r="J57" s="55" t="s">
        <v>455</v>
      </c>
      <c r="K57" s="55" t="s">
        <v>455</v>
      </c>
      <c r="L57" s="55" t="s">
        <v>473</v>
      </c>
      <c r="M57" s="55" t="s">
        <v>457</v>
      </c>
      <c r="N57" s="55" t="s">
        <v>474</v>
      </c>
      <c r="O57" s="32" t="s">
        <v>276</v>
      </c>
      <c r="P57" s="32" t="s">
        <v>242</v>
      </c>
      <c r="Q57" s="45" t="s">
        <v>396</v>
      </c>
      <c r="R57" s="32" t="s">
        <v>231</v>
      </c>
      <c r="S57" s="45" t="s">
        <v>70</v>
      </c>
      <c r="T57" s="42" t="str">
        <f>VLOOKUP(Tabla1[[#This Row],[AREA]],Hoja1!A:B,2,FALSE)</f>
        <v>04. Hacienda, personal y modernización administrativa</v>
      </c>
      <c r="U57" s="45" t="s">
        <v>186</v>
      </c>
      <c r="V57" s="42" t="str">
        <f>VLOOKUP(Tabla1[[#This Row],[PROGRAMA]],Hoja1!A:B,2,FALSE)</f>
        <v>9204. Tecnologías de la información y comunicación</v>
      </c>
      <c r="W57" s="45">
        <v>21</v>
      </c>
      <c r="X57" s="45">
        <v>213</v>
      </c>
    </row>
    <row r="58" spans="1:24" x14ac:dyDescent="0.25">
      <c r="A58" s="33">
        <v>220249000944</v>
      </c>
      <c r="B58" s="55" t="s">
        <v>451</v>
      </c>
      <c r="C58" s="34">
        <v>46023</v>
      </c>
      <c r="D58" s="33">
        <v>22026001802</v>
      </c>
      <c r="E58" s="55" t="s">
        <v>575</v>
      </c>
      <c r="F58" s="35">
        <v>390.52</v>
      </c>
      <c r="G58" s="55" t="s">
        <v>481</v>
      </c>
      <c r="H58" s="55" t="s">
        <v>576</v>
      </c>
      <c r="I58" s="33">
        <v>220</v>
      </c>
      <c r="J58" s="55" t="s">
        <v>455</v>
      </c>
      <c r="K58" s="55" t="s">
        <v>455</v>
      </c>
      <c r="L58" s="55" t="s">
        <v>473</v>
      </c>
      <c r="M58" s="55" t="s">
        <v>457</v>
      </c>
      <c r="N58" s="55" t="s">
        <v>458</v>
      </c>
      <c r="O58" s="32" t="s">
        <v>276</v>
      </c>
      <c r="P58" s="32" t="s">
        <v>242</v>
      </c>
      <c r="Q58" s="45" t="s">
        <v>396</v>
      </c>
      <c r="R58" s="32" t="s">
        <v>231</v>
      </c>
      <c r="S58" s="45" t="s">
        <v>71</v>
      </c>
      <c r="T58" s="42" t="str">
        <f>VLOOKUP(Tabla1[[#This Row],[AREA]],Hoja1!A:B,2,FALSE)</f>
        <v>06. Educación y cultura</v>
      </c>
      <c r="U58" s="45" t="s">
        <v>153</v>
      </c>
      <c r="V58" s="42" t="str">
        <f>VLOOKUP(Tabla1[[#This Row],[PROGRAMA]],Hoja1!A:B,2,FALSE)</f>
        <v>3321. Bibliotecas públicas</v>
      </c>
      <c r="W58" s="45">
        <v>21</v>
      </c>
      <c r="X58" s="45">
        <v>213</v>
      </c>
    </row>
    <row r="59" spans="1:24" x14ac:dyDescent="0.25">
      <c r="A59" s="33">
        <v>220249000946</v>
      </c>
      <c r="B59" s="55" t="s">
        <v>451</v>
      </c>
      <c r="C59" s="34">
        <v>46023</v>
      </c>
      <c r="D59" s="33">
        <v>22026001008</v>
      </c>
      <c r="E59" s="55" t="s">
        <v>577</v>
      </c>
      <c r="F59" s="35">
        <v>104.88</v>
      </c>
      <c r="G59" s="55" t="s">
        <v>481</v>
      </c>
      <c r="H59" s="55" t="s">
        <v>578</v>
      </c>
      <c r="I59" s="33">
        <v>220</v>
      </c>
      <c r="J59" s="55" t="s">
        <v>455</v>
      </c>
      <c r="K59" s="55" t="s">
        <v>455</v>
      </c>
      <c r="L59" s="55" t="s">
        <v>456</v>
      </c>
      <c r="M59" s="55" t="s">
        <v>457</v>
      </c>
      <c r="N59" s="55" t="s">
        <v>458</v>
      </c>
      <c r="O59" s="32" t="s">
        <v>276</v>
      </c>
      <c r="P59" s="32" t="s">
        <v>242</v>
      </c>
      <c r="Q59" s="45" t="s">
        <v>396</v>
      </c>
      <c r="R59" s="32" t="s">
        <v>231</v>
      </c>
      <c r="S59" s="45" t="s">
        <v>66</v>
      </c>
      <c r="T59" s="42" t="str">
        <f>VLOOKUP(Tabla1[[#This Row],[AREA]],Hoja1!A:B,2,FALSE)</f>
        <v>01. Alcaldía</v>
      </c>
      <c r="U59" s="45" t="s">
        <v>185</v>
      </c>
      <c r="V59" s="42" t="str">
        <f>VLOOKUP(Tabla1[[#This Row],[PROGRAMA]],Hoja1!A:B,2,FALSE)</f>
        <v>9203. Unidad de régimen interior</v>
      </c>
      <c r="W59" s="45">
        <v>21</v>
      </c>
      <c r="X59" s="45">
        <v>213</v>
      </c>
    </row>
    <row r="60" spans="1:24" x14ac:dyDescent="0.25">
      <c r="A60" s="33">
        <v>220249000948</v>
      </c>
      <c r="B60" s="55" t="s">
        <v>451</v>
      </c>
      <c r="C60" s="34">
        <v>46023</v>
      </c>
      <c r="D60" s="33">
        <v>22026001333</v>
      </c>
      <c r="E60" s="55" t="s">
        <v>579</v>
      </c>
      <c r="F60" s="35">
        <v>289.8</v>
      </c>
      <c r="G60" s="55" t="s">
        <v>481</v>
      </c>
      <c r="H60" s="55" t="s">
        <v>580</v>
      </c>
      <c r="I60" s="33">
        <v>220</v>
      </c>
      <c r="J60" s="55" t="s">
        <v>455</v>
      </c>
      <c r="K60" s="55" t="s">
        <v>455</v>
      </c>
      <c r="L60" s="55" t="s">
        <v>473</v>
      </c>
      <c r="M60" s="55" t="s">
        <v>457</v>
      </c>
      <c r="N60" s="55" t="s">
        <v>458</v>
      </c>
      <c r="O60" s="32" t="s">
        <v>276</v>
      </c>
      <c r="P60" s="32" t="s">
        <v>242</v>
      </c>
      <c r="Q60" s="45" t="s">
        <v>396</v>
      </c>
      <c r="R60" s="32" t="s">
        <v>231</v>
      </c>
      <c r="S60" s="45" t="s">
        <v>75</v>
      </c>
      <c r="T60" s="42" t="str">
        <f>VLOOKUP(Tabla1[[#This Row],[AREA]],Hoja1!A:B,2,FALSE)</f>
        <v>10. Personas mayores, familia y servicios sociales</v>
      </c>
      <c r="U60" s="45" t="s">
        <v>134</v>
      </c>
      <c r="V60" s="42" t="str">
        <f>VLOOKUP(Tabla1[[#This Row],[PROGRAMA]],Hoja1!A:B,2,FALSE)</f>
        <v>2313. Dirección del área de personas mayores, familia y servicios sociales</v>
      </c>
      <c r="W60" s="45">
        <v>21</v>
      </c>
      <c r="X60" s="45">
        <v>213</v>
      </c>
    </row>
    <row r="61" spans="1:24" x14ac:dyDescent="0.25">
      <c r="A61" s="33">
        <v>220249000950</v>
      </c>
      <c r="B61" s="55" t="s">
        <v>451</v>
      </c>
      <c r="C61" s="34">
        <v>46023</v>
      </c>
      <c r="D61" s="33">
        <v>22026001075</v>
      </c>
      <c r="E61" s="55" t="s">
        <v>581</v>
      </c>
      <c r="F61" s="35">
        <v>333.43</v>
      </c>
      <c r="G61" s="55" t="s">
        <v>481</v>
      </c>
      <c r="H61" s="55" t="s">
        <v>582</v>
      </c>
      <c r="I61" s="33">
        <v>220</v>
      </c>
      <c r="J61" s="55" t="s">
        <v>455</v>
      </c>
      <c r="K61" s="55" t="s">
        <v>455</v>
      </c>
      <c r="L61" s="55" t="s">
        <v>456</v>
      </c>
      <c r="M61" s="55" t="s">
        <v>457</v>
      </c>
      <c r="N61" s="55" t="s">
        <v>458</v>
      </c>
      <c r="O61" s="32" t="s">
        <v>276</v>
      </c>
      <c r="P61" s="32" t="s">
        <v>242</v>
      </c>
      <c r="Q61" s="45" t="s">
        <v>396</v>
      </c>
      <c r="R61" s="32" t="s">
        <v>231</v>
      </c>
      <c r="S61" s="45" t="s">
        <v>262</v>
      </c>
      <c r="T61" s="42" t="str">
        <f>VLOOKUP(Tabla1[[#This Row],[AREA]],Hoja1!A:B,2,FALSE)</f>
        <v>11. Salud pública y seguridad ciudadana</v>
      </c>
      <c r="U61" s="45" t="s">
        <v>112</v>
      </c>
      <c r="V61" s="42" t="str">
        <f>VLOOKUP(Tabla1[[#This Row],[PROGRAMA]],Hoja1!A:B,2,FALSE)</f>
        <v>1361. Prevención y extinción de incencios</v>
      </c>
      <c r="W61" s="45">
        <v>21</v>
      </c>
      <c r="X61" s="45">
        <v>213</v>
      </c>
    </row>
    <row r="62" spans="1:24" x14ac:dyDescent="0.25">
      <c r="A62" s="33">
        <v>220249000951</v>
      </c>
      <c r="B62" s="55" t="s">
        <v>451</v>
      </c>
      <c r="C62" s="34">
        <v>46023</v>
      </c>
      <c r="D62" s="33">
        <v>22026001076</v>
      </c>
      <c r="E62" s="55" t="s">
        <v>500</v>
      </c>
      <c r="F62" s="35">
        <v>1500</v>
      </c>
      <c r="G62" s="55" t="s">
        <v>481</v>
      </c>
      <c r="H62" s="55" t="s">
        <v>583</v>
      </c>
      <c r="I62" s="33">
        <v>220</v>
      </c>
      <c r="J62" s="55" t="s">
        <v>455</v>
      </c>
      <c r="K62" s="55" t="s">
        <v>455</v>
      </c>
      <c r="L62" s="55" t="s">
        <v>456</v>
      </c>
      <c r="M62" s="55" t="s">
        <v>457</v>
      </c>
      <c r="N62" s="55" t="s">
        <v>458</v>
      </c>
      <c r="O62" s="32" t="s">
        <v>276</v>
      </c>
      <c r="P62" s="32" t="s">
        <v>242</v>
      </c>
      <c r="Q62" s="45" t="s">
        <v>396</v>
      </c>
      <c r="R62" s="32" t="s">
        <v>231</v>
      </c>
      <c r="S62" s="45" t="s">
        <v>262</v>
      </c>
      <c r="T62" s="42" t="str">
        <f>VLOOKUP(Tabla1[[#This Row],[AREA]],Hoja1!A:B,2,FALSE)</f>
        <v>11. Salud pública y seguridad ciudadana</v>
      </c>
      <c r="U62" s="45" t="s">
        <v>118</v>
      </c>
      <c r="V62" s="42" t="str">
        <f>VLOOKUP(Tabla1[[#This Row],[PROGRAMA]],Hoja1!A:B,2,FALSE)</f>
        <v>1621. Recogida de residuos</v>
      </c>
      <c r="W62" s="45">
        <v>21</v>
      </c>
      <c r="X62" s="45">
        <v>213</v>
      </c>
    </row>
    <row r="63" spans="1:24" x14ac:dyDescent="0.25">
      <c r="A63" s="33">
        <v>220249000952</v>
      </c>
      <c r="B63" s="55" t="s">
        <v>451</v>
      </c>
      <c r="C63" s="34">
        <v>46023</v>
      </c>
      <c r="D63" s="33">
        <v>22026001499</v>
      </c>
      <c r="E63" s="55" t="s">
        <v>584</v>
      </c>
      <c r="F63" s="35">
        <v>1000</v>
      </c>
      <c r="G63" s="55" t="s">
        <v>481</v>
      </c>
      <c r="H63" s="55" t="s">
        <v>585</v>
      </c>
      <c r="I63" s="33">
        <v>220</v>
      </c>
      <c r="J63" s="55" t="s">
        <v>455</v>
      </c>
      <c r="K63" s="55" t="s">
        <v>455</v>
      </c>
      <c r="L63" s="55" t="s">
        <v>473</v>
      </c>
      <c r="M63" s="55" t="s">
        <v>457</v>
      </c>
      <c r="N63" s="55" t="s">
        <v>458</v>
      </c>
      <c r="O63" s="32" t="s">
        <v>276</v>
      </c>
      <c r="P63" s="32" t="s">
        <v>242</v>
      </c>
      <c r="Q63" s="45" t="s">
        <v>396</v>
      </c>
      <c r="R63" s="32" t="s">
        <v>231</v>
      </c>
      <c r="S63" s="45" t="s">
        <v>70</v>
      </c>
      <c r="T63" s="42" t="str">
        <f>VLOOKUP(Tabla1[[#This Row],[AREA]],Hoja1!A:B,2,FALSE)</f>
        <v>04. Hacienda, personal y modernización administrativa</v>
      </c>
      <c r="U63" s="45" t="s">
        <v>209</v>
      </c>
      <c r="V63" s="42" t="str">
        <f>VLOOKUP(Tabla1[[#This Row],[PROGRAMA]],Hoja1!A:B,2,FALSE)</f>
        <v>9341. Tesorería y recaudación</v>
      </c>
      <c r="W63" s="45">
        <v>21</v>
      </c>
      <c r="X63" s="45">
        <v>213</v>
      </c>
    </row>
    <row r="64" spans="1:24" x14ac:dyDescent="0.25">
      <c r="A64" s="33">
        <v>220249000954</v>
      </c>
      <c r="B64" s="55" t="s">
        <v>451</v>
      </c>
      <c r="C64" s="34">
        <v>46023</v>
      </c>
      <c r="D64" s="33">
        <v>22026001703</v>
      </c>
      <c r="E64" s="55" t="s">
        <v>586</v>
      </c>
      <c r="F64" s="35">
        <v>307</v>
      </c>
      <c r="G64" s="55" t="s">
        <v>481</v>
      </c>
      <c r="H64" s="55" t="s">
        <v>587</v>
      </c>
      <c r="I64" s="33">
        <v>220</v>
      </c>
      <c r="J64" s="55" t="s">
        <v>455</v>
      </c>
      <c r="K64" s="55" t="s">
        <v>455</v>
      </c>
      <c r="L64" s="55" t="s">
        <v>473</v>
      </c>
      <c r="M64" s="55" t="s">
        <v>457</v>
      </c>
      <c r="N64" s="55" t="s">
        <v>458</v>
      </c>
      <c r="O64" s="32" t="s">
        <v>276</v>
      </c>
      <c r="P64" s="32" t="s">
        <v>242</v>
      </c>
      <c r="Q64" s="45" t="s">
        <v>396</v>
      </c>
      <c r="R64" s="32" t="s">
        <v>231</v>
      </c>
      <c r="S64" s="45" t="s">
        <v>74</v>
      </c>
      <c r="T64" s="42" t="str">
        <f>VLOOKUP(Tabla1[[#This Row],[AREA]],Hoja1!A:B,2,FALSE)</f>
        <v>09. Turismo, eventos y marca ciudad</v>
      </c>
      <c r="U64" s="45" t="s">
        <v>394</v>
      </c>
      <c r="V64" s="42" t="str">
        <f>VLOOKUP(Tabla1[[#This Row],[PROGRAMA]],Hoja1!A:B,2,FALSE)</f>
        <v>4332. Dirección del área de turismo, eventos y marca ciudad</v>
      </c>
      <c r="W64" s="45">
        <v>21</v>
      </c>
      <c r="X64" s="45">
        <v>213</v>
      </c>
    </row>
    <row r="65" spans="1:24" x14ac:dyDescent="0.25">
      <c r="A65" s="33">
        <v>220249000957</v>
      </c>
      <c r="B65" s="55" t="s">
        <v>451</v>
      </c>
      <c r="C65" s="34">
        <v>46023</v>
      </c>
      <c r="D65" s="33">
        <v>22026001334</v>
      </c>
      <c r="E65" s="55" t="s">
        <v>588</v>
      </c>
      <c r="F65" s="35">
        <v>325.01</v>
      </c>
      <c r="G65" s="55" t="s">
        <v>481</v>
      </c>
      <c r="H65" s="55" t="s">
        <v>589</v>
      </c>
      <c r="I65" s="33">
        <v>220</v>
      </c>
      <c r="J65" s="55" t="s">
        <v>455</v>
      </c>
      <c r="K65" s="55" t="s">
        <v>455</v>
      </c>
      <c r="L65" s="55" t="s">
        <v>473</v>
      </c>
      <c r="M65" s="55" t="s">
        <v>457</v>
      </c>
      <c r="N65" s="55" t="s">
        <v>458</v>
      </c>
      <c r="O65" s="32" t="s">
        <v>276</v>
      </c>
      <c r="P65" s="32" t="s">
        <v>242</v>
      </c>
      <c r="Q65" s="45" t="s">
        <v>396</v>
      </c>
      <c r="R65" s="32" t="s">
        <v>231</v>
      </c>
      <c r="S65" s="45" t="s">
        <v>75</v>
      </c>
      <c r="T65" s="42" t="str">
        <f>VLOOKUP(Tabla1[[#This Row],[AREA]],Hoja1!A:B,2,FALSE)</f>
        <v>10. Personas mayores, familia y servicios sociales</v>
      </c>
      <c r="U65" s="45" t="s">
        <v>136</v>
      </c>
      <c r="V65" s="42" t="str">
        <f>VLOOKUP(Tabla1[[#This Row],[PROGRAMA]],Hoja1!A:B,2,FALSE)</f>
        <v>2315. Políticas de Igualdad e infancia</v>
      </c>
      <c r="W65" s="45">
        <v>21</v>
      </c>
      <c r="X65" s="45">
        <v>213</v>
      </c>
    </row>
    <row r="66" spans="1:24" x14ac:dyDescent="0.25">
      <c r="A66" s="33">
        <v>220249000958</v>
      </c>
      <c r="B66" s="55" t="s">
        <v>451</v>
      </c>
      <c r="C66" s="34">
        <v>46023</v>
      </c>
      <c r="D66" s="33">
        <v>22026001078</v>
      </c>
      <c r="E66" s="55" t="s">
        <v>590</v>
      </c>
      <c r="F66" s="35">
        <v>2000</v>
      </c>
      <c r="G66" s="55" t="s">
        <v>481</v>
      </c>
      <c r="H66" s="55" t="s">
        <v>591</v>
      </c>
      <c r="I66" s="33">
        <v>220</v>
      </c>
      <c r="J66" s="55" t="s">
        <v>455</v>
      </c>
      <c r="K66" s="55" t="s">
        <v>455</v>
      </c>
      <c r="L66" s="55" t="s">
        <v>473</v>
      </c>
      <c r="M66" s="55" t="s">
        <v>457</v>
      </c>
      <c r="N66" s="55" t="s">
        <v>458</v>
      </c>
      <c r="O66" s="32" t="s">
        <v>276</v>
      </c>
      <c r="P66" s="32" t="s">
        <v>242</v>
      </c>
      <c r="Q66" s="45" t="s">
        <v>396</v>
      </c>
      <c r="R66" s="32" t="s">
        <v>231</v>
      </c>
      <c r="S66" s="45" t="s">
        <v>262</v>
      </c>
      <c r="T66" s="42" t="str">
        <f>VLOOKUP(Tabla1[[#This Row],[AREA]],Hoja1!A:B,2,FALSE)</f>
        <v>11. Salud pública y seguridad ciudadana</v>
      </c>
      <c r="U66" s="45" t="s">
        <v>106</v>
      </c>
      <c r="V66" s="42" t="str">
        <f>VLOOKUP(Tabla1[[#This Row],[PROGRAMA]],Hoja1!A:B,2,FALSE)</f>
        <v>1321. Policía municipal</v>
      </c>
      <c r="W66" s="45">
        <v>21</v>
      </c>
      <c r="X66" s="45">
        <v>213</v>
      </c>
    </row>
    <row r="67" spans="1:24" x14ac:dyDescent="0.25">
      <c r="A67" s="33">
        <v>220249000960</v>
      </c>
      <c r="B67" s="55" t="s">
        <v>451</v>
      </c>
      <c r="C67" s="34">
        <v>46023</v>
      </c>
      <c r="D67" s="33">
        <v>22026001288</v>
      </c>
      <c r="E67" s="55" t="s">
        <v>592</v>
      </c>
      <c r="F67" s="35">
        <v>187.5</v>
      </c>
      <c r="G67" s="55" t="s">
        <v>481</v>
      </c>
      <c r="H67" s="55" t="s">
        <v>593</v>
      </c>
      <c r="I67" s="33">
        <v>220</v>
      </c>
      <c r="J67" s="55" t="s">
        <v>455</v>
      </c>
      <c r="K67" s="55" t="s">
        <v>455</v>
      </c>
      <c r="L67" s="55" t="s">
        <v>473</v>
      </c>
      <c r="M67" s="55" t="s">
        <v>457</v>
      </c>
      <c r="N67" s="55" t="s">
        <v>458</v>
      </c>
      <c r="O67" s="32" t="s">
        <v>276</v>
      </c>
      <c r="P67" s="32" t="s">
        <v>242</v>
      </c>
      <c r="Q67" s="45" t="s">
        <v>396</v>
      </c>
      <c r="R67" s="32" t="s">
        <v>231</v>
      </c>
      <c r="S67" s="45" t="s">
        <v>68</v>
      </c>
      <c r="T67" s="42" t="str">
        <f>VLOOKUP(Tabla1[[#This Row],[AREA]],Hoja1!A:B,2,FALSE)</f>
        <v>02. Urbanismo y vivienda</v>
      </c>
      <c r="U67" s="45" t="s">
        <v>196</v>
      </c>
      <c r="V67" s="42" t="str">
        <f>VLOOKUP(Tabla1[[#This Row],[PROGRAMA]],Hoja1!A:B,2,FALSE)</f>
        <v>9331. Gestión del patrimonio</v>
      </c>
      <c r="W67" s="45">
        <v>21</v>
      </c>
      <c r="X67" s="45">
        <v>213</v>
      </c>
    </row>
    <row r="68" spans="1:24" x14ac:dyDescent="0.25">
      <c r="A68" s="33">
        <v>220249000965</v>
      </c>
      <c r="B68" s="55" t="s">
        <v>451</v>
      </c>
      <c r="C68" s="34">
        <v>46023</v>
      </c>
      <c r="D68" s="33">
        <v>22026001013</v>
      </c>
      <c r="E68" s="55" t="s">
        <v>594</v>
      </c>
      <c r="F68" s="35">
        <v>7.7</v>
      </c>
      <c r="G68" s="55" t="s">
        <v>481</v>
      </c>
      <c r="H68" s="55" t="s">
        <v>595</v>
      </c>
      <c r="I68" s="33">
        <v>220</v>
      </c>
      <c r="J68" s="55" t="s">
        <v>455</v>
      </c>
      <c r="K68" s="55" t="s">
        <v>455</v>
      </c>
      <c r="L68" s="55" t="s">
        <v>473</v>
      </c>
      <c r="M68" s="55" t="s">
        <v>457</v>
      </c>
      <c r="N68" s="55" t="s">
        <v>458</v>
      </c>
      <c r="O68" s="32" t="s">
        <v>276</v>
      </c>
      <c r="P68" s="32" t="s">
        <v>242</v>
      </c>
      <c r="Q68" s="45" t="s">
        <v>396</v>
      </c>
      <c r="R68" s="32" t="s">
        <v>231</v>
      </c>
      <c r="S68" s="45" t="s">
        <v>66</v>
      </c>
      <c r="T68" s="42" t="str">
        <f>VLOOKUP(Tabla1[[#This Row],[AREA]],Hoja1!A:B,2,FALSE)</f>
        <v>01. Alcaldía</v>
      </c>
      <c r="U68" s="45" t="s">
        <v>187</v>
      </c>
      <c r="V68" s="42" t="str">
        <f>VLOOKUP(Tabla1[[#This Row],[PROGRAMA]],Hoja1!A:B,2,FALSE)</f>
        <v>9205. Imprenta municipal</v>
      </c>
      <c r="W68" s="45">
        <v>21</v>
      </c>
      <c r="X68" s="45">
        <v>213</v>
      </c>
    </row>
    <row r="69" spans="1:24" x14ac:dyDescent="0.25">
      <c r="A69" s="33">
        <v>220249000970</v>
      </c>
      <c r="B69" s="55" t="s">
        <v>451</v>
      </c>
      <c r="C69" s="34">
        <v>46023</v>
      </c>
      <c r="D69" s="33">
        <v>22026001015</v>
      </c>
      <c r="E69" s="55" t="s">
        <v>596</v>
      </c>
      <c r="F69" s="35">
        <v>53</v>
      </c>
      <c r="G69" s="55" t="s">
        <v>481</v>
      </c>
      <c r="H69" s="55" t="s">
        <v>597</v>
      </c>
      <c r="I69" s="33">
        <v>220</v>
      </c>
      <c r="J69" s="55" t="s">
        <v>455</v>
      </c>
      <c r="K69" s="55" t="s">
        <v>455</v>
      </c>
      <c r="L69" s="55" t="s">
        <v>473</v>
      </c>
      <c r="M69" s="55" t="s">
        <v>457</v>
      </c>
      <c r="N69" s="55" t="s">
        <v>458</v>
      </c>
      <c r="O69" s="32" t="s">
        <v>276</v>
      </c>
      <c r="P69" s="32" t="s">
        <v>242</v>
      </c>
      <c r="Q69" s="45" t="s">
        <v>396</v>
      </c>
      <c r="R69" s="32" t="s">
        <v>231</v>
      </c>
      <c r="S69" s="45" t="s">
        <v>66</v>
      </c>
      <c r="T69" s="42" t="str">
        <f>VLOOKUP(Tabla1[[#This Row],[AREA]],Hoja1!A:B,2,FALSE)</f>
        <v>01. Alcaldía</v>
      </c>
      <c r="U69" s="45" t="s">
        <v>188</v>
      </c>
      <c r="V69" s="42" t="str">
        <f>VLOOKUP(Tabla1[[#This Row],[PROGRAMA]],Hoja1!A:B,2,FALSE)</f>
        <v>9206. Archivo municipal</v>
      </c>
      <c r="W69" s="45">
        <v>21</v>
      </c>
      <c r="X69" s="45">
        <v>213</v>
      </c>
    </row>
    <row r="70" spans="1:24" x14ac:dyDescent="0.25">
      <c r="A70" s="33">
        <v>220249000973</v>
      </c>
      <c r="B70" s="55" t="s">
        <v>451</v>
      </c>
      <c r="C70" s="34">
        <v>46023</v>
      </c>
      <c r="D70" s="33">
        <v>22026001501</v>
      </c>
      <c r="E70" s="55" t="s">
        <v>598</v>
      </c>
      <c r="F70" s="35">
        <v>1000</v>
      </c>
      <c r="G70" s="55" t="s">
        <v>481</v>
      </c>
      <c r="H70" s="55" t="s">
        <v>599</v>
      </c>
      <c r="I70" s="33">
        <v>220</v>
      </c>
      <c r="J70" s="55" t="s">
        <v>455</v>
      </c>
      <c r="K70" s="55" t="s">
        <v>455</v>
      </c>
      <c r="L70" s="55" t="s">
        <v>456</v>
      </c>
      <c r="M70" s="55" t="s">
        <v>457</v>
      </c>
      <c r="N70" s="55" t="s">
        <v>458</v>
      </c>
      <c r="O70" s="32" t="s">
        <v>276</v>
      </c>
      <c r="P70" s="32" t="s">
        <v>242</v>
      </c>
      <c r="Q70" s="45" t="s">
        <v>396</v>
      </c>
      <c r="R70" s="32" t="s">
        <v>231</v>
      </c>
      <c r="S70" s="45" t="s">
        <v>70</v>
      </c>
      <c r="T70" s="42" t="str">
        <f>VLOOKUP(Tabla1[[#This Row],[AREA]],Hoja1!A:B,2,FALSE)</f>
        <v>04. Hacienda, personal y modernización administrativa</v>
      </c>
      <c r="U70" s="45" t="s">
        <v>191</v>
      </c>
      <c r="V70" s="42" t="str">
        <f>VLOOKUP(Tabla1[[#This Row],[PROGRAMA]],Hoja1!A:B,2,FALSE)</f>
        <v>9231. Información, registro y gestión del padrón</v>
      </c>
      <c r="W70" s="45">
        <v>21</v>
      </c>
      <c r="X70" s="45">
        <v>213</v>
      </c>
    </row>
    <row r="71" spans="1:24" x14ac:dyDescent="0.25">
      <c r="A71" s="33">
        <v>220249000978</v>
      </c>
      <c r="B71" s="55" t="s">
        <v>451</v>
      </c>
      <c r="C71" s="34">
        <v>46023</v>
      </c>
      <c r="D71" s="33">
        <v>22026001018</v>
      </c>
      <c r="E71" s="55" t="s">
        <v>600</v>
      </c>
      <c r="F71" s="35">
        <v>110</v>
      </c>
      <c r="G71" s="55" t="s">
        <v>481</v>
      </c>
      <c r="H71" s="55" t="s">
        <v>601</v>
      </c>
      <c r="I71" s="33">
        <v>220</v>
      </c>
      <c r="J71" s="55" t="s">
        <v>455</v>
      </c>
      <c r="K71" s="55" t="s">
        <v>455</v>
      </c>
      <c r="L71" s="55" t="s">
        <v>473</v>
      </c>
      <c r="M71" s="55" t="s">
        <v>457</v>
      </c>
      <c r="N71" s="55" t="s">
        <v>458</v>
      </c>
      <c r="O71" s="32" t="s">
        <v>276</v>
      </c>
      <c r="P71" s="32" t="s">
        <v>242</v>
      </c>
      <c r="Q71" s="45" t="s">
        <v>396</v>
      </c>
      <c r="R71" s="32" t="s">
        <v>231</v>
      </c>
      <c r="S71" s="45" t="s">
        <v>66</v>
      </c>
      <c r="T71" s="42" t="str">
        <f>VLOOKUP(Tabla1[[#This Row],[AREA]],Hoja1!A:B,2,FALSE)</f>
        <v>01. Alcaldía</v>
      </c>
      <c r="U71" s="45" t="s">
        <v>263</v>
      </c>
      <c r="V71" s="42" t="str">
        <f>VLOOKUP(Tabla1[[#This Row],[PROGRAMA]],Hoja1!A:B,2,FALSE)</f>
        <v>9312. Intervención general</v>
      </c>
      <c r="W71" s="45">
        <v>21</v>
      </c>
      <c r="X71" s="45">
        <v>213</v>
      </c>
    </row>
    <row r="72" spans="1:24" x14ac:dyDescent="0.25">
      <c r="A72" s="33">
        <v>220249000979</v>
      </c>
      <c r="B72" s="55" t="s">
        <v>451</v>
      </c>
      <c r="C72" s="34">
        <v>46023</v>
      </c>
      <c r="D72" s="33">
        <v>22026001019</v>
      </c>
      <c r="E72" s="55" t="s">
        <v>600</v>
      </c>
      <c r="F72" s="35">
        <v>12</v>
      </c>
      <c r="G72" s="55" t="s">
        <v>481</v>
      </c>
      <c r="H72" s="55" t="s">
        <v>602</v>
      </c>
      <c r="I72" s="33">
        <v>220</v>
      </c>
      <c r="J72" s="55" t="s">
        <v>455</v>
      </c>
      <c r="K72" s="55" t="s">
        <v>455</v>
      </c>
      <c r="L72" s="55" t="s">
        <v>473</v>
      </c>
      <c r="M72" s="55" t="s">
        <v>457</v>
      </c>
      <c r="N72" s="55" t="s">
        <v>458</v>
      </c>
      <c r="O72" s="32" t="s">
        <v>276</v>
      </c>
      <c r="P72" s="32" t="s">
        <v>242</v>
      </c>
      <c r="Q72" s="45" t="s">
        <v>396</v>
      </c>
      <c r="R72" s="32" t="s">
        <v>231</v>
      </c>
      <c r="S72" s="45" t="s">
        <v>66</v>
      </c>
      <c r="T72" s="42" t="str">
        <f>VLOOKUP(Tabla1[[#This Row],[AREA]],Hoja1!A:B,2,FALSE)</f>
        <v>01. Alcaldía</v>
      </c>
      <c r="U72" s="45" t="s">
        <v>263</v>
      </c>
      <c r="V72" s="42" t="str">
        <f>VLOOKUP(Tabla1[[#This Row],[PROGRAMA]],Hoja1!A:B,2,FALSE)</f>
        <v>9312. Intervención general</v>
      </c>
      <c r="W72" s="45">
        <v>21</v>
      </c>
      <c r="X72" s="45">
        <v>213</v>
      </c>
    </row>
    <row r="73" spans="1:24" x14ac:dyDescent="0.25">
      <c r="A73" s="33">
        <v>220249000982</v>
      </c>
      <c r="B73" s="55" t="s">
        <v>451</v>
      </c>
      <c r="C73" s="34">
        <v>46023</v>
      </c>
      <c r="D73" s="33">
        <v>22026001198</v>
      </c>
      <c r="E73" s="55" t="s">
        <v>603</v>
      </c>
      <c r="F73" s="35">
        <v>650</v>
      </c>
      <c r="G73" s="55" t="s">
        <v>481</v>
      </c>
      <c r="H73" s="55" t="s">
        <v>604</v>
      </c>
      <c r="I73" s="33">
        <v>220</v>
      </c>
      <c r="J73" s="55" t="s">
        <v>455</v>
      </c>
      <c r="K73" s="55" t="s">
        <v>455</v>
      </c>
      <c r="L73" s="55" t="s">
        <v>456</v>
      </c>
      <c r="M73" s="55" t="s">
        <v>457</v>
      </c>
      <c r="N73" s="55" t="s">
        <v>458</v>
      </c>
      <c r="O73" s="32" t="s">
        <v>276</v>
      </c>
      <c r="P73" s="32" t="s">
        <v>242</v>
      </c>
      <c r="Q73" s="45" t="s">
        <v>396</v>
      </c>
      <c r="R73" s="32" t="s">
        <v>231</v>
      </c>
      <c r="S73" s="45" t="s">
        <v>73</v>
      </c>
      <c r="T73" s="42" t="str">
        <f>VLOOKUP(Tabla1[[#This Row],[AREA]],Hoja1!A:B,2,FALSE)</f>
        <v>08. Tráfico y movilidad</v>
      </c>
      <c r="U73" s="45" t="s">
        <v>105</v>
      </c>
      <c r="V73" s="42" t="str">
        <f>VLOOKUP(Tabla1[[#This Row],[PROGRAMA]],Hoja1!A:B,2,FALSE)</f>
        <v>1301. Dirección del área de tráfico y movilidad</v>
      </c>
      <c r="W73" s="45">
        <v>21</v>
      </c>
      <c r="X73" s="45">
        <v>213</v>
      </c>
    </row>
    <row r="74" spans="1:24" x14ac:dyDescent="0.25">
      <c r="A74" s="33">
        <v>220259000997</v>
      </c>
      <c r="B74" s="55" t="s">
        <v>451</v>
      </c>
      <c r="C74" s="34">
        <v>46023</v>
      </c>
      <c r="D74" s="33">
        <v>22026001559</v>
      </c>
      <c r="E74" s="55" t="s">
        <v>605</v>
      </c>
      <c r="F74" s="35">
        <v>576.70000000000005</v>
      </c>
      <c r="G74" s="55" t="s">
        <v>481</v>
      </c>
      <c r="H74" s="55" t="s">
        <v>606</v>
      </c>
      <c r="I74" s="33">
        <v>220</v>
      </c>
      <c r="J74" s="55" t="s">
        <v>455</v>
      </c>
      <c r="K74" s="55" t="s">
        <v>455</v>
      </c>
      <c r="L74" s="55" t="s">
        <v>473</v>
      </c>
      <c r="M74" s="55" t="s">
        <v>457</v>
      </c>
      <c r="N74" s="55" t="s">
        <v>458</v>
      </c>
      <c r="O74" s="32" t="s">
        <v>276</v>
      </c>
      <c r="P74" s="32" t="s">
        <v>242</v>
      </c>
      <c r="Q74" s="45" t="s">
        <v>396</v>
      </c>
      <c r="R74" s="32" t="s">
        <v>231</v>
      </c>
      <c r="S74" s="45" t="s">
        <v>70</v>
      </c>
      <c r="T74" s="42" t="str">
        <f>VLOOKUP(Tabla1[[#This Row],[AREA]],Hoja1!A:B,2,FALSE)</f>
        <v>04. Hacienda, personal y modernización administrativa</v>
      </c>
      <c r="U74" s="45" t="s">
        <v>194</v>
      </c>
      <c r="V74" s="42" t="str">
        <f>VLOOKUP(Tabla1[[#This Row],[PROGRAMA]],Hoja1!A:B,2,FALSE)</f>
        <v>9311. Planificación económico financiera</v>
      </c>
      <c r="W74" s="45">
        <v>20</v>
      </c>
      <c r="X74" s="45">
        <v>203</v>
      </c>
    </row>
    <row r="75" spans="1:24" x14ac:dyDescent="0.25">
      <c r="A75" s="33">
        <v>220249000984</v>
      </c>
      <c r="B75" s="55" t="s">
        <v>451</v>
      </c>
      <c r="C75" s="34">
        <v>46023</v>
      </c>
      <c r="D75" s="33">
        <v>22026001200</v>
      </c>
      <c r="E75" s="55" t="s">
        <v>607</v>
      </c>
      <c r="F75" s="35">
        <v>70</v>
      </c>
      <c r="G75" s="55" t="s">
        <v>481</v>
      </c>
      <c r="H75" s="55" t="s">
        <v>608</v>
      </c>
      <c r="I75" s="33">
        <v>220</v>
      </c>
      <c r="J75" s="55" t="s">
        <v>455</v>
      </c>
      <c r="K75" s="55" t="s">
        <v>455</v>
      </c>
      <c r="L75" s="55" t="s">
        <v>473</v>
      </c>
      <c r="M75" s="55" t="s">
        <v>457</v>
      </c>
      <c r="N75" s="55" t="s">
        <v>458</v>
      </c>
      <c r="O75" s="32" t="s">
        <v>276</v>
      </c>
      <c r="P75" s="32" t="s">
        <v>242</v>
      </c>
      <c r="Q75" s="45" t="s">
        <v>396</v>
      </c>
      <c r="R75" s="32" t="s">
        <v>231</v>
      </c>
      <c r="S75" s="45" t="s">
        <v>73</v>
      </c>
      <c r="T75" s="42" t="str">
        <f>VLOOKUP(Tabla1[[#This Row],[AREA]],Hoja1!A:B,2,FALSE)</f>
        <v>08. Tráfico y movilidad</v>
      </c>
      <c r="U75" s="45" t="s">
        <v>108</v>
      </c>
      <c r="V75" s="42" t="str">
        <f>VLOOKUP(Tabla1[[#This Row],[PROGRAMA]],Hoja1!A:B,2,FALSE)</f>
        <v>1341. Movilidad</v>
      </c>
      <c r="W75" s="45">
        <v>21</v>
      </c>
      <c r="X75" s="45">
        <v>213</v>
      </c>
    </row>
    <row r="76" spans="1:24" x14ac:dyDescent="0.25">
      <c r="A76" s="33">
        <v>220259000998</v>
      </c>
      <c r="B76" s="55" t="s">
        <v>451</v>
      </c>
      <c r="C76" s="34">
        <v>46023</v>
      </c>
      <c r="D76" s="33">
        <v>22026001560</v>
      </c>
      <c r="E76" s="55" t="s">
        <v>605</v>
      </c>
      <c r="F76" s="35">
        <v>103.46</v>
      </c>
      <c r="G76" s="55" t="s">
        <v>481</v>
      </c>
      <c r="H76" s="55" t="s">
        <v>609</v>
      </c>
      <c r="I76" s="33">
        <v>220</v>
      </c>
      <c r="J76" s="55" t="s">
        <v>455</v>
      </c>
      <c r="K76" s="55" t="s">
        <v>455</v>
      </c>
      <c r="L76" s="55" t="s">
        <v>473</v>
      </c>
      <c r="M76" s="55" t="s">
        <v>457</v>
      </c>
      <c r="N76" s="55" t="s">
        <v>458</v>
      </c>
      <c r="O76" s="32" t="s">
        <v>276</v>
      </c>
      <c r="P76" s="32" t="s">
        <v>242</v>
      </c>
      <c r="Q76" s="45" t="s">
        <v>396</v>
      </c>
      <c r="R76" s="32" t="s">
        <v>231</v>
      </c>
      <c r="S76" s="45" t="s">
        <v>70</v>
      </c>
      <c r="T76" s="42" t="str">
        <f>VLOOKUP(Tabla1[[#This Row],[AREA]],Hoja1!A:B,2,FALSE)</f>
        <v>04. Hacienda, personal y modernización administrativa</v>
      </c>
      <c r="U76" s="45" t="s">
        <v>194</v>
      </c>
      <c r="V76" s="42" t="str">
        <f>VLOOKUP(Tabla1[[#This Row],[PROGRAMA]],Hoja1!A:B,2,FALSE)</f>
        <v>9311. Planificación económico financiera</v>
      </c>
      <c r="W76" s="45">
        <v>20</v>
      </c>
      <c r="X76" s="45">
        <v>203</v>
      </c>
    </row>
    <row r="77" spans="1:24" x14ac:dyDescent="0.25">
      <c r="A77" s="33">
        <v>220249000986</v>
      </c>
      <c r="B77" s="55" t="s">
        <v>451</v>
      </c>
      <c r="C77" s="34">
        <v>46023</v>
      </c>
      <c r="D77" s="33">
        <v>22026001202</v>
      </c>
      <c r="E77" s="55" t="s">
        <v>607</v>
      </c>
      <c r="F77" s="35">
        <v>30</v>
      </c>
      <c r="G77" s="55" t="s">
        <v>481</v>
      </c>
      <c r="H77" s="55" t="s">
        <v>610</v>
      </c>
      <c r="I77" s="33">
        <v>220</v>
      </c>
      <c r="J77" s="55" t="s">
        <v>455</v>
      </c>
      <c r="K77" s="55" t="s">
        <v>455</v>
      </c>
      <c r="L77" s="55" t="s">
        <v>473</v>
      </c>
      <c r="M77" s="55" t="s">
        <v>457</v>
      </c>
      <c r="N77" s="55" t="s">
        <v>458</v>
      </c>
      <c r="O77" s="32" t="s">
        <v>276</v>
      </c>
      <c r="P77" s="32" t="s">
        <v>242</v>
      </c>
      <c r="Q77" s="45" t="s">
        <v>396</v>
      </c>
      <c r="R77" s="32" t="s">
        <v>231</v>
      </c>
      <c r="S77" s="45" t="s">
        <v>73</v>
      </c>
      <c r="T77" s="42" t="str">
        <f>VLOOKUP(Tabla1[[#This Row],[AREA]],Hoja1!A:B,2,FALSE)</f>
        <v>08. Tráfico y movilidad</v>
      </c>
      <c r="U77" s="45" t="s">
        <v>108</v>
      </c>
      <c r="V77" s="42" t="str">
        <f>VLOOKUP(Tabla1[[#This Row],[PROGRAMA]],Hoja1!A:B,2,FALSE)</f>
        <v>1341. Movilidad</v>
      </c>
      <c r="W77" s="45">
        <v>21</v>
      </c>
      <c r="X77" s="45">
        <v>213</v>
      </c>
    </row>
    <row r="78" spans="1:24" x14ac:dyDescent="0.25">
      <c r="A78" s="33">
        <v>220249000989</v>
      </c>
      <c r="B78" s="55" t="s">
        <v>451</v>
      </c>
      <c r="C78" s="34">
        <v>46023</v>
      </c>
      <c r="D78" s="33">
        <v>22026001203</v>
      </c>
      <c r="E78" s="55" t="s">
        <v>611</v>
      </c>
      <c r="F78" s="35">
        <v>250</v>
      </c>
      <c r="G78" s="55" t="s">
        <v>481</v>
      </c>
      <c r="H78" s="55" t="s">
        <v>612</v>
      </c>
      <c r="I78" s="33">
        <v>220</v>
      </c>
      <c r="J78" s="55" t="s">
        <v>455</v>
      </c>
      <c r="K78" s="55" t="s">
        <v>455</v>
      </c>
      <c r="L78" s="55" t="s">
        <v>456</v>
      </c>
      <c r="M78" s="55" t="s">
        <v>457</v>
      </c>
      <c r="N78" s="55" t="s">
        <v>474</v>
      </c>
      <c r="O78" s="32" t="s">
        <v>276</v>
      </c>
      <c r="P78" s="32" t="s">
        <v>242</v>
      </c>
      <c r="Q78" s="45" t="s">
        <v>396</v>
      </c>
      <c r="R78" s="32" t="s">
        <v>231</v>
      </c>
      <c r="S78" s="45" t="s">
        <v>73</v>
      </c>
      <c r="T78" s="42" t="str">
        <f>VLOOKUP(Tabla1[[#This Row],[AREA]],Hoja1!A:B,2,FALSE)</f>
        <v>08. Tráfico y movilidad</v>
      </c>
      <c r="U78" s="45" t="s">
        <v>117</v>
      </c>
      <c r="V78" s="42" t="str">
        <f>VLOOKUP(Tabla1[[#This Row],[PROGRAMA]],Hoja1!A:B,2,FALSE)</f>
        <v>1532. Pavimentación vias públicas y otros servicios urbanísticos</v>
      </c>
      <c r="W78" s="45">
        <v>21</v>
      </c>
      <c r="X78" s="45">
        <v>213</v>
      </c>
    </row>
    <row r="79" spans="1:24" x14ac:dyDescent="0.25">
      <c r="A79" s="33">
        <v>220249000991</v>
      </c>
      <c r="B79" s="55" t="s">
        <v>451</v>
      </c>
      <c r="C79" s="34">
        <v>46023</v>
      </c>
      <c r="D79" s="33">
        <v>22026001506</v>
      </c>
      <c r="E79" s="55" t="s">
        <v>613</v>
      </c>
      <c r="F79" s="35">
        <v>271.35000000000002</v>
      </c>
      <c r="G79" s="55" t="s">
        <v>481</v>
      </c>
      <c r="H79" s="55" t="s">
        <v>614</v>
      </c>
      <c r="I79" s="33">
        <v>220</v>
      </c>
      <c r="J79" s="55" t="s">
        <v>455</v>
      </c>
      <c r="K79" s="55" t="s">
        <v>455</v>
      </c>
      <c r="L79" s="55" t="s">
        <v>456</v>
      </c>
      <c r="M79" s="55" t="s">
        <v>457</v>
      </c>
      <c r="N79" s="55" t="s">
        <v>458</v>
      </c>
      <c r="O79" s="32" t="s">
        <v>276</v>
      </c>
      <c r="P79" s="32" t="s">
        <v>242</v>
      </c>
      <c r="Q79" s="45" t="s">
        <v>396</v>
      </c>
      <c r="R79" s="32" t="s">
        <v>231</v>
      </c>
      <c r="S79" s="45" t="s">
        <v>70</v>
      </c>
      <c r="T79" s="42" t="str">
        <f>VLOOKUP(Tabla1[[#This Row],[AREA]],Hoja1!A:B,2,FALSE)</f>
        <v>04. Hacienda, personal y modernización administrativa</v>
      </c>
      <c r="U79" s="45" t="s">
        <v>143</v>
      </c>
      <c r="V79" s="42" t="str">
        <f>VLOOKUP(Tabla1[[#This Row],[PROGRAMA]],Hoja1!A:B,2,FALSE)</f>
        <v>3121. Prevención y salud laboral</v>
      </c>
      <c r="W79" s="45">
        <v>21</v>
      </c>
      <c r="X79" s="45">
        <v>213</v>
      </c>
    </row>
    <row r="80" spans="1:24" x14ac:dyDescent="0.25">
      <c r="A80" s="33">
        <v>220249000993</v>
      </c>
      <c r="B80" s="55" t="s">
        <v>451</v>
      </c>
      <c r="C80" s="34">
        <v>46023</v>
      </c>
      <c r="D80" s="33">
        <v>22026001803</v>
      </c>
      <c r="E80" s="55" t="s">
        <v>615</v>
      </c>
      <c r="F80" s="35">
        <v>344.54</v>
      </c>
      <c r="G80" s="55" t="s">
        <v>481</v>
      </c>
      <c r="H80" s="55" t="s">
        <v>616</v>
      </c>
      <c r="I80" s="33">
        <v>220</v>
      </c>
      <c r="J80" s="55" t="s">
        <v>455</v>
      </c>
      <c r="K80" s="55" t="s">
        <v>455</v>
      </c>
      <c r="L80" s="55" t="s">
        <v>473</v>
      </c>
      <c r="M80" s="55" t="s">
        <v>457</v>
      </c>
      <c r="N80" s="55" t="s">
        <v>458</v>
      </c>
      <c r="O80" s="32" t="s">
        <v>276</v>
      </c>
      <c r="P80" s="32" t="s">
        <v>242</v>
      </c>
      <c r="Q80" s="45" t="s">
        <v>396</v>
      </c>
      <c r="R80" s="32" t="s">
        <v>231</v>
      </c>
      <c r="S80" s="45" t="s">
        <v>71</v>
      </c>
      <c r="T80" s="42" t="str">
        <f>VLOOKUP(Tabla1[[#This Row],[AREA]],Hoja1!A:B,2,FALSE)</f>
        <v>06. Educación y cultura</v>
      </c>
      <c r="U80" s="45" t="s">
        <v>147</v>
      </c>
      <c r="V80" s="42" t="str">
        <f>VLOOKUP(Tabla1[[#This Row],[PROGRAMA]],Hoja1!A:B,2,FALSE)</f>
        <v>3232. Conservación y mantenimiento centros educación infantil y primaria</v>
      </c>
      <c r="W80" s="45">
        <v>21</v>
      </c>
      <c r="X80" s="45">
        <v>213</v>
      </c>
    </row>
    <row r="81" spans="1:24" x14ac:dyDescent="0.25">
      <c r="A81" s="33">
        <v>220249001037</v>
      </c>
      <c r="B81" s="55" t="s">
        <v>451</v>
      </c>
      <c r="C81" s="34">
        <v>46023</v>
      </c>
      <c r="D81" s="33">
        <v>22026001402</v>
      </c>
      <c r="E81" s="55" t="s">
        <v>617</v>
      </c>
      <c r="F81" s="35">
        <v>559.19000000000005</v>
      </c>
      <c r="G81" s="55" t="s">
        <v>481</v>
      </c>
      <c r="H81" s="55" t="s">
        <v>618</v>
      </c>
      <c r="I81" s="33">
        <v>220</v>
      </c>
      <c r="J81" s="55" t="s">
        <v>455</v>
      </c>
      <c r="K81" s="55" t="s">
        <v>455</v>
      </c>
      <c r="L81" s="55" t="s">
        <v>473</v>
      </c>
      <c r="M81" s="55" t="s">
        <v>457</v>
      </c>
      <c r="N81" s="55" t="s">
        <v>458</v>
      </c>
      <c r="O81" s="32" t="s">
        <v>276</v>
      </c>
      <c r="P81" s="32" t="s">
        <v>242</v>
      </c>
      <c r="Q81" s="45" t="s">
        <v>396</v>
      </c>
      <c r="R81" s="32" t="s">
        <v>231</v>
      </c>
      <c r="S81" s="45" t="s">
        <v>75</v>
      </c>
      <c r="T81" s="42" t="str">
        <f>VLOOKUP(Tabla1[[#This Row],[AREA]],Hoja1!A:B,2,FALSE)</f>
        <v>10. Personas mayores, familia y servicios sociales</v>
      </c>
      <c r="U81" s="45" t="s">
        <v>132</v>
      </c>
      <c r="V81" s="42" t="str">
        <f>VLOOKUP(Tabla1[[#This Row],[PROGRAMA]],Hoja1!A:B,2,FALSE)</f>
        <v>2312. Iniciativas sociales</v>
      </c>
      <c r="W81" s="45">
        <v>21</v>
      </c>
      <c r="X81" s="45">
        <v>213</v>
      </c>
    </row>
    <row r="82" spans="1:24" x14ac:dyDescent="0.25">
      <c r="A82" s="33">
        <v>220249001038</v>
      </c>
      <c r="B82" s="55" t="s">
        <v>451</v>
      </c>
      <c r="C82" s="34">
        <v>46023</v>
      </c>
      <c r="D82" s="33">
        <v>22026001403</v>
      </c>
      <c r="E82" s="55" t="s">
        <v>617</v>
      </c>
      <c r="F82" s="35">
        <v>991.42</v>
      </c>
      <c r="G82" s="55" t="s">
        <v>481</v>
      </c>
      <c r="H82" s="55" t="s">
        <v>619</v>
      </c>
      <c r="I82" s="33">
        <v>220</v>
      </c>
      <c r="J82" s="55" t="s">
        <v>455</v>
      </c>
      <c r="K82" s="55" t="s">
        <v>455</v>
      </c>
      <c r="L82" s="55" t="s">
        <v>473</v>
      </c>
      <c r="M82" s="55" t="s">
        <v>457</v>
      </c>
      <c r="N82" s="55" t="s">
        <v>458</v>
      </c>
      <c r="O82" s="32" t="s">
        <v>276</v>
      </c>
      <c r="P82" s="32" t="s">
        <v>242</v>
      </c>
      <c r="Q82" s="45" t="s">
        <v>396</v>
      </c>
      <c r="R82" s="32" t="s">
        <v>231</v>
      </c>
      <c r="S82" s="45" t="s">
        <v>75</v>
      </c>
      <c r="T82" s="42" t="str">
        <f>VLOOKUP(Tabla1[[#This Row],[AREA]],Hoja1!A:B,2,FALSE)</f>
        <v>10. Personas mayores, familia y servicios sociales</v>
      </c>
      <c r="U82" s="45" t="s">
        <v>132</v>
      </c>
      <c r="V82" s="42" t="str">
        <f>VLOOKUP(Tabla1[[#This Row],[PROGRAMA]],Hoja1!A:B,2,FALSE)</f>
        <v>2312. Iniciativas sociales</v>
      </c>
      <c r="W82" s="45">
        <v>21</v>
      </c>
      <c r="X82" s="45">
        <v>213</v>
      </c>
    </row>
    <row r="83" spans="1:24" x14ac:dyDescent="0.25">
      <c r="A83" s="33">
        <v>220249001039</v>
      </c>
      <c r="B83" s="55" t="s">
        <v>451</v>
      </c>
      <c r="C83" s="34">
        <v>46023</v>
      </c>
      <c r="D83" s="33">
        <v>22026001404</v>
      </c>
      <c r="E83" s="55" t="s">
        <v>620</v>
      </c>
      <c r="F83" s="35">
        <v>325</v>
      </c>
      <c r="G83" s="55" t="s">
        <v>481</v>
      </c>
      <c r="H83" s="55" t="s">
        <v>621</v>
      </c>
      <c r="I83" s="33">
        <v>220</v>
      </c>
      <c r="J83" s="55" t="s">
        <v>455</v>
      </c>
      <c r="K83" s="55" t="s">
        <v>455</v>
      </c>
      <c r="L83" s="55" t="s">
        <v>456</v>
      </c>
      <c r="M83" s="55" t="s">
        <v>457</v>
      </c>
      <c r="N83" s="55" t="s">
        <v>458</v>
      </c>
      <c r="O83" s="32" t="s">
        <v>276</v>
      </c>
      <c r="P83" s="32" t="s">
        <v>242</v>
      </c>
      <c r="Q83" s="45" t="s">
        <v>396</v>
      </c>
      <c r="R83" s="32" t="s">
        <v>231</v>
      </c>
      <c r="S83" s="45" t="s">
        <v>75</v>
      </c>
      <c r="T83" s="42" t="str">
        <f>VLOOKUP(Tabla1[[#This Row],[AREA]],Hoja1!A:B,2,FALSE)</f>
        <v>10. Personas mayores, familia y servicios sociales</v>
      </c>
      <c r="U83" s="45" t="s">
        <v>139</v>
      </c>
      <c r="V83" s="42" t="str">
        <f>VLOOKUP(Tabla1[[#This Row],[PROGRAMA]],Hoja1!A:B,2,FALSE)</f>
        <v>2412. Formación para el empleo</v>
      </c>
      <c r="W83" s="45">
        <v>21</v>
      </c>
      <c r="X83" s="45">
        <v>213</v>
      </c>
    </row>
    <row r="84" spans="1:24" x14ac:dyDescent="0.25">
      <c r="A84" s="33">
        <v>220229000381</v>
      </c>
      <c r="B84" s="55" t="s">
        <v>451</v>
      </c>
      <c r="C84" s="34">
        <v>46023</v>
      </c>
      <c r="D84" s="33">
        <v>22026000995</v>
      </c>
      <c r="E84" s="55" t="s">
        <v>622</v>
      </c>
      <c r="F84" s="35">
        <v>211860.59</v>
      </c>
      <c r="G84" s="55" t="s">
        <v>623</v>
      </c>
      <c r="H84" s="55" t="s">
        <v>624</v>
      </c>
      <c r="I84" s="33">
        <v>220</v>
      </c>
      <c r="J84" s="55" t="s">
        <v>625</v>
      </c>
      <c r="K84" s="55" t="s">
        <v>494</v>
      </c>
      <c r="L84" s="55" t="s">
        <v>473</v>
      </c>
      <c r="M84" s="55" t="s">
        <v>457</v>
      </c>
      <c r="N84" s="55" t="s">
        <v>458</v>
      </c>
      <c r="O84" s="32" t="s">
        <v>276</v>
      </c>
      <c r="P84" s="32" t="s">
        <v>242</v>
      </c>
      <c r="Q84" s="45" t="s">
        <v>396</v>
      </c>
      <c r="R84" s="32" t="s">
        <v>231</v>
      </c>
      <c r="S84" s="45" t="s">
        <v>262</v>
      </c>
      <c r="T84" s="42" t="str">
        <f>VLOOKUP(Tabla1[[#This Row],[AREA]],Hoja1!A:B,2,FALSE)</f>
        <v>11. Salud pública y seguridad ciudadana</v>
      </c>
      <c r="U84" s="45" t="s">
        <v>106</v>
      </c>
      <c r="V84" s="42" t="str">
        <f>VLOOKUP(Tabla1[[#This Row],[PROGRAMA]],Hoja1!A:B,2,FALSE)</f>
        <v>1321. Policía municipal</v>
      </c>
      <c r="W84" s="45">
        <v>20</v>
      </c>
      <c r="X84" s="45">
        <v>204</v>
      </c>
    </row>
    <row r="85" spans="1:24" x14ac:dyDescent="0.25">
      <c r="A85" s="33">
        <v>220260000646</v>
      </c>
      <c r="B85" s="55" t="s">
        <v>451</v>
      </c>
      <c r="C85" s="34">
        <v>46049</v>
      </c>
      <c r="D85" s="33">
        <v>22026000047</v>
      </c>
      <c r="E85" s="55" t="s">
        <v>626</v>
      </c>
      <c r="F85" s="35">
        <v>1633.5</v>
      </c>
      <c r="G85" s="55" t="s">
        <v>627</v>
      </c>
      <c r="H85" s="55" t="s">
        <v>628</v>
      </c>
      <c r="I85" s="33">
        <v>220</v>
      </c>
      <c r="J85" s="55" t="s">
        <v>629</v>
      </c>
      <c r="K85" s="55" t="s">
        <v>478</v>
      </c>
      <c r="L85" s="55" t="s">
        <v>473</v>
      </c>
      <c r="M85" s="55" t="s">
        <v>457</v>
      </c>
      <c r="N85" s="55" t="s">
        <v>458</v>
      </c>
      <c r="O85" s="32" t="s">
        <v>276</v>
      </c>
      <c r="P85" s="32" t="s">
        <v>242</v>
      </c>
      <c r="Q85" s="45" t="s">
        <v>396</v>
      </c>
      <c r="R85" s="32" t="s">
        <v>231</v>
      </c>
      <c r="S85" s="45" t="s">
        <v>262</v>
      </c>
      <c r="T85" s="42" t="str">
        <f>VLOOKUP(Tabla1[[#This Row],[AREA]],Hoja1!A:B,2,FALSE)</f>
        <v>11. Salud pública y seguridad ciudadana</v>
      </c>
      <c r="U85" s="45" t="s">
        <v>121</v>
      </c>
      <c r="V85" s="42" t="str">
        <f>VLOOKUP(Tabla1[[#This Row],[PROGRAMA]],Hoja1!A:B,2,FALSE)</f>
        <v>1631. Limpieza viaria</v>
      </c>
      <c r="W85" s="45">
        <v>22</v>
      </c>
      <c r="X85" s="45">
        <v>22104</v>
      </c>
    </row>
    <row r="86" spans="1:24" x14ac:dyDescent="0.25">
      <c r="A86" s="33">
        <v>220260000647</v>
      </c>
      <c r="B86" s="55" t="s">
        <v>451</v>
      </c>
      <c r="C86" s="34">
        <v>46049</v>
      </c>
      <c r="D86" s="33">
        <v>22026000049</v>
      </c>
      <c r="E86" s="55" t="s">
        <v>630</v>
      </c>
      <c r="F86" s="35">
        <v>1089</v>
      </c>
      <c r="G86" s="55" t="s">
        <v>627</v>
      </c>
      <c r="H86" s="55" t="s">
        <v>631</v>
      </c>
      <c r="I86" s="33">
        <v>220</v>
      </c>
      <c r="J86" s="55" t="s">
        <v>629</v>
      </c>
      <c r="K86" s="55" t="s">
        <v>478</v>
      </c>
      <c r="L86" s="55" t="s">
        <v>473</v>
      </c>
      <c r="M86" s="55" t="s">
        <v>457</v>
      </c>
      <c r="N86" s="55" t="s">
        <v>458</v>
      </c>
      <c r="O86" s="32" t="s">
        <v>276</v>
      </c>
      <c r="P86" s="32" t="s">
        <v>242</v>
      </c>
      <c r="Q86" s="45" t="s">
        <v>396</v>
      </c>
      <c r="R86" s="32" t="s">
        <v>231</v>
      </c>
      <c r="S86" s="45" t="s">
        <v>262</v>
      </c>
      <c r="T86" s="42" t="str">
        <f>VLOOKUP(Tabla1[[#This Row],[AREA]],Hoja1!A:B,2,FALSE)</f>
        <v>11. Salud pública y seguridad ciudadana</v>
      </c>
      <c r="U86" s="45" t="s">
        <v>118</v>
      </c>
      <c r="V86" s="42" t="str">
        <f>VLOOKUP(Tabla1[[#This Row],[PROGRAMA]],Hoja1!A:B,2,FALSE)</f>
        <v>1621. Recogida de residuos</v>
      </c>
      <c r="W86" s="45">
        <v>22</v>
      </c>
      <c r="X86" s="45">
        <v>22104</v>
      </c>
    </row>
    <row r="87" spans="1:24" x14ac:dyDescent="0.25">
      <c r="A87" s="33">
        <v>220249000739</v>
      </c>
      <c r="B87" s="55" t="s">
        <v>451</v>
      </c>
      <c r="C87" s="34">
        <v>46023</v>
      </c>
      <c r="D87" s="33">
        <v>22026001467</v>
      </c>
      <c r="E87" s="55" t="s">
        <v>469</v>
      </c>
      <c r="F87" s="35">
        <v>340702.27</v>
      </c>
      <c r="G87" s="55" t="s">
        <v>632</v>
      </c>
      <c r="H87" s="55" t="s">
        <v>633</v>
      </c>
      <c r="I87" s="33">
        <v>220</v>
      </c>
      <c r="J87" s="55" t="s">
        <v>494</v>
      </c>
      <c r="K87" s="55" t="s">
        <v>494</v>
      </c>
      <c r="L87" s="55" t="s">
        <v>456</v>
      </c>
      <c r="M87" s="55" t="s">
        <v>457</v>
      </c>
      <c r="N87" s="55" t="s">
        <v>458</v>
      </c>
      <c r="O87" s="32" t="s">
        <v>276</v>
      </c>
      <c r="P87" s="32" t="s">
        <v>242</v>
      </c>
      <c r="Q87" s="45" t="s">
        <v>397</v>
      </c>
      <c r="R87" s="32" t="s">
        <v>232</v>
      </c>
      <c r="S87" s="45" t="s">
        <v>70</v>
      </c>
      <c r="T87" s="42" t="str">
        <f>VLOOKUP(Tabla1[[#This Row],[AREA]],Hoja1!A:B,2,FALSE)</f>
        <v>04. Hacienda, personal y modernización administrativa</v>
      </c>
      <c r="U87" s="45" t="s">
        <v>186</v>
      </c>
      <c r="V87" s="42" t="str">
        <f>VLOOKUP(Tabla1[[#This Row],[PROGRAMA]],Hoja1!A:B,2,FALSE)</f>
        <v>9204. Tecnologías de la información y comunicación</v>
      </c>
      <c r="W87" s="45">
        <v>64</v>
      </c>
      <c r="X87" s="45">
        <v>641</v>
      </c>
    </row>
    <row r="88" spans="1:24" x14ac:dyDescent="0.25">
      <c r="A88" s="33">
        <v>220260001784</v>
      </c>
      <c r="B88" s="55" t="s">
        <v>451</v>
      </c>
      <c r="C88" s="34">
        <v>46066</v>
      </c>
      <c r="D88" s="33">
        <v>22026002188</v>
      </c>
      <c r="E88" s="55" t="s">
        <v>517</v>
      </c>
      <c r="F88" s="35">
        <v>165</v>
      </c>
      <c r="G88" s="55" t="s">
        <v>257</v>
      </c>
      <c r="H88" s="55" t="s">
        <v>634</v>
      </c>
      <c r="I88" s="33">
        <v>220</v>
      </c>
      <c r="J88" s="55" t="s">
        <v>478</v>
      </c>
      <c r="K88" s="55" t="s">
        <v>478</v>
      </c>
      <c r="L88" s="55" t="s">
        <v>473</v>
      </c>
      <c r="M88" s="55" t="s">
        <v>467</v>
      </c>
      <c r="N88" s="55" t="s">
        <v>468</v>
      </c>
      <c r="O88" s="32" t="s">
        <v>281</v>
      </c>
      <c r="P88" s="32" t="s">
        <v>242</v>
      </c>
      <c r="Q88" s="45" t="s">
        <v>396</v>
      </c>
      <c r="R88" s="32" t="s">
        <v>231</v>
      </c>
      <c r="S88" s="45" t="s">
        <v>71</v>
      </c>
      <c r="T88" s="42" t="str">
        <f>VLOOKUP(Tabla1[[#This Row],[AREA]],Hoja1!A:B,2,FALSE)</f>
        <v>06. Educación y cultura</v>
      </c>
      <c r="U88" s="45" t="s">
        <v>153</v>
      </c>
      <c r="V88" s="42" t="str">
        <f>VLOOKUP(Tabla1[[#This Row],[PROGRAMA]],Hoja1!A:B,2,FALSE)</f>
        <v>3321. Bibliotecas públicas</v>
      </c>
      <c r="W88" s="45">
        <v>22</v>
      </c>
      <c r="X88" s="45">
        <v>22001</v>
      </c>
    </row>
    <row r="89" spans="1:24" x14ac:dyDescent="0.25">
      <c r="A89" s="33">
        <v>220249000147</v>
      </c>
      <c r="B89" s="55" t="s">
        <v>451</v>
      </c>
      <c r="C89" s="34">
        <v>46023</v>
      </c>
      <c r="D89" s="33">
        <v>22026001462</v>
      </c>
      <c r="E89" s="55" t="s">
        <v>469</v>
      </c>
      <c r="F89" s="35">
        <v>37620.410000000003</v>
      </c>
      <c r="G89" s="55" t="s">
        <v>33</v>
      </c>
      <c r="H89" s="55" t="s">
        <v>635</v>
      </c>
      <c r="I89" s="33">
        <v>220</v>
      </c>
      <c r="J89" s="55" t="s">
        <v>636</v>
      </c>
      <c r="K89" s="55" t="s">
        <v>636</v>
      </c>
      <c r="L89" s="55" t="s">
        <v>473</v>
      </c>
      <c r="M89" s="55" t="s">
        <v>457</v>
      </c>
      <c r="N89" s="55" t="s">
        <v>458</v>
      </c>
      <c r="O89" s="32" t="s">
        <v>276</v>
      </c>
      <c r="P89" s="32" t="s">
        <v>242</v>
      </c>
      <c r="Q89" s="45" t="s">
        <v>397</v>
      </c>
      <c r="R89" s="32" t="s">
        <v>232</v>
      </c>
      <c r="S89" s="45" t="s">
        <v>70</v>
      </c>
      <c r="T89" s="42" t="str">
        <f>VLOOKUP(Tabla1[[#This Row],[AREA]],Hoja1!A:B,2,FALSE)</f>
        <v>04. Hacienda, personal y modernización administrativa</v>
      </c>
      <c r="U89" s="45" t="s">
        <v>186</v>
      </c>
      <c r="V89" s="42" t="str">
        <f>VLOOKUP(Tabla1[[#This Row],[PROGRAMA]],Hoja1!A:B,2,FALSE)</f>
        <v>9204. Tecnologías de la información y comunicación</v>
      </c>
      <c r="W89" s="45">
        <v>64</v>
      </c>
      <c r="X89" s="45">
        <v>641</v>
      </c>
    </row>
    <row r="90" spans="1:24" x14ac:dyDescent="0.25">
      <c r="A90" s="33">
        <v>220260002686</v>
      </c>
      <c r="B90" s="55" t="s">
        <v>451</v>
      </c>
      <c r="C90" s="34">
        <v>46071</v>
      </c>
      <c r="D90" s="33">
        <v>22026002181</v>
      </c>
      <c r="E90" s="55" t="s">
        <v>637</v>
      </c>
      <c r="F90" s="35">
        <v>3286.97</v>
      </c>
      <c r="G90" s="55" t="s">
        <v>638</v>
      </c>
      <c r="H90" s="55" t="s">
        <v>639</v>
      </c>
      <c r="I90" s="33">
        <v>220</v>
      </c>
      <c r="J90" s="55" t="s">
        <v>478</v>
      </c>
      <c r="K90" s="55" t="s">
        <v>478</v>
      </c>
      <c r="L90" s="55" t="s">
        <v>456</v>
      </c>
      <c r="M90" s="55" t="s">
        <v>467</v>
      </c>
      <c r="N90" s="55" t="s">
        <v>468</v>
      </c>
      <c r="O90" s="32" t="s">
        <v>281</v>
      </c>
      <c r="P90" s="32" t="s">
        <v>242</v>
      </c>
      <c r="Q90" s="45" t="s">
        <v>396</v>
      </c>
      <c r="R90" s="32" t="s">
        <v>231</v>
      </c>
      <c r="S90" s="45" t="s">
        <v>68</v>
      </c>
      <c r="T90" s="42" t="str">
        <f>VLOOKUP(Tabla1[[#This Row],[AREA]],Hoja1!A:B,2,FALSE)</f>
        <v>02. Urbanismo y vivienda</v>
      </c>
      <c r="U90" s="45" t="s">
        <v>197</v>
      </c>
      <c r="V90" s="42" t="str">
        <f>VLOOKUP(Tabla1[[#This Row],[PROGRAMA]],Hoja1!A:B,2,FALSE)</f>
        <v>9332. Mantenimiento de edificios e instalaciones municipales</v>
      </c>
      <c r="W90" s="45">
        <v>21</v>
      </c>
      <c r="X90" s="45">
        <v>213</v>
      </c>
    </row>
    <row r="91" spans="1:24" x14ac:dyDescent="0.25">
      <c r="A91" s="33">
        <v>220259000898</v>
      </c>
      <c r="B91" s="55" t="s">
        <v>451</v>
      </c>
      <c r="C91" s="34">
        <v>46023</v>
      </c>
      <c r="D91" s="33">
        <v>22026001226</v>
      </c>
      <c r="E91" s="55" t="s">
        <v>640</v>
      </c>
      <c r="F91" s="35">
        <v>603135.41</v>
      </c>
      <c r="G91" s="55" t="s">
        <v>641</v>
      </c>
      <c r="H91" s="55" t="s">
        <v>642</v>
      </c>
      <c r="I91" s="33">
        <v>220</v>
      </c>
      <c r="J91" s="55" t="s">
        <v>643</v>
      </c>
      <c r="K91" s="55" t="s">
        <v>643</v>
      </c>
      <c r="L91" s="55" t="s">
        <v>644</v>
      </c>
      <c r="M91" s="55" t="s">
        <v>457</v>
      </c>
      <c r="N91" s="55" t="s">
        <v>474</v>
      </c>
      <c r="O91" s="32" t="s">
        <v>276</v>
      </c>
      <c r="P91" s="32" t="s">
        <v>242</v>
      </c>
      <c r="Q91" s="45" t="s">
        <v>397</v>
      </c>
      <c r="R91" s="32" t="s">
        <v>232</v>
      </c>
      <c r="S91" s="45" t="s">
        <v>73</v>
      </c>
      <c r="T91" s="42" t="str">
        <f>VLOOKUP(Tabla1[[#This Row],[AREA]],Hoja1!A:B,2,FALSE)</f>
        <v>08. Tráfico y movilidad</v>
      </c>
      <c r="U91" s="45" t="s">
        <v>117</v>
      </c>
      <c r="V91" s="42" t="str">
        <f>VLOOKUP(Tabla1[[#This Row],[PROGRAMA]],Hoja1!A:B,2,FALSE)</f>
        <v>1532. Pavimentación vias públicas y otros servicios urbanísticos</v>
      </c>
      <c r="W91" s="45">
        <v>61</v>
      </c>
      <c r="X91" s="45">
        <v>619</v>
      </c>
    </row>
    <row r="92" spans="1:24" x14ac:dyDescent="0.25">
      <c r="A92" s="33">
        <v>220249000144</v>
      </c>
      <c r="B92" s="55" t="s">
        <v>451</v>
      </c>
      <c r="C92" s="34">
        <v>46023</v>
      </c>
      <c r="D92" s="33">
        <v>22026001774</v>
      </c>
      <c r="E92" s="55" t="s">
        <v>645</v>
      </c>
      <c r="F92" s="35">
        <v>91798.67</v>
      </c>
      <c r="G92" s="55" t="s">
        <v>646</v>
      </c>
      <c r="H92" s="55" t="s">
        <v>647</v>
      </c>
      <c r="I92" s="33">
        <v>220</v>
      </c>
      <c r="J92" s="55" t="s">
        <v>648</v>
      </c>
      <c r="K92" s="55" t="s">
        <v>649</v>
      </c>
      <c r="L92" s="55" t="s">
        <v>456</v>
      </c>
      <c r="M92" s="55" t="s">
        <v>457</v>
      </c>
      <c r="N92" s="55" t="s">
        <v>458</v>
      </c>
      <c r="O92" s="32" t="s">
        <v>276</v>
      </c>
      <c r="P92" s="32" t="s">
        <v>242</v>
      </c>
      <c r="Q92" s="45" t="s">
        <v>396</v>
      </c>
      <c r="R92" s="32" t="s">
        <v>231</v>
      </c>
      <c r="S92" s="45" t="s">
        <v>71</v>
      </c>
      <c r="T92" s="42" t="str">
        <f>VLOOKUP(Tabla1[[#This Row],[AREA]],Hoja1!A:B,2,FALSE)</f>
        <v>06. Educación y cultura</v>
      </c>
      <c r="U92" s="45" t="s">
        <v>149</v>
      </c>
      <c r="V92" s="42" t="str">
        <f>VLOOKUP(Tabla1[[#This Row],[PROGRAMA]],Hoja1!A:B,2,FALSE)</f>
        <v>3261. Servicios complementarios de educación</v>
      </c>
      <c r="W92" s="45">
        <v>22</v>
      </c>
      <c r="X92" s="45">
        <v>22799</v>
      </c>
    </row>
    <row r="93" spans="1:24" x14ac:dyDescent="0.25">
      <c r="A93" s="33">
        <v>220259000766</v>
      </c>
      <c r="B93" s="55" t="s">
        <v>451</v>
      </c>
      <c r="C93" s="34">
        <v>46023</v>
      </c>
      <c r="D93" s="33">
        <v>22026001605</v>
      </c>
      <c r="E93" s="55" t="s">
        <v>650</v>
      </c>
      <c r="F93" s="35">
        <v>1279.58</v>
      </c>
      <c r="G93" s="55" t="s">
        <v>651</v>
      </c>
      <c r="H93" s="55" t="s">
        <v>652</v>
      </c>
      <c r="I93" s="33">
        <v>220</v>
      </c>
      <c r="J93" s="55" t="s">
        <v>455</v>
      </c>
      <c r="K93" s="55" t="s">
        <v>455</v>
      </c>
      <c r="L93" s="55" t="s">
        <v>456</v>
      </c>
      <c r="M93" s="55" t="s">
        <v>467</v>
      </c>
      <c r="N93" s="55" t="s">
        <v>468</v>
      </c>
      <c r="O93" s="32" t="s">
        <v>281</v>
      </c>
      <c r="P93" s="32" t="s">
        <v>242</v>
      </c>
      <c r="Q93" s="45" t="s">
        <v>397</v>
      </c>
      <c r="R93" s="32" t="s">
        <v>232</v>
      </c>
      <c r="S93" s="45" t="s">
        <v>75</v>
      </c>
      <c r="T93" s="42" t="str">
        <f>VLOOKUP(Tabla1[[#This Row],[AREA]],Hoja1!A:B,2,FALSE)</f>
        <v>10. Personas mayores, familia y servicios sociales</v>
      </c>
      <c r="U93" s="45" t="s">
        <v>132</v>
      </c>
      <c r="V93" s="42" t="str">
        <f>VLOOKUP(Tabla1[[#This Row],[PROGRAMA]],Hoja1!A:B,2,FALSE)</f>
        <v>2312. Iniciativas sociales</v>
      </c>
      <c r="W93" s="45">
        <v>63</v>
      </c>
      <c r="X93" s="45">
        <v>632</v>
      </c>
    </row>
    <row r="94" spans="1:24" x14ac:dyDescent="0.25">
      <c r="A94" s="33">
        <v>220259000835</v>
      </c>
      <c r="B94" s="55" t="s">
        <v>451</v>
      </c>
      <c r="C94" s="34">
        <v>46023</v>
      </c>
      <c r="D94" s="33">
        <v>22026001608</v>
      </c>
      <c r="E94" s="55" t="s">
        <v>650</v>
      </c>
      <c r="F94" s="35">
        <v>1279.58</v>
      </c>
      <c r="G94" s="55" t="s">
        <v>651</v>
      </c>
      <c r="H94" s="55" t="s">
        <v>653</v>
      </c>
      <c r="I94" s="33">
        <v>220</v>
      </c>
      <c r="J94" s="55" t="s">
        <v>455</v>
      </c>
      <c r="K94" s="55" t="s">
        <v>455</v>
      </c>
      <c r="L94" s="55" t="s">
        <v>644</v>
      </c>
      <c r="M94" s="55" t="s">
        <v>467</v>
      </c>
      <c r="N94" s="55" t="s">
        <v>458</v>
      </c>
      <c r="O94" s="32" t="s">
        <v>281</v>
      </c>
      <c r="P94" s="32" t="s">
        <v>242</v>
      </c>
      <c r="Q94" s="45" t="s">
        <v>397</v>
      </c>
      <c r="R94" s="32" t="s">
        <v>232</v>
      </c>
      <c r="S94" s="45" t="s">
        <v>75</v>
      </c>
      <c r="T94" s="42" t="str">
        <f>VLOOKUP(Tabla1[[#This Row],[AREA]],Hoja1!A:B,2,FALSE)</f>
        <v>10. Personas mayores, familia y servicios sociales</v>
      </c>
      <c r="U94" s="45" t="s">
        <v>132</v>
      </c>
      <c r="V94" s="42" t="str">
        <f>VLOOKUP(Tabla1[[#This Row],[PROGRAMA]],Hoja1!A:B,2,FALSE)</f>
        <v>2312. Iniciativas sociales</v>
      </c>
      <c r="W94" s="45">
        <v>63</v>
      </c>
      <c r="X94" s="45">
        <v>632</v>
      </c>
    </row>
    <row r="95" spans="1:24" x14ac:dyDescent="0.25">
      <c r="A95" s="33">
        <v>220260000692</v>
      </c>
      <c r="B95" s="55" t="s">
        <v>451</v>
      </c>
      <c r="C95" s="34">
        <v>46050</v>
      </c>
      <c r="D95" s="33">
        <v>22026000724</v>
      </c>
      <c r="E95" s="55" t="s">
        <v>542</v>
      </c>
      <c r="F95" s="35">
        <v>544.5</v>
      </c>
      <c r="G95" s="55" t="s">
        <v>654</v>
      </c>
      <c r="H95" s="55" t="s">
        <v>655</v>
      </c>
      <c r="I95" s="33">
        <v>220</v>
      </c>
      <c r="J95" s="55" t="s">
        <v>455</v>
      </c>
      <c r="K95" s="55" t="s">
        <v>455</v>
      </c>
      <c r="L95" s="55" t="s">
        <v>456</v>
      </c>
      <c r="M95" s="55" t="s">
        <v>467</v>
      </c>
      <c r="N95" s="55" t="s">
        <v>468</v>
      </c>
      <c r="O95" s="32" t="s">
        <v>281</v>
      </c>
      <c r="P95" s="32" t="s">
        <v>242</v>
      </c>
      <c r="Q95" s="45" t="s">
        <v>396</v>
      </c>
      <c r="R95" s="32" t="s">
        <v>231</v>
      </c>
      <c r="S95" s="45" t="s">
        <v>69</v>
      </c>
      <c r="T95" s="42" t="str">
        <f>VLOOKUP(Tabla1[[#This Row],[AREA]],Hoja1!A:B,2,FALSE)</f>
        <v>03. Participación ciudadana y deportes</v>
      </c>
      <c r="U95" s="45" t="s">
        <v>192</v>
      </c>
      <c r="V95" s="42" t="str">
        <f>VLOOKUP(Tabla1[[#This Row],[PROGRAMA]],Hoja1!A:B,2,FALSE)</f>
        <v>9241. Participación ciudadana</v>
      </c>
      <c r="W95" s="45">
        <v>22</v>
      </c>
      <c r="X95" s="45">
        <v>22609</v>
      </c>
    </row>
    <row r="96" spans="1:24" x14ac:dyDescent="0.25">
      <c r="A96" s="33">
        <v>220260002841</v>
      </c>
      <c r="B96" s="55" t="s">
        <v>451</v>
      </c>
      <c r="C96" s="34">
        <v>46072</v>
      </c>
      <c r="D96" s="33">
        <v>22026002130</v>
      </c>
      <c r="E96" s="55" t="s">
        <v>656</v>
      </c>
      <c r="F96" s="35">
        <v>3630</v>
      </c>
      <c r="G96" s="55" t="s">
        <v>53</v>
      </c>
      <c r="H96" s="55" t="s">
        <v>657</v>
      </c>
      <c r="I96" s="33">
        <v>220</v>
      </c>
      <c r="J96" s="55" t="s">
        <v>455</v>
      </c>
      <c r="K96" s="55" t="s">
        <v>455</v>
      </c>
      <c r="L96" s="55" t="s">
        <v>473</v>
      </c>
      <c r="M96" s="55" t="s">
        <v>467</v>
      </c>
      <c r="N96" s="55" t="s">
        <v>468</v>
      </c>
      <c r="O96" s="32" t="s">
        <v>281</v>
      </c>
      <c r="P96" s="32" t="s">
        <v>242</v>
      </c>
      <c r="Q96" s="45" t="s">
        <v>396</v>
      </c>
      <c r="R96" s="32" t="s">
        <v>231</v>
      </c>
      <c r="S96" s="45" t="s">
        <v>73</v>
      </c>
      <c r="T96" s="42" t="str">
        <f>VLOOKUP(Tabla1[[#This Row],[AREA]],Hoja1!A:B,2,FALSE)</f>
        <v>08. Tráfico y movilidad</v>
      </c>
      <c r="U96" s="45" t="s">
        <v>117</v>
      </c>
      <c r="V96" s="42" t="str">
        <f>VLOOKUP(Tabla1[[#This Row],[PROGRAMA]],Hoja1!A:B,2,FALSE)</f>
        <v>1532. Pavimentación vias públicas y otros servicios urbanísticos</v>
      </c>
      <c r="W96" s="45">
        <v>20</v>
      </c>
      <c r="X96" s="45">
        <v>203</v>
      </c>
    </row>
    <row r="97" spans="1:24" x14ac:dyDescent="0.25">
      <c r="A97" s="33">
        <v>220259000644</v>
      </c>
      <c r="B97" s="55" t="s">
        <v>451</v>
      </c>
      <c r="C97" s="34">
        <v>46023</v>
      </c>
      <c r="D97" s="33">
        <v>22026001531</v>
      </c>
      <c r="E97" s="55" t="s">
        <v>658</v>
      </c>
      <c r="F97" s="35">
        <v>52632.73</v>
      </c>
      <c r="G97" s="55" t="s">
        <v>659</v>
      </c>
      <c r="H97" s="55" t="s">
        <v>660</v>
      </c>
      <c r="I97" s="33">
        <v>220</v>
      </c>
      <c r="J97" s="55" t="s">
        <v>455</v>
      </c>
      <c r="K97" s="55" t="s">
        <v>455</v>
      </c>
      <c r="L97" s="55" t="s">
        <v>456</v>
      </c>
      <c r="M97" s="55" t="s">
        <v>457</v>
      </c>
      <c r="N97" s="55" t="s">
        <v>458</v>
      </c>
      <c r="O97" s="32" t="s">
        <v>276</v>
      </c>
      <c r="P97" s="32" t="s">
        <v>242</v>
      </c>
      <c r="Q97" s="45" t="s">
        <v>397</v>
      </c>
      <c r="R97" s="32" t="s">
        <v>232</v>
      </c>
      <c r="S97" s="45" t="s">
        <v>70</v>
      </c>
      <c r="T97" s="42" t="str">
        <f>VLOOKUP(Tabla1[[#This Row],[AREA]],Hoja1!A:B,2,FALSE)</f>
        <v>04. Hacienda, personal y modernización administrativa</v>
      </c>
      <c r="U97" s="45" t="s">
        <v>186</v>
      </c>
      <c r="V97" s="42" t="str">
        <f>VLOOKUP(Tabla1[[#This Row],[PROGRAMA]],Hoja1!A:B,2,FALSE)</f>
        <v>9204. Tecnologías de la información y comunicación</v>
      </c>
      <c r="W97" s="45">
        <v>63</v>
      </c>
      <c r="X97" s="45">
        <v>636</v>
      </c>
    </row>
    <row r="98" spans="1:24" x14ac:dyDescent="0.25">
      <c r="A98" s="33">
        <v>220249000524</v>
      </c>
      <c r="B98" s="55" t="s">
        <v>451</v>
      </c>
      <c r="C98" s="34">
        <v>46023</v>
      </c>
      <c r="D98" s="33">
        <v>22026001726</v>
      </c>
      <c r="E98" s="55" t="s">
        <v>661</v>
      </c>
      <c r="F98" s="35">
        <v>3569.5</v>
      </c>
      <c r="G98" s="55" t="s">
        <v>662</v>
      </c>
      <c r="H98" s="55" t="s">
        <v>663</v>
      </c>
      <c r="I98" s="33">
        <v>220</v>
      </c>
      <c r="J98" s="55" t="s">
        <v>664</v>
      </c>
      <c r="K98" s="55" t="s">
        <v>494</v>
      </c>
      <c r="L98" s="55" t="s">
        <v>473</v>
      </c>
      <c r="M98" s="55" t="s">
        <v>457</v>
      </c>
      <c r="N98" s="55" t="s">
        <v>458</v>
      </c>
      <c r="O98" s="32" t="s">
        <v>276</v>
      </c>
      <c r="P98" s="32" t="s">
        <v>242</v>
      </c>
      <c r="Q98" s="45" t="s">
        <v>396</v>
      </c>
      <c r="R98" s="32" t="s">
        <v>231</v>
      </c>
      <c r="S98" s="45" t="s">
        <v>72</v>
      </c>
      <c r="T98" s="42" t="str">
        <f>VLOOKUP(Tabla1[[#This Row],[AREA]],Hoja1!A:B,2,FALSE)</f>
        <v>07. Medio ambiente</v>
      </c>
      <c r="U98" s="45" t="s">
        <v>128</v>
      </c>
      <c r="V98" s="42" t="str">
        <f>VLOOKUP(Tabla1[[#This Row],[PROGRAMA]],Hoja1!A:B,2,FALSE)</f>
        <v>1721. Protección del medio ambiente</v>
      </c>
      <c r="W98" s="45">
        <v>21</v>
      </c>
      <c r="X98" s="45">
        <v>213</v>
      </c>
    </row>
    <row r="99" spans="1:24" x14ac:dyDescent="0.25">
      <c r="A99" s="33">
        <v>220260000644</v>
      </c>
      <c r="B99" s="55" t="s">
        <v>451</v>
      </c>
      <c r="C99" s="34">
        <v>46049</v>
      </c>
      <c r="D99" s="33">
        <v>22026000043</v>
      </c>
      <c r="E99" s="55" t="s">
        <v>665</v>
      </c>
      <c r="F99" s="35">
        <v>6957.5</v>
      </c>
      <c r="G99" s="55" t="s">
        <v>337</v>
      </c>
      <c r="H99" s="55" t="s">
        <v>666</v>
      </c>
      <c r="I99" s="33">
        <v>220</v>
      </c>
      <c r="J99" s="55" t="s">
        <v>455</v>
      </c>
      <c r="K99" s="55" t="s">
        <v>455</v>
      </c>
      <c r="L99" s="55" t="s">
        <v>456</v>
      </c>
      <c r="M99" s="55" t="s">
        <v>467</v>
      </c>
      <c r="N99" s="55" t="s">
        <v>468</v>
      </c>
      <c r="O99" s="32" t="s">
        <v>281</v>
      </c>
      <c r="P99" s="32" t="s">
        <v>242</v>
      </c>
      <c r="Q99" s="45" t="s">
        <v>396</v>
      </c>
      <c r="R99" s="32" t="s">
        <v>231</v>
      </c>
      <c r="S99" s="45" t="s">
        <v>66</v>
      </c>
      <c r="T99" s="42" t="str">
        <f>VLOOKUP(Tabla1[[#This Row],[AREA]],Hoja1!A:B,2,FALSE)</f>
        <v>01. Alcaldía</v>
      </c>
      <c r="U99" s="45" t="s">
        <v>265</v>
      </c>
      <c r="V99" s="42" t="str">
        <f>VLOOKUP(Tabla1[[#This Row],[PROGRAMA]],Hoja1!A:B,2,FALSE)</f>
        <v>4331. Desarrollo empresarial</v>
      </c>
      <c r="W99" s="45">
        <v>22</v>
      </c>
      <c r="X99" s="45">
        <v>22799</v>
      </c>
    </row>
    <row r="100" spans="1:24" x14ac:dyDescent="0.25">
      <c r="A100" s="33">
        <v>220260000703</v>
      </c>
      <c r="B100" s="55" t="s">
        <v>451</v>
      </c>
      <c r="C100" s="34">
        <v>46050</v>
      </c>
      <c r="D100" s="33">
        <v>22026000832</v>
      </c>
      <c r="E100" s="55" t="s">
        <v>542</v>
      </c>
      <c r="F100" s="35">
        <v>990</v>
      </c>
      <c r="G100" s="55" t="s">
        <v>24</v>
      </c>
      <c r="H100" s="55" t="s">
        <v>667</v>
      </c>
      <c r="I100" s="33">
        <v>220</v>
      </c>
      <c r="J100" s="55" t="s">
        <v>531</v>
      </c>
      <c r="K100" s="55" t="s">
        <v>531</v>
      </c>
      <c r="L100" s="55" t="s">
        <v>456</v>
      </c>
      <c r="M100" s="55" t="s">
        <v>467</v>
      </c>
      <c r="N100" s="55" t="s">
        <v>468</v>
      </c>
      <c r="O100" s="32" t="s">
        <v>281</v>
      </c>
      <c r="P100" s="32" t="s">
        <v>242</v>
      </c>
      <c r="Q100" s="45" t="s">
        <v>396</v>
      </c>
      <c r="R100" s="32" t="s">
        <v>231</v>
      </c>
      <c r="S100" s="45" t="s">
        <v>69</v>
      </c>
      <c r="T100" s="42" t="str">
        <f>VLOOKUP(Tabla1[[#This Row],[AREA]],Hoja1!A:B,2,FALSE)</f>
        <v>03. Participación ciudadana y deportes</v>
      </c>
      <c r="U100" s="45" t="s">
        <v>192</v>
      </c>
      <c r="V100" s="42" t="str">
        <f>VLOOKUP(Tabla1[[#This Row],[PROGRAMA]],Hoja1!A:B,2,FALSE)</f>
        <v>9241. Participación ciudadana</v>
      </c>
      <c r="W100" s="45">
        <v>22</v>
      </c>
      <c r="X100" s="45">
        <v>22609</v>
      </c>
    </row>
    <row r="101" spans="1:24" x14ac:dyDescent="0.25">
      <c r="A101" s="33">
        <v>220260000708</v>
      </c>
      <c r="B101" s="55" t="s">
        <v>451</v>
      </c>
      <c r="C101" s="34">
        <v>46050</v>
      </c>
      <c r="D101" s="33">
        <v>22026000847</v>
      </c>
      <c r="E101" s="55" t="s">
        <v>542</v>
      </c>
      <c r="F101" s="35">
        <v>275</v>
      </c>
      <c r="G101" s="55" t="s">
        <v>24</v>
      </c>
      <c r="H101" s="55" t="s">
        <v>668</v>
      </c>
      <c r="I101" s="33">
        <v>220</v>
      </c>
      <c r="J101" s="55" t="s">
        <v>531</v>
      </c>
      <c r="K101" s="55" t="s">
        <v>531</v>
      </c>
      <c r="L101" s="55" t="s">
        <v>456</v>
      </c>
      <c r="M101" s="55" t="s">
        <v>467</v>
      </c>
      <c r="N101" s="55" t="s">
        <v>468</v>
      </c>
      <c r="O101" s="32" t="s">
        <v>281</v>
      </c>
      <c r="P101" s="32" t="s">
        <v>242</v>
      </c>
      <c r="Q101" s="45" t="s">
        <v>396</v>
      </c>
      <c r="R101" s="32" t="s">
        <v>231</v>
      </c>
      <c r="S101" s="45" t="s">
        <v>69</v>
      </c>
      <c r="T101" s="42" t="str">
        <f>VLOOKUP(Tabla1[[#This Row],[AREA]],Hoja1!A:B,2,FALSE)</f>
        <v>03. Participación ciudadana y deportes</v>
      </c>
      <c r="U101" s="45" t="s">
        <v>192</v>
      </c>
      <c r="V101" s="42" t="str">
        <f>VLOOKUP(Tabla1[[#This Row],[PROGRAMA]],Hoja1!A:B,2,FALSE)</f>
        <v>9241. Participación ciudadana</v>
      </c>
      <c r="W101" s="45">
        <v>22</v>
      </c>
      <c r="X101" s="45">
        <v>22609</v>
      </c>
    </row>
    <row r="102" spans="1:24" x14ac:dyDescent="0.25">
      <c r="A102" s="33">
        <v>220259001083</v>
      </c>
      <c r="B102" s="55" t="s">
        <v>451</v>
      </c>
      <c r="C102" s="34">
        <v>46023</v>
      </c>
      <c r="D102" s="33">
        <v>22026000783</v>
      </c>
      <c r="E102" s="55" t="s">
        <v>553</v>
      </c>
      <c r="F102" s="35">
        <v>6459.58</v>
      </c>
      <c r="G102" s="55" t="s">
        <v>669</v>
      </c>
      <c r="H102" s="55" t="s">
        <v>670</v>
      </c>
      <c r="I102" s="33">
        <v>220</v>
      </c>
      <c r="J102" s="55" t="s">
        <v>671</v>
      </c>
      <c r="K102" s="55" t="s">
        <v>455</v>
      </c>
      <c r="L102" s="55" t="s">
        <v>473</v>
      </c>
      <c r="M102" s="55" t="s">
        <v>467</v>
      </c>
      <c r="N102" s="55" t="s">
        <v>468</v>
      </c>
      <c r="O102" s="32" t="s">
        <v>281</v>
      </c>
      <c r="P102" s="32" t="s">
        <v>242</v>
      </c>
      <c r="Q102" s="45" t="s">
        <v>396</v>
      </c>
      <c r="R102" s="32" t="s">
        <v>231</v>
      </c>
      <c r="S102" s="45" t="s">
        <v>261</v>
      </c>
      <c r="T102" s="42" t="str">
        <f>VLOOKUP(Tabla1[[#This Row],[AREA]],Hoja1!A:B,2,FALSE)</f>
        <v>05. Comercio, mercados y consumo</v>
      </c>
      <c r="U102" s="45" t="s">
        <v>174</v>
      </c>
      <c r="V102" s="42" t="str">
        <f>VLOOKUP(Tabla1[[#This Row],[PROGRAMA]],Hoja1!A:B,2,FALSE)</f>
        <v>4312. Mercados</v>
      </c>
      <c r="W102" s="45">
        <v>22</v>
      </c>
      <c r="X102" s="45">
        <v>22799</v>
      </c>
    </row>
    <row r="103" spans="1:24" x14ac:dyDescent="0.25">
      <c r="A103" s="33">
        <v>220259000797</v>
      </c>
      <c r="B103" s="55" t="s">
        <v>451</v>
      </c>
      <c r="C103" s="34">
        <v>46023</v>
      </c>
      <c r="D103" s="33">
        <v>22026001382</v>
      </c>
      <c r="E103" s="55" t="s">
        <v>672</v>
      </c>
      <c r="F103" s="35">
        <v>7236.9</v>
      </c>
      <c r="G103" s="55" t="s">
        <v>673</v>
      </c>
      <c r="H103" s="55" t="s">
        <v>674</v>
      </c>
      <c r="I103" s="33">
        <v>220</v>
      </c>
      <c r="J103" s="55" t="s">
        <v>675</v>
      </c>
      <c r="K103" s="55" t="s">
        <v>478</v>
      </c>
      <c r="L103" s="55" t="s">
        <v>456</v>
      </c>
      <c r="M103" s="55" t="s">
        <v>457</v>
      </c>
      <c r="N103" s="55" t="s">
        <v>458</v>
      </c>
      <c r="O103" s="32" t="s">
        <v>276</v>
      </c>
      <c r="P103" s="32" t="s">
        <v>242</v>
      </c>
      <c r="Q103" s="45" t="s">
        <v>396</v>
      </c>
      <c r="R103" s="32" t="s">
        <v>231</v>
      </c>
      <c r="S103" s="45" t="s">
        <v>69</v>
      </c>
      <c r="T103" s="42" t="str">
        <f>VLOOKUP(Tabla1[[#This Row],[AREA]],Hoja1!A:B,2,FALSE)</f>
        <v>03. Participación ciudadana y deportes</v>
      </c>
      <c r="U103" s="45" t="s">
        <v>192</v>
      </c>
      <c r="V103" s="42" t="str">
        <f>VLOOKUP(Tabla1[[#This Row],[PROGRAMA]],Hoja1!A:B,2,FALSE)</f>
        <v>9241. Participación ciudadana</v>
      </c>
      <c r="W103" s="45">
        <v>22</v>
      </c>
      <c r="X103" s="45">
        <v>22700</v>
      </c>
    </row>
    <row r="104" spans="1:24" x14ac:dyDescent="0.25">
      <c r="A104" s="33">
        <v>220260001131</v>
      </c>
      <c r="B104" s="55" t="s">
        <v>451</v>
      </c>
      <c r="C104" s="34">
        <v>46064</v>
      </c>
      <c r="D104" s="33">
        <v>22026002102</v>
      </c>
      <c r="E104" s="55" t="s">
        <v>676</v>
      </c>
      <c r="F104" s="35">
        <v>300</v>
      </c>
      <c r="G104" s="55" t="s">
        <v>677</v>
      </c>
      <c r="H104" s="55" t="s">
        <v>678</v>
      </c>
      <c r="I104" s="33">
        <v>220</v>
      </c>
      <c r="J104" s="55" t="s">
        <v>455</v>
      </c>
      <c r="K104" s="55" t="s">
        <v>455</v>
      </c>
      <c r="L104" s="55" t="s">
        <v>456</v>
      </c>
      <c r="M104" s="55" t="s">
        <v>467</v>
      </c>
      <c r="N104" s="55" t="s">
        <v>468</v>
      </c>
      <c r="O104" s="32" t="s">
        <v>281</v>
      </c>
      <c r="P104" s="32" t="s">
        <v>242</v>
      </c>
      <c r="Q104" s="45" t="s">
        <v>396</v>
      </c>
      <c r="R104" s="32" t="s">
        <v>231</v>
      </c>
      <c r="S104" s="45" t="s">
        <v>261</v>
      </c>
      <c r="T104" s="42" t="str">
        <f>VLOOKUP(Tabla1[[#This Row],[AREA]],Hoja1!A:B,2,FALSE)</f>
        <v>05. Comercio, mercados y consumo</v>
      </c>
      <c r="U104" s="45" t="s">
        <v>175</v>
      </c>
      <c r="V104" s="42" t="str">
        <f>VLOOKUP(Tabla1[[#This Row],[PROGRAMA]],Hoja1!A:B,2,FALSE)</f>
        <v>4314. Actuaciones en materia de comercio minorista</v>
      </c>
      <c r="W104" s="45">
        <v>22</v>
      </c>
      <c r="X104" s="45">
        <v>22606</v>
      </c>
    </row>
    <row r="105" spans="1:24" x14ac:dyDescent="0.25">
      <c r="A105" s="33">
        <v>220239000860</v>
      </c>
      <c r="B105" s="55" t="s">
        <v>451</v>
      </c>
      <c r="C105" s="34">
        <v>46023</v>
      </c>
      <c r="D105" s="33">
        <v>22026001191</v>
      </c>
      <c r="E105" s="55" t="s">
        <v>679</v>
      </c>
      <c r="F105" s="35">
        <v>739475.3</v>
      </c>
      <c r="G105" s="55" t="s">
        <v>680</v>
      </c>
      <c r="H105" s="55" t="s">
        <v>681</v>
      </c>
      <c r="I105" s="33">
        <v>220</v>
      </c>
      <c r="J105" s="55" t="s">
        <v>455</v>
      </c>
      <c r="K105" s="55" t="s">
        <v>455</v>
      </c>
      <c r="L105" s="55" t="s">
        <v>456</v>
      </c>
      <c r="M105" s="55" t="s">
        <v>457</v>
      </c>
      <c r="N105" s="55" t="s">
        <v>458</v>
      </c>
      <c r="O105" s="32" t="s">
        <v>276</v>
      </c>
      <c r="P105" s="32" t="s">
        <v>242</v>
      </c>
      <c r="Q105" s="45" t="s">
        <v>397</v>
      </c>
      <c r="R105" s="32" t="s">
        <v>232</v>
      </c>
      <c r="S105" s="45" t="s">
        <v>73</v>
      </c>
      <c r="T105" s="42" t="str">
        <f>VLOOKUP(Tabla1[[#This Row],[AREA]],Hoja1!A:B,2,FALSE)</f>
        <v>08. Tráfico y movilidad</v>
      </c>
      <c r="U105" s="45" t="s">
        <v>108</v>
      </c>
      <c r="V105" s="42" t="str">
        <f>VLOOKUP(Tabla1[[#This Row],[PROGRAMA]],Hoja1!A:B,2,FALSE)</f>
        <v>1341. Movilidad</v>
      </c>
      <c r="W105" s="45">
        <v>61</v>
      </c>
      <c r="X105" s="45">
        <v>619</v>
      </c>
    </row>
    <row r="106" spans="1:24" x14ac:dyDescent="0.25">
      <c r="A106" s="33">
        <v>220259000772</v>
      </c>
      <c r="B106" s="55" t="s">
        <v>451</v>
      </c>
      <c r="C106" s="34">
        <v>46023</v>
      </c>
      <c r="D106" s="33">
        <v>22026001144</v>
      </c>
      <c r="E106" s="55" t="s">
        <v>682</v>
      </c>
      <c r="F106" s="35">
        <v>27700.53</v>
      </c>
      <c r="G106" s="55" t="s">
        <v>683</v>
      </c>
      <c r="H106" s="55" t="s">
        <v>684</v>
      </c>
      <c r="I106" s="33">
        <v>220</v>
      </c>
      <c r="J106" s="55" t="s">
        <v>455</v>
      </c>
      <c r="K106" s="55" t="s">
        <v>455</v>
      </c>
      <c r="L106" s="55" t="s">
        <v>456</v>
      </c>
      <c r="M106" s="55" t="s">
        <v>457</v>
      </c>
      <c r="N106" s="55" t="s">
        <v>458</v>
      </c>
      <c r="O106" s="32" t="s">
        <v>276</v>
      </c>
      <c r="P106" s="32" t="s">
        <v>242</v>
      </c>
      <c r="Q106" s="45" t="s">
        <v>396</v>
      </c>
      <c r="R106" s="32" t="s">
        <v>231</v>
      </c>
      <c r="S106" s="45" t="s">
        <v>262</v>
      </c>
      <c r="T106" s="42" t="str">
        <f>VLOOKUP(Tabla1[[#This Row],[AREA]],Hoja1!A:B,2,FALSE)</f>
        <v>11. Salud pública y seguridad ciudadana</v>
      </c>
      <c r="U106" s="45" t="s">
        <v>121</v>
      </c>
      <c r="V106" s="42" t="str">
        <f>VLOOKUP(Tabla1[[#This Row],[PROGRAMA]],Hoja1!A:B,2,FALSE)</f>
        <v>1631. Limpieza viaria</v>
      </c>
      <c r="W106" s="45">
        <v>22</v>
      </c>
      <c r="X106" s="45">
        <v>22700</v>
      </c>
    </row>
    <row r="107" spans="1:24" x14ac:dyDescent="0.25">
      <c r="A107" s="33">
        <v>220259000978</v>
      </c>
      <c r="B107" s="55" t="s">
        <v>451</v>
      </c>
      <c r="C107" s="34">
        <v>46023</v>
      </c>
      <c r="D107" s="33">
        <v>22026001666</v>
      </c>
      <c r="E107" s="55" t="s">
        <v>559</v>
      </c>
      <c r="F107" s="35">
        <v>1597.2</v>
      </c>
      <c r="G107" s="55" t="s">
        <v>424</v>
      </c>
      <c r="H107" s="55" t="s">
        <v>685</v>
      </c>
      <c r="I107" s="33">
        <v>220</v>
      </c>
      <c r="J107" s="55" t="s">
        <v>455</v>
      </c>
      <c r="K107" s="55" t="s">
        <v>455</v>
      </c>
      <c r="L107" s="55" t="s">
        <v>456</v>
      </c>
      <c r="M107" s="55" t="s">
        <v>467</v>
      </c>
      <c r="N107" s="55" t="s">
        <v>468</v>
      </c>
      <c r="O107" s="32" t="s">
        <v>281</v>
      </c>
      <c r="P107" s="32" t="s">
        <v>242</v>
      </c>
      <c r="Q107" s="45" t="s">
        <v>396</v>
      </c>
      <c r="R107" s="32" t="s">
        <v>231</v>
      </c>
      <c r="S107" s="45" t="s">
        <v>75</v>
      </c>
      <c r="T107" s="42" t="str">
        <f>VLOOKUP(Tabla1[[#This Row],[AREA]],Hoja1!A:B,2,FALSE)</f>
        <v>10. Personas mayores, familia y servicios sociales</v>
      </c>
      <c r="U107" s="45" t="s">
        <v>136</v>
      </c>
      <c r="V107" s="42" t="str">
        <f>VLOOKUP(Tabla1[[#This Row],[PROGRAMA]],Hoja1!A:B,2,FALSE)</f>
        <v>2315. Políticas de Igualdad e infancia</v>
      </c>
      <c r="W107" s="45">
        <v>22</v>
      </c>
      <c r="X107" s="45">
        <v>22799</v>
      </c>
    </row>
    <row r="108" spans="1:24" x14ac:dyDescent="0.25">
      <c r="A108" s="33">
        <v>220249000300</v>
      </c>
      <c r="B108" s="55" t="s">
        <v>451</v>
      </c>
      <c r="C108" s="34">
        <v>46023</v>
      </c>
      <c r="D108" s="33">
        <v>22026001786</v>
      </c>
      <c r="E108" s="55" t="s">
        <v>686</v>
      </c>
      <c r="F108" s="35">
        <v>162888</v>
      </c>
      <c r="G108" s="55" t="s">
        <v>687</v>
      </c>
      <c r="H108" s="55" t="s">
        <v>688</v>
      </c>
      <c r="I108" s="33">
        <v>220</v>
      </c>
      <c r="J108" s="55" t="s">
        <v>531</v>
      </c>
      <c r="K108" s="55" t="s">
        <v>531</v>
      </c>
      <c r="L108" s="55" t="s">
        <v>456</v>
      </c>
      <c r="M108" s="55" t="s">
        <v>457</v>
      </c>
      <c r="N108" s="55" t="s">
        <v>458</v>
      </c>
      <c r="O108" s="32" t="s">
        <v>276</v>
      </c>
      <c r="P108" s="32" t="s">
        <v>242</v>
      </c>
      <c r="Q108" s="45" t="s">
        <v>396</v>
      </c>
      <c r="R108" s="32" t="s">
        <v>231</v>
      </c>
      <c r="S108" s="45" t="s">
        <v>71</v>
      </c>
      <c r="T108" s="42" t="str">
        <f>VLOOKUP(Tabla1[[#This Row],[AREA]],Hoja1!A:B,2,FALSE)</f>
        <v>06. Educación y cultura</v>
      </c>
      <c r="U108" s="45" t="s">
        <v>145</v>
      </c>
      <c r="V108" s="42" t="str">
        <f>VLOOKUP(Tabla1[[#This Row],[PROGRAMA]],Hoja1!A:B,2,FALSE)</f>
        <v>3231. Escuelas infantiles</v>
      </c>
      <c r="W108" s="45">
        <v>22</v>
      </c>
      <c r="X108" s="45">
        <v>22799</v>
      </c>
    </row>
    <row r="109" spans="1:24" x14ac:dyDescent="0.25">
      <c r="A109" s="33">
        <v>220249000301</v>
      </c>
      <c r="B109" s="55" t="s">
        <v>451</v>
      </c>
      <c r="C109" s="34">
        <v>46023</v>
      </c>
      <c r="D109" s="33">
        <v>22026001787</v>
      </c>
      <c r="E109" s="55" t="s">
        <v>686</v>
      </c>
      <c r="F109" s="35">
        <v>132828.67000000001</v>
      </c>
      <c r="G109" s="55" t="s">
        <v>687</v>
      </c>
      <c r="H109" s="55" t="s">
        <v>689</v>
      </c>
      <c r="I109" s="33">
        <v>220</v>
      </c>
      <c r="J109" s="55" t="s">
        <v>531</v>
      </c>
      <c r="K109" s="55" t="s">
        <v>531</v>
      </c>
      <c r="L109" s="55" t="s">
        <v>456</v>
      </c>
      <c r="M109" s="55" t="s">
        <v>457</v>
      </c>
      <c r="N109" s="55" t="s">
        <v>458</v>
      </c>
      <c r="O109" s="32" t="s">
        <v>276</v>
      </c>
      <c r="P109" s="32" t="s">
        <v>242</v>
      </c>
      <c r="Q109" s="45" t="s">
        <v>396</v>
      </c>
      <c r="R109" s="32" t="s">
        <v>231</v>
      </c>
      <c r="S109" s="45" t="s">
        <v>71</v>
      </c>
      <c r="T109" s="42" t="str">
        <f>VLOOKUP(Tabla1[[#This Row],[AREA]],Hoja1!A:B,2,FALSE)</f>
        <v>06. Educación y cultura</v>
      </c>
      <c r="U109" s="45" t="s">
        <v>145</v>
      </c>
      <c r="V109" s="42" t="str">
        <f>VLOOKUP(Tabla1[[#This Row],[PROGRAMA]],Hoja1!A:B,2,FALSE)</f>
        <v>3231. Escuelas infantiles</v>
      </c>
      <c r="W109" s="45">
        <v>22</v>
      </c>
      <c r="X109" s="45">
        <v>22799</v>
      </c>
    </row>
    <row r="110" spans="1:24" x14ac:dyDescent="0.25">
      <c r="A110" s="33">
        <v>220259000862</v>
      </c>
      <c r="B110" s="55" t="s">
        <v>451</v>
      </c>
      <c r="C110" s="34">
        <v>46023</v>
      </c>
      <c r="D110" s="33">
        <v>22026001057</v>
      </c>
      <c r="E110" s="55" t="s">
        <v>690</v>
      </c>
      <c r="F110" s="35">
        <v>106581.63</v>
      </c>
      <c r="G110" s="55" t="s">
        <v>691</v>
      </c>
      <c r="H110" s="55" t="s">
        <v>692</v>
      </c>
      <c r="I110" s="33">
        <v>220</v>
      </c>
      <c r="J110" s="55" t="s">
        <v>455</v>
      </c>
      <c r="K110" s="55" t="s">
        <v>455</v>
      </c>
      <c r="L110" s="55" t="s">
        <v>456</v>
      </c>
      <c r="M110" s="55" t="s">
        <v>457</v>
      </c>
      <c r="N110" s="55" t="s">
        <v>458</v>
      </c>
      <c r="O110" s="32" t="s">
        <v>276</v>
      </c>
      <c r="P110" s="32" t="s">
        <v>242</v>
      </c>
      <c r="Q110" s="45" t="s">
        <v>396</v>
      </c>
      <c r="R110" s="32" t="s">
        <v>231</v>
      </c>
      <c r="S110" s="45" t="s">
        <v>66</v>
      </c>
      <c r="T110" s="42" t="str">
        <f>VLOOKUP(Tabla1[[#This Row],[AREA]],Hoja1!A:B,2,FALSE)</f>
        <v>01. Alcaldía</v>
      </c>
      <c r="U110" s="45" t="s">
        <v>188</v>
      </c>
      <c r="V110" s="42" t="str">
        <f>VLOOKUP(Tabla1[[#This Row],[PROGRAMA]],Hoja1!A:B,2,FALSE)</f>
        <v>9206. Archivo municipal</v>
      </c>
      <c r="W110" s="45">
        <v>22</v>
      </c>
      <c r="X110" s="45">
        <v>22706</v>
      </c>
    </row>
    <row r="111" spans="1:24" x14ac:dyDescent="0.25">
      <c r="A111" s="33">
        <v>220259000843</v>
      </c>
      <c r="B111" s="55" t="s">
        <v>451</v>
      </c>
      <c r="C111" s="34">
        <v>46023</v>
      </c>
      <c r="D111" s="33">
        <v>22026001150</v>
      </c>
      <c r="E111" s="55" t="s">
        <v>693</v>
      </c>
      <c r="F111" s="35">
        <v>40864.379999999997</v>
      </c>
      <c r="G111" s="55" t="s">
        <v>694</v>
      </c>
      <c r="H111" s="55" t="s">
        <v>695</v>
      </c>
      <c r="I111" s="33">
        <v>220</v>
      </c>
      <c r="J111" s="55" t="s">
        <v>455</v>
      </c>
      <c r="K111" s="55" t="s">
        <v>455</v>
      </c>
      <c r="L111" s="55" t="s">
        <v>473</v>
      </c>
      <c r="M111" s="55" t="s">
        <v>457</v>
      </c>
      <c r="N111" s="55" t="s">
        <v>458</v>
      </c>
      <c r="O111" s="32" t="s">
        <v>276</v>
      </c>
      <c r="P111" s="32" t="s">
        <v>242</v>
      </c>
      <c r="Q111" s="45" t="s">
        <v>396</v>
      </c>
      <c r="R111" s="32" t="s">
        <v>231</v>
      </c>
      <c r="S111" s="45" t="s">
        <v>262</v>
      </c>
      <c r="T111" s="42" t="str">
        <f>VLOOKUP(Tabla1[[#This Row],[AREA]],Hoja1!A:B,2,FALSE)</f>
        <v>11. Salud pública y seguridad ciudadana</v>
      </c>
      <c r="U111" s="45" t="s">
        <v>141</v>
      </c>
      <c r="V111" s="42" t="str">
        <f>VLOOKUP(Tabla1[[#This Row],[PROGRAMA]],Hoja1!A:B,2,FALSE)</f>
        <v>3111. Protección de la salubridad pública</v>
      </c>
      <c r="W111" s="45">
        <v>22</v>
      </c>
      <c r="X111" s="45">
        <v>22106</v>
      </c>
    </row>
    <row r="112" spans="1:24" x14ac:dyDescent="0.25">
      <c r="A112" s="33">
        <v>220260000953</v>
      </c>
      <c r="B112" s="55" t="s">
        <v>451</v>
      </c>
      <c r="C112" s="34">
        <v>46063</v>
      </c>
      <c r="D112" s="33">
        <v>22026001848</v>
      </c>
      <c r="E112" s="55" t="s">
        <v>696</v>
      </c>
      <c r="F112" s="35">
        <v>7260</v>
      </c>
      <c r="G112" s="55" t="s">
        <v>308</v>
      </c>
      <c r="H112" s="55" t="s">
        <v>697</v>
      </c>
      <c r="I112" s="33">
        <v>220</v>
      </c>
      <c r="J112" s="55" t="s">
        <v>698</v>
      </c>
      <c r="K112" s="55" t="s">
        <v>455</v>
      </c>
      <c r="L112" s="55" t="s">
        <v>456</v>
      </c>
      <c r="M112" s="55" t="s">
        <v>467</v>
      </c>
      <c r="N112" s="55" t="s">
        <v>468</v>
      </c>
      <c r="O112" s="32" t="s">
        <v>281</v>
      </c>
      <c r="P112" s="32" t="s">
        <v>242</v>
      </c>
      <c r="Q112" s="45" t="s">
        <v>396</v>
      </c>
      <c r="R112" s="32" t="s">
        <v>231</v>
      </c>
      <c r="S112" s="45" t="s">
        <v>71</v>
      </c>
      <c r="T112" s="42" t="str">
        <f>VLOOKUP(Tabla1[[#This Row],[AREA]],Hoja1!A:B,2,FALSE)</f>
        <v>06. Educación y cultura</v>
      </c>
      <c r="U112" s="45" t="s">
        <v>147</v>
      </c>
      <c r="V112" s="42" t="str">
        <f>VLOOKUP(Tabla1[[#This Row],[PROGRAMA]],Hoja1!A:B,2,FALSE)</f>
        <v>3232. Conservación y mantenimiento centros educación infantil y primaria</v>
      </c>
      <c r="W112" s="45">
        <v>20</v>
      </c>
      <c r="X112" s="45">
        <v>203</v>
      </c>
    </row>
    <row r="113" spans="1:24" x14ac:dyDescent="0.25">
      <c r="A113" s="33">
        <v>220249000294</v>
      </c>
      <c r="B113" s="55" t="s">
        <v>451</v>
      </c>
      <c r="C113" s="34">
        <v>46023</v>
      </c>
      <c r="D113" s="33">
        <v>22026001780</v>
      </c>
      <c r="E113" s="55" t="s">
        <v>686</v>
      </c>
      <c r="F113" s="35">
        <v>286000</v>
      </c>
      <c r="G113" s="55" t="s">
        <v>699</v>
      </c>
      <c r="H113" s="55" t="s">
        <v>700</v>
      </c>
      <c r="I113" s="33">
        <v>220</v>
      </c>
      <c r="J113" s="55" t="s">
        <v>455</v>
      </c>
      <c r="K113" s="55" t="s">
        <v>455</v>
      </c>
      <c r="L113" s="55" t="s">
        <v>456</v>
      </c>
      <c r="M113" s="55" t="s">
        <v>457</v>
      </c>
      <c r="N113" s="55" t="s">
        <v>458</v>
      </c>
      <c r="O113" s="32" t="s">
        <v>276</v>
      </c>
      <c r="P113" s="32" t="s">
        <v>242</v>
      </c>
      <c r="Q113" s="45" t="s">
        <v>396</v>
      </c>
      <c r="R113" s="32" t="s">
        <v>231</v>
      </c>
      <c r="S113" s="45" t="s">
        <v>71</v>
      </c>
      <c r="T113" s="42" t="str">
        <f>VLOOKUP(Tabla1[[#This Row],[AREA]],Hoja1!A:B,2,FALSE)</f>
        <v>06. Educación y cultura</v>
      </c>
      <c r="U113" s="45" t="s">
        <v>145</v>
      </c>
      <c r="V113" s="42" t="str">
        <f>VLOOKUP(Tabla1[[#This Row],[PROGRAMA]],Hoja1!A:B,2,FALSE)</f>
        <v>3231. Escuelas infantiles</v>
      </c>
      <c r="W113" s="45">
        <v>22</v>
      </c>
      <c r="X113" s="45">
        <v>22799</v>
      </c>
    </row>
    <row r="114" spans="1:24" x14ac:dyDescent="0.25">
      <c r="A114" s="33">
        <v>220249000296</v>
      </c>
      <c r="B114" s="55" t="s">
        <v>451</v>
      </c>
      <c r="C114" s="34">
        <v>46023</v>
      </c>
      <c r="D114" s="33">
        <v>22026001782</v>
      </c>
      <c r="E114" s="55" t="s">
        <v>686</v>
      </c>
      <c r="F114" s="35">
        <v>408480</v>
      </c>
      <c r="G114" s="55" t="s">
        <v>699</v>
      </c>
      <c r="H114" s="55" t="s">
        <v>701</v>
      </c>
      <c r="I114" s="33">
        <v>220</v>
      </c>
      <c r="J114" s="55" t="s">
        <v>455</v>
      </c>
      <c r="K114" s="55" t="s">
        <v>455</v>
      </c>
      <c r="L114" s="55" t="s">
        <v>456</v>
      </c>
      <c r="M114" s="55" t="s">
        <v>457</v>
      </c>
      <c r="N114" s="55" t="s">
        <v>458</v>
      </c>
      <c r="O114" s="32" t="s">
        <v>276</v>
      </c>
      <c r="P114" s="32" t="s">
        <v>242</v>
      </c>
      <c r="Q114" s="45" t="s">
        <v>396</v>
      </c>
      <c r="R114" s="32" t="s">
        <v>231</v>
      </c>
      <c r="S114" s="45" t="s">
        <v>71</v>
      </c>
      <c r="T114" s="42" t="str">
        <f>VLOOKUP(Tabla1[[#This Row],[AREA]],Hoja1!A:B,2,FALSE)</f>
        <v>06. Educación y cultura</v>
      </c>
      <c r="U114" s="45" t="s">
        <v>145</v>
      </c>
      <c r="V114" s="42" t="str">
        <f>VLOOKUP(Tabla1[[#This Row],[PROGRAMA]],Hoja1!A:B,2,FALSE)</f>
        <v>3231. Escuelas infantiles</v>
      </c>
      <c r="W114" s="45">
        <v>22</v>
      </c>
      <c r="X114" s="45">
        <v>22799</v>
      </c>
    </row>
    <row r="115" spans="1:24" x14ac:dyDescent="0.25">
      <c r="A115" s="33">
        <v>220229000255</v>
      </c>
      <c r="B115" s="55" t="s">
        <v>451</v>
      </c>
      <c r="C115" s="34">
        <v>46023</v>
      </c>
      <c r="D115" s="33">
        <v>22026002132</v>
      </c>
      <c r="E115" s="55" t="s">
        <v>702</v>
      </c>
      <c r="F115" s="35">
        <v>35000</v>
      </c>
      <c r="G115" s="55" t="s">
        <v>703</v>
      </c>
      <c r="H115" s="55" t="s">
        <v>704</v>
      </c>
      <c r="I115" s="33">
        <v>220</v>
      </c>
      <c r="J115" s="55" t="s">
        <v>705</v>
      </c>
      <c r="K115" s="55" t="s">
        <v>462</v>
      </c>
      <c r="L115" s="55" t="s">
        <v>473</v>
      </c>
      <c r="M115" s="55" t="s">
        <v>457</v>
      </c>
      <c r="N115" s="55" t="s">
        <v>458</v>
      </c>
      <c r="O115" s="32" t="s">
        <v>276</v>
      </c>
      <c r="P115" s="32" t="s">
        <v>242</v>
      </c>
      <c r="Q115" s="45" t="s">
        <v>397</v>
      </c>
      <c r="R115" s="32" t="s">
        <v>232</v>
      </c>
      <c r="S115" s="45" t="s">
        <v>262</v>
      </c>
      <c r="T115" s="42" t="str">
        <f>VLOOKUP(Tabla1[[#This Row],[AREA]],Hoja1!A:B,2,FALSE)</f>
        <v>11. Salud pública y seguridad ciudadana</v>
      </c>
      <c r="U115" s="45" t="s">
        <v>106</v>
      </c>
      <c r="V115" s="42" t="str">
        <f>VLOOKUP(Tabla1[[#This Row],[PROGRAMA]],Hoja1!A:B,2,FALSE)</f>
        <v>1321. Policía municipal</v>
      </c>
      <c r="W115" s="45">
        <v>62</v>
      </c>
      <c r="X115" s="45">
        <v>629</v>
      </c>
    </row>
    <row r="116" spans="1:24" x14ac:dyDescent="0.25">
      <c r="A116" s="33">
        <v>220260001803</v>
      </c>
      <c r="B116" s="55" t="s">
        <v>451</v>
      </c>
      <c r="C116" s="34">
        <v>46066</v>
      </c>
      <c r="D116" s="33">
        <v>22026002116</v>
      </c>
      <c r="E116" s="55" t="s">
        <v>706</v>
      </c>
      <c r="F116" s="35">
        <v>181.5</v>
      </c>
      <c r="G116" s="55" t="s">
        <v>707</v>
      </c>
      <c r="H116" s="55" t="s">
        <v>708</v>
      </c>
      <c r="I116" s="33">
        <v>220</v>
      </c>
      <c r="J116" s="55" t="s">
        <v>709</v>
      </c>
      <c r="K116" s="55" t="s">
        <v>710</v>
      </c>
      <c r="L116" s="55" t="s">
        <v>506</v>
      </c>
      <c r="M116" s="55" t="s">
        <v>467</v>
      </c>
      <c r="N116" s="55" t="s">
        <v>468</v>
      </c>
      <c r="O116" s="32" t="s">
        <v>281</v>
      </c>
      <c r="P116" s="32" t="s">
        <v>242</v>
      </c>
      <c r="Q116" s="45" t="s">
        <v>396</v>
      </c>
      <c r="R116" s="32" t="s">
        <v>231</v>
      </c>
      <c r="S116" s="45" t="s">
        <v>74</v>
      </c>
      <c r="T116" s="42" t="str">
        <f>VLOOKUP(Tabla1[[#This Row],[AREA]],Hoja1!A:B,2,FALSE)</f>
        <v>09. Turismo, eventos y marca ciudad</v>
      </c>
      <c r="U116" s="45" t="s">
        <v>176</v>
      </c>
      <c r="V116" s="42" t="str">
        <f>VLOOKUP(Tabla1[[#This Row],[PROGRAMA]],Hoja1!A:B,2,FALSE)</f>
        <v>4321. Turismo</v>
      </c>
      <c r="W116" s="45">
        <v>22</v>
      </c>
      <c r="X116" s="45">
        <v>22609</v>
      </c>
    </row>
    <row r="117" spans="1:24" x14ac:dyDescent="0.25">
      <c r="A117" s="33">
        <v>220259001068</v>
      </c>
      <c r="B117" s="55" t="s">
        <v>451</v>
      </c>
      <c r="C117" s="34">
        <v>46023</v>
      </c>
      <c r="D117" s="33">
        <v>22026001574</v>
      </c>
      <c r="E117" s="55" t="s">
        <v>711</v>
      </c>
      <c r="F117" s="35">
        <v>1820.68</v>
      </c>
      <c r="G117" s="55" t="s">
        <v>712</v>
      </c>
      <c r="H117" s="55" t="s">
        <v>713</v>
      </c>
      <c r="I117" s="33">
        <v>220</v>
      </c>
      <c r="J117" s="55" t="s">
        <v>455</v>
      </c>
      <c r="K117" s="55" t="s">
        <v>455</v>
      </c>
      <c r="L117" s="55" t="s">
        <v>456</v>
      </c>
      <c r="M117" s="55" t="s">
        <v>467</v>
      </c>
      <c r="N117" s="55" t="s">
        <v>468</v>
      </c>
      <c r="O117" s="32" t="s">
        <v>281</v>
      </c>
      <c r="P117" s="32" t="s">
        <v>242</v>
      </c>
      <c r="Q117" s="45" t="s">
        <v>396</v>
      </c>
      <c r="R117" s="32" t="s">
        <v>231</v>
      </c>
      <c r="S117" s="45" t="s">
        <v>71</v>
      </c>
      <c r="T117" s="42" t="str">
        <f>VLOOKUP(Tabla1[[#This Row],[AREA]],Hoja1!A:B,2,FALSE)</f>
        <v>06. Educación y cultura</v>
      </c>
      <c r="U117" s="45" t="s">
        <v>157</v>
      </c>
      <c r="V117" s="42" t="str">
        <f>VLOOKUP(Tabla1[[#This Row],[PROGRAMA]],Hoja1!A:B,2,FALSE)</f>
        <v>3341. Coordinación de políticas culturales</v>
      </c>
      <c r="W117" s="45">
        <v>21</v>
      </c>
      <c r="X117" s="45">
        <v>215</v>
      </c>
    </row>
    <row r="118" spans="1:24" x14ac:dyDescent="0.25">
      <c r="A118" s="33">
        <v>220260004489</v>
      </c>
      <c r="B118" s="55" t="s">
        <v>451</v>
      </c>
      <c r="C118" s="34">
        <v>46080</v>
      </c>
      <c r="D118" s="33">
        <v>22026002623</v>
      </c>
      <c r="E118" s="55" t="s">
        <v>535</v>
      </c>
      <c r="F118" s="35">
        <v>1530.78</v>
      </c>
      <c r="G118" s="55" t="s">
        <v>714</v>
      </c>
      <c r="H118" s="55" t="s">
        <v>715</v>
      </c>
      <c r="I118" s="33">
        <v>220</v>
      </c>
      <c r="J118" s="55" t="s">
        <v>716</v>
      </c>
      <c r="K118" s="55" t="s">
        <v>455</v>
      </c>
      <c r="L118" s="55" t="s">
        <v>473</v>
      </c>
      <c r="M118" s="55" t="s">
        <v>467</v>
      </c>
      <c r="N118" s="55" t="s">
        <v>468</v>
      </c>
      <c r="O118" s="32" t="s">
        <v>281</v>
      </c>
      <c r="P118" s="32" t="s">
        <v>242</v>
      </c>
      <c r="Q118" s="45" t="s">
        <v>396</v>
      </c>
      <c r="R118" s="32" t="s">
        <v>231</v>
      </c>
      <c r="S118" s="45" t="s">
        <v>69</v>
      </c>
      <c r="T118" s="42" t="str">
        <f>VLOOKUP(Tabla1[[#This Row],[AREA]],Hoja1!A:B,2,FALSE)</f>
        <v>03. Participación ciudadana y deportes</v>
      </c>
      <c r="U118" s="45" t="s">
        <v>192</v>
      </c>
      <c r="V118" s="42" t="str">
        <f>VLOOKUP(Tabla1[[#This Row],[PROGRAMA]],Hoja1!A:B,2,FALSE)</f>
        <v>9241. Participación ciudadana</v>
      </c>
      <c r="W118" s="45">
        <v>21</v>
      </c>
      <c r="X118" s="45">
        <v>212</v>
      </c>
    </row>
    <row r="119" spans="1:24" x14ac:dyDescent="0.25">
      <c r="A119" s="33">
        <v>220249000679</v>
      </c>
      <c r="B119" s="55" t="s">
        <v>451</v>
      </c>
      <c r="C119" s="34">
        <v>46023</v>
      </c>
      <c r="D119" s="33">
        <v>22026001051</v>
      </c>
      <c r="E119" s="55" t="s">
        <v>717</v>
      </c>
      <c r="F119" s="35">
        <v>608805.03</v>
      </c>
      <c r="G119" s="55" t="s">
        <v>718</v>
      </c>
      <c r="H119" s="55" t="s">
        <v>719</v>
      </c>
      <c r="I119" s="33">
        <v>220</v>
      </c>
      <c r="J119" s="55" t="s">
        <v>720</v>
      </c>
      <c r="K119" s="55" t="s">
        <v>721</v>
      </c>
      <c r="L119" s="55" t="s">
        <v>456</v>
      </c>
      <c r="M119" s="55" t="s">
        <v>457</v>
      </c>
      <c r="N119" s="55" t="s">
        <v>458</v>
      </c>
      <c r="O119" s="32" t="s">
        <v>276</v>
      </c>
      <c r="P119" s="32" t="s">
        <v>242</v>
      </c>
      <c r="Q119" s="45" t="s">
        <v>396</v>
      </c>
      <c r="R119" s="32" t="s">
        <v>231</v>
      </c>
      <c r="S119" s="45" t="s">
        <v>262</v>
      </c>
      <c r="T119" s="42" t="str">
        <f>VLOOKUP(Tabla1[[#This Row],[AREA]],Hoja1!A:B,2,FALSE)</f>
        <v>11. Salud pública y seguridad ciudadana</v>
      </c>
      <c r="U119" s="45" t="s">
        <v>118</v>
      </c>
      <c r="V119" s="42" t="str">
        <f>VLOOKUP(Tabla1[[#This Row],[PROGRAMA]],Hoja1!A:B,2,FALSE)</f>
        <v>1621. Recogida de residuos</v>
      </c>
      <c r="W119" s="45">
        <v>22</v>
      </c>
      <c r="X119" s="45">
        <v>22799</v>
      </c>
    </row>
    <row r="120" spans="1:24" x14ac:dyDescent="0.25">
      <c r="A120" s="33">
        <v>220249000763</v>
      </c>
      <c r="B120" s="55" t="s">
        <v>451</v>
      </c>
      <c r="C120" s="34">
        <v>46023</v>
      </c>
      <c r="D120" s="33">
        <v>22026001798</v>
      </c>
      <c r="E120" s="55" t="s">
        <v>722</v>
      </c>
      <c r="F120" s="35">
        <v>506.75</v>
      </c>
      <c r="G120" s="55" t="s">
        <v>29</v>
      </c>
      <c r="H120" s="55" t="s">
        <v>723</v>
      </c>
      <c r="I120" s="33">
        <v>220</v>
      </c>
      <c r="J120" s="55" t="s">
        <v>724</v>
      </c>
      <c r="K120" s="55" t="s">
        <v>649</v>
      </c>
      <c r="L120" s="55" t="s">
        <v>456</v>
      </c>
      <c r="M120" s="55" t="s">
        <v>457</v>
      </c>
      <c r="N120" s="55" t="s">
        <v>474</v>
      </c>
      <c r="O120" s="32" t="s">
        <v>276</v>
      </c>
      <c r="P120" s="32" t="s">
        <v>242</v>
      </c>
      <c r="Q120" s="45" t="s">
        <v>396</v>
      </c>
      <c r="R120" s="32" t="s">
        <v>231</v>
      </c>
      <c r="S120" s="45" t="s">
        <v>71</v>
      </c>
      <c r="T120" s="42" t="str">
        <f>VLOOKUP(Tabla1[[#This Row],[AREA]],Hoja1!A:B,2,FALSE)</f>
        <v>06. Educación y cultura</v>
      </c>
      <c r="U120" s="45" t="s">
        <v>149</v>
      </c>
      <c r="V120" s="42" t="str">
        <f>VLOOKUP(Tabla1[[#This Row],[PROGRAMA]],Hoja1!A:B,2,FALSE)</f>
        <v>3261. Servicios complementarios de educación</v>
      </c>
      <c r="W120" s="45">
        <v>21</v>
      </c>
      <c r="X120" s="45">
        <v>213</v>
      </c>
    </row>
    <row r="121" spans="1:24" x14ac:dyDescent="0.25">
      <c r="A121" s="33">
        <v>220249000842</v>
      </c>
      <c r="B121" s="55" t="s">
        <v>451</v>
      </c>
      <c r="C121" s="34">
        <v>46023</v>
      </c>
      <c r="D121" s="33">
        <v>22026001800</v>
      </c>
      <c r="E121" s="55" t="s">
        <v>615</v>
      </c>
      <c r="F121" s="35">
        <v>9121.4599999999991</v>
      </c>
      <c r="G121" s="55" t="s">
        <v>29</v>
      </c>
      <c r="H121" s="55" t="s">
        <v>725</v>
      </c>
      <c r="I121" s="33">
        <v>220</v>
      </c>
      <c r="J121" s="55" t="s">
        <v>724</v>
      </c>
      <c r="K121" s="55" t="s">
        <v>649</v>
      </c>
      <c r="L121" s="55" t="s">
        <v>456</v>
      </c>
      <c r="M121" s="55" t="s">
        <v>457</v>
      </c>
      <c r="N121" s="55" t="s">
        <v>474</v>
      </c>
      <c r="O121" s="32" t="s">
        <v>276</v>
      </c>
      <c r="P121" s="32" t="s">
        <v>242</v>
      </c>
      <c r="Q121" s="45" t="s">
        <v>396</v>
      </c>
      <c r="R121" s="32" t="s">
        <v>231</v>
      </c>
      <c r="S121" s="45" t="s">
        <v>71</v>
      </c>
      <c r="T121" s="42" t="str">
        <f>VLOOKUP(Tabla1[[#This Row],[AREA]],Hoja1!A:B,2,FALSE)</f>
        <v>06. Educación y cultura</v>
      </c>
      <c r="U121" s="45" t="s">
        <v>147</v>
      </c>
      <c r="V121" s="42" t="str">
        <f>VLOOKUP(Tabla1[[#This Row],[PROGRAMA]],Hoja1!A:B,2,FALSE)</f>
        <v>3232. Conservación y mantenimiento centros educación infantil y primaria</v>
      </c>
      <c r="W121" s="45">
        <v>21</v>
      </c>
      <c r="X121" s="45">
        <v>213</v>
      </c>
    </row>
    <row r="122" spans="1:24" x14ac:dyDescent="0.25">
      <c r="A122" s="33">
        <v>220249000844</v>
      </c>
      <c r="B122" s="55" t="s">
        <v>451</v>
      </c>
      <c r="C122" s="34">
        <v>46023</v>
      </c>
      <c r="D122" s="33">
        <v>22026001759</v>
      </c>
      <c r="E122" s="55" t="s">
        <v>726</v>
      </c>
      <c r="F122" s="35">
        <v>7110.06</v>
      </c>
      <c r="G122" s="55" t="s">
        <v>29</v>
      </c>
      <c r="H122" s="55" t="s">
        <v>727</v>
      </c>
      <c r="I122" s="33">
        <v>220</v>
      </c>
      <c r="J122" s="55" t="s">
        <v>724</v>
      </c>
      <c r="K122" s="55" t="s">
        <v>649</v>
      </c>
      <c r="L122" s="55" t="s">
        <v>456</v>
      </c>
      <c r="M122" s="55" t="s">
        <v>457</v>
      </c>
      <c r="N122" s="55" t="s">
        <v>474</v>
      </c>
      <c r="O122" s="32" t="s">
        <v>276</v>
      </c>
      <c r="P122" s="32" t="s">
        <v>242</v>
      </c>
      <c r="Q122" s="45" t="s">
        <v>396</v>
      </c>
      <c r="R122" s="32" t="s">
        <v>231</v>
      </c>
      <c r="S122" s="45" t="s">
        <v>69</v>
      </c>
      <c r="T122" s="42" t="str">
        <f>VLOOKUP(Tabla1[[#This Row],[AREA]],Hoja1!A:B,2,FALSE)</f>
        <v>03. Participación ciudadana y deportes</v>
      </c>
      <c r="U122" s="45" t="s">
        <v>192</v>
      </c>
      <c r="V122" s="42" t="str">
        <f>VLOOKUP(Tabla1[[#This Row],[PROGRAMA]],Hoja1!A:B,2,FALSE)</f>
        <v>9241. Participación ciudadana</v>
      </c>
      <c r="W122" s="45">
        <v>21</v>
      </c>
      <c r="X122" s="45">
        <v>213</v>
      </c>
    </row>
    <row r="123" spans="1:24" x14ac:dyDescent="0.25">
      <c r="A123" s="33">
        <v>220260000844</v>
      </c>
      <c r="B123" s="55" t="s">
        <v>451</v>
      </c>
      <c r="C123" s="34">
        <v>46057</v>
      </c>
      <c r="D123" s="33">
        <v>22026000923</v>
      </c>
      <c r="E123" s="55" t="s">
        <v>615</v>
      </c>
      <c r="F123" s="35">
        <v>2178</v>
      </c>
      <c r="G123" s="55" t="s">
        <v>29</v>
      </c>
      <c r="H123" s="55" t="s">
        <v>728</v>
      </c>
      <c r="I123" s="33">
        <v>220</v>
      </c>
      <c r="J123" s="55" t="s">
        <v>724</v>
      </c>
      <c r="K123" s="55" t="s">
        <v>649</v>
      </c>
      <c r="L123" s="55" t="s">
        <v>473</v>
      </c>
      <c r="M123" s="55" t="s">
        <v>467</v>
      </c>
      <c r="N123" s="55" t="s">
        <v>468</v>
      </c>
      <c r="O123" s="32" t="s">
        <v>281</v>
      </c>
      <c r="P123" s="32" t="s">
        <v>242</v>
      </c>
      <c r="Q123" s="45" t="s">
        <v>396</v>
      </c>
      <c r="R123" s="32" t="s">
        <v>231</v>
      </c>
      <c r="S123" s="45" t="s">
        <v>71</v>
      </c>
      <c r="T123" s="42" t="str">
        <f>VLOOKUP(Tabla1[[#This Row],[AREA]],Hoja1!A:B,2,FALSE)</f>
        <v>06. Educación y cultura</v>
      </c>
      <c r="U123" s="45" t="s">
        <v>147</v>
      </c>
      <c r="V123" s="42" t="str">
        <f>VLOOKUP(Tabla1[[#This Row],[PROGRAMA]],Hoja1!A:B,2,FALSE)</f>
        <v>3232. Conservación y mantenimiento centros educación infantil y primaria</v>
      </c>
      <c r="W123" s="45">
        <v>21</v>
      </c>
      <c r="X123" s="45">
        <v>213</v>
      </c>
    </row>
    <row r="124" spans="1:24" x14ac:dyDescent="0.25">
      <c r="A124" s="33">
        <v>220260002082</v>
      </c>
      <c r="B124" s="55" t="s">
        <v>729</v>
      </c>
      <c r="C124" s="34">
        <v>46069</v>
      </c>
      <c r="D124" s="33">
        <v>22026002255</v>
      </c>
      <c r="E124" s="55" t="s">
        <v>615</v>
      </c>
      <c r="F124" s="35">
        <v>758.79</v>
      </c>
      <c r="G124" s="55" t="s">
        <v>29</v>
      </c>
      <c r="H124" s="55" t="s">
        <v>730</v>
      </c>
      <c r="I124" s="33">
        <v>240</v>
      </c>
      <c r="J124" s="55" t="s">
        <v>724</v>
      </c>
      <c r="K124" s="55" t="s">
        <v>649</v>
      </c>
      <c r="L124" s="55" t="s">
        <v>456</v>
      </c>
      <c r="M124" s="55" t="s">
        <v>457</v>
      </c>
      <c r="N124" s="55" t="s">
        <v>458</v>
      </c>
      <c r="O124" s="32" t="s">
        <v>276</v>
      </c>
      <c r="P124" s="32" t="s">
        <v>242</v>
      </c>
      <c r="Q124" s="45" t="s">
        <v>396</v>
      </c>
      <c r="R124" s="32" t="s">
        <v>231</v>
      </c>
      <c r="S124" s="45" t="s">
        <v>71</v>
      </c>
      <c r="T124" s="42" t="str">
        <f>VLOOKUP(Tabla1[[#This Row],[AREA]],Hoja1!A:B,2,FALSE)</f>
        <v>06. Educación y cultura</v>
      </c>
      <c r="U124" s="45" t="s">
        <v>147</v>
      </c>
      <c r="V124" s="42" t="str">
        <f>VLOOKUP(Tabla1[[#This Row],[PROGRAMA]],Hoja1!A:B,2,FALSE)</f>
        <v>3232. Conservación y mantenimiento centros educación infantil y primaria</v>
      </c>
      <c r="W124" s="45">
        <v>21</v>
      </c>
      <c r="X124" s="45">
        <v>213</v>
      </c>
    </row>
    <row r="125" spans="1:24" x14ac:dyDescent="0.25">
      <c r="A125" s="33">
        <v>220260003026</v>
      </c>
      <c r="B125" s="55" t="s">
        <v>451</v>
      </c>
      <c r="C125" s="34">
        <v>46076</v>
      </c>
      <c r="D125" s="33">
        <v>22026002512</v>
      </c>
      <c r="E125" s="55" t="s">
        <v>731</v>
      </c>
      <c r="F125" s="35">
        <v>2494.83</v>
      </c>
      <c r="G125" s="55" t="s">
        <v>29</v>
      </c>
      <c r="H125" s="55" t="s">
        <v>732</v>
      </c>
      <c r="I125" s="33">
        <v>220</v>
      </c>
      <c r="J125" s="55" t="s">
        <v>724</v>
      </c>
      <c r="K125" s="55" t="s">
        <v>649</v>
      </c>
      <c r="L125" s="55" t="s">
        <v>456</v>
      </c>
      <c r="M125" s="55" t="s">
        <v>467</v>
      </c>
      <c r="N125" s="55" t="s">
        <v>468</v>
      </c>
      <c r="O125" s="32" t="s">
        <v>281</v>
      </c>
      <c r="P125" s="32" t="s">
        <v>242</v>
      </c>
      <c r="Q125" s="45" t="s">
        <v>396</v>
      </c>
      <c r="R125" s="32" t="s">
        <v>231</v>
      </c>
      <c r="S125" s="45" t="s">
        <v>72</v>
      </c>
      <c r="T125" s="42" t="str">
        <f>VLOOKUP(Tabla1[[#This Row],[AREA]],Hoja1!A:B,2,FALSE)</f>
        <v>07. Medio ambiente</v>
      </c>
      <c r="U125" s="45" t="s">
        <v>124</v>
      </c>
      <c r="V125" s="42" t="str">
        <f>VLOOKUP(Tabla1[[#This Row],[PROGRAMA]],Hoja1!A:B,2,FALSE)</f>
        <v>1701. Dirección del área de medio ambiente</v>
      </c>
      <c r="W125" s="45">
        <v>21</v>
      </c>
      <c r="X125" s="45">
        <v>213</v>
      </c>
    </row>
    <row r="126" spans="1:24" x14ac:dyDescent="0.25">
      <c r="A126" s="33">
        <v>220249000657</v>
      </c>
      <c r="B126" s="55" t="s">
        <v>451</v>
      </c>
      <c r="C126" s="34">
        <v>46023</v>
      </c>
      <c r="D126" s="33">
        <v>22026001050</v>
      </c>
      <c r="E126" s="55" t="s">
        <v>500</v>
      </c>
      <c r="F126" s="35">
        <v>522.62</v>
      </c>
      <c r="G126" s="55" t="s">
        <v>13</v>
      </c>
      <c r="H126" s="55" t="s">
        <v>733</v>
      </c>
      <c r="I126" s="33">
        <v>220</v>
      </c>
      <c r="J126" s="55" t="s">
        <v>455</v>
      </c>
      <c r="K126" s="55" t="s">
        <v>455</v>
      </c>
      <c r="L126" s="55" t="s">
        <v>456</v>
      </c>
      <c r="M126" s="55" t="s">
        <v>457</v>
      </c>
      <c r="N126" s="55" t="s">
        <v>458</v>
      </c>
      <c r="O126" s="32" t="s">
        <v>276</v>
      </c>
      <c r="P126" s="32" t="s">
        <v>242</v>
      </c>
      <c r="Q126" s="45" t="s">
        <v>396</v>
      </c>
      <c r="R126" s="32" t="s">
        <v>231</v>
      </c>
      <c r="S126" s="45" t="s">
        <v>262</v>
      </c>
      <c r="T126" s="42" t="str">
        <f>VLOOKUP(Tabla1[[#This Row],[AREA]],Hoja1!A:B,2,FALSE)</f>
        <v>11. Salud pública y seguridad ciudadana</v>
      </c>
      <c r="U126" s="45" t="s">
        <v>118</v>
      </c>
      <c r="V126" s="42" t="str">
        <f>VLOOKUP(Tabla1[[#This Row],[PROGRAMA]],Hoja1!A:B,2,FALSE)</f>
        <v>1621. Recogida de residuos</v>
      </c>
      <c r="W126" s="45">
        <v>21</v>
      </c>
      <c r="X126" s="45">
        <v>213</v>
      </c>
    </row>
    <row r="127" spans="1:24" x14ac:dyDescent="0.25">
      <c r="A127" s="33">
        <v>220249000747</v>
      </c>
      <c r="B127" s="55" t="s">
        <v>451</v>
      </c>
      <c r="C127" s="34">
        <v>46023</v>
      </c>
      <c r="D127" s="33">
        <v>22026001286</v>
      </c>
      <c r="E127" s="55" t="s">
        <v>637</v>
      </c>
      <c r="F127" s="35">
        <v>4599</v>
      </c>
      <c r="G127" s="55" t="s">
        <v>13</v>
      </c>
      <c r="H127" s="55" t="s">
        <v>734</v>
      </c>
      <c r="I127" s="33">
        <v>220</v>
      </c>
      <c r="J127" s="55" t="s">
        <v>455</v>
      </c>
      <c r="K127" s="55" t="s">
        <v>455</v>
      </c>
      <c r="L127" s="55" t="s">
        <v>456</v>
      </c>
      <c r="M127" s="55" t="s">
        <v>457</v>
      </c>
      <c r="N127" s="55" t="s">
        <v>458</v>
      </c>
      <c r="O127" s="32" t="s">
        <v>276</v>
      </c>
      <c r="P127" s="32" t="s">
        <v>242</v>
      </c>
      <c r="Q127" s="45" t="s">
        <v>396</v>
      </c>
      <c r="R127" s="32" t="s">
        <v>231</v>
      </c>
      <c r="S127" s="45" t="s">
        <v>68</v>
      </c>
      <c r="T127" s="42" t="str">
        <f>VLOOKUP(Tabla1[[#This Row],[AREA]],Hoja1!A:B,2,FALSE)</f>
        <v>02. Urbanismo y vivienda</v>
      </c>
      <c r="U127" s="45" t="s">
        <v>197</v>
      </c>
      <c r="V127" s="42" t="str">
        <f>VLOOKUP(Tabla1[[#This Row],[PROGRAMA]],Hoja1!A:B,2,FALSE)</f>
        <v>9332. Mantenimiento de edificios e instalaciones municipales</v>
      </c>
      <c r="W127" s="45">
        <v>21</v>
      </c>
      <c r="X127" s="45">
        <v>213</v>
      </c>
    </row>
    <row r="128" spans="1:24" x14ac:dyDescent="0.25">
      <c r="A128" s="33">
        <v>220249000748</v>
      </c>
      <c r="B128" s="55" t="s">
        <v>451</v>
      </c>
      <c r="C128" s="34">
        <v>46023</v>
      </c>
      <c r="D128" s="33">
        <v>22026001279</v>
      </c>
      <c r="E128" s="55" t="s">
        <v>735</v>
      </c>
      <c r="F128" s="35">
        <v>1796.12</v>
      </c>
      <c r="G128" s="55" t="s">
        <v>13</v>
      </c>
      <c r="H128" s="55" t="s">
        <v>736</v>
      </c>
      <c r="I128" s="33">
        <v>220</v>
      </c>
      <c r="J128" s="55" t="s">
        <v>455</v>
      </c>
      <c r="K128" s="55" t="s">
        <v>455</v>
      </c>
      <c r="L128" s="55" t="s">
        <v>456</v>
      </c>
      <c r="M128" s="55" t="s">
        <v>457</v>
      </c>
      <c r="N128" s="55" t="s">
        <v>458</v>
      </c>
      <c r="O128" s="32" t="s">
        <v>276</v>
      </c>
      <c r="P128" s="32" t="s">
        <v>242</v>
      </c>
      <c r="Q128" s="45" t="s">
        <v>396</v>
      </c>
      <c r="R128" s="32" t="s">
        <v>231</v>
      </c>
      <c r="S128" s="45" t="s">
        <v>75</v>
      </c>
      <c r="T128" s="42" t="str">
        <f>VLOOKUP(Tabla1[[#This Row],[AREA]],Hoja1!A:B,2,FALSE)</f>
        <v>10. Personas mayores, familia y servicios sociales</v>
      </c>
      <c r="U128" s="45" t="s">
        <v>135</v>
      </c>
      <c r="V128" s="42" t="str">
        <f>VLOOKUP(Tabla1[[#This Row],[PROGRAMA]],Hoja1!A:B,2,FALSE)</f>
        <v>2314. Centro de programas juveniles</v>
      </c>
      <c r="W128" s="45">
        <v>21</v>
      </c>
      <c r="X128" s="45">
        <v>213</v>
      </c>
    </row>
    <row r="129" spans="1:24" x14ac:dyDescent="0.25">
      <c r="A129" s="33">
        <v>220249000749</v>
      </c>
      <c r="B129" s="55" t="s">
        <v>451</v>
      </c>
      <c r="C129" s="34">
        <v>46023</v>
      </c>
      <c r="D129" s="33">
        <v>22026001280</v>
      </c>
      <c r="E129" s="55" t="s">
        <v>617</v>
      </c>
      <c r="F129" s="35">
        <v>2315.94</v>
      </c>
      <c r="G129" s="55" t="s">
        <v>13</v>
      </c>
      <c r="H129" s="55" t="s">
        <v>737</v>
      </c>
      <c r="I129" s="33">
        <v>220</v>
      </c>
      <c r="J129" s="55" t="s">
        <v>455</v>
      </c>
      <c r="K129" s="55" t="s">
        <v>455</v>
      </c>
      <c r="L129" s="55" t="s">
        <v>456</v>
      </c>
      <c r="M129" s="55" t="s">
        <v>457</v>
      </c>
      <c r="N129" s="55" t="s">
        <v>458</v>
      </c>
      <c r="O129" s="32" t="s">
        <v>276</v>
      </c>
      <c r="P129" s="32" t="s">
        <v>242</v>
      </c>
      <c r="Q129" s="45" t="s">
        <v>396</v>
      </c>
      <c r="R129" s="32" t="s">
        <v>231</v>
      </c>
      <c r="S129" s="45" t="s">
        <v>75</v>
      </c>
      <c r="T129" s="42" t="str">
        <f>VLOOKUP(Tabla1[[#This Row],[AREA]],Hoja1!A:B,2,FALSE)</f>
        <v>10. Personas mayores, familia y servicios sociales</v>
      </c>
      <c r="U129" s="45" t="s">
        <v>132</v>
      </c>
      <c r="V129" s="42" t="str">
        <f>VLOOKUP(Tabla1[[#This Row],[PROGRAMA]],Hoja1!A:B,2,FALSE)</f>
        <v>2312. Iniciativas sociales</v>
      </c>
      <c r="W129" s="45">
        <v>21</v>
      </c>
      <c r="X129" s="45">
        <v>213</v>
      </c>
    </row>
    <row r="130" spans="1:24" x14ac:dyDescent="0.25">
      <c r="A130" s="33">
        <v>220249000750</v>
      </c>
      <c r="B130" s="55" t="s">
        <v>451</v>
      </c>
      <c r="C130" s="34">
        <v>46023</v>
      </c>
      <c r="D130" s="33">
        <v>22026001281</v>
      </c>
      <c r="E130" s="55" t="s">
        <v>617</v>
      </c>
      <c r="F130" s="35">
        <v>3705.5</v>
      </c>
      <c r="G130" s="55" t="s">
        <v>13</v>
      </c>
      <c r="H130" s="55" t="s">
        <v>738</v>
      </c>
      <c r="I130" s="33">
        <v>220</v>
      </c>
      <c r="J130" s="55" t="s">
        <v>455</v>
      </c>
      <c r="K130" s="55" t="s">
        <v>455</v>
      </c>
      <c r="L130" s="55" t="s">
        <v>456</v>
      </c>
      <c r="M130" s="55" t="s">
        <v>457</v>
      </c>
      <c r="N130" s="55" t="s">
        <v>458</v>
      </c>
      <c r="O130" s="32" t="s">
        <v>276</v>
      </c>
      <c r="P130" s="32" t="s">
        <v>242</v>
      </c>
      <c r="Q130" s="45" t="s">
        <v>396</v>
      </c>
      <c r="R130" s="32" t="s">
        <v>231</v>
      </c>
      <c r="S130" s="45" t="s">
        <v>75</v>
      </c>
      <c r="T130" s="42" t="str">
        <f>VLOOKUP(Tabla1[[#This Row],[AREA]],Hoja1!A:B,2,FALSE)</f>
        <v>10. Personas mayores, familia y servicios sociales</v>
      </c>
      <c r="U130" s="45" t="s">
        <v>132</v>
      </c>
      <c r="V130" s="42" t="str">
        <f>VLOOKUP(Tabla1[[#This Row],[PROGRAMA]],Hoja1!A:B,2,FALSE)</f>
        <v>2312. Iniciativas sociales</v>
      </c>
      <c r="W130" s="45">
        <v>21</v>
      </c>
      <c r="X130" s="45">
        <v>213</v>
      </c>
    </row>
    <row r="131" spans="1:24" x14ac:dyDescent="0.25">
      <c r="A131" s="33">
        <v>220249000751</v>
      </c>
      <c r="B131" s="55" t="s">
        <v>451</v>
      </c>
      <c r="C131" s="34">
        <v>46023</v>
      </c>
      <c r="D131" s="33">
        <v>22026001314</v>
      </c>
      <c r="E131" s="55" t="s">
        <v>569</v>
      </c>
      <c r="F131" s="35">
        <v>926.38</v>
      </c>
      <c r="G131" s="55" t="s">
        <v>13</v>
      </c>
      <c r="H131" s="55" t="s">
        <v>739</v>
      </c>
      <c r="I131" s="33">
        <v>220</v>
      </c>
      <c r="J131" s="55" t="s">
        <v>455</v>
      </c>
      <c r="K131" s="55" t="s">
        <v>455</v>
      </c>
      <c r="L131" s="55" t="s">
        <v>456</v>
      </c>
      <c r="M131" s="55" t="s">
        <v>457</v>
      </c>
      <c r="N131" s="55" t="s">
        <v>458</v>
      </c>
      <c r="O131" s="32" t="s">
        <v>276</v>
      </c>
      <c r="P131" s="32" t="s">
        <v>242</v>
      </c>
      <c r="Q131" s="45" t="s">
        <v>396</v>
      </c>
      <c r="R131" s="32" t="s">
        <v>231</v>
      </c>
      <c r="S131" s="45" t="s">
        <v>75</v>
      </c>
      <c r="T131" s="42" t="str">
        <f>VLOOKUP(Tabla1[[#This Row],[AREA]],Hoja1!A:B,2,FALSE)</f>
        <v>10. Personas mayores, familia y servicios sociales</v>
      </c>
      <c r="U131" s="45" t="s">
        <v>130</v>
      </c>
      <c r="V131" s="42" t="str">
        <f>VLOOKUP(Tabla1[[#This Row],[PROGRAMA]],Hoja1!A:B,2,FALSE)</f>
        <v>2311. Intervención social</v>
      </c>
      <c r="W131" s="45">
        <v>21</v>
      </c>
      <c r="X131" s="45">
        <v>213</v>
      </c>
    </row>
    <row r="132" spans="1:24" x14ac:dyDescent="0.25">
      <c r="A132" s="33">
        <v>220249000752</v>
      </c>
      <c r="B132" s="55" t="s">
        <v>451</v>
      </c>
      <c r="C132" s="34">
        <v>46023</v>
      </c>
      <c r="D132" s="33">
        <v>22026001315</v>
      </c>
      <c r="E132" s="55" t="s">
        <v>620</v>
      </c>
      <c r="F132" s="35">
        <v>463.19</v>
      </c>
      <c r="G132" s="55" t="s">
        <v>13</v>
      </c>
      <c r="H132" s="55" t="s">
        <v>740</v>
      </c>
      <c r="I132" s="33">
        <v>220</v>
      </c>
      <c r="J132" s="55" t="s">
        <v>455</v>
      </c>
      <c r="K132" s="55" t="s">
        <v>455</v>
      </c>
      <c r="L132" s="55" t="s">
        <v>456</v>
      </c>
      <c r="M132" s="55" t="s">
        <v>457</v>
      </c>
      <c r="N132" s="55" t="s">
        <v>458</v>
      </c>
      <c r="O132" s="32" t="s">
        <v>276</v>
      </c>
      <c r="P132" s="32" t="s">
        <v>242</v>
      </c>
      <c r="Q132" s="45" t="s">
        <v>396</v>
      </c>
      <c r="R132" s="32" t="s">
        <v>231</v>
      </c>
      <c r="S132" s="45" t="s">
        <v>75</v>
      </c>
      <c r="T132" s="42" t="str">
        <f>VLOOKUP(Tabla1[[#This Row],[AREA]],Hoja1!A:B,2,FALSE)</f>
        <v>10. Personas mayores, familia y servicios sociales</v>
      </c>
      <c r="U132" s="45" t="s">
        <v>139</v>
      </c>
      <c r="V132" s="42" t="str">
        <f>VLOOKUP(Tabla1[[#This Row],[PROGRAMA]],Hoja1!A:B,2,FALSE)</f>
        <v>2412. Formación para el empleo</v>
      </c>
      <c r="W132" s="45">
        <v>21</v>
      </c>
      <c r="X132" s="45">
        <v>213</v>
      </c>
    </row>
    <row r="133" spans="1:24" x14ac:dyDescent="0.25">
      <c r="A133" s="33">
        <v>220249000753</v>
      </c>
      <c r="B133" s="55" t="s">
        <v>451</v>
      </c>
      <c r="C133" s="34">
        <v>46023</v>
      </c>
      <c r="D133" s="33">
        <v>22026001316</v>
      </c>
      <c r="E133" s="55" t="s">
        <v>569</v>
      </c>
      <c r="F133" s="35">
        <v>463.19</v>
      </c>
      <c r="G133" s="55" t="s">
        <v>13</v>
      </c>
      <c r="H133" s="55" t="s">
        <v>741</v>
      </c>
      <c r="I133" s="33">
        <v>220</v>
      </c>
      <c r="J133" s="55" t="s">
        <v>455</v>
      </c>
      <c r="K133" s="55" t="s">
        <v>455</v>
      </c>
      <c r="L133" s="55" t="s">
        <v>456</v>
      </c>
      <c r="M133" s="55" t="s">
        <v>457</v>
      </c>
      <c r="N133" s="55" t="s">
        <v>458</v>
      </c>
      <c r="O133" s="32" t="s">
        <v>276</v>
      </c>
      <c r="P133" s="32" t="s">
        <v>242</v>
      </c>
      <c r="Q133" s="45" t="s">
        <v>396</v>
      </c>
      <c r="R133" s="32" t="s">
        <v>231</v>
      </c>
      <c r="S133" s="45" t="s">
        <v>75</v>
      </c>
      <c r="T133" s="42" t="str">
        <f>VLOOKUP(Tabla1[[#This Row],[AREA]],Hoja1!A:B,2,FALSE)</f>
        <v>10. Personas mayores, familia y servicios sociales</v>
      </c>
      <c r="U133" s="45" t="s">
        <v>130</v>
      </c>
      <c r="V133" s="42" t="str">
        <f>VLOOKUP(Tabla1[[#This Row],[PROGRAMA]],Hoja1!A:B,2,FALSE)</f>
        <v>2311. Intervención social</v>
      </c>
      <c r="W133" s="45">
        <v>21</v>
      </c>
      <c r="X133" s="45">
        <v>213</v>
      </c>
    </row>
    <row r="134" spans="1:24" x14ac:dyDescent="0.25">
      <c r="A134" s="33">
        <v>220249000754</v>
      </c>
      <c r="B134" s="55" t="s">
        <v>451</v>
      </c>
      <c r="C134" s="34">
        <v>46023</v>
      </c>
      <c r="D134" s="33">
        <v>22026001001</v>
      </c>
      <c r="E134" s="55" t="s">
        <v>742</v>
      </c>
      <c r="F134" s="35">
        <v>522.62</v>
      </c>
      <c r="G134" s="55" t="s">
        <v>13</v>
      </c>
      <c r="H134" s="55" t="s">
        <v>743</v>
      </c>
      <c r="I134" s="33">
        <v>220</v>
      </c>
      <c r="J134" s="55" t="s">
        <v>455</v>
      </c>
      <c r="K134" s="55" t="s">
        <v>455</v>
      </c>
      <c r="L134" s="55" t="s">
        <v>456</v>
      </c>
      <c r="M134" s="55" t="s">
        <v>457</v>
      </c>
      <c r="N134" s="55" t="s">
        <v>474</v>
      </c>
      <c r="O134" s="32" t="s">
        <v>276</v>
      </c>
      <c r="P134" s="32" t="s">
        <v>242</v>
      </c>
      <c r="Q134" s="45" t="s">
        <v>396</v>
      </c>
      <c r="R134" s="32" t="s">
        <v>231</v>
      </c>
      <c r="S134" s="45" t="s">
        <v>66</v>
      </c>
      <c r="T134" s="42" t="str">
        <f>VLOOKUP(Tabla1[[#This Row],[AREA]],Hoja1!A:B,2,FALSE)</f>
        <v>01. Alcaldía</v>
      </c>
      <c r="U134" s="45" t="s">
        <v>265</v>
      </c>
      <c r="V134" s="42" t="str">
        <f>VLOOKUP(Tabla1[[#This Row],[PROGRAMA]],Hoja1!A:B,2,FALSE)</f>
        <v>4331. Desarrollo empresarial</v>
      </c>
      <c r="W134" s="45">
        <v>21</v>
      </c>
      <c r="X134" s="45">
        <v>213</v>
      </c>
    </row>
    <row r="135" spans="1:24" x14ac:dyDescent="0.25">
      <c r="A135" s="33">
        <v>220249000755</v>
      </c>
      <c r="B135" s="55" t="s">
        <v>451</v>
      </c>
      <c r="C135" s="34">
        <v>46023</v>
      </c>
      <c r="D135" s="33">
        <v>22026001070</v>
      </c>
      <c r="E135" s="55" t="s">
        <v>590</v>
      </c>
      <c r="F135" s="35">
        <v>1567.84</v>
      </c>
      <c r="G135" s="55" t="s">
        <v>13</v>
      </c>
      <c r="H135" s="55" t="s">
        <v>744</v>
      </c>
      <c r="I135" s="33">
        <v>220</v>
      </c>
      <c r="J135" s="55" t="s">
        <v>455</v>
      </c>
      <c r="K135" s="55" t="s">
        <v>455</v>
      </c>
      <c r="L135" s="55" t="s">
        <v>456</v>
      </c>
      <c r="M135" s="55" t="s">
        <v>457</v>
      </c>
      <c r="N135" s="55" t="s">
        <v>458</v>
      </c>
      <c r="O135" s="32" t="s">
        <v>276</v>
      </c>
      <c r="P135" s="32" t="s">
        <v>242</v>
      </c>
      <c r="Q135" s="45" t="s">
        <v>396</v>
      </c>
      <c r="R135" s="32" t="s">
        <v>231</v>
      </c>
      <c r="S135" s="45" t="s">
        <v>262</v>
      </c>
      <c r="T135" s="42" t="str">
        <f>VLOOKUP(Tabla1[[#This Row],[AREA]],Hoja1!A:B,2,FALSE)</f>
        <v>11. Salud pública y seguridad ciudadana</v>
      </c>
      <c r="U135" s="45" t="s">
        <v>106</v>
      </c>
      <c r="V135" s="42" t="str">
        <f>VLOOKUP(Tabla1[[#This Row],[PROGRAMA]],Hoja1!A:B,2,FALSE)</f>
        <v>1321. Policía municipal</v>
      </c>
      <c r="W135" s="45">
        <v>21</v>
      </c>
      <c r="X135" s="45">
        <v>213</v>
      </c>
    </row>
    <row r="136" spans="1:24" x14ac:dyDescent="0.25">
      <c r="A136" s="33">
        <v>220249000384</v>
      </c>
      <c r="B136" s="55" t="s">
        <v>451</v>
      </c>
      <c r="C136" s="34">
        <v>46023</v>
      </c>
      <c r="D136" s="33">
        <v>22026001263</v>
      </c>
      <c r="E136" s="55" t="s">
        <v>745</v>
      </c>
      <c r="F136" s="35">
        <v>7452</v>
      </c>
      <c r="G136" s="55" t="s">
        <v>746</v>
      </c>
      <c r="H136" s="55" t="s">
        <v>747</v>
      </c>
      <c r="I136" s="33">
        <v>220</v>
      </c>
      <c r="J136" s="55" t="s">
        <v>455</v>
      </c>
      <c r="K136" s="55" t="s">
        <v>455</v>
      </c>
      <c r="L136" s="55" t="s">
        <v>456</v>
      </c>
      <c r="M136" s="55" t="s">
        <v>457</v>
      </c>
      <c r="N136" s="55" t="s">
        <v>458</v>
      </c>
      <c r="O136" s="32" t="s">
        <v>276</v>
      </c>
      <c r="P136" s="32" t="s">
        <v>242</v>
      </c>
      <c r="Q136" s="45" t="s">
        <v>396</v>
      </c>
      <c r="R136" s="32" t="s">
        <v>231</v>
      </c>
      <c r="S136" s="45" t="s">
        <v>75</v>
      </c>
      <c r="T136" s="42" t="str">
        <f>VLOOKUP(Tabla1[[#This Row],[AREA]],Hoja1!A:B,2,FALSE)</f>
        <v>10. Personas mayores, familia y servicios sociales</v>
      </c>
      <c r="U136" s="45" t="s">
        <v>136</v>
      </c>
      <c r="V136" s="42" t="str">
        <f>VLOOKUP(Tabla1[[#This Row],[PROGRAMA]],Hoja1!A:B,2,FALSE)</f>
        <v>2315. Políticas de Igualdad e infancia</v>
      </c>
      <c r="W136" s="45">
        <v>22</v>
      </c>
      <c r="X136" s="45">
        <v>22620</v>
      </c>
    </row>
    <row r="137" spans="1:24" x14ac:dyDescent="0.25">
      <c r="A137" s="33">
        <v>220260000676</v>
      </c>
      <c r="B137" s="55" t="s">
        <v>451</v>
      </c>
      <c r="C137" s="34">
        <v>46049</v>
      </c>
      <c r="D137" s="33">
        <v>22026000684</v>
      </c>
      <c r="E137" s="55" t="s">
        <v>542</v>
      </c>
      <c r="F137" s="35">
        <v>1350</v>
      </c>
      <c r="G137" s="55" t="s">
        <v>748</v>
      </c>
      <c r="H137" s="55" t="s">
        <v>749</v>
      </c>
      <c r="I137" s="33">
        <v>220</v>
      </c>
      <c r="J137" s="55" t="s">
        <v>455</v>
      </c>
      <c r="K137" s="55" t="s">
        <v>455</v>
      </c>
      <c r="L137" s="55" t="s">
        <v>456</v>
      </c>
      <c r="M137" s="55" t="s">
        <v>467</v>
      </c>
      <c r="N137" s="55" t="s">
        <v>468</v>
      </c>
      <c r="O137" s="32" t="s">
        <v>281</v>
      </c>
      <c r="P137" s="32" t="s">
        <v>242</v>
      </c>
      <c r="Q137" s="45" t="s">
        <v>396</v>
      </c>
      <c r="R137" s="32" t="s">
        <v>231</v>
      </c>
      <c r="S137" s="45" t="s">
        <v>69</v>
      </c>
      <c r="T137" s="42" t="str">
        <f>VLOOKUP(Tabla1[[#This Row],[AREA]],Hoja1!A:B,2,FALSE)</f>
        <v>03. Participación ciudadana y deportes</v>
      </c>
      <c r="U137" s="45" t="s">
        <v>192</v>
      </c>
      <c r="V137" s="42" t="str">
        <f>VLOOKUP(Tabla1[[#This Row],[PROGRAMA]],Hoja1!A:B,2,FALSE)</f>
        <v>9241. Participación ciudadana</v>
      </c>
      <c r="W137" s="45">
        <v>22</v>
      </c>
      <c r="X137" s="45">
        <v>22609</v>
      </c>
    </row>
    <row r="138" spans="1:24" x14ac:dyDescent="0.25">
      <c r="A138" s="33">
        <v>220249000385</v>
      </c>
      <c r="B138" s="55" t="s">
        <v>451</v>
      </c>
      <c r="C138" s="34">
        <v>46023</v>
      </c>
      <c r="D138" s="33">
        <v>22026001264</v>
      </c>
      <c r="E138" s="55" t="s">
        <v>745</v>
      </c>
      <c r="F138" s="35">
        <v>4829.8999999999996</v>
      </c>
      <c r="G138" s="55" t="s">
        <v>750</v>
      </c>
      <c r="H138" s="55" t="s">
        <v>751</v>
      </c>
      <c r="I138" s="33">
        <v>220</v>
      </c>
      <c r="J138" s="55" t="s">
        <v>494</v>
      </c>
      <c r="K138" s="55" t="s">
        <v>494</v>
      </c>
      <c r="L138" s="55" t="s">
        <v>456</v>
      </c>
      <c r="M138" s="55" t="s">
        <v>457</v>
      </c>
      <c r="N138" s="55" t="s">
        <v>458</v>
      </c>
      <c r="O138" s="32" t="s">
        <v>276</v>
      </c>
      <c r="P138" s="32" t="s">
        <v>242</v>
      </c>
      <c r="Q138" s="45" t="s">
        <v>396</v>
      </c>
      <c r="R138" s="32" t="s">
        <v>231</v>
      </c>
      <c r="S138" s="45" t="s">
        <v>75</v>
      </c>
      <c r="T138" s="42" t="str">
        <f>VLOOKUP(Tabla1[[#This Row],[AREA]],Hoja1!A:B,2,FALSE)</f>
        <v>10. Personas mayores, familia y servicios sociales</v>
      </c>
      <c r="U138" s="45" t="s">
        <v>136</v>
      </c>
      <c r="V138" s="42" t="str">
        <f>VLOOKUP(Tabla1[[#This Row],[PROGRAMA]],Hoja1!A:B,2,FALSE)</f>
        <v>2315. Políticas de Igualdad e infancia</v>
      </c>
      <c r="W138" s="45">
        <v>22</v>
      </c>
      <c r="X138" s="45">
        <v>22620</v>
      </c>
    </row>
    <row r="139" spans="1:24" x14ac:dyDescent="0.25">
      <c r="A139" s="33">
        <v>220260001805</v>
      </c>
      <c r="B139" s="55" t="s">
        <v>451</v>
      </c>
      <c r="C139" s="34">
        <v>46066</v>
      </c>
      <c r="D139" s="33">
        <v>22026002178</v>
      </c>
      <c r="E139" s="55" t="s">
        <v>645</v>
      </c>
      <c r="F139" s="35">
        <v>1650</v>
      </c>
      <c r="G139" s="55" t="s">
        <v>752</v>
      </c>
      <c r="H139" s="55" t="s">
        <v>753</v>
      </c>
      <c r="I139" s="33">
        <v>220</v>
      </c>
      <c r="J139" s="55" t="s">
        <v>455</v>
      </c>
      <c r="K139" s="55" t="s">
        <v>455</v>
      </c>
      <c r="L139" s="55" t="s">
        <v>456</v>
      </c>
      <c r="M139" s="55" t="s">
        <v>467</v>
      </c>
      <c r="N139" s="55" t="s">
        <v>468</v>
      </c>
      <c r="O139" s="32" t="s">
        <v>281</v>
      </c>
      <c r="P139" s="32" t="s">
        <v>242</v>
      </c>
      <c r="Q139" s="45" t="s">
        <v>396</v>
      </c>
      <c r="R139" s="32" t="s">
        <v>231</v>
      </c>
      <c r="S139" s="45" t="s">
        <v>71</v>
      </c>
      <c r="T139" s="42" t="str">
        <f>VLOOKUP(Tabla1[[#This Row],[AREA]],Hoja1!A:B,2,FALSE)</f>
        <v>06. Educación y cultura</v>
      </c>
      <c r="U139" s="45" t="s">
        <v>149</v>
      </c>
      <c r="V139" s="42" t="str">
        <f>VLOOKUP(Tabla1[[#This Row],[PROGRAMA]],Hoja1!A:B,2,FALSE)</f>
        <v>3261. Servicios complementarios de educación</v>
      </c>
      <c r="W139" s="45">
        <v>22</v>
      </c>
      <c r="X139" s="45">
        <v>22799</v>
      </c>
    </row>
    <row r="140" spans="1:24" x14ac:dyDescent="0.25">
      <c r="A140" s="33">
        <v>220260000925</v>
      </c>
      <c r="B140" s="55" t="s">
        <v>451</v>
      </c>
      <c r="C140" s="34">
        <v>46063</v>
      </c>
      <c r="D140" s="33">
        <v>22026001100</v>
      </c>
      <c r="E140" s="55" t="s">
        <v>645</v>
      </c>
      <c r="F140" s="35">
        <v>580</v>
      </c>
      <c r="G140" s="55" t="s">
        <v>445</v>
      </c>
      <c r="H140" s="55" t="s">
        <v>754</v>
      </c>
      <c r="I140" s="33">
        <v>220</v>
      </c>
      <c r="J140" s="55" t="s">
        <v>455</v>
      </c>
      <c r="K140" s="55" t="s">
        <v>455</v>
      </c>
      <c r="L140" s="55" t="s">
        <v>456</v>
      </c>
      <c r="M140" s="55" t="s">
        <v>467</v>
      </c>
      <c r="N140" s="55" t="s">
        <v>468</v>
      </c>
      <c r="O140" s="32" t="s">
        <v>281</v>
      </c>
      <c r="P140" s="32" t="s">
        <v>242</v>
      </c>
      <c r="Q140" s="45" t="s">
        <v>396</v>
      </c>
      <c r="R140" s="32" t="s">
        <v>231</v>
      </c>
      <c r="S140" s="45" t="s">
        <v>71</v>
      </c>
      <c r="T140" s="42" t="str">
        <f>VLOOKUP(Tabla1[[#This Row],[AREA]],Hoja1!A:B,2,FALSE)</f>
        <v>06. Educación y cultura</v>
      </c>
      <c r="U140" s="45" t="s">
        <v>149</v>
      </c>
      <c r="V140" s="42" t="str">
        <f>VLOOKUP(Tabla1[[#This Row],[PROGRAMA]],Hoja1!A:B,2,FALSE)</f>
        <v>3261. Servicios complementarios de educación</v>
      </c>
      <c r="W140" s="45">
        <v>22</v>
      </c>
      <c r="X140" s="45">
        <v>22799</v>
      </c>
    </row>
    <row r="141" spans="1:24" x14ac:dyDescent="0.25">
      <c r="A141" s="33">
        <v>220260001088</v>
      </c>
      <c r="B141" s="55" t="s">
        <v>451</v>
      </c>
      <c r="C141" s="34">
        <v>46064</v>
      </c>
      <c r="D141" s="33">
        <v>22026001853</v>
      </c>
      <c r="E141" s="55" t="s">
        <v>542</v>
      </c>
      <c r="F141" s="35">
        <v>2000</v>
      </c>
      <c r="G141" s="55" t="s">
        <v>371</v>
      </c>
      <c r="H141" s="55" t="s">
        <v>755</v>
      </c>
      <c r="I141" s="33">
        <v>220</v>
      </c>
      <c r="J141" s="55" t="s">
        <v>455</v>
      </c>
      <c r="K141" s="55" t="s">
        <v>455</v>
      </c>
      <c r="L141" s="55" t="s">
        <v>456</v>
      </c>
      <c r="M141" s="55" t="s">
        <v>467</v>
      </c>
      <c r="N141" s="55" t="s">
        <v>468</v>
      </c>
      <c r="O141" s="32" t="s">
        <v>281</v>
      </c>
      <c r="P141" s="32" t="s">
        <v>242</v>
      </c>
      <c r="Q141" s="45" t="s">
        <v>396</v>
      </c>
      <c r="R141" s="32" t="s">
        <v>231</v>
      </c>
      <c r="S141" s="45" t="s">
        <v>69</v>
      </c>
      <c r="T141" s="42" t="str">
        <f>VLOOKUP(Tabla1[[#This Row],[AREA]],Hoja1!A:B,2,FALSE)</f>
        <v>03. Participación ciudadana y deportes</v>
      </c>
      <c r="U141" s="45" t="s">
        <v>192</v>
      </c>
      <c r="V141" s="42" t="str">
        <f>VLOOKUP(Tabla1[[#This Row],[PROGRAMA]],Hoja1!A:B,2,FALSE)</f>
        <v>9241. Participación ciudadana</v>
      </c>
      <c r="W141" s="45">
        <v>22</v>
      </c>
      <c r="X141" s="45">
        <v>22609</v>
      </c>
    </row>
    <row r="142" spans="1:24" x14ac:dyDescent="0.25">
      <c r="A142" s="33">
        <v>220259000592</v>
      </c>
      <c r="B142" s="55" t="s">
        <v>451</v>
      </c>
      <c r="C142" s="34">
        <v>46023</v>
      </c>
      <c r="D142" s="33">
        <v>22026001527</v>
      </c>
      <c r="E142" s="55" t="s">
        <v>756</v>
      </c>
      <c r="F142" s="35">
        <v>6600</v>
      </c>
      <c r="G142" s="55" t="s">
        <v>757</v>
      </c>
      <c r="H142" s="55" t="s">
        <v>758</v>
      </c>
      <c r="I142" s="33">
        <v>220</v>
      </c>
      <c r="J142" s="55" t="s">
        <v>759</v>
      </c>
      <c r="K142" s="55" t="s">
        <v>760</v>
      </c>
      <c r="L142" s="55" t="s">
        <v>456</v>
      </c>
      <c r="M142" s="55" t="s">
        <v>457</v>
      </c>
      <c r="N142" s="55" t="s">
        <v>458</v>
      </c>
      <c r="O142" s="32" t="s">
        <v>276</v>
      </c>
      <c r="P142" s="32" t="s">
        <v>242</v>
      </c>
      <c r="Q142" s="45" t="s">
        <v>396</v>
      </c>
      <c r="R142" s="32" t="s">
        <v>231</v>
      </c>
      <c r="S142" s="45" t="s">
        <v>70</v>
      </c>
      <c r="T142" s="42" t="str">
        <f>VLOOKUP(Tabla1[[#This Row],[AREA]],Hoja1!A:B,2,FALSE)</f>
        <v>04. Hacienda, personal y modernización administrativa</v>
      </c>
      <c r="U142" s="45" t="s">
        <v>191</v>
      </c>
      <c r="V142" s="42" t="str">
        <f>VLOOKUP(Tabla1[[#This Row],[PROGRAMA]],Hoja1!A:B,2,FALSE)</f>
        <v>9231. Información, registro y gestión del padrón</v>
      </c>
      <c r="W142" s="45">
        <v>22</v>
      </c>
      <c r="X142" s="45">
        <v>22799</v>
      </c>
    </row>
    <row r="143" spans="1:24" x14ac:dyDescent="0.25">
      <c r="A143" s="33">
        <v>220259000593</v>
      </c>
      <c r="B143" s="55" t="s">
        <v>451</v>
      </c>
      <c r="C143" s="34">
        <v>46023</v>
      </c>
      <c r="D143" s="33">
        <v>22026001528</v>
      </c>
      <c r="E143" s="55" t="s">
        <v>756</v>
      </c>
      <c r="F143" s="35">
        <v>57348.07</v>
      </c>
      <c r="G143" s="55" t="s">
        <v>757</v>
      </c>
      <c r="H143" s="55" t="s">
        <v>761</v>
      </c>
      <c r="I143" s="33">
        <v>220</v>
      </c>
      <c r="J143" s="55" t="s">
        <v>759</v>
      </c>
      <c r="K143" s="55" t="s">
        <v>760</v>
      </c>
      <c r="L143" s="55" t="s">
        <v>456</v>
      </c>
      <c r="M143" s="55" t="s">
        <v>457</v>
      </c>
      <c r="N143" s="55" t="s">
        <v>458</v>
      </c>
      <c r="O143" s="32" t="s">
        <v>276</v>
      </c>
      <c r="P143" s="32" t="s">
        <v>242</v>
      </c>
      <c r="Q143" s="45" t="s">
        <v>396</v>
      </c>
      <c r="R143" s="32" t="s">
        <v>231</v>
      </c>
      <c r="S143" s="45" t="s">
        <v>70</v>
      </c>
      <c r="T143" s="42" t="str">
        <f>VLOOKUP(Tabla1[[#This Row],[AREA]],Hoja1!A:B,2,FALSE)</f>
        <v>04. Hacienda, personal y modernización administrativa</v>
      </c>
      <c r="U143" s="45" t="s">
        <v>191</v>
      </c>
      <c r="V143" s="42" t="str">
        <f>VLOOKUP(Tabla1[[#This Row],[PROGRAMA]],Hoja1!A:B,2,FALSE)</f>
        <v>9231. Información, registro y gestión del padrón</v>
      </c>
      <c r="W143" s="45">
        <v>22</v>
      </c>
      <c r="X143" s="45">
        <v>22799</v>
      </c>
    </row>
    <row r="144" spans="1:24" x14ac:dyDescent="0.25">
      <c r="A144" s="33">
        <v>220259001122</v>
      </c>
      <c r="B144" s="55" t="s">
        <v>451</v>
      </c>
      <c r="C144" s="34">
        <v>46023</v>
      </c>
      <c r="D144" s="33">
        <v>22026001552</v>
      </c>
      <c r="E144" s="55" t="s">
        <v>756</v>
      </c>
      <c r="F144" s="35">
        <v>443605.33</v>
      </c>
      <c r="G144" s="55" t="s">
        <v>757</v>
      </c>
      <c r="H144" s="55" t="s">
        <v>762</v>
      </c>
      <c r="I144" s="33">
        <v>220</v>
      </c>
      <c r="J144" s="55" t="s">
        <v>759</v>
      </c>
      <c r="K144" s="55" t="s">
        <v>760</v>
      </c>
      <c r="L144" s="55" t="s">
        <v>456</v>
      </c>
      <c r="M144" s="55" t="s">
        <v>457</v>
      </c>
      <c r="N144" s="55" t="s">
        <v>458</v>
      </c>
      <c r="O144" s="32" t="s">
        <v>276</v>
      </c>
      <c r="P144" s="32" t="s">
        <v>242</v>
      </c>
      <c r="Q144" s="45" t="s">
        <v>396</v>
      </c>
      <c r="R144" s="32" t="s">
        <v>231</v>
      </c>
      <c r="S144" s="45" t="s">
        <v>70</v>
      </c>
      <c r="T144" s="42" t="str">
        <f>VLOOKUP(Tabla1[[#This Row],[AREA]],Hoja1!A:B,2,FALSE)</f>
        <v>04. Hacienda, personal y modernización administrativa</v>
      </c>
      <c r="U144" s="45" t="s">
        <v>191</v>
      </c>
      <c r="V144" s="42" t="str">
        <f>VLOOKUP(Tabla1[[#This Row],[PROGRAMA]],Hoja1!A:B,2,FALSE)</f>
        <v>9231. Información, registro y gestión del padrón</v>
      </c>
      <c r="W144" s="45">
        <v>22</v>
      </c>
      <c r="X144" s="45">
        <v>22799</v>
      </c>
    </row>
    <row r="145" spans="1:24" x14ac:dyDescent="0.25">
      <c r="A145" s="33">
        <v>220259000667</v>
      </c>
      <c r="B145" s="55" t="s">
        <v>451</v>
      </c>
      <c r="C145" s="34">
        <v>46023</v>
      </c>
      <c r="D145" s="33">
        <v>22026001136</v>
      </c>
      <c r="E145" s="55" t="s">
        <v>763</v>
      </c>
      <c r="F145" s="35">
        <v>21429.119999999999</v>
      </c>
      <c r="G145" s="55" t="s">
        <v>764</v>
      </c>
      <c r="H145" s="55" t="s">
        <v>765</v>
      </c>
      <c r="I145" s="33">
        <v>220</v>
      </c>
      <c r="J145" s="55" t="s">
        <v>766</v>
      </c>
      <c r="K145" s="55" t="s">
        <v>767</v>
      </c>
      <c r="L145" s="55" t="s">
        <v>456</v>
      </c>
      <c r="M145" s="55" t="s">
        <v>457</v>
      </c>
      <c r="N145" s="55" t="s">
        <v>458</v>
      </c>
      <c r="O145" s="32" t="s">
        <v>276</v>
      </c>
      <c r="P145" s="32" t="s">
        <v>242</v>
      </c>
      <c r="Q145" s="45" t="s">
        <v>396</v>
      </c>
      <c r="R145" s="32" t="s">
        <v>231</v>
      </c>
      <c r="S145" s="45" t="s">
        <v>262</v>
      </c>
      <c r="T145" s="42" t="str">
        <f>VLOOKUP(Tabla1[[#This Row],[AREA]],Hoja1!A:B,2,FALSE)</f>
        <v>11. Salud pública y seguridad ciudadana</v>
      </c>
      <c r="U145" s="45" t="s">
        <v>141</v>
      </c>
      <c r="V145" s="42" t="str">
        <f>VLOOKUP(Tabla1[[#This Row],[PROGRAMA]],Hoja1!A:B,2,FALSE)</f>
        <v>3111. Protección de la salubridad pública</v>
      </c>
      <c r="W145" s="45">
        <v>22</v>
      </c>
      <c r="X145" s="45">
        <v>22799</v>
      </c>
    </row>
    <row r="146" spans="1:24" x14ac:dyDescent="0.25">
      <c r="A146" s="33">
        <v>220259001114</v>
      </c>
      <c r="B146" s="55" t="s">
        <v>451</v>
      </c>
      <c r="C146" s="34">
        <v>46023</v>
      </c>
      <c r="D146" s="33">
        <v>22026001962</v>
      </c>
      <c r="E146" s="55" t="s">
        <v>658</v>
      </c>
      <c r="F146" s="35">
        <v>296159.25</v>
      </c>
      <c r="G146" s="55" t="s">
        <v>768</v>
      </c>
      <c r="H146" s="55" t="s">
        <v>769</v>
      </c>
      <c r="I146" s="33">
        <v>220</v>
      </c>
      <c r="J146" s="55" t="s">
        <v>494</v>
      </c>
      <c r="K146" s="55" t="s">
        <v>494</v>
      </c>
      <c r="L146" s="55" t="s">
        <v>456</v>
      </c>
      <c r="M146" s="55" t="s">
        <v>457</v>
      </c>
      <c r="N146" s="55" t="s">
        <v>458</v>
      </c>
      <c r="O146" s="32" t="s">
        <v>276</v>
      </c>
      <c r="P146" s="32" t="s">
        <v>242</v>
      </c>
      <c r="Q146" s="45" t="s">
        <v>397</v>
      </c>
      <c r="R146" s="32" t="s">
        <v>232</v>
      </c>
      <c r="S146" s="45" t="s">
        <v>70</v>
      </c>
      <c r="T146" s="42" t="str">
        <f>VLOOKUP(Tabla1[[#This Row],[AREA]],Hoja1!A:B,2,FALSE)</f>
        <v>04. Hacienda, personal y modernización administrativa</v>
      </c>
      <c r="U146" s="45" t="s">
        <v>186</v>
      </c>
      <c r="V146" s="42" t="str">
        <f>VLOOKUP(Tabla1[[#This Row],[PROGRAMA]],Hoja1!A:B,2,FALSE)</f>
        <v>9204. Tecnologías de la información y comunicación</v>
      </c>
      <c r="W146" s="45">
        <v>63</v>
      </c>
      <c r="X146" s="45">
        <v>636</v>
      </c>
    </row>
    <row r="147" spans="1:24" x14ac:dyDescent="0.25">
      <c r="A147" s="33">
        <v>220259001115</v>
      </c>
      <c r="B147" s="55" t="s">
        <v>451</v>
      </c>
      <c r="C147" s="34">
        <v>46023</v>
      </c>
      <c r="D147" s="33">
        <v>22026001963</v>
      </c>
      <c r="E147" s="55" t="s">
        <v>658</v>
      </c>
      <c r="F147" s="35">
        <v>151394.74</v>
      </c>
      <c r="G147" s="55" t="s">
        <v>768</v>
      </c>
      <c r="H147" s="55" t="s">
        <v>770</v>
      </c>
      <c r="I147" s="33">
        <v>220</v>
      </c>
      <c r="J147" s="55" t="s">
        <v>494</v>
      </c>
      <c r="K147" s="55" t="s">
        <v>494</v>
      </c>
      <c r="L147" s="55" t="s">
        <v>456</v>
      </c>
      <c r="M147" s="55" t="s">
        <v>457</v>
      </c>
      <c r="N147" s="55" t="s">
        <v>458</v>
      </c>
      <c r="O147" s="32" t="s">
        <v>276</v>
      </c>
      <c r="P147" s="32" t="s">
        <v>242</v>
      </c>
      <c r="Q147" s="45" t="s">
        <v>397</v>
      </c>
      <c r="R147" s="32" t="s">
        <v>232</v>
      </c>
      <c r="S147" s="45" t="s">
        <v>70</v>
      </c>
      <c r="T147" s="42" t="str">
        <f>VLOOKUP(Tabla1[[#This Row],[AREA]],Hoja1!A:B,2,FALSE)</f>
        <v>04. Hacienda, personal y modernización administrativa</v>
      </c>
      <c r="U147" s="45" t="s">
        <v>186</v>
      </c>
      <c r="V147" s="42" t="str">
        <f>VLOOKUP(Tabla1[[#This Row],[PROGRAMA]],Hoja1!A:B,2,FALSE)</f>
        <v>9204. Tecnologías de la información y comunicación</v>
      </c>
      <c r="W147" s="45">
        <v>63</v>
      </c>
      <c r="X147" s="45">
        <v>636</v>
      </c>
    </row>
    <row r="148" spans="1:24" x14ac:dyDescent="0.25">
      <c r="A148" s="33">
        <v>220249000335</v>
      </c>
      <c r="B148" s="55" t="s">
        <v>451</v>
      </c>
      <c r="C148" s="34">
        <v>46023</v>
      </c>
      <c r="D148" s="33">
        <v>22026001755</v>
      </c>
      <c r="E148" s="55" t="s">
        <v>771</v>
      </c>
      <c r="F148" s="35">
        <v>72589.539999999994</v>
      </c>
      <c r="G148" s="55" t="s">
        <v>317</v>
      </c>
      <c r="H148" s="55" t="s">
        <v>772</v>
      </c>
      <c r="I148" s="33">
        <v>220</v>
      </c>
      <c r="J148" s="55" t="s">
        <v>455</v>
      </c>
      <c r="K148" s="55" t="s">
        <v>455</v>
      </c>
      <c r="L148" s="55" t="s">
        <v>456</v>
      </c>
      <c r="M148" s="55" t="s">
        <v>457</v>
      </c>
      <c r="N148" s="55" t="s">
        <v>458</v>
      </c>
      <c r="O148" s="32" t="s">
        <v>276</v>
      </c>
      <c r="P148" s="32" t="s">
        <v>242</v>
      </c>
      <c r="Q148" s="45" t="s">
        <v>396</v>
      </c>
      <c r="R148" s="32" t="s">
        <v>231</v>
      </c>
      <c r="S148" s="45" t="s">
        <v>69</v>
      </c>
      <c r="T148" s="42" t="str">
        <f>VLOOKUP(Tabla1[[#This Row],[AREA]],Hoja1!A:B,2,FALSE)</f>
        <v>03. Participación ciudadana y deportes</v>
      </c>
      <c r="U148" s="45" t="s">
        <v>192</v>
      </c>
      <c r="V148" s="42" t="str">
        <f>VLOOKUP(Tabla1[[#This Row],[PROGRAMA]],Hoja1!A:B,2,FALSE)</f>
        <v>9241. Participación ciudadana</v>
      </c>
      <c r="W148" s="45">
        <v>22</v>
      </c>
      <c r="X148" s="45">
        <v>22799</v>
      </c>
    </row>
    <row r="149" spans="1:24" x14ac:dyDescent="0.25">
      <c r="A149" s="33">
        <v>220249000556</v>
      </c>
      <c r="B149" s="55" t="s">
        <v>451</v>
      </c>
      <c r="C149" s="34">
        <v>46023</v>
      </c>
      <c r="D149" s="33">
        <v>22026001756</v>
      </c>
      <c r="E149" s="55" t="s">
        <v>771</v>
      </c>
      <c r="F149" s="35">
        <v>44746.97</v>
      </c>
      <c r="G149" s="55" t="s">
        <v>317</v>
      </c>
      <c r="H149" s="55" t="s">
        <v>773</v>
      </c>
      <c r="I149" s="33">
        <v>220</v>
      </c>
      <c r="J149" s="55" t="s">
        <v>455</v>
      </c>
      <c r="K149" s="55" t="s">
        <v>455</v>
      </c>
      <c r="L149" s="55" t="s">
        <v>456</v>
      </c>
      <c r="M149" s="55" t="s">
        <v>457</v>
      </c>
      <c r="N149" s="55" t="s">
        <v>458</v>
      </c>
      <c r="O149" s="32" t="s">
        <v>276</v>
      </c>
      <c r="P149" s="32" t="s">
        <v>242</v>
      </c>
      <c r="Q149" s="45" t="s">
        <v>396</v>
      </c>
      <c r="R149" s="32" t="s">
        <v>231</v>
      </c>
      <c r="S149" s="45" t="s">
        <v>69</v>
      </c>
      <c r="T149" s="42" t="str">
        <f>VLOOKUP(Tabla1[[#This Row],[AREA]],Hoja1!A:B,2,FALSE)</f>
        <v>03. Participación ciudadana y deportes</v>
      </c>
      <c r="U149" s="45" t="s">
        <v>192</v>
      </c>
      <c r="V149" s="42" t="str">
        <f>VLOOKUP(Tabla1[[#This Row],[PROGRAMA]],Hoja1!A:B,2,FALSE)</f>
        <v>9241. Participación ciudadana</v>
      </c>
      <c r="W149" s="45">
        <v>22</v>
      </c>
      <c r="X149" s="45">
        <v>22799</v>
      </c>
    </row>
    <row r="150" spans="1:24" x14ac:dyDescent="0.25">
      <c r="A150" s="33">
        <v>220260003750</v>
      </c>
      <c r="B150" s="55" t="s">
        <v>451</v>
      </c>
      <c r="C150" s="34">
        <v>46078</v>
      </c>
      <c r="D150" s="33">
        <v>22026002551</v>
      </c>
      <c r="E150" s="55" t="s">
        <v>774</v>
      </c>
      <c r="F150" s="35">
        <v>13742.31</v>
      </c>
      <c r="G150" s="55" t="s">
        <v>775</v>
      </c>
      <c r="H150" s="55" t="s">
        <v>776</v>
      </c>
      <c r="I150" s="33">
        <v>220</v>
      </c>
      <c r="J150" s="55" t="s">
        <v>494</v>
      </c>
      <c r="K150" s="55" t="s">
        <v>494</v>
      </c>
      <c r="L150" s="55" t="s">
        <v>644</v>
      </c>
      <c r="M150" s="55" t="s">
        <v>467</v>
      </c>
      <c r="N150" s="55" t="s">
        <v>468</v>
      </c>
      <c r="O150" s="32" t="s">
        <v>281</v>
      </c>
      <c r="P150" s="32" t="s">
        <v>242</v>
      </c>
      <c r="Q150" s="45">
        <v>6</v>
      </c>
      <c r="R150" s="32" t="s">
        <v>232</v>
      </c>
      <c r="S150" s="45" t="s">
        <v>74</v>
      </c>
      <c r="T150" s="42" t="str">
        <f>VLOOKUP(Tabla1[[#This Row],[AREA]],Hoja1!A:B,2,FALSE)</f>
        <v>09. Turismo, eventos y marca ciudad</v>
      </c>
      <c r="U150" s="45">
        <v>4321</v>
      </c>
      <c r="V150" s="42" t="str">
        <f>VLOOKUP(Tabla1[[#This Row],[PROGRAMA]],Hoja1!A:B,2,FALSE)</f>
        <v>4321. Turismo</v>
      </c>
      <c r="W150" s="45">
        <v>60</v>
      </c>
      <c r="X150" s="45">
        <v>609</v>
      </c>
    </row>
    <row r="151" spans="1:24" x14ac:dyDescent="0.25">
      <c r="A151" s="33">
        <v>220229000386</v>
      </c>
      <c r="B151" s="55" t="s">
        <v>451</v>
      </c>
      <c r="C151" s="34">
        <v>46023</v>
      </c>
      <c r="D151" s="33">
        <v>22026000996</v>
      </c>
      <c r="E151" s="55" t="s">
        <v>622</v>
      </c>
      <c r="F151" s="35">
        <v>70712.399999999994</v>
      </c>
      <c r="G151" s="55" t="s">
        <v>777</v>
      </c>
      <c r="H151" s="55" t="s">
        <v>778</v>
      </c>
      <c r="I151" s="33">
        <v>220</v>
      </c>
      <c r="J151" s="55" t="s">
        <v>779</v>
      </c>
      <c r="K151" s="55" t="s">
        <v>779</v>
      </c>
      <c r="L151" s="55" t="s">
        <v>473</v>
      </c>
      <c r="M151" s="55" t="s">
        <v>457</v>
      </c>
      <c r="N151" s="55" t="s">
        <v>458</v>
      </c>
      <c r="O151" s="32" t="s">
        <v>276</v>
      </c>
      <c r="P151" s="32" t="s">
        <v>242</v>
      </c>
      <c r="Q151" s="45" t="s">
        <v>396</v>
      </c>
      <c r="R151" s="32" t="s">
        <v>231</v>
      </c>
      <c r="S151" s="45" t="s">
        <v>262</v>
      </c>
      <c r="T151" s="42" t="str">
        <f>VLOOKUP(Tabla1[[#This Row],[AREA]],Hoja1!A:B,2,FALSE)</f>
        <v>11. Salud pública y seguridad ciudadana</v>
      </c>
      <c r="U151" s="45" t="s">
        <v>106</v>
      </c>
      <c r="V151" s="42" t="str">
        <f>VLOOKUP(Tabla1[[#This Row],[PROGRAMA]],Hoja1!A:B,2,FALSE)</f>
        <v>1321. Policía municipal</v>
      </c>
      <c r="W151" s="45">
        <v>20</v>
      </c>
      <c r="X151" s="45">
        <v>204</v>
      </c>
    </row>
    <row r="152" spans="1:24" x14ac:dyDescent="0.25">
      <c r="A152" s="33">
        <v>220239000260</v>
      </c>
      <c r="B152" s="55" t="s">
        <v>451</v>
      </c>
      <c r="C152" s="34">
        <v>46023</v>
      </c>
      <c r="D152" s="33">
        <v>22026001002</v>
      </c>
      <c r="E152" s="55" t="s">
        <v>622</v>
      </c>
      <c r="F152" s="35">
        <v>46347.839999999997</v>
      </c>
      <c r="G152" s="55" t="s">
        <v>777</v>
      </c>
      <c r="H152" s="55" t="s">
        <v>780</v>
      </c>
      <c r="I152" s="33">
        <v>220</v>
      </c>
      <c r="J152" s="55" t="s">
        <v>779</v>
      </c>
      <c r="K152" s="55" t="s">
        <v>779</v>
      </c>
      <c r="L152" s="55" t="s">
        <v>473</v>
      </c>
      <c r="M152" s="55" t="s">
        <v>457</v>
      </c>
      <c r="N152" s="55" t="s">
        <v>458</v>
      </c>
      <c r="O152" s="32" t="s">
        <v>276</v>
      </c>
      <c r="P152" s="32" t="s">
        <v>242</v>
      </c>
      <c r="Q152" s="45" t="s">
        <v>396</v>
      </c>
      <c r="R152" s="32" t="s">
        <v>231</v>
      </c>
      <c r="S152" s="45" t="s">
        <v>262</v>
      </c>
      <c r="T152" s="42" t="str">
        <f>VLOOKUP(Tabla1[[#This Row],[AREA]],Hoja1!A:B,2,FALSE)</f>
        <v>11. Salud pública y seguridad ciudadana</v>
      </c>
      <c r="U152" s="45" t="s">
        <v>106</v>
      </c>
      <c r="V152" s="42" t="str">
        <f>VLOOKUP(Tabla1[[#This Row],[PROGRAMA]],Hoja1!A:B,2,FALSE)</f>
        <v>1321. Policía municipal</v>
      </c>
      <c r="W152" s="45">
        <v>20</v>
      </c>
      <c r="X152" s="45">
        <v>204</v>
      </c>
    </row>
    <row r="153" spans="1:24" x14ac:dyDescent="0.25">
      <c r="A153" s="33">
        <v>220249000170</v>
      </c>
      <c r="B153" s="55" t="s">
        <v>451</v>
      </c>
      <c r="C153" s="34">
        <v>46023</v>
      </c>
      <c r="D153" s="33">
        <v>22026001463</v>
      </c>
      <c r="E153" s="55" t="s">
        <v>469</v>
      </c>
      <c r="F153" s="35">
        <v>37237.910000000003</v>
      </c>
      <c r="G153" s="55" t="s">
        <v>781</v>
      </c>
      <c r="H153" s="55" t="s">
        <v>782</v>
      </c>
      <c r="I153" s="33">
        <v>220</v>
      </c>
      <c r="J153" s="55" t="s">
        <v>783</v>
      </c>
      <c r="K153" s="55" t="s">
        <v>783</v>
      </c>
      <c r="L153" s="55" t="s">
        <v>456</v>
      </c>
      <c r="M153" s="55" t="s">
        <v>457</v>
      </c>
      <c r="N153" s="55" t="s">
        <v>458</v>
      </c>
      <c r="O153" s="32" t="s">
        <v>276</v>
      </c>
      <c r="P153" s="32" t="s">
        <v>242</v>
      </c>
      <c r="Q153" s="45" t="s">
        <v>397</v>
      </c>
      <c r="R153" s="32" t="s">
        <v>232</v>
      </c>
      <c r="S153" s="45" t="s">
        <v>70</v>
      </c>
      <c r="T153" s="42" t="str">
        <f>VLOOKUP(Tabla1[[#This Row],[AREA]],Hoja1!A:B,2,FALSE)</f>
        <v>04. Hacienda, personal y modernización administrativa</v>
      </c>
      <c r="U153" s="45" t="s">
        <v>186</v>
      </c>
      <c r="V153" s="42" t="str">
        <f>VLOOKUP(Tabla1[[#This Row],[PROGRAMA]],Hoja1!A:B,2,FALSE)</f>
        <v>9204. Tecnologías de la información y comunicación</v>
      </c>
      <c r="W153" s="45">
        <v>64</v>
      </c>
      <c r="X153" s="45">
        <v>641</v>
      </c>
    </row>
    <row r="154" spans="1:24" x14ac:dyDescent="0.25">
      <c r="A154" s="33">
        <v>220249000172</v>
      </c>
      <c r="B154" s="55" t="s">
        <v>451</v>
      </c>
      <c r="C154" s="34">
        <v>46023</v>
      </c>
      <c r="D154" s="33">
        <v>22026001464</v>
      </c>
      <c r="E154" s="55" t="s">
        <v>469</v>
      </c>
      <c r="F154" s="35">
        <v>46558.559999999998</v>
      </c>
      <c r="G154" s="55" t="s">
        <v>781</v>
      </c>
      <c r="H154" s="55" t="s">
        <v>784</v>
      </c>
      <c r="I154" s="33">
        <v>220</v>
      </c>
      <c r="J154" s="55" t="s">
        <v>783</v>
      </c>
      <c r="K154" s="55" t="s">
        <v>783</v>
      </c>
      <c r="L154" s="55" t="s">
        <v>456</v>
      </c>
      <c r="M154" s="55" t="s">
        <v>457</v>
      </c>
      <c r="N154" s="55" t="s">
        <v>458</v>
      </c>
      <c r="O154" s="32" t="s">
        <v>276</v>
      </c>
      <c r="P154" s="32" t="s">
        <v>242</v>
      </c>
      <c r="Q154" s="45" t="s">
        <v>397</v>
      </c>
      <c r="R154" s="32" t="s">
        <v>232</v>
      </c>
      <c r="S154" s="45" t="s">
        <v>70</v>
      </c>
      <c r="T154" s="42" t="str">
        <f>VLOOKUP(Tabla1[[#This Row],[AREA]],Hoja1!A:B,2,FALSE)</f>
        <v>04. Hacienda, personal y modernización administrativa</v>
      </c>
      <c r="U154" s="45" t="s">
        <v>186</v>
      </c>
      <c r="V154" s="42" t="str">
        <f>VLOOKUP(Tabla1[[#This Row],[PROGRAMA]],Hoja1!A:B,2,FALSE)</f>
        <v>9204. Tecnologías de la información y comunicación</v>
      </c>
      <c r="W154" s="45">
        <v>64</v>
      </c>
      <c r="X154" s="45">
        <v>641</v>
      </c>
    </row>
    <row r="155" spans="1:24" x14ac:dyDescent="0.25">
      <c r="A155" s="33">
        <v>220229000425</v>
      </c>
      <c r="B155" s="55" t="s">
        <v>451</v>
      </c>
      <c r="C155" s="34">
        <v>46023</v>
      </c>
      <c r="D155" s="33">
        <v>22026001448</v>
      </c>
      <c r="E155" s="55" t="s">
        <v>469</v>
      </c>
      <c r="F155" s="35">
        <v>70941.539999999994</v>
      </c>
      <c r="G155" s="55" t="s">
        <v>785</v>
      </c>
      <c r="H155" s="55" t="s">
        <v>786</v>
      </c>
      <c r="I155" s="33">
        <v>220</v>
      </c>
      <c r="J155" s="55" t="s">
        <v>759</v>
      </c>
      <c r="K155" s="55" t="s">
        <v>760</v>
      </c>
      <c r="L155" s="55" t="s">
        <v>456</v>
      </c>
      <c r="M155" s="55" t="s">
        <v>457</v>
      </c>
      <c r="N155" s="55" t="s">
        <v>458</v>
      </c>
      <c r="O155" s="32" t="s">
        <v>276</v>
      </c>
      <c r="P155" s="32" t="s">
        <v>242</v>
      </c>
      <c r="Q155" s="45" t="s">
        <v>397</v>
      </c>
      <c r="R155" s="32" t="s">
        <v>232</v>
      </c>
      <c r="S155" s="45" t="s">
        <v>70</v>
      </c>
      <c r="T155" s="42" t="str">
        <f>VLOOKUP(Tabla1[[#This Row],[AREA]],Hoja1!A:B,2,FALSE)</f>
        <v>04. Hacienda, personal y modernización administrativa</v>
      </c>
      <c r="U155" s="45" t="s">
        <v>186</v>
      </c>
      <c r="V155" s="42" t="str">
        <f>VLOOKUP(Tabla1[[#This Row],[PROGRAMA]],Hoja1!A:B,2,FALSE)</f>
        <v>9204. Tecnologías de la información y comunicación</v>
      </c>
      <c r="W155" s="45">
        <v>64</v>
      </c>
      <c r="X155" s="45">
        <v>641</v>
      </c>
    </row>
    <row r="156" spans="1:24" x14ac:dyDescent="0.25">
      <c r="A156" s="33">
        <v>220229000426</v>
      </c>
      <c r="B156" s="55" t="s">
        <v>451</v>
      </c>
      <c r="C156" s="34">
        <v>46023</v>
      </c>
      <c r="D156" s="33">
        <v>22026001449</v>
      </c>
      <c r="E156" s="55" t="s">
        <v>787</v>
      </c>
      <c r="F156" s="35">
        <v>42421.84</v>
      </c>
      <c r="G156" s="55" t="s">
        <v>785</v>
      </c>
      <c r="H156" s="55" t="s">
        <v>788</v>
      </c>
      <c r="I156" s="33">
        <v>220</v>
      </c>
      <c r="J156" s="55" t="s">
        <v>759</v>
      </c>
      <c r="K156" s="55" t="s">
        <v>760</v>
      </c>
      <c r="L156" s="55" t="s">
        <v>456</v>
      </c>
      <c r="M156" s="55" t="s">
        <v>457</v>
      </c>
      <c r="N156" s="55" t="s">
        <v>458</v>
      </c>
      <c r="O156" s="32" t="s">
        <v>276</v>
      </c>
      <c r="P156" s="32" t="s">
        <v>242</v>
      </c>
      <c r="Q156" s="45" t="s">
        <v>396</v>
      </c>
      <c r="R156" s="32" t="s">
        <v>231</v>
      </c>
      <c r="S156" s="45" t="s">
        <v>70</v>
      </c>
      <c r="T156" s="42" t="str">
        <f>VLOOKUP(Tabla1[[#This Row],[AREA]],Hoja1!A:B,2,FALSE)</f>
        <v>04. Hacienda, personal y modernización administrativa</v>
      </c>
      <c r="U156" s="45" t="s">
        <v>186</v>
      </c>
      <c r="V156" s="42" t="str">
        <f>VLOOKUP(Tabla1[[#This Row],[PROGRAMA]],Hoja1!A:B,2,FALSE)</f>
        <v>9204. Tecnologías de la información y comunicación</v>
      </c>
      <c r="W156" s="45">
        <v>21</v>
      </c>
      <c r="X156" s="45">
        <v>216</v>
      </c>
    </row>
    <row r="157" spans="1:24" x14ac:dyDescent="0.25">
      <c r="A157" s="33">
        <v>220229000427</v>
      </c>
      <c r="B157" s="55" t="s">
        <v>451</v>
      </c>
      <c r="C157" s="34">
        <v>46023</v>
      </c>
      <c r="D157" s="33">
        <v>22026001450</v>
      </c>
      <c r="E157" s="55" t="s">
        <v>469</v>
      </c>
      <c r="F157" s="35">
        <v>13300</v>
      </c>
      <c r="G157" s="55" t="s">
        <v>785</v>
      </c>
      <c r="H157" s="55" t="s">
        <v>789</v>
      </c>
      <c r="I157" s="33">
        <v>220</v>
      </c>
      <c r="J157" s="55" t="s">
        <v>759</v>
      </c>
      <c r="K157" s="55" t="s">
        <v>760</v>
      </c>
      <c r="L157" s="55" t="s">
        <v>456</v>
      </c>
      <c r="M157" s="55" t="s">
        <v>457</v>
      </c>
      <c r="N157" s="55" t="s">
        <v>458</v>
      </c>
      <c r="O157" s="32" t="s">
        <v>276</v>
      </c>
      <c r="P157" s="32" t="s">
        <v>242</v>
      </c>
      <c r="Q157" s="45" t="s">
        <v>397</v>
      </c>
      <c r="R157" s="32" t="s">
        <v>232</v>
      </c>
      <c r="S157" s="45" t="s">
        <v>70</v>
      </c>
      <c r="T157" s="42" t="str">
        <f>VLOOKUP(Tabla1[[#This Row],[AREA]],Hoja1!A:B,2,FALSE)</f>
        <v>04. Hacienda, personal y modernización administrativa</v>
      </c>
      <c r="U157" s="45" t="s">
        <v>186</v>
      </c>
      <c r="V157" s="42" t="str">
        <f>VLOOKUP(Tabla1[[#This Row],[PROGRAMA]],Hoja1!A:B,2,FALSE)</f>
        <v>9204. Tecnologías de la información y comunicación</v>
      </c>
      <c r="W157" s="45">
        <v>64</v>
      </c>
      <c r="X157" s="45">
        <v>641</v>
      </c>
    </row>
    <row r="158" spans="1:24" x14ac:dyDescent="0.25">
      <c r="A158" s="33">
        <v>220229000428</v>
      </c>
      <c r="B158" s="55" t="s">
        <v>451</v>
      </c>
      <c r="C158" s="34">
        <v>46023</v>
      </c>
      <c r="D158" s="33">
        <v>22026001451</v>
      </c>
      <c r="E158" s="55" t="s">
        <v>469</v>
      </c>
      <c r="F158" s="35">
        <v>47121.760000000002</v>
      </c>
      <c r="G158" s="55" t="s">
        <v>785</v>
      </c>
      <c r="H158" s="55" t="s">
        <v>790</v>
      </c>
      <c r="I158" s="33">
        <v>220</v>
      </c>
      <c r="J158" s="55" t="s">
        <v>759</v>
      </c>
      <c r="K158" s="55" t="s">
        <v>760</v>
      </c>
      <c r="L158" s="55" t="s">
        <v>456</v>
      </c>
      <c r="M158" s="55" t="s">
        <v>457</v>
      </c>
      <c r="N158" s="55" t="s">
        <v>458</v>
      </c>
      <c r="O158" s="32" t="s">
        <v>276</v>
      </c>
      <c r="P158" s="32" t="s">
        <v>242</v>
      </c>
      <c r="Q158" s="45" t="s">
        <v>397</v>
      </c>
      <c r="R158" s="32" t="s">
        <v>232</v>
      </c>
      <c r="S158" s="45" t="s">
        <v>70</v>
      </c>
      <c r="T158" s="42" t="str">
        <f>VLOOKUP(Tabla1[[#This Row],[AREA]],Hoja1!A:B,2,FALSE)</f>
        <v>04. Hacienda, personal y modernización administrativa</v>
      </c>
      <c r="U158" s="45" t="s">
        <v>186</v>
      </c>
      <c r="V158" s="42" t="str">
        <f>VLOOKUP(Tabla1[[#This Row],[PROGRAMA]],Hoja1!A:B,2,FALSE)</f>
        <v>9204. Tecnologías de la información y comunicación</v>
      </c>
      <c r="W158" s="45">
        <v>64</v>
      </c>
      <c r="X158" s="45">
        <v>641</v>
      </c>
    </row>
    <row r="159" spans="1:24" x14ac:dyDescent="0.25">
      <c r="A159" s="33">
        <v>220249000955</v>
      </c>
      <c r="B159" s="55" t="s">
        <v>451</v>
      </c>
      <c r="C159" s="34">
        <v>46023</v>
      </c>
      <c r="D159" s="33">
        <v>22026001010</v>
      </c>
      <c r="E159" s="55" t="s">
        <v>791</v>
      </c>
      <c r="F159" s="35">
        <v>1000</v>
      </c>
      <c r="G159" s="55" t="s">
        <v>481</v>
      </c>
      <c r="H159" s="55" t="s">
        <v>792</v>
      </c>
      <c r="I159" s="33">
        <v>220</v>
      </c>
      <c r="J159" s="55" t="s">
        <v>455</v>
      </c>
      <c r="K159" s="55" t="s">
        <v>455</v>
      </c>
      <c r="L159" s="55" t="s">
        <v>473</v>
      </c>
      <c r="M159" s="55" t="s">
        <v>457</v>
      </c>
      <c r="N159" s="55" t="s">
        <v>458</v>
      </c>
      <c r="O159" s="32" t="s">
        <v>276</v>
      </c>
      <c r="P159" s="32" t="s">
        <v>242</v>
      </c>
      <c r="Q159" s="45" t="s">
        <v>396</v>
      </c>
      <c r="R159" s="32" t="s">
        <v>231</v>
      </c>
      <c r="S159" s="45" t="s">
        <v>66</v>
      </c>
      <c r="T159" s="42" t="str">
        <f>VLOOKUP(Tabla1[[#This Row],[AREA]],Hoja1!A:B,2,FALSE)</f>
        <v>01. Alcaldía</v>
      </c>
      <c r="U159" s="45" t="s">
        <v>265</v>
      </c>
      <c r="V159" s="42" t="str">
        <f>VLOOKUP(Tabla1[[#This Row],[PROGRAMA]],Hoja1!A:B,2,FALSE)</f>
        <v>4331. Desarrollo empresarial</v>
      </c>
      <c r="W159" s="45">
        <v>20</v>
      </c>
      <c r="X159" s="45">
        <v>203</v>
      </c>
    </row>
    <row r="160" spans="1:24" x14ac:dyDescent="0.25">
      <c r="A160" s="33">
        <v>220249000956</v>
      </c>
      <c r="B160" s="55" t="s">
        <v>451</v>
      </c>
      <c r="C160" s="34">
        <v>46023</v>
      </c>
      <c r="D160" s="33">
        <v>22026002044</v>
      </c>
      <c r="E160" s="55" t="s">
        <v>793</v>
      </c>
      <c r="F160" s="35">
        <v>150</v>
      </c>
      <c r="G160" s="55" t="s">
        <v>481</v>
      </c>
      <c r="H160" s="55" t="s">
        <v>794</v>
      </c>
      <c r="I160" s="33">
        <v>220</v>
      </c>
      <c r="J160" s="55" t="s">
        <v>455</v>
      </c>
      <c r="K160" s="55" t="s">
        <v>455</v>
      </c>
      <c r="L160" s="55" t="s">
        <v>456</v>
      </c>
      <c r="M160" s="55" t="s">
        <v>457</v>
      </c>
      <c r="N160" s="55" t="s">
        <v>458</v>
      </c>
      <c r="O160" s="32" t="s">
        <v>276</v>
      </c>
      <c r="P160" s="32" t="s">
        <v>242</v>
      </c>
      <c r="Q160" s="45" t="s">
        <v>396</v>
      </c>
      <c r="R160" s="32" t="s">
        <v>231</v>
      </c>
      <c r="S160" s="45" t="s">
        <v>261</v>
      </c>
      <c r="T160" s="42" t="str">
        <f>VLOOKUP(Tabla1[[#This Row],[AREA]],Hoja1!A:B,2,FALSE)</f>
        <v>05. Comercio, mercados y consumo</v>
      </c>
      <c r="U160" s="45" t="s">
        <v>174</v>
      </c>
      <c r="V160" s="42" t="str">
        <f>VLOOKUP(Tabla1[[#This Row],[PROGRAMA]],Hoja1!A:B,2,FALSE)</f>
        <v>4312. Mercados</v>
      </c>
      <c r="W160" s="45">
        <v>20</v>
      </c>
      <c r="X160" s="45">
        <v>203</v>
      </c>
    </row>
    <row r="161" spans="1:24" x14ac:dyDescent="0.25">
      <c r="A161" s="33">
        <v>220229000429</v>
      </c>
      <c r="B161" s="55" t="s">
        <v>451</v>
      </c>
      <c r="C161" s="34">
        <v>46023</v>
      </c>
      <c r="D161" s="33">
        <v>22026001452</v>
      </c>
      <c r="E161" s="55" t="s">
        <v>469</v>
      </c>
      <c r="F161" s="35">
        <v>29538.75</v>
      </c>
      <c r="G161" s="55" t="s">
        <v>785</v>
      </c>
      <c r="H161" s="55" t="s">
        <v>795</v>
      </c>
      <c r="I161" s="33">
        <v>220</v>
      </c>
      <c r="J161" s="55" t="s">
        <v>759</v>
      </c>
      <c r="K161" s="55" t="s">
        <v>760</v>
      </c>
      <c r="L161" s="55" t="s">
        <v>456</v>
      </c>
      <c r="M161" s="55" t="s">
        <v>457</v>
      </c>
      <c r="N161" s="55" t="s">
        <v>458</v>
      </c>
      <c r="O161" s="32" t="s">
        <v>276</v>
      </c>
      <c r="P161" s="32" t="s">
        <v>242</v>
      </c>
      <c r="Q161" s="45" t="s">
        <v>397</v>
      </c>
      <c r="R161" s="32" t="s">
        <v>232</v>
      </c>
      <c r="S161" s="45" t="s">
        <v>70</v>
      </c>
      <c r="T161" s="42" t="str">
        <f>VLOOKUP(Tabla1[[#This Row],[AREA]],Hoja1!A:B,2,FALSE)</f>
        <v>04. Hacienda, personal y modernización administrativa</v>
      </c>
      <c r="U161" s="45" t="s">
        <v>186</v>
      </c>
      <c r="V161" s="42" t="str">
        <f>VLOOKUP(Tabla1[[#This Row],[PROGRAMA]],Hoja1!A:B,2,FALSE)</f>
        <v>9204. Tecnologías de la información y comunicación</v>
      </c>
      <c r="W161" s="45">
        <v>64</v>
      </c>
      <c r="X161" s="45">
        <v>641</v>
      </c>
    </row>
    <row r="162" spans="1:24" x14ac:dyDescent="0.25">
      <c r="A162" s="33">
        <v>220229000430</v>
      </c>
      <c r="B162" s="55" t="s">
        <v>451</v>
      </c>
      <c r="C162" s="34">
        <v>46023</v>
      </c>
      <c r="D162" s="33">
        <v>22026001453</v>
      </c>
      <c r="E162" s="55" t="s">
        <v>469</v>
      </c>
      <c r="F162" s="35">
        <v>47545.46</v>
      </c>
      <c r="G162" s="55" t="s">
        <v>785</v>
      </c>
      <c r="H162" s="55" t="s">
        <v>796</v>
      </c>
      <c r="I162" s="33">
        <v>220</v>
      </c>
      <c r="J162" s="55" t="s">
        <v>759</v>
      </c>
      <c r="K162" s="55" t="s">
        <v>760</v>
      </c>
      <c r="L162" s="55" t="s">
        <v>456</v>
      </c>
      <c r="M162" s="55" t="s">
        <v>457</v>
      </c>
      <c r="N162" s="55" t="s">
        <v>458</v>
      </c>
      <c r="O162" s="32" t="s">
        <v>276</v>
      </c>
      <c r="P162" s="32" t="s">
        <v>242</v>
      </c>
      <c r="Q162" s="45" t="s">
        <v>397</v>
      </c>
      <c r="R162" s="32" t="s">
        <v>232</v>
      </c>
      <c r="S162" s="45" t="s">
        <v>70</v>
      </c>
      <c r="T162" s="42" t="str">
        <f>VLOOKUP(Tabla1[[#This Row],[AREA]],Hoja1!A:B,2,FALSE)</f>
        <v>04. Hacienda, personal y modernización administrativa</v>
      </c>
      <c r="U162" s="45" t="s">
        <v>186</v>
      </c>
      <c r="V162" s="42" t="str">
        <f>VLOOKUP(Tabla1[[#This Row],[PROGRAMA]],Hoja1!A:B,2,FALSE)</f>
        <v>9204. Tecnologías de la información y comunicación</v>
      </c>
      <c r="W162" s="45">
        <v>64</v>
      </c>
      <c r="X162" s="45">
        <v>641</v>
      </c>
    </row>
    <row r="163" spans="1:24" x14ac:dyDescent="0.25">
      <c r="A163" s="33">
        <v>220229000431</v>
      </c>
      <c r="B163" s="55" t="s">
        <v>451</v>
      </c>
      <c r="C163" s="34">
        <v>46023</v>
      </c>
      <c r="D163" s="33">
        <v>22026001454</v>
      </c>
      <c r="E163" s="55" t="s">
        <v>469</v>
      </c>
      <c r="F163" s="35">
        <v>36330.94</v>
      </c>
      <c r="G163" s="55" t="s">
        <v>785</v>
      </c>
      <c r="H163" s="55" t="s">
        <v>797</v>
      </c>
      <c r="I163" s="33">
        <v>220</v>
      </c>
      <c r="J163" s="55" t="s">
        <v>759</v>
      </c>
      <c r="K163" s="55" t="s">
        <v>760</v>
      </c>
      <c r="L163" s="55" t="s">
        <v>456</v>
      </c>
      <c r="M163" s="55" t="s">
        <v>457</v>
      </c>
      <c r="N163" s="55" t="s">
        <v>458</v>
      </c>
      <c r="O163" s="32" t="s">
        <v>276</v>
      </c>
      <c r="P163" s="32" t="s">
        <v>242</v>
      </c>
      <c r="Q163" s="45" t="s">
        <v>397</v>
      </c>
      <c r="R163" s="32" t="s">
        <v>232</v>
      </c>
      <c r="S163" s="45" t="s">
        <v>70</v>
      </c>
      <c r="T163" s="42" t="str">
        <f>VLOOKUP(Tabla1[[#This Row],[AREA]],Hoja1!A:B,2,FALSE)</f>
        <v>04. Hacienda, personal y modernización administrativa</v>
      </c>
      <c r="U163" s="45" t="s">
        <v>186</v>
      </c>
      <c r="V163" s="42" t="str">
        <f>VLOOKUP(Tabla1[[#This Row],[PROGRAMA]],Hoja1!A:B,2,FALSE)</f>
        <v>9204. Tecnologías de la información y comunicación</v>
      </c>
      <c r="W163" s="45">
        <v>64</v>
      </c>
      <c r="X163" s="45">
        <v>641</v>
      </c>
    </row>
    <row r="164" spans="1:24" x14ac:dyDescent="0.25">
      <c r="A164" s="33">
        <v>220259000101</v>
      </c>
      <c r="B164" s="55" t="s">
        <v>451</v>
      </c>
      <c r="C164" s="34">
        <v>46023</v>
      </c>
      <c r="D164" s="33">
        <v>22026001510</v>
      </c>
      <c r="E164" s="55" t="s">
        <v>469</v>
      </c>
      <c r="F164" s="35">
        <v>82172.800000000003</v>
      </c>
      <c r="G164" s="55" t="s">
        <v>798</v>
      </c>
      <c r="H164" s="55" t="s">
        <v>799</v>
      </c>
      <c r="I164" s="33">
        <v>220</v>
      </c>
      <c r="J164" s="55" t="s">
        <v>800</v>
      </c>
      <c r="K164" s="55" t="s">
        <v>783</v>
      </c>
      <c r="L164" s="55" t="s">
        <v>456</v>
      </c>
      <c r="M164" s="55" t="s">
        <v>801</v>
      </c>
      <c r="N164" s="55" t="s">
        <v>468</v>
      </c>
      <c r="O164" s="32" t="s">
        <v>278</v>
      </c>
      <c r="P164" s="32" t="s">
        <v>242</v>
      </c>
      <c r="Q164" s="45" t="s">
        <v>397</v>
      </c>
      <c r="R164" s="32" t="s">
        <v>232</v>
      </c>
      <c r="S164" s="45" t="s">
        <v>70</v>
      </c>
      <c r="T164" s="42" t="str">
        <f>VLOOKUP(Tabla1[[#This Row],[AREA]],Hoja1!A:B,2,FALSE)</f>
        <v>04. Hacienda, personal y modernización administrativa</v>
      </c>
      <c r="U164" s="45" t="s">
        <v>186</v>
      </c>
      <c r="V164" s="42" t="str">
        <f>VLOOKUP(Tabla1[[#This Row],[PROGRAMA]],Hoja1!A:B,2,FALSE)</f>
        <v>9204. Tecnologías de la información y comunicación</v>
      </c>
      <c r="W164" s="45">
        <v>64</v>
      </c>
      <c r="X164" s="45">
        <v>641</v>
      </c>
    </row>
    <row r="165" spans="1:24" x14ac:dyDescent="0.25">
      <c r="A165" s="33">
        <v>220249000959</v>
      </c>
      <c r="B165" s="55" t="s">
        <v>451</v>
      </c>
      <c r="C165" s="34">
        <v>46023</v>
      </c>
      <c r="D165" s="33">
        <v>22026001287</v>
      </c>
      <c r="E165" s="55" t="s">
        <v>802</v>
      </c>
      <c r="F165" s="35">
        <v>200</v>
      </c>
      <c r="G165" s="55" t="s">
        <v>481</v>
      </c>
      <c r="H165" s="55" t="s">
        <v>803</v>
      </c>
      <c r="I165" s="33">
        <v>220</v>
      </c>
      <c r="J165" s="55" t="s">
        <v>455</v>
      </c>
      <c r="K165" s="55" t="s">
        <v>455</v>
      </c>
      <c r="L165" s="55" t="s">
        <v>473</v>
      </c>
      <c r="M165" s="55" t="s">
        <v>457</v>
      </c>
      <c r="N165" s="55" t="s">
        <v>458</v>
      </c>
      <c r="O165" s="32" t="s">
        <v>276</v>
      </c>
      <c r="P165" s="32" t="s">
        <v>242</v>
      </c>
      <c r="Q165" s="45" t="s">
        <v>396</v>
      </c>
      <c r="R165" s="32" t="s">
        <v>231</v>
      </c>
      <c r="S165" s="45" t="s">
        <v>68</v>
      </c>
      <c r="T165" s="42" t="str">
        <f>VLOOKUP(Tabla1[[#This Row],[AREA]],Hoja1!A:B,2,FALSE)</f>
        <v>02. Urbanismo y vivienda</v>
      </c>
      <c r="U165" s="45" t="s">
        <v>196</v>
      </c>
      <c r="V165" s="42" t="str">
        <f>VLOOKUP(Tabla1[[#This Row],[PROGRAMA]],Hoja1!A:B,2,FALSE)</f>
        <v>9331. Gestión del patrimonio</v>
      </c>
      <c r="W165" s="45">
        <v>20</v>
      </c>
      <c r="X165" s="45">
        <v>203</v>
      </c>
    </row>
    <row r="166" spans="1:24" x14ac:dyDescent="0.25">
      <c r="A166" s="33">
        <v>220259001128</v>
      </c>
      <c r="B166" s="55" t="s">
        <v>451</v>
      </c>
      <c r="C166" s="34">
        <v>46023</v>
      </c>
      <c r="D166" s="33">
        <v>22026001554</v>
      </c>
      <c r="E166" s="55" t="s">
        <v>469</v>
      </c>
      <c r="F166" s="35">
        <v>39860.519999999997</v>
      </c>
      <c r="G166" s="55" t="s">
        <v>798</v>
      </c>
      <c r="H166" s="55" t="s">
        <v>804</v>
      </c>
      <c r="I166" s="33">
        <v>220</v>
      </c>
      <c r="J166" s="55" t="s">
        <v>800</v>
      </c>
      <c r="K166" s="55" t="s">
        <v>783</v>
      </c>
      <c r="L166" s="55" t="s">
        <v>456</v>
      </c>
      <c r="M166" s="55" t="s">
        <v>457</v>
      </c>
      <c r="N166" s="55" t="s">
        <v>458</v>
      </c>
      <c r="O166" s="32" t="s">
        <v>276</v>
      </c>
      <c r="P166" s="32" t="s">
        <v>242</v>
      </c>
      <c r="Q166" s="45" t="s">
        <v>397</v>
      </c>
      <c r="R166" s="32" t="s">
        <v>232</v>
      </c>
      <c r="S166" s="45" t="s">
        <v>70</v>
      </c>
      <c r="T166" s="42" t="str">
        <f>VLOOKUP(Tabla1[[#This Row],[AREA]],Hoja1!A:B,2,FALSE)</f>
        <v>04. Hacienda, personal y modernización administrativa</v>
      </c>
      <c r="U166" s="45" t="s">
        <v>186</v>
      </c>
      <c r="V166" s="42" t="str">
        <f>VLOOKUP(Tabla1[[#This Row],[PROGRAMA]],Hoja1!A:B,2,FALSE)</f>
        <v>9204. Tecnologías de la información y comunicación</v>
      </c>
      <c r="W166" s="45">
        <v>64</v>
      </c>
      <c r="X166" s="45">
        <v>641</v>
      </c>
    </row>
    <row r="167" spans="1:24" x14ac:dyDescent="0.25">
      <c r="A167" s="33">
        <v>220259000415</v>
      </c>
      <c r="B167" s="55" t="s">
        <v>451</v>
      </c>
      <c r="C167" s="34">
        <v>46023</v>
      </c>
      <c r="D167" s="33">
        <v>22026001947</v>
      </c>
      <c r="E167" s="55" t="s">
        <v>469</v>
      </c>
      <c r="F167" s="35">
        <v>8727.1299999999992</v>
      </c>
      <c r="G167" s="55" t="s">
        <v>805</v>
      </c>
      <c r="H167" s="55" t="s">
        <v>806</v>
      </c>
      <c r="I167" s="33">
        <v>220</v>
      </c>
      <c r="J167" s="55" t="s">
        <v>807</v>
      </c>
      <c r="K167" s="55" t="s">
        <v>494</v>
      </c>
      <c r="L167" s="55" t="s">
        <v>473</v>
      </c>
      <c r="M167" s="55" t="s">
        <v>457</v>
      </c>
      <c r="N167" s="55" t="s">
        <v>474</v>
      </c>
      <c r="O167" s="32" t="s">
        <v>276</v>
      </c>
      <c r="P167" s="32" t="s">
        <v>242</v>
      </c>
      <c r="Q167" s="45" t="s">
        <v>397</v>
      </c>
      <c r="R167" s="32" t="s">
        <v>232</v>
      </c>
      <c r="S167" s="45" t="s">
        <v>70</v>
      </c>
      <c r="T167" s="42" t="str">
        <f>VLOOKUP(Tabla1[[#This Row],[AREA]],Hoja1!A:B,2,FALSE)</f>
        <v>04. Hacienda, personal y modernización administrativa</v>
      </c>
      <c r="U167" s="45" t="s">
        <v>186</v>
      </c>
      <c r="V167" s="42" t="str">
        <f>VLOOKUP(Tabla1[[#This Row],[PROGRAMA]],Hoja1!A:B,2,FALSE)</f>
        <v>9204. Tecnologías de la información y comunicación</v>
      </c>
      <c r="W167" s="45">
        <v>64</v>
      </c>
      <c r="X167" s="45">
        <v>641</v>
      </c>
    </row>
    <row r="168" spans="1:24" x14ac:dyDescent="0.25">
      <c r="A168" s="33">
        <v>220260002138</v>
      </c>
      <c r="B168" s="55" t="s">
        <v>451</v>
      </c>
      <c r="C168" s="34">
        <v>46069</v>
      </c>
      <c r="D168" s="33">
        <v>22026002200</v>
      </c>
      <c r="E168" s="55" t="s">
        <v>808</v>
      </c>
      <c r="F168" s="35">
        <v>786.5</v>
      </c>
      <c r="G168" s="55" t="s">
        <v>809</v>
      </c>
      <c r="H168" s="55" t="s">
        <v>810</v>
      </c>
      <c r="I168" s="33">
        <v>220</v>
      </c>
      <c r="J168" s="55" t="s">
        <v>455</v>
      </c>
      <c r="K168" s="55" t="s">
        <v>455</v>
      </c>
      <c r="L168" s="55" t="s">
        <v>456</v>
      </c>
      <c r="M168" s="55" t="s">
        <v>467</v>
      </c>
      <c r="N168" s="55" t="s">
        <v>468</v>
      </c>
      <c r="O168" s="32" t="s">
        <v>281</v>
      </c>
      <c r="P168" s="32" t="s">
        <v>242</v>
      </c>
      <c r="Q168" s="45" t="s">
        <v>396</v>
      </c>
      <c r="R168" s="32" t="s">
        <v>231</v>
      </c>
      <c r="S168" s="45" t="s">
        <v>262</v>
      </c>
      <c r="T168" s="42" t="str">
        <f>VLOOKUP(Tabla1[[#This Row],[AREA]],Hoja1!A:B,2,FALSE)</f>
        <v>11. Salud pública y seguridad ciudadana</v>
      </c>
      <c r="U168" s="45" t="s">
        <v>121</v>
      </c>
      <c r="V168" s="42" t="str">
        <f>VLOOKUP(Tabla1[[#This Row],[PROGRAMA]],Hoja1!A:B,2,FALSE)</f>
        <v>1631. Limpieza viaria</v>
      </c>
      <c r="W168" s="45">
        <v>21</v>
      </c>
      <c r="X168" s="45">
        <v>214</v>
      </c>
    </row>
    <row r="169" spans="1:24" x14ac:dyDescent="0.25">
      <c r="A169" s="33">
        <v>220260000672</v>
      </c>
      <c r="B169" s="55" t="s">
        <v>451</v>
      </c>
      <c r="C169" s="34">
        <v>46049</v>
      </c>
      <c r="D169" s="33">
        <v>22026000518</v>
      </c>
      <c r="E169" s="55" t="s">
        <v>542</v>
      </c>
      <c r="F169" s="35">
        <v>544.5</v>
      </c>
      <c r="G169" s="55" t="s">
        <v>319</v>
      </c>
      <c r="H169" s="55" t="s">
        <v>811</v>
      </c>
      <c r="I169" s="33">
        <v>220</v>
      </c>
      <c r="J169" s="55" t="s">
        <v>812</v>
      </c>
      <c r="K169" s="55" t="s">
        <v>455</v>
      </c>
      <c r="L169" s="55" t="s">
        <v>456</v>
      </c>
      <c r="M169" s="55" t="s">
        <v>467</v>
      </c>
      <c r="N169" s="55" t="s">
        <v>468</v>
      </c>
      <c r="O169" s="32" t="s">
        <v>281</v>
      </c>
      <c r="P169" s="32" t="s">
        <v>242</v>
      </c>
      <c r="Q169" s="45" t="s">
        <v>396</v>
      </c>
      <c r="R169" s="32" t="s">
        <v>231</v>
      </c>
      <c r="S169" s="45" t="s">
        <v>69</v>
      </c>
      <c r="T169" s="42" t="str">
        <f>VLOOKUP(Tabla1[[#This Row],[AREA]],Hoja1!A:B,2,FALSE)</f>
        <v>03. Participación ciudadana y deportes</v>
      </c>
      <c r="U169" s="45" t="s">
        <v>192</v>
      </c>
      <c r="V169" s="42" t="str">
        <f>VLOOKUP(Tabla1[[#This Row],[PROGRAMA]],Hoja1!A:B,2,FALSE)</f>
        <v>9241. Participación ciudadana</v>
      </c>
      <c r="W169" s="45">
        <v>22</v>
      </c>
      <c r="X169" s="45">
        <v>22609</v>
      </c>
    </row>
    <row r="170" spans="1:24" x14ac:dyDescent="0.25">
      <c r="A170" s="33">
        <v>220260000945</v>
      </c>
      <c r="B170" s="55" t="s">
        <v>451</v>
      </c>
      <c r="C170" s="34">
        <v>46063</v>
      </c>
      <c r="D170" s="33">
        <v>22026001539</v>
      </c>
      <c r="E170" s="55" t="s">
        <v>813</v>
      </c>
      <c r="F170" s="35">
        <v>756.25</v>
      </c>
      <c r="G170" s="55" t="s">
        <v>319</v>
      </c>
      <c r="H170" s="55" t="s">
        <v>814</v>
      </c>
      <c r="I170" s="33">
        <v>220</v>
      </c>
      <c r="J170" s="55" t="s">
        <v>812</v>
      </c>
      <c r="K170" s="55" t="s">
        <v>455</v>
      </c>
      <c r="L170" s="55" t="s">
        <v>456</v>
      </c>
      <c r="M170" s="55" t="s">
        <v>467</v>
      </c>
      <c r="N170" s="55" t="s">
        <v>468</v>
      </c>
      <c r="O170" s="32" t="s">
        <v>281</v>
      </c>
      <c r="P170" s="32" t="s">
        <v>242</v>
      </c>
      <c r="Q170" s="45" t="s">
        <v>396</v>
      </c>
      <c r="R170" s="32" t="s">
        <v>231</v>
      </c>
      <c r="S170" s="45" t="s">
        <v>75</v>
      </c>
      <c r="T170" s="42" t="str">
        <f>VLOOKUP(Tabla1[[#This Row],[AREA]],Hoja1!A:B,2,FALSE)</f>
        <v>10. Personas mayores, familia y servicios sociales</v>
      </c>
      <c r="U170" s="45" t="s">
        <v>132</v>
      </c>
      <c r="V170" s="42" t="str">
        <f>VLOOKUP(Tabla1[[#This Row],[PROGRAMA]],Hoja1!A:B,2,FALSE)</f>
        <v>2312. Iniciativas sociales</v>
      </c>
      <c r="W170" s="45">
        <v>22</v>
      </c>
      <c r="X170" s="45">
        <v>22699</v>
      </c>
    </row>
    <row r="171" spans="1:24" x14ac:dyDescent="0.25">
      <c r="A171" s="33">
        <v>220260000945</v>
      </c>
      <c r="B171" s="55" t="s">
        <v>451</v>
      </c>
      <c r="C171" s="34">
        <v>46063</v>
      </c>
      <c r="D171" s="33">
        <v>22026001540</v>
      </c>
      <c r="E171" s="55" t="s">
        <v>813</v>
      </c>
      <c r="F171" s="35">
        <v>1058.75</v>
      </c>
      <c r="G171" s="55" t="s">
        <v>319</v>
      </c>
      <c r="H171" s="55" t="s">
        <v>814</v>
      </c>
      <c r="I171" s="33">
        <v>220</v>
      </c>
      <c r="J171" s="55" t="s">
        <v>812</v>
      </c>
      <c r="K171" s="55" t="s">
        <v>455</v>
      </c>
      <c r="L171" s="55" t="s">
        <v>456</v>
      </c>
      <c r="M171" s="55" t="s">
        <v>467</v>
      </c>
      <c r="N171" s="55" t="s">
        <v>468</v>
      </c>
      <c r="O171" s="32" t="s">
        <v>281</v>
      </c>
      <c r="P171" s="32" t="s">
        <v>242</v>
      </c>
      <c r="Q171" s="45" t="s">
        <v>396</v>
      </c>
      <c r="R171" s="32" t="s">
        <v>231</v>
      </c>
      <c r="S171" s="45" t="s">
        <v>75</v>
      </c>
      <c r="T171" s="42" t="str">
        <f>VLOOKUP(Tabla1[[#This Row],[AREA]],Hoja1!A:B,2,FALSE)</f>
        <v>10. Personas mayores, familia y servicios sociales</v>
      </c>
      <c r="U171" s="45" t="s">
        <v>132</v>
      </c>
      <c r="V171" s="42" t="str">
        <f>VLOOKUP(Tabla1[[#This Row],[PROGRAMA]],Hoja1!A:B,2,FALSE)</f>
        <v>2312. Iniciativas sociales</v>
      </c>
      <c r="W171" s="45">
        <v>22</v>
      </c>
      <c r="X171" s="45">
        <v>22699</v>
      </c>
    </row>
    <row r="172" spans="1:24" x14ac:dyDescent="0.25">
      <c r="A172" s="33">
        <v>220260004050</v>
      </c>
      <c r="B172" s="55" t="s">
        <v>451</v>
      </c>
      <c r="C172" s="34">
        <v>46078</v>
      </c>
      <c r="D172" s="33">
        <v>22026001539</v>
      </c>
      <c r="E172" s="55" t="s">
        <v>813</v>
      </c>
      <c r="F172" s="35">
        <v>22.2</v>
      </c>
      <c r="G172" s="55" t="s">
        <v>319</v>
      </c>
      <c r="H172" s="55" t="s">
        <v>815</v>
      </c>
      <c r="I172" s="33">
        <v>220</v>
      </c>
      <c r="J172" s="55" t="s">
        <v>812</v>
      </c>
      <c r="K172" s="55" t="s">
        <v>455</v>
      </c>
      <c r="L172" s="55" t="s">
        <v>456</v>
      </c>
      <c r="M172" s="55" t="s">
        <v>467</v>
      </c>
      <c r="N172" s="55" t="s">
        <v>468</v>
      </c>
      <c r="O172" s="32" t="s">
        <v>281</v>
      </c>
      <c r="P172" s="32" t="s">
        <v>242</v>
      </c>
      <c r="Q172" s="45" t="s">
        <v>396</v>
      </c>
      <c r="R172" s="32" t="s">
        <v>231</v>
      </c>
      <c r="S172" s="45" t="s">
        <v>75</v>
      </c>
      <c r="T172" s="42" t="str">
        <f>VLOOKUP(Tabla1[[#This Row],[AREA]],Hoja1!A:B,2,FALSE)</f>
        <v>10. Personas mayores, familia y servicios sociales</v>
      </c>
      <c r="U172" s="45" t="s">
        <v>132</v>
      </c>
      <c r="V172" s="42" t="str">
        <f>VLOOKUP(Tabla1[[#This Row],[PROGRAMA]],Hoja1!A:B,2,FALSE)</f>
        <v>2312. Iniciativas sociales</v>
      </c>
      <c r="W172" s="45">
        <v>22</v>
      </c>
      <c r="X172" s="45">
        <v>22699</v>
      </c>
    </row>
    <row r="173" spans="1:24" x14ac:dyDescent="0.25">
      <c r="A173" s="33">
        <v>220260004050</v>
      </c>
      <c r="B173" s="55" t="s">
        <v>451</v>
      </c>
      <c r="C173" s="34">
        <v>46078</v>
      </c>
      <c r="D173" s="33">
        <v>22026001540</v>
      </c>
      <c r="E173" s="55" t="s">
        <v>813</v>
      </c>
      <c r="F173" s="35">
        <v>31.05</v>
      </c>
      <c r="G173" s="55" t="s">
        <v>319</v>
      </c>
      <c r="H173" s="55" t="s">
        <v>815</v>
      </c>
      <c r="I173" s="33">
        <v>220</v>
      </c>
      <c r="J173" s="55" t="s">
        <v>812</v>
      </c>
      <c r="K173" s="55" t="s">
        <v>455</v>
      </c>
      <c r="L173" s="55" t="s">
        <v>456</v>
      </c>
      <c r="M173" s="55" t="s">
        <v>467</v>
      </c>
      <c r="N173" s="55" t="s">
        <v>468</v>
      </c>
      <c r="O173" s="32" t="s">
        <v>281</v>
      </c>
      <c r="P173" s="32" t="s">
        <v>242</v>
      </c>
      <c r="Q173" s="45" t="s">
        <v>396</v>
      </c>
      <c r="R173" s="32" t="s">
        <v>231</v>
      </c>
      <c r="S173" s="45" t="s">
        <v>75</v>
      </c>
      <c r="T173" s="42" t="str">
        <f>VLOOKUP(Tabla1[[#This Row],[AREA]],Hoja1!A:B,2,FALSE)</f>
        <v>10. Personas mayores, familia y servicios sociales</v>
      </c>
      <c r="U173" s="45" t="s">
        <v>132</v>
      </c>
      <c r="V173" s="42" t="str">
        <f>VLOOKUP(Tabla1[[#This Row],[PROGRAMA]],Hoja1!A:B,2,FALSE)</f>
        <v>2312. Iniciativas sociales</v>
      </c>
      <c r="W173" s="45">
        <v>22</v>
      </c>
      <c r="X173" s="45">
        <v>22699</v>
      </c>
    </row>
    <row r="174" spans="1:24" x14ac:dyDescent="0.25">
      <c r="A174" s="33">
        <v>220259000412</v>
      </c>
      <c r="B174" s="55" t="s">
        <v>451</v>
      </c>
      <c r="C174" s="34">
        <v>46023</v>
      </c>
      <c r="D174" s="33">
        <v>22026001944</v>
      </c>
      <c r="E174" s="55" t="s">
        <v>469</v>
      </c>
      <c r="F174" s="35">
        <v>5118.3</v>
      </c>
      <c r="G174" s="55" t="s">
        <v>816</v>
      </c>
      <c r="H174" s="55" t="s">
        <v>817</v>
      </c>
      <c r="I174" s="33">
        <v>220</v>
      </c>
      <c r="J174" s="55" t="s">
        <v>494</v>
      </c>
      <c r="K174" s="55" t="s">
        <v>494</v>
      </c>
      <c r="L174" s="55" t="s">
        <v>473</v>
      </c>
      <c r="M174" s="55" t="s">
        <v>457</v>
      </c>
      <c r="N174" s="55" t="s">
        <v>474</v>
      </c>
      <c r="O174" s="32" t="s">
        <v>276</v>
      </c>
      <c r="P174" s="32" t="s">
        <v>242</v>
      </c>
      <c r="Q174" s="45" t="s">
        <v>397</v>
      </c>
      <c r="R174" s="32" t="s">
        <v>232</v>
      </c>
      <c r="S174" s="45" t="s">
        <v>70</v>
      </c>
      <c r="T174" s="42" t="str">
        <f>VLOOKUP(Tabla1[[#This Row],[AREA]],Hoja1!A:B,2,FALSE)</f>
        <v>04. Hacienda, personal y modernización administrativa</v>
      </c>
      <c r="U174" s="45" t="s">
        <v>186</v>
      </c>
      <c r="V174" s="42" t="str">
        <f>VLOOKUP(Tabla1[[#This Row],[PROGRAMA]],Hoja1!A:B,2,FALSE)</f>
        <v>9204. Tecnologías de la información y comunicación</v>
      </c>
      <c r="W174" s="45">
        <v>64</v>
      </c>
      <c r="X174" s="45">
        <v>641</v>
      </c>
    </row>
    <row r="175" spans="1:24" x14ac:dyDescent="0.25">
      <c r="A175" s="33">
        <v>220249000961</v>
      </c>
      <c r="B175" s="55" t="s">
        <v>451</v>
      </c>
      <c r="C175" s="34">
        <v>46023</v>
      </c>
      <c r="D175" s="33">
        <v>22026001011</v>
      </c>
      <c r="E175" s="55" t="s">
        <v>818</v>
      </c>
      <c r="F175" s="35">
        <v>296.89</v>
      </c>
      <c r="G175" s="55" t="s">
        <v>481</v>
      </c>
      <c r="H175" s="55" t="s">
        <v>819</v>
      </c>
      <c r="I175" s="33">
        <v>220</v>
      </c>
      <c r="J175" s="55" t="s">
        <v>455</v>
      </c>
      <c r="K175" s="55" t="s">
        <v>455</v>
      </c>
      <c r="L175" s="55" t="s">
        <v>473</v>
      </c>
      <c r="M175" s="55" t="s">
        <v>457</v>
      </c>
      <c r="N175" s="55" t="s">
        <v>458</v>
      </c>
      <c r="O175" s="32" t="s">
        <v>276</v>
      </c>
      <c r="P175" s="32" t="s">
        <v>242</v>
      </c>
      <c r="Q175" s="45" t="s">
        <v>396</v>
      </c>
      <c r="R175" s="32" t="s">
        <v>231</v>
      </c>
      <c r="S175" s="45" t="s">
        <v>66</v>
      </c>
      <c r="T175" s="42" t="str">
        <f>VLOOKUP(Tabla1[[#This Row],[AREA]],Hoja1!A:B,2,FALSE)</f>
        <v>01. Alcaldía</v>
      </c>
      <c r="U175" s="45" t="s">
        <v>189</v>
      </c>
      <c r="V175" s="42" t="str">
        <f>VLOOKUP(Tabla1[[#This Row],[PROGRAMA]],Hoja1!A:B,2,FALSE)</f>
        <v>9207. Gobierno y relaciones</v>
      </c>
      <c r="W175" s="45">
        <v>20</v>
      </c>
      <c r="X175" s="45">
        <v>203</v>
      </c>
    </row>
    <row r="176" spans="1:24" x14ac:dyDescent="0.25">
      <c r="A176" s="33">
        <v>220260000902</v>
      </c>
      <c r="B176" s="55" t="s">
        <v>451</v>
      </c>
      <c r="C176" s="34">
        <v>46063</v>
      </c>
      <c r="D176" s="33">
        <v>22026000977</v>
      </c>
      <c r="E176" s="55" t="s">
        <v>565</v>
      </c>
      <c r="F176" s="35">
        <v>121.36</v>
      </c>
      <c r="G176" s="55" t="s">
        <v>425</v>
      </c>
      <c r="H176" s="55" t="s">
        <v>820</v>
      </c>
      <c r="I176" s="33">
        <v>220</v>
      </c>
      <c r="J176" s="55" t="s">
        <v>455</v>
      </c>
      <c r="K176" s="55" t="s">
        <v>455</v>
      </c>
      <c r="L176" s="55" t="s">
        <v>473</v>
      </c>
      <c r="M176" s="55" t="s">
        <v>467</v>
      </c>
      <c r="N176" s="55" t="s">
        <v>468</v>
      </c>
      <c r="O176" s="32" t="s">
        <v>281</v>
      </c>
      <c r="P176" s="32" t="s">
        <v>242</v>
      </c>
      <c r="Q176" s="45" t="s">
        <v>396</v>
      </c>
      <c r="R176" s="32" t="s">
        <v>231</v>
      </c>
      <c r="S176" s="45" t="s">
        <v>69</v>
      </c>
      <c r="T176" s="42" t="str">
        <f>VLOOKUP(Tabla1[[#This Row],[AREA]],Hoja1!A:B,2,FALSE)</f>
        <v>03. Participación ciudadana y deportes</v>
      </c>
      <c r="U176" s="45" t="s">
        <v>192</v>
      </c>
      <c r="V176" s="42" t="str">
        <f>VLOOKUP(Tabla1[[#This Row],[PROGRAMA]],Hoja1!A:B,2,FALSE)</f>
        <v>9241. Participación ciudadana</v>
      </c>
      <c r="W176" s="45">
        <v>22</v>
      </c>
      <c r="X176" s="45">
        <v>22199</v>
      </c>
    </row>
    <row r="177" spans="1:24" x14ac:dyDescent="0.25">
      <c r="A177" s="33">
        <v>220249000962</v>
      </c>
      <c r="B177" s="55" t="s">
        <v>451</v>
      </c>
      <c r="C177" s="34">
        <v>46023</v>
      </c>
      <c r="D177" s="33">
        <v>22026001289</v>
      </c>
      <c r="E177" s="55" t="s">
        <v>821</v>
      </c>
      <c r="F177" s="35">
        <v>1000</v>
      </c>
      <c r="G177" s="55" t="s">
        <v>481</v>
      </c>
      <c r="H177" s="55" t="s">
        <v>822</v>
      </c>
      <c r="I177" s="33">
        <v>220</v>
      </c>
      <c r="J177" s="55" t="s">
        <v>455</v>
      </c>
      <c r="K177" s="55" t="s">
        <v>455</v>
      </c>
      <c r="L177" s="55" t="s">
        <v>456</v>
      </c>
      <c r="M177" s="55" t="s">
        <v>457</v>
      </c>
      <c r="N177" s="55" t="s">
        <v>458</v>
      </c>
      <c r="O177" s="32" t="s">
        <v>276</v>
      </c>
      <c r="P177" s="32" t="s">
        <v>242</v>
      </c>
      <c r="Q177" s="45" t="s">
        <v>396</v>
      </c>
      <c r="R177" s="32" t="s">
        <v>231</v>
      </c>
      <c r="S177" s="45" t="s">
        <v>68</v>
      </c>
      <c r="T177" s="42" t="str">
        <f>VLOOKUP(Tabla1[[#This Row],[AREA]],Hoja1!A:B,2,FALSE)</f>
        <v>02. Urbanismo y vivienda</v>
      </c>
      <c r="U177" s="45" t="s">
        <v>114</v>
      </c>
      <c r="V177" s="42" t="str">
        <f>VLOOKUP(Tabla1[[#This Row],[PROGRAMA]],Hoja1!A:B,2,FALSE)</f>
        <v>1501. Dirección del área de urbanismo y vivienda</v>
      </c>
      <c r="W177" s="45">
        <v>20</v>
      </c>
      <c r="X177" s="45">
        <v>203</v>
      </c>
    </row>
    <row r="178" spans="1:24" x14ac:dyDescent="0.25">
      <c r="A178" s="33">
        <v>220260002977</v>
      </c>
      <c r="B178" s="55" t="s">
        <v>451</v>
      </c>
      <c r="C178" s="34">
        <v>46073</v>
      </c>
      <c r="D178" s="33">
        <v>22026002415</v>
      </c>
      <c r="E178" s="55" t="s">
        <v>565</v>
      </c>
      <c r="F178" s="35">
        <v>325.49</v>
      </c>
      <c r="G178" s="55" t="s">
        <v>425</v>
      </c>
      <c r="H178" s="55" t="s">
        <v>823</v>
      </c>
      <c r="I178" s="33">
        <v>220</v>
      </c>
      <c r="J178" s="55" t="s">
        <v>455</v>
      </c>
      <c r="K178" s="55" t="s">
        <v>455</v>
      </c>
      <c r="L178" s="55" t="s">
        <v>473</v>
      </c>
      <c r="M178" s="55" t="s">
        <v>467</v>
      </c>
      <c r="N178" s="55" t="s">
        <v>468</v>
      </c>
      <c r="O178" s="32" t="s">
        <v>281</v>
      </c>
      <c r="P178" s="32" t="s">
        <v>242</v>
      </c>
      <c r="Q178" s="45" t="s">
        <v>396</v>
      </c>
      <c r="R178" s="32" t="s">
        <v>231</v>
      </c>
      <c r="S178" s="45" t="s">
        <v>69</v>
      </c>
      <c r="T178" s="42" t="str">
        <f>VLOOKUP(Tabla1[[#This Row],[AREA]],Hoja1!A:B,2,FALSE)</f>
        <v>03. Participación ciudadana y deportes</v>
      </c>
      <c r="U178" s="45" t="s">
        <v>192</v>
      </c>
      <c r="V178" s="42" t="str">
        <f>VLOOKUP(Tabla1[[#This Row],[PROGRAMA]],Hoja1!A:B,2,FALSE)</f>
        <v>9241. Participación ciudadana</v>
      </c>
      <c r="W178" s="45">
        <v>22</v>
      </c>
      <c r="X178" s="45">
        <v>22199</v>
      </c>
    </row>
    <row r="179" spans="1:24" x14ac:dyDescent="0.25">
      <c r="A179" s="33">
        <v>220260003738</v>
      </c>
      <c r="B179" s="55" t="s">
        <v>451</v>
      </c>
      <c r="C179" s="34">
        <v>46077</v>
      </c>
      <c r="D179" s="33">
        <v>22026002548</v>
      </c>
      <c r="E179" s="55" t="s">
        <v>565</v>
      </c>
      <c r="F179" s="35">
        <v>307.82</v>
      </c>
      <c r="G179" s="55" t="s">
        <v>425</v>
      </c>
      <c r="H179" s="55" t="s">
        <v>824</v>
      </c>
      <c r="I179" s="33">
        <v>220</v>
      </c>
      <c r="J179" s="55" t="s">
        <v>455</v>
      </c>
      <c r="K179" s="55" t="s">
        <v>455</v>
      </c>
      <c r="L179" s="55" t="s">
        <v>473</v>
      </c>
      <c r="M179" s="55" t="s">
        <v>467</v>
      </c>
      <c r="N179" s="55" t="s">
        <v>468</v>
      </c>
      <c r="O179" s="32" t="s">
        <v>281</v>
      </c>
      <c r="P179" s="32" t="s">
        <v>242</v>
      </c>
      <c r="Q179" s="45" t="s">
        <v>396</v>
      </c>
      <c r="R179" s="32" t="s">
        <v>231</v>
      </c>
      <c r="S179" s="45" t="s">
        <v>69</v>
      </c>
      <c r="T179" s="42" t="str">
        <f>VLOOKUP(Tabla1[[#This Row],[AREA]],Hoja1!A:B,2,FALSE)</f>
        <v>03. Participación ciudadana y deportes</v>
      </c>
      <c r="U179" s="45" t="s">
        <v>192</v>
      </c>
      <c r="V179" s="42" t="str">
        <f>VLOOKUP(Tabla1[[#This Row],[PROGRAMA]],Hoja1!A:B,2,FALSE)</f>
        <v>9241. Participación ciudadana</v>
      </c>
      <c r="W179" s="45">
        <v>22</v>
      </c>
      <c r="X179" s="45">
        <v>22199</v>
      </c>
    </row>
    <row r="180" spans="1:24" x14ac:dyDescent="0.25">
      <c r="A180" s="33">
        <v>220260000924</v>
      </c>
      <c r="B180" s="55" t="s">
        <v>451</v>
      </c>
      <c r="C180" s="34">
        <v>46063</v>
      </c>
      <c r="D180" s="33">
        <v>22026001099</v>
      </c>
      <c r="E180" s="55" t="s">
        <v>645</v>
      </c>
      <c r="F180" s="35">
        <v>1217.26</v>
      </c>
      <c r="G180" s="55" t="s">
        <v>368</v>
      </c>
      <c r="H180" s="55" t="s">
        <v>825</v>
      </c>
      <c r="I180" s="33">
        <v>220</v>
      </c>
      <c r="J180" s="55" t="s">
        <v>455</v>
      </c>
      <c r="K180" s="55" t="s">
        <v>455</v>
      </c>
      <c r="L180" s="55" t="s">
        <v>456</v>
      </c>
      <c r="M180" s="55" t="s">
        <v>467</v>
      </c>
      <c r="N180" s="55" t="s">
        <v>468</v>
      </c>
      <c r="O180" s="32" t="s">
        <v>281</v>
      </c>
      <c r="P180" s="32" t="s">
        <v>242</v>
      </c>
      <c r="Q180" s="45" t="s">
        <v>396</v>
      </c>
      <c r="R180" s="32" t="s">
        <v>231</v>
      </c>
      <c r="S180" s="45" t="s">
        <v>71</v>
      </c>
      <c r="T180" s="42" t="str">
        <f>VLOOKUP(Tabla1[[#This Row],[AREA]],Hoja1!A:B,2,FALSE)</f>
        <v>06. Educación y cultura</v>
      </c>
      <c r="U180" s="45" t="s">
        <v>149</v>
      </c>
      <c r="V180" s="42" t="str">
        <f>VLOOKUP(Tabla1[[#This Row],[PROGRAMA]],Hoja1!A:B,2,FALSE)</f>
        <v>3261. Servicios complementarios de educación</v>
      </c>
      <c r="W180" s="45">
        <v>22</v>
      </c>
      <c r="X180" s="45">
        <v>22799</v>
      </c>
    </row>
    <row r="181" spans="1:24" x14ac:dyDescent="0.25">
      <c r="A181" s="33">
        <v>220259000867</v>
      </c>
      <c r="B181" s="55" t="s">
        <v>451</v>
      </c>
      <c r="C181" s="34">
        <v>46023</v>
      </c>
      <c r="D181" s="33">
        <v>22026001624</v>
      </c>
      <c r="E181" s="55" t="s">
        <v>617</v>
      </c>
      <c r="F181" s="35">
        <v>6283.79</v>
      </c>
      <c r="G181" s="55" t="s">
        <v>64</v>
      </c>
      <c r="H181" s="55" t="s">
        <v>826</v>
      </c>
      <c r="I181" s="33">
        <v>220</v>
      </c>
      <c r="J181" s="55" t="s">
        <v>455</v>
      </c>
      <c r="K181" s="55" t="s">
        <v>455</v>
      </c>
      <c r="L181" s="55" t="s">
        <v>456</v>
      </c>
      <c r="M181" s="55" t="s">
        <v>467</v>
      </c>
      <c r="N181" s="55" t="s">
        <v>468</v>
      </c>
      <c r="O181" s="32" t="s">
        <v>281</v>
      </c>
      <c r="P181" s="32" t="s">
        <v>242</v>
      </c>
      <c r="Q181" s="45" t="s">
        <v>396</v>
      </c>
      <c r="R181" s="32" t="s">
        <v>231</v>
      </c>
      <c r="S181" s="45" t="s">
        <v>75</v>
      </c>
      <c r="T181" s="42" t="str">
        <f>VLOOKUP(Tabla1[[#This Row],[AREA]],Hoja1!A:B,2,FALSE)</f>
        <v>10. Personas mayores, familia y servicios sociales</v>
      </c>
      <c r="U181" s="45" t="s">
        <v>132</v>
      </c>
      <c r="V181" s="42" t="str">
        <f>VLOOKUP(Tabla1[[#This Row],[PROGRAMA]],Hoja1!A:B,2,FALSE)</f>
        <v>2312. Iniciativas sociales</v>
      </c>
      <c r="W181" s="45">
        <v>21</v>
      </c>
      <c r="X181" s="45">
        <v>213</v>
      </c>
    </row>
    <row r="182" spans="1:24" x14ac:dyDescent="0.25">
      <c r="A182" s="33">
        <v>220249000964</v>
      </c>
      <c r="B182" s="55" t="s">
        <v>451</v>
      </c>
      <c r="C182" s="34">
        <v>46023</v>
      </c>
      <c r="D182" s="33">
        <v>22026001012</v>
      </c>
      <c r="E182" s="55" t="s">
        <v>827</v>
      </c>
      <c r="F182" s="35">
        <v>13.86</v>
      </c>
      <c r="G182" s="55" t="s">
        <v>481</v>
      </c>
      <c r="H182" s="55" t="s">
        <v>828</v>
      </c>
      <c r="I182" s="33">
        <v>220</v>
      </c>
      <c r="J182" s="55" t="s">
        <v>455</v>
      </c>
      <c r="K182" s="55" t="s">
        <v>455</v>
      </c>
      <c r="L182" s="55" t="s">
        <v>473</v>
      </c>
      <c r="M182" s="55" t="s">
        <v>457</v>
      </c>
      <c r="N182" s="55" t="s">
        <v>458</v>
      </c>
      <c r="O182" s="32" t="s">
        <v>276</v>
      </c>
      <c r="P182" s="32" t="s">
        <v>242</v>
      </c>
      <c r="Q182" s="45" t="s">
        <v>396</v>
      </c>
      <c r="R182" s="32" t="s">
        <v>231</v>
      </c>
      <c r="S182" s="45" t="s">
        <v>66</v>
      </c>
      <c r="T182" s="42" t="str">
        <f>VLOOKUP(Tabla1[[#This Row],[AREA]],Hoja1!A:B,2,FALSE)</f>
        <v>01. Alcaldía</v>
      </c>
      <c r="U182" s="45" t="s">
        <v>187</v>
      </c>
      <c r="V182" s="42" t="str">
        <f>VLOOKUP(Tabla1[[#This Row],[PROGRAMA]],Hoja1!A:B,2,FALSE)</f>
        <v>9205. Imprenta municipal</v>
      </c>
      <c r="W182" s="45">
        <v>20</v>
      </c>
      <c r="X182" s="45">
        <v>203</v>
      </c>
    </row>
    <row r="183" spans="1:24" x14ac:dyDescent="0.25">
      <c r="A183" s="33">
        <v>220259000868</v>
      </c>
      <c r="B183" s="55" t="s">
        <v>451</v>
      </c>
      <c r="C183" s="34">
        <v>46023</v>
      </c>
      <c r="D183" s="33">
        <v>22026001626</v>
      </c>
      <c r="E183" s="55" t="s">
        <v>617</v>
      </c>
      <c r="F183" s="35">
        <v>3998.78</v>
      </c>
      <c r="G183" s="55" t="s">
        <v>64</v>
      </c>
      <c r="H183" s="55" t="s">
        <v>829</v>
      </c>
      <c r="I183" s="33">
        <v>220</v>
      </c>
      <c r="J183" s="55" t="s">
        <v>455</v>
      </c>
      <c r="K183" s="55" t="s">
        <v>455</v>
      </c>
      <c r="L183" s="55" t="s">
        <v>456</v>
      </c>
      <c r="M183" s="55" t="s">
        <v>467</v>
      </c>
      <c r="N183" s="55" t="s">
        <v>468</v>
      </c>
      <c r="O183" s="32" t="s">
        <v>281</v>
      </c>
      <c r="P183" s="32" t="s">
        <v>242</v>
      </c>
      <c r="Q183" s="45" t="s">
        <v>396</v>
      </c>
      <c r="R183" s="32" t="s">
        <v>231</v>
      </c>
      <c r="S183" s="45" t="s">
        <v>75</v>
      </c>
      <c r="T183" s="42" t="str">
        <f>VLOOKUP(Tabla1[[#This Row],[AREA]],Hoja1!A:B,2,FALSE)</f>
        <v>10. Personas mayores, familia y servicios sociales</v>
      </c>
      <c r="U183" s="45" t="s">
        <v>132</v>
      </c>
      <c r="V183" s="42" t="str">
        <f>VLOOKUP(Tabla1[[#This Row],[PROGRAMA]],Hoja1!A:B,2,FALSE)</f>
        <v>2312. Iniciativas sociales</v>
      </c>
      <c r="W183" s="45">
        <v>21</v>
      </c>
      <c r="X183" s="45">
        <v>213</v>
      </c>
    </row>
    <row r="184" spans="1:24" x14ac:dyDescent="0.25">
      <c r="A184" s="33">
        <v>220249000966</v>
      </c>
      <c r="B184" s="55" t="s">
        <v>451</v>
      </c>
      <c r="C184" s="34">
        <v>46023</v>
      </c>
      <c r="D184" s="33">
        <v>22026002045</v>
      </c>
      <c r="E184" s="55" t="s">
        <v>830</v>
      </c>
      <c r="F184" s="35">
        <v>500</v>
      </c>
      <c r="G184" s="55" t="s">
        <v>481</v>
      </c>
      <c r="H184" s="55" t="s">
        <v>831</v>
      </c>
      <c r="I184" s="33">
        <v>220</v>
      </c>
      <c r="J184" s="55" t="s">
        <v>455</v>
      </c>
      <c r="K184" s="55" t="s">
        <v>455</v>
      </c>
      <c r="L184" s="55" t="s">
        <v>473</v>
      </c>
      <c r="M184" s="55" t="s">
        <v>457</v>
      </c>
      <c r="N184" s="55" t="s">
        <v>458</v>
      </c>
      <c r="O184" s="32" t="s">
        <v>276</v>
      </c>
      <c r="P184" s="32" t="s">
        <v>242</v>
      </c>
      <c r="Q184" s="45" t="s">
        <v>396</v>
      </c>
      <c r="R184" s="32" t="s">
        <v>231</v>
      </c>
      <c r="S184" s="45" t="s">
        <v>261</v>
      </c>
      <c r="T184" s="42" t="str">
        <f>VLOOKUP(Tabla1[[#This Row],[AREA]],Hoja1!A:B,2,FALSE)</f>
        <v>05. Comercio, mercados y consumo</v>
      </c>
      <c r="U184" s="45" t="s">
        <v>270</v>
      </c>
      <c r="V184" s="42" t="str">
        <f>VLOOKUP(Tabla1[[#This Row],[PROGRAMA]],Hoja1!A:B,2,FALSE)</f>
        <v>4301. Dirección del área de comercio, mercados y consumo</v>
      </c>
      <c r="W184" s="45">
        <v>20</v>
      </c>
      <c r="X184" s="45">
        <v>203</v>
      </c>
    </row>
    <row r="185" spans="1:24" x14ac:dyDescent="0.25">
      <c r="A185" s="33">
        <v>220249000968</v>
      </c>
      <c r="B185" s="55" t="s">
        <v>451</v>
      </c>
      <c r="C185" s="34">
        <v>46023</v>
      </c>
      <c r="D185" s="33">
        <v>22026001014</v>
      </c>
      <c r="E185" s="55" t="s">
        <v>832</v>
      </c>
      <c r="F185" s="35">
        <v>155</v>
      </c>
      <c r="G185" s="55" t="s">
        <v>481</v>
      </c>
      <c r="H185" s="55" t="s">
        <v>833</v>
      </c>
      <c r="I185" s="33">
        <v>220</v>
      </c>
      <c r="J185" s="55" t="s">
        <v>455</v>
      </c>
      <c r="K185" s="55" t="s">
        <v>455</v>
      </c>
      <c r="L185" s="55" t="s">
        <v>456</v>
      </c>
      <c r="M185" s="55" t="s">
        <v>457</v>
      </c>
      <c r="N185" s="55" t="s">
        <v>458</v>
      </c>
      <c r="O185" s="32" t="s">
        <v>276</v>
      </c>
      <c r="P185" s="32" t="s">
        <v>242</v>
      </c>
      <c r="Q185" s="45" t="s">
        <v>396</v>
      </c>
      <c r="R185" s="32" t="s">
        <v>231</v>
      </c>
      <c r="S185" s="45" t="s">
        <v>66</v>
      </c>
      <c r="T185" s="42" t="str">
        <f>VLOOKUP(Tabla1[[#This Row],[AREA]],Hoja1!A:B,2,FALSE)</f>
        <v>01. Alcaldía</v>
      </c>
      <c r="U185" s="45" t="s">
        <v>188</v>
      </c>
      <c r="V185" s="42" t="str">
        <f>VLOOKUP(Tabla1[[#This Row],[PROGRAMA]],Hoja1!A:B,2,FALSE)</f>
        <v>9206. Archivo municipal</v>
      </c>
      <c r="W185" s="45">
        <v>20</v>
      </c>
      <c r="X185" s="45">
        <v>203</v>
      </c>
    </row>
    <row r="186" spans="1:24" x14ac:dyDescent="0.25">
      <c r="A186" s="33">
        <v>220260000936</v>
      </c>
      <c r="B186" s="55" t="s">
        <v>451</v>
      </c>
      <c r="C186" s="34">
        <v>46063</v>
      </c>
      <c r="D186" s="33">
        <v>22026001337</v>
      </c>
      <c r="E186" s="55" t="s">
        <v>617</v>
      </c>
      <c r="F186" s="35">
        <v>1760.07</v>
      </c>
      <c r="G186" s="55" t="s">
        <v>64</v>
      </c>
      <c r="H186" s="55" t="s">
        <v>834</v>
      </c>
      <c r="I186" s="33">
        <v>220</v>
      </c>
      <c r="J186" s="55" t="s">
        <v>455</v>
      </c>
      <c r="K186" s="55" t="s">
        <v>455</v>
      </c>
      <c r="L186" s="55" t="s">
        <v>456</v>
      </c>
      <c r="M186" s="55" t="s">
        <v>467</v>
      </c>
      <c r="N186" s="55" t="s">
        <v>468</v>
      </c>
      <c r="O186" s="32" t="s">
        <v>281</v>
      </c>
      <c r="P186" s="32" t="s">
        <v>242</v>
      </c>
      <c r="Q186" s="45" t="s">
        <v>396</v>
      </c>
      <c r="R186" s="32" t="s">
        <v>231</v>
      </c>
      <c r="S186" s="45" t="s">
        <v>75</v>
      </c>
      <c r="T186" s="42" t="str">
        <f>VLOOKUP(Tabla1[[#This Row],[AREA]],Hoja1!A:B,2,FALSE)</f>
        <v>10. Personas mayores, familia y servicios sociales</v>
      </c>
      <c r="U186" s="45" t="s">
        <v>132</v>
      </c>
      <c r="V186" s="42" t="str">
        <f>VLOOKUP(Tabla1[[#This Row],[PROGRAMA]],Hoja1!A:B,2,FALSE)</f>
        <v>2312. Iniciativas sociales</v>
      </c>
      <c r="W186" s="45">
        <v>21</v>
      </c>
      <c r="X186" s="45">
        <v>213</v>
      </c>
    </row>
    <row r="187" spans="1:24" x14ac:dyDescent="0.25">
      <c r="A187" s="33">
        <v>220260002705</v>
      </c>
      <c r="B187" s="55" t="s">
        <v>451</v>
      </c>
      <c r="C187" s="34">
        <v>46072</v>
      </c>
      <c r="D187" s="33">
        <v>22026002427</v>
      </c>
      <c r="E187" s="55" t="s">
        <v>590</v>
      </c>
      <c r="F187" s="35">
        <v>1500</v>
      </c>
      <c r="G187" s="55" t="s">
        <v>64</v>
      </c>
      <c r="H187" s="55" t="s">
        <v>835</v>
      </c>
      <c r="I187" s="33">
        <v>220</v>
      </c>
      <c r="J187" s="55" t="s">
        <v>455</v>
      </c>
      <c r="K187" s="55" t="s">
        <v>455</v>
      </c>
      <c r="L187" s="55" t="s">
        <v>456</v>
      </c>
      <c r="M187" s="55" t="s">
        <v>467</v>
      </c>
      <c r="N187" s="55" t="s">
        <v>468</v>
      </c>
      <c r="O187" s="32" t="s">
        <v>281</v>
      </c>
      <c r="P187" s="32" t="s">
        <v>242</v>
      </c>
      <c r="Q187" s="45" t="s">
        <v>396</v>
      </c>
      <c r="R187" s="32" t="s">
        <v>231</v>
      </c>
      <c r="S187" s="45" t="s">
        <v>262</v>
      </c>
      <c r="T187" s="42" t="str">
        <f>VLOOKUP(Tabla1[[#This Row],[AREA]],Hoja1!A:B,2,FALSE)</f>
        <v>11. Salud pública y seguridad ciudadana</v>
      </c>
      <c r="U187" s="45" t="s">
        <v>106</v>
      </c>
      <c r="V187" s="42" t="str">
        <f>VLOOKUP(Tabla1[[#This Row],[PROGRAMA]],Hoja1!A:B,2,FALSE)</f>
        <v>1321. Policía municipal</v>
      </c>
      <c r="W187" s="45">
        <v>21</v>
      </c>
      <c r="X187" s="45">
        <v>213</v>
      </c>
    </row>
    <row r="188" spans="1:24" x14ac:dyDescent="0.25">
      <c r="A188" s="33">
        <v>220249000971</v>
      </c>
      <c r="B188" s="55" t="s">
        <v>451</v>
      </c>
      <c r="C188" s="34">
        <v>46023</v>
      </c>
      <c r="D188" s="33">
        <v>22026001342</v>
      </c>
      <c r="E188" s="55" t="s">
        <v>836</v>
      </c>
      <c r="F188" s="35">
        <v>1000</v>
      </c>
      <c r="G188" s="55" t="s">
        <v>481</v>
      </c>
      <c r="H188" s="55" t="s">
        <v>837</v>
      </c>
      <c r="I188" s="33">
        <v>220</v>
      </c>
      <c r="J188" s="55" t="s">
        <v>455</v>
      </c>
      <c r="K188" s="55" t="s">
        <v>455</v>
      </c>
      <c r="L188" s="55" t="s">
        <v>473</v>
      </c>
      <c r="M188" s="55" t="s">
        <v>457</v>
      </c>
      <c r="N188" s="55" t="s">
        <v>458</v>
      </c>
      <c r="O188" s="32" t="s">
        <v>276</v>
      </c>
      <c r="P188" s="32" t="s">
        <v>242</v>
      </c>
      <c r="Q188" s="45" t="s">
        <v>396</v>
      </c>
      <c r="R188" s="32" t="s">
        <v>231</v>
      </c>
      <c r="S188" s="45" t="s">
        <v>69</v>
      </c>
      <c r="T188" s="42" t="str">
        <f>VLOOKUP(Tabla1[[#This Row],[AREA]],Hoja1!A:B,2,FALSE)</f>
        <v>03. Participación ciudadana y deportes</v>
      </c>
      <c r="U188" s="45" t="s">
        <v>192</v>
      </c>
      <c r="V188" s="42" t="str">
        <f>VLOOKUP(Tabla1[[#This Row],[PROGRAMA]],Hoja1!A:B,2,FALSE)</f>
        <v>9241. Participación ciudadana</v>
      </c>
      <c r="W188" s="45">
        <v>20</v>
      </c>
      <c r="X188" s="45">
        <v>203</v>
      </c>
    </row>
    <row r="189" spans="1:24" x14ac:dyDescent="0.25">
      <c r="A189" s="33">
        <v>220260002706</v>
      </c>
      <c r="B189" s="55" t="s">
        <v>451</v>
      </c>
      <c r="C189" s="34">
        <v>46072</v>
      </c>
      <c r="D189" s="33">
        <v>22026002428</v>
      </c>
      <c r="E189" s="55" t="s">
        <v>590</v>
      </c>
      <c r="F189" s="35">
        <v>3973.06</v>
      </c>
      <c r="G189" s="55" t="s">
        <v>64</v>
      </c>
      <c r="H189" s="55" t="s">
        <v>838</v>
      </c>
      <c r="I189" s="33">
        <v>220</v>
      </c>
      <c r="J189" s="55" t="s">
        <v>455</v>
      </c>
      <c r="K189" s="55" t="s">
        <v>455</v>
      </c>
      <c r="L189" s="55" t="s">
        <v>456</v>
      </c>
      <c r="M189" s="55" t="s">
        <v>467</v>
      </c>
      <c r="N189" s="55" t="s">
        <v>468</v>
      </c>
      <c r="O189" s="32" t="s">
        <v>281</v>
      </c>
      <c r="P189" s="32" t="s">
        <v>242</v>
      </c>
      <c r="Q189" s="45" t="s">
        <v>396</v>
      </c>
      <c r="R189" s="32" t="s">
        <v>231</v>
      </c>
      <c r="S189" s="45" t="s">
        <v>262</v>
      </c>
      <c r="T189" s="42" t="str">
        <f>VLOOKUP(Tabla1[[#This Row],[AREA]],Hoja1!A:B,2,FALSE)</f>
        <v>11. Salud pública y seguridad ciudadana</v>
      </c>
      <c r="U189" s="45" t="s">
        <v>106</v>
      </c>
      <c r="V189" s="42" t="str">
        <f>VLOOKUP(Tabla1[[#This Row],[PROGRAMA]],Hoja1!A:B,2,FALSE)</f>
        <v>1321. Policía municipal</v>
      </c>
      <c r="W189" s="45">
        <v>21</v>
      </c>
      <c r="X189" s="45">
        <v>213</v>
      </c>
    </row>
    <row r="190" spans="1:24" x14ac:dyDescent="0.25">
      <c r="A190" s="33">
        <v>220249000972</v>
      </c>
      <c r="B190" s="55" t="s">
        <v>451</v>
      </c>
      <c r="C190" s="34">
        <v>46023</v>
      </c>
      <c r="D190" s="33">
        <v>22026001500</v>
      </c>
      <c r="E190" s="55" t="s">
        <v>839</v>
      </c>
      <c r="F190" s="35">
        <v>160</v>
      </c>
      <c r="G190" s="55" t="s">
        <v>481</v>
      </c>
      <c r="H190" s="55" t="s">
        <v>840</v>
      </c>
      <c r="I190" s="33">
        <v>220</v>
      </c>
      <c r="J190" s="55" t="s">
        <v>455</v>
      </c>
      <c r="K190" s="55" t="s">
        <v>455</v>
      </c>
      <c r="L190" s="55" t="s">
        <v>473</v>
      </c>
      <c r="M190" s="55" t="s">
        <v>457</v>
      </c>
      <c r="N190" s="55" t="s">
        <v>458</v>
      </c>
      <c r="O190" s="32" t="s">
        <v>276</v>
      </c>
      <c r="P190" s="32" t="s">
        <v>242</v>
      </c>
      <c r="Q190" s="45" t="s">
        <v>396</v>
      </c>
      <c r="R190" s="32" t="s">
        <v>231</v>
      </c>
      <c r="S190" s="45" t="s">
        <v>70</v>
      </c>
      <c r="T190" s="42" t="str">
        <f>VLOOKUP(Tabla1[[#This Row],[AREA]],Hoja1!A:B,2,FALSE)</f>
        <v>04. Hacienda, personal y modernización administrativa</v>
      </c>
      <c r="U190" s="45" t="s">
        <v>184</v>
      </c>
      <c r="V190" s="42" t="str">
        <f>VLOOKUP(Tabla1[[#This Row],[PROGRAMA]],Hoja1!A:B,2,FALSE)</f>
        <v>9202. Gestión de recursos humanos</v>
      </c>
      <c r="W190" s="45">
        <v>20</v>
      </c>
      <c r="X190" s="45">
        <v>203</v>
      </c>
    </row>
    <row r="191" spans="1:24" x14ac:dyDescent="0.25">
      <c r="A191" s="33">
        <v>220249000974</v>
      </c>
      <c r="B191" s="55" t="s">
        <v>451</v>
      </c>
      <c r="C191" s="34">
        <v>46023</v>
      </c>
      <c r="D191" s="33">
        <v>22026001502</v>
      </c>
      <c r="E191" s="55" t="s">
        <v>605</v>
      </c>
      <c r="F191" s="35">
        <v>71.42</v>
      </c>
      <c r="G191" s="55" t="s">
        <v>481</v>
      </c>
      <c r="H191" s="55" t="s">
        <v>841</v>
      </c>
      <c r="I191" s="33">
        <v>220</v>
      </c>
      <c r="J191" s="55" t="s">
        <v>455</v>
      </c>
      <c r="K191" s="55" t="s">
        <v>455</v>
      </c>
      <c r="L191" s="55" t="s">
        <v>473</v>
      </c>
      <c r="M191" s="55" t="s">
        <v>457</v>
      </c>
      <c r="N191" s="55" t="s">
        <v>458</v>
      </c>
      <c r="O191" s="32" t="s">
        <v>276</v>
      </c>
      <c r="P191" s="32" t="s">
        <v>242</v>
      </c>
      <c r="Q191" s="45" t="s">
        <v>396</v>
      </c>
      <c r="R191" s="32" t="s">
        <v>231</v>
      </c>
      <c r="S191" s="45" t="s">
        <v>70</v>
      </c>
      <c r="T191" s="42" t="str">
        <f>VLOOKUP(Tabla1[[#This Row],[AREA]],Hoja1!A:B,2,FALSE)</f>
        <v>04. Hacienda, personal y modernización administrativa</v>
      </c>
      <c r="U191" s="45" t="s">
        <v>194</v>
      </c>
      <c r="V191" s="42" t="str">
        <f>VLOOKUP(Tabla1[[#This Row],[PROGRAMA]],Hoja1!A:B,2,FALSE)</f>
        <v>9311. Planificación económico financiera</v>
      </c>
      <c r="W191" s="45">
        <v>20</v>
      </c>
      <c r="X191" s="45">
        <v>203</v>
      </c>
    </row>
    <row r="192" spans="1:24" x14ac:dyDescent="0.25">
      <c r="A192" s="33">
        <v>220249000975</v>
      </c>
      <c r="B192" s="55" t="s">
        <v>451</v>
      </c>
      <c r="C192" s="34">
        <v>46023</v>
      </c>
      <c r="D192" s="33">
        <v>22026001503</v>
      </c>
      <c r="E192" s="55" t="s">
        <v>605</v>
      </c>
      <c r="F192" s="35">
        <v>85.03</v>
      </c>
      <c r="G192" s="55" t="s">
        <v>481</v>
      </c>
      <c r="H192" s="55" t="s">
        <v>842</v>
      </c>
      <c r="I192" s="33">
        <v>220</v>
      </c>
      <c r="J192" s="55" t="s">
        <v>455</v>
      </c>
      <c r="K192" s="55" t="s">
        <v>455</v>
      </c>
      <c r="L192" s="55" t="s">
        <v>473</v>
      </c>
      <c r="M192" s="55" t="s">
        <v>457</v>
      </c>
      <c r="N192" s="55" t="s">
        <v>458</v>
      </c>
      <c r="O192" s="32" t="s">
        <v>276</v>
      </c>
      <c r="P192" s="32" t="s">
        <v>242</v>
      </c>
      <c r="Q192" s="45" t="s">
        <v>396</v>
      </c>
      <c r="R192" s="32" t="s">
        <v>231</v>
      </c>
      <c r="S192" s="45" t="s">
        <v>70</v>
      </c>
      <c r="T192" s="42" t="str">
        <f>VLOOKUP(Tabla1[[#This Row],[AREA]],Hoja1!A:B,2,FALSE)</f>
        <v>04. Hacienda, personal y modernización administrativa</v>
      </c>
      <c r="U192" s="45" t="s">
        <v>194</v>
      </c>
      <c r="V192" s="42" t="str">
        <f>VLOOKUP(Tabla1[[#This Row],[PROGRAMA]],Hoja1!A:B,2,FALSE)</f>
        <v>9311. Planificación económico financiera</v>
      </c>
      <c r="W192" s="45">
        <v>20</v>
      </c>
      <c r="X192" s="45">
        <v>203</v>
      </c>
    </row>
    <row r="193" spans="1:24" x14ac:dyDescent="0.25">
      <c r="A193" s="33">
        <v>220259000837</v>
      </c>
      <c r="B193" s="55" t="s">
        <v>451</v>
      </c>
      <c r="C193" s="34">
        <v>46023</v>
      </c>
      <c r="D193" s="33">
        <v>22026001609</v>
      </c>
      <c r="E193" s="55" t="s">
        <v>559</v>
      </c>
      <c r="F193" s="35">
        <v>1800</v>
      </c>
      <c r="G193" s="55" t="s">
        <v>421</v>
      </c>
      <c r="H193" s="55" t="s">
        <v>843</v>
      </c>
      <c r="I193" s="33">
        <v>220</v>
      </c>
      <c r="J193" s="55" t="s">
        <v>455</v>
      </c>
      <c r="K193" s="55" t="s">
        <v>455</v>
      </c>
      <c r="L193" s="55" t="s">
        <v>456</v>
      </c>
      <c r="M193" s="55" t="s">
        <v>467</v>
      </c>
      <c r="N193" s="55" t="s">
        <v>468</v>
      </c>
      <c r="O193" s="32" t="s">
        <v>281</v>
      </c>
      <c r="P193" s="32" t="s">
        <v>242</v>
      </c>
      <c r="Q193" s="45" t="s">
        <v>396</v>
      </c>
      <c r="R193" s="32" t="s">
        <v>231</v>
      </c>
      <c r="S193" s="45" t="s">
        <v>75</v>
      </c>
      <c r="T193" s="42" t="str">
        <f>VLOOKUP(Tabla1[[#This Row],[AREA]],Hoja1!A:B,2,FALSE)</f>
        <v>10. Personas mayores, familia y servicios sociales</v>
      </c>
      <c r="U193" s="45" t="s">
        <v>136</v>
      </c>
      <c r="V193" s="42" t="str">
        <f>VLOOKUP(Tabla1[[#This Row],[PROGRAMA]],Hoja1!A:B,2,FALSE)</f>
        <v>2315. Políticas de Igualdad e infancia</v>
      </c>
      <c r="W193" s="45">
        <v>22</v>
      </c>
      <c r="X193" s="45">
        <v>22799</v>
      </c>
    </row>
    <row r="194" spans="1:24" x14ac:dyDescent="0.25">
      <c r="A194" s="33">
        <v>220249000976</v>
      </c>
      <c r="B194" s="55" t="s">
        <v>451</v>
      </c>
      <c r="C194" s="34">
        <v>46023</v>
      </c>
      <c r="D194" s="33">
        <v>22026001016</v>
      </c>
      <c r="E194" s="55" t="s">
        <v>844</v>
      </c>
      <c r="F194" s="35">
        <v>30.3</v>
      </c>
      <c r="G194" s="55" t="s">
        <v>481</v>
      </c>
      <c r="H194" s="55" t="s">
        <v>845</v>
      </c>
      <c r="I194" s="33">
        <v>220</v>
      </c>
      <c r="J194" s="55" t="s">
        <v>455</v>
      </c>
      <c r="K194" s="55" t="s">
        <v>455</v>
      </c>
      <c r="L194" s="55" t="s">
        <v>473</v>
      </c>
      <c r="M194" s="55" t="s">
        <v>457</v>
      </c>
      <c r="N194" s="55" t="s">
        <v>458</v>
      </c>
      <c r="O194" s="32" t="s">
        <v>276</v>
      </c>
      <c r="P194" s="32" t="s">
        <v>242</v>
      </c>
      <c r="Q194" s="45" t="s">
        <v>396</v>
      </c>
      <c r="R194" s="32" t="s">
        <v>231</v>
      </c>
      <c r="S194" s="45" t="s">
        <v>66</v>
      </c>
      <c r="T194" s="42" t="str">
        <f>VLOOKUP(Tabla1[[#This Row],[AREA]],Hoja1!A:B,2,FALSE)</f>
        <v>01. Alcaldía</v>
      </c>
      <c r="U194" s="45" t="s">
        <v>263</v>
      </c>
      <c r="V194" s="42" t="str">
        <f>VLOOKUP(Tabla1[[#This Row],[PROGRAMA]],Hoja1!A:B,2,FALSE)</f>
        <v>9312. Intervención general</v>
      </c>
      <c r="W194" s="45">
        <v>20</v>
      </c>
      <c r="X194" s="45">
        <v>203</v>
      </c>
    </row>
    <row r="195" spans="1:24" x14ac:dyDescent="0.25">
      <c r="A195" s="33">
        <v>220249000977</v>
      </c>
      <c r="B195" s="55" t="s">
        <v>451</v>
      </c>
      <c r="C195" s="34">
        <v>46023</v>
      </c>
      <c r="D195" s="33">
        <v>22026001017</v>
      </c>
      <c r="E195" s="55" t="s">
        <v>844</v>
      </c>
      <c r="F195" s="35">
        <v>30.3</v>
      </c>
      <c r="G195" s="55" t="s">
        <v>481</v>
      </c>
      <c r="H195" s="55" t="s">
        <v>846</v>
      </c>
      <c r="I195" s="33">
        <v>220</v>
      </c>
      <c r="J195" s="55" t="s">
        <v>455</v>
      </c>
      <c r="K195" s="55" t="s">
        <v>455</v>
      </c>
      <c r="L195" s="55" t="s">
        <v>473</v>
      </c>
      <c r="M195" s="55" t="s">
        <v>457</v>
      </c>
      <c r="N195" s="55" t="s">
        <v>458</v>
      </c>
      <c r="O195" s="32" t="s">
        <v>276</v>
      </c>
      <c r="P195" s="32" t="s">
        <v>242</v>
      </c>
      <c r="Q195" s="45" t="s">
        <v>396</v>
      </c>
      <c r="R195" s="32" t="s">
        <v>231</v>
      </c>
      <c r="S195" s="45" t="s">
        <v>66</v>
      </c>
      <c r="T195" s="42" t="str">
        <f>VLOOKUP(Tabla1[[#This Row],[AREA]],Hoja1!A:B,2,FALSE)</f>
        <v>01. Alcaldía</v>
      </c>
      <c r="U195" s="45" t="s">
        <v>263</v>
      </c>
      <c r="V195" s="42" t="str">
        <f>VLOOKUP(Tabla1[[#This Row],[PROGRAMA]],Hoja1!A:B,2,FALSE)</f>
        <v>9312. Intervención general</v>
      </c>
      <c r="W195" s="45">
        <v>20</v>
      </c>
      <c r="X195" s="45">
        <v>203</v>
      </c>
    </row>
    <row r="196" spans="1:24" x14ac:dyDescent="0.25">
      <c r="A196" s="33">
        <v>220260002844</v>
      </c>
      <c r="B196" s="55" t="s">
        <v>451</v>
      </c>
      <c r="C196" s="34">
        <v>46072</v>
      </c>
      <c r="D196" s="33">
        <v>22026002183</v>
      </c>
      <c r="E196" s="55" t="s">
        <v>847</v>
      </c>
      <c r="F196" s="35">
        <v>3630</v>
      </c>
      <c r="G196" s="55" t="s">
        <v>848</v>
      </c>
      <c r="H196" s="55" t="s">
        <v>849</v>
      </c>
      <c r="I196" s="33">
        <v>220</v>
      </c>
      <c r="J196" s="55" t="s">
        <v>478</v>
      </c>
      <c r="K196" s="55" t="s">
        <v>478</v>
      </c>
      <c r="L196" s="55" t="s">
        <v>473</v>
      </c>
      <c r="M196" s="55" t="s">
        <v>467</v>
      </c>
      <c r="N196" s="55" t="s">
        <v>468</v>
      </c>
      <c r="O196" s="32" t="s">
        <v>281</v>
      </c>
      <c r="P196" s="32" t="s">
        <v>242</v>
      </c>
      <c r="Q196" s="45" t="s">
        <v>396</v>
      </c>
      <c r="R196" s="32" t="s">
        <v>231</v>
      </c>
      <c r="S196" s="45" t="s">
        <v>73</v>
      </c>
      <c r="T196" s="42" t="str">
        <f>VLOOKUP(Tabla1[[#This Row],[AREA]],Hoja1!A:B,2,FALSE)</f>
        <v>08. Tráfico y movilidad</v>
      </c>
      <c r="U196" s="45" t="s">
        <v>117</v>
      </c>
      <c r="V196" s="42" t="str">
        <f>VLOOKUP(Tabla1[[#This Row],[PROGRAMA]],Hoja1!A:B,2,FALSE)</f>
        <v>1532. Pavimentación vias públicas y otros servicios urbanísticos</v>
      </c>
      <c r="W196" s="45">
        <v>21</v>
      </c>
      <c r="X196" s="45">
        <v>210</v>
      </c>
    </row>
    <row r="197" spans="1:24" x14ac:dyDescent="0.25">
      <c r="A197" s="33">
        <v>220249000980</v>
      </c>
      <c r="B197" s="55" t="s">
        <v>451</v>
      </c>
      <c r="C197" s="34">
        <v>46023</v>
      </c>
      <c r="D197" s="33">
        <v>22026001504</v>
      </c>
      <c r="E197" s="55" t="s">
        <v>850</v>
      </c>
      <c r="F197" s="35">
        <v>1073.19</v>
      </c>
      <c r="G197" s="55" t="s">
        <v>481</v>
      </c>
      <c r="H197" s="55" t="s">
        <v>851</v>
      </c>
      <c r="I197" s="33">
        <v>220</v>
      </c>
      <c r="J197" s="55" t="s">
        <v>455</v>
      </c>
      <c r="K197" s="55" t="s">
        <v>455</v>
      </c>
      <c r="L197" s="55" t="s">
        <v>473</v>
      </c>
      <c r="M197" s="55" t="s">
        <v>457</v>
      </c>
      <c r="N197" s="55" t="s">
        <v>458</v>
      </c>
      <c r="O197" s="32" t="s">
        <v>276</v>
      </c>
      <c r="P197" s="32" t="s">
        <v>242</v>
      </c>
      <c r="Q197" s="45" t="s">
        <v>396</v>
      </c>
      <c r="R197" s="32" t="s">
        <v>231</v>
      </c>
      <c r="S197" s="45" t="s">
        <v>70</v>
      </c>
      <c r="T197" s="42" t="str">
        <f>VLOOKUP(Tabla1[[#This Row],[AREA]],Hoja1!A:B,2,FALSE)</f>
        <v>04. Hacienda, personal y modernización administrativa</v>
      </c>
      <c r="U197" s="45" t="s">
        <v>190</v>
      </c>
      <c r="V197" s="42" t="str">
        <f>VLOOKUP(Tabla1[[#This Row],[PROGRAMA]],Hoja1!A:B,2,FALSE)</f>
        <v>9209. Dirección del area de hacienda, personal y modernización administrativa</v>
      </c>
      <c r="W197" s="45">
        <v>20</v>
      </c>
      <c r="X197" s="45">
        <v>203</v>
      </c>
    </row>
    <row r="198" spans="1:24" x14ac:dyDescent="0.25">
      <c r="A198" s="33">
        <v>220249000981</v>
      </c>
      <c r="B198" s="55" t="s">
        <v>451</v>
      </c>
      <c r="C198" s="34">
        <v>46023</v>
      </c>
      <c r="D198" s="33">
        <v>22026001197</v>
      </c>
      <c r="E198" s="55" t="s">
        <v>852</v>
      </c>
      <c r="F198" s="35">
        <v>550</v>
      </c>
      <c r="G198" s="55" t="s">
        <v>481</v>
      </c>
      <c r="H198" s="55" t="s">
        <v>853</v>
      </c>
      <c r="I198" s="33">
        <v>220</v>
      </c>
      <c r="J198" s="55" t="s">
        <v>455</v>
      </c>
      <c r="K198" s="55" t="s">
        <v>455</v>
      </c>
      <c r="L198" s="55" t="s">
        <v>456</v>
      </c>
      <c r="M198" s="55" t="s">
        <v>457</v>
      </c>
      <c r="N198" s="55" t="s">
        <v>458</v>
      </c>
      <c r="O198" s="32" t="s">
        <v>276</v>
      </c>
      <c r="P198" s="32" t="s">
        <v>242</v>
      </c>
      <c r="Q198" s="45" t="s">
        <v>396</v>
      </c>
      <c r="R198" s="32" t="s">
        <v>231</v>
      </c>
      <c r="S198" s="45" t="s">
        <v>73</v>
      </c>
      <c r="T198" s="42" t="str">
        <f>VLOOKUP(Tabla1[[#This Row],[AREA]],Hoja1!A:B,2,FALSE)</f>
        <v>08. Tráfico y movilidad</v>
      </c>
      <c r="U198" s="45" t="s">
        <v>105</v>
      </c>
      <c r="V198" s="42" t="str">
        <f>VLOOKUP(Tabla1[[#This Row],[PROGRAMA]],Hoja1!A:B,2,FALSE)</f>
        <v>1301. Dirección del área de tráfico y movilidad</v>
      </c>
      <c r="W198" s="45">
        <v>20</v>
      </c>
      <c r="X198" s="45">
        <v>203</v>
      </c>
    </row>
    <row r="199" spans="1:24" x14ac:dyDescent="0.25">
      <c r="A199" s="33">
        <v>220259000866</v>
      </c>
      <c r="B199" s="55" t="s">
        <v>451</v>
      </c>
      <c r="C199" s="34">
        <v>46023</v>
      </c>
      <c r="D199" s="33">
        <v>22026001623</v>
      </c>
      <c r="E199" s="55" t="s">
        <v>559</v>
      </c>
      <c r="F199" s="35">
        <v>17932.2</v>
      </c>
      <c r="G199" s="55" t="s">
        <v>63</v>
      </c>
      <c r="H199" s="55" t="s">
        <v>854</v>
      </c>
      <c r="I199" s="33">
        <v>220</v>
      </c>
      <c r="J199" s="55" t="s">
        <v>455</v>
      </c>
      <c r="K199" s="55" t="s">
        <v>455</v>
      </c>
      <c r="L199" s="55" t="s">
        <v>456</v>
      </c>
      <c r="M199" s="55" t="s">
        <v>467</v>
      </c>
      <c r="N199" s="55" t="s">
        <v>468</v>
      </c>
      <c r="O199" s="32" t="s">
        <v>281</v>
      </c>
      <c r="P199" s="32" t="s">
        <v>242</v>
      </c>
      <c r="Q199" s="45" t="s">
        <v>396</v>
      </c>
      <c r="R199" s="32" t="s">
        <v>231</v>
      </c>
      <c r="S199" s="45" t="s">
        <v>75</v>
      </c>
      <c r="T199" s="42" t="str">
        <f>VLOOKUP(Tabla1[[#This Row],[AREA]],Hoja1!A:B,2,FALSE)</f>
        <v>10. Personas mayores, familia y servicios sociales</v>
      </c>
      <c r="U199" s="45" t="s">
        <v>136</v>
      </c>
      <c r="V199" s="42" t="str">
        <f>VLOOKUP(Tabla1[[#This Row],[PROGRAMA]],Hoja1!A:B,2,FALSE)</f>
        <v>2315. Políticas de Igualdad e infancia</v>
      </c>
      <c r="W199" s="45">
        <v>22</v>
      </c>
      <c r="X199" s="45">
        <v>22799</v>
      </c>
    </row>
    <row r="200" spans="1:24" x14ac:dyDescent="0.25">
      <c r="A200" s="33">
        <v>220249000983</v>
      </c>
      <c r="B200" s="55" t="s">
        <v>451</v>
      </c>
      <c r="C200" s="34">
        <v>46023</v>
      </c>
      <c r="D200" s="33">
        <v>22026001199</v>
      </c>
      <c r="E200" s="55" t="s">
        <v>855</v>
      </c>
      <c r="F200" s="35">
        <v>80</v>
      </c>
      <c r="G200" s="55" t="s">
        <v>481</v>
      </c>
      <c r="H200" s="55" t="s">
        <v>856</v>
      </c>
      <c r="I200" s="33">
        <v>220</v>
      </c>
      <c r="J200" s="55" t="s">
        <v>455</v>
      </c>
      <c r="K200" s="55" t="s">
        <v>455</v>
      </c>
      <c r="L200" s="55" t="s">
        <v>473</v>
      </c>
      <c r="M200" s="55" t="s">
        <v>457</v>
      </c>
      <c r="N200" s="55" t="s">
        <v>458</v>
      </c>
      <c r="O200" s="32" t="s">
        <v>276</v>
      </c>
      <c r="P200" s="32" t="s">
        <v>242</v>
      </c>
      <c r="Q200" s="45" t="s">
        <v>396</v>
      </c>
      <c r="R200" s="32" t="s">
        <v>231</v>
      </c>
      <c r="S200" s="45" t="s">
        <v>73</v>
      </c>
      <c r="T200" s="42" t="str">
        <f>VLOOKUP(Tabla1[[#This Row],[AREA]],Hoja1!A:B,2,FALSE)</f>
        <v>08. Tráfico y movilidad</v>
      </c>
      <c r="U200" s="45" t="s">
        <v>108</v>
      </c>
      <c r="V200" s="42" t="str">
        <f>VLOOKUP(Tabla1[[#This Row],[PROGRAMA]],Hoja1!A:B,2,FALSE)</f>
        <v>1341. Movilidad</v>
      </c>
      <c r="W200" s="45">
        <v>20</v>
      </c>
      <c r="X200" s="45">
        <v>203</v>
      </c>
    </row>
    <row r="201" spans="1:24" x14ac:dyDescent="0.25">
      <c r="A201" s="33">
        <v>220249000985</v>
      </c>
      <c r="B201" s="55" t="s">
        <v>451</v>
      </c>
      <c r="C201" s="34">
        <v>46023</v>
      </c>
      <c r="D201" s="33">
        <v>22026001201</v>
      </c>
      <c r="E201" s="55" t="s">
        <v>855</v>
      </c>
      <c r="F201" s="35">
        <v>80</v>
      </c>
      <c r="G201" s="55" t="s">
        <v>481</v>
      </c>
      <c r="H201" s="55" t="s">
        <v>857</v>
      </c>
      <c r="I201" s="33">
        <v>220</v>
      </c>
      <c r="J201" s="55" t="s">
        <v>455</v>
      </c>
      <c r="K201" s="55" t="s">
        <v>455</v>
      </c>
      <c r="L201" s="55" t="s">
        <v>473</v>
      </c>
      <c r="M201" s="55" t="s">
        <v>457</v>
      </c>
      <c r="N201" s="55" t="s">
        <v>458</v>
      </c>
      <c r="O201" s="32" t="s">
        <v>276</v>
      </c>
      <c r="P201" s="32" t="s">
        <v>242</v>
      </c>
      <c r="Q201" s="45" t="s">
        <v>396</v>
      </c>
      <c r="R201" s="32" t="s">
        <v>231</v>
      </c>
      <c r="S201" s="45" t="s">
        <v>73</v>
      </c>
      <c r="T201" s="42" t="str">
        <f>VLOOKUP(Tabla1[[#This Row],[AREA]],Hoja1!A:B,2,FALSE)</f>
        <v>08. Tráfico y movilidad</v>
      </c>
      <c r="U201" s="45" t="s">
        <v>108</v>
      </c>
      <c r="V201" s="42" t="str">
        <f>VLOOKUP(Tabla1[[#This Row],[PROGRAMA]],Hoja1!A:B,2,FALSE)</f>
        <v>1341. Movilidad</v>
      </c>
      <c r="W201" s="45">
        <v>20</v>
      </c>
      <c r="X201" s="45">
        <v>203</v>
      </c>
    </row>
    <row r="202" spans="1:24" x14ac:dyDescent="0.25">
      <c r="A202" s="33">
        <v>220249000988</v>
      </c>
      <c r="B202" s="55" t="s">
        <v>451</v>
      </c>
      <c r="C202" s="34">
        <v>46023</v>
      </c>
      <c r="D202" s="33">
        <v>22026001505</v>
      </c>
      <c r="E202" s="55" t="s">
        <v>858</v>
      </c>
      <c r="F202" s="35">
        <v>2000</v>
      </c>
      <c r="G202" s="55" t="s">
        <v>481</v>
      </c>
      <c r="H202" s="55" t="s">
        <v>859</v>
      </c>
      <c r="I202" s="33">
        <v>220</v>
      </c>
      <c r="J202" s="55" t="s">
        <v>455</v>
      </c>
      <c r="K202" s="55" t="s">
        <v>455</v>
      </c>
      <c r="L202" s="55" t="s">
        <v>473</v>
      </c>
      <c r="M202" s="55" t="s">
        <v>457</v>
      </c>
      <c r="N202" s="55" t="s">
        <v>458</v>
      </c>
      <c r="O202" s="32" t="s">
        <v>276</v>
      </c>
      <c r="P202" s="32" t="s">
        <v>242</v>
      </c>
      <c r="Q202" s="45" t="s">
        <v>396</v>
      </c>
      <c r="R202" s="32" t="s">
        <v>231</v>
      </c>
      <c r="S202" s="45" t="s">
        <v>70</v>
      </c>
      <c r="T202" s="42" t="str">
        <f>VLOOKUP(Tabla1[[#This Row],[AREA]],Hoja1!A:B,2,FALSE)</f>
        <v>04. Hacienda, personal y modernización administrativa</v>
      </c>
      <c r="U202" s="45" t="s">
        <v>195</v>
      </c>
      <c r="V202" s="42" t="str">
        <f>VLOOKUP(Tabla1[[#This Row],[PROGRAMA]],Hoja1!A:B,2,FALSE)</f>
        <v>9321. Gestión de ingresos e inspección</v>
      </c>
      <c r="W202" s="45">
        <v>20</v>
      </c>
      <c r="X202" s="45">
        <v>203</v>
      </c>
    </row>
    <row r="203" spans="1:24" x14ac:dyDescent="0.25">
      <c r="A203" s="33">
        <v>220249000990</v>
      </c>
      <c r="B203" s="55" t="s">
        <v>451</v>
      </c>
      <c r="C203" s="34">
        <v>46023</v>
      </c>
      <c r="D203" s="33">
        <v>22026001208</v>
      </c>
      <c r="E203" s="55" t="s">
        <v>656</v>
      </c>
      <c r="F203" s="35">
        <v>400</v>
      </c>
      <c r="G203" s="55" t="s">
        <v>481</v>
      </c>
      <c r="H203" s="55" t="s">
        <v>860</v>
      </c>
      <c r="I203" s="33">
        <v>220</v>
      </c>
      <c r="J203" s="55" t="s">
        <v>455</v>
      </c>
      <c r="K203" s="55" t="s">
        <v>455</v>
      </c>
      <c r="L203" s="55" t="s">
        <v>456</v>
      </c>
      <c r="M203" s="55" t="s">
        <v>457</v>
      </c>
      <c r="N203" s="55" t="s">
        <v>458</v>
      </c>
      <c r="O203" s="32" t="s">
        <v>276</v>
      </c>
      <c r="P203" s="32" t="s">
        <v>242</v>
      </c>
      <c r="Q203" s="45" t="s">
        <v>396</v>
      </c>
      <c r="R203" s="32" t="s">
        <v>231</v>
      </c>
      <c r="S203" s="45" t="s">
        <v>73</v>
      </c>
      <c r="T203" s="42" t="str">
        <f>VLOOKUP(Tabla1[[#This Row],[AREA]],Hoja1!A:B,2,FALSE)</f>
        <v>08. Tráfico y movilidad</v>
      </c>
      <c r="U203" s="45" t="s">
        <v>117</v>
      </c>
      <c r="V203" s="42" t="str">
        <f>VLOOKUP(Tabla1[[#This Row],[PROGRAMA]],Hoja1!A:B,2,FALSE)</f>
        <v>1532. Pavimentación vias públicas y otros servicios urbanísticos</v>
      </c>
      <c r="W203" s="45">
        <v>20</v>
      </c>
      <c r="X203" s="45">
        <v>203</v>
      </c>
    </row>
    <row r="204" spans="1:24" x14ac:dyDescent="0.25">
      <c r="A204" s="33">
        <v>220260001102</v>
      </c>
      <c r="B204" s="55" t="s">
        <v>451</v>
      </c>
      <c r="C204" s="34">
        <v>46064</v>
      </c>
      <c r="D204" s="33">
        <v>22026002005</v>
      </c>
      <c r="E204" s="55" t="s">
        <v>861</v>
      </c>
      <c r="F204" s="35">
        <v>208</v>
      </c>
      <c r="G204" s="55" t="s">
        <v>862</v>
      </c>
      <c r="H204" s="55" t="s">
        <v>863</v>
      </c>
      <c r="I204" s="33">
        <v>220</v>
      </c>
      <c r="J204" s="55" t="s">
        <v>864</v>
      </c>
      <c r="K204" s="55" t="s">
        <v>864</v>
      </c>
      <c r="L204" s="55" t="s">
        <v>473</v>
      </c>
      <c r="M204" s="55" t="s">
        <v>467</v>
      </c>
      <c r="N204" s="55" t="s">
        <v>468</v>
      </c>
      <c r="O204" s="32" t="s">
        <v>281</v>
      </c>
      <c r="P204" s="32" t="s">
        <v>242</v>
      </c>
      <c r="Q204" s="45" t="s">
        <v>396</v>
      </c>
      <c r="R204" s="32" t="s">
        <v>231</v>
      </c>
      <c r="S204" s="45" t="s">
        <v>75</v>
      </c>
      <c r="T204" s="42" t="str">
        <f>VLOOKUP(Tabla1[[#This Row],[AREA]],Hoja1!A:B,2,FALSE)</f>
        <v>10. Personas mayores, familia y servicios sociales</v>
      </c>
      <c r="U204" s="45" t="s">
        <v>132</v>
      </c>
      <c r="V204" s="42" t="str">
        <f>VLOOKUP(Tabla1[[#This Row],[PROGRAMA]],Hoja1!A:B,2,FALSE)</f>
        <v>2312. Iniciativas sociales</v>
      </c>
      <c r="W204" s="45">
        <v>21</v>
      </c>
      <c r="X204" s="45">
        <v>215</v>
      </c>
    </row>
    <row r="205" spans="1:24" x14ac:dyDescent="0.25">
      <c r="A205" s="33">
        <v>220260002845</v>
      </c>
      <c r="B205" s="55" t="s">
        <v>451</v>
      </c>
      <c r="C205" s="34">
        <v>46072</v>
      </c>
      <c r="D205" s="33">
        <v>22026002186</v>
      </c>
      <c r="E205" s="55" t="s">
        <v>567</v>
      </c>
      <c r="F205" s="35">
        <v>629.20000000000005</v>
      </c>
      <c r="G205" s="55" t="s">
        <v>865</v>
      </c>
      <c r="H205" s="55" t="s">
        <v>866</v>
      </c>
      <c r="I205" s="33">
        <v>220</v>
      </c>
      <c r="J205" s="55" t="s">
        <v>455</v>
      </c>
      <c r="K205" s="55" t="s">
        <v>455</v>
      </c>
      <c r="L205" s="55" t="s">
        <v>473</v>
      </c>
      <c r="M205" s="55" t="s">
        <v>467</v>
      </c>
      <c r="N205" s="55" t="s">
        <v>468</v>
      </c>
      <c r="O205" s="32" t="s">
        <v>281</v>
      </c>
      <c r="P205" s="32" t="s">
        <v>242</v>
      </c>
      <c r="Q205" s="45" t="s">
        <v>396</v>
      </c>
      <c r="R205" s="32" t="s">
        <v>231</v>
      </c>
      <c r="S205" s="45" t="s">
        <v>73</v>
      </c>
      <c r="T205" s="42" t="str">
        <f>VLOOKUP(Tabla1[[#This Row],[AREA]],Hoja1!A:B,2,FALSE)</f>
        <v>08. Tráfico y movilidad</v>
      </c>
      <c r="U205" s="45" t="s">
        <v>117</v>
      </c>
      <c r="V205" s="42" t="str">
        <f>VLOOKUP(Tabla1[[#This Row],[PROGRAMA]],Hoja1!A:B,2,FALSE)</f>
        <v>1532. Pavimentación vias públicas y otros servicios urbanísticos</v>
      </c>
      <c r="W205" s="45">
        <v>22</v>
      </c>
      <c r="X205" s="45">
        <v>22199</v>
      </c>
    </row>
    <row r="206" spans="1:24" x14ac:dyDescent="0.25">
      <c r="A206" s="33">
        <v>220249001040</v>
      </c>
      <c r="B206" s="55" t="s">
        <v>451</v>
      </c>
      <c r="C206" s="34">
        <v>46023</v>
      </c>
      <c r="D206" s="33">
        <v>22026001020</v>
      </c>
      <c r="E206" s="55" t="s">
        <v>867</v>
      </c>
      <c r="F206" s="35">
        <v>270</v>
      </c>
      <c r="G206" s="55" t="s">
        <v>481</v>
      </c>
      <c r="H206" s="55" t="s">
        <v>868</v>
      </c>
      <c r="I206" s="33">
        <v>220</v>
      </c>
      <c r="J206" s="55" t="s">
        <v>455</v>
      </c>
      <c r="K206" s="55" t="s">
        <v>455</v>
      </c>
      <c r="L206" s="55" t="s">
        <v>473</v>
      </c>
      <c r="M206" s="55" t="s">
        <v>457</v>
      </c>
      <c r="N206" s="55" t="s">
        <v>458</v>
      </c>
      <c r="O206" s="32" t="s">
        <v>276</v>
      </c>
      <c r="P206" s="32" t="s">
        <v>242</v>
      </c>
      <c r="Q206" s="45" t="s">
        <v>396</v>
      </c>
      <c r="R206" s="32" t="s">
        <v>231</v>
      </c>
      <c r="S206" s="45" t="s">
        <v>66</v>
      </c>
      <c r="T206" s="42" t="str">
        <f>VLOOKUP(Tabla1[[#This Row],[AREA]],Hoja1!A:B,2,FALSE)</f>
        <v>01. Alcaldía</v>
      </c>
      <c r="U206" s="45" t="s">
        <v>183</v>
      </c>
      <c r="V206" s="42" t="str">
        <f>VLOOKUP(Tabla1[[#This Row],[PROGRAMA]],Hoja1!A:B,2,FALSE)</f>
        <v>9201. Secretaría General</v>
      </c>
      <c r="W206" s="45">
        <v>20</v>
      </c>
      <c r="X206" s="45">
        <v>203</v>
      </c>
    </row>
    <row r="207" spans="1:24" x14ac:dyDescent="0.25">
      <c r="A207" s="33">
        <v>220259000096</v>
      </c>
      <c r="B207" s="55" t="s">
        <v>451</v>
      </c>
      <c r="C207" s="34">
        <v>46023</v>
      </c>
      <c r="D207" s="33">
        <v>22026001366</v>
      </c>
      <c r="E207" s="55" t="s">
        <v>836</v>
      </c>
      <c r="F207" s="35">
        <v>112</v>
      </c>
      <c r="G207" s="55" t="s">
        <v>481</v>
      </c>
      <c r="H207" s="55" t="s">
        <v>869</v>
      </c>
      <c r="I207" s="33">
        <v>220</v>
      </c>
      <c r="J207" s="55" t="s">
        <v>455</v>
      </c>
      <c r="K207" s="55" t="s">
        <v>455</v>
      </c>
      <c r="L207" s="55" t="s">
        <v>473</v>
      </c>
      <c r="M207" s="55" t="s">
        <v>457</v>
      </c>
      <c r="N207" s="55" t="s">
        <v>458</v>
      </c>
      <c r="O207" s="32" t="s">
        <v>276</v>
      </c>
      <c r="P207" s="32" t="s">
        <v>242</v>
      </c>
      <c r="Q207" s="45" t="s">
        <v>396</v>
      </c>
      <c r="R207" s="32" t="s">
        <v>231</v>
      </c>
      <c r="S207" s="45" t="s">
        <v>69</v>
      </c>
      <c r="T207" s="42" t="str">
        <f>VLOOKUP(Tabla1[[#This Row],[AREA]],Hoja1!A:B,2,FALSE)</f>
        <v>03. Participación ciudadana y deportes</v>
      </c>
      <c r="U207" s="45" t="s">
        <v>192</v>
      </c>
      <c r="V207" s="42" t="str">
        <f>VLOOKUP(Tabla1[[#This Row],[PROGRAMA]],Hoja1!A:B,2,FALSE)</f>
        <v>9241. Participación ciudadana</v>
      </c>
      <c r="W207" s="45">
        <v>20</v>
      </c>
      <c r="X207" s="45">
        <v>203</v>
      </c>
    </row>
    <row r="208" spans="1:24" x14ac:dyDescent="0.25">
      <c r="A208" s="33">
        <v>220260000710</v>
      </c>
      <c r="B208" s="55" t="s">
        <v>451</v>
      </c>
      <c r="C208" s="34">
        <v>46050</v>
      </c>
      <c r="D208" s="33">
        <v>22026000858</v>
      </c>
      <c r="E208" s="55" t="s">
        <v>870</v>
      </c>
      <c r="F208" s="35">
        <v>550</v>
      </c>
      <c r="G208" s="55" t="s">
        <v>355</v>
      </c>
      <c r="H208" s="55" t="s">
        <v>871</v>
      </c>
      <c r="I208" s="33">
        <v>220</v>
      </c>
      <c r="J208" s="55" t="s">
        <v>455</v>
      </c>
      <c r="K208" s="55" t="s">
        <v>455</v>
      </c>
      <c r="L208" s="55" t="s">
        <v>473</v>
      </c>
      <c r="M208" s="55" t="s">
        <v>467</v>
      </c>
      <c r="N208" s="55" t="s">
        <v>468</v>
      </c>
      <c r="O208" s="32" t="s">
        <v>281</v>
      </c>
      <c r="P208" s="32" t="s">
        <v>242</v>
      </c>
      <c r="Q208" s="45" t="s">
        <v>396</v>
      </c>
      <c r="R208" s="32" t="s">
        <v>231</v>
      </c>
      <c r="S208" s="45" t="s">
        <v>262</v>
      </c>
      <c r="T208" s="42" t="str">
        <f>VLOOKUP(Tabla1[[#This Row],[AREA]],Hoja1!A:B,2,FALSE)</f>
        <v>11. Salud pública y seguridad ciudadana</v>
      </c>
      <c r="U208" s="45" t="s">
        <v>141</v>
      </c>
      <c r="V208" s="42" t="str">
        <f>VLOOKUP(Tabla1[[#This Row],[PROGRAMA]],Hoja1!A:B,2,FALSE)</f>
        <v>3111. Protección de la salubridad pública</v>
      </c>
      <c r="W208" s="45">
        <v>22</v>
      </c>
      <c r="X208" s="45">
        <v>22199</v>
      </c>
    </row>
    <row r="209" spans="1:24" x14ac:dyDescent="0.25">
      <c r="A209" s="33">
        <v>220259000674</v>
      </c>
      <c r="B209" s="55" t="s">
        <v>451</v>
      </c>
      <c r="C209" s="34">
        <v>46023</v>
      </c>
      <c r="D209" s="33">
        <v>22026001594</v>
      </c>
      <c r="E209" s="55" t="s">
        <v>650</v>
      </c>
      <c r="F209" s="35">
        <v>125.79</v>
      </c>
      <c r="G209" s="55" t="s">
        <v>872</v>
      </c>
      <c r="H209" s="55" t="s">
        <v>873</v>
      </c>
      <c r="I209" s="33">
        <v>220</v>
      </c>
      <c r="J209" s="55" t="s">
        <v>493</v>
      </c>
      <c r="K209" s="55" t="s">
        <v>494</v>
      </c>
      <c r="L209" s="55" t="s">
        <v>456</v>
      </c>
      <c r="M209" s="55" t="s">
        <v>457</v>
      </c>
      <c r="N209" s="55" t="s">
        <v>458</v>
      </c>
      <c r="O209" s="32" t="s">
        <v>276</v>
      </c>
      <c r="P209" s="32" t="s">
        <v>242</v>
      </c>
      <c r="Q209" s="45" t="s">
        <v>397</v>
      </c>
      <c r="R209" s="32" t="s">
        <v>232</v>
      </c>
      <c r="S209" s="45" t="s">
        <v>75</v>
      </c>
      <c r="T209" s="42" t="str">
        <f>VLOOKUP(Tabla1[[#This Row],[AREA]],Hoja1!A:B,2,FALSE)</f>
        <v>10. Personas mayores, familia y servicios sociales</v>
      </c>
      <c r="U209" s="45" t="s">
        <v>132</v>
      </c>
      <c r="V209" s="42" t="str">
        <f>VLOOKUP(Tabla1[[#This Row],[PROGRAMA]],Hoja1!A:B,2,FALSE)</f>
        <v>2312. Iniciativas sociales</v>
      </c>
      <c r="W209" s="45">
        <v>63</v>
      </c>
      <c r="X209" s="45">
        <v>632</v>
      </c>
    </row>
    <row r="210" spans="1:24" x14ac:dyDescent="0.25">
      <c r="A210" s="33">
        <v>220259000696</v>
      </c>
      <c r="B210" s="55" t="s">
        <v>451</v>
      </c>
      <c r="C210" s="34">
        <v>46023</v>
      </c>
      <c r="D210" s="33">
        <v>22026001377</v>
      </c>
      <c r="E210" s="55" t="s">
        <v>874</v>
      </c>
      <c r="F210" s="35">
        <v>5780.27</v>
      </c>
      <c r="G210" s="55" t="s">
        <v>872</v>
      </c>
      <c r="H210" s="55" t="s">
        <v>875</v>
      </c>
      <c r="I210" s="33">
        <v>220</v>
      </c>
      <c r="J210" s="55" t="s">
        <v>493</v>
      </c>
      <c r="K210" s="55" t="s">
        <v>494</v>
      </c>
      <c r="L210" s="55" t="s">
        <v>456</v>
      </c>
      <c r="M210" s="55" t="s">
        <v>467</v>
      </c>
      <c r="N210" s="55" t="s">
        <v>468</v>
      </c>
      <c r="O210" s="32" t="s">
        <v>281</v>
      </c>
      <c r="P210" s="32" t="s">
        <v>242</v>
      </c>
      <c r="Q210" s="45" t="s">
        <v>397</v>
      </c>
      <c r="R210" s="32" t="s">
        <v>232</v>
      </c>
      <c r="S210" s="45" t="s">
        <v>69</v>
      </c>
      <c r="T210" s="42" t="str">
        <f>VLOOKUP(Tabla1[[#This Row],[AREA]],Hoja1!A:B,2,FALSE)</f>
        <v>03. Participación ciudadana y deportes</v>
      </c>
      <c r="U210" s="45" t="s">
        <v>192</v>
      </c>
      <c r="V210" s="42" t="str">
        <f>VLOOKUP(Tabla1[[#This Row],[PROGRAMA]],Hoja1!A:B,2,FALSE)</f>
        <v>9241. Participación ciudadana</v>
      </c>
      <c r="W210" s="45">
        <v>63</v>
      </c>
      <c r="X210" s="45">
        <v>632</v>
      </c>
    </row>
    <row r="211" spans="1:24" x14ac:dyDescent="0.25">
      <c r="A211" s="33">
        <v>220179000024</v>
      </c>
      <c r="B211" s="55" t="s">
        <v>451</v>
      </c>
      <c r="C211" s="34">
        <v>46023</v>
      </c>
      <c r="D211" s="33">
        <v>22026001187</v>
      </c>
      <c r="E211" s="55" t="s">
        <v>876</v>
      </c>
      <c r="F211" s="35">
        <v>3087691.92</v>
      </c>
      <c r="G211" s="55" t="s">
        <v>877</v>
      </c>
      <c r="H211" s="55" t="s">
        <v>878</v>
      </c>
      <c r="I211" s="33">
        <v>220</v>
      </c>
      <c r="J211" s="55" t="s">
        <v>494</v>
      </c>
      <c r="K211" s="55" t="s">
        <v>494</v>
      </c>
      <c r="L211" s="55" t="s">
        <v>879</v>
      </c>
      <c r="M211" s="55" t="s">
        <v>457</v>
      </c>
      <c r="N211" s="55" t="s">
        <v>458</v>
      </c>
      <c r="O211" s="32" t="s">
        <v>276</v>
      </c>
      <c r="P211" s="32" t="s">
        <v>242</v>
      </c>
      <c r="Q211" s="45" t="s">
        <v>396</v>
      </c>
      <c r="R211" s="32" t="s">
        <v>231</v>
      </c>
      <c r="S211" s="45" t="s">
        <v>73</v>
      </c>
      <c r="T211" s="42" t="str">
        <f>VLOOKUP(Tabla1[[#This Row],[AREA]],Hoja1!A:B,2,FALSE)</f>
        <v>08. Tráfico y movilidad</v>
      </c>
      <c r="U211" s="45" t="s">
        <v>108</v>
      </c>
      <c r="V211" s="42" t="str">
        <f>VLOOKUP(Tabla1[[#This Row],[PROGRAMA]],Hoja1!A:B,2,FALSE)</f>
        <v>1341. Movilidad</v>
      </c>
      <c r="W211" s="45">
        <v>22</v>
      </c>
      <c r="X211" s="45">
        <v>22799</v>
      </c>
    </row>
    <row r="212" spans="1:24" x14ac:dyDescent="0.25">
      <c r="A212" s="33">
        <v>220259000346</v>
      </c>
      <c r="B212" s="55" t="s">
        <v>451</v>
      </c>
      <c r="C212" s="34">
        <v>46023</v>
      </c>
      <c r="D212" s="33">
        <v>22026001290</v>
      </c>
      <c r="E212" s="55" t="s">
        <v>880</v>
      </c>
      <c r="F212" s="35">
        <v>109701.46</v>
      </c>
      <c r="G212" s="55" t="s">
        <v>881</v>
      </c>
      <c r="H212" s="55" t="s">
        <v>882</v>
      </c>
      <c r="I212" s="33">
        <v>220</v>
      </c>
      <c r="J212" s="55" t="s">
        <v>455</v>
      </c>
      <c r="K212" s="55" t="s">
        <v>455</v>
      </c>
      <c r="L212" s="55" t="s">
        <v>644</v>
      </c>
      <c r="M212" s="55" t="s">
        <v>457</v>
      </c>
      <c r="N212" s="55" t="s">
        <v>458</v>
      </c>
      <c r="O212" s="32" t="s">
        <v>276</v>
      </c>
      <c r="P212" s="32" t="s">
        <v>242</v>
      </c>
      <c r="Q212" s="45" t="s">
        <v>397</v>
      </c>
      <c r="R212" s="32" t="s">
        <v>232</v>
      </c>
      <c r="S212" s="45" t="s">
        <v>68</v>
      </c>
      <c r="T212" s="42" t="str">
        <f>VLOOKUP(Tabla1[[#This Row],[AREA]],Hoja1!A:B,2,FALSE)</f>
        <v>02. Urbanismo y vivienda</v>
      </c>
      <c r="U212" s="45" t="s">
        <v>115</v>
      </c>
      <c r="V212" s="42" t="str">
        <f>VLOOKUP(Tabla1[[#This Row],[PROGRAMA]],Hoja1!A:B,2,FALSE)</f>
        <v>1511. Planficación y gestión del urbanismo</v>
      </c>
      <c r="W212" s="45">
        <v>60</v>
      </c>
      <c r="X212" s="45">
        <v>609</v>
      </c>
    </row>
    <row r="213" spans="1:24" x14ac:dyDescent="0.25">
      <c r="A213" s="33">
        <v>220189000209</v>
      </c>
      <c r="B213" s="55" t="s">
        <v>451</v>
      </c>
      <c r="C213" s="34">
        <v>46023</v>
      </c>
      <c r="D213" s="33">
        <v>22026001721</v>
      </c>
      <c r="E213" s="55" t="s">
        <v>883</v>
      </c>
      <c r="F213" s="35">
        <v>25585.56</v>
      </c>
      <c r="G213" s="55" t="s">
        <v>884</v>
      </c>
      <c r="H213" s="55" t="s">
        <v>885</v>
      </c>
      <c r="I213" s="33">
        <v>220</v>
      </c>
      <c r="J213" s="55" t="s">
        <v>494</v>
      </c>
      <c r="K213" s="55" t="s">
        <v>494</v>
      </c>
      <c r="L213" s="55" t="s">
        <v>473</v>
      </c>
      <c r="M213" s="55" t="s">
        <v>457</v>
      </c>
      <c r="N213" s="55" t="s">
        <v>458</v>
      </c>
      <c r="O213" s="32" t="s">
        <v>276</v>
      </c>
      <c r="P213" s="32" t="s">
        <v>242</v>
      </c>
      <c r="Q213" s="45" t="s">
        <v>396</v>
      </c>
      <c r="R213" s="32" t="s">
        <v>231</v>
      </c>
      <c r="S213" s="45" t="s">
        <v>72</v>
      </c>
      <c r="T213" s="42" t="str">
        <f>VLOOKUP(Tabla1[[#This Row],[AREA]],Hoja1!A:B,2,FALSE)</f>
        <v>07. Medio ambiente</v>
      </c>
      <c r="U213" s="45" t="s">
        <v>124</v>
      </c>
      <c r="V213" s="42" t="str">
        <f>VLOOKUP(Tabla1[[#This Row],[PROGRAMA]],Hoja1!A:B,2,FALSE)</f>
        <v>1701. Dirección del área de medio ambiente</v>
      </c>
      <c r="W213" s="45">
        <v>22</v>
      </c>
      <c r="X213" s="45">
        <v>22102</v>
      </c>
    </row>
    <row r="214" spans="1:24" x14ac:dyDescent="0.25">
      <c r="A214" s="33">
        <v>220199000334</v>
      </c>
      <c r="B214" s="55" t="s">
        <v>451</v>
      </c>
      <c r="C214" s="34">
        <v>46023</v>
      </c>
      <c r="D214" s="33">
        <v>22026001188</v>
      </c>
      <c r="E214" s="55" t="s">
        <v>876</v>
      </c>
      <c r="F214" s="35">
        <v>406016.97</v>
      </c>
      <c r="G214" s="55" t="s">
        <v>877</v>
      </c>
      <c r="H214" s="55" t="s">
        <v>886</v>
      </c>
      <c r="I214" s="33">
        <v>220</v>
      </c>
      <c r="J214" s="55" t="s">
        <v>494</v>
      </c>
      <c r="K214" s="55" t="s">
        <v>494</v>
      </c>
      <c r="L214" s="55" t="s">
        <v>879</v>
      </c>
      <c r="M214" s="55" t="s">
        <v>457</v>
      </c>
      <c r="N214" s="55" t="s">
        <v>458</v>
      </c>
      <c r="O214" s="32" t="s">
        <v>276</v>
      </c>
      <c r="P214" s="32" t="s">
        <v>242</v>
      </c>
      <c r="Q214" s="45" t="s">
        <v>396</v>
      </c>
      <c r="R214" s="32" t="s">
        <v>231</v>
      </c>
      <c r="S214" s="45" t="s">
        <v>73</v>
      </c>
      <c r="T214" s="42" t="str">
        <f>VLOOKUP(Tabla1[[#This Row],[AREA]],Hoja1!A:B,2,FALSE)</f>
        <v>08. Tráfico y movilidad</v>
      </c>
      <c r="U214" s="45" t="s">
        <v>108</v>
      </c>
      <c r="V214" s="42" t="str">
        <f>VLOOKUP(Tabla1[[#This Row],[PROGRAMA]],Hoja1!A:B,2,FALSE)</f>
        <v>1341. Movilidad</v>
      </c>
      <c r="W214" s="45">
        <v>22</v>
      </c>
      <c r="X214" s="45">
        <v>22799</v>
      </c>
    </row>
    <row r="215" spans="1:24" x14ac:dyDescent="0.25">
      <c r="A215" s="33">
        <v>220229000256</v>
      </c>
      <c r="B215" s="55" t="s">
        <v>451</v>
      </c>
      <c r="C215" s="34">
        <v>46023</v>
      </c>
      <c r="D215" s="33">
        <v>22026001446</v>
      </c>
      <c r="E215" s="55" t="s">
        <v>658</v>
      </c>
      <c r="F215" s="35">
        <v>20263.41</v>
      </c>
      <c r="G215" s="55" t="s">
        <v>887</v>
      </c>
      <c r="H215" s="55" t="s">
        <v>888</v>
      </c>
      <c r="I215" s="33">
        <v>220</v>
      </c>
      <c r="J215" s="55" t="s">
        <v>455</v>
      </c>
      <c r="K215" s="55" t="s">
        <v>455</v>
      </c>
      <c r="L215" s="55" t="s">
        <v>456</v>
      </c>
      <c r="M215" s="55" t="s">
        <v>457</v>
      </c>
      <c r="N215" s="55" t="s">
        <v>458</v>
      </c>
      <c r="O215" s="32" t="s">
        <v>276</v>
      </c>
      <c r="P215" s="32" t="s">
        <v>242</v>
      </c>
      <c r="Q215" s="45" t="s">
        <v>397</v>
      </c>
      <c r="R215" s="32" t="s">
        <v>232</v>
      </c>
      <c r="S215" s="45" t="s">
        <v>70</v>
      </c>
      <c r="T215" s="42" t="str">
        <f>VLOOKUP(Tabla1[[#This Row],[AREA]],Hoja1!A:B,2,FALSE)</f>
        <v>04. Hacienda, personal y modernización administrativa</v>
      </c>
      <c r="U215" s="45" t="s">
        <v>186</v>
      </c>
      <c r="V215" s="42" t="str">
        <f>VLOOKUP(Tabla1[[#This Row],[PROGRAMA]],Hoja1!A:B,2,FALSE)</f>
        <v>9204. Tecnologías de la información y comunicación</v>
      </c>
      <c r="W215" s="45">
        <v>63</v>
      </c>
      <c r="X215" s="45">
        <v>636</v>
      </c>
    </row>
    <row r="216" spans="1:24" x14ac:dyDescent="0.25">
      <c r="A216" s="33">
        <v>220229000257</v>
      </c>
      <c r="B216" s="55" t="s">
        <v>451</v>
      </c>
      <c r="C216" s="34">
        <v>46023</v>
      </c>
      <c r="D216" s="33">
        <v>22026001447</v>
      </c>
      <c r="E216" s="55" t="s">
        <v>658</v>
      </c>
      <c r="F216" s="35">
        <v>134896.85</v>
      </c>
      <c r="G216" s="55" t="s">
        <v>889</v>
      </c>
      <c r="H216" s="55" t="s">
        <v>890</v>
      </c>
      <c r="I216" s="33">
        <v>220</v>
      </c>
      <c r="J216" s="55" t="s">
        <v>494</v>
      </c>
      <c r="K216" s="55" t="s">
        <v>494</v>
      </c>
      <c r="L216" s="55" t="s">
        <v>456</v>
      </c>
      <c r="M216" s="55" t="s">
        <v>457</v>
      </c>
      <c r="N216" s="55" t="s">
        <v>458</v>
      </c>
      <c r="O216" s="32" t="s">
        <v>276</v>
      </c>
      <c r="P216" s="32" t="s">
        <v>242</v>
      </c>
      <c r="Q216" s="45" t="s">
        <v>397</v>
      </c>
      <c r="R216" s="32" t="s">
        <v>232</v>
      </c>
      <c r="S216" s="45" t="s">
        <v>70</v>
      </c>
      <c r="T216" s="42" t="str">
        <f>VLOOKUP(Tabla1[[#This Row],[AREA]],Hoja1!A:B,2,FALSE)</f>
        <v>04. Hacienda, personal y modernización administrativa</v>
      </c>
      <c r="U216" s="45" t="s">
        <v>186</v>
      </c>
      <c r="V216" s="42" t="str">
        <f>VLOOKUP(Tabla1[[#This Row],[PROGRAMA]],Hoja1!A:B,2,FALSE)</f>
        <v>9204. Tecnologías de la información y comunicación</v>
      </c>
      <c r="W216" s="45">
        <v>63</v>
      </c>
      <c r="X216" s="45">
        <v>636</v>
      </c>
    </row>
    <row r="217" spans="1:24" x14ac:dyDescent="0.25">
      <c r="A217" s="33">
        <v>220229000787</v>
      </c>
      <c r="B217" s="55" t="s">
        <v>451</v>
      </c>
      <c r="C217" s="34">
        <v>46023</v>
      </c>
      <c r="D217" s="33">
        <v>22026002036</v>
      </c>
      <c r="E217" s="55" t="s">
        <v>553</v>
      </c>
      <c r="F217" s="35">
        <v>9000</v>
      </c>
      <c r="G217" s="55" t="s">
        <v>891</v>
      </c>
      <c r="H217" s="55" t="s">
        <v>892</v>
      </c>
      <c r="I217" s="33">
        <v>220</v>
      </c>
      <c r="J217" s="55" t="s">
        <v>893</v>
      </c>
      <c r="K217" s="55" t="s">
        <v>894</v>
      </c>
      <c r="L217" s="55" t="s">
        <v>456</v>
      </c>
      <c r="M217" s="55" t="s">
        <v>457</v>
      </c>
      <c r="N217" s="55" t="s">
        <v>458</v>
      </c>
      <c r="O217" s="32" t="s">
        <v>276</v>
      </c>
      <c r="P217" s="32" t="s">
        <v>242</v>
      </c>
      <c r="Q217" s="45" t="s">
        <v>396</v>
      </c>
      <c r="R217" s="32" t="s">
        <v>231</v>
      </c>
      <c r="S217" s="45" t="s">
        <v>261</v>
      </c>
      <c r="T217" s="42" t="str">
        <f>VLOOKUP(Tabla1[[#This Row],[AREA]],Hoja1!A:B,2,FALSE)</f>
        <v>05. Comercio, mercados y consumo</v>
      </c>
      <c r="U217" s="45" t="s">
        <v>174</v>
      </c>
      <c r="V217" s="42" t="str">
        <f>VLOOKUP(Tabla1[[#This Row],[PROGRAMA]],Hoja1!A:B,2,FALSE)</f>
        <v>4312. Mercados</v>
      </c>
      <c r="W217" s="45">
        <v>22</v>
      </c>
      <c r="X217" s="45">
        <v>22799</v>
      </c>
    </row>
    <row r="218" spans="1:24" x14ac:dyDescent="0.25">
      <c r="A218" s="33">
        <v>220239000037</v>
      </c>
      <c r="B218" s="55" t="s">
        <v>451</v>
      </c>
      <c r="C218" s="34">
        <v>46023</v>
      </c>
      <c r="D218" s="33">
        <v>22026001245</v>
      </c>
      <c r="E218" s="55" t="s">
        <v>464</v>
      </c>
      <c r="F218" s="35">
        <v>24225.25</v>
      </c>
      <c r="G218" s="55" t="s">
        <v>895</v>
      </c>
      <c r="H218" s="55" t="s">
        <v>896</v>
      </c>
      <c r="I218" s="33">
        <v>220</v>
      </c>
      <c r="J218" s="55" t="s">
        <v>494</v>
      </c>
      <c r="K218" s="55" t="s">
        <v>494</v>
      </c>
      <c r="L218" s="55" t="s">
        <v>456</v>
      </c>
      <c r="M218" s="55" t="s">
        <v>457</v>
      </c>
      <c r="N218" s="55" t="s">
        <v>458</v>
      </c>
      <c r="O218" s="32" t="s">
        <v>276</v>
      </c>
      <c r="P218" s="32" t="s">
        <v>242</v>
      </c>
      <c r="Q218" s="45" t="s">
        <v>396</v>
      </c>
      <c r="R218" s="32" t="s">
        <v>231</v>
      </c>
      <c r="S218" s="45" t="s">
        <v>75</v>
      </c>
      <c r="T218" s="42" t="str">
        <f>VLOOKUP(Tabla1[[#This Row],[AREA]],Hoja1!A:B,2,FALSE)</f>
        <v>10. Personas mayores, familia y servicios sociales</v>
      </c>
      <c r="U218" s="45" t="s">
        <v>132</v>
      </c>
      <c r="V218" s="42" t="str">
        <f>VLOOKUP(Tabla1[[#This Row],[PROGRAMA]],Hoja1!A:B,2,FALSE)</f>
        <v>2312. Iniciativas sociales</v>
      </c>
      <c r="W218" s="45">
        <v>22</v>
      </c>
      <c r="X218" s="45">
        <v>22799</v>
      </c>
    </row>
    <row r="219" spans="1:24" x14ac:dyDescent="0.25">
      <c r="A219" s="33">
        <v>220239000088</v>
      </c>
      <c r="B219" s="55" t="s">
        <v>451</v>
      </c>
      <c r="C219" s="34">
        <v>46023</v>
      </c>
      <c r="D219" s="33">
        <v>22026001189</v>
      </c>
      <c r="E219" s="55" t="s">
        <v>876</v>
      </c>
      <c r="F219" s="35">
        <v>373709.03</v>
      </c>
      <c r="G219" s="55" t="s">
        <v>877</v>
      </c>
      <c r="H219" s="55" t="s">
        <v>897</v>
      </c>
      <c r="I219" s="33">
        <v>220</v>
      </c>
      <c r="J219" s="55" t="s">
        <v>494</v>
      </c>
      <c r="K219" s="55" t="s">
        <v>494</v>
      </c>
      <c r="L219" s="55" t="s">
        <v>879</v>
      </c>
      <c r="M219" s="55" t="s">
        <v>457</v>
      </c>
      <c r="N219" s="55" t="s">
        <v>458</v>
      </c>
      <c r="O219" s="32" t="s">
        <v>276</v>
      </c>
      <c r="P219" s="32" t="s">
        <v>242</v>
      </c>
      <c r="Q219" s="45" t="s">
        <v>396</v>
      </c>
      <c r="R219" s="32" t="s">
        <v>231</v>
      </c>
      <c r="S219" s="45" t="s">
        <v>73</v>
      </c>
      <c r="T219" s="42" t="str">
        <f>VLOOKUP(Tabla1[[#This Row],[AREA]],Hoja1!A:B,2,FALSE)</f>
        <v>08. Tráfico y movilidad</v>
      </c>
      <c r="U219" s="45" t="s">
        <v>108</v>
      </c>
      <c r="V219" s="42" t="str">
        <f>VLOOKUP(Tabla1[[#This Row],[PROGRAMA]],Hoja1!A:B,2,FALSE)</f>
        <v>1341. Movilidad</v>
      </c>
      <c r="W219" s="45">
        <v>22</v>
      </c>
      <c r="X219" s="45">
        <v>22799</v>
      </c>
    </row>
    <row r="220" spans="1:24" x14ac:dyDescent="0.25">
      <c r="A220" s="33">
        <v>220239000224</v>
      </c>
      <c r="B220" s="55" t="s">
        <v>451</v>
      </c>
      <c r="C220" s="34">
        <v>46023</v>
      </c>
      <c r="D220" s="33">
        <v>22026001455</v>
      </c>
      <c r="E220" s="55" t="s">
        <v>898</v>
      </c>
      <c r="F220" s="35">
        <v>106682</v>
      </c>
      <c r="G220" s="55" t="s">
        <v>899</v>
      </c>
      <c r="H220" s="55" t="s">
        <v>900</v>
      </c>
      <c r="I220" s="33">
        <v>220</v>
      </c>
      <c r="J220" s="55" t="s">
        <v>478</v>
      </c>
      <c r="K220" s="55" t="s">
        <v>478</v>
      </c>
      <c r="L220" s="55" t="s">
        <v>456</v>
      </c>
      <c r="M220" s="55" t="s">
        <v>457</v>
      </c>
      <c r="N220" s="55" t="s">
        <v>458</v>
      </c>
      <c r="O220" s="32" t="s">
        <v>276</v>
      </c>
      <c r="P220" s="32" t="s">
        <v>242</v>
      </c>
      <c r="Q220" s="45" t="s">
        <v>397</v>
      </c>
      <c r="R220" s="32" t="s">
        <v>232</v>
      </c>
      <c r="S220" s="45" t="s">
        <v>70</v>
      </c>
      <c r="T220" s="42" t="str">
        <f>VLOOKUP(Tabla1[[#This Row],[AREA]],Hoja1!A:B,2,FALSE)</f>
        <v>04. Hacienda, personal y modernización administrativa</v>
      </c>
      <c r="U220" s="45" t="s">
        <v>195</v>
      </c>
      <c r="V220" s="42" t="str">
        <f>VLOOKUP(Tabla1[[#This Row],[PROGRAMA]],Hoja1!A:B,2,FALSE)</f>
        <v>9321. Gestión de ingresos e inspección</v>
      </c>
      <c r="W220" s="45">
        <v>64</v>
      </c>
      <c r="X220" s="45">
        <v>641</v>
      </c>
    </row>
    <row r="221" spans="1:24" x14ac:dyDescent="0.25">
      <c r="A221" s="33">
        <v>220239000225</v>
      </c>
      <c r="B221" s="55" t="s">
        <v>451</v>
      </c>
      <c r="C221" s="34">
        <v>46023</v>
      </c>
      <c r="D221" s="33">
        <v>22026001456</v>
      </c>
      <c r="E221" s="55" t="s">
        <v>898</v>
      </c>
      <c r="F221" s="35">
        <v>24401.67</v>
      </c>
      <c r="G221" s="55" t="s">
        <v>901</v>
      </c>
      <c r="H221" s="55" t="s">
        <v>902</v>
      </c>
      <c r="I221" s="33">
        <v>220</v>
      </c>
      <c r="J221" s="55" t="s">
        <v>903</v>
      </c>
      <c r="K221" s="55" t="s">
        <v>904</v>
      </c>
      <c r="L221" s="55" t="s">
        <v>456</v>
      </c>
      <c r="M221" s="55" t="s">
        <v>457</v>
      </c>
      <c r="N221" s="55" t="s">
        <v>458</v>
      </c>
      <c r="O221" s="32" t="s">
        <v>276</v>
      </c>
      <c r="P221" s="32" t="s">
        <v>242</v>
      </c>
      <c r="Q221" s="45" t="s">
        <v>397</v>
      </c>
      <c r="R221" s="32" t="s">
        <v>232</v>
      </c>
      <c r="S221" s="45" t="s">
        <v>70</v>
      </c>
      <c r="T221" s="42" t="str">
        <f>VLOOKUP(Tabla1[[#This Row],[AREA]],Hoja1!A:B,2,FALSE)</f>
        <v>04. Hacienda, personal y modernización administrativa</v>
      </c>
      <c r="U221" s="45" t="s">
        <v>195</v>
      </c>
      <c r="V221" s="42" t="str">
        <f>VLOOKUP(Tabla1[[#This Row],[PROGRAMA]],Hoja1!A:B,2,FALSE)</f>
        <v>9321. Gestión de ingresos e inspección</v>
      </c>
      <c r="W221" s="45">
        <v>64</v>
      </c>
      <c r="X221" s="45">
        <v>641</v>
      </c>
    </row>
    <row r="222" spans="1:24" x14ac:dyDescent="0.25">
      <c r="A222" s="33">
        <v>220239000449</v>
      </c>
      <c r="B222" s="55" t="s">
        <v>451</v>
      </c>
      <c r="C222" s="34">
        <v>46023</v>
      </c>
      <c r="D222" s="33">
        <v>22026001006</v>
      </c>
      <c r="E222" s="55" t="s">
        <v>905</v>
      </c>
      <c r="F222" s="35">
        <v>8857.44</v>
      </c>
      <c r="G222" s="55" t="s">
        <v>906</v>
      </c>
      <c r="H222" s="55" t="s">
        <v>907</v>
      </c>
      <c r="I222" s="33">
        <v>220</v>
      </c>
      <c r="J222" s="55" t="s">
        <v>908</v>
      </c>
      <c r="K222" s="55" t="s">
        <v>908</v>
      </c>
      <c r="L222" s="55" t="s">
        <v>456</v>
      </c>
      <c r="M222" s="55" t="s">
        <v>457</v>
      </c>
      <c r="N222" s="55" t="s">
        <v>458</v>
      </c>
      <c r="O222" s="32" t="s">
        <v>276</v>
      </c>
      <c r="P222" s="32" t="s">
        <v>242</v>
      </c>
      <c r="Q222" s="45" t="s">
        <v>397</v>
      </c>
      <c r="R222" s="32" t="s">
        <v>232</v>
      </c>
      <c r="S222" s="45" t="s">
        <v>262</v>
      </c>
      <c r="T222" s="42" t="str">
        <f>VLOOKUP(Tabla1[[#This Row],[AREA]],Hoja1!A:B,2,FALSE)</f>
        <v>11. Salud pública y seguridad ciudadana</v>
      </c>
      <c r="U222" s="45" t="s">
        <v>112</v>
      </c>
      <c r="V222" s="42" t="str">
        <f>VLOOKUP(Tabla1[[#This Row],[PROGRAMA]],Hoja1!A:B,2,FALSE)</f>
        <v>1361. Prevención y extinción de incencios</v>
      </c>
      <c r="W222" s="45">
        <v>62</v>
      </c>
      <c r="X222" s="45">
        <v>626</v>
      </c>
    </row>
    <row r="223" spans="1:24" x14ac:dyDescent="0.25">
      <c r="A223" s="33">
        <v>220260003729</v>
      </c>
      <c r="B223" s="55" t="s">
        <v>451</v>
      </c>
      <c r="C223" s="34">
        <v>46077</v>
      </c>
      <c r="D223" s="33">
        <v>22026002422</v>
      </c>
      <c r="E223" s="55" t="s">
        <v>909</v>
      </c>
      <c r="F223" s="35">
        <v>198.31</v>
      </c>
      <c r="G223" s="55" t="s">
        <v>910</v>
      </c>
      <c r="H223" s="55" t="s">
        <v>911</v>
      </c>
      <c r="I223" s="33">
        <v>220</v>
      </c>
      <c r="J223" s="55" t="s">
        <v>455</v>
      </c>
      <c r="K223" s="55" t="s">
        <v>455</v>
      </c>
      <c r="L223" s="55" t="s">
        <v>473</v>
      </c>
      <c r="M223" s="55" t="s">
        <v>467</v>
      </c>
      <c r="N223" s="55" t="s">
        <v>468</v>
      </c>
      <c r="O223" s="32" t="s">
        <v>281</v>
      </c>
      <c r="P223" s="32" t="s">
        <v>242</v>
      </c>
      <c r="Q223" s="45" t="s">
        <v>396</v>
      </c>
      <c r="R223" s="32" t="s">
        <v>231</v>
      </c>
      <c r="S223" s="45" t="s">
        <v>261</v>
      </c>
      <c r="T223" s="42" t="str">
        <f>VLOOKUP(Tabla1[[#This Row],[AREA]],Hoja1!A:B,2,FALSE)</f>
        <v>05. Comercio, mercados y consumo</v>
      </c>
      <c r="U223" s="45" t="s">
        <v>174</v>
      </c>
      <c r="V223" s="42" t="str">
        <f>VLOOKUP(Tabla1[[#This Row],[PROGRAMA]],Hoja1!A:B,2,FALSE)</f>
        <v>4312. Mercados</v>
      </c>
      <c r="W223" s="45">
        <v>22</v>
      </c>
      <c r="X223" s="45">
        <v>22199</v>
      </c>
    </row>
    <row r="224" spans="1:24" x14ac:dyDescent="0.25">
      <c r="A224" s="33">
        <v>220239000451</v>
      </c>
      <c r="B224" s="55" t="s">
        <v>451</v>
      </c>
      <c r="C224" s="34">
        <v>46023</v>
      </c>
      <c r="D224" s="33">
        <v>22026001045</v>
      </c>
      <c r="E224" s="55" t="s">
        <v>905</v>
      </c>
      <c r="F224" s="35">
        <v>838.55</v>
      </c>
      <c r="G224" s="55" t="s">
        <v>912</v>
      </c>
      <c r="H224" s="55" t="s">
        <v>913</v>
      </c>
      <c r="I224" s="33">
        <v>220</v>
      </c>
      <c r="J224" s="55" t="s">
        <v>478</v>
      </c>
      <c r="K224" s="55" t="s">
        <v>478</v>
      </c>
      <c r="L224" s="55" t="s">
        <v>456</v>
      </c>
      <c r="M224" s="55" t="s">
        <v>457</v>
      </c>
      <c r="N224" s="55" t="s">
        <v>458</v>
      </c>
      <c r="O224" s="32" t="s">
        <v>276</v>
      </c>
      <c r="P224" s="32" t="s">
        <v>242</v>
      </c>
      <c r="Q224" s="45" t="s">
        <v>397</v>
      </c>
      <c r="R224" s="32" t="s">
        <v>232</v>
      </c>
      <c r="S224" s="45" t="s">
        <v>262</v>
      </c>
      <c r="T224" s="42" t="str">
        <f>VLOOKUP(Tabla1[[#This Row],[AREA]],Hoja1!A:B,2,FALSE)</f>
        <v>11. Salud pública y seguridad ciudadana</v>
      </c>
      <c r="U224" s="45" t="s">
        <v>112</v>
      </c>
      <c r="V224" s="42" t="str">
        <f>VLOOKUP(Tabla1[[#This Row],[PROGRAMA]],Hoja1!A:B,2,FALSE)</f>
        <v>1361. Prevención y extinción de incencios</v>
      </c>
      <c r="W224" s="45">
        <v>62</v>
      </c>
      <c r="X224" s="45">
        <v>626</v>
      </c>
    </row>
    <row r="225" spans="1:24" x14ac:dyDescent="0.25">
      <c r="A225" s="33">
        <v>220239000549</v>
      </c>
      <c r="B225" s="55" t="s">
        <v>451</v>
      </c>
      <c r="C225" s="34">
        <v>46023</v>
      </c>
      <c r="D225" s="33">
        <v>22026002857</v>
      </c>
      <c r="E225" s="55" t="s">
        <v>914</v>
      </c>
      <c r="F225" s="35">
        <v>435840.09</v>
      </c>
      <c r="G225" s="55" t="s">
        <v>915</v>
      </c>
      <c r="H225" s="55" t="s">
        <v>916</v>
      </c>
      <c r="I225" s="33">
        <v>220</v>
      </c>
      <c r="J225" s="55" t="s">
        <v>917</v>
      </c>
      <c r="K225" s="55" t="s">
        <v>918</v>
      </c>
      <c r="L225" s="55" t="s">
        <v>456</v>
      </c>
      <c r="M225" s="55" t="s">
        <v>457</v>
      </c>
      <c r="N225" s="55" t="s">
        <v>458</v>
      </c>
      <c r="O225" s="32" t="s">
        <v>276</v>
      </c>
      <c r="P225" s="32" t="s">
        <v>242</v>
      </c>
      <c r="Q225" s="45" t="s">
        <v>397</v>
      </c>
      <c r="R225" s="32" t="s">
        <v>232</v>
      </c>
      <c r="S225" s="45" t="s">
        <v>72</v>
      </c>
      <c r="T225" s="42" t="str">
        <f>VLOOKUP(Tabla1[[#This Row],[AREA]],Hoja1!A:B,2,FALSE)</f>
        <v>07. Medio ambiente</v>
      </c>
      <c r="U225" s="45" t="s">
        <v>128</v>
      </c>
      <c r="V225" s="42" t="str">
        <f>VLOOKUP(Tabla1[[#This Row],[PROGRAMA]],Hoja1!A:B,2,FALSE)</f>
        <v>1721. Protección del medio ambiente</v>
      </c>
      <c r="W225" s="45">
        <v>63</v>
      </c>
      <c r="X225" s="45">
        <v>633</v>
      </c>
    </row>
    <row r="226" spans="1:24" x14ac:dyDescent="0.25">
      <c r="A226" s="33">
        <v>220239000555</v>
      </c>
      <c r="B226" s="55" t="s">
        <v>451</v>
      </c>
      <c r="C226" s="34">
        <v>46023</v>
      </c>
      <c r="D226" s="33">
        <v>22026001457</v>
      </c>
      <c r="E226" s="55" t="s">
        <v>469</v>
      </c>
      <c r="F226" s="35">
        <v>42852.09</v>
      </c>
      <c r="G226" s="55" t="s">
        <v>919</v>
      </c>
      <c r="H226" s="55" t="s">
        <v>920</v>
      </c>
      <c r="I226" s="33">
        <v>220</v>
      </c>
      <c r="J226" s="55" t="s">
        <v>494</v>
      </c>
      <c r="K226" s="55" t="s">
        <v>494</v>
      </c>
      <c r="L226" s="55" t="s">
        <v>456</v>
      </c>
      <c r="M226" s="55" t="s">
        <v>457</v>
      </c>
      <c r="N226" s="55" t="s">
        <v>458</v>
      </c>
      <c r="O226" s="32" t="s">
        <v>276</v>
      </c>
      <c r="P226" s="32" t="s">
        <v>242</v>
      </c>
      <c r="Q226" s="45" t="s">
        <v>397</v>
      </c>
      <c r="R226" s="32" t="s">
        <v>232</v>
      </c>
      <c r="S226" s="45" t="s">
        <v>70</v>
      </c>
      <c r="T226" s="42" t="str">
        <f>VLOOKUP(Tabla1[[#This Row],[AREA]],Hoja1!A:B,2,FALSE)</f>
        <v>04. Hacienda, personal y modernización administrativa</v>
      </c>
      <c r="U226" s="45" t="s">
        <v>186</v>
      </c>
      <c r="V226" s="42" t="str">
        <f>VLOOKUP(Tabla1[[#This Row],[PROGRAMA]],Hoja1!A:B,2,FALSE)</f>
        <v>9204. Tecnologías de la información y comunicación</v>
      </c>
      <c r="W226" s="45">
        <v>64</v>
      </c>
      <c r="X226" s="45">
        <v>641</v>
      </c>
    </row>
    <row r="227" spans="1:24" x14ac:dyDescent="0.25">
      <c r="A227" s="33">
        <v>220239000562</v>
      </c>
      <c r="B227" s="55" t="s">
        <v>451</v>
      </c>
      <c r="C227" s="34">
        <v>46023</v>
      </c>
      <c r="D227" s="33">
        <v>22026001458</v>
      </c>
      <c r="E227" s="55" t="s">
        <v>469</v>
      </c>
      <c r="F227" s="35">
        <v>17923.82</v>
      </c>
      <c r="G227" s="55" t="s">
        <v>919</v>
      </c>
      <c r="H227" s="55" t="s">
        <v>921</v>
      </c>
      <c r="I227" s="33">
        <v>220</v>
      </c>
      <c r="J227" s="55" t="s">
        <v>494</v>
      </c>
      <c r="K227" s="55" t="s">
        <v>494</v>
      </c>
      <c r="L227" s="55" t="s">
        <v>456</v>
      </c>
      <c r="M227" s="55" t="s">
        <v>457</v>
      </c>
      <c r="N227" s="55" t="s">
        <v>458</v>
      </c>
      <c r="O227" s="32" t="s">
        <v>276</v>
      </c>
      <c r="P227" s="32" t="s">
        <v>242</v>
      </c>
      <c r="Q227" s="45" t="s">
        <v>397</v>
      </c>
      <c r="R227" s="32" t="s">
        <v>232</v>
      </c>
      <c r="S227" s="45" t="s">
        <v>70</v>
      </c>
      <c r="T227" s="42" t="str">
        <f>VLOOKUP(Tabla1[[#This Row],[AREA]],Hoja1!A:B,2,FALSE)</f>
        <v>04. Hacienda, personal y modernización administrativa</v>
      </c>
      <c r="U227" s="45" t="s">
        <v>186</v>
      </c>
      <c r="V227" s="42" t="str">
        <f>VLOOKUP(Tabla1[[#This Row],[PROGRAMA]],Hoja1!A:B,2,FALSE)</f>
        <v>9204. Tecnologías de la información y comunicación</v>
      </c>
      <c r="W227" s="45">
        <v>64</v>
      </c>
      <c r="X227" s="45">
        <v>641</v>
      </c>
    </row>
    <row r="228" spans="1:24" x14ac:dyDescent="0.25">
      <c r="A228" s="33">
        <v>220239000621</v>
      </c>
      <c r="B228" s="55" t="s">
        <v>451</v>
      </c>
      <c r="C228" s="34">
        <v>46023</v>
      </c>
      <c r="D228" s="33">
        <v>22026001459</v>
      </c>
      <c r="E228" s="55" t="s">
        <v>658</v>
      </c>
      <c r="F228" s="35">
        <v>3393.46</v>
      </c>
      <c r="G228" s="55" t="s">
        <v>922</v>
      </c>
      <c r="H228" s="55" t="s">
        <v>923</v>
      </c>
      <c r="I228" s="33">
        <v>220</v>
      </c>
      <c r="J228" s="55" t="s">
        <v>783</v>
      </c>
      <c r="K228" s="55" t="s">
        <v>783</v>
      </c>
      <c r="L228" s="55" t="s">
        <v>473</v>
      </c>
      <c r="M228" s="55" t="s">
        <v>457</v>
      </c>
      <c r="N228" s="55" t="s">
        <v>458</v>
      </c>
      <c r="O228" s="32" t="s">
        <v>276</v>
      </c>
      <c r="P228" s="32" t="s">
        <v>242</v>
      </c>
      <c r="Q228" s="45" t="s">
        <v>397</v>
      </c>
      <c r="R228" s="32" t="s">
        <v>232</v>
      </c>
      <c r="S228" s="45" t="s">
        <v>70</v>
      </c>
      <c r="T228" s="42" t="str">
        <f>VLOOKUP(Tabla1[[#This Row],[AREA]],Hoja1!A:B,2,FALSE)</f>
        <v>04. Hacienda, personal y modernización administrativa</v>
      </c>
      <c r="U228" s="45" t="s">
        <v>186</v>
      </c>
      <c r="V228" s="42" t="str">
        <f>VLOOKUP(Tabla1[[#This Row],[PROGRAMA]],Hoja1!A:B,2,FALSE)</f>
        <v>9204. Tecnologías de la información y comunicación</v>
      </c>
      <c r="W228" s="45">
        <v>63</v>
      </c>
      <c r="X228" s="45">
        <v>636</v>
      </c>
    </row>
    <row r="229" spans="1:24" x14ac:dyDescent="0.25">
      <c r="A229" s="33">
        <v>220239000859</v>
      </c>
      <c r="B229" s="55" t="s">
        <v>451</v>
      </c>
      <c r="C229" s="34">
        <v>46023</v>
      </c>
      <c r="D229" s="33">
        <v>22026001190</v>
      </c>
      <c r="E229" s="55" t="s">
        <v>679</v>
      </c>
      <c r="F229" s="35">
        <v>245833.72</v>
      </c>
      <c r="G229" s="55" t="s">
        <v>924</v>
      </c>
      <c r="H229" s="55" t="s">
        <v>925</v>
      </c>
      <c r="I229" s="33">
        <v>220</v>
      </c>
      <c r="J229" s="55" t="s">
        <v>926</v>
      </c>
      <c r="K229" s="55" t="s">
        <v>927</v>
      </c>
      <c r="L229" s="55" t="s">
        <v>456</v>
      </c>
      <c r="M229" s="55" t="s">
        <v>457</v>
      </c>
      <c r="N229" s="55" t="s">
        <v>458</v>
      </c>
      <c r="O229" s="32" t="s">
        <v>276</v>
      </c>
      <c r="P229" s="32" t="s">
        <v>242</v>
      </c>
      <c r="Q229" s="45" t="s">
        <v>397</v>
      </c>
      <c r="R229" s="32" t="s">
        <v>232</v>
      </c>
      <c r="S229" s="45" t="s">
        <v>73</v>
      </c>
      <c r="T229" s="42" t="str">
        <f>VLOOKUP(Tabla1[[#This Row],[AREA]],Hoja1!A:B,2,FALSE)</f>
        <v>08. Tráfico y movilidad</v>
      </c>
      <c r="U229" s="45" t="s">
        <v>108</v>
      </c>
      <c r="V229" s="42" t="str">
        <f>VLOOKUP(Tabla1[[#This Row],[PROGRAMA]],Hoja1!A:B,2,FALSE)</f>
        <v>1341. Movilidad</v>
      </c>
      <c r="W229" s="45">
        <v>61</v>
      </c>
      <c r="X229" s="45">
        <v>619</v>
      </c>
    </row>
    <row r="230" spans="1:24" x14ac:dyDescent="0.25">
      <c r="A230" s="33">
        <v>220239000861</v>
      </c>
      <c r="B230" s="55" t="s">
        <v>451</v>
      </c>
      <c r="C230" s="34">
        <v>46023</v>
      </c>
      <c r="D230" s="33">
        <v>22026001192</v>
      </c>
      <c r="E230" s="55" t="s">
        <v>679</v>
      </c>
      <c r="F230" s="35">
        <v>466.24</v>
      </c>
      <c r="G230" s="55" t="s">
        <v>287</v>
      </c>
      <c r="H230" s="55" t="s">
        <v>928</v>
      </c>
      <c r="I230" s="33">
        <v>220</v>
      </c>
      <c r="J230" s="55" t="s">
        <v>455</v>
      </c>
      <c r="K230" s="55" t="s">
        <v>455</v>
      </c>
      <c r="L230" s="55" t="s">
        <v>456</v>
      </c>
      <c r="M230" s="55" t="s">
        <v>457</v>
      </c>
      <c r="N230" s="55" t="s">
        <v>474</v>
      </c>
      <c r="O230" s="32" t="s">
        <v>276</v>
      </c>
      <c r="P230" s="32" t="s">
        <v>242</v>
      </c>
      <c r="Q230" s="45" t="s">
        <v>397</v>
      </c>
      <c r="R230" s="32" t="s">
        <v>232</v>
      </c>
      <c r="S230" s="45" t="s">
        <v>73</v>
      </c>
      <c r="T230" s="42" t="str">
        <f>VLOOKUP(Tabla1[[#This Row],[AREA]],Hoja1!A:B,2,FALSE)</f>
        <v>08. Tráfico y movilidad</v>
      </c>
      <c r="U230" s="45" t="s">
        <v>108</v>
      </c>
      <c r="V230" s="42" t="str">
        <f>VLOOKUP(Tabla1[[#This Row],[PROGRAMA]],Hoja1!A:B,2,FALSE)</f>
        <v>1341. Movilidad</v>
      </c>
      <c r="W230" s="45">
        <v>61</v>
      </c>
      <c r="X230" s="45">
        <v>619</v>
      </c>
    </row>
    <row r="231" spans="1:24" x14ac:dyDescent="0.25">
      <c r="A231" s="33">
        <v>220239000862</v>
      </c>
      <c r="B231" s="55" t="s">
        <v>451</v>
      </c>
      <c r="C231" s="34">
        <v>46023</v>
      </c>
      <c r="D231" s="33">
        <v>22026001193</v>
      </c>
      <c r="E231" s="55" t="s">
        <v>679</v>
      </c>
      <c r="F231" s="35">
        <v>1402.45</v>
      </c>
      <c r="G231" s="55" t="s">
        <v>287</v>
      </c>
      <c r="H231" s="55" t="s">
        <v>929</v>
      </c>
      <c r="I231" s="33">
        <v>220</v>
      </c>
      <c r="J231" s="55" t="s">
        <v>455</v>
      </c>
      <c r="K231" s="55" t="s">
        <v>455</v>
      </c>
      <c r="L231" s="55" t="s">
        <v>456</v>
      </c>
      <c r="M231" s="55" t="s">
        <v>457</v>
      </c>
      <c r="N231" s="55" t="s">
        <v>474</v>
      </c>
      <c r="O231" s="32" t="s">
        <v>276</v>
      </c>
      <c r="P231" s="32" t="s">
        <v>242</v>
      </c>
      <c r="Q231" s="45" t="s">
        <v>397</v>
      </c>
      <c r="R231" s="32" t="s">
        <v>232</v>
      </c>
      <c r="S231" s="45" t="s">
        <v>73</v>
      </c>
      <c r="T231" s="42" t="str">
        <f>VLOOKUP(Tabla1[[#This Row],[AREA]],Hoja1!A:B,2,FALSE)</f>
        <v>08. Tráfico y movilidad</v>
      </c>
      <c r="U231" s="45" t="s">
        <v>108</v>
      </c>
      <c r="V231" s="42" t="str">
        <f>VLOOKUP(Tabla1[[#This Row],[PROGRAMA]],Hoja1!A:B,2,FALSE)</f>
        <v>1341. Movilidad</v>
      </c>
      <c r="W231" s="45">
        <v>61</v>
      </c>
      <c r="X231" s="45">
        <v>619</v>
      </c>
    </row>
    <row r="232" spans="1:24" x14ac:dyDescent="0.25">
      <c r="A232" s="33">
        <v>220249000004</v>
      </c>
      <c r="B232" s="55" t="s">
        <v>451</v>
      </c>
      <c r="C232" s="34">
        <v>46023</v>
      </c>
      <c r="D232" s="33">
        <v>22026002037</v>
      </c>
      <c r="E232" s="55" t="s">
        <v>930</v>
      </c>
      <c r="F232" s="35">
        <v>3131.21</v>
      </c>
      <c r="G232" s="55" t="s">
        <v>931</v>
      </c>
      <c r="H232" s="55" t="s">
        <v>932</v>
      </c>
      <c r="I232" s="33">
        <v>220</v>
      </c>
      <c r="J232" s="55" t="s">
        <v>933</v>
      </c>
      <c r="K232" s="55" t="s">
        <v>934</v>
      </c>
      <c r="L232" s="55" t="s">
        <v>473</v>
      </c>
      <c r="M232" s="55" t="s">
        <v>457</v>
      </c>
      <c r="N232" s="55" t="s">
        <v>458</v>
      </c>
      <c r="O232" s="32" t="s">
        <v>276</v>
      </c>
      <c r="P232" s="32" t="s">
        <v>242</v>
      </c>
      <c r="Q232" s="45" t="s">
        <v>396</v>
      </c>
      <c r="R232" s="32" t="s">
        <v>231</v>
      </c>
      <c r="S232" s="45" t="s">
        <v>261</v>
      </c>
      <c r="T232" s="42" t="str">
        <f>VLOOKUP(Tabla1[[#This Row],[AREA]],Hoja1!A:B,2,FALSE)</f>
        <v>05. Comercio, mercados y consumo</v>
      </c>
      <c r="U232" s="45" t="s">
        <v>174</v>
      </c>
      <c r="V232" s="42" t="str">
        <f>VLOOKUP(Tabla1[[#This Row],[PROGRAMA]],Hoja1!A:B,2,FALSE)</f>
        <v>4312. Mercados</v>
      </c>
      <c r="W232" s="45">
        <v>22</v>
      </c>
      <c r="X232" s="45">
        <v>22104</v>
      </c>
    </row>
    <row r="233" spans="1:24" x14ac:dyDescent="0.25">
      <c r="A233" s="33">
        <v>220249000007</v>
      </c>
      <c r="B233" s="55" t="s">
        <v>451</v>
      </c>
      <c r="C233" s="34">
        <v>46023</v>
      </c>
      <c r="D233" s="33">
        <v>22026001753</v>
      </c>
      <c r="E233" s="55" t="s">
        <v>935</v>
      </c>
      <c r="F233" s="35">
        <v>6260.27</v>
      </c>
      <c r="G233" s="55" t="s">
        <v>931</v>
      </c>
      <c r="H233" s="55" t="s">
        <v>936</v>
      </c>
      <c r="I233" s="33">
        <v>220</v>
      </c>
      <c r="J233" s="55" t="s">
        <v>933</v>
      </c>
      <c r="K233" s="55" t="s">
        <v>934</v>
      </c>
      <c r="L233" s="55" t="s">
        <v>473</v>
      </c>
      <c r="M233" s="55" t="s">
        <v>457</v>
      </c>
      <c r="N233" s="55" t="s">
        <v>458</v>
      </c>
      <c r="O233" s="32" t="s">
        <v>276</v>
      </c>
      <c r="P233" s="32" t="s">
        <v>242</v>
      </c>
      <c r="Q233" s="45" t="s">
        <v>396</v>
      </c>
      <c r="R233" s="32" t="s">
        <v>231</v>
      </c>
      <c r="S233" s="45" t="s">
        <v>69</v>
      </c>
      <c r="T233" s="42" t="str">
        <f>VLOOKUP(Tabla1[[#This Row],[AREA]],Hoja1!A:B,2,FALSE)</f>
        <v>03. Participación ciudadana y deportes</v>
      </c>
      <c r="U233" s="45" t="s">
        <v>192</v>
      </c>
      <c r="V233" s="42" t="str">
        <f>VLOOKUP(Tabla1[[#This Row],[PROGRAMA]],Hoja1!A:B,2,FALSE)</f>
        <v>9241. Participación ciudadana</v>
      </c>
      <c r="W233" s="45">
        <v>22</v>
      </c>
      <c r="X233" s="45">
        <v>22104</v>
      </c>
    </row>
    <row r="234" spans="1:24" x14ac:dyDescent="0.25">
      <c r="A234" s="33">
        <v>220249000010</v>
      </c>
      <c r="B234" s="55" t="s">
        <v>451</v>
      </c>
      <c r="C234" s="34">
        <v>46023</v>
      </c>
      <c r="D234" s="33">
        <v>22026001247</v>
      </c>
      <c r="E234" s="55" t="s">
        <v>937</v>
      </c>
      <c r="F234" s="35">
        <v>1362.48</v>
      </c>
      <c r="G234" s="55" t="s">
        <v>931</v>
      </c>
      <c r="H234" s="55" t="s">
        <v>938</v>
      </c>
      <c r="I234" s="33">
        <v>220</v>
      </c>
      <c r="J234" s="55" t="s">
        <v>933</v>
      </c>
      <c r="K234" s="55" t="s">
        <v>934</v>
      </c>
      <c r="L234" s="55" t="s">
        <v>473</v>
      </c>
      <c r="M234" s="55" t="s">
        <v>457</v>
      </c>
      <c r="N234" s="55" t="s">
        <v>458</v>
      </c>
      <c r="O234" s="32" t="s">
        <v>276</v>
      </c>
      <c r="P234" s="32" t="s">
        <v>242</v>
      </c>
      <c r="Q234" s="45" t="s">
        <v>396</v>
      </c>
      <c r="R234" s="32" t="s">
        <v>231</v>
      </c>
      <c r="S234" s="45" t="s">
        <v>75</v>
      </c>
      <c r="T234" s="42" t="str">
        <f>VLOOKUP(Tabla1[[#This Row],[AREA]],Hoja1!A:B,2,FALSE)</f>
        <v>10. Personas mayores, familia y servicios sociales</v>
      </c>
      <c r="U234" s="45" t="s">
        <v>132</v>
      </c>
      <c r="V234" s="42" t="str">
        <f>VLOOKUP(Tabla1[[#This Row],[PROGRAMA]],Hoja1!A:B,2,FALSE)</f>
        <v>2312. Iniciativas sociales</v>
      </c>
      <c r="W234" s="45">
        <v>22</v>
      </c>
      <c r="X234" s="45">
        <v>22104</v>
      </c>
    </row>
    <row r="235" spans="1:24" x14ac:dyDescent="0.25">
      <c r="A235" s="33">
        <v>220259000947</v>
      </c>
      <c r="B235" s="55" t="s">
        <v>451</v>
      </c>
      <c r="C235" s="34">
        <v>46023</v>
      </c>
      <c r="D235" s="33">
        <v>22026001638</v>
      </c>
      <c r="E235" s="55" t="s">
        <v>620</v>
      </c>
      <c r="F235" s="35">
        <v>443.61</v>
      </c>
      <c r="G235" s="55" t="s">
        <v>939</v>
      </c>
      <c r="H235" s="55" t="s">
        <v>940</v>
      </c>
      <c r="I235" s="33">
        <v>220</v>
      </c>
      <c r="J235" s="55" t="s">
        <v>455</v>
      </c>
      <c r="K235" s="55" t="s">
        <v>455</v>
      </c>
      <c r="L235" s="55" t="s">
        <v>456</v>
      </c>
      <c r="M235" s="55" t="s">
        <v>467</v>
      </c>
      <c r="N235" s="55" t="s">
        <v>468</v>
      </c>
      <c r="O235" s="32" t="s">
        <v>281</v>
      </c>
      <c r="P235" s="32" t="s">
        <v>242</v>
      </c>
      <c r="Q235" s="45" t="s">
        <v>396</v>
      </c>
      <c r="R235" s="32" t="s">
        <v>231</v>
      </c>
      <c r="S235" s="45" t="s">
        <v>75</v>
      </c>
      <c r="T235" s="42" t="str">
        <f>VLOOKUP(Tabla1[[#This Row],[AREA]],Hoja1!A:B,2,FALSE)</f>
        <v>10. Personas mayores, familia y servicios sociales</v>
      </c>
      <c r="U235" s="45" t="s">
        <v>139</v>
      </c>
      <c r="V235" s="42" t="str">
        <f>VLOOKUP(Tabla1[[#This Row],[PROGRAMA]],Hoja1!A:B,2,FALSE)</f>
        <v>2412. Formación para el empleo</v>
      </c>
      <c r="W235" s="45">
        <v>21</v>
      </c>
      <c r="X235" s="45">
        <v>213</v>
      </c>
    </row>
    <row r="236" spans="1:24" x14ac:dyDescent="0.25">
      <c r="A236" s="33">
        <v>220259000948</v>
      </c>
      <c r="B236" s="55" t="s">
        <v>451</v>
      </c>
      <c r="C236" s="34">
        <v>46023</v>
      </c>
      <c r="D236" s="33">
        <v>22026001639</v>
      </c>
      <c r="E236" s="55" t="s">
        <v>620</v>
      </c>
      <c r="F236" s="35">
        <v>1330.87</v>
      </c>
      <c r="G236" s="55" t="s">
        <v>939</v>
      </c>
      <c r="H236" s="55" t="s">
        <v>941</v>
      </c>
      <c r="I236" s="33">
        <v>220</v>
      </c>
      <c r="J236" s="55" t="s">
        <v>455</v>
      </c>
      <c r="K236" s="55" t="s">
        <v>455</v>
      </c>
      <c r="L236" s="55" t="s">
        <v>456</v>
      </c>
      <c r="M236" s="55" t="s">
        <v>467</v>
      </c>
      <c r="N236" s="55" t="s">
        <v>468</v>
      </c>
      <c r="O236" s="32" t="s">
        <v>281</v>
      </c>
      <c r="P236" s="32" t="s">
        <v>242</v>
      </c>
      <c r="Q236" s="45" t="s">
        <v>396</v>
      </c>
      <c r="R236" s="32" t="s">
        <v>231</v>
      </c>
      <c r="S236" s="45" t="s">
        <v>75</v>
      </c>
      <c r="T236" s="42" t="str">
        <f>VLOOKUP(Tabla1[[#This Row],[AREA]],Hoja1!A:B,2,FALSE)</f>
        <v>10. Personas mayores, familia y servicios sociales</v>
      </c>
      <c r="U236" s="45" t="s">
        <v>139</v>
      </c>
      <c r="V236" s="42" t="str">
        <f>VLOOKUP(Tabla1[[#This Row],[PROGRAMA]],Hoja1!A:B,2,FALSE)</f>
        <v>2412. Formación para el empleo</v>
      </c>
      <c r="W236" s="45">
        <v>21</v>
      </c>
      <c r="X236" s="45">
        <v>213</v>
      </c>
    </row>
    <row r="237" spans="1:24" x14ac:dyDescent="0.25">
      <c r="A237" s="33">
        <v>220260001794</v>
      </c>
      <c r="B237" s="55" t="s">
        <v>451</v>
      </c>
      <c r="C237" s="34">
        <v>46066</v>
      </c>
      <c r="D237" s="33">
        <v>22026001998</v>
      </c>
      <c r="E237" s="55" t="s">
        <v>942</v>
      </c>
      <c r="F237" s="35">
        <v>3630</v>
      </c>
      <c r="G237" s="55" t="s">
        <v>939</v>
      </c>
      <c r="H237" s="55" t="s">
        <v>943</v>
      </c>
      <c r="I237" s="33">
        <v>220</v>
      </c>
      <c r="J237" s="55" t="s">
        <v>455</v>
      </c>
      <c r="K237" s="55" t="s">
        <v>455</v>
      </c>
      <c r="L237" s="55" t="s">
        <v>456</v>
      </c>
      <c r="M237" s="55" t="s">
        <v>467</v>
      </c>
      <c r="N237" s="55" t="s">
        <v>468</v>
      </c>
      <c r="O237" s="32" t="s">
        <v>281</v>
      </c>
      <c r="P237" s="32" t="s">
        <v>242</v>
      </c>
      <c r="Q237" s="45" t="s">
        <v>396</v>
      </c>
      <c r="R237" s="32" t="s">
        <v>231</v>
      </c>
      <c r="S237" s="45" t="s">
        <v>72</v>
      </c>
      <c r="T237" s="42" t="str">
        <f>VLOOKUP(Tabla1[[#This Row],[AREA]],Hoja1!A:B,2,FALSE)</f>
        <v>07. Medio ambiente</v>
      </c>
      <c r="U237" s="45" t="s">
        <v>128</v>
      </c>
      <c r="V237" s="42" t="str">
        <f>VLOOKUP(Tabla1[[#This Row],[PROGRAMA]],Hoja1!A:B,2,FALSE)</f>
        <v>1721. Protección del medio ambiente</v>
      </c>
      <c r="W237" s="45">
        <v>22</v>
      </c>
      <c r="X237" s="45">
        <v>22112</v>
      </c>
    </row>
    <row r="238" spans="1:24" x14ac:dyDescent="0.25">
      <c r="A238" s="33">
        <v>220260003017</v>
      </c>
      <c r="B238" s="55" t="s">
        <v>451</v>
      </c>
      <c r="C238" s="34">
        <v>46076</v>
      </c>
      <c r="D238" s="33">
        <v>22026002381</v>
      </c>
      <c r="E238" s="55" t="s">
        <v>665</v>
      </c>
      <c r="F238" s="35">
        <v>1210</v>
      </c>
      <c r="G238" s="55" t="s">
        <v>944</v>
      </c>
      <c r="H238" s="55" t="s">
        <v>945</v>
      </c>
      <c r="I238" s="33">
        <v>220</v>
      </c>
      <c r="J238" s="55" t="s">
        <v>455</v>
      </c>
      <c r="K238" s="55" t="s">
        <v>455</v>
      </c>
      <c r="L238" s="55" t="s">
        <v>456</v>
      </c>
      <c r="M238" s="55" t="s">
        <v>467</v>
      </c>
      <c r="N238" s="55" t="s">
        <v>468</v>
      </c>
      <c r="O238" s="32" t="s">
        <v>281</v>
      </c>
      <c r="P238" s="32" t="s">
        <v>242</v>
      </c>
      <c r="Q238" s="45" t="s">
        <v>396</v>
      </c>
      <c r="R238" s="32" t="s">
        <v>231</v>
      </c>
      <c r="S238" s="45" t="s">
        <v>66</v>
      </c>
      <c r="T238" s="42" t="str">
        <f>VLOOKUP(Tabla1[[#This Row],[AREA]],Hoja1!A:B,2,FALSE)</f>
        <v>01. Alcaldía</v>
      </c>
      <c r="U238" s="45" t="s">
        <v>265</v>
      </c>
      <c r="V238" s="42" t="str">
        <f>VLOOKUP(Tabla1[[#This Row],[PROGRAMA]],Hoja1!A:B,2,FALSE)</f>
        <v>4331. Desarrollo empresarial</v>
      </c>
      <c r="W238" s="45">
        <v>22</v>
      </c>
      <c r="X238" s="45">
        <v>22799</v>
      </c>
    </row>
    <row r="239" spans="1:24" x14ac:dyDescent="0.25">
      <c r="A239" s="33">
        <v>220249000011</v>
      </c>
      <c r="B239" s="55" t="s">
        <v>451</v>
      </c>
      <c r="C239" s="34">
        <v>46023</v>
      </c>
      <c r="D239" s="33">
        <v>22026001248</v>
      </c>
      <c r="E239" s="55" t="s">
        <v>937</v>
      </c>
      <c r="F239" s="35">
        <v>2766.26</v>
      </c>
      <c r="G239" s="55" t="s">
        <v>931</v>
      </c>
      <c r="H239" s="55" t="s">
        <v>946</v>
      </c>
      <c r="I239" s="33">
        <v>220</v>
      </c>
      <c r="J239" s="55" t="s">
        <v>933</v>
      </c>
      <c r="K239" s="55" t="s">
        <v>934</v>
      </c>
      <c r="L239" s="55" t="s">
        <v>473</v>
      </c>
      <c r="M239" s="55" t="s">
        <v>457</v>
      </c>
      <c r="N239" s="55" t="s">
        <v>458</v>
      </c>
      <c r="O239" s="32" t="s">
        <v>276</v>
      </c>
      <c r="P239" s="32" t="s">
        <v>242</v>
      </c>
      <c r="Q239" s="45" t="s">
        <v>396</v>
      </c>
      <c r="R239" s="32" t="s">
        <v>231</v>
      </c>
      <c r="S239" s="45" t="s">
        <v>75</v>
      </c>
      <c r="T239" s="42" t="str">
        <f>VLOOKUP(Tabla1[[#This Row],[AREA]],Hoja1!A:B,2,FALSE)</f>
        <v>10. Personas mayores, familia y servicios sociales</v>
      </c>
      <c r="U239" s="45" t="s">
        <v>132</v>
      </c>
      <c r="V239" s="42" t="str">
        <f>VLOOKUP(Tabla1[[#This Row],[PROGRAMA]],Hoja1!A:B,2,FALSE)</f>
        <v>2312. Iniciativas sociales</v>
      </c>
      <c r="W239" s="45">
        <v>22</v>
      </c>
      <c r="X239" s="45">
        <v>22104</v>
      </c>
    </row>
    <row r="240" spans="1:24" x14ac:dyDescent="0.25">
      <c r="A240" s="33">
        <v>220249000013</v>
      </c>
      <c r="B240" s="55" t="s">
        <v>451</v>
      </c>
      <c r="C240" s="34">
        <v>46023</v>
      </c>
      <c r="D240" s="33">
        <v>22026001773</v>
      </c>
      <c r="E240" s="55" t="s">
        <v>947</v>
      </c>
      <c r="F240" s="35">
        <v>2554.16</v>
      </c>
      <c r="G240" s="55" t="s">
        <v>931</v>
      </c>
      <c r="H240" s="55" t="s">
        <v>948</v>
      </c>
      <c r="I240" s="33">
        <v>220</v>
      </c>
      <c r="J240" s="55" t="s">
        <v>933</v>
      </c>
      <c r="K240" s="55" t="s">
        <v>934</v>
      </c>
      <c r="L240" s="55" t="s">
        <v>456</v>
      </c>
      <c r="M240" s="55" t="s">
        <v>457</v>
      </c>
      <c r="N240" s="55" t="s">
        <v>458</v>
      </c>
      <c r="O240" s="32" t="s">
        <v>276</v>
      </c>
      <c r="P240" s="32" t="s">
        <v>242</v>
      </c>
      <c r="Q240" s="45" t="s">
        <v>396</v>
      </c>
      <c r="R240" s="32" t="s">
        <v>231</v>
      </c>
      <c r="S240" s="45" t="s">
        <v>71</v>
      </c>
      <c r="T240" s="42" t="str">
        <f>VLOOKUP(Tabla1[[#This Row],[AREA]],Hoja1!A:B,2,FALSE)</f>
        <v>06. Educación y cultura</v>
      </c>
      <c r="U240" s="45" t="s">
        <v>147</v>
      </c>
      <c r="V240" s="42" t="str">
        <f>VLOOKUP(Tabla1[[#This Row],[PROGRAMA]],Hoja1!A:B,2,FALSE)</f>
        <v>3232. Conservación y mantenimiento centros educación infantil y primaria</v>
      </c>
      <c r="W240" s="45">
        <v>22</v>
      </c>
      <c r="X240" s="45">
        <v>22104</v>
      </c>
    </row>
    <row r="241" spans="1:24" x14ac:dyDescent="0.25">
      <c r="A241" s="33">
        <v>220249000015</v>
      </c>
      <c r="B241" s="55" t="s">
        <v>451</v>
      </c>
      <c r="C241" s="34">
        <v>46023</v>
      </c>
      <c r="D241" s="33">
        <v>22026001249</v>
      </c>
      <c r="E241" s="55" t="s">
        <v>949</v>
      </c>
      <c r="F241" s="35">
        <v>1326.67</v>
      </c>
      <c r="G241" s="55" t="s">
        <v>931</v>
      </c>
      <c r="H241" s="55" t="s">
        <v>950</v>
      </c>
      <c r="I241" s="33">
        <v>220</v>
      </c>
      <c r="J241" s="55" t="s">
        <v>933</v>
      </c>
      <c r="K241" s="55" t="s">
        <v>934</v>
      </c>
      <c r="L241" s="55" t="s">
        <v>473</v>
      </c>
      <c r="M241" s="55" t="s">
        <v>457</v>
      </c>
      <c r="N241" s="55" t="s">
        <v>458</v>
      </c>
      <c r="O241" s="32" t="s">
        <v>276</v>
      </c>
      <c r="P241" s="32" t="s">
        <v>242</v>
      </c>
      <c r="Q241" s="45" t="s">
        <v>396</v>
      </c>
      <c r="R241" s="32" t="s">
        <v>231</v>
      </c>
      <c r="S241" s="45" t="s">
        <v>75</v>
      </c>
      <c r="T241" s="42" t="str">
        <f>VLOOKUP(Tabla1[[#This Row],[AREA]],Hoja1!A:B,2,FALSE)</f>
        <v>10. Personas mayores, familia y servicios sociales</v>
      </c>
      <c r="U241" s="45" t="s">
        <v>130</v>
      </c>
      <c r="V241" s="42" t="str">
        <f>VLOOKUP(Tabla1[[#This Row],[PROGRAMA]],Hoja1!A:B,2,FALSE)</f>
        <v>2311. Intervención social</v>
      </c>
      <c r="W241" s="45">
        <v>22</v>
      </c>
      <c r="X241" s="45">
        <v>22104</v>
      </c>
    </row>
    <row r="242" spans="1:24" x14ac:dyDescent="0.25">
      <c r="A242" s="33">
        <v>220249000030</v>
      </c>
      <c r="B242" s="55" t="s">
        <v>451</v>
      </c>
      <c r="C242" s="34">
        <v>46023</v>
      </c>
      <c r="D242" s="33">
        <v>22026001250</v>
      </c>
      <c r="E242" s="55" t="s">
        <v>951</v>
      </c>
      <c r="F242" s="35">
        <v>11522.1</v>
      </c>
      <c r="G242" s="55" t="s">
        <v>952</v>
      </c>
      <c r="H242" s="55" t="s">
        <v>953</v>
      </c>
      <c r="I242" s="33">
        <v>220</v>
      </c>
      <c r="J242" s="55" t="s">
        <v>494</v>
      </c>
      <c r="K242" s="55" t="s">
        <v>494</v>
      </c>
      <c r="L242" s="55" t="s">
        <v>456</v>
      </c>
      <c r="M242" s="55" t="s">
        <v>457</v>
      </c>
      <c r="N242" s="55" t="s">
        <v>458</v>
      </c>
      <c r="O242" s="32" t="s">
        <v>276</v>
      </c>
      <c r="P242" s="32" t="s">
        <v>242</v>
      </c>
      <c r="Q242" s="45" t="s">
        <v>396</v>
      </c>
      <c r="R242" s="32" t="s">
        <v>231</v>
      </c>
      <c r="S242" s="45" t="s">
        <v>75</v>
      </c>
      <c r="T242" s="42" t="str">
        <f>VLOOKUP(Tabla1[[#This Row],[AREA]],Hoja1!A:B,2,FALSE)</f>
        <v>10. Personas mayores, familia y servicios sociales</v>
      </c>
      <c r="U242" s="45" t="s">
        <v>132</v>
      </c>
      <c r="V242" s="42" t="str">
        <f>VLOOKUP(Tabla1[[#This Row],[PROGRAMA]],Hoja1!A:B,2,FALSE)</f>
        <v>2312. Iniciativas sociales</v>
      </c>
      <c r="W242" s="45">
        <v>21</v>
      </c>
      <c r="X242" s="45">
        <v>216</v>
      </c>
    </row>
    <row r="243" spans="1:24" x14ac:dyDescent="0.25">
      <c r="A243" s="33">
        <v>220259000686</v>
      </c>
      <c r="B243" s="55" t="s">
        <v>451</v>
      </c>
      <c r="C243" s="34">
        <v>46023</v>
      </c>
      <c r="D243" s="33">
        <v>22026001822</v>
      </c>
      <c r="E243" s="55" t="s">
        <v>645</v>
      </c>
      <c r="F243" s="35">
        <v>3400</v>
      </c>
      <c r="G243" s="55" t="s">
        <v>349</v>
      </c>
      <c r="H243" s="55" t="s">
        <v>954</v>
      </c>
      <c r="I243" s="33">
        <v>220</v>
      </c>
      <c r="J243" s="55" t="s">
        <v>455</v>
      </c>
      <c r="K243" s="55" t="s">
        <v>455</v>
      </c>
      <c r="L243" s="55" t="s">
        <v>456</v>
      </c>
      <c r="M243" s="55" t="s">
        <v>467</v>
      </c>
      <c r="N243" s="55" t="s">
        <v>468</v>
      </c>
      <c r="O243" s="32" t="s">
        <v>281</v>
      </c>
      <c r="P243" s="32" t="s">
        <v>242</v>
      </c>
      <c r="Q243" s="45" t="s">
        <v>396</v>
      </c>
      <c r="R243" s="32" t="s">
        <v>231</v>
      </c>
      <c r="S243" s="45" t="s">
        <v>71</v>
      </c>
      <c r="T243" s="42" t="str">
        <f>VLOOKUP(Tabla1[[#This Row],[AREA]],Hoja1!A:B,2,FALSE)</f>
        <v>06. Educación y cultura</v>
      </c>
      <c r="U243" s="45" t="s">
        <v>149</v>
      </c>
      <c r="V243" s="42" t="str">
        <f>VLOOKUP(Tabla1[[#This Row],[PROGRAMA]],Hoja1!A:B,2,FALSE)</f>
        <v>3261. Servicios complementarios de educación</v>
      </c>
      <c r="W243" s="45">
        <v>22</v>
      </c>
      <c r="X243" s="45">
        <v>22799</v>
      </c>
    </row>
    <row r="244" spans="1:24" x14ac:dyDescent="0.25">
      <c r="A244" s="33">
        <v>220260001127</v>
      </c>
      <c r="B244" s="55" t="s">
        <v>451</v>
      </c>
      <c r="C244" s="34">
        <v>46064</v>
      </c>
      <c r="D244" s="33">
        <v>22026002097</v>
      </c>
      <c r="E244" s="55" t="s">
        <v>676</v>
      </c>
      <c r="F244" s="35">
        <v>700</v>
      </c>
      <c r="G244" s="55" t="s">
        <v>349</v>
      </c>
      <c r="H244" s="55" t="s">
        <v>955</v>
      </c>
      <c r="I244" s="33">
        <v>220</v>
      </c>
      <c r="J244" s="55" t="s">
        <v>455</v>
      </c>
      <c r="K244" s="55" t="s">
        <v>455</v>
      </c>
      <c r="L244" s="55" t="s">
        <v>456</v>
      </c>
      <c r="M244" s="55" t="s">
        <v>467</v>
      </c>
      <c r="N244" s="55" t="s">
        <v>468</v>
      </c>
      <c r="O244" s="32" t="s">
        <v>281</v>
      </c>
      <c r="P244" s="32" t="s">
        <v>242</v>
      </c>
      <c r="Q244" s="45" t="s">
        <v>396</v>
      </c>
      <c r="R244" s="32" t="s">
        <v>231</v>
      </c>
      <c r="S244" s="45" t="s">
        <v>261</v>
      </c>
      <c r="T244" s="42" t="str">
        <f>VLOOKUP(Tabla1[[#This Row],[AREA]],Hoja1!A:B,2,FALSE)</f>
        <v>05. Comercio, mercados y consumo</v>
      </c>
      <c r="U244" s="45" t="s">
        <v>175</v>
      </c>
      <c r="V244" s="42" t="str">
        <f>VLOOKUP(Tabla1[[#This Row],[PROGRAMA]],Hoja1!A:B,2,FALSE)</f>
        <v>4314. Actuaciones en materia de comercio minorista</v>
      </c>
      <c r="W244" s="45">
        <v>22</v>
      </c>
      <c r="X244" s="45">
        <v>22606</v>
      </c>
    </row>
    <row r="245" spans="1:24" x14ac:dyDescent="0.25">
      <c r="A245" s="33">
        <v>220249000038</v>
      </c>
      <c r="B245" s="55" t="s">
        <v>451</v>
      </c>
      <c r="C245" s="34">
        <v>46023</v>
      </c>
      <c r="D245" s="33">
        <v>22026001722</v>
      </c>
      <c r="E245" s="55" t="s">
        <v>956</v>
      </c>
      <c r="F245" s="35">
        <v>20706.25</v>
      </c>
      <c r="G245" s="55" t="s">
        <v>915</v>
      </c>
      <c r="H245" s="55" t="s">
        <v>957</v>
      </c>
      <c r="I245" s="33">
        <v>220</v>
      </c>
      <c r="J245" s="55" t="s">
        <v>917</v>
      </c>
      <c r="K245" s="55" t="s">
        <v>918</v>
      </c>
      <c r="L245" s="55" t="s">
        <v>456</v>
      </c>
      <c r="M245" s="55" t="s">
        <v>457</v>
      </c>
      <c r="N245" s="55" t="s">
        <v>458</v>
      </c>
      <c r="O245" s="32" t="s">
        <v>276</v>
      </c>
      <c r="P245" s="32" t="s">
        <v>242</v>
      </c>
      <c r="Q245" s="45" t="s">
        <v>396</v>
      </c>
      <c r="R245" s="32" t="s">
        <v>231</v>
      </c>
      <c r="S245" s="45" t="s">
        <v>72</v>
      </c>
      <c r="T245" s="42" t="str">
        <f>VLOOKUP(Tabla1[[#This Row],[AREA]],Hoja1!A:B,2,FALSE)</f>
        <v>07. Medio ambiente</v>
      </c>
      <c r="U245" s="45" t="s">
        <v>128</v>
      </c>
      <c r="V245" s="42" t="str">
        <f>VLOOKUP(Tabla1[[#This Row],[PROGRAMA]],Hoja1!A:B,2,FALSE)</f>
        <v>1721. Protección del medio ambiente</v>
      </c>
      <c r="W245" s="45">
        <v>22</v>
      </c>
      <c r="X245" s="45">
        <v>22799</v>
      </c>
    </row>
    <row r="246" spans="1:24" x14ac:dyDescent="0.25">
      <c r="A246" s="33">
        <v>220249000045</v>
      </c>
      <c r="B246" s="55" t="s">
        <v>451</v>
      </c>
      <c r="C246" s="34">
        <v>46023</v>
      </c>
      <c r="D246" s="33">
        <v>22026001047</v>
      </c>
      <c r="E246" s="55" t="s">
        <v>958</v>
      </c>
      <c r="F246" s="35">
        <v>60579.85</v>
      </c>
      <c r="G246" s="55" t="s">
        <v>959</v>
      </c>
      <c r="H246" s="55" t="s">
        <v>960</v>
      </c>
      <c r="I246" s="33">
        <v>220</v>
      </c>
      <c r="J246" s="55" t="s">
        <v>961</v>
      </c>
      <c r="K246" s="55" t="s">
        <v>494</v>
      </c>
      <c r="L246" s="55" t="s">
        <v>456</v>
      </c>
      <c r="M246" s="55" t="s">
        <v>457</v>
      </c>
      <c r="N246" s="55" t="s">
        <v>458</v>
      </c>
      <c r="O246" s="32" t="s">
        <v>276</v>
      </c>
      <c r="P246" s="32" t="s">
        <v>242</v>
      </c>
      <c r="Q246" s="45" t="s">
        <v>396</v>
      </c>
      <c r="R246" s="32" t="s">
        <v>231</v>
      </c>
      <c r="S246" s="45" t="s">
        <v>262</v>
      </c>
      <c r="T246" s="42" t="str">
        <f>VLOOKUP(Tabla1[[#This Row],[AREA]],Hoja1!A:B,2,FALSE)</f>
        <v>11. Salud pública y seguridad ciudadana</v>
      </c>
      <c r="U246" s="45" t="s">
        <v>118</v>
      </c>
      <c r="V246" s="42" t="str">
        <f>VLOOKUP(Tabla1[[#This Row],[PROGRAMA]],Hoja1!A:B,2,FALSE)</f>
        <v>1621. Recogida de residuos</v>
      </c>
      <c r="W246" s="45">
        <v>22</v>
      </c>
      <c r="X246" s="45">
        <v>22700</v>
      </c>
    </row>
    <row r="247" spans="1:24" x14ac:dyDescent="0.25">
      <c r="A247" s="33">
        <v>220259000064</v>
      </c>
      <c r="B247" s="55" t="s">
        <v>451</v>
      </c>
      <c r="C247" s="34">
        <v>46023</v>
      </c>
      <c r="D247" s="33">
        <v>22026001025</v>
      </c>
      <c r="E247" s="55" t="s">
        <v>962</v>
      </c>
      <c r="F247" s="35">
        <v>356.72</v>
      </c>
      <c r="G247" s="55" t="s">
        <v>963</v>
      </c>
      <c r="H247" s="55" t="s">
        <v>964</v>
      </c>
      <c r="I247" s="33">
        <v>220</v>
      </c>
      <c r="J247" s="55" t="s">
        <v>531</v>
      </c>
      <c r="K247" s="55" t="s">
        <v>531</v>
      </c>
      <c r="L247" s="55" t="s">
        <v>473</v>
      </c>
      <c r="M247" s="55" t="s">
        <v>457</v>
      </c>
      <c r="N247" s="55" t="s">
        <v>458</v>
      </c>
      <c r="O247" s="32" t="s">
        <v>276</v>
      </c>
      <c r="P247" s="32" t="s">
        <v>242</v>
      </c>
      <c r="Q247" s="45" t="s">
        <v>396</v>
      </c>
      <c r="R247" s="32" t="s">
        <v>231</v>
      </c>
      <c r="S247" s="45" t="s">
        <v>66</v>
      </c>
      <c r="T247" s="42" t="str">
        <f>VLOOKUP(Tabla1[[#This Row],[AREA]],Hoja1!A:B,2,FALSE)</f>
        <v>01. Alcaldía</v>
      </c>
      <c r="U247" s="45" t="s">
        <v>185</v>
      </c>
      <c r="V247" s="42" t="str">
        <f>VLOOKUP(Tabla1[[#This Row],[PROGRAMA]],Hoja1!A:B,2,FALSE)</f>
        <v>9203. Unidad de régimen interior</v>
      </c>
      <c r="W247" s="45">
        <v>22</v>
      </c>
      <c r="X247" s="45">
        <v>22000</v>
      </c>
    </row>
    <row r="248" spans="1:24" x14ac:dyDescent="0.25">
      <c r="A248" s="33">
        <v>220259000068</v>
      </c>
      <c r="B248" s="55" t="s">
        <v>451</v>
      </c>
      <c r="C248" s="34">
        <v>46023</v>
      </c>
      <c r="D248" s="33">
        <v>22026001030</v>
      </c>
      <c r="E248" s="55" t="s">
        <v>962</v>
      </c>
      <c r="F248" s="35">
        <v>2689.21</v>
      </c>
      <c r="G248" s="55" t="s">
        <v>963</v>
      </c>
      <c r="H248" s="55" t="s">
        <v>965</v>
      </c>
      <c r="I248" s="33">
        <v>220</v>
      </c>
      <c r="J248" s="55" t="s">
        <v>531</v>
      </c>
      <c r="K248" s="55" t="s">
        <v>531</v>
      </c>
      <c r="L248" s="55" t="s">
        <v>473</v>
      </c>
      <c r="M248" s="55" t="s">
        <v>457</v>
      </c>
      <c r="N248" s="55" t="s">
        <v>458</v>
      </c>
      <c r="O248" s="32" t="s">
        <v>276</v>
      </c>
      <c r="P248" s="32" t="s">
        <v>242</v>
      </c>
      <c r="Q248" s="45" t="s">
        <v>396</v>
      </c>
      <c r="R248" s="32" t="s">
        <v>231</v>
      </c>
      <c r="S248" s="45" t="s">
        <v>66</v>
      </c>
      <c r="T248" s="42" t="str">
        <f>VLOOKUP(Tabla1[[#This Row],[AREA]],Hoja1!A:B,2,FALSE)</f>
        <v>01. Alcaldía</v>
      </c>
      <c r="U248" s="45" t="s">
        <v>185</v>
      </c>
      <c r="V248" s="42" t="str">
        <f>VLOOKUP(Tabla1[[#This Row],[PROGRAMA]],Hoja1!A:B,2,FALSE)</f>
        <v>9203. Unidad de régimen interior</v>
      </c>
      <c r="W248" s="45">
        <v>22</v>
      </c>
      <c r="X248" s="45">
        <v>22000</v>
      </c>
    </row>
    <row r="249" spans="1:24" x14ac:dyDescent="0.25">
      <c r="A249" s="33">
        <v>220260004189</v>
      </c>
      <c r="B249" s="55" t="s">
        <v>451</v>
      </c>
      <c r="C249" s="34">
        <v>46079</v>
      </c>
      <c r="D249" s="33">
        <v>22026002538</v>
      </c>
      <c r="E249" s="55" t="s">
        <v>962</v>
      </c>
      <c r="F249" s="35">
        <v>3556.09</v>
      </c>
      <c r="G249" s="55" t="s">
        <v>963</v>
      </c>
      <c r="H249" s="55" t="s">
        <v>966</v>
      </c>
      <c r="I249" s="33">
        <v>220</v>
      </c>
      <c r="J249" s="55" t="s">
        <v>531</v>
      </c>
      <c r="K249" s="55" t="s">
        <v>531</v>
      </c>
      <c r="L249" s="55" t="s">
        <v>473</v>
      </c>
      <c r="M249" s="55" t="s">
        <v>457</v>
      </c>
      <c r="N249" s="55" t="s">
        <v>458</v>
      </c>
      <c r="O249" s="32" t="s">
        <v>276</v>
      </c>
      <c r="P249" s="32" t="s">
        <v>242</v>
      </c>
      <c r="Q249" s="45" t="s">
        <v>396</v>
      </c>
      <c r="R249" s="32" t="s">
        <v>231</v>
      </c>
      <c r="S249" s="45" t="s">
        <v>66</v>
      </c>
      <c r="T249" s="42" t="str">
        <f>VLOOKUP(Tabla1[[#This Row],[AREA]],Hoja1!A:B,2,FALSE)</f>
        <v>01. Alcaldía</v>
      </c>
      <c r="U249" s="45" t="s">
        <v>185</v>
      </c>
      <c r="V249" s="42" t="str">
        <f>VLOOKUP(Tabla1[[#This Row],[PROGRAMA]],Hoja1!A:B,2,FALSE)</f>
        <v>9203. Unidad de régimen interior</v>
      </c>
      <c r="W249" s="45">
        <v>22</v>
      </c>
      <c r="X249" s="45">
        <v>22000</v>
      </c>
    </row>
    <row r="250" spans="1:24" x14ac:dyDescent="0.25">
      <c r="A250" s="33">
        <v>220260004193</v>
      </c>
      <c r="B250" s="55" t="s">
        <v>451</v>
      </c>
      <c r="C250" s="34">
        <v>46079</v>
      </c>
      <c r="D250" s="33">
        <v>22026002543</v>
      </c>
      <c r="E250" s="55" t="s">
        <v>962</v>
      </c>
      <c r="F250" s="35">
        <v>26805.279999999999</v>
      </c>
      <c r="G250" s="55" t="s">
        <v>963</v>
      </c>
      <c r="H250" s="55" t="s">
        <v>967</v>
      </c>
      <c r="I250" s="33">
        <v>220</v>
      </c>
      <c r="J250" s="55" t="s">
        <v>531</v>
      </c>
      <c r="K250" s="55" t="s">
        <v>531</v>
      </c>
      <c r="L250" s="55" t="s">
        <v>473</v>
      </c>
      <c r="M250" s="55" t="s">
        <v>457</v>
      </c>
      <c r="N250" s="55" t="s">
        <v>458</v>
      </c>
      <c r="O250" s="32" t="s">
        <v>276</v>
      </c>
      <c r="P250" s="32" t="s">
        <v>242</v>
      </c>
      <c r="Q250" s="45" t="s">
        <v>396</v>
      </c>
      <c r="R250" s="32" t="s">
        <v>231</v>
      </c>
      <c r="S250" s="45" t="s">
        <v>66</v>
      </c>
      <c r="T250" s="42" t="str">
        <f>VLOOKUP(Tabla1[[#This Row],[AREA]],Hoja1!A:B,2,FALSE)</f>
        <v>01. Alcaldía</v>
      </c>
      <c r="U250" s="45" t="s">
        <v>185</v>
      </c>
      <c r="V250" s="42" t="str">
        <f>VLOOKUP(Tabla1[[#This Row],[PROGRAMA]],Hoja1!A:B,2,FALSE)</f>
        <v>9203. Unidad de régimen interior</v>
      </c>
      <c r="W250" s="45">
        <v>22</v>
      </c>
      <c r="X250" s="45">
        <v>22000</v>
      </c>
    </row>
    <row r="251" spans="1:24" x14ac:dyDescent="0.25">
      <c r="A251" s="33">
        <v>220260000872</v>
      </c>
      <c r="B251" s="55" t="s">
        <v>451</v>
      </c>
      <c r="C251" s="34">
        <v>46062</v>
      </c>
      <c r="D251" s="33">
        <v>22026001556</v>
      </c>
      <c r="E251" s="55" t="s">
        <v>968</v>
      </c>
      <c r="F251" s="35">
        <v>303.64999999999998</v>
      </c>
      <c r="G251" s="55" t="s">
        <v>56</v>
      </c>
      <c r="H251" s="55" t="s">
        <v>969</v>
      </c>
      <c r="I251" s="33">
        <v>220</v>
      </c>
      <c r="J251" s="55" t="s">
        <v>970</v>
      </c>
      <c r="K251" s="55" t="s">
        <v>455</v>
      </c>
      <c r="L251" s="55" t="s">
        <v>456</v>
      </c>
      <c r="M251" s="55" t="s">
        <v>467</v>
      </c>
      <c r="N251" s="55" t="s">
        <v>468</v>
      </c>
      <c r="O251" s="32" t="s">
        <v>281</v>
      </c>
      <c r="P251" s="32" t="s">
        <v>242</v>
      </c>
      <c r="Q251" s="45" t="s">
        <v>396</v>
      </c>
      <c r="R251" s="32" t="s">
        <v>231</v>
      </c>
      <c r="S251" s="45" t="s">
        <v>262</v>
      </c>
      <c r="T251" s="42" t="str">
        <f>VLOOKUP(Tabla1[[#This Row],[AREA]],Hoja1!A:B,2,FALSE)</f>
        <v>11. Salud pública y seguridad ciudadana</v>
      </c>
      <c r="U251" s="45" t="s">
        <v>106</v>
      </c>
      <c r="V251" s="42" t="str">
        <f>VLOOKUP(Tabla1[[#This Row],[PROGRAMA]],Hoja1!A:B,2,FALSE)</f>
        <v>1321. Policía municipal</v>
      </c>
      <c r="W251" s="45">
        <v>22</v>
      </c>
      <c r="X251" s="45">
        <v>22699</v>
      </c>
    </row>
    <row r="252" spans="1:24" x14ac:dyDescent="0.25">
      <c r="A252" s="33">
        <v>220260000892</v>
      </c>
      <c r="B252" s="55" t="s">
        <v>451</v>
      </c>
      <c r="C252" s="34">
        <v>46063</v>
      </c>
      <c r="D252" s="33">
        <v>22026000433</v>
      </c>
      <c r="E252" s="55" t="s">
        <v>971</v>
      </c>
      <c r="F252" s="35">
        <v>7139</v>
      </c>
      <c r="G252" s="55" t="s">
        <v>972</v>
      </c>
      <c r="H252" s="55" t="s">
        <v>973</v>
      </c>
      <c r="I252" s="33">
        <v>220</v>
      </c>
      <c r="J252" s="55" t="s">
        <v>974</v>
      </c>
      <c r="K252" s="55" t="s">
        <v>455</v>
      </c>
      <c r="L252" s="55" t="s">
        <v>456</v>
      </c>
      <c r="M252" s="55" t="s">
        <v>467</v>
      </c>
      <c r="N252" s="55" t="s">
        <v>468</v>
      </c>
      <c r="O252" s="32" t="s">
        <v>281</v>
      </c>
      <c r="P252" s="32" t="s">
        <v>242</v>
      </c>
      <c r="Q252" s="45" t="s">
        <v>396</v>
      </c>
      <c r="R252" s="32" t="s">
        <v>231</v>
      </c>
      <c r="S252" s="45" t="s">
        <v>262</v>
      </c>
      <c r="T252" s="42" t="str">
        <f>VLOOKUP(Tabla1[[#This Row],[AREA]],Hoja1!A:B,2,FALSE)</f>
        <v>11. Salud pública y seguridad ciudadana</v>
      </c>
      <c r="U252" s="45" t="s">
        <v>118</v>
      </c>
      <c r="V252" s="42" t="str">
        <f>VLOOKUP(Tabla1[[#This Row],[PROGRAMA]],Hoja1!A:B,2,FALSE)</f>
        <v>1621. Recogida de residuos</v>
      </c>
      <c r="W252" s="45">
        <v>21</v>
      </c>
      <c r="X252" s="45">
        <v>214</v>
      </c>
    </row>
    <row r="253" spans="1:24" x14ac:dyDescent="0.25">
      <c r="A253" s="33">
        <v>220260000738</v>
      </c>
      <c r="B253" s="55" t="s">
        <v>451</v>
      </c>
      <c r="C253" s="34">
        <v>46056</v>
      </c>
      <c r="D253" s="33">
        <v>22026000834</v>
      </c>
      <c r="E253" s="55" t="s">
        <v>971</v>
      </c>
      <c r="F253" s="35">
        <v>7199.5</v>
      </c>
      <c r="G253" s="55" t="s">
        <v>975</v>
      </c>
      <c r="H253" s="55" t="s">
        <v>976</v>
      </c>
      <c r="I253" s="33">
        <v>220</v>
      </c>
      <c r="J253" s="55" t="s">
        <v>455</v>
      </c>
      <c r="K253" s="55" t="s">
        <v>455</v>
      </c>
      <c r="L253" s="55" t="s">
        <v>456</v>
      </c>
      <c r="M253" s="55" t="s">
        <v>467</v>
      </c>
      <c r="N253" s="55" t="s">
        <v>468</v>
      </c>
      <c r="O253" s="32" t="s">
        <v>281</v>
      </c>
      <c r="P253" s="32" t="s">
        <v>242</v>
      </c>
      <c r="Q253" s="45" t="s">
        <v>396</v>
      </c>
      <c r="R253" s="32" t="s">
        <v>231</v>
      </c>
      <c r="S253" s="45" t="s">
        <v>262</v>
      </c>
      <c r="T253" s="42" t="str">
        <f>VLOOKUP(Tabla1[[#This Row],[AREA]],Hoja1!A:B,2,FALSE)</f>
        <v>11. Salud pública y seguridad ciudadana</v>
      </c>
      <c r="U253" s="45" t="s">
        <v>118</v>
      </c>
      <c r="V253" s="42" t="str">
        <f>VLOOKUP(Tabla1[[#This Row],[PROGRAMA]],Hoja1!A:B,2,FALSE)</f>
        <v>1621. Recogida de residuos</v>
      </c>
      <c r="W253" s="45">
        <v>21</v>
      </c>
      <c r="X253" s="45">
        <v>214</v>
      </c>
    </row>
    <row r="254" spans="1:24" x14ac:dyDescent="0.25">
      <c r="A254" s="33">
        <v>220260000822</v>
      </c>
      <c r="B254" s="55" t="s">
        <v>451</v>
      </c>
      <c r="C254" s="34">
        <v>46057</v>
      </c>
      <c r="D254" s="33">
        <v>22026000807</v>
      </c>
      <c r="E254" s="55" t="s">
        <v>977</v>
      </c>
      <c r="F254" s="35">
        <v>2000</v>
      </c>
      <c r="G254" s="55" t="s">
        <v>42</v>
      </c>
      <c r="H254" s="55" t="s">
        <v>978</v>
      </c>
      <c r="I254" s="33">
        <v>220</v>
      </c>
      <c r="J254" s="55" t="s">
        <v>455</v>
      </c>
      <c r="K254" s="55" t="s">
        <v>455</v>
      </c>
      <c r="L254" s="55" t="s">
        <v>473</v>
      </c>
      <c r="M254" s="55" t="s">
        <v>467</v>
      </c>
      <c r="N254" s="55" t="s">
        <v>468</v>
      </c>
      <c r="O254" s="32" t="s">
        <v>281</v>
      </c>
      <c r="P254" s="32" t="s">
        <v>242</v>
      </c>
      <c r="Q254" s="45" t="s">
        <v>396</v>
      </c>
      <c r="R254" s="32" t="s">
        <v>231</v>
      </c>
      <c r="S254" s="45" t="s">
        <v>66</v>
      </c>
      <c r="T254" s="42" t="str">
        <f>VLOOKUP(Tabla1[[#This Row],[AREA]],Hoja1!A:B,2,FALSE)</f>
        <v>01. Alcaldía</v>
      </c>
      <c r="U254" s="45" t="s">
        <v>187</v>
      </c>
      <c r="V254" s="42" t="str">
        <f>VLOOKUP(Tabla1[[#This Row],[PROGRAMA]],Hoja1!A:B,2,FALSE)</f>
        <v>9205. Imprenta municipal</v>
      </c>
      <c r="W254" s="45">
        <v>22</v>
      </c>
      <c r="X254" s="45">
        <v>22199</v>
      </c>
    </row>
    <row r="255" spans="1:24" x14ac:dyDescent="0.25">
      <c r="A255" s="33">
        <v>220260003122</v>
      </c>
      <c r="B255" s="55" t="s">
        <v>451</v>
      </c>
      <c r="C255" s="34">
        <v>46077</v>
      </c>
      <c r="D255" s="33">
        <v>22026002525</v>
      </c>
      <c r="E255" s="55" t="s">
        <v>962</v>
      </c>
      <c r="F255" s="35">
        <v>294.39</v>
      </c>
      <c r="G255" s="55" t="s">
        <v>42</v>
      </c>
      <c r="H255" s="55" t="s">
        <v>979</v>
      </c>
      <c r="I255" s="33">
        <v>220</v>
      </c>
      <c r="J255" s="55" t="s">
        <v>455</v>
      </c>
      <c r="K255" s="55" t="s">
        <v>455</v>
      </c>
      <c r="L255" s="55" t="s">
        <v>473</v>
      </c>
      <c r="M255" s="55" t="s">
        <v>467</v>
      </c>
      <c r="N255" s="55" t="s">
        <v>468</v>
      </c>
      <c r="O255" s="32" t="s">
        <v>281</v>
      </c>
      <c r="P255" s="32" t="s">
        <v>242</v>
      </c>
      <c r="Q255" s="45" t="s">
        <v>396</v>
      </c>
      <c r="R255" s="32" t="s">
        <v>231</v>
      </c>
      <c r="S255" s="45" t="s">
        <v>66</v>
      </c>
      <c r="T255" s="42" t="str">
        <f>VLOOKUP(Tabla1[[#This Row],[AREA]],Hoja1!A:B,2,FALSE)</f>
        <v>01. Alcaldía</v>
      </c>
      <c r="U255" s="45" t="s">
        <v>185</v>
      </c>
      <c r="V255" s="42" t="str">
        <f>VLOOKUP(Tabla1[[#This Row],[PROGRAMA]],Hoja1!A:B,2,FALSE)</f>
        <v>9203. Unidad de régimen interior</v>
      </c>
      <c r="W255" s="45">
        <v>22</v>
      </c>
      <c r="X255" s="45">
        <v>22000</v>
      </c>
    </row>
    <row r="256" spans="1:24" x14ac:dyDescent="0.25">
      <c r="A256" s="33">
        <v>220260003123</v>
      </c>
      <c r="B256" s="55" t="s">
        <v>451</v>
      </c>
      <c r="C256" s="34">
        <v>46077</v>
      </c>
      <c r="D256" s="33">
        <v>22026002527</v>
      </c>
      <c r="E256" s="55" t="s">
        <v>962</v>
      </c>
      <c r="F256" s="35">
        <v>2644.58</v>
      </c>
      <c r="G256" s="55" t="s">
        <v>42</v>
      </c>
      <c r="H256" s="55" t="s">
        <v>980</v>
      </c>
      <c r="I256" s="33">
        <v>220</v>
      </c>
      <c r="J256" s="55" t="s">
        <v>455</v>
      </c>
      <c r="K256" s="55" t="s">
        <v>455</v>
      </c>
      <c r="L256" s="55" t="s">
        <v>473</v>
      </c>
      <c r="M256" s="55" t="s">
        <v>467</v>
      </c>
      <c r="N256" s="55" t="s">
        <v>468</v>
      </c>
      <c r="O256" s="32" t="s">
        <v>281</v>
      </c>
      <c r="P256" s="32" t="s">
        <v>242</v>
      </c>
      <c r="Q256" s="45" t="s">
        <v>396</v>
      </c>
      <c r="R256" s="32" t="s">
        <v>231</v>
      </c>
      <c r="S256" s="45" t="s">
        <v>66</v>
      </c>
      <c r="T256" s="42" t="str">
        <f>VLOOKUP(Tabla1[[#This Row],[AREA]],Hoja1!A:B,2,FALSE)</f>
        <v>01. Alcaldía</v>
      </c>
      <c r="U256" s="45" t="s">
        <v>185</v>
      </c>
      <c r="V256" s="42" t="str">
        <f>VLOOKUP(Tabla1[[#This Row],[PROGRAMA]],Hoja1!A:B,2,FALSE)</f>
        <v>9203. Unidad de régimen interior</v>
      </c>
      <c r="W256" s="45">
        <v>22</v>
      </c>
      <c r="X256" s="45">
        <v>22000</v>
      </c>
    </row>
    <row r="257" spans="1:24" x14ac:dyDescent="0.25">
      <c r="A257" s="33">
        <v>220249000046</v>
      </c>
      <c r="B257" s="55" t="s">
        <v>451</v>
      </c>
      <c r="C257" s="34">
        <v>46023</v>
      </c>
      <c r="D257" s="33">
        <v>22026001048</v>
      </c>
      <c r="E257" s="55" t="s">
        <v>958</v>
      </c>
      <c r="F257" s="35">
        <v>2570.89</v>
      </c>
      <c r="G257" s="55" t="s">
        <v>981</v>
      </c>
      <c r="H257" s="55" t="s">
        <v>960</v>
      </c>
      <c r="I257" s="33">
        <v>220</v>
      </c>
      <c r="J257" s="55" t="s">
        <v>812</v>
      </c>
      <c r="K257" s="55" t="s">
        <v>455</v>
      </c>
      <c r="L257" s="55" t="s">
        <v>456</v>
      </c>
      <c r="M257" s="55" t="s">
        <v>457</v>
      </c>
      <c r="N257" s="55" t="s">
        <v>458</v>
      </c>
      <c r="O257" s="32" t="s">
        <v>276</v>
      </c>
      <c r="P257" s="32" t="s">
        <v>242</v>
      </c>
      <c r="Q257" s="45" t="s">
        <v>396</v>
      </c>
      <c r="R257" s="32" t="s">
        <v>231</v>
      </c>
      <c r="S257" s="45" t="s">
        <v>262</v>
      </c>
      <c r="T257" s="42" t="str">
        <f>VLOOKUP(Tabla1[[#This Row],[AREA]],Hoja1!A:B,2,FALSE)</f>
        <v>11. Salud pública y seguridad ciudadana</v>
      </c>
      <c r="U257" s="45" t="s">
        <v>118</v>
      </c>
      <c r="V257" s="42" t="str">
        <f>VLOOKUP(Tabla1[[#This Row],[PROGRAMA]],Hoja1!A:B,2,FALSE)</f>
        <v>1621. Recogida de residuos</v>
      </c>
      <c r="W257" s="45">
        <v>22</v>
      </c>
      <c r="X257" s="45">
        <v>22700</v>
      </c>
    </row>
    <row r="258" spans="1:24" x14ac:dyDescent="0.25">
      <c r="A258" s="33">
        <v>220259000687</v>
      </c>
      <c r="B258" s="55" t="s">
        <v>451</v>
      </c>
      <c r="C258" s="34">
        <v>46023</v>
      </c>
      <c r="D258" s="33">
        <v>22026001823</v>
      </c>
      <c r="E258" s="55" t="s">
        <v>645</v>
      </c>
      <c r="F258" s="35">
        <v>5445</v>
      </c>
      <c r="G258" s="55" t="s">
        <v>320</v>
      </c>
      <c r="H258" s="55" t="s">
        <v>982</v>
      </c>
      <c r="I258" s="33">
        <v>220</v>
      </c>
      <c r="J258" s="55" t="s">
        <v>455</v>
      </c>
      <c r="K258" s="55" t="s">
        <v>455</v>
      </c>
      <c r="L258" s="55" t="s">
        <v>456</v>
      </c>
      <c r="M258" s="55" t="s">
        <v>467</v>
      </c>
      <c r="N258" s="55" t="s">
        <v>468</v>
      </c>
      <c r="O258" s="32" t="s">
        <v>281</v>
      </c>
      <c r="P258" s="32" t="s">
        <v>242</v>
      </c>
      <c r="Q258" s="45" t="s">
        <v>396</v>
      </c>
      <c r="R258" s="32" t="s">
        <v>231</v>
      </c>
      <c r="S258" s="45" t="s">
        <v>71</v>
      </c>
      <c r="T258" s="42" t="str">
        <f>VLOOKUP(Tabla1[[#This Row],[AREA]],Hoja1!A:B,2,FALSE)</f>
        <v>06. Educación y cultura</v>
      </c>
      <c r="U258" s="45" t="s">
        <v>149</v>
      </c>
      <c r="V258" s="42" t="str">
        <f>VLOOKUP(Tabla1[[#This Row],[PROGRAMA]],Hoja1!A:B,2,FALSE)</f>
        <v>3261. Servicios complementarios de educación</v>
      </c>
      <c r="W258" s="45">
        <v>22</v>
      </c>
      <c r="X258" s="45">
        <v>22799</v>
      </c>
    </row>
    <row r="259" spans="1:24" x14ac:dyDescent="0.25">
      <c r="A259" s="33">
        <v>220260002996</v>
      </c>
      <c r="B259" s="55" t="s">
        <v>451</v>
      </c>
      <c r="C259" s="34">
        <v>46073</v>
      </c>
      <c r="D259" s="33">
        <v>22026002467</v>
      </c>
      <c r="E259" s="55" t="s">
        <v>983</v>
      </c>
      <c r="F259" s="35">
        <v>1210</v>
      </c>
      <c r="G259" s="55" t="s">
        <v>984</v>
      </c>
      <c r="H259" s="55" t="s">
        <v>985</v>
      </c>
      <c r="I259" s="33">
        <v>220</v>
      </c>
      <c r="J259" s="55" t="s">
        <v>455</v>
      </c>
      <c r="K259" s="55" t="s">
        <v>455</v>
      </c>
      <c r="L259" s="55" t="s">
        <v>456</v>
      </c>
      <c r="M259" s="55" t="s">
        <v>467</v>
      </c>
      <c r="N259" s="55" t="s">
        <v>468</v>
      </c>
      <c r="O259" s="32" t="s">
        <v>281</v>
      </c>
      <c r="P259" s="32" t="s">
        <v>242</v>
      </c>
      <c r="Q259" s="45" t="s">
        <v>396</v>
      </c>
      <c r="R259" s="32" t="s">
        <v>231</v>
      </c>
      <c r="S259" s="45" t="s">
        <v>66</v>
      </c>
      <c r="T259" s="42" t="str">
        <f>VLOOKUP(Tabla1[[#This Row],[AREA]],Hoja1!A:B,2,FALSE)</f>
        <v>01. Alcaldía</v>
      </c>
      <c r="U259" s="45" t="s">
        <v>189</v>
      </c>
      <c r="V259" s="42" t="str">
        <f>VLOOKUP(Tabla1[[#This Row],[PROGRAMA]],Hoja1!A:B,2,FALSE)</f>
        <v>9207. Gobierno y relaciones</v>
      </c>
      <c r="W259" s="45">
        <v>22</v>
      </c>
      <c r="X259" s="45">
        <v>22602</v>
      </c>
    </row>
    <row r="260" spans="1:24" x14ac:dyDescent="0.25">
      <c r="A260" s="33">
        <v>220249000050</v>
      </c>
      <c r="B260" s="55" t="s">
        <v>451</v>
      </c>
      <c r="C260" s="34">
        <v>46023</v>
      </c>
      <c r="D260" s="33">
        <v>22026000723</v>
      </c>
      <c r="E260" s="55" t="s">
        <v>756</v>
      </c>
      <c r="F260" s="35">
        <v>8925</v>
      </c>
      <c r="G260" s="55" t="s">
        <v>986</v>
      </c>
      <c r="H260" s="55" t="s">
        <v>987</v>
      </c>
      <c r="I260" s="33">
        <v>220</v>
      </c>
      <c r="J260" s="55" t="s">
        <v>988</v>
      </c>
      <c r="K260" s="55" t="s">
        <v>783</v>
      </c>
      <c r="L260" s="55" t="s">
        <v>456</v>
      </c>
      <c r="M260" s="55" t="s">
        <v>457</v>
      </c>
      <c r="N260" s="55" t="s">
        <v>474</v>
      </c>
      <c r="O260" s="32" t="s">
        <v>276</v>
      </c>
      <c r="P260" s="32" t="s">
        <v>242</v>
      </c>
      <c r="Q260" s="45" t="s">
        <v>396</v>
      </c>
      <c r="R260" s="32" t="s">
        <v>231</v>
      </c>
      <c r="S260" s="45" t="s">
        <v>70</v>
      </c>
      <c r="T260" s="42" t="str">
        <f>VLOOKUP(Tabla1[[#This Row],[AREA]],Hoja1!A:B,2,FALSE)</f>
        <v>04. Hacienda, personal y modernización administrativa</v>
      </c>
      <c r="U260" s="45" t="s">
        <v>191</v>
      </c>
      <c r="V260" s="42" t="str">
        <f>VLOOKUP(Tabla1[[#This Row],[PROGRAMA]],Hoja1!A:B,2,FALSE)</f>
        <v>9231. Información, registro y gestión del padrón</v>
      </c>
      <c r="W260" s="45">
        <v>22</v>
      </c>
      <c r="X260" s="45">
        <v>22799</v>
      </c>
    </row>
    <row r="261" spans="1:24" x14ac:dyDescent="0.25">
      <c r="A261" s="33">
        <v>220249000054</v>
      </c>
      <c r="B261" s="55" t="s">
        <v>451</v>
      </c>
      <c r="C261" s="34">
        <v>46023</v>
      </c>
      <c r="D261" s="33">
        <v>22026001723</v>
      </c>
      <c r="E261" s="55" t="s">
        <v>883</v>
      </c>
      <c r="F261" s="35">
        <v>4954.96</v>
      </c>
      <c r="G261" s="55" t="s">
        <v>884</v>
      </c>
      <c r="H261" s="55" t="s">
        <v>989</v>
      </c>
      <c r="I261" s="33">
        <v>220</v>
      </c>
      <c r="J261" s="55" t="s">
        <v>494</v>
      </c>
      <c r="K261" s="55" t="s">
        <v>494</v>
      </c>
      <c r="L261" s="55" t="s">
        <v>463</v>
      </c>
      <c r="M261" s="55" t="s">
        <v>457</v>
      </c>
      <c r="N261" s="55" t="s">
        <v>458</v>
      </c>
      <c r="O261" s="32" t="s">
        <v>276</v>
      </c>
      <c r="P261" s="32" t="s">
        <v>242</v>
      </c>
      <c r="Q261" s="45" t="s">
        <v>396</v>
      </c>
      <c r="R261" s="32" t="s">
        <v>231</v>
      </c>
      <c r="S261" s="45" t="s">
        <v>72</v>
      </c>
      <c r="T261" s="42" t="str">
        <f>VLOOKUP(Tabla1[[#This Row],[AREA]],Hoja1!A:B,2,FALSE)</f>
        <v>07. Medio ambiente</v>
      </c>
      <c r="U261" s="45" t="s">
        <v>124</v>
      </c>
      <c r="V261" s="42" t="str">
        <f>VLOOKUP(Tabla1[[#This Row],[PROGRAMA]],Hoja1!A:B,2,FALSE)</f>
        <v>1701. Dirección del área de medio ambiente</v>
      </c>
      <c r="W261" s="45">
        <v>22</v>
      </c>
      <c r="X261" s="45">
        <v>22102</v>
      </c>
    </row>
    <row r="262" spans="1:24" x14ac:dyDescent="0.25">
      <c r="A262" s="33">
        <v>220249000125</v>
      </c>
      <c r="B262" s="55" t="s">
        <v>451</v>
      </c>
      <c r="C262" s="34">
        <v>46023</v>
      </c>
      <c r="D262" s="33">
        <v>22026001460</v>
      </c>
      <c r="E262" s="55" t="s">
        <v>469</v>
      </c>
      <c r="F262" s="35">
        <v>16650</v>
      </c>
      <c r="G262" s="55" t="s">
        <v>990</v>
      </c>
      <c r="H262" s="55" t="s">
        <v>991</v>
      </c>
      <c r="I262" s="33">
        <v>220</v>
      </c>
      <c r="J262" s="55" t="s">
        <v>494</v>
      </c>
      <c r="K262" s="55" t="s">
        <v>494</v>
      </c>
      <c r="L262" s="55" t="s">
        <v>473</v>
      </c>
      <c r="M262" s="55" t="s">
        <v>457</v>
      </c>
      <c r="N262" s="55" t="s">
        <v>458</v>
      </c>
      <c r="O262" s="32" t="s">
        <v>276</v>
      </c>
      <c r="P262" s="32" t="s">
        <v>242</v>
      </c>
      <c r="Q262" s="45" t="s">
        <v>397</v>
      </c>
      <c r="R262" s="32" t="s">
        <v>232</v>
      </c>
      <c r="S262" s="45" t="s">
        <v>70</v>
      </c>
      <c r="T262" s="42" t="str">
        <f>VLOOKUP(Tabla1[[#This Row],[AREA]],Hoja1!A:B,2,FALSE)</f>
        <v>04. Hacienda, personal y modernización administrativa</v>
      </c>
      <c r="U262" s="45" t="s">
        <v>186</v>
      </c>
      <c r="V262" s="42" t="str">
        <f>VLOOKUP(Tabla1[[#This Row],[PROGRAMA]],Hoja1!A:B,2,FALSE)</f>
        <v>9204. Tecnologías de la información y comunicación</v>
      </c>
      <c r="W262" s="45">
        <v>64</v>
      </c>
      <c r="X262" s="45">
        <v>641</v>
      </c>
    </row>
    <row r="263" spans="1:24" x14ac:dyDescent="0.25">
      <c r="A263" s="33">
        <v>220260000735</v>
      </c>
      <c r="B263" s="55" t="s">
        <v>451</v>
      </c>
      <c r="C263" s="34">
        <v>46056</v>
      </c>
      <c r="D263" s="33">
        <v>22026000695</v>
      </c>
      <c r="E263" s="55" t="s">
        <v>992</v>
      </c>
      <c r="F263" s="35">
        <v>1757.59</v>
      </c>
      <c r="G263" s="55" t="s">
        <v>993</v>
      </c>
      <c r="H263" s="55" t="s">
        <v>994</v>
      </c>
      <c r="I263" s="33">
        <v>220</v>
      </c>
      <c r="J263" s="55" t="s">
        <v>995</v>
      </c>
      <c r="K263" s="55" t="s">
        <v>494</v>
      </c>
      <c r="L263" s="55" t="s">
        <v>473</v>
      </c>
      <c r="M263" s="55" t="s">
        <v>467</v>
      </c>
      <c r="N263" s="55" t="s">
        <v>468</v>
      </c>
      <c r="O263" s="32" t="s">
        <v>281</v>
      </c>
      <c r="P263" s="32" t="s">
        <v>242</v>
      </c>
      <c r="Q263" s="45" t="s">
        <v>396</v>
      </c>
      <c r="R263" s="32" t="s">
        <v>231</v>
      </c>
      <c r="S263" s="45" t="s">
        <v>262</v>
      </c>
      <c r="T263" s="42" t="str">
        <f>VLOOKUP(Tabla1[[#This Row],[AREA]],Hoja1!A:B,2,FALSE)</f>
        <v>11. Salud pública y seguridad ciudadana</v>
      </c>
      <c r="U263" s="45" t="s">
        <v>121</v>
      </c>
      <c r="V263" s="42" t="str">
        <f>VLOOKUP(Tabla1[[#This Row],[PROGRAMA]],Hoja1!A:B,2,FALSE)</f>
        <v>1631. Limpieza viaria</v>
      </c>
      <c r="W263" s="45">
        <v>22</v>
      </c>
      <c r="X263" s="45">
        <v>22199</v>
      </c>
    </row>
    <row r="264" spans="1:24" x14ac:dyDescent="0.25">
      <c r="A264" s="33">
        <v>220249000126</v>
      </c>
      <c r="B264" s="55" t="s">
        <v>451</v>
      </c>
      <c r="C264" s="34">
        <v>46023</v>
      </c>
      <c r="D264" s="33">
        <v>22026001461</v>
      </c>
      <c r="E264" s="55" t="s">
        <v>469</v>
      </c>
      <c r="F264" s="35">
        <v>16625</v>
      </c>
      <c r="G264" s="55" t="s">
        <v>990</v>
      </c>
      <c r="H264" s="55" t="s">
        <v>996</v>
      </c>
      <c r="I264" s="33">
        <v>220</v>
      </c>
      <c r="J264" s="55" t="s">
        <v>494</v>
      </c>
      <c r="K264" s="55" t="s">
        <v>494</v>
      </c>
      <c r="L264" s="55" t="s">
        <v>473</v>
      </c>
      <c r="M264" s="55" t="s">
        <v>457</v>
      </c>
      <c r="N264" s="55" t="s">
        <v>458</v>
      </c>
      <c r="O264" s="32" t="s">
        <v>276</v>
      </c>
      <c r="P264" s="32" t="s">
        <v>242</v>
      </c>
      <c r="Q264" s="45" t="s">
        <v>397</v>
      </c>
      <c r="R264" s="32" t="s">
        <v>232</v>
      </c>
      <c r="S264" s="45" t="s">
        <v>70</v>
      </c>
      <c r="T264" s="42" t="str">
        <f>VLOOKUP(Tabla1[[#This Row],[AREA]],Hoja1!A:B,2,FALSE)</f>
        <v>04. Hacienda, personal y modernización administrativa</v>
      </c>
      <c r="U264" s="45" t="s">
        <v>186</v>
      </c>
      <c r="V264" s="42" t="str">
        <f>VLOOKUP(Tabla1[[#This Row],[PROGRAMA]],Hoja1!A:B,2,FALSE)</f>
        <v>9204. Tecnologías de la información y comunicación</v>
      </c>
      <c r="W264" s="45">
        <v>64</v>
      </c>
      <c r="X264" s="45">
        <v>641</v>
      </c>
    </row>
    <row r="265" spans="1:24" x14ac:dyDescent="0.25">
      <c r="A265" s="33">
        <v>220249000149</v>
      </c>
      <c r="B265" s="55" t="s">
        <v>451</v>
      </c>
      <c r="C265" s="34">
        <v>46023</v>
      </c>
      <c r="D265" s="33">
        <v>22026001775</v>
      </c>
      <c r="E265" s="55" t="s">
        <v>645</v>
      </c>
      <c r="F265" s="35">
        <v>14331.79</v>
      </c>
      <c r="G265" s="55" t="s">
        <v>318</v>
      </c>
      <c r="H265" s="55" t="s">
        <v>997</v>
      </c>
      <c r="I265" s="33">
        <v>220</v>
      </c>
      <c r="J265" s="55" t="s">
        <v>455</v>
      </c>
      <c r="K265" s="55" t="s">
        <v>455</v>
      </c>
      <c r="L265" s="55" t="s">
        <v>456</v>
      </c>
      <c r="M265" s="55" t="s">
        <v>457</v>
      </c>
      <c r="N265" s="55" t="s">
        <v>458</v>
      </c>
      <c r="O265" s="32" t="s">
        <v>276</v>
      </c>
      <c r="P265" s="32" t="s">
        <v>242</v>
      </c>
      <c r="Q265" s="45" t="s">
        <v>396</v>
      </c>
      <c r="R265" s="32" t="s">
        <v>231</v>
      </c>
      <c r="S265" s="45" t="s">
        <v>71</v>
      </c>
      <c r="T265" s="42" t="str">
        <f>VLOOKUP(Tabla1[[#This Row],[AREA]],Hoja1!A:B,2,FALSE)</f>
        <v>06. Educación y cultura</v>
      </c>
      <c r="U265" s="45" t="s">
        <v>149</v>
      </c>
      <c r="V265" s="42" t="str">
        <f>VLOOKUP(Tabla1[[#This Row],[PROGRAMA]],Hoja1!A:B,2,FALSE)</f>
        <v>3261. Servicios complementarios de educación</v>
      </c>
      <c r="W265" s="45">
        <v>22</v>
      </c>
      <c r="X265" s="45">
        <v>22799</v>
      </c>
    </row>
    <row r="266" spans="1:24" x14ac:dyDescent="0.25">
      <c r="A266" s="33">
        <v>220259000601</v>
      </c>
      <c r="B266" s="55" t="s">
        <v>451</v>
      </c>
      <c r="C266" s="34">
        <v>46023</v>
      </c>
      <c r="D266" s="33">
        <v>22026001297</v>
      </c>
      <c r="E266" s="55" t="s">
        <v>880</v>
      </c>
      <c r="F266" s="35">
        <v>2640.09</v>
      </c>
      <c r="G266" s="55" t="s">
        <v>998</v>
      </c>
      <c r="H266" s="55" t="s">
        <v>999</v>
      </c>
      <c r="I266" s="33">
        <v>220</v>
      </c>
      <c r="J266" s="55" t="s">
        <v>1000</v>
      </c>
      <c r="K266" s="55" t="s">
        <v>1000</v>
      </c>
      <c r="L266" s="55" t="s">
        <v>456</v>
      </c>
      <c r="M266" s="55" t="s">
        <v>467</v>
      </c>
      <c r="N266" s="55" t="s">
        <v>468</v>
      </c>
      <c r="O266" s="32" t="s">
        <v>281</v>
      </c>
      <c r="P266" s="32" t="s">
        <v>242</v>
      </c>
      <c r="Q266" s="45" t="s">
        <v>397</v>
      </c>
      <c r="R266" s="32" t="s">
        <v>232</v>
      </c>
      <c r="S266" s="45" t="s">
        <v>68</v>
      </c>
      <c r="T266" s="42" t="str">
        <f>VLOOKUP(Tabla1[[#This Row],[AREA]],Hoja1!A:B,2,FALSE)</f>
        <v>02. Urbanismo y vivienda</v>
      </c>
      <c r="U266" s="45" t="s">
        <v>115</v>
      </c>
      <c r="V266" s="42" t="str">
        <f>VLOOKUP(Tabla1[[#This Row],[PROGRAMA]],Hoja1!A:B,2,FALSE)</f>
        <v>1511. Planficación y gestión del urbanismo</v>
      </c>
      <c r="W266" s="45">
        <v>60</v>
      </c>
      <c r="X266" s="45">
        <v>609</v>
      </c>
    </row>
    <row r="267" spans="1:24" x14ac:dyDescent="0.25">
      <c r="A267" s="33">
        <v>220260006663</v>
      </c>
      <c r="B267" s="55" t="s">
        <v>451</v>
      </c>
      <c r="C267" s="34">
        <v>46090</v>
      </c>
      <c r="D267" s="33">
        <v>22026002549</v>
      </c>
      <c r="E267" s="55" t="s">
        <v>774</v>
      </c>
      <c r="F267" s="35">
        <v>70008</v>
      </c>
      <c r="G267" s="55" t="s">
        <v>487</v>
      </c>
      <c r="H267" s="55" t="s">
        <v>1001</v>
      </c>
      <c r="I267" s="33">
        <v>220</v>
      </c>
      <c r="J267" s="55" t="s">
        <v>489</v>
      </c>
      <c r="K267" s="55" t="s">
        <v>455</v>
      </c>
      <c r="L267" s="55" t="s">
        <v>473</v>
      </c>
      <c r="M267" s="55" t="s">
        <v>457</v>
      </c>
      <c r="N267" s="55" t="s">
        <v>458</v>
      </c>
      <c r="O267" s="32" t="s">
        <v>280</v>
      </c>
      <c r="P267" s="32" t="s">
        <v>242</v>
      </c>
      <c r="Q267" s="45">
        <v>6</v>
      </c>
      <c r="R267" s="32" t="s">
        <v>232</v>
      </c>
      <c r="S267" s="45" t="s">
        <v>74</v>
      </c>
      <c r="T267" s="42" t="str">
        <f>VLOOKUP(Tabla1[[#This Row],[AREA]],Hoja1!A:B,2,FALSE)</f>
        <v>09. Turismo, eventos y marca ciudad</v>
      </c>
      <c r="U267" s="45">
        <v>4321</v>
      </c>
      <c r="V267" s="42" t="str">
        <f>VLOOKUP(Tabla1[[#This Row],[PROGRAMA]],Hoja1!A:B,2,FALSE)</f>
        <v>4321. Turismo</v>
      </c>
      <c r="W267" s="45">
        <v>60</v>
      </c>
      <c r="X267" s="45">
        <v>609</v>
      </c>
    </row>
    <row r="268" spans="1:24" x14ac:dyDescent="0.25">
      <c r="A268" s="33">
        <v>220259000924</v>
      </c>
      <c r="B268" s="55" t="s">
        <v>451</v>
      </c>
      <c r="C268" s="34">
        <v>46023</v>
      </c>
      <c r="D268" s="33">
        <v>22026001631</v>
      </c>
      <c r="E268" s="55" t="s">
        <v>617</v>
      </c>
      <c r="F268" s="35">
        <v>998.25</v>
      </c>
      <c r="G268" s="55" t="s">
        <v>443</v>
      </c>
      <c r="H268" s="55" t="s">
        <v>1002</v>
      </c>
      <c r="I268" s="33">
        <v>220</v>
      </c>
      <c r="J268" s="55" t="s">
        <v>1003</v>
      </c>
      <c r="K268" s="55" t="s">
        <v>455</v>
      </c>
      <c r="L268" s="55" t="s">
        <v>456</v>
      </c>
      <c r="M268" s="55" t="s">
        <v>467</v>
      </c>
      <c r="N268" s="55" t="s">
        <v>468</v>
      </c>
      <c r="O268" s="32" t="s">
        <v>281</v>
      </c>
      <c r="P268" s="32" t="s">
        <v>242</v>
      </c>
      <c r="Q268" s="45" t="s">
        <v>396</v>
      </c>
      <c r="R268" s="32" t="s">
        <v>231</v>
      </c>
      <c r="S268" s="45" t="s">
        <v>75</v>
      </c>
      <c r="T268" s="42" t="str">
        <f>VLOOKUP(Tabla1[[#This Row],[AREA]],Hoja1!A:B,2,FALSE)</f>
        <v>10. Personas mayores, familia y servicios sociales</v>
      </c>
      <c r="U268" s="45" t="s">
        <v>132</v>
      </c>
      <c r="V268" s="42" t="str">
        <f>VLOOKUP(Tabla1[[#This Row],[PROGRAMA]],Hoja1!A:B,2,FALSE)</f>
        <v>2312. Iniciativas sociales</v>
      </c>
      <c r="W268" s="45">
        <v>21</v>
      </c>
      <c r="X268" s="45">
        <v>213</v>
      </c>
    </row>
    <row r="269" spans="1:24" x14ac:dyDescent="0.25">
      <c r="A269" s="33">
        <v>220259000925</v>
      </c>
      <c r="B269" s="55" t="s">
        <v>451</v>
      </c>
      <c r="C269" s="34">
        <v>46023</v>
      </c>
      <c r="D269" s="33">
        <v>22026001632</v>
      </c>
      <c r="E269" s="55" t="s">
        <v>617</v>
      </c>
      <c r="F269" s="35">
        <v>1796.85</v>
      </c>
      <c r="G269" s="55" t="s">
        <v>443</v>
      </c>
      <c r="H269" s="55" t="s">
        <v>1004</v>
      </c>
      <c r="I269" s="33">
        <v>220</v>
      </c>
      <c r="J269" s="55" t="s">
        <v>1003</v>
      </c>
      <c r="K269" s="55" t="s">
        <v>455</v>
      </c>
      <c r="L269" s="55" t="s">
        <v>456</v>
      </c>
      <c r="M269" s="55" t="s">
        <v>467</v>
      </c>
      <c r="N269" s="55" t="s">
        <v>468</v>
      </c>
      <c r="O269" s="32" t="s">
        <v>281</v>
      </c>
      <c r="P269" s="32" t="s">
        <v>242</v>
      </c>
      <c r="Q269" s="45" t="s">
        <v>396</v>
      </c>
      <c r="R269" s="32" t="s">
        <v>231</v>
      </c>
      <c r="S269" s="45" t="s">
        <v>75</v>
      </c>
      <c r="T269" s="42" t="str">
        <f>VLOOKUP(Tabla1[[#This Row],[AREA]],Hoja1!A:B,2,FALSE)</f>
        <v>10. Personas mayores, familia y servicios sociales</v>
      </c>
      <c r="U269" s="45" t="s">
        <v>132</v>
      </c>
      <c r="V269" s="42" t="str">
        <f>VLOOKUP(Tabla1[[#This Row],[PROGRAMA]],Hoja1!A:B,2,FALSE)</f>
        <v>2312. Iniciativas sociales</v>
      </c>
      <c r="W269" s="45">
        <v>21</v>
      </c>
      <c r="X269" s="45">
        <v>213</v>
      </c>
    </row>
    <row r="270" spans="1:24" x14ac:dyDescent="0.25">
      <c r="A270" s="33">
        <v>220259000926</v>
      </c>
      <c r="B270" s="55" t="s">
        <v>451</v>
      </c>
      <c r="C270" s="34">
        <v>46023</v>
      </c>
      <c r="D270" s="33">
        <v>22026001633</v>
      </c>
      <c r="E270" s="55" t="s">
        <v>464</v>
      </c>
      <c r="F270" s="35">
        <v>485.7</v>
      </c>
      <c r="G270" s="55" t="s">
        <v>443</v>
      </c>
      <c r="H270" s="55" t="s">
        <v>1005</v>
      </c>
      <c r="I270" s="33">
        <v>220</v>
      </c>
      <c r="J270" s="55" t="s">
        <v>1003</v>
      </c>
      <c r="K270" s="55" t="s">
        <v>455</v>
      </c>
      <c r="L270" s="55" t="s">
        <v>456</v>
      </c>
      <c r="M270" s="55" t="s">
        <v>467</v>
      </c>
      <c r="N270" s="55" t="s">
        <v>468</v>
      </c>
      <c r="O270" s="32" t="s">
        <v>281</v>
      </c>
      <c r="P270" s="32" t="s">
        <v>242</v>
      </c>
      <c r="Q270" s="45" t="s">
        <v>396</v>
      </c>
      <c r="R270" s="32" t="s">
        <v>231</v>
      </c>
      <c r="S270" s="45" t="s">
        <v>75</v>
      </c>
      <c r="T270" s="42" t="str">
        <f>VLOOKUP(Tabla1[[#This Row],[AREA]],Hoja1!A:B,2,FALSE)</f>
        <v>10. Personas mayores, familia y servicios sociales</v>
      </c>
      <c r="U270" s="45" t="s">
        <v>132</v>
      </c>
      <c r="V270" s="42" t="str">
        <f>VLOOKUP(Tabla1[[#This Row],[PROGRAMA]],Hoja1!A:B,2,FALSE)</f>
        <v>2312. Iniciativas sociales</v>
      </c>
      <c r="W270" s="45">
        <v>22</v>
      </c>
      <c r="X270" s="45">
        <v>22799</v>
      </c>
    </row>
    <row r="271" spans="1:24" x14ac:dyDescent="0.25">
      <c r="A271" s="33">
        <v>220259000927</v>
      </c>
      <c r="B271" s="55" t="s">
        <v>451</v>
      </c>
      <c r="C271" s="34">
        <v>46023</v>
      </c>
      <c r="D271" s="33">
        <v>22026001634</v>
      </c>
      <c r="E271" s="55" t="s">
        <v>464</v>
      </c>
      <c r="F271" s="35">
        <v>874.3</v>
      </c>
      <c r="G271" s="55" t="s">
        <v>443</v>
      </c>
      <c r="H271" s="55" t="s">
        <v>1006</v>
      </c>
      <c r="I271" s="33">
        <v>220</v>
      </c>
      <c r="J271" s="55" t="s">
        <v>1003</v>
      </c>
      <c r="K271" s="55" t="s">
        <v>455</v>
      </c>
      <c r="L271" s="55" t="s">
        <v>456</v>
      </c>
      <c r="M271" s="55" t="s">
        <v>467</v>
      </c>
      <c r="N271" s="55" t="s">
        <v>468</v>
      </c>
      <c r="O271" s="32" t="s">
        <v>281</v>
      </c>
      <c r="P271" s="32" t="s">
        <v>242</v>
      </c>
      <c r="Q271" s="45" t="s">
        <v>396</v>
      </c>
      <c r="R271" s="32" t="s">
        <v>231</v>
      </c>
      <c r="S271" s="45" t="s">
        <v>75</v>
      </c>
      <c r="T271" s="42" t="str">
        <f>VLOOKUP(Tabla1[[#This Row],[AREA]],Hoja1!A:B,2,FALSE)</f>
        <v>10. Personas mayores, familia y servicios sociales</v>
      </c>
      <c r="U271" s="45" t="s">
        <v>132</v>
      </c>
      <c r="V271" s="42" t="str">
        <f>VLOOKUP(Tabla1[[#This Row],[PROGRAMA]],Hoja1!A:B,2,FALSE)</f>
        <v>2312. Iniciativas sociales</v>
      </c>
      <c r="W271" s="45">
        <v>22</v>
      </c>
      <c r="X271" s="45">
        <v>22799</v>
      </c>
    </row>
    <row r="272" spans="1:24" x14ac:dyDescent="0.25">
      <c r="A272" s="33">
        <v>220249000161</v>
      </c>
      <c r="B272" s="55" t="s">
        <v>451</v>
      </c>
      <c r="C272" s="34">
        <v>46023</v>
      </c>
      <c r="D272" s="33">
        <v>22026001754</v>
      </c>
      <c r="E272" s="55" t="s">
        <v>1007</v>
      </c>
      <c r="F272" s="35">
        <v>9422.8799999999992</v>
      </c>
      <c r="G272" s="55" t="s">
        <v>1008</v>
      </c>
      <c r="H272" s="55" t="s">
        <v>1009</v>
      </c>
      <c r="I272" s="33">
        <v>220</v>
      </c>
      <c r="J272" s="55" t="s">
        <v>455</v>
      </c>
      <c r="K272" s="55" t="s">
        <v>455</v>
      </c>
      <c r="L272" s="55" t="s">
        <v>456</v>
      </c>
      <c r="M272" s="55" t="s">
        <v>457</v>
      </c>
      <c r="N272" s="55" t="s">
        <v>458</v>
      </c>
      <c r="O272" s="32" t="s">
        <v>276</v>
      </c>
      <c r="P272" s="32" t="s">
        <v>242</v>
      </c>
      <c r="Q272" s="45" t="s">
        <v>396</v>
      </c>
      <c r="R272" s="32" t="s">
        <v>231</v>
      </c>
      <c r="S272" s="45" t="s">
        <v>69</v>
      </c>
      <c r="T272" s="42" t="str">
        <f>VLOOKUP(Tabla1[[#This Row],[AREA]],Hoja1!A:B,2,FALSE)</f>
        <v>03. Participación ciudadana y deportes</v>
      </c>
      <c r="U272" s="45" t="s">
        <v>192</v>
      </c>
      <c r="V272" s="42" t="str">
        <f>VLOOKUP(Tabla1[[#This Row],[PROGRAMA]],Hoja1!A:B,2,FALSE)</f>
        <v>9241. Participación ciudadana</v>
      </c>
      <c r="W272" s="45">
        <v>22</v>
      </c>
      <c r="X272" s="45">
        <v>22706</v>
      </c>
    </row>
    <row r="273" spans="1:24" x14ac:dyDescent="0.25">
      <c r="A273" s="33">
        <v>220249000175</v>
      </c>
      <c r="B273" s="55" t="s">
        <v>451</v>
      </c>
      <c r="C273" s="34">
        <v>46023</v>
      </c>
      <c r="D273" s="33">
        <v>22026001251</v>
      </c>
      <c r="E273" s="55" t="s">
        <v>550</v>
      </c>
      <c r="F273" s="35">
        <v>843744</v>
      </c>
      <c r="G273" s="55" t="s">
        <v>1010</v>
      </c>
      <c r="H273" s="55" t="s">
        <v>1011</v>
      </c>
      <c r="I273" s="33">
        <v>220</v>
      </c>
      <c r="J273" s="55" t="s">
        <v>455</v>
      </c>
      <c r="K273" s="55" t="s">
        <v>455</v>
      </c>
      <c r="L273" s="55" t="s">
        <v>456</v>
      </c>
      <c r="M273" s="55" t="s">
        <v>457</v>
      </c>
      <c r="N273" s="55" t="s">
        <v>458</v>
      </c>
      <c r="O273" s="32" t="s">
        <v>276</v>
      </c>
      <c r="P273" s="32" t="s">
        <v>242</v>
      </c>
      <c r="Q273" s="45" t="s">
        <v>396</v>
      </c>
      <c r="R273" s="32" t="s">
        <v>231</v>
      </c>
      <c r="S273" s="45" t="s">
        <v>75</v>
      </c>
      <c r="T273" s="42" t="str">
        <f>VLOOKUP(Tabla1[[#This Row],[AREA]],Hoja1!A:B,2,FALSE)</f>
        <v>10. Personas mayores, familia y servicios sociales</v>
      </c>
      <c r="U273" s="45" t="s">
        <v>130</v>
      </c>
      <c r="V273" s="42" t="str">
        <f>VLOOKUP(Tabla1[[#This Row],[PROGRAMA]],Hoja1!A:B,2,FALSE)</f>
        <v>2311. Intervención social</v>
      </c>
      <c r="W273" s="45">
        <v>22</v>
      </c>
      <c r="X273" s="45">
        <v>22799</v>
      </c>
    </row>
    <row r="274" spans="1:24" x14ac:dyDescent="0.25">
      <c r="A274" s="33">
        <v>220249000185</v>
      </c>
      <c r="B274" s="55" t="s">
        <v>451</v>
      </c>
      <c r="C274" s="34">
        <v>46023</v>
      </c>
      <c r="D274" s="33">
        <v>22026001253</v>
      </c>
      <c r="E274" s="55" t="s">
        <v>550</v>
      </c>
      <c r="F274" s="35">
        <v>1818000</v>
      </c>
      <c r="G274" s="55" t="s">
        <v>1012</v>
      </c>
      <c r="H274" s="55" t="s">
        <v>1013</v>
      </c>
      <c r="I274" s="33">
        <v>220</v>
      </c>
      <c r="J274" s="55" t="s">
        <v>1014</v>
      </c>
      <c r="K274" s="55" t="s">
        <v>558</v>
      </c>
      <c r="L274" s="55" t="s">
        <v>456</v>
      </c>
      <c r="M274" s="55" t="s">
        <v>457</v>
      </c>
      <c r="N274" s="55" t="s">
        <v>458</v>
      </c>
      <c r="O274" s="32" t="s">
        <v>276</v>
      </c>
      <c r="P274" s="32" t="s">
        <v>242</v>
      </c>
      <c r="Q274" s="45" t="s">
        <v>396</v>
      </c>
      <c r="R274" s="32" t="s">
        <v>231</v>
      </c>
      <c r="S274" s="45" t="s">
        <v>75</v>
      </c>
      <c r="T274" s="42" t="str">
        <f>VLOOKUP(Tabla1[[#This Row],[AREA]],Hoja1!A:B,2,FALSE)</f>
        <v>10. Personas mayores, familia y servicios sociales</v>
      </c>
      <c r="U274" s="45" t="s">
        <v>130</v>
      </c>
      <c r="V274" s="42" t="str">
        <f>VLOOKUP(Tabla1[[#This Row],[PROGRAMA]],Hoja1!A:B,2,FALSE)</f>
        <v>2311. Intervención social</v>
      </c>
      <c r="W274" s="45">
        <v>22</v>
      </c>
      <c r="X274" s="45">
        <v>22799</v>
      </c>
    </row>
    <row r="275" spans="1:24" x14ac:dyDescent="0.25">
      <c r="A275" s="33">
        <v>220249000187</v>
      </c>
      <c r="B275" s="55" t="s">
        <v>451</v>
      </c>
      <c r="C275" s="34">
        <v>46023</v>
      </c>
      <c r="D275" s="33">
        <v>22026001254</v>
      </c>
      <c r="E275" s="55" t="s">
        <v>550</v>
      </c>
      <c r="F275" s="35">
        <v>21754560</v>
      </c>
      <c r="G275" s="55" t="s">
        <v>1015</v>
      </c>
      <c r="H275" s="55" t="s">
        <v>1016</v>
      </c>
      <c r="I275" s="33">
        <v>220</v>
      </c>
      <c r="J275" s="55" t="s">
        <v>455</v>
      </c>
      <c r="K275" s="55" t="s">
        <v>455</v>
      </c>
      <c r="L275" s="55" t="s">
        <v>456</v>
      </c>
      <c r="M275" s="55" t="s">
        <v>457</v>
      </c>
      <c r="N275" s="55" t="s">
        <v>458</v>
      </c>
      <c r="O275" s="32" t="s">
        <v>276</v>
      </c>
      <c r="P275" s="32" t="s">
        <v>242</v>
      </c>
      <c r="Q275" s="45" t="s">
        <v>396</v>
      </c>
      <c r="R275" s="32" t="s">
        <v>231</v>
      </c>
      <c r="S275" s="45" t="s">
        <v>75</v>
      </c>
      <c r="T275" s="42" t="str">
        <f>VLOOKUP(Tabla1[[#This Row],[AREA]],Hoja1!A:B,2,FALSE)</f>
        <v>10. Personas mayores, familia y servicios sociales</v>
      </c>
      <c r="U275" s="45" t="s">
        <v>130</v>
      </c>
      <c r="V275" s="42" t="str">
        <f>VLOOKUP(Tabla1[[#This Row],[PROGRAMA]],Hoja1!A:B,2,FALSE)</f>
        <v>2311. Intervención social</v>
      </c>
      <c r="W275" s="45">
        <v>22</v>
      </c>
      <c r="X275" s="45">
        <v>22799</v>
      </c>
    </row>
    <row r="276" spans="1:24" x14ac:dyDescent="0.25">
      <c r="A276" s="33">
        <v>220249000197</v>
      </c>
      <c r="B276" s="55" t="s">
        <v>451</v>
      </c>
      <c r="C276" s="34">
        <v>46023</v>
      </c>
      <c r="D276" s="33">
        <v>22026001255</v>
      </c>
      <c r="E276" s="55" t="s">
        <v>550</v>
      </c>
      <c r="F276" s="35">
        <v>193950.21</v>
      </c>
      <c r="G276" s="55" t="s">
        <v>1017</v>
      </c>
      <c r="H276" s="55" t="s">
        <v>1018</v>
      </c>
      <c r="I276" s="33">
        <v>220</v>
      </c>
      <c r="J276" s="55" t="s">
        <v>455</v>
      </c>
      <c r="K276" s="55" t="s">
        <v>455</v>
      </c>
      <c r="L276" s="55" t="s">
        <v>456</v>
      </c>
      <c r="M276" s="55" t="s">
        <v>457</v>
      </c>
      <c r="N276" s="55" t="s">
        <v>458</v>
      </c>
      <c r="O276" s="32" t="s">
        <v>276</v>
      </c>
      <c r="P276" s="32" t="s">
        <v>242</v>
      </c>
      <c r="Q276" s="45" t="s">
        <v>396</v>
      </c>
      <c r="R276" s="32" t="s">
        <v>231</v>
      </c>
      <c r="S276" s="45" t="s">
        <v>75</v>
      </c>
      <c r="T276" s="42" t="str">
        <f>VLOOKUP(Tabla1[[#This Row],[AREA]],Hoja1!A:B,2,FALSE)</f>
        <v>10. Personas mayores, familia y servicios sociales</v>
      </c>
      <c r="U276" s="45" t="s">
        <v>130</v>
      </c>
      <c r="V276" s="42" t="str">
        <f>VLOOKUP(Tabla1[[#This Row],[PROGRAMA]],Hoja1!A:B,2,FALSE)</f>
        <v>2311. Intervención social</v>
      </c>
      <c r="W276" s="45">
        <v>22</v>
      </c>
      <c r="X276" s="45">
        <v>22799</v>
      </c>
    </row>
    <row r="277" spans="1:24" x14ac:dyDescent="0.25">
      <c r="A277" s="33">
        <v>220259001104</v>
      </c>
      <c r="B277" s="55" t="s">
        <v>451</v>
      </c>
      <c r="C277" s="34">
        <v>46023</v>
      </c>
      <c r="D277" s="33">
        <v>22026001163</v>
      </c>
      <c r="E277" s="55" t="s">
        <v>1019</v>
      </c>
      <c r="F277" s="35">
        <v>2940.3</v>
      </c>
      <c r="G277" s="55" t="s">
        <v>1020</v>
      </c>
      <c r="H277" s="55" t="s">
        <v>1021</v>
      </c>
      <c r="I277" s="33">
        <v>220</v>
      </c>
      <c r="J277" s="55" t="s">
        <v>531</v>
      </c>
      <c r="K277" s="55" t="s">
        <v>531</v>
      </c>
      <c r="L277" s="55" t="s">
        <v>473</v>
      </c>
      <c r="M277" s="55" t="s">
        <v>467</v>
      </c>
      <c r="N277" s="55" t="s">
        <v>468</v>
      </c>
      <c r="O277" s="32" t="s">
        <v>281</v>
      </c>
      <c r="P277" s="32" t="s">
        <v>242</v>
      </c>
      <c r="Q277" s="45" t="s">
        <v>396</v>
      </c>
      <c r="R277" s="32" t="s">
        <v>231</v>
      </c>
      <c r="S277" s="45" t="s">
        <v>262</v>
      </c>
      <c r="T277" s="42" t="str">
        <f>VLOOKUP(Tabla1[[#This Row],[AREA]],Hoja1!A:B,2,FALSE)</f>
        <v>11. Salud pública y seguridad ciudadana</v>
      </c>
      <c r="U277" s="45" t="s">
        <v>106</v>
      </c>
      <c r="V277" s="42" t="str">
        <f>VLOOKUP(Tabla1[[#This Row],[PROGRAMA]],Hoja1!A:B,2,FALSE)</f>
        <v>1321. Policía municipal</v>
      </c>
      <c r="W277" s="45">
        <v>22</v>
      </c>
      <c r="X277" s="45">
        <v>22199</v>
      </c>
    </row>
    <row r="278" spans="1:24" x14ac:dyDescent="0.25">
      <c r="A278" s="33">
        <v>220260003022</v>
      </c>
      <c r="B278" s="55" t="s">
        <v>451</v>
      </c>
      <c r="C278" s="34">
        <v>46076</v>
      </c>
      <c r="D278" s="33">
        <v>22026002489</v>
      </c>
      <c r="E278" s="55" t="s">
        <v>1022</v>
      </c>
      <c r="F278" s="35">
        <v>2642.64</v>
      </c>
      <c r="G278" s="55" t="s">
        <v>1023</v>
      </c>
      <c r="H278" s="55" t="s">
        <v>1024</v>
      </c>
      <c r="I278" s="33">
        <v>220</v>
      </c>
      <c r="J278" s="55" t="s">
        <v>494</v>
      </c>
      <c r="K278" s="55" t="s">
        <v>494</v>
      </c>
      <c r="L278" s="55" t="s">
        <v>456</v>
      </c>
      <c r="M278" s="55" t="s">
        <v>467</v>
      </c>
      <c r="N278" s="55" t="s">
        <v>468</v>
      </c>
      <c r="O278" s="32" t="s">
        <v>281</v>
      </c>
      <c r="P278" s="32" t="s">
        <v>242</v>
      </c>
      <c r="Q278" s="45" t="s">
        <v>396</v>
      </c>
      <c r="R278" s="32" t="s">
        <v>231</v>
      </c>
      <c r="S278" s="45" t="s">
        <v>262</v>
      </c>
      <c r="T278" s="42" t="str">
        <f>VLOOKUP(Tabla1[[#This Row],[AREA]],Hoja1!A:B,2,FALSE)</f>
        <v>11. Salud pública y seguridad ciudadana</v>
      </c>
      <c r="U278" s="45" t="s">
        <v>106</v>
      </c>
      <c r="V278" s="42" t="str">
        <f>VLOOKUP(Tabla1[[#This Row],[PROGRAMA]],Hoja1!A:B,2,FALSE)</f>
        <v>1321. Policía municipal</v>
      </c>
      <c r="W278" s="45">
        <v>22</v>
      </c>
      <c r="X278" s="45">
        <v>22706</v>
      </c>
    </row>
    <row r="279" spans="1:24" x14ac:dyDescent="0.25">
      <c r="A279" s="33">
        <v>220250021522</v>
      </c>
      <c r="B279" s="55" t="s">
        <v>451</v>
      </c>
      <c r="C279" s="34">
        <v>46099</v>
      </c>
      <c r="D279" s="33">
        <v>22025002543</v>
      </c>
      <c r="E279" s="55" t="s">
        <v>774</v>
      </c>
      <c r="F279" s="35">
        <v>46282.5</v>
      </c>
      <c r="G279" s="55" t="s">
        <v>1025</v>
      </c>
      <c r="H279" s="55" t="s">
        <v>1026</v>
      </c>
      <c r="I279" s="33">
        <v>220</v>
      </c>
      <c r="J279" s="55" t="s">
        <v>494</v>
      </c>
      <c r="K279" s="55" t="s">
        <v>494</v>
      </c>
      <c r="L279" s="55" t="s">
        <v>456</v>
      </c>
      <c r="M279" s="55" t="s">
        <v>457</v>
      </c>
      <c r="N279" s="55" t="s">
        <v>458</v>
      </c>
      <c r="O279" s="32" t="s">
        <v>276</v>
      </c>
      <c r="P279" s="32" t="s">
        <v>242</v>
      </c>
      <c r="Q279" s="45">
        <v>6</v>
      </c>
      <c r="R279" s="32" t="s">
        <v>232</v>
      </c>
      <c r="S279" s="45" t="s">
        <v>74</v>
      </c>
      <c r="T279" s="42" t="str">
        <f>VLOOKUP(Tabla1[[#This Row],[AREA]],Hoja1!A:B,2,FALSE)</f>
        <v>09. Turismo, eventos y marca ciudad</v>
      </c>
      <c r="U279" s="45">
        <v>4321</v>
      </c>
      <c r="V279" s="42" t="str">
        <f>VLOOKUP(Tabla1[[#This Row],[PROGRAMA]],Hoja1!A:B,2,FALSE)</f>
        <v>4321. Turismo</v>
      </c>
      <c r="W279" s="45">
        <v>60</v>
      </c>
      <c r="X279" s="45">
        <v>609</v>
      </c>
    </row>
    <row r="280" spans="1:24" x14ac:dyDescent="0.25">
      <c r="A280" s="33">
        <v>220249000272</v>
      </c>
      <c r="B280" s="55" t="s">
        <v>451</v>
      </c>
      <c r="C280" s="34">
        <v>46023</v>
      </c>
      <c r="D280" s="33">
        <v>22026001256</v>
      </c>
      <c r="E280" s="55" t="s">
        <v>550</v>
      </c>
      <c r="F280" s="35">
        <v>1079.45</v>
      </c>
      <c r="G280" s="55" t="s">
        <v>332</v>
      </c>
      <c r="H280" s="55" t="s">
        <v>1027</v>
      </c>
      <c r="I280" s="33">
        <v>220</v>
      </c>
      <c r="J280" s="55" t="s">
        <v>455</v>
      </c>
      <c r="K280" s="55" t="s">
        <v>455</v>
      </c>
      <c r="L280" s="55" t="s">
        <v>456</v>
      </c>
      <c r="M280" s="55" t="s">
        <v>457</v>
      </c>
      <c r="N280" s="55" t="s">
        <v>458</v>
      </c>
      <c r="O280" s="32" t="s">
        <v>276</v>
      </c>
      <c r="P280" s="32" t="s">
        <v>242</v>
      </c>
      <c r="Q280" s="45" t="s">
        <v>396</v>
      </c>
      <c r="R280" s="32" t="s">
        <v>231</v>
      </c>
      <c r="S280" s="45" t="s">
        <v>75</v>
      </c>
      <c r="T280" s="42" t="str">
        <f>VLOOKUP(Tabla1[[#This Row],[AREA]],Hoja1!A:B,2,FALSE)</f>
        <v>10. Personas mayores, familia y servicios sociales</v>
      </c>
      <c r="U280" s="45" t="s">
        <v>130</v>
      </c>
      <c r="V280" s="42" t="str">
        <f>VLOOKUP(Tabla1[[#This Row],[PROGRAMA]],Hoja1!A:B,2,FALSE)</f>
        <v>2311. Intervención social</v>
      </c>
      <c r="W280" s="45">
        <v>22</v>
      </c>
      <c r="X280" s="45">
        <v>22799</v>
      </c>
    </row>
    <row r="281" spans="1:24" x14ac:dyDescent="0.25">
      <c r="A281" s="33">
        <v>220260000832</v>
      </c>
      <c r="B281" s="55" t="s">
        <v>451</v>
      </c>
      <c r="C281" s="34">
        <v>46057</v>
      </c>
      <c r="D281" s="33">
        <v>22026000958</v>
      </c>
      <c r="E281" s="55" t="s">
        <v>1028</v>
      </c>
      <c r="F281" s="35">
        <v>278.3</v>
      </c>
      <c r="G281" s="55" t="s">
        <v>427</v>
      </c>
      <c r="H281" s="55" t="s">
        <v>1029</v>
      </c>
      <c r="I281" s="33">
        <v>220</v>
      </c>
      <c r="J281" s="55" t="s">
        <v>455</v>
      </c>
      <c r="K281" s="55" t="s">
        <v>455</v>
      </c>
      <c r="L281" s="55" t="s">
        <v>456</v>
      </c>
      <c r="M281" s="55" t="s">
        <v>467</v>
      </c>
      <c r="N281" s="55" t="s">
        <v>468</v>
      </c>
      <c r="O281" s="32" t="s">
        <v>281</v>
      </c>
      <c r="P281" s="32" t="s">
        <v>242</v>
      </c>
      <c r="Q281" s="45" t="s">
        <v>396</v>
      </c>
      <c r="R281" s="32" t="s">
        <v>231</v>
      </c>
      <c r="S281" s="45" t="s">
        <v>69</v>
      </c>
      <c r="T281" s="42" t="str">
        <f>VLOOKUP(Tabla1[[#This Row],[AREA]],Hoja1!A:B,2,FALSE)</f>
        <v>03. Participación ciudadana y deportes</v>
      </c>
      <c r="U281" s="45" t="s">
        <v>192</v>
      </c>
      <c r="V281" s="42" t="str">
        <f>VLOOKUP(Tabla1[[#This Row],[PROGRAMA]],Hoja1!A:B,2,FALSE)</f>
        <v>9241. Participación ciudadana</v>
      </c>
      <c r="W281" s="45">
        <v>22</v>
      </c>
      <c r="X281" s="45">
        <v>22602</v>
      </c>
    </row>
    <row r="282" spans="1:24" x14ac:dyDescent="0.25">
      <c r="A282" s="33">
        <v>220259000717</v>
      </c>
      <c r="B282" s="55" t="s">
        <v>451</v>
      </c>
      <c r="C282" s="34">
        <v>46023</v>
      </c>
      <c r="D282" s="33">
        <v>22026001533</v>
      </c>
      <c r="E282" s="55" t="s">
        <v>1030</v>
      </c>
      <c r="F282" s="35">
        <v>1449.58</v>
      </c>
      <c r="G282" s="55" t="s">
        <v>1031</v>
      </c>
      <c r="H282" s="55" t="s">
        <v>1032</v>
      </c>
      <c r="I282" s="33">
        <v>220</v>
      </c>
      <c r="J282" s="55" t="s">
        <v>917</v>
      </c>
      <c r="K282" s="55" t="s">
        <v>918</v>
      </c>
      <c r="L282" s="55" t="s">
        <v>456</v>
      </c>
      <c r="M282" s="55" t="s">
        <v>467</v>
      </c>
      <c r="N282" s="55" t="s">
        <v>468</v>
      </c>
      <c r="O282" s="32" t="s">
        <v>281</v>
      </c>
      <c r="P282" s="32" t="s">
        <v>242</v>
      </c>
      <c r="Q282" s="45" t="s">
        <v>396</v>
      </c>
      <c r="R282" s="32" t="s">
        <v>231</v>
      </c>
      <c r="S282" s="45" t="s">
        <v>70</v>
      </c>
      <c r="T282" s="42" t="str">
        <f>VLOOKUP(Tabla1[[#This Row],[AREA]],Hoja1!A:B,2,FALSE)</f>
        <v>04. Hacienda, personal y modernización administrativa</v>
      </c>
      <c r="U282" s="45" t="s">
        <v>186</v>
      </c>
      <c r="V282" s="42" t="str">
        <f>VLOOKUP(Tabla1[[#This Row],[PROGRAMA]],Hoja1!A:B,2,FALSE)</f>
        <v>9204. Tecnologías de la información y comunicación</v>
      </c>
      <c r="W282" s="45">
        <v>22</v>
      </c>
      <c r="X282" s="45">
        <v>22799</v>
      </c>
    </row>
    <row r="283" spans="1:24" x14ac:dyDescent="0.25">
      <c r="A283" s="33">
        <v>220260000661</v>
      </c>
      <c r="B283" s="55" t="s">
        <v>451</v>
      </c>
      <c r="C283" s="34">
        <v>46049</v>
      </c>
      <c r="D283" s="33">
        <v>22026000149</v>
      </c>
      <c r="E283" s="55" t="s">
        <v>706</v>
      </c>
      <c r="F283" s="35">
        <v>5082</v>
      </c>
      <c r="G283" s="55" t="s">
        <v>1033</v>
      </c>
      <c r="H283" s="55" t="s">
        <v>1034</v>
      </c>
      <c r="I283" s="33">
        <v>220</v>
      </c>
      <c r="J283" s="55" t="s">
        <v>455</v>
      </c>
      <c r="K283" s="55" t="s">
        <v>455</v>
      </c>
      <c r="L283" s="55" t="s">
        <v>456</v>
      </c>
      <c r="M283" s="55" t="s">
        <v>467</v>
      </c>
      <c r="N283" s="55" t="s">
        <v>468</v>
      </c>
      <c r="O283" s="32" t="s">
        <v>281</v>
      </c>
      <c r="P283" s="32" t="s">
        <v>242</v>
      </c>
      <c r="Q283" s="45" t="s">
        <v>396</v>
      </c>
      <c r="R283" s="32" t="s">
        <v>231</v>
      </c>
      <c r="S283" s="45" t="s">
        <v>74</v>
      </c>
      <c r="T283" s="42" t="str">
        <f>VLOOKUP(Tabla1[[#This Row],[AREA]],Hoja1!A:B,2,FALSE)</f>
        <v>09. Turismo, eventos y marca ciudad</v>
      </c>
      <c r="U283" s="45" t="s">
        <v>176</v>
      </c>
      <c r="V283" s="42" t="str">
        <f>VLOOKUP(Tabla1[[#This Row],[PROGRAMA]],Hoja1!A:B,2,FALSE)</f>
        <v>4321. Turismo</v>
      </c>
      <c r="W283" s="45">
        <v>22</v>
      </c>
      <c r="X283" s="45">
        <v>22609</v>
      </c>
    </row>
    <row r="284" spans="1:24" x14ac:dyDescent="0.25">
      <c r="A284" s="33">
        <v>220249000273</v>
      </c>
      <c r="B284" s="55" t="s">
        <v>451</v>
      </c>
      <c r="C284" s="34">
        <v>46023</v>
      </c>
      <c r="D284" s="33">
        <v>22026001257</v>
      </c>
      <c r="E284" s="55" t="s">
        <v>559</v>
      </c>
      <c r="F284" s="35">
        <v>2588.46</v>
      </c>
      <c r="G284" s="55" t="s">
        <v>332</v>
      </c>
      <c r="H284" s="55" t="s">
        <v>1035</v>
      </c>
      <c r="I284" s="33">
        <v>220</v>
      </c>
      <c r="J284" s="55" t="s">
        <v>455</v>
      </c>
      <c r="K284" s="55" t="s">
        <v>455</v>
      </c>
      <c r="L284" s="55" t="s">
        <v>456</v>
      </c>
      <c r="M284" s="55" t="s">
        <v>457</v>
      </c>
      <c r="N284" s="55" t="s">
        <v>458</v>
      </c>
      <c r="O284" s="32" t="s">
        <v>276</v>
      </c>
      <c r="P284" s="32" t="s">
        <v>242</v>
      </c>
      <c r="Q284" s="45" t="s">
        <v>396</v>
      </c>
      <c r="R284" s="32" t="s">
        <v>231</v>
      </c>
      <c r="S284" s="45" t="s">
        <v>75</v>
      </c>
      <c r="T284" s="42" t="str">
        <f>VLOOKUP(Tabla1[[#This Row],[AREA]],Hoja1!A:B,2,FALSE)</f>
        <v>10. Personas mayores, familia y servicios sociales</v>
      </c>
      <c r="U284" s="45" t="s">
        <v>136</v>
      </c>
      <c r="V284" s="42" t="str">
        <f>VLOOKUP(Tabla1[[#This Row],[PROGRAMA]],Hoja1!A:B,2,FALSE)</f>
        <v>2315. Políticas de Igualdad e infancia</v>
      </c>
      <c r="W284" s="45">
        <v>22</v>
      </c>
      <c r="X284" s="45">
        <v>22799</v>
      </c>
    </row>
    <row r="285" spans="1:24" x14ac:dyDescent="0.25">
      <c r="A285" s="33">
        <v>220249000274</v>
      </c>
      <c r="B285" s="55" t="s">
        <v>451</v>
      </c>
      <c r="C285" s="34">
        <v>46023</v>
      </c>
      <c r="D285" s="33">
        <v>22026001776</v>
      </c>
      <c r="E285" s="55" t="s">
        <v>1036</v>
      </c>
      <c r="F285" s="35">
        <v>83444.88</v>
      </c>
      <c r="G285" s="55" t="s">
        <v>34</v>
      </c>
      <c r="H285" s="55" t="s">
        <v>1037</v>
      </c>
      <c r="I285" s="33">
        <v>220</v>
      </c>
      <c r="J285" s="55" t="s">
        <v>455</v>
      </c>
      <c r="K285" s="55" t="s">
        <v>455</v>
      </c>
      <c r="L285" s="55" t="s">
        <v>456</v>
      </c>
      <c r="M285" s="55" t="s">
        <v>457</v>
      </c>
      <c r="N285" s="55" t="s">
        <v>474</v>
      </c>
      <c r="O285" s="32" t="s">
        <v>276</v>
      </c>
      <c r="P285" s="32" t="s">
        <v>242</v>
      </c>
      <c r="Q285" s="45" t="s">
        <v>396</v>
      </c>
      <c r="R285" s="32" t="s">
        <v>231</v>
      </c>
      <c r="S285" s="45" t="s">
        <v>71</v>
      </c>
      <c r="T285" s="42" t="str">
        <f>VLOOKUP(Tabla1[[#This Row],[AREA]],Hoja1!A:B,2,FALSE)</f>
        <v>06. Educación y cultura</v>
      </c>
      <c r="U285" s="45" t="s">
        <v>147</v>
      </c>
      <c r="V285" s="42" t="str">
        <f>VLOOKUP(Tabla1[[#This Row],[PROGRAMA]],Hoja1!A:B,2,FALSE)</f>
        <v>3232. Conservación y mantenimiento centros educación infantil y primaria</v>
      </c>
      <c r="W285" s="45">
        <v>22</v>
      </c>
      <c r="X285" s="45">
        <v>22799</v>
      </c>
    </row>
    <row r="286" spans="1:24" x14ac:dyDescent="0.25">
      <c r="A286" s="33">
        <v>220249000275</v>
      </c>
      <c r="B286" s="55" t="s">
        <v>451</v>
      </c>
      <c r="C286" s="34">
        <v>46023</v>
      </c>
      <c r="D286" s="33">
        <v>22026001777</v>
      </c>
      <c r="E286" s="55" t="s">
        <v>686</v>
      </c>
      <c r="F286" s="35">
        <v>18719.7</v>
      </c>
      <c r="G286" s="55" t="s">
        <v>34</v>
      </c>
      <c r="H286" s="55" t="s">
        <v>1038</v>
      </c>
      <c r="I286" s="33">
        <v>220</v>
      </c>
      <c r="J286" s="55" t="s">
        <v>455</v>
      </c>
      <c r="K286" s="55" t="s">
        <v>455</v>
      </c>
      <c r="L286" s="55" t="s">
        <v>456</v>
      </c>
      <c r="M286" s="55" t="s">
        <v>457</v>
      </c>
      <c r="N286" s="55" t="s">
        <v>474</v>
      </c>
      <c r="O286" s="32" t="s">
        <v>276</v>
      </c>
      <c r="P286" s="32" t="s">
        <v>242</v>
      </c>
      <c r="Q286" s="45" t="s">
        <v>396</v>
      </c>
      <c r="R286" s="32" t="s">
        <v>231</v>
      </c>
      <c r="S286" s="45" t="s">
        <v>71</v>
      </c>
      <c r="T286" s="42" t="str">
        <f>VLOOKUP(Tabla1[[#This Row],[AREA]],Hoja1!A:B,2,FALSE)</f>
        <v>06. Educación y cultura</v>
      </c>
      <c r="U286" s="45" t="s">
        <v>145</v>
      </c>
      <c r="V286" s="42" t="str">
        <f>VLOOKUP(Tabla1[[#This Row],[PROGRAMA]],Hoja1!A:B,2,FALSE)</f>
        <v>3231. Escuelas infantiles</v>
      </c>
      <c r="W286" s="45">
        <v>22</v>
      </c>
      <c r="X286" s="45">
        <v>22799</v>
      </c>
    </row>
    <row r="287" spans="1:24" x14ac:dyDescent="0.25">
      <c r="A287" s="33">
        <v>220259000099</v>
      </c>
      <c r="B287" s="55" t="s">
        <v>451</v>
      </c>
      <c r="C287" s="34">
        <v>46023</v>
      </c>
      <c r="D287" s="33">
        <v>22026001509</v>
      </c>
      <c r="E287" s="55" t="s">
        <v>1039</v>
      </c>
      <c r="F287" s="35">
        <v>1531.25</v>
      </c>
      <c r="G287" s="55" t="s">
        <v>1040</v>
      </c>
      <c r="H287" s="55" t="s">
        <v>1041</v>
      </c>
      <c r="I287" s="33">
        <v>220</v>
      </c>
      <c r="J287" s="55" t="s">
        <v>455</v>
      </c>
      <c r="K287" s="55" t="s">
        <v>455</v>
      </c>
      <c r="L287" s="55" t="s">
        <v>456</v>
      </c>
      <c r="M287" s="55" t="s">
        <v>457</v>
      </c>
      <c r="N287" s="55" t="s">
        <v>458</v>
      </c>
      <c r="O287" s="32" t="s">
        <v>276</v>
      </c>
      <c r="P287" s="32" t="s">
        <v>242</v>
      </c>
      <c r="Q287" s="45" t="s">
        <v>396</v>
      </c>
      <c r="R287" s="32" t="s">
        <v>231</v>
      </c>
      <c r="S287" s="45" t="s">
        <v>70</v>
      </c>
      <c r="T287" s="42" t="str">
        <f>VLOOKUP(Tabla1[[#This Row],[AREA]],Hoja1!A:B,2,FALSE)</f>
        <v>04. Hacienda, personal y modernización administrativa</v>
      </c>
      <c r="U287" s="45" t="s">
        <v>143</v>
      </c>
      <c r="V287" s="42" t="str">
        <f>VLOOKUP(Tabla1[[#This Row],[PROGRAMA]],Hoja1!A:B,2,FALSE)</f>
        <v>3121. Prevención y salud laboral</v>
      </c>
      <c r="W287" s="45">
        <v>22</v>
      </c>
      <c r="X287" s="45">
        <v>22799</v>
      </c>
    </row>
    <row r="288" spans="1:24" x14ac:dyDescent="0.25">
      <c r="A288" s="33">
        <v>220260000754</v>
      </c>
      <c r="B288" s="55" t="s">
        <v>451</v>
      </c>
      <c r="C288" s="34">
        <v>46056</v>
      </c>
      <c r="D288" s="33">
        <v>22026000734</v>
      </c>
      <c r="E288" s="55" t="s">
        <v>1042</v>
      </c>
      <c r="F288" s="35">
        <v>1052</v>
      </c>
      <c r="G288" s="55" t="s">
        <v>283</v>
      </c>
      <c r="H288" s="55" t="s">
        <v>1043</v>
      </c>
      <c r="I288" s="33">
        <v>220</v>
      </c>
      <c r="J288" s="55" t="s">
        <v>494</v>
      </c>
      <c r="K288" s="55" t="s">
        <v>494</v>
      </c>
      <c r="L288" s="55" t="s">
        <v>473</v>
      </c>
      <c r="M288" s="55" t="s">
        <v>467</v>
      </c>
      <c r="N288" s="55" t="s">
        <v>468</v>
      </c>
      <c r="O288" s="32" t="s">
        <v>281</v>
      </c>
      <c r="P288" s="32" t="s">
        <v>242</v>
      </c>
      <c r="Q288" s="45" t="s">
        <v>396</v>
      </c>
      <c r="R288" s="32" t="s">
        <v>231</v>
      </c>
      <c r="S288" s="45" t="s">
        <v>66</v>
      </c>
      <c r="T288" s="42" t="str">
        <f>VLOOKUP(Tabla1[[#This Row],[AREA]],Hoja1!A:B,2,FALSE)</f>
        <v>01. Alcaldía</v>
      </c>
      <c r="U288" s="45" t="s">
        <v>188</v>
      </c>
      <c r="V288" s="42" t="str">
        <f>VLOOKUP(Tabla1[[#This Row],[PROGRAMA]],Hoja1!A:B,2,FALSE)</f>
        <v>9206. Archivo municipal</v>
      </c>
      <c r="W288" s="45">
        <v>22</v>
      </c>
      <c r="X288" s="45">
        <v>22001</v>
      </c>
    </row>
    <row r="289" spans="1:24" x14ac:dyDescent="0.25">
      <c r="A289" s="33">
        <v>220260000870</v>
      </c>
      <c r="B289" s="55" t="s">
        <v>451</v>
      </c>
      <c r="C289" s="34">
        <v>46062</v>
      </c>
      <c r="D289" s="33">
        <v>22026001415</v>
      </c>
      <c r="E289" s="55" t="s">
        <v>870</v>
      </c>
      <c r="F289" s="35">
        <v>3500</v>
      </c>
      <c r="G289" s="55" t="s">
        <v>32</v>
      </c>
      <c r="H289" s="55" t="s">
        <v>1044</v>
      </c>
      <c r="I289" s="33">
        <v>220</v>
      </c>
      <c r="J289" s="55" t="s">
        <v>455</v>
      </c>
      <c r="K289" s="55" t="s">
        <v>455</v>
      </c>
      <c r="L289" s="55" t="s">
        <v>473</v>
      </c>
      <c r="M289" s="55" t="s">
        <v>467</v>
      </c>
      <c r="N289" s="55" t="s">
        <v>468</v>
      </c>
      <c r="O289" s="32" t="s">
        <v>281</v>
      </c>
      <c r="P289" s="32" t="s">
        <v>242</v>
      </c>
      <c r="Q289" s="45" t="s">
        <v>396</v>
      </c>
      <c r="R289" s="32" t="s">
        <v>231</v>
      </c>
      <c r="S289" s="45" t="s">
        <v>262</v>
      </c>
      <c r="T289" s="42" t="str">
        <f>VLOOKUP(Tabla1[[#This Row],[AREA]],Hoja1!A:B,2,FALSE)</f>
        <v>11. Salud pública y seguridad ciudadana</v>
      </c>
      <c r="U289" s="45" t="s">
        <v>141</v>
      </c>
      <c r="V289" s="42" t="str">
        <f>VLOOKUP(Tabla1[[#This Row],[PROGRAMA]],Hoja1!A:B,2,FALSE)</f>
        <v>3111. Protección de la salubridad pública</v>
      </c>
      <c r="W289" s="45">
        <v>22</v>
      </c>
      <c r="X289" s="45">
        <v>22199</v>
      </c>
    </row>
    <row r="290" spans="1:24" x14ac:dyDescent="0.25">
      <c r="A290" s="33">
        <v>220249000276</v>
      </c>
      <c r="B290" s="55" t="s">
        <v>451</v>
      </c>
      <c r="C290" s="34">
        <v>46023</v>
      </c>
      <c r="D290" s="33">
        <v>22026001778</v>
      </c>
      <c r="E290" s="55" t="s">
        <v>1045</v>
      </c>
      <c r="F290" s="35">
        <v>1137.3499999999999</v>
      </c>
      <c r="G290" s="55" t="s">
        <v>34</v>
      </c>
      <c r="H290" s="55" t="s">
        <v>1046</v>
      </c>
      <c r="I290" s="33">
        <v>220</v>
      </c>
      <c r="J290" s="55" t="s">
        <v>455</v>
      </c>
      <c r="K290" s="55" t="s">
        <v>455</v>
      </c>
      <c r="L290" s="55" t="s">
        <v>456</v>
      </c>
      <c r="M290" s="55" t="s">
        <v>457</v>
      </c>
      <c r="N290" s="55" t="s">
        <v>474</v>
      </c>
      <c r="O290" s="32" t="s">
        <v>276</v>
      </c>
      <c r="P290" s="32" t="s">
        <v>242</v>
      </c>
      <c r="Q290" s="45" t="s">
        <v>396</v>
      </c>
      <c r="R290" s="32" t="s">
        <v>231</v>
      </c>
      <c r="S290" s="45" t="s">
        <v>71</v>
      </c>
      <c r="T290" s="42" t="str">
        <f>VLOOKUP(Tabla1[[#This Row],[AREA]],Hoja1!A:B,2,FALSE)</f>
        <v>06. Educación y cultura</v>
      </c>
      <c r="U290" s="45" t="s">
        <v>153</v>
      </c>
      <c r="V290" s="42" t="str">
        <f>VLOOKUP(Tabla1[[#This Row],[PROGRAMA]],Hoja1!A:B,2,FALSE)</f>
        <v>3321. Bibliotecas públicas</v>
      </c>
      <c r="W290" s="45">
        <v>22</v>
      </c>
      <c r="X290" s="45">
        <v>22799</v>
      </c>
    </row>
    <row r="291" spans="1:24" x14ac:dyDescent="0.25">
      <c r="A291" s="33">
        <v>220249000277</v>
      </c>
      <c r="B291" s="55" t="s">
        <v>451</v>
      </c>
      <c r="C291" s="34">
        <v>46023</v>
      </c>
      <c r="D291" s="33">
        <v>22026001779</v>
      </c>
      <c r="E291" s="55" t="s">
        <v>1047</v>
      </c>
      <c r="F291" s="35">
        <v>3988.38</v>
      </c>
      <c r="G291" s="55" t="s">
        <v>34</v>
      </c>
      <c r="H291" s="55" t="s">
        <v>1048</v>
      </c>
      <c r="I291" s="33">
        <v>220</v>
      </c>
      <c r="J291" s="55" t="s">
        <v>455</v>
      </c>
      <c r="K291" s="55" t="s">
        <v>455</v>
      </c>
      <c r="L291" s="55" t="s">
        <v>456</v>
      </c>
      <c r="M291" s="55" t="s">
        <v>457</v>
      </c>
      <c r="N291" s="55" t="s">
        <v>474</v>
      </c>
      <c r="O291" s="32" t="s">
        <v>276</v>
      </c>
      <c r="P291" s="32" t="s">
        <v>242</v>
      </c>
      <c r="Q291" s="45" t="s">
        <v>396</v>
      </c>
      <c r="R291" s="32" t="s">
        <v>231</v>
      </c>
      <c r="S291" s="45" t="s">
        <v>71</v>
      </c>
      <c r="T291" s="42" t="str">
        <f>VLOOKUP(Tabla1[[#This Row],[AREA]],Hoja1!A:B,2,FALSE)</f>
        <v>06. Educación y cultura</v>
      </c>
      <c r="U291" s="45" t="s">
        <v>157</v>
      </c>
      <c r="V291" s="42" t="str">
        <f>VLOOKUP(Tabla1[[#This Row],[PROGRAMA]],Hoja1!A:B,2,FALSE)</f>
        <v>3341. Coordinación de políticas culturales</v>
      </c>
      <c r="W291" s="45">
        <v>22</v>
      </c>
      <c r="X291" s="45">
        <v>22799</v>
      </c>
    </row>
    <row r="292" spans="1:24" x14ac:dyDescent="0.25">
      <c r="A292" s="33">
        <v>220249000278</v>
      </c>
      <c r="B292" s="55" t="s">
        <v>451</v>
      </c>
      <c r="C292" s="34">
        <v>46023</v>
      </c>
      <c r="D292" s="33">
        <v>22026001258</v>
      </c>
      <c r="E292" s="55" t="s">
        <v>464</v>
      </c>
      <c r="F292" s="35">
        <v>11620.04</v>
      </c>
      <c r="G292" s="55" t="s">
        <v>332</v>
      </c>
      <c r="H292" s="55" t="s">
        <v>1049</v>
      </c>
      <c r="I292" s="33">
        <v>220</v>
      </c>
      <c r="J292" s="55" t="s">
        <v>455</v>
      </c>
      <c r="K292" s="55" t="s">
        <v>455</v>
      </c>
      <c r="L292" s="55" t="s">
        <v>456</v>
      </c>
      <c r="M292" s="55" t="s">
        <v>457</v>
      </c>
      <c r="N292" s="55" t="s">
        <v>458</v>
      </c>
      <c r="O292" s="32" t="s">
        <v>276</v>
      </c>
      <c r="P292" s="32" t="s">
        <v>242</v>
      </c>
      <c r="Q292" s="45" t="s">
        <v>396</v>
      </c>
      <c r="R292" s="32" t="s">
        <v>231</v>
      </c>
      <c r="S292" s="45" t="s">
        <v>75</v>
      </c>
      <c r="T292" s="42" t="str">
        <f>VLOOKUP(Tabla1[[#This Row],[AREA]],Hoja1!A:B,2,FALSE)</f>
        <v>10. Personas mayores, familia y servicios sociales</v>
      </c>
      <c r="U292" s="45" t="s">
        <v>132</v>
      </c>
      <c r="V292" s="42" t="str">
        <f>VLOOKUP(Tabla1[[#This Row],[PROGRAMA]],Hoja1!A:B,2,FALSE)</f>
        <v>2312. Iniciativas sociales</v>
      </c>
      <c r="W292" s="45">
        <v>22</v>
      </c>
      <c r="X292" s="45">
        <v>22799</v>
      </c>
    </row>
    <row r="293" spans="1:24" x14ac:dyDescent="0.25">
      <c r="A293" s="33">
        <v>220249000287</v>
      </c>
      <c r="B293" s="55" t="s">
        <v>451</v>
      </c>
      <c r="C293" s="34">
        <v>46023</v>
      </c>
      <c r="D293" s="33">
        <v>22026001259</v>
      </c>
      <c r="E293" s="55" t="s">
        <v>1050</v>
      </c>
      <c r="F293" s="35">
        <v>45000</v>
      </c>
      <c r="G293" s="55" t="s">
        <v>1051</v>
      </c>
      <c r="H293" s="55" t="s">
        <v>1052</v>
      </c>
      <c r="I293" s="33">
        <v>220</v>
      </c>
      <c r="J293" s="55" t="s">
        <v>1003</v>
      </c>
      <c r="K293" s="55" t="s">
        <v>455</v>
      </c>
      <c r="L293" s="55" t="s">
        <v>456</v>
      </c>
      <c r="M293" s="55" t="s">
        <v>457</v>
      </c>
      <c r="N293" s="55" t="s">
        <v>458</v>
      </c>
      <c r="O293" s="32" t="s">
        <v>276</v>
      </c>
      <c r="P293" s="32" t="s">
        <v>242</v>
      </c>
      <c r="Q293" s="45" t="s">
        <v>396</v>
      </c>
      <c r="R293" s="32" t="s">
        <v>231</v>
      </c>
      <c r="S293" s="45" t="s">
        <v>75</v>
      </c>
      <c r="T293" s="42" t="str">
        <f>VLOOKUP(Tabla1[[#This Row],[AREA]],Hoja1!A:B,2,FALSE)</f>
        <v>10. Personas mayores, familia y servicios sociales</v>
      </c>
      <c r="U293" s="45" t="s">
        <v>134</v>
      </c>
      <c r="V293" s="42" t="str">
        <f>VLOOKUP(Tabla1[[#This Row],[PROGRAMA]],Hoja1!A:B,2,FALSE)</f>
        <v>2313. Dirección del área de personas mayores, familia y servicios sociales</v>
      </c>
      <c r="W293" s="45">
        <v>22</v>
      </c>
      <c r="X293" s="45">
        <v>22799</v>
      </c>
    </row>
    <row r="294" spans="1:24" x14ac:dyDescent="0.25">
      <c r="A294" s="33">
        <v>220249000288</v>
      </c>
      <c r="B294" s="55" t="s">
        <v>451</v>
      </c>
      <c r="C294" s="34">
        <v>46023</v>
      </c>
      <c r="D294" s="33">
        <v>22026001260</v>
      </c>
      <c r="E294" s="55" t="s">
        <v>464</v>
      </c>
      <c r="F294" s="35">
        <v>45000</v>
      </c>
      <c r="G294" s="55" t="s">
        <v>1053</v>
      </c>
      <c r="H294" s="55" t="s">
        <v>1054</v>
      </c>
      <c r="I294" s="33">
        <v>220</v>
      </c>
      <c r="J294" s="55" t="s">
        <v>1003</v>
      </c>
      <c r="K294" s="55" t="s">
        <v>455</v>
      </c>
      <c r="L294" s="55" t="s">
        <v>456</v>
      </c>
      <c r="M294" s="55" t="s">
        <v>457</v>
      </c>
      <c r="N294" s="55" t="s">
        <v>458</v>
      </c>
      <c r="O294" s="32" t="s">
        <v>276</v>
      </c>
      <c r="P294" s="32" t="s">
        <v>242</v>
      </c>
      <c r="Q294" s="45" t="s">
        <v>396</v>
      </c>
      <c r="R294" s="32" t="s">
        <v>231</v>
      </c>
      <c r="S294" s="45" t="s">
        <v>75</v>
      </c>
      <c r="T294" s="42" t="str">
        <f>VLOOKUP(Tabla1[[#This Row],[AREA]],Hoja1!A:B,2,FALSE)</f>
        <v>10. Personas mayores, familia y servicios sociales</v>
      </c>
      <c r="U294" s="45" t="s">
        <v>132</v>
      </c>
      <c r="V294" s="42" t="str">
        <f>VLOOKUP(Tabla1[[#This Row],[PROGRAMA]],Hoja1!A:B,2,FALSE)</f>
        <v>2312. Iniciativas sociales</v>
      </c>
      <c r="W294" s="45">
        <v>22</v>
      </c>
      <c r="X294" s="45">
        <v>22799</v>
      </c>
    </row>
    <row r="295" spans="1:24" x14ac:dyDescent="0.25">
      <c r="A295" s="33">
        <v>220260004704</v>
      </c>
      <c r="B295" s="55" t="s">
        <v>451</v>
      </c>
      <c r="C295" s="34">
        <v>46084</v>
      </c>
      <c r="D295" s="33">
        <v>22026002550</v>
      </c>
      <c r="E295" s="55" t="s">
        <v>1055</v>
      </c>
      <c r="F295" s="35">
        <v>9807.35</v>
      </c>
      <c r="G295" s="55" t="s">
        <v>775</v>
      </c>
      <c r="H295" s="55" t="s">
        <v>1056</v>
      </c>
      <c r="I295" s="33">
        <v>220</v>
      </c>
      <c r="J295" s="55" t="s">
        <v>494</v>
      </c>
      <c r="K295" s="55" t="s">
        <v>494</v>
      </c>
      <c r="L295" s="55" t="s">
        <v>644</v>
      </c>
      <c r="M295" s="55" t="s">
        <v>457</v>
      </c>
      <c r="N295" s="55" t="s">
        <v>458</v>
      </c>
      <c r="O295" s="32" t="s">
        <v>280</v>
      </c>
      <c r="P295" s="32" t="s">
        <v>242</v>
      </c>
      <c r="Q295" s="45">
        <v>6</v>
      </c>
      <c r="R295" s="32" t="s">
        <v>232</v>
      </c>
      <c r="S295" s="45" t="s">
        <v>74</v>
      </c>
      <c r="T295" s="42" t="str">
        <f>VLOOKUP(Tabla1[[#This Row],[AREA]],Hoja1!A:B,2,FALSE)</f>
        <v>09. Turismo, eventos y marca ciudad</v>
      </c>
      <c r="U295" s="45">
        <v>4321</v>
      </c>
      <c r="V295" s="42" t="str">
        <f>VLOOKUP(Tabla1[[#This Row],[PROGRAMA]],Hoja1!A:B,2,FALSE)</f>
        <v>4321. Turismo</v>
      </c>
      <c r="W295" s="45">
        <v>61</v>
      </c>
      <c r="X295" s="45">
        <v>619</v>
      </c>
    </row>
    <row r="296" spans="1:24" x14ac:dyDescent="0.25">
      <c r="A296" s="33">
        <v>220249000295</v>
      </c>
      <c r="B296" s="55" t="s">
        <v>451</v>
      </c>
      <c r="C296" s="34">
        <v>46023</v>
      </c>
      <c r="D296" s="33">
        <v>22026001781</v>
      </c>
      <c r="E296" s="55" t="s">
        <v>686</v>
      </c>
      <c r="F296" s="35">
        <v>207106.67</v>
      </c>
      <c r="G296" s="55" t="s">
        <v>1057</v>
      </c>
      <c r="H296" s="55" t="s">
        <v>1058</v>
      </c>
      <c r="I296" s="33">
        <v>220</v>
      </c>
      <c r="J296" s="55" t="s">
        <v>455</v>
      </c>
      <c r="K296" s="55" t="s">
        <v>455</v>
      </c>
      <c r="L296" s="55" t="s">
        <v>456</v>
      </c>
      <c r="M296" s="55" t="s">
        <v>457</v>
      </c>
      <c r="N296" s="55" t="s">
        <v>458</v>
      </c>
      <c r="O296" s="32" t="s">
        <v>276</v>
      </c>
      <c r="P296" s="32" t="s">
        <v>242</v>
      </c>
      <c r="Q296" s="45" t="s">
        <v>396</v>
      </c>
      <c r="R296" s="32" t="s">
        <v>231</v>
      </c>
      <c r="S296" s="45" t="s">
        <v>71</v>
      </c>
      <c r="T296" s="42" t="str">
        <f>VLOOKUP(Tabla1[[#This Row],[AREA]],Hoja1!A:B,2,FALSE)</f>
        <v>06. Educación y cultura</v>
      </c>
      <c r="U296" s="45" t="s">
        <v>145</v>
      </c>
      <c r="V296" s="42" t="str">
        <f>VLOOKUP(Tabla1[[#This Row],[PROGRAMA]],Hoja1!A:B,2,FALSE)</f>
        <v>3231. Escuelas infantiles</v>
      </c>
      <c r="W296" s="45">
        <v>22</v>
      </c>
      <c r="X296" s="45">
        <v>22799</v>
      </c>
    </row>
    <row r="297" spans="1:24" x14ac:dyDescent="0.25">
      <c r="A297" s="33">
        <v>220249000297</v>
      </c>
      <c r="B297" s="55" t="s">
        <v>451</v>
      </c>
      <c r="C297" s="34">
        <v>46023</v>
      </c>
      <c r="D297" s="33">
        <v>22026001783</v>
      </c>
      <c r="E297" s="55" t="s">
        <v>686</v>
      </c>
      <c r="F297" s="35">
        <v>137070.35999999999</v>
      </c>
      <c r="G297" s="55" t="s">
        <v>895</v>
      </c>
      <c r="H297" s="55" t="s">
        <v>1059</v>
      </c>
      <c r="I297" s="33">
        <v>220</v>
      </c>
      <c r="J297" s="55" t="s">
        <v>494</v>
      </c>
      <c r="K297" s="55" t="s">
        <v>494</v>
      </c>
      <c r="L297" s="55" t="s">
        <v>456</v>
      </c>
      <c r="M297" s="55" t="s">
        <v>457</v>
      </c>
      <c r="N297" s="55" t="s">
        <v>458</v>
      </c>
      <c r="O297" s="32" t="s">
        <v>276</v>
      </c>
      <c r="P297" s="32" t="s">
        <v>242</v>
      </c>
      <c r="Q297" s="45" t="s">
        <v>396</v>
      </c>
      <c r="R297" s="32" t="s">
        <v>231</v>
      </c>
      <c r="S297" s="45" t="s">
        <v>71</v>
      </c>
      <c r="T297" s="42" t="str">
        <f>VLOOKUP(Tabla1[[#This Row],[AREA]],Hoja1!A:B,2,FALSE)</f>
        <v>06. Educación y cultura</v>
      </c>
      <c r="U297" s="45" t="s">
        <v>145</v>
      </c>
      <c r="V297" s="42" t="str">
        <f>VLOOKUP(Tabla1[[#This Row],[PROGRAMA]],Hoja1!A:B,2,FALSE)</f>
        <v>3231. Escuelas infantiles</v>
      </c>
      <c r="W297" s="45">
        <v>22</v>
      </c>
      <c r="X297" s="45">
        <v>22799</v>
      </c>
    </row>
    <row r="298" spans="1:24" x14ac:dyDescent="0.25">
      <c r="A298" s="33">
        <v>220249000298</v>
      </c>
      <c r="B298" s="55" t="s">
        <v>451</v>
      </c>
      <c r="C298" s="34">
        <v>46023</v>
      </c>
      <c r="D298" s="33">
        <v>22026001784</v>
      </c>
      <c r="E298" s="55" t="s">
        <v>686</v>
      </c>
      <c r="F298" s="35">
        <v>294664</v>
      </c>
      <c r="G298" s="55" t="s">
        <v>1060</v>
      </c>
      <c r="H298" s="55" t="s">
        <v>1061</v>
      </c>
      <c r="I298" s="33">
        <v>220</v>
      </c>
      <c r="J298" s="55" t="s">
        <v>455</v>
      </c>
      <c r="K298" s="55" t="s">
        <v>455</v>
      </c>
      <c r="L298" s="55" t="s">
        <v>456</v>
      </c>
      <c r="M298" s="55" t="s">
        <v>457</v>
      </c>
      <c r="N298" s="55" t="s">
        <v>458</v>
      </c>
      <c r="O298" s="32" t="s">
        <v>276</v>
      </c>
      <c r="P298" s="32" t="s">
        <v>242</v>
      </c>
      <c r="Q298" s="45" t="s">
        <v>396</v>
      </c>
      <c r="R298" s="32" t="s">
        <v>231</v>
      </c>
      <c r="S298" s="45" t="s">
        <v>71</v>
      </c>
      <c r="T298" s="42" t="str">
        <f>VLOOKUP(Tabla1[[#This Row],[AREA]],Hoja1!A:B,2,FALSE)</f>
        <v>06. Educación y cultura</v>
      </c>
      <c r="U298" s="45" t="s">
        <v>145</v>
      </c>
      <c r="V298" s="42" t="str">
        <f>VLOOKUP(Tabla1[[#This Row],[PROGRAMA]],Hoja1!A:B,2,FALSE)</f>
        <v>3231. Escuelas infantiles</v>
      </c>
      <c r="W298" s="45">
        <v>22</v>
      </c>
      <c r="X298" s="45">
        <v>22799</v>
      </c>
    </row>
    <row r="299" spans="1:24" x14ac:dyDescent="0.25">
      <c r="A299" s="33">
        <v>220249000299</v>
      </c>
      <c r="B299" s="55" t="s">
        <v>451</v>
      </c>
      <c r="C299" s="34">
        <v>46023</v>
      </c>
      <c r="D299" s="33">
        <v>22026001785</v>
      </c>
      <c r="E299" s="55" t="s">
        <v>686</v>
      </c>
      <c r="F299" s="35">
        <v>163080</v>
      </c>
      <c r="G299" s="55" t="s">
        <v>1062</v>
      </c>
      <c r="H299" s="55" t="s">
        <v>1063</v>
      </c>
      <c r="I299" s="33">
        <v>220</v>
      </c>
      <c r="J299" s="55" t="s">
        <v>455</v>
      </c>
      <c r="K299" s="55" t="s">
        <v>455</v>
      </c>
      <c r="L299" s="55" t="s">
        <v>456</v>
      </c>
      <c r="M299" s="55" t="s">
        <v>457</v>
      </c>
      <c r="N299" s="55" t="s">
        <v>458</v>
      </c>
      <c r="O299" s="32" t="s">
        <v>276</v>
      </c>
      <c r="P299" s="32" t="s">
        <v>242</v>
      </c>
      <c r="Q299" s="45" t="s">
        <v>396</v>
      </c>
      <c r="R299" s="32" t="s">
        <v>231</v>
      </c>
      <c r="S299" s="45" t="s">
        <v>71</v>
      </c>
      <c r="T299" s="42" t="str">
        <f>VLOOKUP(Tabla1[[#This Row],[AREA]],Hoja1!A:B,2,FALSE)</f>
        <v>06. Educación y cultura</v>
      </c>
      <c r="U299" s="45" t="s">
        <v>145</v>
      </c>
      <c r="V299" s="42" t="str">
        <f>VLOOKUP(Tabla1[[#This Row],[PROGRAMA]],Hoja1!A:B,2,FALSE)</f>
        <v>3231. Escuelas infantiles</v>
      </c>
      <c r="W299" s="45">
        <v>22</v>
      </c>
      <c r="X299" s="45">
        <v>22799</v>
      </c>
    </row>
    <row r="300" spans="1:24" x14ac:dyDescent="0.25">
      <c r="A300" s="33">
        <v>220259000939</v>
      </c>
      <c r="B300" s="55" t="s">
        <v>451</v>
      </c>
      <c r="C300" s="34">
        <v>46023</v>
      </c>
      <c r="D300" s="33">
        <v>22026001236</v>
      </c>
      <c r="E300" s="55" t="s">
        <v>656</v>
      </c>
      <c r="F300" s="35">
        <v>3850</v>
      </c>
      <c r="G300" s="55" t="s">
        <v>1064</v>
      </c>
      <c r="H300" s="55" t="s">
        <v>1065</v>
      </c>
      <c r="I300" s="33">
        <v>220</v>
      </c>
      <c r="J300" s="55" t="s">
        <v>455</v>
      </c>
      <c r="K300" s="55" t="s">
        <v>455</v>
      </c>
      <c r="L300" s="55" t="s">
        <v>473</v>
      </c>
      <c r="M300" s="55" t="s">
        <v>457</v>
      </c>
      <c r="N300" s="55" t="s">
        <v>458</v>
      </c>
      <c r="O300" s="32" t="s">
        <v>276</v>
      </c>
      <c r="P300" s="32" t="s">
        <v>242</v>
      </c>
      <c r="Q300" s="45" t="s">
        <v>396</v>
      </c>
      <c r="R300" s="32" t="s">
        <v>231</v>
      </c>
      <c r="S300" s="45" t="s">
        <v>73</v>
      </c>
      <c r="T300" s="42" t="str">
        <f>VLOOKUP(Tabla1[[#This Row],[AREA]],Hoja1!A:B,2,FALSE)</f>
        <v>08. Tráfico y movilidad</v>
      </c>
      <c r="U300" s="45" t="s">
        <v>117</v>
      </c>
      <c r="V300" s="42" t="str">
        <f>VLOOKUP(Tabla1[[#This Row],[PROGRAMA]],Hoja1!A:B,2,FALSE)</f>
        <v>1532. Pavimentación vias públicas y otros servicios urbanísticos</v>
      </c>
      <c r="W300" s="45">
        <v>20</v>
      </c>
      <c r="X300" s="45">
        <v>203</v>
      </c>
    </row>
    <row r="301" spans="1:24" x14ac:dyDescent="0.25">
      <c r="A301" s="33">
        <v>220249000302</v>
      </c>
      <c r="B301" s="55" t="s">
        <v>451</v>
      </c>
      <c r="C301" s="34">
        <v>46023</v>
      </c>
      <c r="D301" s="33">
        <v>22026001788</v>
      </c>
      <c r="E301" s="55" t="s">
        <v>686</v>
      </c>
      <c r="F301" s="35">
        <v>126502.51</v>
      </c>
      <c r="G301" s="55" t="s">
        <v>895</v>
      </c>
      <c r="H301" s="55" t="s">
        <v>1066</v>
      </c>
      <c r="I301" s="33">
        <v>220</v>
      </c>
      <c r="J301" s="55" t="s">
        <v>494</v>
      </c>
      <c r="K301" s="55" t="s">
        <v>494</v>
      </c>
      <c r="L301" s="55" t="s">
        <v>456</v>
      </c>
      <c r="M301" s="55" t="s">
        <v>457</v>
      </c>
      <c r="N301" s="55" t="s">
        <v>458</v>
      </c>
      <c r="O301" s="32" t="s">
        <v>276</v>
      </c>
      <c r="P301" s="32" t="s">
        <v>242</v>
      </c>
      <c r="Q301" s="45" t="s">
        <v>396</v>
      </c>
      <c r="R301" s="32" t="s">
        <v>231</v>
      </c>
      <c r="S301" s="45" t="s">
        <v>71</v>
      </c>
      <c r="T301" s="42" t="str">
        <f>VLOOKUP(Tabla1[[#This Row],[AREA]],Hoja1!A:B,2,FALSE)</f>
        <v>06. Educación y cultura</v>
      </c>
      <c r="U301" s="45" t="s">
        <v>145</v>
      </c>
      <c r="V301" s="42" t="str">
        <f>VLOOKUP(Tabla1[[#This Row],[PROGRAMA]],Hoja1!A:B,2,FALSE)</f>
        <v>3231. Escuelas infantiles</v>
      </c>
      <c r="W301" s="45">
        <v>22</v>
      </c>
      <c r="X301" s="45">
        <v>22799</v>
      </c>
    </row>
    <row r="302" spans="1:24" x14ac:dyDescent="0.25">
      <c r="A302" s="33">
        <v>220249000303</v>
      </c>
      <c r="B302" s="55" t="s">
        <v>451</v>
      </c>
      <c r="C302" s="34">
        <v>46023</v>
      </c>
      <c r="D302" s="33">
        <v>22026001789</v>
      </c>
      <c r="E302" s="55" t="s">
        <v>686</v>
      </c>
      <c r="F302" s="35">
        <v>121013.33</v>
      </c>
      <c r="G302" s="55" t="s">
        <v>1057</v>
      </c>
      <c r="H302" s="55" t="s">
        <v>1067</v>
      </c>
      <c r="I302" s="33">
        <v>220</v>
      </c>
      <c r="J302" s="55" t="s">
        <v>455</v>
      </c>
      <c r="K302" s="55" t="s">
        <v>455</v>
      </c>
      <c r="L302" s="55" t="s">
        <v>456</v>
      </c>
      <c r="M302" s="55" t="s">
        <v>457</v>
      </c>
      <c r="N302" s="55" t="s">
        <v>458</v>
      </c>
      <c r="O302" s="32" t="s">
        <v>276</v>
      </c>
      <c r="P302" s="32" t="s">
        <v>242</v>
      </c>
      <c r="Q302" s="45" t="s">
        <v>396</v>
      </c>
      <c r="R302" s="32" t="s">
        <v>231</v>
      </c>
      <c r="S302" s="45" t="s">
        <v>71</v>
      </c>
      <c r="T302" s="42" t="str">
        <f>VLOOKUP(Tabla1[[#This Row],[AREA]],Hoja1!A:B,2,FALSE)</f>
        <v>06. Educación y cultura</v>
      </c>
      <c r="U302" s="45" t="s">
        <v>145</v>
      </c>
      <c r="V302" s="42" t="str">
        <f>VLOOKUP(Tabla1[[#This Row],[PROGRAMA]],Hoja1!A:B,2,FALSE)</f>
        <v>3231. Escuelas infantiles</v>
      </c>
      <c r="W302" s="45">
        <v>22</v>
      </c>
      <c r="X302" s="45">
        <v>22799</v>
      </c>
    </row>
    <row r="303" spans="1:24" x14ac:dyDescent="0.25">
      <c r="A303" s="33">
        <v>220250069088</v>
      </c>
      <c r="B303" s="55" t="s">
        <v>451</v>
      </c>
      <c r="C303" s="34">
        <v>46099</v>
      </c>
      <c r="D303" s="33">
        <v>22025008870</v>
      </c>
      <c r="E303" s="55" t="s">
        <v>1068</v>
      </c>
      <c r="F303" s="35">
        <v>23311.22</v>
      </c>
      <c r="G303" s="55" t="s">
        <v>1069</v>
      </c>
      <c r="H303" s="55" t="s">
        <v>1070</v>
      </c>
      <c r="I303" s="33">
        <v>220</v>
      </c>
      <c r="J303" s="55" t="s">
        <v>455</v>
      </c>
      <c r="K303" s="55" t="s">
        <v>455</v>
      </c>
      <c r="L303" s="55" t="s">
        <v>644</v>
      </c>
      <c r="M303" s="55" t="s">
        <v>467</v>
      </c>
      <c r="N303" s="55" t="s">
        <v>468</v>
      </c>
      <c r="O303" s="32" t="s">
        <v>281</v>
      </c>
      <c r="P303" s="32" t="s">
        <v>242</v>
      </c>
      <c r="Q303" s="45">
        <v>6</v>
      </c>
      <c r="R303" s="32" t="s">
        <v>232</v>
      </c>
      <c r="S303" s="45" t="s">
        <v>74</v>
      </c>
      <c r="T303" s="42" t="str">
        <f>VLOOKUP(Tabla1[[#This Row],[AREA]],Hoja1!A:B,2,FALSE)</f>
        <v>09. Turismo, eventos y marca ciudad</v>
      </c>
      <c r="U303" s="45">
        <v>4321</v>
      </c>
      <c r="V303" s="42" t="str">
        <f>VLOOKUP(Tabla1[[#This Row],[PROGRAMA]],Hoja1!A:B,2,FALSE)</f>
        <v>4321. Turismo</v>
      </c>
      <c r="W303" s="45">
        <v>62</v>
      </c>
      <c r="X303" s="45">
        <v>623</v>
      </c>
    </row>
    <row r="304" spans="1:24" x14ac:dyDescent="0.25">
      <c r="A304" s="33">
        <v>220249000308</v>
      </c>
      <c r="B304" s="55" t="s">
        <v>451</v>
      </c>
      <c r="C304" s="34">
        <v>46023</v>
      </c>
      <c r="D304" s="33">
        <v>22026001790</v>
      </c>
      <c r="E304" s="55" t="s">
        <v>686</v>
      </c>
      <c r="F304" s="35">
        <v>401413.33</v>
      </c>
      <c r="G304" s="55" t="s">
        <v>1071</v>
      </c>
      <c r="H304" s="55" t="s">
        <v>1072</v>
      </c>
      <c r="I304" s="33">
        <v>220</v>
      </c>
      <c r="J304" s="55" t="s">
        <v>455</v>
      </c>
      <c r="K304" s="55" t="s">
        <v>455</v>
      </c>
      <c r="L304" s="55" t="s">
        <v>456</v>
      </c>
      <c r="M304" s="55" t="s">
        <v>457</v>
      </c>
      <c r="N304" s="55" t="s">
        <v>458</v>
      </c>
      <c r="O304" s="32" t="s">
        <v>276</v>
      </c>
      <c r="P304" s="32" t="s">
        <v>242</v>
      </c>
      <c r="Q304" s="45" t="s">
        <v>396</v>
      </c>
      <c r="R304" s="32" t="s">
        <v>231</v>
      </c>
      <c r="S304" s="45" t="s">
        <v>71</v>
      </c>
      <c r="T304" s="42" t="str">
        <f>VLOOKUP(Tabla1[[#This Row],[AREA]],Hoja1!A:B,2,FALSE)</f>
        <v>06. Educación y cultura</v>
      </c>
      <c r="U304" s="45" t="s">
        <v>145</v>
      </c>
      <c r="V304" s="42" t="str">
        <f>VLOOKUP(Tabla1[[#This Row],[PROGRAMA]],Hoja1!A:B,2,FALSE)</f>
        <v>3231. Escuelas infantiles</v>
      </c>
      <c r="W304" s="45">
        <v>22</v>
      </c>
      <c r="X304" s="45">
        <v>22799</v>
      </c>
    </row>
    <row r="305" spans="1:24" x14ac:dyDescent="0.25">
      <c r="A305" s="33">
        <v>220249000309</v>
      </c>
      <c r="B305" s="55" t="s">
        <v>451</v>
      </c>
      <c r="C305" s="34">
        <v>46023</v>
      </c>
      <c r="D305" s="33">
        <v>22026001261</v>
      </c>
      <c r="E305" s="55" t="s">
        <v>1050</v>
      </c>
      <c r="F305" s="35">
        <v>45000</v>
      </c>
      <c r="G305" s="55" t="s">
        <v>1073</v>
      </c>
      <c r="H305" s="55" t="s">
        <v>1074</v>
      </c>
      <c r="I305" s="33">
        <v>220</v>
      </c>
      <c r="J305" s="55" t="s">
        <v>494</v>
      </c>
      <c r="K305" s="55" t="s">
        <v>494</v>
      </c>
      <c r="L305" s="55" t="s">
        <v>456</v>
      </c>
      <c r="M305" s="55" t="s">
        <v>457</v>
      </c>
      <c r="N305" s="55" t="s">
        <v>458</v>
      </c>
      <c r="O305" s="32" t="s">
        <v>276</v>
      </c>
      <c r="P305" s="32" t="s">
        <v>242</v>
      </c>
      <c r="Q305" s="45" t="s">
        <v>396</v>
      </c>
      <c r="R305" s="32" t="s">
        <v>231</v>
      </c>
      <c r="S305" s="45" t="s">
        <v>75</v>
      </c>
      <c r="T305" s="42" t="str">
        <f>VLOOKUP(Tabla1[[#This Row],[AREA]],Hoja1!A:B,2,FALSE)</f>
        <v>10. Personas mayores, familia y servicios sociales</v>
      </c>
      <c r="U305" s="45" t="s">
        <v>134</v>
      </c>
      <c r="V305" s="42" t="str">
        <f>VLOOKUP(Tabla1[[#This Row],[PROGRAMA]],Hoja1!A:B,2,FALSE)</f>
        <v>2313. Dirección del área de personas mayores, familia y servicios sociales</v>
      </c>
      <c r="W305" s="45">
        <v>22</v>
      </c>
      <c r="X305" s="45">
        <v>22799</v>
      </c>
    </row>
    <row r="306" spans="1:24" x14ac:dyDescent="0.25">
      <c r="A306" s="33">
        <v>220249000383</v>
      </c>
      <c r="B306" s="55" t="s">
        <v>451</v>
      </c>
      <c r="C306" s="34">
        <v>46023</v>
      </c>
      <c r="D306" s="33">
        <v>22026001262</v>
      </c>
      <c r="E306" s="55" t="s">
        <v>745</v>
      </c>
      <c r="F306" s="35">
        <v>38812.5</v>
      </c>
      <c r="G306" s="55" t="s">
        <v>1075</v>
      </c>
      <c r="H306" s="55" t="s">
        <v>1076</v>
      </c>
      <c r="I306" s="33">
        <v>220</v>
      </c>
      <c r="J306" s="55" t="s">
        <v>1003</v>
      </c>
      <c r="K306" s="55" t="s">
        <v>455</v>
      </c>
      <c r="L306" s="55" t="s">
        <v>456</v>
      </c>
      <c r="M306" s="55" t="s">
        <v>457</v>
      </c>
      <c r="N306" s="55" t="s">
        <v>458</v>
      </c>
      <c r="O306" s="32" t="s">
        <v>276</v>
      </c>
      <c r="P306" s="32" t="s">
        <v>242</v>
      </c>
      <c r="Q306" s="45" t="s">
        <v>396</v>
      </c>
      <c r="R306" s="32" t="s">
        <v>231</v>
      </c>
      <c r="S306" s="45" t="s">
        <v>75</v>
      </c>
      <c r="T306" s="42" t="str">
        <f>VLOOKUP(Tabla1[[#This Row],[AREA]],Hoja1!A:B,2,FALSE)</f>
        <v>10. Personas mayores, familia y servicios sociales</v>
      </c>
      <c r="U306" s="45" t="s">
        <v>136</v>
      </c>
      <c r="V306" s="42" t="str">
        <f>VLOOKUP(Tabla1[[#This Row],[PROGRAMA]],Hoja1!A:B,2,FALSE)</f>
        <v>2315. Políticas de Igualdad e infancia</v>
      </c>
      <c r="W306" s="45">
        <v>22</v>
      </c>
      <c r="X306" s="45">
        <v>22620</v>
      </c>
    </row>
    <row r="307" spans="1:24" x14ac:dyDescent="0.25">
      <c r="A307" s="33">
        <v>220249000471</v>
      </c>
      <c r="B307" s="55" t="s">
        <v>451</v>
      </c>
      <c r="C307" s="34">
        <v>46023</v>
      </c>
      <c r="D307" s="33">
        <v>22026001049</v>
      </c>
      <c r="E307" s="55" t="s">
        <v>682</v>
      </c>
      <c r="F307" s="35">
        <v>47644.36</v>
      </c>
      <c r="G307" s="55" t="s">
        <v>1077</v>
      </c>
      <c r="H307" s="55" t="s">
        <v>1078</v>
      </c>
      <c r="I307" s="33">
        <v>220</v>
      </c>
      <c r="J307" s="55" t="s">
        <v>455</v>
      </c>
      <c r="K307" s="55" t="s">
        <v>455</v>
      </c>
      <c r="L307" s="55" t="s">
        <v>456</v>
      </c>
      <c r="M307" s="55" t="s">
        <v>457</v>
      </c>
      <c r="N307" s="55" t="s">
        <v>458</v>
      </c>
      <c r="O307" s="32" t="s">
        <v>276</v>
      </c>
      <c r="P307" s="32" t="s">
        <v>242</v>
      </c>
      <c r="Q307" s="45" t="s">
        <v>396</v>
      </c>
      <c r="R307" s="32" t="s">
        <v>231</v>
      </c>
      <c r="S307" s="45" t="s">
        <v>262</v>
      </c>
      <c r="T307" s="42" t="str">
        <f>VLOOKUP(Tabla1[[#This Row],[AREA]],Hoja1!A:B,2,FALSE)</f>
        <v>11. Salud pública y seguridad ciudadana</v>
      </c>
      <c r="U307" s="45" t="s">
        <v>121</v>
      </c>
      <c r="V307" s="42" t="str">
        <f>VLOOKUP(Tabla1[[#This Row],[PROGRAMA]],Hoja1!A:B,2,FALSE)</f>
        <v>1631. Limpieza viaria</v>
      </c>
      <c r="W307" s="45">
        <v>22</v>
      </c>
      <c r="X307" s="45">
        <v>22700</v>
      </c>
    </row>
    <row r="308" spans="1:24" x14ac:dyDescent="0.25">
      <c r="A308" s="33">
        <v>220249000491</v>
      </c>
      <c r="B308" s="55" t="s">
        <v>451</v>
      </c>
      <c r="C308" s="34">
        <v>46023</v>
      </c>
      <c r="D308" s="33">
        <v>22026001271</v>
      </c>
      <c r="E308" s="55" t="s">
        <v>1079</v>
      </c>
      <c r="F308" s="35">
        <v>5044.76</v>
      </c>
      <c r="G308" s="55" t="s">
        <v>998</v>
      </c>
      <c r="H308" s="55" t="s">
        <v>1080</v>
      </c>
      <c r="I308" s="33">
        <v>220</v>
      </c>
      <c r="J308" s="55" t="s">
        <v>1000</v>
      </c>
      <c r="K308" s="55" t="s">
        <v>1000</v>
      </c>
      <c r="L308" s="55" t="s">
        <v>456</v>
      </c>
      <c r="M308" s="55" t="s">
        <v>457</v>
      </c>
      <c r="N308" s="55" t="s">
        <v>458</v>
      </c>
      <c r="O308" s="32" t="s">
        <v>276</v>
      </c>
      <c r="P308" s="32" t="s">
        <v>242</v>
      </c>
      <c r="Q308" s="45">
        <v>6</v>
      </c>
      <c r="R308" s="32" t="s">
        <v>232</v>
      </c>
      <c r="S308" s="45" t="s">
        <v>68</v>
      </c>
      <c r="T308" s="42" t="str">
        <f>VLOOKUP(Tabla1[[#This Row],[AREA]],Hoja1!A:B,2,FALSE)</f>
        <v>02. Urbanismo y vivienda</v>
      </c>
      <c r="U308" s="45">
        <v>9332</v>
      </c>
      <c r="V308" s="42" t="str">
        <f>VLOOKUP(Tabla1[[#This Row],[PROGRAMA]],Hoja1!A:B,2,FALSE)</f>
        <v>9332. Mantenimiento de edificios e instalaciones municipales</v>
      </c>
      <c r="W308" s="45">
        <v>63</v>
      </c>
      <c r="X308" s="45">
        <v>632</v>
      </c>
    </row>
    <row r="309" spans="1:24" x14ac:dyDescent="0.25">
      <c r="A309" s="33">
        <v>220249000492</v>
      </c>
      <c r="B309" s="55" t="s">
        <v>451</v>
      </c>
      <c r="C309" s="34">
        <v>46023</v>
      </c>
      <c r="D309" s="33">
        <v>22026001272</v>
      </c>
      <c r="E309" s="55" t="s">
        <v>1079</v>
      </c>
      <c r="F309" s="35">
        <v>23930.04</v>
      </c>
      <c r="G309" s="55" t="s">
        <v>981</v>
      </c>
      <c r="H309" s="55" t="s">
        <v>1081</v>
      </c>
      <c r="I309" s="33">
        <v>220</v>
      </c>
      <c r="J309" s="55" t="s">
        <v>812</v>
      </c>
      <c r="K309" s="55" t="s">
        <v>455</v>
      </c>
      <c r="L309" s="55" t="s">
        <v>456</v>
      </c>
      <c r="M309" s="55" t="s">
        <v>457</v>
      </c>
      <c r="N309" s="55" t="s">
        <v>458</v>
      </c>
      <c r="O309" s="32" t="s">
        <v>276</v>
      </c>
      <c r="P309" s="32" t="s">
        <v>242</v>
      </c>
      <c r="Q309" s="45">
        <v>6</v>
      </c>
      <c r="R309" s="32" t="s">
        <v>232</v>
      </c>
      <c r="S309" s="45" t="s">
        <v>68</v>
      </c>
      <c r="T309" s="42" t="str">
        <f>VLOOKUP(Tabla1[[#This Row],[AREA]],Hoja1!A:B,2,FALSE)</f>
        <v>02. Urbanismo y vivienda</v>
      </c>
      <c r="U309" s="45">
        <v>9332</v>
      </c>
      <c r="V309" s="42" t="str">
        <f>VLOOKUP(Tabla1[[#This Row],[PROGRAMA]],Hoja1!A:B,2,FALSE)</f>
        <v>9332. Mantenimiento de edificios e instalaciones municipales</v>
      </c>
      <c r="W309" s="45">
        <v>63</v>
      </c>
      <c r="X309" s="45">
        <v>632</v>
      </c>
    </row>
    <row r="310" spans="1:24" x14ac:dyDescent="0.25">
      <c r="A310" s="33">
        <v>220249000522</v>
      </c>
      <c r="B310" s="55" t="s">
        <v>451</v>
      </c>
      <c r="C310" s="34">
        <v>46023</v>
      </c>
      <c r="D310" s="33">
        <v>22026001724</v>
      </c>
      <c r="E310" s="55" t="s">
        <v>956</v>
      </c>
      <c r="F310" s="35">
        <v>950.4</v>
      </c>
      <c r="G310" s="55" t="s">
        <v>1082</v>
      </c>
      <c r="H310" s="55" t="s">
        <v>1083</v>
      </c>
      <c r="I310" s="33">
        <v>220</v>
      </c>
      <c r="J310" s="55" t="s">
        <v>1084</v>
      </c>
      <c r="K310" s="55" t="s">
        <v>494</v>
      </c>
      <c r="L310" s="55" t="s">
        <v>473</v>
      </c>
      <c r="M310" s="55" t="s">
        <v>457</v>
      </c>
      <c r="N310" s="55" t="s">
        <v>458</v>
      </c>
      <c r="O310" s="32" t="s">
        <v>276</v>
      </c>
      <c r="P310" s="32" t="s">
        <v>242</v>
      </c>
      <c r="Q310" s="45" t="s">
        <v>396</v>
      </c>
      <c r="R310" s="32" t="s">
        <v>231</v>
      </c>
      <c r="S310" s="45" t="s">
        <v>72</v>
      </c>
      <c r="T310" s="42" t="str">
        <f>VLOOKUP(Tabla1[[#This Row],[AREA]],Hoja1!A:B,2,FALSE)</f>
        <v>07. Medio ambiente</v>
      </c>
      <c r="U310" s="45" t="s">
        <v>128</v>
      </c>
      <c r="V310" s="42" t="str">
        <f>VLOOKUP(Tabla1[[#This Row],[PROGRAMA]],Hoja1!A:B,2,FALSE)</f>
        <v>1721. Protección del medio ambiente</v>
      </c>
      <c r="W310" s="45">
        <v>22</v>
      </c>
      <c r="X310" s="45">
        <v>22799</v>
      </c>
    </row>
    <row r="311" spans="1:24" x14ac:dyDescent="0.25">
      <c r="A311" s="33">
        <v>220259000992</v>
      </c>
      <c r="B311" s="55" t="s">
        <v>451</v>
      </c>
      <c r="C311" s="34">
        <v>46023</v>
      </c>
      <c r="D311" s="33">
        <v>22026001082</v>
      </c>
      <c r="E311" s="55" t="s">
        <v>483</v>
      </c>
      <c r="F311" s="35">
        <v>575.52</v>
      </c>
      <c r="G311" s="55" t="s">
        <v>1064</v>
      </c>
      <c r="H311" s="55" t="s">
        <v>1085</v>
      </c>
      <c r="I311" s="33">
        <v>220</v>
      </c>
      <c r="J311" s="55" t="s">
        <v>455</v>
      </c>
      <c r="K311" s="55" t="s">
        <v>455</v>
      </c>
      <c r="L311" s="55" t="s">
        <v>473</v>
      </c>
      <c r="M311" s="55" t="s">
        <v>457</v>
      </c>
      <c r="N311" s="55" t="s">
        <v>458</v>
      </c>
      <c r="O311" s="32" t="s">
        <v>276</v>
      </c>
      <c r="P311" s="32" t="s">
        <v>242</v>
      </c>
      <c r="Q311" s="45" t="s">
        <v>396</v>
      </c>
      <c r="R311" s="32" t="s">
        <v>231</v>
      </c>
      <c r="S311" s="45" t="s">
        <v>66</v>
      </c>
      <c r="T311" s="42" t="str">
        <f>VLOOKUP(Tabla1[[#This Row],[AREA]],Hoja1!A:B,2,FALSE)</f>
        <v>01. Alcaldía</v>
      </c>
      <c r="U311" s="45" t="s">
        <v>185</v>
      </c>
      <c r="V311" s="42" t="str">
        <f>VLOOKUP(Tabla1[[#This Row],[PROGRAMA]],Hoja1!A:B,2,FALSE)</f>
        <v>9203. Unidad de régimen interior</v>
      </c>
      <c r="W311" s="45">
        <v>20</v>
      </c>
      <c r="X311" s="45">
        <v>203</v>
      </c>
    </row>
    <row r="312" spans="1:24" x14ac:dyDescent="0.25">
      <c r="A312" s="33">
        <v>220259000993</v>
      </c>
      <c r="B312" s="55" t="s">
        <v>451</v>
      </c>
      <c r="C312" s="34">
        <v>46023</v>
      </c>
      <c r="D312" s="33">
        <v>22026001083</v>
      </c>
      <c r="E312" s="55" t="s">
        <v>483</v>
      </c>
      <c r="F312" s="35">
        <v>674.8</v>
      </c>
      <c r="G312" s="55" t="s">
        <v>1064</v>
      </c>
      <c r="H312" s="55" t="s">
        <v>1086</v>
      </c>
      <c r="I312" s="33">
        <v>220</v>
      </c>
      <c r="J312" s="55" t="s">
        <v>455</v>
      </c>
      <c r="K312" s="55" t="s">
        <v>455</v>
      </c>
      <c r="L312" s="55" t="s">
        <v>473</v>
      </c>
      <c r="M312" s="55" t="s">
        <v>457</v>
      </c>
      <c r="N312" s="55" t="s">
        <v>458</v>
      </c>
      <c r="O312" s="32" t="s">
        <v>276</v>
      </c>
      <c r="P312" s="32" t="s">
        <v>242</v>
      </c>
      <c r="Q312" s="45" t="s">
        <v>396</v>
      </c>
      <c r="R312" s="32" t="s">
        <v>231</v>
      </c>
      <c r="S312" s="45" t="s">
        <v>66</v>
      </c>
      <c r="T312" s="42" t="str">
        <f>VLOOKUP(Tabla1[[#This Row],[AREA]],Hoja1!A:B,2,FALSE)</f>
        <v>01. Alcaldía</v>
      </c>
      <c r="U312" s="45" t="s">
        <v>185</v>
      </c>
      <c r="V312" s="42" t="str">
        <f>VLOOKUP(Tabla1[[#This Row],[PROGRAMA]],Hoja1!A:B,2,FALSE)</f>
        <v>9203. Unidad de régimen interior</v>
      </c>
      <c r="W312" s="45">
        <v>20</v>
      </c>
      <c r="X312" s="45">
        <v>203</v>
      </c>
    </row>
    <row r="313" spans="1:24" x14ac:dyDescent="0.25">
      <c r="A313" s="33">
        <v>220259000996</v>
      </c>
      <c r="B313" s="55" t="s">
        <v>451</v>
      </c>
      <c r="C313" s="34">
        <v>46023</v>
      </c>
      <c r="D313" s="33">
        <v>22026001238</v>
      </c>
      <c r="E313" s="55" t="s">
        <v>855</v>
      </c>
      <c r="F313" s="35">
        <v>1925</v>
      </c>
      <c r="G313" s="55" t="s">
        <v>1064</v>
      </c>
      <c r="H313" s="55" t="s">
        <v>1087</v>
      </c>
      <c r="I313" s="33">
        <v>220</v>
      </c>
      <c r="J313" s="55" t="s">
        <v>455</v>
      </c>
      <c r="K313" s="55" t="s">
        <v>455</v>
      </c>
      <c r="L313" s="55" t="s">
        <v>473</v>
      </c>
      <c r="M313" s="55" t="s">
        <v>457</v>
      </c>
      <c r="N313" s="55" t="s">
        <v>458</v>
      </c>
      <c r="O313" s="32" t="s">
        <v>276</v>
      </c>
      <c r="P313" s="32" t="s">
        <v>242</v>
      </c>
      <c r="Q313" s="45" t="s">
        <v>396</v>
      </c>
      <c r="R313" s="32" t="s">
        <v>231</v>
      </c>
      <c r="S313" s="45" t="s">
        <v>73</v>
      </c>
      <c r="T313" s="42" t="str">
        <f>VLOOKUP(Tabla1[[#This Row],[AREA]],Hoja1!A:B,2,FALSE)</f>
        <v>08. Tráfico y movilidad</v>
      </c>
      <c r="U313" s="45" t="s">
        <v>108</v>
      </c>
      <c r="V313" s="42" t="str">
        <f>VLOOKUP(Tabla1[[#This Row],[PROGRAMA]],Hoja1!A:B,2,FALSE)</f>
        <v>1341. Movilidad</v>
      </c>
      <c r="W313" s="45">
        <v>20</v>
      </c>
      <c r="X313" s="45">
        <v>203</v>
      </c>
    </row>
    <row r="314" spans="1:24" x14ac:dyDescent="0.25">
      <c r="A314" s="33">
        <v>220249000523</v>
      </c>
      <c r="B314" s="55" t="s">
        <v>451</v>
      </c>
      <c r="C314" s="34">
        <v>46023</v>
      </c>
      <c r="D314" s="33">
        <v>22026001725</v>
      </c>
      <c r="E314" s="55" t="s">
        <v>661</v>
      </c>
      <c r="F314" s="35">
        <v>2416.54</v>
      </c>
      <c r="G314" s="55" t="s">
        <v>437</v>
      </c>
      <c r="H314" s="55" t="s">
        <v>1088</v>
      </c>
      <c r="I314" s="33">
        <v>220</v>
      </c>
      <c r="J314" s="55" t="s">
        <v>494</v>
      </c>
      <c r="K314" s="55" t="s">
        <v>494</v>
      </c>
      <c r="L314" s="55" t="s">
        <v>473</v>
      </c>
      <c r="M314" s="55" t="s">
        <v>457</v>
      </c>
      <c r="N314" s="55" t="s">
        <v>458</v>
      </c>
      <c r="O314" s="32" t="s">
        <v>276</v>
      </c>
      <c r="P314" s="32" t="s">
        <v>242</v>
      </c>
      <c r="Q314" s="45" t="s">
        <v>396</v>
      </c>
      <c r="R314" s="32" t="s">
        <v>231</v>
      </c>
      <c r="S314" s="45" t="s">
        <v>72</v>
      </c>
      <c r="T314" s="42" t="str">
        <f>VLOOKUP(Tabla1[[#This Row],[AREA]],Hoja1!A:B,2,FALSE)</f>
        <v>07. Medio ambiente</v>
      </c>
      <c r="U314" s="45" t="s">
        <v>128</v>
      </c>
      <c r="V314" s="42" t="str">
        <f>VLOOKUP(Tabla1[[#This Row],[PROGRAMA]],Hoja1!A:B,2,FALSE)</f>
        <v>1721. Protección del medio ambiente</v>
      </c>
      <c r="W314" s="45">
        <v>21</v>
      </c>
      <c r="X314" s="45">
        <v>213</v>
      </c>
    </row>
    <row r="315" spans="1:24" x14ac:dyDescent="0.25">
      <c r="A315" s="33">
        <v>220249000534</v>
      </c>
      <c r="B315" s="55" t="s">
        <v>451</v>
      </c>
      <c r="C315" s="34">
        <v>46023</v>
      </c>
      <c r="D315" s="33">
        <v>22026001727</v>
      </c>
      <c r="E315" s="55" t="s">
        <v>1089</v>
      </c>
      <c r="F315" s="35">
        <v>38032.22</v>
      </c>
      <c r="G315" s="55" t="s">
        <v>1090</v>
      </c>
      <c r="H315" s="55" t="s">
        <v>1091</v>
      </c>
      <c r="I315" s="33">
        <v>220</v>
      </c>
      <c r="J315" s="55" t="s">
        <v>478</v>
      </c>
      <c r="K315" s="55" t="s">
        <v>478</v>
      </c>
      <c r="L315" s="55" t="s">
        <v>456</v>
      </c>
      <c r="M315" s="55" t="s">
        <v>457</v>
      </c>
      <c r="N315" s="55" t="s">
        <v>458</v>
      </c>
      <c r="O315" s="32" t="s">
        <v>276</v>
      </c>
      <c r="P315" s="32" t="s">
        <v>242</v>
      </c>
      <c r="Q315" s="45" t="s">
        <v>396</v>
      </c>
      <c r="R315" s="32" t="s">
        <v>231</v>
      </c>
      <c r="S315" s="45" t="s">
        <v>72</v>
      </c>
      <c r="T315" s="42" t="str">
        <f>VLOOKUP(Tabla1[[#This Row],[AREA]],Hoja1!A:B,2,FALSE)</f>
        <v>07. Medio ambiente</v>
      </c>
      <c r="U315" s="45" t="s">
        <v>124</v>
      </c>
      <c r="V315" s="42" t="str">
        <f>VLOOKUP(Tabla1[[#This Row],[PROGRAMA]],Hoja1!A:B,2,FALSE)</f>
        <v>1701. Dirección del área de medio ambiente</v>
      </c>
      <c r="W315" s="45">
        <v>22</v>
      </c>
      <c r="X315" s="45">
        <v>22706</v>
      </c>
    </row>
    <row r="316" spans="1:24" x14ac:dyDescent="0.25">
      <c r="A316" s="33">
        <v>220249000535</v>
      </c>
      <c r="B316" s="55" t="s">
        <v>451</v>
      </c>
      <c r="C316" s="34">
        <v>46023</v>
      </c>
      <c r="D316" s="33">
        <v>22026001728</v>
      </c>
      <c r="E316" s="55" t="s">
        <v>1092</v>
      </c>
      <c r="F316" s="35">
        <v>14047.5</v>
      </c>
      <c r="G316" s="55" t="s">
        <v>1093</v>
      </c>
      <c r="H316" s="55" t="s">
        <v>1094</v>
      </c>
      <c r="I316" s="33">
        <v>220</v>
      </c>
      <c r="J316" s="55" t="s">
        <v>558</v>
      </c>
      <c r="K316" s="55" t="s">
        <v>558</v>
      </c>
      <c r="L316" s="55" t="s">
        <v>456</v>
      </c>
      <c r="M316" s="55" t="s">
        <v>457</v>
      </c>
      <c r="N316" s="55" t="s">
        <v>458</v>
      </c>
      <c r="O316" s="32" t="s">
        <v>276</v>
      </c>
      <c r="P316" s="32" t="s">
        <v>242</v>
      </c>
      <c r="Q316" s="45" t="s">
        <v>396</v>
      </c>
      <c r="R316" s="32" t="s">
        <v>231</v>
      </c>
      <c r="S316" s="45" t="s">
        <v>72</v>
      </c>
      <c r="T316" s="42" t="str">
        <f>VLOOKUP(Tabla1[[#This Row],[AREA]],Hoja1!A:B,2,FALSE)</f>
        <v>07. Medio ambiente</v>
      </c>
      <c r="U316" s="45" t="s">
        <v>124</v>
      </c>
      <c r="V316" s="42" t="str">
        <f>VLOOKUP(Tabla1[[#This Row],[PROGRAMA]],Hoja1!A:B,2,FALSE)</f>
        <v>1701. Dirección del área de medio ambiente</v>
      </c>
      <c r="W316" s="45">
        <v>22</v>
      </c>
      <c r="X316" s="45">
        <v>22799</v>
      </c>
    </row>
    <row r="317" spans="1:24" x14ac:dyDescent="0.25">
      <c r="A317" s="33">
        <v>220249000568</v>
      </c>
      <c r="B317" s="55" t="s">
        <v>451</v>
      </c>
      <c r="C317" s="34">
        <v>46023</v>
      </c>
      <c r="D317" s="33">
        <v>22026001699</v>
      </c>
      <c r="E317" s="55" t="s">
        <v>504</v>
      </c>
      <c r="F317" s="35">
        <v>8296.9</v>
      </c>
      <c r="G317" s="55" t="s">
        <v>41</v>
      </c>
      <c r="H317" s="55" t="s">
        <v>1095</v>
      </c>
      <c r="I317" s="33">
        <v>220</v>
      </c>
      <c r="J317" s="55" t="s">
        <v>927</v>
      </c>
      <c r="K317" s="55" t="s">
        <v>927</v>
      </c>
      <c r="L317" s="55" t="s">
        <v>456</v>
      </c>
      <c r="M317" s="55" t="s">
        <v>457</v>
      </c>
      <c r="N317" s="55" t="s">
        <v>458</v>
      </c>
      <c r="O317" s="32" t="s">
        <v>276</v>
      </c>
      <c r="P317" s="32" t="s">
        <v>242</v>
      </c>
      <c r="Q317" s="45" t="s">
        <v>396</v>
      </c>
      <c r="R317" s="32" t="s">
        <v>231</v>
      </c>
      <c r="S317" s="45" t="s">
        <v>74</v>
      </c>
      <c r="T317" s="42" t="str">
        <f>VLOOKUP(Tabla1[[#This Row],[AREA]],Hoja1!A:B,2,FALSE)</f>
        <v>09. Turismo, eventos y marca ciudad</v>
      </c>
      <c r="U317" s="45" t="s">
        <v>176</v>
      </c>
      <c r="V317" s="42" t="str">
        <f>VLOOKUP(Tabla1[[#This Row],[PROGRAMA]],Hoja1!A:B,2,FALSE)</f>
        <v>4321. Turismo</v>
      </c>
      <c r="W317" s="45">
        <v>21</v>
      </c>
      <c r="X317" s="45">
        <v>213</v>
      </c>
    </row>
    <row r="318" spans="1:24" x14ac:dyDescent="0.25">
      <c r="A318" s="33">
        <v>220249000569</v>
      </c>
      <c r="B318" s="55" t="s">
        <v>451</v>
      </c>
      <c r="C318" s="34">
        <v>46023</v>
      </c>
      <c r="D318" s="33">
        <v>22026001700</v>
      </c>
      <c r="E318" s="55" t="s">
        <v>504</v>
      </c>
      <c r="F318" s="35">
        <v>2799.31</v>
      </c>
      <c r="G318" s="55" t="s">
        <v>41</v>
      </c>
      <c r="H318" s="55" t="s">
        <v>1096</v>
      </c>
      <c r="I318" s="33">
        <v>220</v>
      </c>
      <c r="J318" s="55" t="s">
        <v>927</v>
      </c>
      <c r="K318" s="55" t="s">
        <v>927</v>
      </c>
      <c r="L318" s="55" t="s">
        <v>456</v>
      </c>
      <c r="M318" s="55" t="s">
        <v>457</v>
      </c>
      <c r="N318" s="55" t="s">
        <v>458</v>
      </c>
      <c r="O318" s="32" t="s">
        <v>276</v>
      </c>
      <c r="P318" s="32" t="s">
        <v>242</v>
      </c>
      <c r="Q318" s="45" t="s">
        <v>396</v>
      </c>
      <c r="R318" s="32" t="s">
        <v>231</v>
      </c>
      <c r="S318" s="45" t="s">
        <v>74</v>
      </c>
      <c r="T318" s="42" t="str">
        <f>VLOOKUP(Tabla1[[#This Row],[AREA]],Hoja1!A:B,2,FALSE)</f>
        <v>09. Turismo, eventos y marca ciudad</v>
      </c>
      <c r="U318" s="45" t="s">
        <v>176</v>
      </c>
      <c r="V318" s="42" t="str">
        <f>VLOOKUP(Tabla1[[#This Row],[PROGRAMA]],Hoja1!A:B,2,FALSE)</f>
        <v>4321. Turismo</v>
      </c>
      <c r="W318" s="45">
        <v>21</v>
      </c>
      <c r="X318" s="45">
        <v>213</v>
      </c>
    </row>
    <row r="319" spans="1:24" x14ac:dyDescent="0.25">
      <c r="A319" s="33">
        <v>220249000578</v>
      </c>
      <c r="B319" s="55" t="s">
        <v>451</v>
      </c>
      <c r="C319" s="34">
        <v>46023</v>
      </c>
      <c r="D319" s="33">
        <v>22026001194</v>
      </c>
      <c r="E319" s="55" t="s">
        <v>1097</v>
      </c>
      <c r="F319" s="35">
        <v>37126.400000000001</v>
      </c>
      <c r="G319" s="55" t="s">
        <v>27</v>
      </c>
      <c r="H319" s="55" t="s">
        <v>1098</v>
      </c>
      <c r="I319" s="33">
        <v>220</v>
      </c>
      <c r="J319" s="55" t="s">
        <v>455</v>
      </c>
      <c r="K319" s="55" t="s">
        <v>455</v>
      </c>
      <c r="L319" s="55" t="s">
        <v>473</v>
      </c>
      <c r="M319" s="55" t="s">
        <v>457</v>
      </c>
      <c r="N319" s="55" t="s">
        <v>458</v>
      </c>
      <c r="O319" s="32" t="s">
        <v>276</v>
      </c>
      <c r="P319" s="32" t="s">
        <v>242</v>
      </c>
      <c r="Q319" s="45" t="s">
        <v>396</v>
      </c>
      <c r="R319" s="32" t="s">
        <v>231</v>
      </c>
      <c r="S319" s="45" t="s">
        <v>73</v>
      </c>
      <c r="T319" s="42" t="str">
        <f>VLOOKUP(Tabla1[[#This Row],[AREA]],Hoja1!A:B,2,FALSE)</f>
        <v>08. Tráfico y movilidad</v>
      </c>
      <c r="U319" s="45" t="s">
        <v>117</v>
      </c>
      <c r="V319" s="42" t="str">
        <f>VLOOKUP(Tabla1[[#This Row],[PROGRAMA]],Hoja1!A:B,2,FALSE)</f>
        <v>1532. Pavimentación vias públicas y otros servicios urbanísticos</v>
      </c>
      <c r="W319" s="45">
        <v>22</v>
      </c>
      <c r="X319" s="45">
        <v>22103</v>
      </c>
    </row>
    <row r="320" spans="1:24" x14ac:dyDescent="0.25">
      <c r="A320" s="33">
        <v>220249000647</v>
      </c>
      <c r="B320" s="55" t="s">
        <v>451</v>
      </c>
      <c r="C320" s="34">
        <v>46023</v>
      </c>
      <c r="D320" s="33">
        <v>22026001729</v>
      </c>
      <c r="E320" s="55" t="s">
        <v>1099</v>
      </c>
      <c r="F320" s="35">
        <v>9075</v>
      </c>
      <c r="G320" s="55" t="s">
        <v>1100</v>
      </c>
      <c r="H320" s="55" t="s">
        <v>1101</v>
      </c>
      <c r="I320" s="33">
        <v>220</v>
      </c>
      <c r="J320" s="55" t="s">
        <v>1003</v>
      </c>
      <c r="K320" s="55" t="s">
        <v>455</v>
      </c>
      <c r="L320" s="55" t="s">
        <v>456</v>
      </c>
      <c r="M320" s="55" t="s">
        <v>457</v>
      </c>
      <c r="N320" s="55" t="s">
        <v>458</v>
      </c>
      <c r="O320" s="32" t="s">
        <v>276</v>
      </c>
      <c r="P320" s="32" t="s">
        <v>242</v>
      </c>
      <c r="Q320" s="45" t="s">
        <v>396</v>
      </c>
      <c r="R320" s="32" t="s">
        <v>231</v>
      </c>
      <c r="S320" s="45" t="s">
        <v>72</v>
      </c>
      <c r="T320" s="42" t="str">
        <f>VLOOKUP(Tabla1[[#This Row],[AREA]],Hoja1!A:B,2,FALSE)</f>
        <v>07. Medio ambiente</v>
      </c>
      <c r="U320" s="45" t="s">
        <v>128</v>
      </c>
      <c r="V320" s="42" t="str">
        <f>VLOOKUP(Tabla1[[#This Row],[PROGRAMA]],Hoja1!A:B,2,FALSE)</f>
        <v>1721. Protección del medio ambiente</v>
      </c>
      <c r="W320" s="45">
        <v>22</v>
      </c>
      <c r="X320" s="45">
        <v>22706</v>
      </c>
    </row>
    <row r="321" spans="1:24" x14ac:dyDescent="0.25">
      <c r="A321" s="33">
        <v>220259001007</v>
      </c>
      <c r="B321" s="55" t="s">
        <v>451</v>
      </c>
      <c r="C321" s="34">
        <v>46023</v>
      </c>
      <c r="D321" s="33">
        <v>22026001547</v>
      </c>
      <c r="E321" s="55" t="s">
        <v>858</v>
      </c>
      <c r="F321" s="35">
        <v>6950</v>
      </c>
      <c r="G321" s="55" t="s">
        <v>1064</v>
      </c>
      <c r="H321" s="55" t="s">
        <v>1102</v>
      </c>
      <c r="I321" s="33">
        <v>220</v>
      </c>
      <c r="J321" s="55" t="s">
        <v>455</v>
      </c>
      <c r="K321" s="55" t="s">
        <v>455</v>
      </c>
      <c r="L321" s="55" t="s">
        <v>473</v>
      </c>
      <c r="M321" s="55" t="s">
        <v>457</v>
      </c>
      <c r="N321" s="55" t="s">
        <v>458</v>
      </c>
      <c r="O321" s="32" t="s">
        <v>276</v>
      </c>
      <c r="P321" s="32" t="s">
        <v>242</v>
      </c>
      <c r="Q321" s="45" t="s">
        <v>396</v>
      </c>
      <c r="R321" s="32" t="s">
        <v>231</v>
      </c>
      <c r="S321" s="45" t="s">
        <v>70</v>
      </c>
      <c r="T321" s="42" t="str">
        <f>VLOOKUP(Tabla1[[#This Row],[AREA]],Hoja1!A:B,2,FALSE)</f>
        <v>04. Hacienda, personal y modernización administrativa</v>
      </c>
      <c r="U321" s="45" t="s">
        <v>195</v>
      </c>
      <c r="V321" s="42" t="str">
        <f>VLOOKUP(Tabla1[[#This Row],[PROGRAMA]],Hoja1!A:B,2,FALSE)</f>
        <v>9321. Gestión de ingresos e inspección</v>
      </c>
      <c r="W321" s="45">
        <v>20</v>
      </c>
      <c r="X321" s="45">
        <v>203</v>
      </c>
    </row>
    <row r="322" spans="1:24" x14ac:dyDescent="0.25">
      <c r="A322" s="33">
        <v>220249000648</v>
      </c>
      <c r="B322" s="55" t="s">
        <v>451</v>
      </c>
      <c r="C322" s="34">
        <v>46023</v>
      </c>
      <c r="D322" s="33">
        <v>22026001730</v>
      </c>
      <c r="E322" s="55" t="s">
        <v>1103</v>
      </c>
      <c r="F322" s="35">
        <v>1102.67</v>
      </c>
      <c r="G322" s="55" t="s">
        <v>1104</v>
      </c>
      <c r="H322" s="55" t="s">
        <v>1105</v>
      </c>
      <c r="I322" s="33">
        <v>220</v>
      </c>
      <c r="J322" s="55" t="s">
        <v>1106</v>
      </c>
      <c r="K322" s="55" t="s">
        <v>478</v>
      </c>
      <c r="L322" s="55" t="s">
        <v>473</v>
      </c>
      <c r="M322" s="55" t="s">
        <v>457</v>
      </c>
      <c r="N322" s="55" t="s">
        <v>458</v>
      </c>
      <c r="O322" s="32" t="s">
        <v>276</v>
      </c>
      <c r="P322" s="32" t="s">
        <v>242</v>
      </c>
      <c r="Q322" s="45" t="s">
        <v>396</v>
      </c>
      <c r="R322" s="32" t="s">
        <v>231</v>
      </c>
      <c r="S322" s="45" t="s">
        <v>72</v>
      </c>
      <c r="T322" s="42" t="str">
        <f>VLOOKUP(Tabla1[[#This Row],[AREA]],Hoja1!A:B,2,FALSE)</f>
        <v>07. Medio ambiente</v>
      </c>
      <c r="U322" s="45" t="s">
        <v>128</v>
      </c>
      <c r="V322" s="42" t="str">
        <f>VLOOKUP(Tabla1[[#This Row],[PROGRAMA]],Hoja1!A:B,2,FALSE)</f>
        <v>1721. Protección del medio ambiente</v>
      </c>
      <c r="W322" s="45">
        <v>22</v>
      </c>
      <c r="X322" s="45">
        <v>22199</v>
      </c>
    </row>
    <row r="323" spans="1:24" x14ac:dyDescent="0.25">
      <c r="A323" s="33">
        <v>220260002018</v>
      </c>
      <c r="B323" s="55" t="s">
        <v>451</v>
      </c>
      <c r="C323" s="34">
        <v>46069</v>
      </c>
      <c r="D323" s="33">
        <v>22026001617</v>
      </c>
      <c r="E323" s="55" t="s">
        <v>1107</v>
      </c>
      <c r="F323" s="35">
        <v>1210</v>
      </c>
      <c r="G323" s="55" t="s">
        <v>39</v>
      </c>
      <c r="H323" s="55" t="s">
        <v>1108</v>
      </c>
      <c r="I323" s="33">
        <v>220</v>
      </c>
      <c r="J323" s="55" t="s">
        <v>455</v>
      </c>
      <c r="K323" s="55" t="s">
        <v>455</v>
      </c>
      <c r="L323" s="55" t="s">
        <v>473</v>
      </c>
      <c r="M323" s="55" t="s">
        <v>467</v>
      </c>
      <c r="N323" s="55" t="s">
        <v>468</v>
      </c>
      <c r="O323" s="32" t="s">
        <v>281</v>
      </c>
      <c r="P323" s="32" t="s">
        <v>242</v>
      </c>
      <c r="Q323" s="45" t="s">
        <v>396</v>
      </c>
      <c r="R323" s="32" t="s">
        <v>231</v>
      </c>
      <c r="S323" s="45" t="s">
        <v>75</v>
      </c>
      <c r="T323" s="42" t="str">
        <f>VLOOKUP(Tabla1[[#This Row],[AREA]],Hoja1!A:B,2,FALSE)</f>
        <v>10. Personas mayores, familia y servicios sociales</v>
      </c>
      <c r="U323" s="45" t="s">
        <v>132</v>
      </c>
      <c r="V323" s="42" t="str">
        <f>VLOOKUP(Tabla1[[#This Row],[PROGRAMA]],Hoja1!A:B,2,FALSE)</f>
        <v>2312. Iniciativas sociales</v>
      </c>
      <c r="W323" s="45">
        <v>22</v>
      </c>
      <c r="X323" s="45">
        <v>22199</v>
      </c>
    </row>
    <row r="324" spans="1:24" x14ac:dyDescent="0.25">
      <c r="A324" s="33">
        <v>220260002018</v>
      </c>
      <c r="B324" s="55" t="s">
        <v>451</v>
      </c>
      <c r="C324" s="34">
        <v>46069</v>
      </c>
      <c r="D324" s="33">
        <v>22026001618</v>
      </c>
      <c r="E324" s="55" t="s">
        <v>1107</v>
      </c>
      <c r="F324" s="35">
        <v>1694</v>
      </c>
      <c r="G324" s="55" t="s">
        <v>39</v>
      </c>
      <c r="H324" s="55" t="s">
        <v>1108</v>
      </c>
      <c r="I324" s="33">
        <v>220</v>
      </c>
      <c r="J324" s="55" t="s">
        <v>455</v>
      </c>
      <c r="K324" s="55" t="s">
        <v>455</v>
      </c>
      <c r="L324" s="55" t="s">
        <v>473</v>
      </c>
      <c r="M324" s="55" t="s">
        <v>467</v>
      </c>
      <c r="N324" s="55" t="s">
        <v>468</v>
      </c>
      <c r="O324" s="32" t="s">
        <v>281</v>
      </c>
      <c r="P324" s="32" t="s">
        <v>242</v>
      </c>
      <c r="Q324" s="45" t="s">
        <v>396</v>
      </c>
      <c r="R324" s="32" t="s">
        <v>231</v>
      </c>
      <c r="S324" s="45" t="s">
        <v>75</v>
      </c>
      <c r="T324" s="42" t="str">
        <f>VLOOKUP(Tabla1[[#This Row],[AREA]],Hoja1!A:B,2,FALSE)</f>
        <v>10. Personas mayores, familia y servicios sociales</v>
      </c>
      <c r="U324" s="45" t="s">
        <v>132</v>
      </c>
      <c r="V324" s="42" t="str">
        <f>VLOOKUP(Tabla1[[#This Row],[PROGRAMA]],Hoja1!A:B,2,FALSE)</f>
        <v>2312. Iniciativas sociales</v>
      </c>
      <c r="W324" s="45">
        <v>22</v>
      </c>
      <c r="X324" s="45">
        <v>22199</v>
      </c>
    </row>
    <row r="325" spans="1:24" x14ac:dyDescent="0.25">
      <c r="A325" s="33">
        <v>220260002502</v>
      </c>
      <c r="B325" s="55" t="s">
        <v>451</v>
      </c>
      <c r="C325" s="34">
        <v>46071</v>
      </c>
      <c r="D325" s="33">
        <v>22026000983</v>
      </c>
      <c r="E325" s="55" t="s">
        <v>1109</v>
      </c>
      <c r="F325" s="35">
        <v>2032.8</v>
      </c>
      <c r="G325" s="55" t="s">
        <v>39</v>
      </c>
      <c r="H325" s="55" t="s">
        <v>1110</v>
      </c>
      <c r="I325" s="33">
        <v>220</v>
      </c>
      <c r="J325" s="55" t="s">
        <v>455</v>
      </c>
      <c r="K325" s="55" t="s">
        <v>455</v>
      </c>
      <c r="L325" s="55" t="s">
        <v>473</v>
      </c>
      <c r="M325" s="55" t="s">
        <v>467</v>
      </c>
      <c r="N325" s="55" t="s">
        <v>468</v>
      </c>
      <c r="O325" s="32" t="s">
        <v>281</v>
      </c>
      <c r="P325" s="32" t="s">
        <v>242</v>
      </c>
      <c r="Q325" s="45" t="s">
        <v>396</v>
      </c>
      <c r="R325" s="32" t="s">
        <v>231</v>
      </c>
      <c r="S325" s="45" t="s">
        <v>70</v>
      </c>
      <c r="T325" s="42" t="str">
        <f>VLOOKUP(Tabla1[[#This Row],[AREA]],Hoja1!A:B,2,FALSE)</f>
        <v>04. Hacienda, personal y modernización administrativa</v>
      </c>
      <c r="U325" s="45" t="s">
        <v>195</v>
      </c>
      <c r="V325" s="42" t="str">
        <f>VLOOKUP(Tabla1[[#This Row],[PROGRAMA]],Hoja1!A:B,2,FALSE)</f>
        <v>9321. Gestión de ingresos e inspección</v>
      </c>
      <c r="W325" s="45">
        <v>22</v>
      </c>
      <c r="X325" s="45">
        <v>22799</v>
      </c>
    </row>
    <row r="326" spans="1:24" x14ac:dyDescent="0.25">
      <c r="A326" s="33">
        <v>220260002985</v>
      </c>
      <c r="B326" s="55" t="s">
        <v>451</v>
      </c>
      <c r="C326" s="34">
        <v>46073</v>
      </c>
      <c r="D326" s="33">
        <v>22026002359</v>
      </c>
      <c r="E326" s="55" t="s">
        <v>1111</v>
      </c>
      <c r="F326" s="35">
        <v>2995.3</v>
      </c>
      <c r="G326" s="55" t="s">
        <v>39</v>
      </c>
      <c r="H326" s="55" t="s">
        <v>1112</v>
      </c>
      <c r="I326" s="33">
        <v>220</v>
      </c>
      <c r="J326" s="55" t="s">
        <v>455</v>
      </c>
      <c r="K326" s="55" t="s">
        <v>455</v>
      </c>
      <c r="L326" s="55" t="s">
        <v>473</v>
      </c>
      <c r="M326" s="55" t="s">
        <v>467</v>
      </c>
      <c r="N326" s="55" t="s">
        <v>468</v>
      </c>
      <c r="O326" s="32" t="s">
        <v>281</v>
      </c>
      <c r="P326" s="32" t="s">
        <v>242</v>
      </c>
      <c r="Q326" s="45" t="s">
        <v>396</v>
      </c>
      <c r="R326" s="32" t="s">
        <v>231</v>
      </c>
      <c r="S326" s="45" t="s">
        <v>75</v>
      </c>
      <c r="T326" s="42" t="str">
        <f>VLOOKUP(Tabla1[[#This Row],[AREA]],Hoja1!A:B,2,FALSE)</f>
        <v>10. Personas mayores, familia y servicios sociales</v>
      </c>
      <c r="U326" s="45" t="s">
        <v>139</v>
      </c>
      <c r="V326" s="42" t="str">
        <f>VLOOKUP(Tabla1[[#This Row],[PROGRAMA]],Hoja1!A:B,2,FALSE)</f>
        <v>2412. Formación para el empleo</v>
      </c>
      <c r="W326" s="45">
        <v>22</v>
      </c>
      <c r="X326" s="45">
        <v>22104</v>
      </c>
    </row>
    <row r="327" spans="1:24" x14ac:dyDescent="0.25">
      <c r="A327" s="33">
        <v>220249000649</v>
      </c>
      <c r="B327" s="55" t="s">
        <v>451</v>
      </c>
      <c r="C327" s="34">
        <v>46023</v>
      </c>
      <c r="D327" s="33">
        <v>22026001731</v>
      </c>
      <c r="E327" s="55" t="s">
        <v>1103</v>
      </c>
      <c r="F327" s="35">
        <v>2395.1999999999998</v>
      </c>
      <c r="G327" s="55" t="s">
        <v>1104</v>
      </c>
      <c r="H327" s="55" t="s">
        <v>1113</v>
      </c>
      <c r="I327" s="33">
        <v>220</v>
      </c>
      <c r="J327" s="55" t="s">
        <v>1106</v>
      </c>
      <c r="K327" s="55" t="s">
        <v>478</v>
      </c>
      <c r="L327" s="55" t="s">
        <v>473</v>
      </c>
      <c r="M327" s="55" t="s">
        <v>457</v>
      </c>
      <c r="N327" s="55" t="s">
        <v>458</v>
      </c>
      <c r="O327" s="32" t="s">
        <v>276</v>
      </c>
      <c r="P327" s="32" t="s">
        <v>242</v>
      </c>
      <c r="Q327" s="45" t="s">
        <v>396</v>
      </c>
      <c r="R327" s="32" t="s">
        <v>231</v>
      </c>
      <c r="S327" s="45" t="s">
        <v>72</v>
      </c>
      <c r="T327" s="42" t="str">
        <f>VLOOKUP(Tabla1[[#This Row],[AREA]],Hoja1!A:B,2,FALSE)</f>
        <v>07. Medio ambiente</v>
      </c>
      <c r="U327" s="45" t="s">
        <v>128</v>
      </c>
      <c r="V327" s="42" t="str">
        <f>VLOOKUP(Tabla1[[#This Row],[PROGRAMA]],Hoja1!A:B,2,FALSE)</f>
        <v>1721. Protección del medio ambiente</v>
      </c>
      <c r="W327" s="45">
        <v>22</v>
      </c>
      <c r="X327" s="45">
        <v>22199</v>
      </c>
    </row>
    <row r="328" spans="1:24" x14ac:dyDescent="0.25">
      <c r="A328" s="33">
        <v>220249000650</v>
      </c>
      <c r="B328" s="55" t="s">
        <v>451</v>
      </c>
      <c r="C328" s="34">
        <v>46023</v>
      </c>
      <c r="D328" s="33">
        <v>22026001732</v>
      </c>
      <c r="E328" s="55" t="s">
        <v>1103</v>
      </c>
      <c r="F328" s="35">
        <v>1756.92</v>
      </c>
      <c r="G328" s="55" t="s">
        <v>1104</v>
      </c>
      <c r="H328" s="55" t="s">
        <v>1114</v>
      </c>
      <c r="I328" s="33">
        <v>220</v>
      </c>
      <c r="J328" s="55" t="s">
        <v>1106</v>
      </c>
      <c r="K328" s="55" t="s">
        <v>478</v>
      </c>
      <c r="L328" s="55" t="s">
        <v>473</v>
      </c>
      <c r="M328" s="55" t="s">
        <v>457</v>
      </c>
      <c r="N328" s="55" t="s">
        <v>458</v>
      </c>
      <c r="O328" s="32" t="s">
        <v>276</v>
      </c>
      <c r="P328" s="32" t="s">
        <v>242</v>
      </c>
      <c r="Q328" s="45" t="s">
        <v>396</v>
      </c>
      <c r="R328" s="32" t="s">
        <v>231</v>
      </c>
      <c r="S328" s="45" t="s">
        <v>72</v>
      </c>
      <c r="T328" s="42" t="str">
        <f>VLOOKUP(Tabla1[[#This Row],[AREA]],Hoja1!A:B,2,FALSE)</f>
        <v>07. Medio ambiente</v>
      </c>
      <c r="U328" s="45" t="s">
        <v>128</v>
      </c>
      <c r="V328" s="42" t="str">
        <f>VLOOKUP(Tabla1[[#This Row],[PROGRAMA]],Hoja1!A:B,2,FALSE)</f>
        <v>1721. Protección del medio ambiente</v>
      </c>
      <c r="W328" s="45">
        <v>22</v>
      </c>
      <c r="X328" s="45">
        <v>22199</v>
      </c>
    </row>
    <row r="329" spans="1:24" x14ac:dyDescent="0.25">
      <c r="A329" s="33">
        <v>220249000651</v>
      </c>
      <c r="B329" s="55" t="s">
        <v>451</v>
      </c>
      <c r="C329" s="34">
        <v>46023</v>
      </c>
      <c r="D329" s="33">
        <v>22026001733</v>
      </c>
      <c r="E329" s="55" t="s">
        <v>1103</v>
      </c>
      <c r="F329" s="35">
        <v>537.24</v>
      </c>
      <c r="G329" s="55" t="s">
        <v>1104</v>
      </c>
      <c r="H329" s="55" t="s">
        <v>1115</v>
      </c>
      <c r="I329" s="33">
        <v>220</v>
      </c>
      <c r="J329" s="55" t="s">
        <v>1106</v>
      </c>
      <c r="K329" s="55" t="s">
        <v>478</v>
      </c>
      <c r="L329" s="55" t="s">
        <v>473</v>
      </c>
      <c r="M329" s="55" t="s">
        <v>457</v>
      </c>
      <c r="N329" s="55" t="s">
        <v>458</v>
      </c>
      <c r="O329" s="32" t="s">
        <v>276</v>
      </c>
      <c r="P329" s="32" t="s">
        <v>242</v>
      </c>
      <c r="Q329" s="45" t="s">
        <v>396</v>
      </c>
      <c r="R329" s="32" t="s">
        <v>231</v>
      </c>
      <c r="S329" s="45" t="s">
        <v>72</v>
      </c>
      <c r="T329" s="42" t="str">
        <f>VLOOKUP(Tabla1[[#This Row],[AREA]],Hoja1!A:B,2,FALSE)</f>
        <v>07. Medio ambiente</v>
      </c>
      <c r="U329" s="45" t="s">
        <v>128</v>
      </c>
      <c r="V329" s="42" t="str">
        <f>VLOOKUP(Tabla1[[#This Row],[PROGRAMA]],Hoja1!A:B,2,FALSE)</f>
        <v>1721. Protección del medio ambiente</v>
      </c>
      <c r="W329" s="45">
        <v>22</v>
      </c>
      <c r="X329" s="45">
        <v>22199</v>
      </c>
    </row>
    <row r="330" spans="1:24" x14ac:dyDescent="0.25">
      <c r="A330" s="33">
        <v>220249000683</v>
      </c>
      <c r="B330" s="55" t="s">
        <v>451</v>
      </c>
      <c r="C330" s="34">
        <v>46023</v>
      </c>
      <c r="D330" s="33">
        <v>22026001052</v>
      </c>
      <c r="E330" s="55" t="s">
        <v>1116</v>
      </c>
      <c r="F330" s="35">
        <v>1500</v>
      </c>
      <c r="G330" s="55" t="s">
        <v>1117</v>
      </c>
      <c r="H330" s="55" t="s">
        <v>1118</v>
      </c>
      <c r="I330" s="33">
        <v>220</v>
      </c>
      <c r="J330" s="55" t="s">
        <v>494</v>
      </c>
      <c r="K330" s="55" t="s">
        <v>494</v>
      </c>
      <c r="L330" s="55" t="s">
        <v>473</v>
      </c>
      <c r="M330" s="55" t="s">
        <v>457</v>
      </c>
      <c r="N330" s="55" t="s">
        <v>458</v>
      </c>
      <c r="O330" s="32" t="s">
        <v>276</v>
      </c>
      <c r="P330" s="32" t="s">
        <v>242</v>
      </c>
      <c r="Q330" s="45" t="s">
        <v>396</v>
      </c>
      <c r="R330" s="32" t="s">
        <v>231</v>
      </c>
      <c r="S330" s="45" t="s">
        <v>262</v>
      </c>
      <c r="T330" s="42" t="str">
        <f>VLOOKUP(Tabla1[[#This Row],[AREA]],Hoja1!A:B,2,FALSE)</f>
        <v>11. Salud pública y seguridad ciudadana</v>
      </c>
      <c r="U330" s="45" t="s">
        <v>141</v>
      </c>
      <c r="V330" s="42" t="str">
        <f>VLOOKUP(Tabla1[[#This Row],[PROGRAMA]],Hoja1!A:B,2,FALSE)</f>
        <v>3111. Protección de la salubridad pública</v>
      </c>
      <c r="W330" s="45">
        <v>22</v>
      </c>
      <c r="X330" s="45">
        <v>22103</v>
      </c>
    </row>
    <row r="331" spans="1:24" x14ac:dyDescent="0.25">
      <c r="A331" s="33">
        <v>220249000684</v>
      </c>
      <c r="B331" s="55" t="s">
        <v>451</v>
      </c>
      <c r="C331" s="34">
        <v>46023</v>
      </c>
      <c r="D331" s="33">
        <v>22026001273</v>
      </c>
      <c r="E331" s="55" t="s">
        <v>1119</v>
      </c>
      <c r="F331" s="35">
        <v>18000</v>
      </c>
      <c r="G331" s="55" t="s">
        <v>1117</v>
      </c>
      <c r="H331" s="55" t="s">
        <v>1120</v>
      </c>
      <c r="I331" s="33">
        <v>220</v>
      </c>
      <c r="J331" s="55" t="s">
        <v>494</v>
      </c>
      <c r="K331" s="55" t="s">
        <v>494</v>
      </c>
      <c r="L331" s="55" t="s">
        <v>473</v>
      </c>
      <c r="M331" s="55" t="s">
        <v>457</v>
      </c>
      <c r="N331" s="55" t="s">
        <v>458</v>
      </c>
      <c r="O331" s="32" t="s">
        <v>276</v>
      </c>
      <c r="P331" s="32" t="s">
        <v>242</v>
      </c>
      <c r="Q331" s="45" t="s">
        <v>396</v>
      </c>
      <c r="R331" s="32" t="s">
        <v>231</v>
      </c>
      <c r="S331" s="45" t="s">
        <v>68</v>
      </c>
      <c r="T331" s="42" t="str">
        <f>VLOOKUP(Tabla1[[#This Row],[AREA]],Hoja1!A:B,2,FALSE)</f>
        <v>02. Urbanismo y vivienda</v>
      </c>
      <c r="U331" s="45" t="s">
        <v>197</v>
      </c>
      <c r="V331" s="42" t="str">
        <f>VLOOKUP(Tabla1[[#This Row],[PROGRAMA]],Hoja1!A:B,2,FALSE)</f>
        <v>9332. Mantenimiento de edificios e instalaciones municipales</v>
      </c>
      <c r="W331" s="45">
        <v>22</v>
      </c>
      <c r="X331" s="45">
        <v>22103</v>
      </c>
    </row>
    <row r="332" spans="1:24" x14ac:dyDescent="0.25">
      <c r="A332" s="33">
        <v>220249000685</v>
      </c>
      <c r="B332" s="55" t="s">
        <v>451</v>
      </c>
      <c r="C332" s="34">
        <v>46023</v>
      </c>
      <c r="D332" s="33">
        <v>22026000998</v>
      </c>
      <c r="E332" s="55" t="s">
        <v>1121</v>
      </c>
      <c r="F332" s="35">
        <v>5000</v>
      </c>
      <c r="G332" s="55" t="s">
        <v>1117</v>
      </c>
      <c r="H332" s="55" t="s">
        <v>1122</v>
      </c>
      <c r="I332" s="33">
        <v>220</v>
      </c>
      <c r="J332" s="55" t="s">
        <v>494</v>
      </c>
      <c r="K332" s="55" t="s">
        <v>494</v>
      </c>
      <c r="L332" s="55" t="s">
        <v>473</v>
      </c>
      <c r="M332" s="55" t="s">
        <v>457</v>
      </c>
      <c r="N332" s="55" t="s">
        <v>458</v>
      </c>
      <c r="O332" s="32" t="s">
        <v>276</v>
      </c>
      <c r="P332" s="32" t="s">
        <v>242</v>
      </c>
      <c r="Q332" s="45" t="s">
        <v>396</v>
      </c>
      <c r="R332" s="32" t="s">
        <v>231</v>
      </c>
      <c r="S332" s="45" t="s">
        <v>66</v>
      </c>
      <c r="T332" s="42" t="str">
        <f>VLOOKUP(Tabla1[[#This Row],[AREA]],Hoja1!A:B,2,FALSE)</f>
        <v>01. Alcaldía</v>
      </c>
      <c r="U332" s="45" t="s">
        <v>185</v>
      </c>
      <c r="V332" s="42" t="str">
        <f>VLOOKUP(Tabla1[[#This Row],[PROGRAMA]],Hoja1!A:B,2,FALSE)</f>
        <v>9203. Unidad de régimen interior</v>
      </c>
      <c r="W332" s="45">
        <v>22</v>
      </c>
      <c r="X332" s="45">
        <v>22103</v>
      </c>
    </row>
    <row r="333" spans="1:24" x14ac:dyDescent="0.25">
      <c r="A333" s="33">
        <v>220260000755</v>
      </c>
      <c r="B333" s="55" t="s">
        <v>451</v>
      </c>
      <c r="C333" s="34">
        <v>46056</v>
      </c>
      <c r="D333" s="33">
        <v>22026000735</v>
      </c>
      <c r="E333" s="55" t="s">
        <v>1042</v>
      </c>
      <c r="F333" s="35">
        <v>1331</v>
      </c>
      <c r="G333" s="55" t="s">
        <v>291</v>
      </c>
      <c r="H333" s="55" t="s">
        <v>1123</v>
      </c>
      <c r="I333" s="33">
        <v>220</v>
      </c>
      <c r="J333" s="55" t="s">
        <v>494</v>
      </c>
      <c r="K333" s="55" t="s">
        <v>494</v>
      </c>
      <c r="L333" s="55" t="s">
        <v>473</v>
      </c>
      <c r="M333" s="55" t="s">
        <v>467</v>
      </c>
      <c r="N333" s="55" t="s">
        <v>468</v>
      </c>
      <c r="O333" s="32" t="s">
        <v>281</v>
      </c>
      <c r="P333" s="32" t="s">
        <v>242</v>
      </c>
      <c r="Q333" s="45" t="s">
        <v>396</v>
      </c>
      <c r="R333" s="32" t="s">
        <v>231</v>
      </c>
      <c r="S333" s="45" t="s">
        <v>66</v>
      </c>
      <c r="T333" s="42" t="str">
        <f>VLOOKUP(Tabla1[[#This Row],[AREA]],Hoja1!A:B,2,FALSE)</f>
        <v>01. Alcaldía</v>
      </c>
      <c r="U333" s="45" t="s">
        <v>188</v>
      </c>
      <c r="V333" s="42" t="str">
        <f>VLOOKUP(Tabla1[[#This Row],[PROGRAMA]],Hoja1!A:B,2,FALSE)</f>
        <v>9206. Archivo municipal</v>
      </c>
      <c r="W333" s="45">
        <v>22</v>
      </c>
      <c r="X333" s="45">
        <v>22001</v>
      </c>
    </row>
    <row r="334" spans="1:24" x14ac:dyDescent="0.25">
      <c r="A334" s="33">
        <v>220249000686</v>
      </c>
      <c r="B334" s="55" t="s">
        <v>451</v>
      </c>
      <c r="C334" s="34">
        <v>46023</v>
      </c>
      <c r="D334" s="33">
        <v>22026001791</v>
      </c>
      <c r="E334" s="55" t="s">
        <v>1124</v>
      </c>
      <c r="F334" s="35">
        <v>2500</v>
      </c>
      <c r="G334" s="55" t="s">
        <v>1117</v>
      </c>
      <c r="H334" s="55" t="s">
        <v>1125</v>
      </c>
      <c r="I334" s="33">
        <v>220</v>
      </c>
      <c r="J334" s="55" t="s">
        <v>494</v>
      </c>
      <c r="K334" s="55" t="s">
        <v>494</v>
      </c>
      <c r="L334" s="55" t="s">
        <v>473</v>
      </c>
      <c r="M334" s="55" t="s">
        <v>457</v>
      </c>
      <c r="N334" s="55" t="s">
        <v>474</v>
      </c>
      <c r="O334" s="32" t="s">
        <v>276</v>
      </c>
      <c r="P334" s="32" t="s">
        <v>242</v>
      </c>
      <c r="Q334" s="45" t="s">
        <v>396</v>
      </c>
      <c r="R334" s="32" t="s">
        <v>231</v>
      </c>
      <c r="S334" s="45" t="s">
        <v>71</v>
      </c>
      <c r="T334" s="42" t="str">
        <f>VLOOKUP(Tabla1[[#This Row],[AREA]],Hoja1!A:B,2,FALSE)</f>
        <v>06. Educación y cultura</v>
      </c>
      <c r="U334" s="45" t="s">
        <v>149</v>
      </c>
      <c r="V334" s="42" t="str">
        <f>VLOOKUP(Tabla1[[#This Row],[PROGRAMA]],Hoja1!A:B,2,FALSE)</f>
        <v>3261. Servicios complementarios de educación</v>
      </c>
      <c r="W334" s="45">
        <v>22</v>
      </c>
      <c r="X334" s="45">
        <v>22103</v>
      </c>
    </row>
    <row r="335" spans="1:24" x14ac:dyDescent="0.25">
      <c r="A335" s="33">
        <v>220249000687</v>
      </c>
      <c r="B335" s="55" t="s">
        <v>451</v>
      </c>
      <c r="C335" s="34">
        <v>46023</v>
      </c>
      <c r="D335" s="33">
        <v>22026001266</v>
      </c>
      <c r="E335" s="55" t="s">
        <v>1126</v>
      </c>
      <c r="F335" s="35">
        <v>2500</v>
      </c>
      <c r="G335" s="55" t="s">
        <v>1117</v>
      </c>
      <c r="H335" s="55" t="s">
        <v>1127</v>
      </c>
      <c r="I335" s="33">
        <v>220</v>
      </c>
      <c r="J335" s="55" t="s">
        <v>494</v>
      </c>
      <c r="K335" s="55" t="s">
        <v>494</v>
      </c>
      <c r="L335" s="55" t="s">
        <v>473</v>
      </c>
      <c r="M335" s="55" t="s">
        <v>457</v>
      </c>
      <c r="N335" s="55" t="s">
        <v>458</v>
      </c>
      <c r="O335" s="32" t="s">
        <v>276</v>
      </c>
      <c r="P335" s="32" t="s">
        <v>242</v>
      </c>
      <c r="Q335" s="45" t="s">
        <v>396</v>
      </c>
      <c r="R335" s="32" t="s">
        <v>231</v>
      </c>
      <c r="S335" s="45" t="s">
        <v>75</v>
      </c>
      <c r="T335" s="42" t="str">
        <f>VLOOKUP(Tabla1[[#This Row],[AREA]],Hoja1!A:B,2,FALSE)</f>
        <v>10. Personas mayores, familia y servicios sociales</v>
      </c>
      <c r="U335" s="45" t="s">
        <v>139</v>
      </c>
      <c r="V335" s="42" t="str">
        <f>VLOOKUP(Tabla1[[#This Row],[PROGRAMA]],Hoja1!A:B,2,FALSE)</f>
        <v>2412. Formación para el empleo</v>
      </c>
      <c r="W335" s="45">
        <v>22</v>
      </c>
      <c r="X335" s="45">
        <v>22103</v>
      </c>
    </row>
    <row r="336" spans="1:24" x14ac:dyDescent="0.25">
      <c r="A336" s="33">
        <v>220260000931</v>
      </c>
      <c r="B336" s="55" t="s">
        <v>451</v>
      </c>
      <c r="C336" s="34">
        <v>46063</v>
      </c>
      <c r="D336" s="33">
        <v>22026001233</v>
      </c>
      <c r="E336" s="55" t="s">
        <v>1128</v>
      </c>
      <c r="F336" s="35">
        <v>1600</v>
      </c>
      <c r="G336" s="55" t="s">
        <v>1082</v>
      </c>
      <c r="H336" s="55" t="s">
        <v>1129</v>
      </c>
      <c r="I336" s="33">
        <v>220</v>
      </c>
      <c r="J336" s="55" t="s">
        <v>1084</v>
      </c>
      <c r="K336" s="55" t="s">
        <v>494</v>
      </c>
      <c r="L336" s="55" t="s">
        <v>473</v>
      </c>
      <c r="M336" s="55" t="s">
        <v>467</v>
      </c>
      <c r="N336" s="55" t="s">
        <v>468</v>
      </c>
      <c r="O336" s="32" t="s">
        <v>281</v>
      </c>
      <c r="P336" s="32" t="s">
        <v>242</v>
      </c>
      <c r="Q336" s="45" t="s">
        <v>396</v>
      </c>
      <c r="R336" s="32" t="s">
        <v>231</v>
      </c>
      <c r="S336" s="45" t="s">
        <v>70</v>
      </c>
      <c r="T336" s="42" t="str">
        <f>VLOOKUP(Tabla1[[#This Row],[AREA]],Hoja1!A:B,2,FALSE)</f>
        <v>04. Hacienda, personal y modernización administrativa</v>
      </c>
      <c r="U336" s="45" t="s">
        <v>143</v>
      </c>
      <c r="V336" s="42" t="str">
        <f>VLOOKUP(Tabla1[[#This Row],[PROGRAMA]],Hoja1!A:B,2,FALSE)</f>
        <v>3121. Prevención y salud laboral</v>
      </c>
      <c r="W336" s="45">
        <v>22</v>
      </c>
      <c r="X336" s="45">
        <v>22199</v>
      </c>
    </row>
    <row r="337" spans="1:24" x14ac:dyDescent="0.25">
      <c r="A337" s="33">
        <v>220260001125</v>
      </c>
      <c r="B337" s="55" t="s">
        <v>451</v>
      </c>
      <c r="C337" s="34">
        <v>46064</v>
      </c>
      <c r="D337" s="33">
        <v>22026002141</v>
      </c>
      <c r="E337" s="55" t="s">
        <v>693</v>
      </c>
      <c r="F337" s="35">
        <v>1006.72</v>
      </c>
      <c r="G337" s="55" t="s">
        <v>1082</v>
      </c>
      <c r="H337" s="55" t="s">
        <v>1130</v>
      </c>
      <c r="I337" s="33">
        <v>220</v>
      </c>
      <c r="J337" s="55" t="s">
        <v>1084</v>
      </c>
      <c r="K337" s="55" t="s">
        <v>494</v>
      </c>
      <c r="L337" s="55" t="s">
        <v>456</v>
      </c>
      <c r="M337" s="55" t="s">
        <v>467</v>
      </c>
      <c r="N337" s="55" t="s">
        <v>468</v>
      </c>
      <c r="O337" s="32" t="s">
        <v>281</v>
      </c>
      <c r="P337" s="32" t="s">
        <v>242</v>
      </c>
      <c r="Q337" s="45" t="s">
        <v>396</v>
      </c>
      <c r="R337" s="32" t="s">
        <v>231</v>
      </c>
      <c r="S337" s="45" t="s">
        <v>262</v>
      </c>
      <c r="T337" s="42" t="str">
        <f>VLOOKUP(Tabla1[[#This Row],[AREA]],Hoja1!A:B,2,FALSE)</f>
        <v>11. Salud pública y seguridad ciudadana</v>
      </c>
      <c r="U337" s="45" t="s">
        <v>141</v>
      </c>
      <c r="V337" s="42" t="str">
        <f>VLOOKUP(Tabla1[[#This Row],[PROGRAMA]],Hoja1!A:B,2,FALSE)</f>
        <v>3111. Protección de la salubridad pública</v>
      </c>
      <c r="W337" s="45">
        <v>22</v>
      </c>
      <c r="X337" s="45">
        <v>22106</v>
      </c>
    </row>
    <row r="338" spans="1:24" x14ac:dyDescent="0.25">
      <c r="A338" s="33">
        <v>220249000688</v>
      </c>
      <c r="B338" s="55" t="s">
        <v>451</v>
      </c>
      <c r="C338" s="34">
        <v>46023</v>
      </c>
      <c r="D338" s="33">
        <v>22026001053</v>
      </c>
      <c r="E338" s="55" t="s">
        <v>1131</v>
      </c>
      <c r="F338" s="35">
        <v>116000</v>
      </c>
      <c r="G338" s="55" t="s">
        <v>1117</v>
      </c>
      <c r="H338" s="55" t="s">
        <v>1132</v>
      </c>
      <c r="I338" s="33">
        <v>220</v>
      </c>
      <c r="J338" s="55" t="s">
        <v>494</v>
      </c>
      <c r="K338" s="55" t="s">
        <v>494</v>
      </c>
      <c r="L338" s="55" t="s">
        <v>473</v>
      </c>
      <c r="M338" s="55" t="s">
        <v>457</v>
      </c>
      <c r="N338" s="55" t="s">
        <v>458</v>
      </c>
      <c r="O338" s="32" t="s">
        <v>276</v>
      </c>
      <c r="P338" s="32" t="s">
        <v>242</v>
      </c>
      <c r="Q338" s="45" t="s">
        <v>396</v>
      </c>
      <c r="R338" s="32" t="s">
        <v>231</v>
      </c>
      <c r="S338" s="45" t="s">
        <v>262</v>
      </c>
      <c r="T338" s="42" t="str">
        <f>VLOOKUP(Tabla1[[#This Row],[AREA]],Hoja1!A:B,2,FALSE)</f>
        <v>11. Salud pública y seguridad ciudadana</v>
      </c>
      <c r="U338" s="45" t="s">
        <v>106</v>
      </c>
      <c r="V338" s="42" t="str">
        <f>VLOOKUP(Tabla1[[#This Row],[PROGRAMA]],Hoja1!A:B,2,FALSE)</f>
        <v>1321. Policía municipal</v>
      </c>
      <c r="W338" s="45">
        <v>22</v>
      </c>
      <c r="X338" s="45">
        <v>22103</v>
      </c>
    </row>
    <row r="339" spans="1:24" x14ac:dyDescent="0.25">
      <c r="A339" s="33">
        <v>220249000696</v>
      </c>
      <c r="B339" s="55" t="s">
        <v>451</v>
      </c>
      <c r="C339" s="34">
        <v>46023</v>
      </c>
      <c r="D339" s="33">
        <v>22026002039</v>
      </c>
      <c r="E339" s="55" t="s">
        <v>1133</v>
      </c>
      <c r="F339" s="35">
        <v>4816.68</v>
      </c>
      <c r="G339" s="55" t="s">
        <v>1134</v>
      </c>
      <c r="H339" s="55" t="s">
        <v>1135</v>
      </c>
      <c r="I339" s="33">
        <v>220</v>
      </c>
      <c r="J339" s="55" t="s">
        <v>1136</v>
      </c>
      <c r="K339" s="55" t="s">
        <v>864</v>
      </c>
      <c r="L339" s="55" t="s">
        <v>473</v>
      </c>
      <c r="M339" s="55" t="s">
        <v>457</v>
      </c>
      <c r="N339" s="55" t="s">
        <v>458</v>
      </c>
      <c r="O339" s="32" t="s">
        <v>276</v>
      </c>
      <c r="P339" s="32" t="s">
        <v>242</v>
      </c>
      <c r="Q339" s="45" t="s">
        <v>396</v>
      </c>
      <c r="R339" s="32" t="s">
        <v>231</v>
      </c>
      <c r="S339" s="45" t="s">
        <v>261</v>
      </c>
      <c r="T339" s="42" t="str">
        <f>VLOOKUP(Tabla1[[#This Row],[AREA]],Hoja1!A:B,2,FALSE)</f>
        <v>05. Comercio, mercados y consumo</v>
      </c>
      <c r="U339" s="45" t="s">
        <v>175</v>
      </c>
      <c r="V339" s="42" t="str">
        <f>VLOOKUP(Tabla1[[#This Row],[PROGRAMA]],Hoja1!A:B,2,FALSE)</f>
        <v>4314. Actuaciones en materia de comercio minorista</v>
      </c>
      <c r="W339" s="45">
        <v>21</v>
      </c>
      <c r="X339" s="45">
        <v>213</v>
      </c>
    </row>
    <row r="340" spans="1:24" x14ac:dyDescent="0.25">
      <c r="A340" s="33">
        <v>220260002840</v>
      </c>
      <c r="B340" s="55" t="s">
        <v>451</v>
      </c>
      <c r="C340" s="34">
        <v>46072</v>
      </c>
      <c r="D340" s="33">
        <v>22026002129</v>
      </c>
      <c r="E340" s="55" t="s">
        <v>656</v>
      </c>
      <c r="F340" s="35">
        <v>1331</v>
      </c>
      <c r="G340" s="55" t="s">
        <v>61</v>
      </c>
      <c r="H340" s="55" t="s">
        <v>1137</v>
      </c>
      <c r="I340" s="33">
        <v>220</v>
      </c>
      <c r="J340" s="55" t="s">
        <v>1138</v>
      </c>
      <c r="K340" s="55" t="s">
        <v>455</v>
      </c>
      <c r="L340" s="55" t="s">
        <v>473</v>
      </c>
      <c r="M340" s="55" t="s">
        <v>467</v>
      </c>
      <c r="N340" s="55" t="s">
        <v>468</v>
      </c>
      <c r="O340" s="32" t="s">
        <v>281</v>
      </c>
      <c r="P340" s="32" t="s">
        <v>242</v>
      </c>
      <c r="Q340" s="45" t="s">
        <v>396</v>
      </c>
      <c r="R340" s="32" t="s">
        <v>231</v>
      </c>
      <c r="S340" s="45" t="s">
        <v>73</v>
      </c>
      <c r="T340" s="42" t="str">
        <f>VLOOKUP(Tabla1[[#This Row],[AREA]],Hoja1!A:B,2,FALSE)</f>
        <v>08. Tráfico y movilidad</v>
      </c>
      <c r="U340" s="45" t="s">
        <v>117</v>
      </c>
      <c r="V340" s="42" t="str">
        <f>VLOOKUP(Tabla1[[#This Row],[PROGRAMA]],Hoja1!A:B,2,FALSE)</f>
        <v>1532. Pavimentación vias públicas y otros servicios urbanísticos</v>
      </c>
      <c r="W340" s="45">
        <v>20</v>
      </c>
      <c r="X340" s="45">
        <v>203</v>
      </c>
    </row>
    <row r="341" spans="1:24" x14ac:dyDescent="0.25">
      <c r="A341" s="33">
        <v>220260000842</v>
      </c>
      <c r="B341" s="55" t="s">
        <v>451</v>
      </c>
      <c r="C341" s="34">
        <v>46057</v>
      </c>
      <c r="D341" s="33">
        <v>22026000919</v>
      </c>
      <c r="E341" s="55" t="s">
        <v>507</v>
      </c>
      <c r="F341" s="35">
        <v>7260</v>
      </c>
      <c r="G341" s="55" t="s">
        <v>61</v>
      </c>
      <c r="H341" s="55" t="s">
        <v>1139</v>
      </c>
      <c r="I341" s="33">
        <v>220</v>
      </c>
      <c r="J341" s="55" t="s">
        <v>1138</v>
      </c>
      <c r="K341" s="55" t="s">
        <v>455</v>
      </c>
      <c r="L341" s="55" t="s">
        <v>473</v>
      </c>
      <c r="M341" s="55" t="s">
        <v>467</v>
      </c>
      <c r="N341" s="55" t="s">
        <v>468</v>
      </c>
      <c r="O341" s="32" t="s">
        <v>281</v>
      </c>
      <c r="P341" s="32" t="s">
        <v>242</v>
      </c>
      <c r="Q341" s="45" t="s">
        <v>396</v>
      </c>
      <c r="R341" s="32" t="s">
        <v>231</v>
      </c>
      <c r="S341" s="45" t="s">
        <v>71</v>
      </c>
      <c r="T341" s="42" t="str">
        <f>VLOOKUP(Tabla1[[#This Row],[AREA]],Hoja1!A:B,2,FALSE)</f>
        <v>06. Educación y cultura</v>
      </c>
      <c r="U341" s="45" t="s">
        <v>147</v>
      </c>
      <c r="V341" s="42" t="str">
        <f>VLOOKUP(Tabla1[[#This Row],[PROGRAMA]],Hoja1!A:B,2,FALSE)</f>
        <v>3232. Conservación y mantenimiento centros educación infantil y primaria</v>
      </c>
      <c r="W341" s="45">
        <v>21</v>
      </c>
      <c r="X341" s="45">
        <v>212</v>
      </c>
    </row>
    <row r="342" spans="1:24" x14ac:dyDescent="0.25">
      <c r="A342" s="33">
        <v>220260002491</v>
      </c>
      <c r="B342" s="55" t="s">
        <v>451</v>
      </c>
      <c r="C342" s="34">
        <v>46070</v>
      </c>
      <c r="D342" s="33">
        <v>22026002311</v>
      </c>
      <c r="E342" s="55" t="s">
        <v>535</v>
      </c>
      <c r="F342" s="35">
        <v>104.5</v>
      </c>
      <c r="G342" s="55" t="s">
        <v>61</v>
      </c>
      <c r="H342" s="55" t="s">
        <v>1140</v>
      </c>
      <c r="I342" s="33">
        <v>220</v>
      </c>
      <c r="J342" s="55" t="s">
        <v>1138</v>
      </c>
      <c r="K342" s="55" t="s">
        <v>455</v>
      </c>
      <c r="L342" s="55" t="s">
        <v>473</v>
      </c>
      <c r="M342" s="55" t="s">
        <v>467</v>
      </c>
      <c r="N342" s="55" t="s">
        <v>468</v>
      </c>
      <c r="O342" s="32" t="s">
        <v>281</v>
      </c>
      <c r="P342" s="32" t="s">
        <v>242</v>
      </c>
      <c r="Q342" s="45" t="s">
        <v>396</v>
      </c>
      <c r="R342" s="32" t="s">
        <v>231</v>
      </c>
      <c r="S342" s="45" t="s">
        <v>69</v>
      </c>
      <c r="T342" s="42" t="str">
        <f>VLOOKUP(Tabla1[[#This Row],[AREA]],Hoja1!A:B,2,FALSE)</f>
        <v>03. Participación ciudadana y deportes</v>
      </c>
      <c r="U342" s="45" t="s">
        <v>192</v>
      </c>
      <c r="V342" s="42" t="str">
        <f>VLOOKUP(Tabla1[[#This Row],[PROGRAMA]],Hoja1!A:B,2,FALSE)</f>
        <v>9241. Participación ciudadana</v>
      </c>
      <c r="W342" s="45">
        <v>21</v>
      </c>
      <c r="X342" s="45">
        <v>212</v>
      </c>
    </row>
    <row r="343" spans="1:24" x14ac:dyDescent="0.25">
      <c r="A343" s="33">
        <v>220260004490</v>
      </c>
      <c r="B343" s="55" t="s">
        <v>451</v>
      </c>
      <c r="C343" s="34">
        <v>46080</v>
      </c>
      <c r="D343" s="33">
        <v>22026002629</v>
      </c>
      <c r="E343" s="55" t="s">
        <v>535</v>
      </c>
      <c r="F343" s="35">
        <v>121</v>
      </c>
      <c r="G343" s="55" t="s">
        <v>61</v>
      </c>
      <c r="H343" s="55" t="s">
        <v>1141</v>
      </c>
      <c r="I343" s="33">
        <v>220</v>
      </c>
      <c r="J343" s="55" t="s">
        <v>1138</v>
      </c>
      <c r="K343" s="55" t="s">
        <v>455</v>
      </c>
      <c r="L343" s="55" t="s">
        <v>473</v>
      </c>
      <c r="M343" s="55" t="s">
        <v>467</v>
      </c>
      <c r="N343" s="55" t="s">
        <v>468</v>
      </c>
      <c r="O343" s="32" t="s">
        <v>281</v>
      </c>
      <c r="P343" s="32" t="s">
        <v>242</v>
      </c>
      <c r="Q343" s="45" t="s">
        <v>396</v>
      </c>
      <c r="R343" s="32" t="s">
        <v>231</v>
      </c>
      <c r="S343" s="45" t="s">
        <v>69</v>
      </c>
      <c r="T343" s="42" t="str">
        <f>VLOOKUP(Tabla1[[#This Row],[AREA]],Hoja1!A:B,2,FALSE)</f>
        <v>03. Participación ciudadana y deportes</v>
      </c>
      <c r="U343" s="45" t="s">
        <v>192</v>
      </c>
      <c r="V343" s="42" t="str">
        <f>VLOOKUP(Tabla1[[#This Row],[PROGRAMA]],Hoja1!A:B,2,FALSE)</f>
        <v>9241. Participación ciudadana</v>
      </c>
      <c r="W343" s="45">
        <v>21</v>
      </c>
      <c r="X343" s="45">
        <v>212</v>
      </c>
    </row>
    <row r="344" spans="1:24" x14ac:dyDescent="0.25">
      <c r="A344" s="33">
        <v>220249000697</v>
      </c>
      <c r="B344" s="55" t="s">
        <v>451</v>
      </c>
      <c r="C344" s="34">
        <v>46023</v>
      </c>
      <c r="D344" s="33">
        <v>22026002040</v>
      </c>
      <c r="E344" s="55" t="s">
        <v>1133</v>
      </c>
      <c r="F344" s="35">
        <v>6492.28</v>
      </c>
      <c r="G344" s="55" t="s">
        <v>1142</v>
      </c>
      <c r="H344" s="55" t="s">
        <v>1143</v>
      </c>
      <c r="I344" s="33">
        <v>220</v>
      </c>
      <c r="J344" s="55" t="s">
        <v>478</v>
      </c>
      <c r="K344" s="55" t="s">
        <v>478</v>
      </c>
      <c r="L344" s="55" t="s">
        <v>473</v>
      </c>
      <c r="M344" s="55" t="s">
        <v>457</v>
      </c>
      <c r="N344" s="55" t="s">
        <v>458</v>
      </c>
      <c r="O344" s="32" t="s">
        <v>276</v>
      </c>
      <c r="P344" s="32" t="s">
        <v>242</v>
      </c>
      <c r="Q344" s="45" t="s">
        <v>396</v>
      </c>
      <c r="R344" s="32" t="s">
        <v>231</v>
      </c>
      <c r="S344" s="45" t="s">
        <v>261</v>
      </c>
      <c r="T344" s="42" t="str">
        <f>VLOOKUP(Tabla1[[#This Row],[AREA]],Hoja1!A:B,2,FALSE)</f>
        <v>05. Comercio, mercados y consumo</v>
      </c>
      <c r="U344" s="45" t="s">
        <v>175</v>
      </c>
      <c r="V344" s="42" t="str">
        <f>VLOOKUP(Tabla1[[#This Row],[PROGRAMA]],Hoja1!A:B,2,FALSE)</f>
        <v>4314. Actuaciones en materia de comercio minorista</v>
      </c>
      <c r="W344" s="45">
        <v>21</v>
      </c>
      <c r="X344" s="45">
        <v>213</v>
      </c>
    </row>
    <row r="345" spans="1:24" x14ac:dyDescent="0.25">
      <c r="A345" s="33">
        <v>220249000698</v>
      </c>
      <c r="B345" s="55" t="s">
        <v>451</v>
      </c>
      <c r="C345" s="34">
        <v>46023</v>
      </c>
      <c r="D345" s="33">
        <v>22026002041</v>
      </c>
      <c r="E345" s="55" t="s">
        <v>1133</v>
      </c>
      <c r="F345" s="35">
        <v>4593.54</v>
      </c>
      <c r="G345" s="55" t="s">
        <v>1134</v>
      </c>
      <c r="H345" s="55" t="s">
        <v>1144</v>
      </c>
      <c r="I345" s="33">
        <v>220</v>
      </c>
      <c r="J345" s="55" t="s">
        <v>1136</v>
      </c>
      <c r="K345" s="55" t="s">
        <v>864</v>
      </c>
      <c r="L345" s="55" t="s">
        <v>473</v>
      </c>
      <c r="M345" s="55" t="s">
        <v>457</v>
      </c>
      <c r="N345" s="55" t="s">
        <v>458</v>
      </c>
      <c r="O345" s="32" t="s">
        <v>276</v>
      </c>
      <c r="P345" s="32" t="s">
        <v>242</v>
      </c>
      <c r="Q345" s="45" t="s">
        <v>396</v>
      </c>
      <c r="R345" s="32" t="s">
        <v>231</v>
      </c>
      <c r="S345" s="45" t="s">
        <v>261</v>
      </c>
      <c r="T345" s="42" t="str">
        <f>VLOOKUP(Tabla1[[#This Row],[AREA]],Hoja1!A:B,2,FALSE)</f>
        <v>05. Comercio, mercados y consumo</v>
      </c>
      <c r="U345" s="45" t="s">
        <v>175</v>
      </c>
      <c r="V345" s="42" t="str">
        <f>VLOOKUP(Tabla1[[#This Row],[PROGRAMA]],Hoja1!A:B,2,FALSE)</f>
        <v>4314. Actuaciones en materia de comercio minorista</v>
      </c>
      <c r="W345" s="45">
        <v>21</v>
      </c>
      <c r="X345" s="45">
        <v>213</v>
      </c>
    </row>
    <row r="346" spans="1:24" x14ac:dyDescent="0.25">
      <c r="A346" s="33">
        <v>220249000717</v>
      </c>
      <c r="B346" s="55" t="s">
        <v>451</v>
      </c>
      <c r="C346" s="34">
        <v>46023</v>
      </c>
      <c r="D346" s="33">
        <v>22026001067</v>
      </c>
      <c r="E346" s="55" t="s">
        <v>1145</v>
      </c>
      <c r="F346" s="35">
        <v>25000</v>
      </c>
      <c r="G346" s="55" t="s">
        <v>27</v>
      </c>
      <c r="H346" s="55" t="s">
        <v>1146</v>
      </c>
      <c r="I346" s="33">
        <v>220</v>
      </c>
      <c r="J346" s="55" t="s">
        <v>455</v>
      </c>
      <c r="K346" s="55" t="s">
        <v>455</v>
      </c>
      <c r="L346" s="55" t="s">
        <v>473</v>
      </c>
      <c r="M346" s="55" t="s">
        <v>457</v>
      </c>
      <c r="N346" s="55" t="s">
        <v>458</v>
      </c>
      <c r="O346" s="32" t="s">
        <v>276</v>
      </c>
      <c r="P346" s="32" t="s">
        <v>242</v>
      </c>
      <c r="Q346" s="45" t="s">
        <v>396</v>
      </c>
      <c r="R346" s="32" t="s">
        <v>231</v>
      </c>
      <c r="S346" s="45" t="s">
        <v>262</v>
      </c>
      <c r="T346" s="42" t="str">
        <f>VLOOKUP(Tabla1[[#This Row],[AREA]],Hoja1!A:B,2,FALSE)</f>
        <v>11. Salud pública y seguridad ciudadana</v>
      </c>
      <c r="U346" s="45" t="s">
        <v>112</v>
      </c>
      <c r="V346" s="42" t="str">
        <f>VLOOKUP(Tabla1[[#This Row],[PROGRAMA]],Hoja1!A:B,2,FALSE)</f>
        <v>1361. Prevención y extinción de incencios</v>
      </c>
      <c r="W346" s="45">
        <v>22</v>
      </c>
      <c r="X346" s="45">
        <v>22103</v>
      </c>
    </row>
    <row r="347" spans="1:24" x14ac:dyDescent="0.25">
      <c r="A347" s="33">
        <v>220259000863</v>
      </c>
      <c r="B347" s="55" t="s">
        <v>451</v>
      </c>
      <c r="C347" s="34">
        <v>46023</v>
      </c>
      <c r="D347" s="33">
        <v>22026001621</v>
      </c>
      <c r="E347" s="55" t="s">
        <v>735</v>
      </c>
      <c r="F347" s="35">
        <v>790.99</v>
      </c>
      <c r="G347" s="55" t="s">
        <v>15</v>
      </c>
      <c r="H347" s="55" t="s">
        <v>1147</v>
      </c>
      <c r="I347" s="33">
        <v>220</v>
      </c>
      <c r="J347" s="55" t="s">
        <v>455</v>
      </c>
      <c r="K347" s="55" t="s">
        <v>455</v>
      </c>
      <c r="L347" s="55" t="s">
        <v>456</v>
      </c>
      <c r="M347" s="55" t="s">
        <v>467</v>
      </c>
      <c r="N347" s="55" t="s">
        <v>468</v>
      </c>
      <c r="O347" s="32" t="s">
        <v>281</v>
      </c>
      <c r="P347" s="32" t="s">
        <v>242</v>
      </c>
      <c r="Q347" s="45" t="s">
        <v>396</v>
      </c>
      <c r="R347" s="32" t="s">
        <v>231</v>
      </c>
      <c r="S347" s="45" t="s">
        <v>75</v>
      </c>
      <c r="T347" s="42" t="str">
        <f>VLOOKUP(Tabla1[[#This Row],[AREA]],Hoja1!A:B,2,FALSE)</f>
        <v>10. Personas mayores, familia y servicios sociales</v>
      </c>
      <c r="U347" s="45" t="s">
        <v>135</v>
      </c>
      <c r="V347" s="42" t="str">
        <f>VLOOKUP(Tabla1[[#This Row],[PROGRAMA]],Hoja1!A:B,2,FALSE)</f>
        <v>2314. Centro de programas juveniles</v>
      </c>
      <c r="W347" s="45">
        <v>21</v>
      </c>
      <c r="X347" s="45">
        <v>213</v>
      </c>
    </row>
    <row r="348" spans="1:24" x14ac:dyDescent="0.25">
      <c r="A348" s="33">
        <v>220259000864</v>
      </c>
      <c r="B348" s="55" t="s">
        <v>451</v>
      </c>
      <c r="C348" s="34">
        <v>46023</v>
      </c>
      <c r="D348" s="33">
        <v>22026001622</v>
      </c>
      <c r="E348" s="55" t="s">
        <v>588</v>
      </c>
      <c r="F348" s="35">
        <v>33.4</v>
      </c>
      <c r="G348" s="55" t="s">
        <v>15</v>
      </c>
      <c r="H348" s="55" t="s">
        <v>1148</v>
      </c>
      <c r="I348" s="33">
        <v>220</v>
      </c>
      <c r="J348" s="55" t="s">
        <v>455</v>
      </c>
      <c r="K348" s="55" t="s">
        <v>455</v>
      </c>
      <c r="L348" s="55" t="s">
        <v>456</v>
      </c>
      <c r="M348" s="55" t="s">
        <v>467</v>
      </c>
      <c r="N348" s="55" t="s">
        <v>468</v>
      </c>
      <c r="O348" s="32" t="s">
        <v>281</v>
      </c>
      <c r="P348" s="32" t="s">
        <v>242</v>
      </c>
      <c r="Q348" s="45" t="s">
        <v>396</v>
      </c>
      <c r="R348" s="32" t="s">
        <v>231</v>
      </c>
      <c r="S348" s="45" t="s">
        <v>75</v>
      </c>
      <c r="T348" s="42" t="str">
        <f>VLOOKUP(Tabla1[[#This Row],[AREA]],Hoja1!A:B,2,FALSE)</f>
        <v>10. Personas mayores, familia y servicios sociales</v>
      </c>
      <c r="U348" s="45" t="s">
        <v>136</v>
      </c>
      <c r="V348" s="42" t="str">
        <f>VLOOKUP(Tabla1[[#This Row],[PROGRAMA]],Hoja1!A:B,2,FALSE)</f>
        <v>2315. Políticas de Igualdad e infancia</v>
      </c>
      <c r="W348" s="45">
        <v>21</v>
      </c>
      <c r="X348" s="45">
        <v>213</v>
      </c>
    </row>
    <row r="349" spans="1:24" x14ac:dyDescent="0.25">
      <c r="A349" s="33">
        <v>220249000719</v>
      </c>
      <c r="B349" s="55" t="s">
        <v>451</v>
      </c>
      <c r="C349" s="34">
        <v>46023</v>
      </c>
      <c r="D349" s="33">
        <v>22026002035</v>
      </c>
      <c r="E349" s="55" t="s">
        <v>672</v>
      </c>
      <c r="F349" s="35">
        <v>479198.24</v>
      </c>
      <c r="G349" s="55" t="s">
        <v>34</v>
      </c>
      <c r="H349" s="55" t="s">
        <v>1149</v>
      </c>
      <c r="I349" s="33">
        <v>220</v>
      </c>
      <c r="J349" s="55" t="s">
        <v>455</v>
      </c>
      <c r="K349" s="55" t="s">
        <v>455</v>
      </c>
      <c r="L349" s="55" t="s">
        <v>456</v>
      </c>
      <c r="M349" s="55" t="s">
        <v>457</v>
      </c>
      <c r="N349" s="55" t="s">
        <v>458</v>
      </c>
      <c r="O349" s="32" t="s">
        <v>276</v>
      </c>
      <c r="P349" s="32" t="s">
        <v>242</v>
      </c>
      <c r="Q349" s="45" t="s">
        <v>396</v>
      </c>
      <c r="R349" s="32" t="s">
        <v>231</v>
      </c>
      <c r="S349" s="45" t="s">
        <v>69</v>
      </c>
      <c r="T349" s="42" t="str">
        <f>VLOOKUP(Tabla1[[#This Row],[AREA]],Hoja1!A:B,2,FALSE)</f>
        <v>03. Participación ciudadana y deportes</v>
      </c>
      <c r="U349" s="45" t="s">
        <v>192</v>
      </c>
      <c r="V349" s="42" t="str">
        <f>VLOOKUP(Tabla1[[#This Row],[PROGRAMA]],Hoja1!A:B,2,FALSE)</f>
        <v>9241. Participación ciudadana</v>
      </c>
      <c r="W349" s="45">
        <v>22</v>
      </c>
      <c r="X349" s="45">
        <v>22700</v>
      </c>
    </row>
    <row r="350" spans="1:24" x14ac:dyDescent="0.25">
      <c r="A350" s="33">
        <v>220259000950</v>
      </c>
      <c r="B350" s="55" t="s">
        <v>451</v>
      </c>
      <c r="C350" s="34">
        <v>46023</v>
      </c>
      <c r="D350" s="33">
        <v>22026001641</v>
      </c>
      <c r="E350" s="55" t="s">
        <v>620</v>
      </c>
      <c r="F350" s="35">
        <v>362.45</v>
      </c>
      <c r="G350" s="55" t="s">
        <v>15</v>
      </c>
      <c r="H350" s="55" t="s">
        <v>1150</v>
      </c>
      <c r="I350" s="33">
        <v>220</v>
      </c>
      <c r="J350" s="55" t="s">
        <v>455</v>
      </c>
      <c r="K350" s="55" t="s">
        <v>455</v>
      </c>
      <c r="L350" s="55" t="s">
        <v>456</v>
      </c>
      <c r="M350" s="55" t="s">
        <v>467</v>
      </c>
      <c r="N350" s="55" t="s">
        <v>468</v>
      </c>
      <c r="O350" s="32" t="s">
        <v>281</v>
      </c>
      <c r="P350" s="32" t="s">
        <v>242</v>
      </c>
      <c r="Q350" s="45" t="s">
        <v>396</v>
      </c>
      <c r="R350" s="32" t="s">
        <v>231</v>
      </c>
      <c r="S350" s="45" t="s">
        <v>75</v>
      </c>
      <c r="T350" s="42" t="str">
        <f>VLOOKUP(Tabla1[[#This Row],[AREA]],Hoja1!A:B,2,FALSE)</f>
        <v>10. Personas mayores, familia y servicios sociales</v>
      </c>
      <c r="U350" s="45" t="s">
        <v>139</v>
      </c>
      <c r="V350" s="42" t="str">
        <f>VLOOKUP(Tabla1[[#This Row],[PROGRAMA]],Hoja1!A:B,2,FALSE)</f>
        <v>2412. Formación para el empleo</v>
      </c>
      <c r="W350" s="45">
        <v>21</v>
      </c>
      <c r="X350" s="45">
        <v>213</v>
      </c>
    </row>
    <row r="351" spans="1:24" x14ac:dyDescent="0.25">
      <c r="A351" s="33">
        <v>220259000951</v>
      </c>
      <c r="B351" s="55" t="s">
        <v>451</v>
      </c>
      <c r="C351" s="34">
        <v>46023</v>
      </c>
      <c r="D351" s="33">
        <v>22026001642</v>
      </c>
      <c r="E351" s="55" t="s">
        <v>617</v>
      </c>
      <c r="F351" s="35">
        <v>1338.86</v>
      </c>
      <c r="G351" s="55" t="s">
        <v>15</v>
      </c>
      <c r="H351" s="55" t="s">
        <v>1151</v>
      </c>
      <c r="I351" s="33">
        <v>220</v>
      </c>
      <c r="J351" s="55" t="s">
        <v>455</v>
      </c>
      <c r="K351" s="55" t="s">
        <v>455</v>
      </c>
      <c r="L351" s="55" t="s">
        <v>456</v>
      </c>
      <c r="M351" s="55" t="s">
        <v>467</v>
      </c>
      <c r="N351" s="55" t="s">
        <v>468</v>
      </c>
      <c r="O351" s="32" t="s">
        <v>281</v>
      </c>
      <c r="P351" s="32" t="s">
        <v>242</v>
      </c>
      <c r="Q351" s="45" t="s">
        <v>396</v>
      </c>
      <c r="R351" s="32" t="s">
        <v>231</v>
      </c>
      <c r="S351" s="45" t="s">
        <v>75</v>
      </c>
      <c r="T351" s="42" t="str">
        <f>VLOOKUP(Tabla1[[#This Row],[AREA]],Hoja1!A:B,2,FALSE)</f>
        <v>10. Personas mayores, familia y servicios sociales</v>
      </c>
      <c r="U351" s="45" t="s">
        <v>132</v>
      </c>
      <c r="V351" s="42" t="str">
        <f>VLOOKUP(Tabla1[[#This Row],[PROGRAMA]],Hoja1!A:B,2,FALSE)</f>
        <v>2312. Iniciativas sociales</v>
      </c>
      <c r="W351" s="45">
        <v>21</v>
      </c>
      <c r="X351" s="45">
        <v>213</v>
      </c>
    </row>
    <row r="352" spans="1:24" x14ac:dyDescent="0.25">
      <c r="A352" s="33">
        <v>220259000952</v>
      </c>
      <c r="B352" s="55" t="s">
        <v>451</v>
      </c>
      <c r="C352" s="34">
        <v>46023</v>
      </c>
      <c r="D352" s="33">
        <v>22026001643</v>
      </c>
      <c r="E352" s="55" t="s">
        <v>617</v>
      </c>
      <c r="F352" s="35">
        <v>1550.01</v>
      </c>
      <c r="G352" s="55" t="s">
        <v>15</v>
      </c>
      <c r="H352" s="55" t="s">
        <v>1152</v>
      </c>
      <c r="I352" s="33">
        <v>220</v>
      </c>
      <c r="J352" s="55" t="s">
        <v>455</v>
      </c>
      <c r="K352" s="55" t="s">
        <v>455</v>
      </c>
      <c r="L352" s="55" t="s">
        <v>456</v>
      </c>
      <c r="M352" s="55" t="s">
        <v>467</v>
      </c>
      <c r="N352" s="55" t="s">
        <v>468</v>
      </c>
      <c r="O352" s="32" t="s">
        <v>281</v>
      </c>
      <c r="P352" s="32" t="s">
        <v>242</v>
      </c>
      <c r="Q352" s="45" t="s">
        <v>396</v>
      </c>
      <c r="R352" s="32" t="s">
        <v>231</v>
      </c>
      <c r="S352" s="45" t="s">
        <v>75</v>
      </c>
      <c r="T352" s="42" t="str">
        <f>VLOOKUP(Tabla1[[#This Row],[AREA]],Hoja1!A:B,2,FALSE)</f>
        <v>10. Personas mayores, familia y servicios sociales</v>
      </c>
      <c r="U352" s="45" t="s">
        <v>132</v>
      </c>
      <c r="V352" s="42" t="str">
        <f>VLOOKUP(Tabla1[[#This Row],[PROGRAMA]],Hoja1!A:B,2,FALSE)</f>
        <v>2312. Iniciativas sociales</v>
      </c>
      <c r="W352" s="45">
        <v>21</v>
      </c>
      <c r="X352" s="45">
        <v>213</v>
      </c>
    </row>
    <row r="353" spans="1:24" x14ac:dyDescent="0.25">
      <c r="A353" s="33">
        <v>220260000928</v>
      </c>
      <c r="B353" s="55" t="s">
        <v>451</v>
      </c>
      <c r="C353" s="34">
        <v>46063</v>
      </c>
      <c r="D353" s="33">
        <v>22026001174</v>
      </c>
      <c r="E353" s="55" t="s">
        <v>617</v>
      </c>
      <c r="F353" s="35">
        <v>500</v>
      </c>
      <c r="G353" s="55" t="s">
        <v>15</v>
      </c>
      <c r="H353" s="55" t="s">
        <v>1153</v>
      </c>
      <c r="I353" s="33">
        <v>220</v>
      </c>
      <c r="J353" s="55" t="s">
        <v>455</v>
      </c>
      <c r="K353" s="55" t="s">
        <v>455</v>
      </c>
      <c r="L353" s="55" t="s">
        <v>456</v>
      </c>
      <c r="M353" s="55" t="s">
        <v>467</v>
      </c>
      <c r="N353" s="55" t="s">
        <v>468</v>
      </c>
      <c r="O353" s="32" t="s">
        <v>281</v>
      </c>
      <c r="P353" s="32" t="s">
        <v>242</v>
      </c>
      <c r="Q353" s="45" t="s">
        <v>396</v>
      </c>
      <c r="R353" s="32" t="s">
        <v>231</v>
      </c>
      <c r="S353" s="45" t="s">
        <v>75</v>
      </c>
      <c r="T353" s="42" t="str">
        <f>VLOOKUP(Tabla1[[#This Row],[AREA]],Hoja1!A:B,2,FALSE)</f>
        <v>10. Personas mayores, familia y servicios sociales</v>
      </c>
      <c r="U353" s="45" t="s">
        <v>132</v>
      </c>
      <c r="V353" s="42" t="str">
        <f>VLOOKUP(Tabla1[[#This Row],[PROGRAMA]],Hoja1!A:B,2,FALSE)</f>
        <v>2312. Iniciativas sociales</v>
      </c>
      <c r="W353" s="45">
        <v>21</v>
      </c>
      <c r="X353" s="45">
        <v>213</v>
      </c>
    </row>
    <row r="354" spans="1:24" x14ac:dyDescent="0.25">
      <c r="A354" s="33">
        <v>220260000928</v>
      </c>
      <c r="B354" s="55" t="s">
        <v>451</v>
      </c>
      <c r="C354" s="34">
        <v>46063</v>
      </c>
      <c r="D354" s="33">
        <v>22026001175</v>
      </c>
      <c r="E354" s="55" t="s">
        <v>617</v>
      </c>
      <c r="F354" s="35">
        <v>500</v>
      </c>
      <c r="G354" s="55" t="s">
        <v>15</v>
      </c>
      <c r="H354" s="55" t="s">
        <v>1153</v>
      </c>
      <c r="I354" s="33">
        <v>220</v>
      </c>
      <c r="J354" s="55" t="s">
        <v>455</v>
      </c>
      <c r="K354" s="55" t="s">
        <v>455</v>
      </c>
      <c r="L354" s="55" t="s">
        <v>456</v>
      </c>
      <c r="M354" s="55" t="s">
        <v>467</v>
      </c>
      <c r="N354" s="55" t="s">
        <v>468</v>
      </c>
      <c r="O354" s="32" t="s">
        <v>281</v>
      </c>
      <c r="P354" s="32" t="s">
        <v>242</v>
      </c>
      <c r="Q354" s="45" t="s">
        <v>396</v>
      </c>
      <c r="R354" s="32" t="s">
        <v>231</v>
      </c>
      <c r="S354" s="45" t="s">
        <v>75</v>
      </c>
      <c r="T354" s="42" t="str">
        <f>VLOOKUP(Tabla1[[#This Row],[AREA]],Hoja1!A:B,2,FALSE)</f>
        <v>10. Personas mayores, familia y servicios sociales</v>
      </c>
      <c r="U354" s="45" t="s">
        <v>132</v>
      </c>
      <c r="V354" s="42" t="str">
        <f>VLOOKUP(Tabla1[[#This Row],[PROGRAMA]],Hoja1!A:B,2,FALSE)</f>
        <v>2312. Iniciativas sociales</v>
      </c>
      <c r="W354" s="45">
        <v>21</v>
      </c>
      <c r="X354" s="45">
        <v>213</v>
      </c>
    </row>
    <row r="355" spans="1:24" x14ac:dyDescent="0.25">
      <c r="A355" s="33">
        <v>220260000952</v>
      </c>
      <c r="B355" s="55" t="s">
        <v>451</v>
      </c>
      <c r="C355" s="34">
        <v>46063</v>
      </c>
      <c r="D355" s="33">
        <v>22026001839</v>
      </c>
      <c r="E355" s="55" t="s">
        <v>615</v>
      </c>
      <c r="F355" s="35">
        <v>17783.37</v>
      </c>
      <c r="G355" s="55" t="s">
        <v>15</v>
      </c>
      <c r="H355" s="55" t="s">
        <v>1154</v>
      </c>
      <c r="I355" s="33">
        <v>220</v>
      </c>
      <c r="J355" s="55" t="s">
        <v>455</v>
      </c>
      <c r="K355" s="55" t="s">
        <v>455</v>
      </c>
      <c r="L355" s="55" t="s">
        <v>456</v>
      </c>
      <c r="M355" s="55" t="s">
        <v>467</v>
      </c>
      <c r="N355" s="55" t="s">
        <v>468</v>
      </c>
      <c r="O355" s="32" t="s">
        <v>281</v>
      </c>
      <c r="P355" s="32" t="s">
        <v>242</v>
      </c>
      <c r="Q355" s="45" t="s">
        <v>396</v>
      </c>
      <c r="R355" s="32" t="s">
        <v>231</v>
      </c>
      <c r="S355" s="45" t="s">
        <v>71</v>
      </c>
      <c r="T355" s="42" t="str">
        <f>VLOOKUP(Tabla1[[#This Row],[AREA]],Hoja1!A:B,2,FALSE)</f>
        <v>06. Educación y cultura</v>
      </c>
      <c r="U355" s="45" t="s">
        <v>147</v>
      </c>
      <c r="V355" s="42" t="str">
        <f>VLOOKUP(Tabla1[[#This Row],[PROGRAMA]],Hoja1!A:B,2,FALSE)</f>
        <v>3232. Conservación y mantenimiento centros educación infantil y primaria</v>
      </c>
      <c r="W355" s="45">
        <v>21</v>
      </c>
      <c r="X355" s="45">
        <v>213</v>
      </c>
    </row>
    <row r="356" spans="1:24" x14ac:dyDescent="0.25">
      <c r="A356" s="33">
        <v>220260001086</v>
      </c>
      <c r="B356" s="55" t="s">
        <v>451</v>
      </c>
      <c r="C356" s="34">
        <v>46064</v>
      </c>
      <c r="D356" s="33">
        <v>22026002085</v>
      </c>
      <c r="E356" s="55" t="s">
        <v>1155</v>
      </c>
      <c r="F356" s="35">
        <v>254.58</v>
      </c>
      <c r="G356" s="55" t="s">
        <v>15</v>
      </c>
      <c r="H356" s="55" t="s">
        <v>1156</v>
      </c>
      <c r="I356" s="33">
        <v>220</v>
      </c>
      <c r="J356" s="55" t="s">
        <v>455</v>
      </c>
      <c r="K356" s="55" t="s">
        <v>455</v>
      </c>
      <c r="L356" s="55" t="s">
        <v>473</v>
      </c>
      <c r="M356" s="55" t="s">
        <v>467</v>
      </c>
      <c r="N356" s="55" t="s">
        <v>468</v>
      </c>
      <c r="O356" s="32" t="s">
        <v>281</v>
      </c>
      <c r="P356" s="32" t="s">
        <v>242</v>
      </c>
      <c r="Q356" s="45" t="s">
        <v>396</v>
      </c>
      <c r="R356" s="32" t="s">
        <v>231</v>
      </c>
      <c r="S356" s="45" t="s">
        <v>75</v>
      </c>
      <c r="T356" s="42" t="str">
        <f>VLOOKUP(Tabla1[[#This Row],[AREA]],Hoja1!A:B,2,FALSE)</f>
        <v>10. Personas mayores, familia y servicios sociales</v>
      </c>
      <c r="U356" s="45" t="s">
        <v>135</v>
      </c>
      <c r="V356" s="42" t="str">
        <f>VLOOKUP(Tabla1[[#This Row],[PROGRAMA]],Hoja1!A:B,2,FALSE)</f>
        <v>2314. Centro de programas juveniles</v>
      </c>
      <c r="W356" s="45">
        <v>21</v>
      </c>
      <c r="X356" s="45">
        <v>212</v>
      </c>
    </row>
    <row r="357" spans="1:24" x14ac:dyDescent="0.25">
      <c r="A357" s="33">
        <v>220260001119</v>
      </c>
      <c r="B357" s="55" t="s">
        <v>451</v>
      </c>
      <c r="C357" s="34">
        <v>46064</v>
      </c>
      <c r="D357" s="33">
        <v>22026002106</v>
      </c>
      <c r="E357" s="55" t="s">
        <v>1157</v>
      </c>
      <c r="F357" s="35">
        <v>4840</v>
      </c>
      <c r="G357" s="55" t="s">
        <v>15</v>
      </c>
      <c r="H357" s="55" t="s">
        <v>1158</v>
      </c>
      <c r="I357" s="33">
        <v>220</v>
      </c>
      <c r="J357" s="55" t="s">
        <v>455</v>
      </c>
      <c r="K357" s="55" t="s">
        <v>455</v>
      </c>
      <c r="L357" s="55" t="s">
        <v>456</v>
      </c>
      <c r="M357" s="55" t="s">
        <v>467</v>
      </c>
      <c r="N357" s="55" t="s">
        <v>468</v>
      </c>
      <c r="O357" s="32" t="s">
        <v>281</v>
      </c>
      <c r="P357" s="32" t="s">
        <v>242</v>
      </c>
      <c r="Q357" s="45" t="s">
        <v>396</v>
      </c>
      <c r="R357" s="32" t="s">
        <v>231</v>
      </c>
      <c r="S357" s="45" t="s">
        <v>71</v>
      </c>
      <c r="T357" s="42" t="str">
        <f>VLOOKUP(Tabla1[[#This Row],[AREA]],Hoja1!A:B,2,FALSE)</f>
        <v>06. Educación y cultura</v>
      </c>
      <c r="U357" s="45" t="s">
        <v>145</v>
      </c>
      <c r="V357" s="42" t="str">
        <f>VLOOKUP(Tabla1[[#This Row],[PROGRAMA]],Hoja1!A:B,2,FALSE)</f>
        <v>3231. Escuelas infantiles</v>
      </c>
      <c r="W357" s="45">
        <v>21</v>
      </c>
      <c r="X357" s="45">
        <v>213</v>
      </c>
    </row>
    <row r="358" spans="1:24" x14ac:dyDescent="0.25">
      <c r="A358" s="33">
        <v>220260002157</v>
      </c>
      <c r="B358" s="55" t="s">
        <v>451</v>
      </c>
      <c r="C358" s="34">
        <v>46069</v>
      </c>
      <c r="D358" s="33">
        <v>22026002336</v>
      </c>
      <c r="E358" s="55" t="s">
        <v>575</v>
      </c>
      <c r="F358" s="35">
        <v>600</v>
      </c>
      <c r="G358" s="55" t="s">
        <v>15</v>
      </c>
      <c r="H358" s="55" t="s">
        <v>1159</v>
      </c>
      <c r="I358" s="33">
        <v>220</v>
      </c>
      <c r="J358" s="55" t="s">
        <v>455</v>
      </c>
      <c r="K358" s="55" t="s">
        <v>455</v>
      </c>
      <c r="L358" s="55" t="s">
        <v>456</v>
      </c>
      <c r="M358" s="55" t="s">
        <v>467</v>
      </c>
      <c r="N358" s="55" t="s">
        <v>468</v>
      </c>
      <c r="O358" s="32" t="s">
        <v>281</v>
      </c>
      <c r="P358" s="32" t="s">
        <v>242</v>
      </c>
      <c r="Q358" s="45" t="s">
        <v>396</v>
      </c>
      <c r="R358" s="32" t="s">
        <v>231</v>
      </c>
      <c r="S358" s="45" t="s">
        <v>71</v>
      </c>
      <c r="T358" s="42" t="str">
        <f>VLOOKUP(Tabla1[[#This Row],[AREA]],Hoja1!A:B,2,FALSE)</f>
        <v>06. Educación y cultura</v>
      </c>
      <c r="U358" s="45" t="s">
        <v>153</v>
      </c>
      <c r="V358" s="42" t="str">
        <f>VLOOKUP(Tabla1[[#This Row],[PROGRAMA]],Hoja1!A:B,2,FALSE)</f>
        <v>3321. Bibliotecas públicas</v>
      </c>
      <c r="W358" s="45">
        <v>21</v>
      </c>
      <c r="X358" s="45">
        <v>213</v>
      </c>
    </row>
    <row r="359" spans="1:24" x14ac:dyDescent="0.25">
      <c r="A359" s="33">
        <v>220260003002</v>
      </c>
      <c r="B359" s="55" t="s">
        <v>451</v>
      </c>
      <c r="C359" s="34">
        <v>46073</v>
      </c>
      <c r="D359" s="33">
        <v>22026002507</v>
      </c>
      <c r="E359" s="55" t="s">
        <v>742</v>
      </c>
      <c r="F359" s="35">
        <v>3000</v>
      </c>
      <c r="G359" s="55" t="s">
        <v>15</v>
      </c>
      <c r="H359" s="55" t="s">
        <v>1160</v>
      </c>
      <c r="I359" s="33">
        <v>220</v>
      </c>
      <c r="J359" s="55" t="s">
        <v>455</v>
      </c>
      <c r="K359" s="55" t="s">
        <v>455</v>
      </c>
      <c r="L359" s="55" t="s">
        <v>456</v>
      </c>
      <c r="M359" s="55" t="s">
        <v>467</v>
      </c>
      <c r="N359" s="55" t="s">
        <v>468</v>
      </c>
      <c r="O359" s="32" t="s">
        <v>281</v>
      </c>
      <c r="P359" s="32" t="s">
        <v>242</v>
      </c>
      <c r="Q359" s="45" t="s">
        <v>396</v>
      </c>
      <c r="R359" s="32" t="s">
        <v>231</v>
      </c>
      <c r="S359" s="45" t="s">
        <v>66</v>
      </c>
      <c r="T359" s="42" t="str">
        <f>VLOOKUP(Tabla1[[#This Row],[AREA]],Hoja1!A:B,2,FALSE)</f>
        <v>01. Alcaldía</v>
      </c>
      <c r="U359" s="45" t="s">
        <v>265</v>
      </c>
      <c r="V359" s="42" t="str">
        <f>VLOOKUP(Tabla1[[#This Row],[PROGRAMA]],Hoja1!A:B,2,FALSE)</f>
        <v>4331. Desarrollo empresarial</v>
      </c>
      <c r="W359" s="45">
        <v>21</v>
      </c>
      <c r="X359" s="45">
        <v>213</v>
      </c>
    </row>
    <row r="360" spans="1:24" x14ac:dyDescent="0.25">
      <c r="A360" s="33">
        <v>220260003004</v>
      </c>
      <c r="B360" s="55" t="s">
        <v>451</v>
      </c>
      <c r="C360" s="34">
        <v>46073</v>
      </c>
      <c r="D360" s="33">
        <v>22026002515</v>
      </c>
      <c r="E360" s="55" t="s">
        <v>791</v>
      </c>
      <c r="F360" s="35">
        <v>571.07000000000005</v>
      </c>
      <c r="G360" s="55" t="s">
        <v>367</v>
      </c>
      <c r="H360" s="55" t="s">
        <v>1161</v>
      </c>
      <c r="I360" s="33">
        <v>220</v>
      </c>
      <c r="J360" s="55" t="s">
        <v>1162</v>
      </c>
      <c r="K360" s="55" t="s">
        <v>783</v>
      </c>
      <c r="L360" s="55" t="s">
        <v>456</v>
      </c>
      <c r="M360" s="55" t="s">
        <v>467</v>
      </c>
      <c r="N360" s="55" t="s">
        <v>468</v>
      </c>
      <c r="O360" s="32" t="s">
        <v>281</v>
      </c>
      <c r="P360" s="32" t="s">
        <v>242</v>
      </c>
      <c r="Q360" s="45" t="s">
        <v>396</v>
      </c>
      <c r="R360" s="32" t="s">
        <v>231</v>
      </c>
      <c r="S360" s="45" t="s">
        <v>66</v>
      </c>
      <c r="T360" s="42" t="str">
        <f>VLOOKUP(Tabla1[[#This Row],[AREA]],Hoja1!A:B,2,FALSE)</f>
        <v>01. Alcaldía</v>
      </c>
      <c r="U360" s="45" t="s">
        <v>265</v>
      </c>
      <c r="V360" s="42" t="str">
        <f>VLOOKUP(Tabla1[[#This Row],[PROGRAMA]],Hoja1!A:B,2,FALSE)</f>
        <v>4331. Desarrollo empresarial</v>
      </c>
      <c r="W360" s="45">
        <v>20</v>
      </c>
      <c r="X360" s="45">
        <v>203</v>
      </c>
    </row>
    <row r="361" spans="1:24" x14ac:dyDescent="0.25">
      <c r="A361" s="33">
        <v>220260002142</v>
      </c>
      <c r="B361" s="55" t="s">
        <v>451</v>
      </c>
      <c r="C361" s="34">
        <v>46069</v>
      </c>
      <c r="D361" s="33">
        <v>22026002204</v>
      </c>
      <c r="E361" s="55" t="s">
        <v>717</v>
      </c>
      <c r="F361" s="35">
        <v>2202.1999999999998</v>
      </c>
      <c r="G361" s="55" t="s">
        <v>367</v>
      </c>
      <c r="H361" s="55" t="s">
        <v>1163</v>
      </c>
      <c r="I361" s="33">
        <v>220</v>
      </c>
      <c r="J361" s="55" t="s">
        <v>1162</v>
      </c>
      <c r="K361" s="55" t="s">
        <v>783</v>
      </c>
      <c r="L361" s="55" t="s">
        <v>456</v>
      </c>
      <c r="M361" s="55" t="s">
        <v>467</v>
      </c>
      <c r="N361" s="55" t="s">
        <v>468</v>
      </c>
      <c r="O361" s="32" t="s">
        <v>281</v>
      </c>
      <c r="P361" s="32" t="s">
        <v>242</v>
      </c>
      <c r="Q361" s="45" t="s">
        <v>396</v>
      </c>
      <c r="R361" s="32" t="s">
        <v>231</v>
      </c>
      <c r="S361" s="45" t="s">
        <v>262</v>
      </c>
      <c r="T361" s="42" t="str">
        <f>VLOOKUP(Tabla1[[#This Row],[AREA]],Hoja1!A:B,2,FALSE)</f>
        <v>11. Salud pública y seguridad ciudadana</v>
      </c>
      <c r="U361" s="45" t="s">
        <v>118</v>
      </c>
      <c r="V361" s="42" t="str">
        <f>VLOOKUP(Tabla1[[#This Row],[PROGRAMA]],Hoja1!A:B,2,FALSE)</f>
        <v>1621. Recogida de residuos</v>
      </c>
      <c r="W361" s="45">
        <v>22</v>
      </c>
      <c r="X361" s="45">
        <v>22799</v>
      </c>
    </row>
    <row r="362" spans="1:24" x14ac:dyDescent="0.25">
      <c r="A362" s="33">
        <v>220260001072</v>
      </c>
      <c r="B362" s="55" t="s">
        <v>451</v>
      </c>
      <c r="C362" s="34">
        <v>46064</v>
      </c>
      <c r="D362" s="33">
        <v>22026001558</v>
      </c>
      <c r="E362" s="55" t="s">
        <v>665</v>
      </c>
      <c r="F362" s="35">
        <v>17762.8</v>
      </c>
      <c r="G362" s="55" t="s">
        <v>441</v>
      </c>
      <c r="H362" s="55" t="s">
        <v>1164</v>
      </c>
      <c r="I362" s="33">
        <v>220</v>
      </c>
      <c r="J362" s="55" t="s">
        <v>455</v>
      </c>
      <c r="K362" s="55" t="s">
        <v>455</v>
      </c>
      <c r="L362" s="55" t="s">
        <v>456</v>
      </c>
      <c r="M362" s="55" t="s">
        <v>467</v>
      </c>
      <c r="N362" s="55" t="s">
        <v>468</v>
      </c>
      <c r="O362" s="32" t="s">
        <v>281</v>
      </c>
      <c r="P362" s="32" t="s">
        <v>242</v>
      </c>
      <c r="Q362" s="45" t="s">
        <v>396</v>
      </c>
      <c r="R362" s="32" t="s">
        <v>231</v>
      </c>
      <c r="S362" s="45" t="s">
        <v>66</v>
      </c>
      <c r="T362" s="42" t="str">
        <f>VLOOKUP(Tabla1[[#This Row],[AREA]],Hoja1!A:B,2,FALSE)</f>
        <v>01. Alcaldía</v>
      </c>
      <c r="U362" s="45" t="s">
        <v>265</v>
      </c>
      <c r="V362" s="42" t="str">
        <f>VLOOKUP(Tabla1[[#This Row],[PROGRAMA]],Hoja1!A:B,2,FALSE)</f>
        <v>4331. Desarrollo empresarial</v>
      </c>
      <c r="W362" s="45">
        <v>22</v>
      </c>
      <c r="X362" s="45">
        <v>22799</v>
      </c>
    </row>
    <row r="363" spans="1:24" x14ac:dyDescent="0.25">
      <c r="A363" s="33">
        <v>220249000720</v>
      </c>
      <c r="B363" s="55" t="s">
        <v>451</v>
      </c>
      <c r="C363" s="34">
        <v>46023</v>
      </c>
      <c r="D363" s="33">
        <v>22026001792</v>
      </c>
      <c r="E363" s="55" t="s">
        <v>1165</v>
      </c>
      <c r="F363" s="35">
        <v>1891867.67</v>
      </c>
      <c r="G363" s="55" t="s">
        <v>1166</v>
      </c>
      <c r="H363" s="55" t="s">
        <v>1167</v>
      </c>
      <c r="I363" s="33">
        <v>220</v>
      </c>
      <c r="J363" s="55" t="s">
        <v>494</v>
      </c>
      <c r="K363" s="55" t="s">
        <v>494</v>
      </c>
      <c r="L363" s="55" t="s">
        <v>456</v>
      </c>
      <c r="M363" s="55" t="s">
        <v>457</v>
      </c>
      <c r="N363" s="55" t="s">
        <v>458</v>
      </c>
      <c r="O363" s="32" t="s">
        <v>276</v>
      </c>
      <c r="P363" s="32" t="s">
        <v>242</v>
      </c>
      <c r="Q363" s="45" t="s">
        <v>396</v>
      </c>
      <c r="R363" s="32" t="s">
        <v>231</v>
      </c>
      <c r="S363" s="45" t="s">
        <v>71</v>
      </c>
      <c r="T363" s="42" t="str">
        <f>VLOOKUP(Tabla1[[#This Row],[AREA]],Hoja1!A:B,2,FALSE)</f>
        <v>06. Educación y cultura</v>
      </c>
      <c r="U363" s="45" t="s">
        <v>147</v>
      </c>
      <c r="V363" s="42" t="str">
        <f>VLOOKUP(Tabla1[[#This Row],[PROGRAMA]],Hoja1!A:B,2,FALSE)</f>
        <v>3232. Conservación y mantenimiento centros educación infantil y primaria</v>
      </c>
      <c r="W363" s="45">
        <v>22</v>
      </c>
      <c r="X363" s="45">
        <v>22700</v>
      </c>
    </row>
    <row r="364" spans="1:24" x14ac:dyDescent="0.25">
      <c r="A364" s="33">
        <v>220249000721</v>
      </c>
      <c r="B364" s="55" t="s">
        <v>451</v>
      </c>
      <c r="C364" s="34">
        <v>46023</v>
      </c>
      <c r="D364" s="33">
        <v>22026001068</v>
      </c>
      <c r="E364" s="55" t="s">
        <v>1168</v>
      </c>
      <c r="F364" s="35">
        <v>78312.490000000005</v>
      </c>
      <c r="G364" s="55" t="s">
        <v>1169</v>
      </c>
      <c r="H364" s="55" t="s">
        <v>1170</v>
      </c>
      <c r="I364" s="33">
        <v>220</v>
      </c>
      <c r="J364" s="55" t="s">
        <v>455</v>
      </c>
      <c r="K364" s="55" t="s">
        <v>455</v>
      </c>
      <c r="L364" s="55" t="s">
        <v>456</v>
      </c>
      <c r="M364" s="55" t="s">
        <v>457</v>
      </c>
      <c r="N364" s="55" t="s">
        <v>458</v>
      </c>
      <c r="O364" s="32" t="s">
        <v>276</v>
      </c>
      <c r="P364" s="32" t="s">
        <v>242</v>
      </c>
      <c r="Q364" s="45" t="s">
        <v>396</v>
      </c>
      <c r="R364" s="32" t="s">
        <v>231</v>
      </c>
      <c r="S364" s="45" t="s">
        <v>262</v>
      </c>
      <c r="T364" s="42" t="str">
        <f>VLOOKUP(Tabla1[[#This Row],[AREA]],Hoja1!A:B,2,FALSE)</f>
        <v>11. Salud pública y seguridad ciudadana</v>
      </c>
      <c r="U364" s="45" t="s">
        <v>112</v>
      </c>
      <c r="V364" s="42" t="str">
        <f>VLOOKUP(Tabla1[[#This Row],[PROGRAMA]],Hoja1!A:B,2,FALSE)</f>
        <v>1361. Prevención y extinción de incencios</v>
      </c>
      <c r="W364" s="45">
        <v>22</v>
      </c>
      <c r="X364" s="45">
        <v>22700</v>
      </c>
    </row>
    <row r="365" spans="1:24" x14ac:dyDescent="0.25">
      <c r="A365" s="33">
        <v>220249000722</v>
      </c>
      <c r="B365" s="55" t="s">
        <v>451</v>
      </c>
      <c r="C365" s="34">
        <v>46023</v>
      </c>
      <c r="D365" s="33">
        <v>22026001275</v>
      </c>
      <c r="E365" s="55" t="s">
        <v>1171</v>
      </c>
      <c r="F365" s="35">
        <v>160530.70000000001</v>
      </c>
      <c r="G365" s="55" t="s">
        <v>34</v>
      </c>
      <c r="H365" s="55" t="s">
        <v>1172</v>
      </c>
      <c r="I365" s="33">
        <v>220</v>
      </c>
      <c r="J365" s="55" t="s">
        <v>455</v>
      </c>
      <c r="K365" s="55" t="s">
        <v>455</v>
      </c>
      <c r="L365" s="55" t="s">
        <v>456</v>
      </c>
      <c r="M365" s="55" t="s">
        <v>457</v>
      </c>
      <c r="N365" s="55" t="s">
        <v>458</v>
      </c>
      <c r="O365" s="32" t="s">
        <v>276</v>
      </c>
      <c r="P365" s="32" t="s">
        <v>242</v>
      </c>
      <c r="Q365" s="45" t="s">
        <v>396</v>
      </c>
      <c r="R365" s="32" t="s">
        <v>231</v>
      </c>
      <c r="S365" s="45" t="s">
        <v>75</v>
      </c>
      <c r="T365" s="42" t="str">
        <f>VLOOKUP(Tabla1[[#This Row],[AREA]],Hoja1!A:B,2,FALSE)</f>
        <v>10. Personas mayores, familia y servicios sociales</v>
      </c>
      <c r="U365" s="45" t="s">
        <v>132</v>
      </c>
      <c r="V365" s="42" t="str">
        <f>VLOOKUP(Tabla1[[#This Row],[PROGRAMA]],Hoja1!A:B,2,FALSE)</f>
        <v>2312. Iniciativas sociales</v>
      </c>
      <c r="W365" s="45">
        <v>22</v>
      </c>
      <c r="X365" s="45">
        <v>22700</v>
      </c>
    </row>
    <row r="366" spans="1:24" x14ac:dyDescent="0.25">
      <c r="A366" s="33">
        <v>220260000938</v>
      </c>
      <c r="B366" s="55" t="s">
        <v>451</v>
      </c>
      <c r="C366" s="34">
        <v>46063</v>
      </c>
      <c r="D366" s="33">
        <v>22026001339</v>
      </c>
      <c r="E366" s="55" t="s">
        <v>1099</v>
      </c>
      <c r="F366" s="35">
        <v>2499.98</v>
      </c>
      <c r="G366" s="55" t="s">
        <v>1173</v>
      </c>
      <c r="H366" s="55" t="s">
        <v>1174</v>
      </c>
      <c r="I366" s="33">
        <v>220</v>
      </c>
      <c r="J366" s="55" t="s">
        <v>455</v>
      </c>
      <c r="K366" s="55" t="s">
        <v>455</v>
      </c>
      <c r="L366" s="55" t="s">
        <v>456</v>
      </c>
      <c r="M366" s="55" t="s">
        <v>467</v>
      </c>
      <c r="N366" s="55" t="s">
        <v>468</v>
      </c>
      <c r="O366" s="32" t="s">
        <v>281</v>
      </c>
      <c r="P366" s="32" t="s">
        <v>242</v>
      </c>
      <c r="Q366" s="45" t="s">
        <v>396</v>
      </c>
      <c r="R366" s="32" t="s">
        <v>231</v>
      </c>
      <c r="S366" s="45" t="s">
        <v>72</v>
      </c>
      <c r="T366" s="42" t="str">
        <f>VLOOKUP(Tabla1[[#This Row],[AREA]],Hoja1!A:B,2,FALSE)</f>
        <v>07. Medio ambiente</v>
      </c>
      <c r="U366" s="45" t="s">
        <v>128</v>
      </c>
      <c r="V366" s="42" t="str">
        <f>VLOOKUP(Tabla1[[#This Row],[PROGRAMA]],Hoja1!A:B,2,FALSE)</f>
        <v>1721. Protección del medio ambiente</v>
      </c>
      <c r="W366" s="45">
        <v>22</v>
      </c>
      <c r="X366" s="45">
        <v>22706</v>
      </c>
    </row>
    <row r="367" spans="1:24" x14ac:dyDescent="0.25">
      <c r="A367" s="33">
        <v>220249000723</v>
      </c>
      <c r="B367" s="55" t="s">
        <v>451</v>
      </c>
      <c r="C367" s="34">
        <v>46023</v>
      </c>
      <c r="D367" s="33">
        <v>22026001276</v>
      </c>
      <c r="E367" s="55" t="s">
        <v>1171</v>
      </c>
      <c r="F367" s="35">
        <v>206429.42</v>
      </c>
      <c r="G367" s="55" t="s">
        <v>34</v>
      </c>
      <c r="H367" s="55" t="s">
        <v>1175</v>
      </c>
      <c r="I367" s="33">
        <v>220</v>
      </c>
      <c r="J367" s="55" t="s">
        <v>455</v>
      </c>
      <c r="K367" s="55" t="s">
        <v>455</v>
      </c>
      <c r="L367" s="55" t="s">
        <v>456</v>
      </c>
      <c r="M367" s="55" t="s">
        <v>457</v>
      </c>
      <c r="N367" s="55" t="s">
        <v>458</v>
      </c>
      <c r="O367" s="32" t="s">
        <v>276</v>
      </c>
      <c r="P367" s="32" t="s">
        <v>242</v>
      </c>
      <c r="Q367" s="45" t="s">
        <v>396</v>
      </c>
      <c r="R367" s="32" t="s">
        <v>231</v>
      </c>
      <c r="S367" s="45" t="s">
        <v>75</v>
      </c>
      <c r="T367" s="42" t="str">
        <f>VLOOKUP(Tabla1[[#This Row],[AREA]],Hoja1!A:B,2,FALSE)</f>
        <v>10. Personas mayores, familia y servicios sociales</v>
      </c>
      <c r="U367" s="45" t="s">
        <v>132</v>
      </c>
      <c r="V367" s="42" t="str">
        <f>VLOOKUP(Tabla1[[#This Row],[PROGRAMA]],Hoja1!A:B,2,FALSE)</f>
        <v>2312. Iniciativas sociales</v>
      </c>
      <c r="W367" s="45">
        <v>22</v>
      </c>
      <c r="X367" s="45">
        <v>22700</v>
      </c>
    </row>
    <row r="368" spans="1:24" x14ac:dyDescent="0.25">
      <c r="A368" s="33">
        <v>220249000724</v>
      </c>
      <c r="B368" s="55" t="s">
        <v>451</v>
      </c>
      <c r="C368" s="34">
        <v>46023</v>
      </c>
      <c r="D368" s="33">
        <v>22026001277</v>
      </c>
      <c r="E368" s="55" t="s">
        <v>1176</v>
      </c>
      <c r="F368" s="35">
        <v>23215.29</v>
      </c>
      <c r="G368" s="55" t="s">
        <v>34</v>
      </c>
      <c r="H368" s="55" t="s">
        <v>1177</v>
      </c>
      <c r="I368" s="33">
        <v>220</v>
      </c>
      <c r="J368" s="55" t="s">
        <v>455</v>
      </c>
      <c r="K368" s="55" t="s">
        <v>455</v>
      </c>
      <c r="L368" s="55" t="s">
        <v>456</v>
      </c>
      <c r="M368" s="55" t="s">
        <v>457</v>
      </c>
      <c r="N368" s="55" t="s">
        <v>458</v>
      </c>
      <c r="O368" s="32" t="s">
        <v>276</v>
      </c>
      <c r="P368" s="32" t="s">
        <v>242</v>
      </c>
      <c r="Q368" s="45" t="s">
        <v>396</v>
      </c>
      <c r="R368" s="32" t="s">
        <v>231</v>
      </c>
      <c r="S368" s="45" t="s">
        <v>75</v>
      </c>
      <c r="T368" s="42" t="str">
        <f>VLOOKUP(Tabla1[[#This Row],[AREA]],Hoja1!A:B,2,FALSE)</f>
        <v>10. Personas mayores, familia y servicios sociales</v>
      </c>
      <c r="U368" s="45" t="s">
        <v>139</v>
      </c>
      <c r="V368" s="42" t="str">
        <f>VLOOKUP(Tabla1[[#This Row],[PROGRAMA]],Hoja1!A:B,2,FALSE)</f>
        <v>2412. Formación para el empleo</v>
      </c>
      <c r="W368" s="45">
        <v>22</v>
      </c>
      <c r="X368" s="45">
        <v>22700</v>
      </c>
    </row>
    <row r="369" spans="1:24" x14ac:dyDescent="0.25">
      <c r="A369" s="33">
        <v>220249000725</v>
      </c>
      <c r="B369" s="55" t="s">
        <v>451</v>
      </c>
      <c r="C369" s="34">
        <v>46023</v>
      </c>
      <c r="D369" s="33">
        <v>22026000999</v>
      </c>
      <c r="E369" s="55" t="s">
        <v>1178</v>
      </c>
      <c r="F369" s="35">
        <v>60381.49</v>
      </c>
      <c r="G369" s="55" t="s">
        <v>1179</v>
      </c>
      <c r="H369" s="55" t="s">
        <v>1180</v>
      </c>
      <c r="I369" s="33">
        <v>220</v>
      </c>
      <c r="J369" s="55" t="s">
        <v>1181</v>
      </c>
      <c r="K369" s="55" t="s">
        <v>1182</v>
      </c>
      <c r="L369" s="55" t="s">
        <v>456</v>
      </c>
      <c r="M369" s="55" t="s">
        <v>457</v>
      </c>
      <c r="N369" s="55" t="s">
        <v>458</v>
      </c>
      <c r="O369" s="32" t="s">
        <v>276</v>
      </c>
      <c r="P369" s="32" t="s">
        <v>242</v>
      </c>
      <c r="Q369" s="45" t="s">
        <v>396</v>
      </c>
      <c r="R369" s="32" t="s">
        <v>231</v>
      </c>
      <c r="S369" s="45" t="s">
        <v>66</v>
      </c>
      <c r="T369" s="42" t="str">
        <f>VLOOKUP(Tabla1[[#This Row],[AREA]],Hoja1!A:B,2,FALSE)</f>
        <v>01. Alcaldía</v>
      </c>
      <c r="U369" s="45" t="s">
        <v>265</v>
      </c>
      <c r="V369" s="42" t="str">
        <f>VLOOKUP(Tabla1[[#This Row],[PROGRAMA]],Hoja1!A:B,2,FALSE)</f>
        <v>4331. Desarrollo empresarial</v>
      </c>
      <c r="W369" s="45">
        <v>22</v>
      </c>
      <c r="X369" s="45">
        <v>22700</v>
      </c>
    </row>
    <row r="370" spans="1:24" x14ac:dyDescent="0.25">
      <c r="A370" s="33">
        <v>220249000726</v>
      </c>
      <c r="B370" s="55" t="s">
        <v>451</v>
      </c>
      <c r="C370" s="34">
        <v>46023</v>
      </c>
      <c r="D370" s="33">
        <v>22026001000</v>
      </c>
      <c r="E370" s="55" t="s">
        <v>1178</v>
      </c>
      <c r="F370" s="35">
        <v>27803.64</v>
      </c>
      <c r="G370" s="55" t="s">
        <v>34</v>
      </c>
      <c r="H370" s="55" t="s">
        <v>1183</v>
      </c>
      <c r="I370" s="33">
        <v>220</v>
      </c>
      <c r="J370" s="55" t="s">
        <v>455</v>
      </c>
      <c r="K370" s="55" t="s">
        <v>455</v>
      </c>
      <c r="L370" s="55" t="s">
        <v>456</v>
      </c>
      <c r="M370" s="55" t="s">
        <v>457</v>
      </c>
      <c r="N370" s="55" t="s">
        <v>458</v>
      </c>
      <c r="O370" s="32" t="s">
        <v>276</v>
      </c>
      <c r="P370" s="32" t="s">
        <v>242</v>
      </c>
      <c r="Q370" s="45" t="s">
        <v>396</v>
      </c>
      <c r="R370" s="32" t="s">
        <v>231</v>
      </c>
      <c r="S370" s="45" t="s">
        <v>66</v>
      </c>
      <c r="T370" s="42" t="str">
        <f>VLOOKUP(Tabla1[[#This Row],[AREA]],Hoja1!A:B,2,FALSE)</f>
        <v>01. Alcaldía</v>
      </c>
      <c r="U370" s="45" t="s">
        <v>265</v>
      </c>
      <c r="V370" s="42" t="str">
        <f>VLOOKUP(Tabla1[[#This Row],[PROGRAMA]],Hoja1!A:B,2,FALSE)</f>
        <v>4331. Desarrollo empresarial</v>
      </c>
      <c r="W370" s="45">
        <v>22</v>
      </c>
      <c r="X370" s="45">
        <v>22700</v>
      </c>
    </row>
    <row r="371" spans="1:24" x14ac:dyDescent="0.25">
      <c r="A371" s="33">
        <v>220249000727</v>
      </c>
      <c r="B371" s="55" t="s">
        <v>451</v>
      </c>
      <c r="C371" s="34">
        <v>46023</v>
      </c>
      <c r="D371" s="33">
        <v>22026001069</v>
      </c>
      <c r="E371" s="55" t="s">
        <v>1184</v>
      </c>
      <c r="F371" s="35">
        <v>196698.95</v>
      </c>
      <c r="G371" s="55" t="s">
        <v>34</v>
      </c>
      <c r="H371" s="55" t="s">
        <v>1185</v>
      </c>
      <c r="I371" s="33">
        <v>220</v>
      </c>
      <c r="J371" s="55" t="s">
        <v>455</v>
      </c>
      <c r="K371" s="55" t="s">
        <v>455</v>
      </c>
      <c r="L371" s="55" t="s">
        <v>456</v>
      </c>
      <c r="M371" s="55" t="s">
        <v>457</v>
      </c>
      <c r="N371" s="55" t="s">
        <v>458</v>
      </c>
      <c r="O371" s="32" t="s">
        <v>276</v>
      </c>
      <c r="P371" s="32" t="s">
        <v>242</v>
      </c>
      <c r="Q371" s="45" t="s">
        <v>396</v>
      </c>
      <c r="R371" s="32" t="s">
        <v>231</v>
      </c>
      <c r="S371" s="45" t="s">
        <v>262</v>
      </c>
      <c r="T371" s="42" t="str">
        <f>VLOOKUP(Tabla1[[#This Row],[AREA]],Hoja1!A:B,2,FALSE)</f>
        <v>11. Salud pública y seguridad ciudadana</v>
      </c>
      <c r="U371" s="45" t="s">
        <v>106</v>
      </c>
      <c r="V371" s="42" t="str">
        <f>VLOOKUP(Tabla1[[#This Row],[PROGRAMA]],Hoja1!A:B,2,FALSE)</f>
        <v>1321. Policía municipal</v>
      </c>
      <c r="W371" s="45">
        <v>22</v>
      </c>
      <c r="X371" s="45">
        <v>22700</v>
      </c>
    </row>
    <row r="372" spans="1:24" x14ac:dyDescent="0.25">
      <c r="A372" s="33">
        <v>220249000728</v>
      </c>
      <c r="B372" s="55" t="s">
        <v>451</v>
      </c>
      <c r="C372" s="34">
        <v>46023</v>
      </c>
      <c r="D372" s="33">
        <v>22026001793</v>
      </c>
      <c r="E372" s="55" t="s">
        <v>1186</v>
      </c>
      <c r="F372" s="35">
        <v>265791.67</v>
      </c>
      <c r="G372" s="55" t="s">
        <v>1187</v>
      </c>
      <c r="H372" s="55" t="s">
        <v>1188</v>
      </c>
      <c r="I372" s="33">
        <v>220</v>
      </c>
      <c r="J372" s="55" t="s">
        <v>1189</v>
      </c>
      <c r="K372" s="55" t="s">
        <v>918</v>
      </c>
      <c r="L372" s="55" t="s">
        <v>456</v>
      </c>
      <c r="M372" s="55" t="s">
        <v>457</v>
      </c>
      <c r="N372" s="55" t="s">
        <v>458</v>
      </c>
      <c r="O372" s="32" t="s">
        <v>276</v>
      </c>
      <c r="P372" s="32" t="s">
        <v>242</v>
      </c>
      <c r="Q372" s="45" t="s">
        <v>396</v>
      </c>
      <c r="R372" s="32" t="s">
        <v>231</v>
      </c>
      <c r="S372" s="45" t="s">
        <v>71</v>
      </c>
      <c r="T372" s="42" t="str">
        <f>VLOOKUP(Tabla1[[#This Row],[AREA]],Hoja1!A:B,2,FALSE)</f>
        <v>06. Educación y cultura</v>
      </c>
      <c r="U372" s="45" t="s">
        <v>145</v>
      </c>
      <c r="V372" s="42" t="str">
        <f>VLOOKUP(Tabla1[[#This Row],[PROGRAMA]],Hoja1!A:B,2,FALSE)</f>
        <v>3231. Escuelas infantiles</v>
      </c>
      <c r="W372" s="45">
        <v>22</v>
      </c>
      <c r="X372" s="45">
        <v>22700</v>
      </c>
    </row>
    <row r="373" spans="1:24" x14ac:dyDescent="0.25">
      <c r="A373" s="33">
        <v>220249000729</v>
      </c>
      <c r="B373" s="55" t="s">
        <v>451</v>
      </c>
      <c r="C373" s="34">
        <v>46023</v>
      </c>
      <c r="D373" s="33">
        <v>22026001794</v>
      </c>
      <c r="E373" s="55" t="s">
        <v>1190</v>
      </c>
      <c r="F373" s="35">
        <v>65930.94</v>
      </c>
      <c r="G373" s="55" t="s">
        <v>1187</v>
      </c>
      <c r="H373" s="55" t="s">
        <v>1191</v>
      </c>
      <c r="I373" s="33">
        <v>220</v>
      </c>
      <c r="J373" s="55" t="s">
        <v>1189</v>
      </c>
      <c r="K373" s="55" t="s">
        <v>918</v>
      </c>
      <c r="L373" s="55" t="s">
        <v>456</v>
      </c>
      <c r="M373" s="55" t="s">
        <v>457</v>
      </c>
      <c r="N373" s="55" t="s">
        <v>458</v>
      </c>
      <c r="O373" s="32" t="s">
        <v>276</v>
      </c>
      <c r="P373" s="32" t="s">
        <v>242</v>
      </c>
      <c r="Q373" s="45" t="s">
        <v>396</v>
      </c>
      <c r="R373" s="32" t="s">
        <v>231</v>
      </c>
      <c r="S373" s="45" t="s">
        <v>71</v>
      </c>
      <c r="T373" s="42" t="str">
        <f>VLOOKUP(Tabla1[[#This Row],[AREA]],Hoja1!A:B,2,FALSE)</f>
        <v>06. Educación y cultura</v>
      </c>
      <c r="U373" s="45" t="s">
        <v>153</v>
      </c>
      <c r="V373" s="42" t="str">
        <f>VLOOKUP(Tabla1[[#This Row],[PROGRAMA]],Hoja1!A:B,2,FALSE)</f>
        <v>3321. Bibliotecas públicas</v>
      </c>
      <c r="W373" s="45">
        <v>22</v>
      </c>
      <c r="X373" s="45">
        <v>22700</v>
      </c>
    </row>
    <row r="374" spans="1:24" x14ac:dyDescent="0.25">
      <c r="A374" s="33">
        <v>220260000697</v>
      </c>
      <c r="B374" s="55" t="s">
        <v>451</v>
      </c>
      <c r="C374" s="34">
        <v>46050</v>
      </c>
      <c r="D374" s="33">
        <v>22026000729</v>
      </c>
      <c r="E374" s="55" t="s">
        <v>542</v>
      </c>
      <c r="F374" s="35">
        <v>495</v>
      </c>
      <c r="G374" s="55" t="s">
        <v>1192</v>
      </c>
      <c r="H374" s="55" t="s">
        <v>1193</v>
      </c>
      <c r="I374" s="33">
        <v>220</v>
      </c>
      <c r="J374" s="55" t="s">
        <v>1194</v>
      </c>
      <c r="K374" s="55" t="s">
        <v>531</v>
      </c>
      <c r="L374" s="55" t="s">
        <v>456</v>
      </c>
      <c r="M374" s="55" t="s">
        <v>467</v>
      </c>
      <c r="N374" s="55" t="s">
        <v>468</v>
      </c>
      <c r="O374" s="32" t="s">
        <v>281</v>
      </c>
      <c r="P374" s="32" t="s">
        <v>242</v>
      </c>
      <c r="Q374" s="45" t="s">
        <v>396</v>
      </c>
      <c r="R374" s="32" t="s">
        <v>231</v>
      </c>
      <c r="S374" s="45" t="s">
        <v>69</v>
      </c>
      <c r="T374" s="42" t="str">
        <f>VLOOKUP(Tabla1[[#This Row],[AREA]],Hoja1!A:B,2,FALSE)</f>
        <v>03. Participación ciudadana y deportes</v>
      </c>
      <c r="U374" s="45" t="s">
        <v>192</v>
      </c>
      <c r="V374" s="42" t="str">
        <f>VLOOKUP(Tabla1[[#This Row],[PROGRAMA]],Hoja1!A:B,2,FALSE)</f>
        <v>9241. Participación ciudadana</v>
      </c>
      <c r="W374" s="45">
        <v>22</v>
      </c>
      <c r="X374" s="45">
        <v>22609</v>
      </c>
    </row>
    <row r="375" spans="1:24" x14ac:dyDescent="0.25">
      <c r="A375" s="33">
        <v>220249000730</v>
      </c>
      <c r="B375" s="55" t="s">
        <v>451</v>
      </c>
      <c r="C375" s="34">
        <v>46023</v>
      </c>
      <c r="D375" s="33">
        <v>22026001795</v>
      </c>
      <c r="E375" s="55" t="s">
        <v>1195</v>
      </c>
      <c r="F375" s="35">
        <v>10971.59</v>
      </c>
      <c r="G375" s="55" t="s">
        <v>1187</v>
      </c>
      <c r="H375" s="55" t="s">
        <v>1196</v>
      </c>
      <c r="I375" s="33">
        <v>220</v>
      </c>
      <c r="J375" s="55" t="s">
        <v>1189</v>
      </c>
      <c r="K375" s="55" t="s">
        <v>918</v>
      </c>
      <c r="L375" s="55" t="s">
        <v>456</v>
      </c>
      <c r="M375" s="55" t="s">
        <v>457</v>
      </c>
      <c r="N375" s="55" t="s">
        <v>458</v>
      </c>
      <c r="O375" s="32" t="s">
        <v>276</v>
      </c>
      <c r="P375" s="32" t="s">
        <v>242</v>
      </c>
      <c r="Q375" s="45" t="s">
        <v>396</v>
      </c>
      <c r="R375" s="32" t="s">
        <v>231</v>
      </c>
      <c r="S375" s="45" t="s">
        <v>71</v>
      </c>
      <c r="T375" s="42" t="str">
        <f>VLOOKUP(Tabla1[[#This Row],[AREA]],Hoja1!A:B,2,FALSE)</f>
        <v>06. Educación y cultura</v>
      </c>
      <c r="U375" s="45" t="s">
        <v>149</v>
      </c>
      <c r="V375" s="42" t="str">
        <f>VLOOKUP(Tabla1[[#This Row],[PROGRAMA]],Hoja1!A:B,2,FALSE)</f>
        <v>3261. Servicios complementarios de educación</v>
      </c>
      <c r="W375" s="45">
        <v>22</v>
      </c>
      <c r="X375" s="45">
        <v>22700</v>
      </c>
    </row>
    <row r="376" spans="1:24" x14ac:dyDescent="0.25">
      <c r="A376" s="33">
        <v>220249000731</v>
      </c>
      <c r="B376" s="55" t="s">
        <v>451</v>
      </c>
      <c r="C376" s="34">
        <v>46023</v>
      </c>
      <c r="D376" s="33">
        <v>22026001466</v>
      </c>
      <c r="E376" s="55" t="s">
        <v>1197</v>
      </c>
      <c r="F376" s="35">
        <v>11724.79</v>
      </c>
      <c r="G376" s="55" t="s">
        <v>1169</v>
      </c>
      <c r="H376" s="55" t="s">
        <v>1198</v>
      </c>
      <c r="I376" s="33">
        <v>220</v>
      </c>
      <c r="J376" s="55" t="s">
        <v>455</v>
      </c>
      <c r="K376" s="55" t="s">
        <v>455</v>
      </c>
      <c r="L376" s="55" t="s">
        <v>456</v>
      </c>
      <c r="M376" s="55" t="s">
        <v>457</v>
      </c>
      <c r="N376" s="55" t="s">
        <v>474</v>
      </c>
      <c r="O376" s="32" t="s">
        <v>276</v>
      </c>
      <c r="P376" s="32" t="s">
        <v>242</v>
      </c>
      <c r="Q376" s="45" t="s">
        <v>396</v>
      </c>
      <c r="R376" s="32" t="s">
        <v>231</v>
      </c>
      <c r="S376" s="45" t="s">
        <v>70</v>
      </c>
      <c r="T376" s="42" t="str">
        <f>VLOOKUP(Tabla1[[#This Row],[AREA]],Hoja1!A:B,2,FALSE)</f>
        <v>04. Hacienda, personal y modernización administrativa</v>
      </c>
      <c r="U376" s="45" t="s">
        <v>186</v>
      </c>
      <c r="V376" s="42" t="str">
        <f>VLOOKUP(Tabla1[[#This Row],[PROGRAMA]],Hoja1!A:B,2,FALSE)</f>
        <v>9204. Tecnologías de la información y comunicación</v>
      </c>
      <c r="W376" s="45">
        <v>22</v>
      </c>
      <c r="X376" s="45">
        <v>22700</v>
      </c>
    </row>
    <row r="377" spans="1:24" x14ac:dyDescent="0.25">
      <c r="A377" s="33">
        <v>220260002118</v>
      </c>
      <c r="B377" s="55" t="s">
        <v>485</v>
      </c>
      <c r="C377" s="34">
        <v>46069</v>
      </c>
      <c r="D377" s="33">
        <v>22026000868</v>
      </c>
      <c r="E377" s="55" t="s">
        <v>1199</v>
      </c>
      <c r="F377" s="35">
        <v>50.88</v>
      </c>
      <c r="G377" s="55" t="s">
        <v>1200</v>
      </c>
      <c r="H377" s="55" t="s">
        <v>1201</v>
      </c>
      <c r="I377" s="33">
        <v>300</v>
      </c>
      <c r="J377" s="55" t="s">
        <v>455</v>
      </c>
      <c r="K377" s="55" t="s">
        <v>455</v>
      </c>
      <c r="L377" s="55" t="s">
        <v>473</v>
      </c>
      <c r="M377" s="55" t="s">
        <v>457</v>
      </c>
      <c r="N377" s="55" t="s">
        <v>458</v>
      </c>
      <c r="O377" s="32" t="s">
        <v>280</v>
      </c>
      <c r="P377" s="32" t="s">
        <v>242</v>
      </c>
      <c r="Q377" s="45" t="s">
        <v>396</v>
      </c>
      <c r="R377" s="32" t="s">
        <v>231</v>
      </c>
      <c r="S377" s="45" t="s">
        <v>68</v>
      </c>
      <c r="T377" s="42" t="str">
        <f>VLOOKUP(Tabla1[[#This Row],[AREA]],Hoja1!A:B,2,FALSE)</f>
        <v>02. Urbanismo y vivienda</v>
      </c>
      <c r="U377" s="45" t="s">
        <v>197</v>
      </c>
      <c r="V377" s="42" t="str">
        <f>VLOOKUP(Tabla1[[#This Row],[PROGRAMA]],Hoja1!A:B,2,FALSE)</f>
        <v>9332. Mantenimiento de edificios e instalaciones municipales</v>
      </c>
      <c r="W377" s="45">
        <v>21</v>
      </c>
      <c r="X377" s="45">
        <v>212</v>
      </c>
    </row>
    <row r="378" spans="1:24" x14ac:dyDescent="0.25">
      <c r="A378" s="33">
        <v>220249000732</v>
      </c>
      <c r="B378" s="55" t="s">
        <v>451</v>
      </c>
      <c r="C378" s="34">
        <v>46023</v>
      </c>
      <c r="D378" s="33">
        <v>22026001274</v>
      </c>
      <c r="E378" s="55" t="s">
        <v>1202</v>
      </c>
      <c r="F378" s="35">
        <v>55727.18</v>
      </c>
      <c r="G378" s="55" t="s">
        <v>1179</v>
      </c>
      <c r="H378" s="55" t="s">
        <v>1203</v>
      </c>
      <c r="I378" s="33">
        <v>220</v>
      </c>
      <c r="J378" s="55" t="s">
        <v>1181</v>
      </c>
      <c r="K378" s="55" t="s">
        <v>1182</v>
      </c>
      <c r="L378" s="55" t="s">
        <v>456</v>
      </c>
      <c r="M378" s="55" t="s">
        <v>457</v>
      </c>
      <c r="N378" s="55" t="s">
        <v>458</v>
      </c>
      <c r="O378" s="32" t="s">
        <v>276</v>
      </c>
      <c r="P378" s="32" t="s">
        <v>242</v>
      </c>
      <c r="Q378" s="45" t="s">
        <v>396</v>
      </c>
      <c r="R378" s="32" t="s">
        <v>231</v>
      </c>
      <c r="S378" s="45" t="s">
        <v>68</v>
      </c>
      <c r="T378" s="42" t="str">
        <f>VLOOKUP(Tabla1[[#This Row],[AREA]],Hoja1!A:B,2,FALSE)</f>
        <v>02. Urbanismo y vivienda</v>
      </c>
      <c r="U378" s="45" t="s">
        <v>197</v>
      </c>
      <c r="V378" s="42" t="str">
        <f>VLOOKUP(Tabla1[[#This Row],[PROGRAMA]],Hoja1!A:B,2,FALSE)</f>
        <v>9332. Mantenimiento de edificios e instalaciones municipales</v>
      </c>
      <c r="W378" s="45">
        <v>22</v>
      </c>
      <c r="X378" s="45">
        <v>22700</v>
      </c>
    </row>
    <row r="379" spans="1:24" x14ac:dyDescent="0.25">
      <c r="A379" s="33">
        <v>220249000733</v>
      </c>
      <c r="B379" s="55" t="s">
        <v>451</v>
      </c>
      <c r="C379" s="34">
        <v>46023</v>
      </c>
      <c r="D379" s="33">
        <v>22026001285</v>
      </c>
      <c r="E379" s="55" t="s">
        <v>1202</v>
      </c>
      <c r="F379" s="35">
        <v>260905.82</v>
      </c>
      <c r="G379" s="55" t="s">
        <v>34</v>
      </c>
      <c r="H379" s="55" t="s">
        <v>1204</v>
      </c>
      <c r="I379" s="33">
        <v>220</v>
      </c>
      <c r="J379" s="55" t="s">
        <v>455</v>
      </c>
      <c r="K379" s="55" t="s">
        <v>455</v>
      </c>
      <c r="L379" s="55" t="s">
        <v>456</v>
      </c>
      <c r="M379" s="55" t="s">
        <v>457</v>
      </c>
      <c r="N379" s="55" t="s">
        <v>458</v>
      </c>
      <c r="O379" s="32" t="s">
        <v>276</v>
      </c>
      <c r="P379" s="32" t="s">
        <v>242</v>
      </c>
      <c r="Q379" s="45" t="s">
        <v>396</v>
      </c>
      <c r="R379" s="32" t="s">
        <v>231</v>
      </c>
      <c r="S379" s="45" t="s">
        <v>68</v>
      </c>
      <c r="T379" s="42" t="str">
        <f>VLOOKUP(Tabla1[[#This Row],[AREA]],Hoja1!A:B,2,FALSE)</f>
        <v>02. Urbanismo y vivienda</v>
      </c>
      <c r="U379" s="45" t="s">
        <v>197</v>
      </c>
      <c r="V379" s="42" t="str">
        <f>VLOOKUP(Tabla1[[#This Row],[PROGRAMA]],Hoja1!A:B,2,FALSE)</f>
        <v>9332. Mantenimiento de edificios e instalaciones municipales</v>
      </c>
      <c r="W379" s="45">
        <v>22</v>
      </c>
      <c r="X379" s="45">
        <v>22700</v>
      </c>
    </row>
    <row r="380" spans="1:24" x14ac:dyDescent="0.25">
      <c r="A380" s="33">
        <v>220259000411</v>
      </c>
      <c r="B380" s="55" t="s">
        <v>451</v>
      </c>
      <c r="C380" s="34">
        <v>46023</v>
      </c>
      <c r="D380" s="33">
        <v>22026001219</v>
      </c>
      <c r="E380" s="55" t="s">
        <v>1205</v>
      </c>
      <c r="F380" s="35">
        <v>11656.33</v>
      </c>
      <c r="G380" s="55" t="s">
        <v>16</v>
      </c>
      <c r="H380" s="55" t="s">
        <v>1206</v>
      </c>
      <c r="I380" s="33">
        <v>220</v>
      </c>
      <c r="J380" s="55" t="s">
        <v>455</v>
      </c>
      <c r="K380" s="55" t="s">
        <v>455</v>
      </c>
      <c r="L380" s="55" t="s">
        <v>456</v>
      </c>
      <c r="M380" s="55" t="s">
        <v>467</v>
      </c>
      <c r="N380" s="55" t="s">
        <v>468</v>
      </c>
      <c r="O380" s="32" t="s">
        <v>281</v>
      </c>
      <c r="P380" s="32" t="s">
        <v>242</v>
      </c>
      <c r="Q380" s="45" t="s">
        <v>396</v>
      </c>
      <c r="R380" s="32" t="s">
        <v>231</v>
      </c>
      <c r="S380" s="45" t="s">
        <v>73</v>
      </c>
      <c r="T380" s="42" t="str">
        <f>VLOOKUP(Tabla1[[#This Row],[AREA]],Hoja1!A:B,2,FALSE)</f>
        <v>08. Tráfico y movilidad</v>
      </c>
      <c r="U380" s="45" t="s">
        <v>105</v>
      </c>
      <c r="V380" s="42" t="str">
        <f>VLOOKUP(Tabla1[[#This Row],[PROGRAMA]],Hoja1!A:B,2,FALSE)</f>
        <v>1301. Dirección del área de tráfico y movilidad</v>
      </c>
      <c r="W380" s="45">
        <v>22</v>
      </c>
      <c r="X380" s="45">
        <v>22706</v>
      </c>
    </row>
    <row r="381" spans="1:24" x14ac:dyDescent="0.25">
      <c r="A381" s="33">
        <v>220260000914</v>
      </c>
      <c r="B381" s="55" t="s">
        <v>451</v>
      </c>
      <c r="C381" s="34">
        <v>46063</v>
      </c>
      <c r="D381" s="33">
        <v>22026001843</v>
      </c>
      <c r="E381" s="55" t="s">
        <v>537</v>
      </c>
      <c r="F381" s="35">
        <v>44.67</v>
      </c>
      <c r="G381" s="55" t="s">
        <v>1207</v>
      </c>
      <c r="H381" s="55" t="s">
        <v>1208</v>
      </c>
      <c r="I381" s="33">
        <v>220</v>
      </c>
      <c r="J381" s="55" t="s">
        <v>455</v>
      </c>
      <c r="K381" s="55" t="s">
        <v>455</v>
      </c>
      <c r="L381" s="55" t="s">
        <v>473</v>
      </c>
      <c r="M381" s="55" t="s">
        <v>467</v>
      </c>
      <c r="N381" s="55" t="s">
        <v>468</v>
      </c>
      <c r="O381" s="32" t="s">
        <v>281</v>
      </c>
      <c r="P381" s="32" t="s">
        <v>242</v>
      </c>
      <c r="Q381" s="45" t="s">
        <v>396</v>
      </c>
      <c r="R381" s="32" t="s">
        <v>231</v>
      </c>
      <c r="S381" s="45" t="s">
        <v>262</v>
      </c>
      <c r="T381" s="42" t="str">
        <f>VLOOKUP(Tabla1[[#This Row],[AREA]],Hoja1!A:B,2,FALSE)</f>
        <v>11. Salud pública y seguridad ciudadana</v>
      </c>
      <c r="U381" s="45" t="s">
        <v>112</v>
      </c>
      <c r="V381" s="42" t="str">
        <f>VLOOKUP(Tabla1[[#This Row],[PROGRAMA]],Hoja1!A:B,2,FALSE)</f>
        <v>1361. Prevención y extinción de incencios</v>
      </c>
      <c r="W381" s="45">
        <v>22</v>
      </c>
      <c r="X381" s="45">
        <v>22199</v>
      </c>
    </row>
    <row r="382" spans="1:24" x14ac:dyDescent="0.25">
      <c r="A382" s="33">
        <v>220260000899</v>
      </c>
      <c r="B382" s="55" t="s">
        <v>451</v>
      </c>
      <c r="C382" s="34">
        <v>46063</v>
      </c>
      <c r="D382" s="33">
        <v>22026000963</v>
      </c>
      <c r="E382" s="55" t="s">
        <v>517</v>
      </c>
      <c r="F382" s="35">
        <v>260</v>
      </c>
      <c r="G382" s="55" t="s">
        <v>360</v>
      </c>
      <c r="H382" s="55" t="s">
        <v>1209</v>
      </c>
      <c r="I382" s="33">
        <v>220</v>
      </c>
      <c r="J382" s="55" t="s">
        <v>494</v>
      </c>
      <c r="K382" s="55" t="s">
        <v>494</v>
      </c>
      <c r="L382" s="55" t="s">
        <v>473</v>
      </c>
      <c r="M382" s="55" t="s">
        <v>467</v>
      </c>
      <c r="N382" s="55" t="s">
        <v>468</v>
      </c>
      <c r="O382" s="32" t="s">
        <v>281</v>
      </c>
      <c r="P382" s="32" t="s">
        <v>242</v>
      </c>
      <c r="Q382" s="45" t="s">
        <v>396</v>
      </c>
      <c r="R382" s="32" t="s">
        <v>231</v>
      </c>
      <c r="S382" s="45" t="s">
        <v>71</v>
      </c>
      <c r="T382" s="42" t="str">
        <f>VLOOKUP(Tabla1[[#This Row],[AREA]],Hoja1!A:B,2,FALSE)</f>
        <v>06. Educación y cultura</v>
      </c>
      <c r="U382" s="45" t="s">
        <v>153</v>
      </c>
      <c r="V382" s="42" t="str">
        <f>VLOOKUP(Tabla1[[#This Row],[PROGRAMA]],Hoja1!A:B,2,FALSE)</f>
        <v>3321. Bibliotecas públicas</v>
      </c>
      <c r="W382" s="45">
        <v>22</v>
      </c>
      <c r="X382" s="45">
        <v>22001</v>
      </c>
    </row>
    <row r="383" spans="1:24" x14ac:dyDescent="0.25">
      <c r="A383" s="33">
        <v>220259000861</v>
      </c>
      <c r="B383" s="55" t="s">
        <v>451</v>
      </c>
      <c r="C383" s="34">
        <v>46023</v>
      </c>
      <c r="D383" s="33">
        <v>22026001423</v>
      </c>
      <c r="E383" s="55" t="s">
        <v>1028</v>
      </c>
      <c r="F383" s="35">
        <v>3449.95</v>
      </c>
      <c r="G383" s="55" t="s">
        <v>19</v>
      </c>
      <c r="H383" s="55" t="s">
        <v>1210</v>
      </c>
      <c r="I383" s="33">
        <v>220</v>
      </c>
      <c r="J383" s="55" t="s">
        <v>455</v>
      </c>
      <c r="K383" s="55" t="s">
        <v>455</v>
      </c>
      <c r="L383" s="55" t="s">
        <v>456</v>
      </c>
      <c r="M383" s="55" t="s">
        <v>467</v>
      </c>
      <c r="N383" s="55" t="s">
        <v>468</v>
      </c>
      <c r="O383" s="32" t="s">
        <v>281</v>
      </c>
      <c r="P383" s="32" t="s">
        <v>242</v>
      </c>
      <c r="Q383" s="45" t="s">
        <v>396</v>
      </c>
      <c r="R383" s="32" t="s">
        <v>231</v>
      </c>
      <c r="S383" s="45" t="s">
        <v>69</v>
      </c>
      <c r="T383" s="42" t="str">
        <f>VLOOKUP(Tabla1[[#This Row],[AREA]],Hoja1!A:B,2,FALSE)</f>
        <v>03. Participación ciudadana y deportes</v>
      </c>
      <c r="U383" s="45" t="s">
        <v>192</v>
      </c>
      <c r="V383" s="42" t="str">
        <f>VLOOKUP(Tabla1[[#This Row],[PROGRAMA]],Hoja1!A:B,2,FALSE)</f>
        <v>9241. Participación ciudadana</v>
      </c>
      <c r="W383" s="45">
        <v>22</v>
      </c>
      <c r="X383" s="45">
        <v>22602</v>
      </c>
    </row>
    <row r="384" spans="1:24" x14ac:dyDescent="0.25">
      <c r="A384" s="33">
        <v>220260002153</v>
      </c>
      <c r="B384" s="55" t="s">
        <v>451</v>
      </c>
      <c r="C384" s="34">
        <v>46069</v>
      </c>
      <c r="D384" s="33">
        <v>22026002229</v>
      </c>
      <c r="E384" s="55" t="s">
        <v>1211</v>
      </c>
      <c r="F384" s="35">
        <v>18.149999999999999</v>
      </c>
      <c r="G384" s="55" t="s">
        <v>50</v>
      </c>
      <c r="H384" s="55" t="s">
        <v>1212</v>
      </c>
      <c r="I384" s="33">
        <v>220</v>
      </c>
      <c r="J384" s="55" t="s">
        <v>455</v>
      </c>
      <c r="K384" s="55" t="s">
        <v>455</v>
      </c>
      <c r="L384" s="55" t="s">
        <v>456</v>
      </c>
      <c r="M384" s="55" t="s">
        <v>467</v>
      </c>
      <c r="N384" s="55" t="s">
        <v>468</v>
      </c>
      <c r="O384" s="32" t="s">
        <v>281</v>
      </c>
      <c r="P384" s="32" t="s">
        <v>242</v>
      </c>
      <c r="Q384" s="45" t="s">
        <v>396</v>
      </c>
      <c r="R384" s="32" t="s">
        <v>231</v>
      </c>
      <c r="S384" s="45" t="s">
        <v>66</v>
      </c>
      <c r="T384" s="42" t="str">
        <f>VLOOKUP(Tabla1[[#This Row],[AREA]],Hoja1!A:B,2,FALSE)</f>
        <v>01. Alcaldía</v>
      </c>
      <c r="U384" s="45" t="s">
        <v>265</v>
      </c>
      <c r="V384" s="42" t="str">
        <f>VLOOKUP(Tabla1[[#This Row],[PROGRAMA]],Hoja1!A:B,2,FALSE)</f>
        <v>4331. Desarrollo empresarial</v>
      </c>
      <c r="W384" s="45">
        <v>22</v>
      </c>
      <c r="X384" s="45">
        <v>22699</v>
      </c>
    </row>
    <row r="385" spans="1:24" x14ac:dyDescent="0.25">
      <c r="A385" s="33">
        <v>220260002975</v>
      </c>
      <c r="B385" s="55" t="s">
        <v>451</v>
      </c>
      <c r="C385" s="34">
        <v>46073</v>
      </c>
      <c r="D385" s="33">
        <v>22026002198</v>
      </c>
      <c r="E385" s="55" t="s">
        <v>1213</v>
      </c>
      <c r="F385" s="35">
        <v>86.56</v>
      </c>
      <c r="G385" s="55" t="s">
        <v>344</v>
      </c>
      <c r="H385" s="55" t="s">
        <v>1214</v>
      </c>
      <c r="I385" s="33">
        <v>220</v>
      </c>
      <c r="J385" s="55" t="s">
        <v>455</v>
      </c>
      <c r="K385" s="55" t="s">
        <v>455</v>
      </c>
      <c r="L385" s="55" t="s">
        <v>456</v>
      </c>
      <c r="M385" s="55" t="s">
        <v>467</v>
      </c>
      <c r="N385" s="55" t="s">
        <v>468</v>
      </c>
      <c r="O385" s="32" t="s">
        <v>281</v>
      </c>
      <c r="P385" s="32" t="s">
        <v>242</v>
      </c>
      <c r="Q385" s="45" t="s">
        <v>396</v>
      </c>
      <c r="R385" s="32" t="s">
        <v>231</v>
      </c>
      <c r="S385" s="45" t="s">
        <v>73</v>
      </c>
      <c r="T385" s="42" t="str">
        <f>VLOOKUP(Tabla1[[#This Row],[AREA]],Hoja1!A:B,2,FALSE)</f>
        <v>08. Tráfico y movilidad</v>
      </c>
      <c r="U385" s="45" t="s">
        <v>123</v>
      </c>
      <c r="V385" s="42" t="str">
        <f>VLOOKUP(Tabla1[[#This Row],[PROGRAMA]],Hoja1!A:B,2,FALSE)</f>
        <v>1651. Alumbrado público</v>
      </c>
      <c r="W385" s="45">
        <v>21</v>
      </c>
      <c r="X385" s="45">
        <v>214</v>
      </c>
    </row>
    <row r="386" spans="1:24" x14ac:dyDescent="0.25">
      <c r="A386" s="33">
        <v>220249000734</v>
      </c>
      <c r="B386" s="55" t="s">
        <v>451</v>
      </c>
      <c r="C386" s="34">
        <v>46023</v>
      </c>
      <c r="D386" s="33">
        <v>22026001195</v>
      </c>
      <c r="E386" s="55" t="s">
        <v>1215</v>
      </c>
      <c r="F386" s="35">
        <v>6161.06</v>
      </c>
      <c r="G386" s="55" t="s">
        <v>34</v>
      </c>
      <c r="H386" s="55" t="s">
        <v>1216</v>
      </c>
      <c r="I386" s="33">
        <v>220</v>
      </c>
      <c r="J386" s="55" t="s">
        <v>455</v>
      </c>
      <c r="K386" s="55" t="s">
        <v>455</v>
      </c>
      <c r="L386" s="55" t="s">
        <v>456</v>
      </c>
      <c r="M386" s="55" t="s">
        <v>457</v>
      </c>
      <c r="N386" s="55" t="s">
        <v>458</v>
      </c>
      <c r="O386" s="32" t="s">
        <v>276</v>
      </c>
      <c r="P386" s="32" t="s">
        <v>242</v>
      </c>
      <c r="Q386" s="45" t="s">
        <v>396</v>
      </c>
      <c r="R386" s="32" t="s">
        <v>231</v>
      </c>
      <c r="S386" s="45" t="s">
        <v>73</v>
      </c>
      <c r="T386" s="42" t="str">
        <f>VLOOKUP(Tabla1[[#This Row],[AREA]],Hoja1!A:B,2,FALSE)</f>
        <v>08. Tráfico y movilidad</v>
      </c>
      <c r="U386" s="45" t="s">
        <v>117</v>
      </c>
      <c r="V386" s="42" t="str">
        <f>VLOOKUP(Tabla1[[#This Row],[PROGRAMA]],Hoja1!A:B,2,FALSE)</f>
        <v>1532. Pavimentación vias públicas y otros servicios urbanísticos</v>
      </c>
      <c r="W386" s="45">
        <v>22</v>
      </c>
      <c r="X386" s="45">
        <v>22700</v>
      </c>
    </row>
    <row r="387" spans="1:24" x14ac:dyDescent="0.25">
      <c r="A387" s="33">
        <v>220249000735</v>
      </c>
      <c r="B387" s="55" t="s">
        <v>451</v>
      </c>
      <c r="C387" s="34">
        <v>46023</v>
      </c>
      <c r="D387" s="33">
        <v>22026001196</v>
      </c>
      <c r="E387" s="55" t="s">
        <v>1217</v>
      </c>
      <c r="F387" s="35">
        <v>1087.25</v>
      </c>
      <c r="G387" s="55" t="s">
        <v>34</v>
      </c>
      <c r="H387" s="55" t="s">
        <v>1218</v>
      </c>
      <c r="I387" s="33">
        <v>220</v>
      </c>
      <c r="J387" s="55" t="s">
        <v>455</v>
      </c>
      <c r="K387" s="55" t="s">
        <v>455</v>
      </c>
      <c r="L387" s="55" t="s">
        <v>456</v>
      </c>
      <c r="M387" s="55" t="s">
        <v>457</v>
      </c>
      <c r="N387" s="55" t="s">
        <v>458</v>
      </c>
      <c r="O387" s="32" t="s">
        <v>276</v>
      </c>
      <c r="P387" s="32" t="s">
        <v>242</v>
      </c>
      <c r="Q387" s="45" t="s">
        <v>396</v>
      </c>
      <c r="R387" s="32" t="s">
        <v>231</v>
      </c>
      <c r="S387" s="45" t="s">
        <v>73</v>
      </c>
      <c r="T387" s="42" t="str">
        <f>VLOOKUP(Tabla1[[#This Row],[AREA]],Hoja1!A:B,2,FALSE)</f>
        <v>08. Tráfico y movilidad</v>
      </c>
      <c r="U387" s="45" t="s">
        <v>123</v>
      </c>
      <c r="V387" s="42" t="str">
        <f>VLOOKUP(Tabla1[[#This Row],[PROGRAMA]],Hoja1!A:B,2,FALSE)</f>
        <v>1651. Alumbrado público</v>
      </c>
      <c r="W387" s="45">
        <v>22</v>
      </c>
      <c r="X387" s="45">
        <v>22700</v>
      </c>
    </row>
    <row r="388" spans="1:24" x14ac:dyDescent="0.25">
      <c r="A388" s="33">
        <v>220249000740</v>
      </c>
      <c r="B388" s="55" t="s">
        <v>451</v>
      </c>
      <c r="C388" s="34">
        <v>46023</v>
      </c>
      <c r="D388" s="33">
        <v>22026001468</v>
      </c>
      <c r="E388" s="55" t="s">
        <v>469</v>
      </c>
      <c r="F388" s="35">
        <v>222894.43</v>
      </c>
      <c r="G388" s="55" t="s">
        <v>1219</v>
      </c>
      <c r="H388" s="55" t="s">
        <v>1220</v>
      </c>
      <c r="I388" s="33">
        <v>220</v>
      </c>
      <c r="J388" s="55" t="s">
        <v>455</v>
      </c>
      <c r="K388" s="55" t="s">
        <v>455</v>
      </c>
      <c r="L388" s="55" t="s">
        <v>456</v>
      </c>
      <c r="M388" s="55" t="s">
        <v>457</v>
      </c>
      <c r="N388" s="55" t="s">
        <v>458</v>
      </c>
      <c r="O388" s="32" t="s">
        <v>276</v>
      </c>
      <c r="P388" s="32" t="s">
        <v>242</v>
      </c>
      <c r="Q388" s="45" t="s">
        <v>397</v>
      </c>
      <c r="R388" s="32" t="s">
        <v>232</v>
      </c>
      <c r="S388" s="45" t="s">
        <v>70</v>
      </c>
      <c r="T388" s="42" t="str">
        <f>VLOOKUP(Tabla1[[#This Row],[AREA]],Hoja1!A:B,2,FALSE)</f>
        <v>04. Hacienda, personal y modernización administrativa</v>
      </c>
      <c r="U388" s="45" t="s">
        <v>186</v>
      </c>
      <c r="V388" s="42" t="str">
        <f>VLOOKUP(Tabla1[[#This Row],[PROGRAMA]],Hoja1!A:B,2,FALSE)</f>
        <v>9204. Tecnologías de la información y comunicación</v>
      </c>
      <c r="W388" s="45">
        <v>64</v>
      </c>
      <c r="X388" s="45">
        <v>641</v>
      </c>
    </row>
    <row r="389" spans="1:24" x14ac:dyDescent="0.25">
      <c r="A389" s="33">
        <v>220249000743</v>
      </c>
      <c r="B389" s="55" t="s">
        <v>451</v>
      </c>
      <c r="C389" s="34">
        <v>46023</v>
      </c>
      <c r="D389" s="33">
        <v>22026002042</v>
      </c>
      <c r="E389" s="55" t="s">
        <v>1221</v>
      </c>
      <c r="F389" s="35">
        <v>5980.35</v>
      </c>
      <c r="G389" s="55" t="s">
        <v>1222</v>
      </c>
      <c r="H389" s="55" t="s">
        <v>1223</v>
      </c>
      <c r="I389" s="33">
        <v>220</v>
      </c>
      <c r="J389" s="55" t="s">
        <v>1000</v>
      </c>
      <c r="K389" s="55" t="s">
        <v>1000</v>
      </c>
      <c r="L389" s="55" t="s">
        <v>456</v>
      </c>
      <c r="M389" s="55" t="s">
        <v>457</v>
      </c>
      <c r="N389" s="55" t="s">
        <v>458</v>
      </c>
      <c r="O389" s="32" t="s">
        <v>276</v>
      </c>
      <c r="P389" s="32" t="s">
        <v>242</v>
      </c>
      <c r="Q389" s="45" t="s">
        <v>396</v>
      </c>
      <c r="R389" s="32" t="s">
        <v>231</v>
      </c>
      <c r="S389" s="45" t="s">
        <v>261</v>
      </c>
      <c r="T389" s="42" t="str">
        <f>VLOOKUP(Tabla1[[#This Row],[AREA]],Hoja1!A:B,2,FALSE)</f>
        <v>05. Comercio, mercados y consumo</v>
      </c>
      <c r="U389" s="45" t="s">
        <v>175</v>
      </c>
      <c r="V389" s="42" t="str">
        <f>VLOOKUP(Tabla1[[#This Row],[PROGRAMA]],Hoja1!A:B,2,FALSE)</f>
        <v>4314. Actuaciones en materia de comercio minorista</v>
      </c>
      <c r="W389" s="45">
        <v>22</v>
      </c>
      <c r="X389" s="45">
        <v>22799</v>
      </c>
    </row>
    <row r="390" spans="1:24" x14ac:dyDescent="0.25">
      <c r="A390" s="33">
        <v>220260002490</v>
      </c>
      <c r="B390" s="55" t="s">
        <v>451</v>
      </c>
      <c r="C390" s="34">
        <v>46070</v>
      </c>
      <c r="D390" s="33">
        <v>22026002300</v>
      </c>
      <c r="E390" s="55" t="s">
        <v>1224</v>
      </c>
      <c r="F390" s="35">
        <v>377.52</v>
      </c>
      <c r="G390" s="55" t="s">
        <v>27</v>
      </c>
      <c r="H390" s="55" t="s">
        <v>1225</v>
      </c>
      <c r="I390" s="33">
        <v>220</v>
      </c>
      <c r="J390" s="55" t="s">
        <v>455</v>
      </c>
      <c r="K390" s="55" t="s">
        <v>455</v>
      </c>
      <c r="L390" s="55" t="s">
        <v>473</v>
      </c>
      <c r="M390" s="55" t="s">
        <v>467</v>
      </c>
      <c r="N390" s="55" t="s">
        <v>468</v>
      </c>
      <c r="O390" s="32" t="s">
        <v>281</v>
      </c>
      <c r="P390" s="32" t="s">
        <v>242</v>
      </c>
      <c r="Q390" s="45" t="s">
        <v>396</v>
      </c>
      <c r="R390" s="32" t="s">
        <v>231</v>
      </c>
      <c r="S390" s="45" t="s">
        <v>69</v>
      </c>
      <c r="T390" s="42" t="str">
        <f>VLOOKUP(Tabla1[[#This Row],[AREA]],Hoja1!A:B,2,FALSE)</f>
        <v>03. Participación ciudadana y deportes</v>
      </c>
      <c r="U390" s="45" t="s">
        <v>192</v>
      </c>
      <c r="V390" s="42" t="str">
        <f>VLOOKUP(Tabla1[[#This Row],[PROGRAMA]],Hoja1!A:B,2,FALSE)</f>
        <v>9241. Participación ciudadana</v>
      </c>
      <c r="W390" s="45">
        <v>22</v>
      </c>
      <c r="X390" s="45">
        <v>22103</v>
      </c>
    </row>
    <row r="391" spans="1:24" x14ac:dyDescent="0.25">
      <c r="A391" s="33">
        <v>220260002609</v>
      </c>
      <c r="B391" s="55" t="s">
        <v>451</v>
      </c>
      <c r="C391" s="34">
        <v>46071</v>
      </c>
      <c r="D391" s="33">
        <v>22026002224</v>
      </c>
      <c r="E391" s="55" t="s">
        <v>1116</v>
      </c>
      <c r="F391" s="35">
        <v>3000</v>
      </c>
      <c r="G391" s="55" t="s">
        <v>27</v>
      </c>
      <c r="H391" s="55" t="s">
        <v>1226</v>
      </c>
      <c r="I391" s="33">
        <v>220</v>
      </c>
      <c r="J391" s="55" t="s">
        <v>455</v>
      </c>
      <c r="K391" s="55" t="s">
        <v>455</v>
      </c>
      <c r="L391" s="55" t="s">
        <v>473</v>
      </c>
      <c r="M391" s="55" t="s">
        <v>467</v>
      </c>
      <c r="N391" s="55" t="s">
        <v>468</v>
      </c>
      <c r="O391" s="32" t="s">
        <v>281</v>
      </c>
      <c r="P391" s="32" t="s">
        <v>242</v>
      </c>
      <c r="Q391" s="45" t="s">
        <v>396</v>
      </c>
      <c r="R391" s="32" t="s">
        <v>231</v>
      </c>
      <c r="S391" s="45" t="s">
        <v>262</v>
      </c>
      <c r="T391" s="42" t="str">
        <f>VLOOKUP(Tabla1[[#This Row],[AREA]],Hoja1!A:B,2,FALSE)</f>
        <v>11. Salud pública y seguridad ciudadana</v>
      </c>
      <c r="U391" s="45" t="s">
        <v>141</v>
      </c>
      <c r="V391" s="42" t="str">
        <f>VLOOKUP(Tabla1[[#This Row],[PROGRAMA]],Hoja1!A:B,2,FALSE)</f>
        <v>3111. Protección de la salubridad pública</v>
      </c>
      <c r="W391" s="45">
        <v>22</v>
      </c>
      <c r="X391" s="45">
        <v>22103</v>
      </c>
    </row>
    <row r="392" spans="1:24" x14ac:dyDescent="0.25">
      <c r="A392" s="33">
        <v>220260002983</v>
      </c>
      <c r="B392" s="55" t="s">
        <v>451</v>
      </c>
      <c r="C392" s="34">
        <v>46073</v>
      </c>
      <c r="D392" s="33">
        <v>22026002372</v>
      </c>
      <c r="E392" s="55" t="s">
        <v>1097</v>
      </c>
      <c r="F392" s="35">
        <v>2595.4499999999998</v>
      </c>
      <c r="G392" s="55" t="s">
        <v>27</v>
      </c>
      <c r="H392" s="55" t="s">
        <v>1227</v>
      </c>
      <c r="I392" s="33">
        <v>220</v>
      </c>
      <c r="J392" s="55" t="s">
        <v>455</v>
      </c>
      <c r="K392" s="55" t="s">
        <v>455</v>
      </c>
      <c r="L392" s="55" t="s">
        <v>473</v>
      </c>
      <c r="M392" s="55" t="s">
        <v>467</v>
      </c>
      <c r="N392" s="55" t="s">
        <v>468</v>
      </c>
      <c r="O392" s="32" t="s">
        <v>281</v>
      </c>
      <c r="P392" s="32" t="s">
        <v>242</v>
      </c>
      <c r="Q392" s="45" t="s">
        <v>396</v>
      </c>
      <c r="R392" s="32" t="s">
        <v>231</v>
      </c>
      <c r="S392" s="45" t="s">
        <v>73</v>
      </c>
      <c r="T392" s="42" t="str">
        <f>VLOOKUP(Tabla1[[#This Row],[AREA]],Hoja1!A:B,2,FALSE)</f>
        <v>08. Tráfico y movilidad</v>
      </c>
      <c r="U392" s="45" t="s">
        <v>117</v>
      </c>
      <c r="V392" s="42" t="str">
        <f>VLOOKUP(Tabla1[[#This Row],[PROGRAMA]],Hoja1!A:B,2,FALSE)</f>
        <v>1532. Pavimentación vias públicas y otros servicios urbanísticos</v>
      </c>
      <c r="W392" s="45">
        <v>22</v>
      </c>
      <c r="X392" s="45">
        <v>22103</v>
      </c>
    </row>
    <row r="393" spans="1:24" x14ac:dyDescent="0.25">
      <c r="A393" s="33">
        <v>220260000669</v>
      </c>
      <c r="B393" s="55" t="s">
        <v>451</v>
      </c>
      <c r="C393" s="34">
        <v>46049</v>
      </c>
      <c r="D393" s="33">
        <v>22026000458</v>
      </c>
      <c r="E393" s="55" t="s">
        <v>1028</v>
      </c>
      <c r="F393" s="35">
        <v>358.12</v>
      </c>
      <c r="G393" s="55" t="s">
        <v>284</v>
      </c>
      <c r="H393" s="55" t="s">
        <v>1228</v>
      </c>
      <c r="I393" s="33">
        <v>220</v>
      </c>
      <c r="J393" s="55" t="s">
        <v>455</v>
      </c>
      <c r="K393" s="55" t="s">
        <v>455</v>
      </c>
      <c r="L393" s="55" t="s">
        <v>473</v>
      </c>
      <c r="M393" s="55" t="s">
        <v>467</v>
      </c>
      <c r="N393" s="55" t="s">
        <v>468</v>
      </c>
      <c r="O393" s="32" t="s">
        <v>281</v>
      </c>
      <c r="P393" s="32" t="s">
        <v>242</v>
      </c>
      <c r="Q393" s="45" t="s">
        <v>396</v>
      </c>
      <c r="R393" s="32" t="s">
        <v>231</v>
      </c>
      <c r="S393" s="45" t="s">
        <v>69</v>
      </c>
      <c r="T393" s="42" t="str">
        <f>VLOOKUP(Tabla1[[#This Row],[AREA]],Hoja1!A:B,2,FALSE)</f>
        <v>03. Participación ciudadana y deportes</v>
      </c>
      <c r="U393" s="45" t="s">
        <v>192</v>
      </c>
      <c r="V393" s="42" t="str">
        <f>VLOOKUP(Tabla1[[#This Row],[PROGRAMA]],Hoja1!A:B,2,FALSE)</f>
        <v>9241. Participación ciudadana</v>
      </c>
      <c r="W393" s="45">
        <v>22</v>
      </c>
      <c r="X393" s="45">
        <v>22602</v>
      </c>
    </row>
    <row r="394" spans="1:24" x14ac:dyDescent="0.25">
      <c r="A394" s="33">
        <v>220260000709</v>
      </c>
      <c r="B394" s="55" t="s">
        <v>451</v>
      </c>
      <c r="C394" s="34">
        <v>46050</v>
      </c>
      <c r="D394" s="33">
        <v>22026000850</v>
      </c>
      <c r="E394" s="55" t="s">
        <v>1028</v>
      </c>
      <c r="F394" s="35">
        <v>169.4</v>
      </c>
      <c r="G394" s="55" t="s">
        <v>284</v>
      </c>
      <c r="H394" s="55" t="s">
        <v>1229</v>
      </c>
      <c r="I394" s="33">
        <v>220</v>
      </c>
      <c r="J394" s="55" t="s">
        <v>455</v>
      </c>
      <c r="K394" s="55" t="s">
        <v>455</v>
      </c>
      <c r="L394" s="55" t="s">
        <v>473</v>
      </c>
      <c r="M394" s="55" t="s">
        <v>467</v>
      </c>
      <c r="N394" s="55" t="s">
        <v>468</v>
      </c>
      <c r="O394" s="32" t="s">
        <v>281</v>
      </c>
      <c r="P394" s="32" t="s">
        <v>242</v>
      </c>
      <c r="Q394" s="45" t="s">
        <v>396</v>
      </c>
      <c r="R394" s="32" t="s">
        <v>231</v>
      </c>
      <c r="S394" s="45" t="s">
        <v>69</v>
      </c>
      <c r="T394" s="42" t="str">
        <f>VLOOKUP(Tabla1[[#This Row],[AREA]],Hoja1!A:B,2,FALSE)</f>
        <v>03. Participación ciudadana y deportes</v>
      </c>
      <c r="U394" s="45" t="s">
        <v>192</v>
      </c>
      <c r="V394" s="42" t="str">
        <f>VLOOKUP(Tabla1[[#This Row],[PROGRAMA]],Hoja1!A:B,2,FALSE)</f>
        <v>9241. Participación ciudadana</v>
      </c>
      <c r="W394" s="45">
        <v>22</v>
      </c>
      <c r="X394" s="45">
        <v>22602</v>
      </c>
    </row>
    <row r="395" spans="1:24" x14ac:dyDescent="0.25">
      <c r="A395" s="33">
        <v>220260000824</v>
      </c>
      <c r="B395" s="55" t="s">
        <v>451</v>
      </c>
      <c r="C395" s="34">
        <v>46057</v>
      </c>
      <c r="D395" s="33">
        <v>22026000854</v>
      </c>
      <c r="E395" s="55" t="s">
        <v>977</v>
      </c>
      <c r="F395" s="35">
        <v>7086.98</v>
      </c>
      <c r="G395" s="55" t="s">
        <v>284</v>
      </c>
      <c r="H395" s="55" t="s">
        <v>1230</v>
      </c>
      <c r="I395" s="33">
        <v>220</v>
      </c>
      <c r="J395" s="55" t="s">
        <v>455</v>
      </c>
      <c r="K395" s="55" t="s">
        <v>455</v>
      </c>
      <c r="L395" s="55" t="s">
        <v>473</v>
      </c>
      <c r="M395" s="55" t="s">
        <v>467</v>
      </c>
      <c r="N395" s="55" t="s">
        <v>468</v>
      </c>
      <c r="O395" s="32" t="s">
        <v>281</v>
      </c>
      <c r="P395" s="32" t="s">
        <v>242</v>
      </c>
      <c r="Q395" s="45" t="s">
        <v>396</v>
      </c>
      <c r="R395" s="32" t="s">
        <v>231</v>
      </c>
      <c r="S395" s="45" t="s">
        <v>66</v>
      </c>
      <c r="T395" s="42" t="str">
        <f>VLOOKUP(Tabla1[[#This Row],[AREA]],Hoja1!A:B,2,FALSE)</f>
        <v>01. Alcaldía</v>
      </c>
      <c r="U395" s="45" t="s">
        <v>187</v>
      </c>
      <c r="V395" s="42" t="str">
        <f>VLOOKUP(Tabla1[[#This Row],[PROGRAMA]],Hoja1!A:B,2,FALSE)</f>
        <v>9205. Imprenta municipal</v>
      </c>
      <c r="W395" s="45">
        <v>22</v>
      </c>
      <c r="X395" s="45">
        <v>22199</v>
      </c>
    </row>
    <row r="396" spans="1:24" x14ac:dyDescent="0.25">
      <c r="A396" s="33">
        <v>220260002689</v>
      </c>
      <c r="B396" s="55" t="s">
        <v>451</v>
      </c>
      <c r="C396" s="34">
        <v>46071</v>
      </c>
      <c r="D396" s="33">
        <v>22026002241</v>
      </c>
      <c r="E396" s="55" t="s">
        <v>813</v>
      </c>
      <c r="F396" s="35">
        <v>208.3</v>
      </c>
      <c r="G396" s="55" t="s">
        <v>284</v>
      </c>
      <c r="H396" s="55" t="s">
        <v>1231</v>
      </c>
      <c r="I396" s="33">
        <v>220</v>
      </c>
      <c r="J396" s="55" t="s">
        <v>455</v>
      </c>
      <c r="K396" s="55" t="s">
        <v>455</v>
      </c>
      <c r="L396" s="55" t="s">
        <v>456</v>
      </c>
      <c r="M396" s="55" t="s">
        <v>467</v>
      </c>
      <c r="N396" s="55" t="s">
        <v>468</v>
      </c>
      <c r="O396" s="32" t="s">
        <v>281</v>
      </c>
      <c r="P396" s="32" t="s">
        <v>242</v>
      </c>
      <c r="Q396" s="45" t="s">
        <v>396</v>
      </c>
      <c r="R396" s="32" t="s">
        <v>231</v>
      </c>
      <c r="S396" s="45" t="s">
        <v>75</v>
      </c>
      <c r="T396" s="42" t="str">
        <f>VLOOKUP(Tabla1[[#This Row],[AREA]],Hoja1!A:B,2,FALSE)</f>
        <v>10. Personas mayores, familia y servicios sociales</v>
      </c>
      <c r="U396" s="45" t="s">
        <v>132</v>
      </c>
      <c r="V396" s="42" t="str">
        <f>VLOOKUP(Tabla1[[#This Row],[PROGRAMA]],Hoja1!A:B,2,FALSE)</f>
        <v>2312. Iniciativas sociales</v>
      </c>
      <c r="W396" s="45">
        <v>22</v>
      </c>
      <c r="X396" s="45">
        <v>22699</v>
      </c>
    </row>
    <row r="397" spans="1:24" x14ac:dyDescent="0.25">
      <c r="A397" s="33">
        <v>220260002689</v>
      </c>
      <c r="B397" s="55" t="s">
        <v>451</v>
      </c>
      <c r="C397" s="34">
        <v>46071</v>
      </c>
      <c r="D397" s="33">
        <v>22026002242</v>
      </c>
      <c r="E397" s="55" t="s">
        <v>813</v>
      </c>
      <c r="F397" s="35">
        <v>291.7</v>
      </c>
      <c r="G397" s="55" t="s">
        <v>284</v>
      </c>
      <c r="H397" s="55" t="s">
        <v>1231</v>
      </c>
      <c r="I397" s="33">
        <v>220</v>
      </c>
      <c r="J397" s="55" t="s">
        <v>455</v>
      </c>
      <c r="K397" s="55" t="s">
        <v>455</v>
      </c>
      <c r="L397" s="55" t="s">
        <v>456</v>
      </c>
      <c r="M397" s="55" t="s">
        <v>467</v>
      </c>
      <c r="N397" s="55" t="s">
        <v>468</v>
      </c>
      <c r="O397" s="32" t="s">
        <v>281</v>
      </c>
      <c r="P397" s="32" t="s">
        <v>242</v>
      </c>
      <c r="Q397" s="45" t="s">
        <v>396</v>
      </c>
      <c r="R397" s="32" t="s">
        <v>231</v>
      </c>
      <c r="S397" s="45" t="s">
        <v>75</v>
      </c>
      <c r="T397" s="42" t="str">
        <f>VLOOKUP(Tabla1[[#This Row],[AREA]],Hoja1!A:B,2,FALSE)</f>
        <v>10. Personas mayores, familia y servicios sociales</v>
      </c>
      <c r="U397" s="45" t="s">
        <v>132</v>
      </c>
      <c r="V397" s="42" t="str">
        <f>VLOOKUP(Tabla1[[#This Row],[PROGRAMA]],Hoja1!A:B,2,FALSE)</f>
        <v>2312. Iniciativas sociales</v>
      </c>
      <c r="W397" s="45">
        <v>22</v>
      </c>
      <c r="X397" s="45">
        <v>22699</v>
      </c>
    </row>
    <row r="398" spans="1:24" x14ac:dyDescent="0.25">
      <c r="A398" s="33">
        <v>220260002973</v>
      </c>
      <c r="B398" s="55" t="s">
        <v>451</v>
      </c>
      <c r="C398" s="34">
        <v>46073</v>
      </c>
      <c r="D398" s="33">
        <v>22026002218</v>
      </c>
      <c r="E398" s="55" t="s">
        <v>1232</v>
      </c>
      <c r="F398" s="35">
        <v>1000</v>
      </c>
      <c r="G398" s="55" t="s">
        <v>284</v>
      </c>
      <c r="H398" s="55" t="s">
        <v>1233</v>
      </c>
      <c r="I398" s="33">
        <v>220</v>
      </c>
      <c r="J398" s="55" t="s">
        <v>455</v>
      </c>
      <c r="K398" s="55" t="s">
        <v>455</v>
      </c>
      <c r="L398" s="55" t="s">
        <v>473</v>
      </c>
      <c r="M398" s="55" t="s">
        <v>467</v>
      </c>
      <c r="N398" s="55" t="s">
        <v>468</v>
      </c>
      <c r="O398" s="32" t="s">
        <v>281</v>
      </c>
      <c r="P398" s="32" t="s">
        <v>242</v>
      </c>
      <c r="Q398" s="45" t="s">
        <v>396</v>
      </c>
      <c r="R398" s="32" t="s">
        <v>231</v>
      </c>
      <c r="S398" s="45" t="s">
        <v>75</v>
      </c>
      <c r="T398" s="42" t="str">
        <f>VLOOKUP(Tabla1[[#This Row],[AREA]],Hoja1!A:B,2,FALSE)</f>
        <v>10. Personas mayores, familia y servicios sociales</v>
      </c>
      <c r="U398" s="45" t="s">
        <v>135</v>
      </c>
      <c r="V398" s="42" t="str">
        <f>VLOOKUP(Tabla1[[#This Row],[PROGRAMA]],Hoja1!A:B,2,FALSE)</f>
        <v>2314. Centro de programas juveniles</v>
      </c>
      <c r="W398" s="45">
        <v>22</v>
      </c>
      <c r="X398" s="45">
        <v>22613</v>
      </c>
    </row>
    <row r="399" spans="1:24" x14ac:dyDescent="0.25">
      <c r="A399" s="33">
        <v>220260000737</v>
      </c>
      <c r="B399" s="55" t="s">
        <v>451</v>
      </c>
      <c r="C399" s="34">
        <v>46056</v>
      </c>
      <c r="D399" s="33">
        <v>22026000806</v>
      </c>
      <c r="E399" s="55" t="s">
        <v>971</v>
      </c>
      <c r="F399" s="35">
        <v>7139</v>
      </c>
      <c r="G399" s="55" t="s">
        <v>1234</v>
      </c>
      <c r="H399" s="55" t="s">
        <v>1235</v>
      </c>
      <c r="I399" s="33">
        <v>220</v>
      </c>
      <c r="J399" s="55" t="s">
        <v>1236</v>
      </c>
      <c r="K399" s="55" t="s">
        <v>455</v>
      </c>
      <c r="L399" s="55" t="s">
        <v>456</v>
      </c>
      <c r="M399" s="55" t="s">
        <v>467</v>
      </c>
      <c r="N399" s="55" t="s">
        <v>468</v>
      </c>
      <c r="O399" s="32" t="s">
        <v>281</v>
      </c>
      <c r="P399" s="32" t="s">
        <v>242</v>
      </c>
      <c r="Q399" s="45" t="s">
        <v>396</v>
      </c>
      <c r="R399" s="32" t="s">
        <v>231</v>
      </c>
      <c r="S399" s="45" t="s">
        <v>262</v>
      </c>
      <c r="T399" s="42" t="str">
        <f>VLOOKUP(Tabla1[[#This Row],[AREA]],Hoja1!A:B,2,FALSE)</f>
        <v>11. Salud pública y seguridad ciudadana</v>
      </c>
      <c r="U399" s="45" t="s">
        <v>118</v>
      </c>
      <c r="V399" s="42" t="str">
        <f>VLOOKUP(Tabla1[[#This Row],[PROGRAMA]],Hoja1!A:B,2,FALSE)</f>
        <v>1621. Recogida de residuos</v>
      </c>
      <c r="W399" s="45">
        <v>21</v>
      </c>
      <c r="X399" s="45">
        <v>214</v>
      </c>
    </row>
    <row r="400" spans="1:24" x14ac:dyDescent="0.25">
      <c r="A400" s="33">
        <v>220260002992</v>
      </c>
      <c r="B400" s="55" t="s">
        <v>451</v>
      </c>
      <c r="C400" s="34">
        <v>46073</v>
      </c>
      <c r="D400" s="33">
        <v>22026002451</v>
      </c>
      <c r="E400" s="55" t="s">
        <v>537</v>
      </c>
      <c r="F400" s="35">
        <v>46.74</v>
      </c>
      <c r="G400" s="55" t="s">
        <v>321</v>
      </c>
      <c r="H400" s="55" t="s">
        <v>1237</v>
      </c>
      <c r="I400" s="33">
        <v>220</v>
      </c>
      <c r="J400" s="55" t="s">
        <v>1238</v>
      </c>
      <c r="K400" s="55" t="s">
        <v>1239</v>
      </c>
      <c r="L400" s="55" t="s">
        <v>473</v>
      </c>
      <c r="M400" s="55" t="s">
        <v>467</v>
      </c>
      <c r="N400" s="55" t="s">
        <v>468</v>
      </c>
      <c r="O400" s="32" t="s">
        <v>281</v>
      </c>
      <c r="P400" s="32" t="s">
        <v>242</v>
      </c>
      <c r="Q400" s="45" t="s">
        <v>396</v>
      </c>
      <c r="R400" s="32" t="s">
        <v>231</v>
      </c>
      <c r="S400" s="45" t="s">
        <v>262</v>
      </c>
      <c r="T400" s="42" t="str">
        <f>VLOOKUP(Tabla1[[#This Row],[AREA]],Hoja1!A:B,2,FALSE)</f>
        <v>11. Salud pública y seguridad ciudadana</v>
      </c>
      <c r="U400" s="45" t="s">
        <v>112</v>
      </c>
      <c r="V400" s="42" t="str">
        <f>VLOOKUP(Tabla1[[#This Row],[PROGRAMA]],Hoja1!A:B,2,FALSE)</f>
        <v>1361. Prevención y extinción de incencios</v>
      </c>
      <c r="W400" s="45">
        <v>22</v>
      </c>
      <c r="X400" s="45">
        <v>22199</v>
      </c>
    </row>
    <row r="401" spans="1:24" x14ac:dyDescent="0.25">
      <c r="A401" s="33">
        <v>220259000905</v>
      </c>
      <c r="B401" s="55" t="s">
        <v>451</v>
      </c>
      <c r="C401" s="34">
        <v>46023</v>
      </c>
      <c r="D401" s="33">
        <v>22026001628</v>
      </c>
      <c r="E401" s="55" t="s">
        <v>559</v>
      </c>
      <c r="F401" s="35">
        <v>2000</v>
      </c>
      <c r="G401" s="55" t="s">
        <v>1240</v>
      </c>
      <c r="H401" s="55" t="s">
        <v>1241</v>
      </c>
      <c r="I401" s="33">
        <v>220</v>
      </c>
      <c r="J401" s="55" t="s">
        <v>455</v>
      </c>
      <c r="K401" s="55" t="s">
        <v>455</v>
      </c>
      <c r="L401" s="55" t="s">
        <v>456</v>
      </c>
      <c r="M401" s="55" t="s">
        <v>467</v>
      </c>
      <c r="N401" s="55" t="s">
        <v>468</v>
      </c>
      <c r="O401" s="32" t="s">
        <v>281</v>
      </c>
      <c r="P401" s="32" t="s">
        <v>242</v>
      </c>
      <c r="Q401" s="45" t="s">
        <v>396</v>
      </c>
      <c r="R401" s="32" t="s">
        <v>231</v>
      </c>
      <c r="S401" s="45" t="s">
        <v>75</v>
      </c>
      <c r="T401" s="42" t="str">
        <f>VLOOKUP(Tabla1[[#This Row],[AREA]],Hoja1!A:B,2,FALSE)</f>
        <v>10. Personas mayores, familia y servicios sociales</v>
      </c>
      <c r="U401" s="45" t="s">
        <v>136</v>
      </c>
      <c r="V401" s="42" t="str">
        <f>VLOOKUP(Tabla1[[#This Row],[PROGRAMA]],Hoja1!A:B,2,FALSE)</f>
        <v>2315. Políticas de Igualdad e infancia</v>
      </c>
      <c r="W401" s="45">
        <v>22</v>
      </c>
      <c r="X401" s="45">
        <v>22799</v>
      </c>
    </row>
    <row r="402" spans="1:24" x14ac:dyDescent="0.25">
      <c r="A402" s="33">
        <v>220259000598</v>
      </c>
      <c r="B402" s="55" t="s">
        <v>451</v>
      </c>
      <c r="C402" s="34">
        <v>46023</v>
      </c>
      <c r="D402" s="33">
        <v>22026001529</v>
      </c>
      <c r="E402" s="55" t="s">
        <v>469</v>
      </c>
      <c r="F402" s="35">
        <v>98964.27</v>
      </c>
      <c r="G402" s="55" t="s">
        <v>1242</v>
      </c>
      <c r="H402" s="55" t="s">
        <v>1243</v>
      </c>
      <c r="I402" s="33">
        <v>220</v>
      </c>
      <c r="J402" s="55" t="s">
        <v>1003</v>
      </c>
      <c r="K402" s="55" t="s">
        <v>455</v>
      </c>
      <c r="L402" s="55" t="s">
        <v>456</v>
      </c>
      <c r="M402" s="55" t="s">
        <v>801</v>
      </c>
      <c r="N402" s="55" t="s">
        <v>468</v>
      </c>
      <c r="O402" s="32" t="s">
        <v>278</v>
      </c>
      <c r="P402" s="32" t="s">
        <v>242</v>
      </c>
      <c r="Q402" s="45" t="s">
        <v>397</v>
      </c>
      <c r="R402" s="32" t="s">
        <v>232</v>
      </c>
      <c r="S402" s="45" t="s">
        <v>70</v>
      </c>
      <c r="T402" s="42" t="str">
        <f>VLOOKUP(Tabla1[[#This Row],[AREA]],Hoja1!A:B,2,FALSE)</f>
        <v>04. Hacienda, personal y modernización administrativa</v>
      </c>
      <c r="U402" s="45" t="s">
        <v>186</v>
      </c>
      <c r="V402" s="42" t="str">
        <f>VLOOKUP(Tabla1[[#This Row],[PROGRAMA]],Hoja1!A:B,2,FALSE)</f>
        <v>9204. Tecnologías de la información y comunicación</v>
      </c>
      <c r="W402" s="45">
        <v>64</v>
      </c>
      <c r="X402" s="45">
        <v>641</v>
      </c>
    </row>
    <row r="403" spans="1:24" x14ac:dyDescent="0.25">
      <c r="A403" s="33">
        <v>220249000744</v>
      </c>
      <c r="B403" s="55" t="s">
        <v>451</v>
      </c>
      <c r="C403" s="34">
        <v>46023</v>
      </c>
      <c r="D403" s="33">
        <v>22026001469</v>
      </c>
      <c r="E403" s="55" t="s">
        <v>1244</v>
      </c>
      <c r="F403" s="35">
        <v>48362.65</v>
      </c>
      <c r="G403" s="55" t="s">
        <v>1245</v>
      </c>
      <c r="H403" s="55" t="s">
        <v>1246</v>
      </c>
      <c r="I403" s="33">
        <v>220</v>
      </c>
      <c r="J403" s="55" t="s">
        <v>893</v>
      </c>
      <c r="K403" s="55" t="s">
        <v>894</v>
      </c>
      <c r="L403" s="55" t="s">
        <v>473</v>
      </c>
      <c r="M403" s="55" t="s">
        <v>457</v>
      </c>
      <c r="N403" s="55" t="s">
        <v>474</v>
      </c>
      <c r="O403" s="32" t="s">
        <v>276</v>
      </c>
      <c r="P403" s="32" t="s">
        <v>242</v>
      </c>
      <c r="Q403" s="45" t="s">
        <v>396</v>
      </c>
      <c r="R403" s="32" t="s">
        <v>231</v>
      </c>
      <c r="S403" s="45" t="s">
        <v>70</v>
      </c>
      <c r="T403" s="42" t="str">
        <f>VLOOKUP(Tabla1[[#This Row],[AREA]],Hoja1!A:B,2,FALSE)</f>
        <v>04. Hacienda, personal y modernización administrativa</v>
      </c>
      <c r="U403" s="45" t="s">
        <v>186</v>
      </c>
      <c r="V403" s="42" t="str">
        <f>VLOOKUP(Tabla1[[#This Row],[PROGRAMA]],Hoja1!A:B,2,FALSE)</f>
        <v>9204. Tecnologías de la información y comunicación</v>
      </c>
      <c r="W403" s="45">
        <v>22</v>
      </c>
      <c r="X403" s="45">
        <v>22002</v>
      </c>
    </row>
    <row r="404" spans="1:24" x14ac:dyDescent="0.25">
      <c r="A404" s="33">
        <v>220249000746</v>
      </c>
      <c r="B404" s="55" t="s">
        <v>451</v>
      </c>
      <c r="C404" s="34">
        <v>46023</v>
      </c>
      <c r="D404" s="33">
        <v>22026001278</v>
      </c>
      <c r="E404" s="55" t="s">
        <v>550</v>
      </c>
      <c r="F404" s="35">
        <v>366374.8</v>
      </c>
      <c r="G404" s="55" t="s">
        <v>1012</v>
      </c>
      <c r="H404" s="55" t="s">
        <v>1247</v>
      </c>
      <c r="I404" s="33">
        <v>220</v>
      </c>
      <c r="J404" s="55" t="s">
        <v>1014</v>
      </c>
      <c r="K404" s="55" t="s">
        <v>558</v>
      </c>
      <c r="L404" s="55" t="s">
        <v>456</v>
      </c>
      <c r="M404" s="55" t="s">
        <v>457</v>
      </c>
      <c r="N404" s="55" t="s">
        <v>458</v>
      </c>
      <c r="O404" s="32" t="s">
        <v>276</v>
      </c>
      <c r="P404" s="32" t="s">
        <v>242</v>
      </c>
      <c r="Q404" s="45" t="s">
        <v>396</v>
      </c>
      <c r="R404" s="32" t="s">
        <v>231</v>
      </c>
      <c r="S404" s="45" t="s">
        <v>75</v>
      </c>
      <c r="T404" s="42" t="str">
        <f>VLOOKUP(Tabla1[[#This Row],[AREA]],Hoja1!A:B,2,FALSE)</f>
        <v>10. Personas mayores, familia y servicios sociales</v>
      </c>
      <c r="U404" s="45" t="s">
        <v>130</v>
      </c>
      <c r="V404" s="42" t="str">
        <f>VLOOKUP(Tabla1[[#This Row],[PROGRAMA]],Hoja1!A:B,2,FALSE)</f>
        <v>2311. Intervención social</v>
      </c>
      <c r="W404" s="45">
        <v>22</v>
      </c>
      <c r="X404" s="45">
        <v>22799</v>
      </c>
    </row>
    <row r="405" spans="1:24" x14ac:dyDescent="0.25">
      <c r="A405" s="33">
        <v>220249000757</v>
      </c>
      <c r="B405" s="55" t="s">
        <v>451</v>
      </c>
      <c r="C405" s="34">
        <v>46023</v>
      </c>
      <c r="D405" s="33">
        <v>22026001071</v>
      </c>
      <c r="E405" s="55" t="s">
        <v>1248</v>
      </c>
      <c r="F405" s="35">
        <v>699847.95</v>
      </c>
      <c r="G405" s="55" t="s">
        <v>27</v>
      </c>
      <c r="H405" s="55" t="s">
        <v>1249</v>
      </c>
      <c r="I405" s="33">
        <v>220</v>
      </c>
      <c r="J405" s="55" t="s">
        <v>455</v>
      </c>
      <c r="K405" s="55" t="s">
        <v>455</v>
      </c>
      <c r="L405" s="55" t="s">
        <v>473</v>
      </c>
      <c r="M405" s="55" t="s">
        <v>457</v>
      </c>
      <c r="N405" s="55" t="s">
        <v>458</v>
      </c>
      <c r="O405" s="32" t="s">
        <v>276</v>
      </c>
      <c r="P405" s="32" t="s">
        <v>242</v>
      </c>
      <c r="Q405" s="45" t="s">
        <v>396</v>
      </c>
      <c r="R405" s="32" t="s">
        <v>231</v>
      </c>
      <c r="S405" s="45" t="s">
        <v>262</v>
      </c>
      <c r="T405" s="42" t="str">
        <f>VLOOKUP(Tabla1[[#This Row],[AREA]],Hoja1!A:B,2,FALSE)</f>
        <v>11. Salud pública y seguridad ciudadana</v>
      </c>
      <c r="U405" s="45" t="s">
        <v>118</v>
      </c>
      <c r="V405" s="42" t="str">
        <f>VLOOKUP(Tabla1[[#This Row],[PROGRAMA]],Hoja1!A:B,2,FALSE)</f>
        <v>1621. Recogida de residuos</v>
      </c>
      <c r="W405" s="45">
        <v>22</v>
      </c>
      <c r="X405" s="45">
        <v>22103</v>
      </c>
    </row>
    <row r="406" spans="1:24" x14ac:dyDescent="0.25">
      <c r="A406" s="33">
        <v>220249000758</v>
      </c>
      <c r="B406" s="55" t="s">
        <v>451</v>
      </c>
      <c r="C406" s="34">
        <v>46023</v>
      </c>
      <c r="D406" s="33">
        <v>22026001072</v>
      </c>
      <c r="E406" s="55" t="s">
        <v>1250</v>
      </c>
      <c r="F406" s="35">
        <v>207056.37</v>
      </c>
      <c r="G406" s="55" t="s">
        <v>27</v>
      </c>
      <c r="H406" s="55" t="s">
        <v>1251</v>
      </c>
      <c r="I406" s="33">
        <v>220</v>
      </c>
      <c r="J406" s="55" t="s">
        <v>455</v>
      </c>
      <c r="K406" s="55" t="s">
        <v>455</v>
      </c>
      <c r="L406" s="55" t="s">
        <v>473</v>
      </c>
      <c r="M406" s="55" t="s">
        <v>457</v>
      </c>
      <c r="N406" s="55" t="s">
        <v>458</v>
      </c>
      <c r="O406" s="32" t="s">
        <v>276</v>
      </c>
      <c r="P406" s="32" t="s">
        <v>242</v>
      </c>
      <c r="Q406" s="45" t="s">
        <v>396</v>
      </c>
      <c r="R406" s="32" t="s">
        <v>231</v>
      </c>
      <c r="S406" s="45" t="s">
        <v>262</v>
      </c>
      <c r="T406" s="42" t="str">
        <f>VLOOKUP(Tabla1[[#This Row],[AREA]],Hoja1!A:B,2,FALSE)</f>
        <v>11. Salud pública y seguridad ciudadana</v>
      </c>
      <c r="U406" s="45" t="s">
        <v>121</v>
      </c>
      <c r="V406" s="42" t="str">
        <f>VLOOKUP(Tabla1[[#This Row],[PROGRAMA]],Hoja1!A:B,2,FALSE)</f>
        <v>1631. Limpieza viaria</v>
      </c>
      <c r="W406" s="45">
        <v>22</v>
      </c>
      <c r="X406" s="45">
        <v>22103</v>
      </c>
    </row>
    <row r="407" spans="1:24" x14ac:dyDescent="0.25">
      <c r="A407" s="33">
        <v>220249000759</v>
      </c>
      <c r="B407" s="55" t="s">
        <v>451</v>
      </c>
      <c r="C407" s="34">
        <v>46023</v>
      </c>
      <c r="D407" s="33">
        <v>22026001073</v>
      </c>
      <c r="E407" s="55" t="s">
        <v>1252</v>
      </c>
      <c r="F407" s="35">
        <v>13630.36</v>
      </c>
      <c r="G407" s="55" t="s">
        <v>1253</v>
      </c>
      <c r="H407" s="55" t="s">
        <v>1254</v>
      </c>
      <c r="I407" s="33">
        <v>220</v>
      </c>
      <c r="J407" s="55" t="s">
        <v>531</v>
      </c>
      <c r="K407" s="55" t="s">
        <v>531</v>
      </c>
      <c r="L407" s="55" t="s">
        <v>456</v>
      </c>
      <c r="M407" s="55" t="s">
        <v>457</v>
      </c>
      <c r="N407" s="55" t="s">
        <v>458</v>
      </c>
      <c r="O407" s="32" t="s">
        <v>276</v>
      </c>
      <c r="P407" s="32" t="s">
        <v>242</v>
      </c>
      <c r="Q407" s="45" t="s">
        <v>396</v>
      </c>
      <c r="R407" s="32" t="s">
        <v>231</v>
      </c>
      <c r="S407" s="45" t="s">
        <v>262</v>
      </c>
      <c r="T407" s="42" t="str">
        <f>VLOOKUP(Tabla1[[#This Row],[AREA]],Hoja1!A:B,2,FALSE)</f>
        <v>11. Salud pública y seguridad ciudadana</v>
      </c>
      <c r="U407" s="45" t="s">
        <v>141</v>
      </c>
      <c r="V407" s="42" t="str">
        <f>VLOOKUP(Tabla1[[#This Row],[PROGRAMA]],Hoja1!A:B,2,FALSE)</f>
        <v>3111. Protección de la salubridad pública</v>
      </c>
      <c r="W407" s="45">
        <v>22</v>
      </c>
      <c r="X407" s="45">
        <v>22700</v>
      </c>
    </row>
    <row r="408" spans="1:24" x14ac:dyDescent="0.25">
      <c r="A408" s="33">
        <v>220249000760</v>
      </c>
      <c r="B408" s="55" t="s">
        <v>451</v>
      </c>
      <c r="C408" s="34">
        <v>46023</v>
      </c>
      <c r="D408" s="33">
        <v>22026002043</v>
      </c>
      <c r="E408" s="55" t="s">
        <v>1255</v>
      </c>
      <c r="F408" s="35">
        <v>4952.0200000000004</v>
      </c>
      <c r="G408" s="55" t="s">
        <v>1253</v>
      </c>
      <c r="H408" s="55" t="s">
        <v>1256</v>
      </c>
      <c r="I408" s="33">
        <v>220</v>
      </c>
      <c r="J408" s="55" t="s">
        <v>531</v>
      </c>
      <c r="K408" s="55" t="s">
        <v>531</v>
      </c>
      <c r="L408" s="55" t="s">
        <v>456</v>
      </c>
      <c r="M408" s="55" t="s">
        <v>457</v>
      </c>
      <c r="N408" s="55" t="s">
        <v>458</v>
      </c>
      <c r="O408" s="32" t="s">
        <v>276</v>
      </c>
      <c r="P408" s="32" t="s">
        <v>242</v>
      </c>
      <c r="Q408" s="45" t="s">
        <v>396</v>
      </c>
      <c r="R408" s="32" t="s">
        <v>231</v>
      </c>
      <c r="S408" s="45" t="s">
        <v>261</v>
      </c>
      <c r="T408" s="42" t="str">
        <f>VLOOKUP(Tabla1[[#This Row],[AREA]],Hoja1!A:B,2,FALSE)</f>
        <v>05. Comercio, mercados y consumo</v>
      </c>
      <c r="U408" s="45" t="s">
        <v>174</v>
      </c>
      <c r="V408" s="42" t="str">
        <f>VLOOKUP(Tabla1[[#This Row],[PROGRAMA]],Hoja1!A:B,2,FALSE)</f>
        <v>4312. Mercados</v>
      </c>
      <c r="W408" s="45">
        <v>22</v>
      </c>
      <c r="X408" s="45">
        <v>22700</v>
      </c>
    </row>
    <row r="409" spans="1:24" x14ac:dyDescent="0.25">
      <c r="A409" s="33">
        <v>220259001098</v>
      </c>
      <c r="B409" s="55" t="s">
        <v>451</v>
      </c>
      <c r="C409" s="34">
        <v>46023</v>
      </c>
      <c r="D409" s="33">
        <v>22026001988</v>
      </c>
      <c r="E409" s="55" t="s">
        <v>1257</v>
      </c>
      <c r="F409" s="35">
        <v>22385</v>
      </c>
      <c r="G409" s="55" t="s">
        <v>1258</v>
      </c>
      <c r="H409" s="55" t="s">
        <v>1259</v>
      </c>
      <c r="I409" s="33">
        <v>220</v>
      </c>
      <c r="J409" s="55" t="s">
        <v>494</v>
      </c>
      <c r="K409" s="55" t="s">
        <v>494</v>
      </c>
      <c r="L409" s="55" t="s">
        <v>473</v>
      </c>
      <c r="M409" s="55" t="s">
        <v>457</v>
      </c>
      <c r="N409" s="55" t="s">
        <v>458</v>
      </c>
      <c r="O409" s="32" t="s">
        <v>276</v>
      </c>
      <c r="P409" s="32" t="s">
        <v>242</v>
      </c>
      <c r="Q409" s="45" t="s">
        <v>397</v>
      </c>
      <c r="R409" s="32" t="s">
        <v>232</v>
      </c>
      <c r="S409" s="45" t="s">
        <v>262</v>
      </c>
      <c r="T409" s="42" t="str">
        <f>VLOOKUP(Tabla1[[#This Row],[AREA]],Hoja1!A:B,2,FALSE)</f>
        <v>11. Salud pública y seguridad ciudadana</v>
      </c>
      <c r="U409" s="45" t="s">
        <v>112</v>
      </c>
      <c r="V409" s="42" t="str">
        <f>VLOOKUP(Tabla1[[#This Row],[PROGRAMA]],Hoja1!A:B,2,FALSE)</f>
        <v>1361. Prevención y extinción de incencios</v>
      </c>
      <c r="W409" s="45">
        <v>62</v>
      </c>
      <c r="X409" s="45">
        <v>623</v>
      </c>
    </row>
    <row r="410" spans="1:24" x14ac:dyDescent="0.25">
      <c r="A410" s="33">
        <v>220260002999</v>
      </c>
      <c r="B410" s="55" t="s">
        <v>451</v>
      </c>
      <c r="C410" s="34">
        <v>46073</v>
      </c>
      <c r="D410" s="33">
        <v>22026002471</v>
      </c>
      <c r="E410" s="55" t="s">
        <v>581</v>
      </c>
      <c r="F410" s="35">
        <v>1532.66</v>
      </c>
      <c r="G410" s="55" t="s">
        <v>1258</v>
      </c>
      <c r="H410" s="55" t="s">
        <v>1260</v>
      </c>
      <c r="I410" s="33">
        <v>220</v>
      </c>
      <c r="J410" s="55" t="s">
        <v>494</v>
      </c>
      <c r="K410" s="55" t="s">
        <v>494</v>
      </c>
      <c r="L410" s="55" t="s">
        <v>456</v>
      </c>
      <c r="M410" s="55" t="s">
        <v>467</v>
      </c>
      <c r="N410" s="55" t="s">
        <v>468</v>
      </c>
      <c r="O410" s="32" t="s">
        <v>281</v>
      </c>
      <c r="P410" s="32" t="s">
        <v>242</v>
      </c>
      <c r="Q410" s="45" t="s">
        <v>396</v>
      </c>
      <c r="R410" s="32" t="s">
        <v>231</v>
      </c>
      <c r="S410" s="45" t="s">
        <v>262</v>
      </c>
      <c r="T410" s="42" t="str">
        <f>VLOOKUP(Tabla1[[#This Row],[AREA]],Hoja1!A:B,2,FALSE)</f>
        <v>11. Salud pública y seguridad ciudadana</v>
      </c>
      <c r="U410" s="45" t="s">
        <v>112</v>
      </c>
      <c r="V410" s="42" t="str">
        <f>VLOOKUP(Tabla1[[#This Row],[PROGRAMA]],Hoja1!A:B,2,FALSE)</f>
        <v>1361. Prevención y extinción de incencios</v>
      </c>
      <c r="W410" s="45">
        <v>21</v>
      </c>
      <c r="X410" s="45">
        <v>213</v>
      </c>
    </row>
    <row r="411" spans="1:24" x14ac:dyDescent="0.25">
      <c r="A411" s="33">
        <v>220260002707</v>
      </c>
      <c r="B411" s="55" t="s">
        <v>451</v>
      </c>
      <c r="C411" s="34">
        <v>46072</v>
      </c>
      <c r="D411" s="33">
        <v>22026002430</v>
      </c>
      <c r="E411" s="55" t="s">
        <v>968</v>
      </c>
      <c r="F411" s="35">
        <v>2016.6</v>
      </c>
      <c r="G411" s="55" t="s">
        <v>285</v>
      </c>
      <c r="H411" s="55" t="s">
        <v>1261</v>
      </c>
      <c r="I411" s="33">
        <v>220</v>
      </c>
      <c r="J411" s="55" t="s">
        <v>455</v>
      </c>
      <c r="K411" s="55" t="s">
        <v>455</v>
      </c>
      <c r="L411" s="55" t="s">
        <v>456</v>
      </c>
      <c r="M411" s="55" t="s">
        <v>467</v>
      </c>
      <c r="N411" s="55" t="s">
        <v>468</v>
      </c>
      <c r="O411" s="32" t="s">
        <v>281</v>
      </c>
      <c r="P411" s="32" t="s">
        <v>242</v>
      </c>
      <c r="Q411" s="45" t="s">
        <v>396</v>
      </c>
      <c r="R411" s="32" t="s">
        <v>231</v>
      </c>
      <c r="S411" s="45" t="s">
        <v>262</v>
      </c>
      <c r="T411" s="42" t="str">
        <f>VLOOKUP(Tabla1[[#This Row],[AREA]],Hoja1!A:B,2,FALSE)</f>
        <v>11. Salud pública y seguridad ciudadana</v>
      </c>
      <c r="U411" s="45" t="s">
        <v>106</v>
      </c>
      <c r="V411" s="42" t="str">
        <f>VLOOKUP(Tabla1[[#This Row],[PROGRAMA]],Hoja1!A:B,2,FALSE)</f>
        <v>1321. Policía municipal</v>
      </c>
      <c r="W411" s="45">
        <v>22</v>
      </c>
      <c r="X411" s="45">
        <v>22699</v>
      </c>
    </row>
    <row r="412" spans="1:24" x14ac:dyDescent="0.25">
      <c r="A412" s="33">
        <v>220249000761</v>
      </c>
      <c r="B412" s="55" t="s">
        <v>451</v>
      </c>
      <c r="C412" s="34">
        <v>46023</v>
      </c>
      <c r="D412" s="33">
        <v>22026001734</v>
      </c>
      <c r="E412" s="55" t="s">
        <v>1262</v>
      </c>
      <c r="F412" s="35">
        <v>88130.92</v>
      </c>
      <c r="G412" s="55" t="s">
        <v>1253</v>
      </c>
      <c r="H412" s="55" t="s">
        <v>1263</v>
      </c>
      <c r="I412" s="33">
        <v>220</v>
      </c>
      <c r="J412" s="55" t="s">
        <v>531</v>
      </c>
      <c r="K412" s="55" t="s">
        <v>531</v>
      </c>
      <c r="L412" s="55" t="s">
        <v>456</v>
      </c>
      <c r="M412" s="55" t="s">
        <v>457</v>
      </c>
      <c r="N412" s="55" t="s">
        <v>458</v>
      </c>
      <c r="O412" s="32" t="s">
        <v>276</v>
      </c>
      <c r="P412" s="32" t="s">
        <v>242</v>
      </c>
      <c r="Q412" s="45" t="s">
        <v>396</v>
      </c>
      <c r="R412" s="32" t="s">
        <v>231</v>
      </c>
      <c r="S412" s="45" t="s">
        <v>72</v>
      </c>
      <c r="T412" s="42" t="str">
        <f>VLOOKUP(Tabla1[[#This Row],[AREA]],Hoja1!A:B,2,FALSE)</f>
        <v>07. Medio ambiente</v>
      </c>
      <c r="U412" s="45" t="s">
        <v>124</v>
      </c>
      <c r="V412" s="42" t="str">
        <f>VLOOKUP(Tabla1[[#This Row],[PROGRAMA]],Hoja1!A:B,2,FALSE)</f>
        <v>1701. Dirección del área de medio ambiente</v>
      </c>
      <c r="W412" s="45">
        <v>22</v>
      </c>
      <c r="X412" s="45">
        <v>22700</v>
      </c>
    </row>
    <row r="413" spans="1:24" x14ac:dyDescent="0.25">
      <c r="A413" s="33">
        <v>220249000762</v>
      </c>
      <c r="B413" s="55" t="s">
        <v>451</v>
      </c>
      <c r="C413" s="34">
        <v>46023</v>
      </c>
      <c r="D413" s="33">
        <v>22026001797</v>
      </c>
      <c r="E413" s="55" t="s">
        <v>615</v>
      </c>
      <c r="F413" s="35">
        <v>1678.63</v>
      </c>
      <c r="G413" s="55" t="s">
        <v>1264</v>
      </c>
      <c r="H413" s="55" t="s">
        <v>1265</v>
      </c>
      <c r="I413" s="33">
        <v>220</v>
      </c>
      <c r="J413" s="55" t="s">
        <v>455</v>
      </c>
      <c r="K413" s="55" t="s">
        <v>455</v>
      </c>
      <c r="L413" s="55" t="s">
        <v>456</v>
      </c>
      <c r="M413" s="55" t="s">
        <v>457</v>
      </c>
      <c r="N413" s="55" t="s">
        <v>474</v>
      </c>
      <c r="O413" s="32" t="s">
        <v>276</v>
      </c>
      <c r="P413" s="32" t="s">
        <v>242</v>
      </c>
      <c r="Q413" s="45" t="s">
        <v>396</v>
      </c>
      <c r="R413" s="32" t="s">
        <v>231</v>
      </c>
      <c r="S413" s="45" t="s">
        <v>71</v>
      </c>
      <c r="T413" s="42" t="str">
        <f>VLOOKUP(Tabla1[[#This Row],[AREA]],Hoja1!A:B,2,FALSE)</f>
        <v>06. Educación y cultura</v>
      </c>
      <c r="U413" s="45" t="s">
        <v>147</v>
      </c>
      <c r="V413" s="42" t="str">
        <f>VLOOKUP(Tabla1[[#This Row],[PROGRAMA]],Hoja1!A:B,2,FALSE)</f>
        <v>3232. Conservación y mantenimiento centros educación infantil y primaria</v>
      </c>
      <c r="W413" s="45">
        <v>21</v>
      </c>
      <c r="X413" s="45">
        <v>213</v>
      </c>
    </row>
    <row r="414" spans="1:24" x14ac:dyDescent="0.25">
      <c r="A414" s="33">
        <v>220260000900</v>
      </c>
      <c r="B414" s="55" t="s">
        <v>451</v>
      </c>
      <c r="C414" s="34">
        <v>46063</v>
      </c>
      <c r="D414" s="33">
        <v>22026000973</v>
      </c>
      <c r="E414" s="55" t="s">
        <v>517</v>
      </c>
      <c r="F414" s="35">
        <v>5470</v>
      </c>
      <c r="G414" s="55" t="s">
        <v>351</v>
      </c>
      <c r="H414" s="55" t="s">
        <v>1266</v>
      </c>
      <c r="I414" s="33">
        <v>220</v>
      </c>
      <c r="J414" s="55" t="s">
        <v>494</v>
      </c>
      <c r="K414" s="55" t="s">
        <v>494</v>
      </c>
      <c r="L414" s="55" t="s">
        <v>473</v>
      </c>
      <c r="M414" s="55" t="s">
        <v>467</v>
      </c>
      <c r="N414" s="55" t="s">
        <v>468</v>
      </c>
      <c r="O414" s="32" t="s">
        <v>281</v>
      </c>
      <c r="P414" s="32" t="s">
        <v>242</v>
      </c>
      <c r="Q414" s="45" t="s">
        <v>396</v>
      </c>
      <c r="R414" s="32" t="s">
        <v>231</v>
      </c>
      <c r="S414" s="45" t="s">
        <v>71</v>
      </c>
      <c r="T414" s="42" t="str">
        <f>VLOOKUP(Tabla1[[#This Row],[AREA]],Hoja1!A:B,2,FALSE)</f>
        <v>06. Educación y cultura</v>
      </c>
      <c r="U414" s="45" t="s">
        <v>153</v>
      </c>
      <c r="V414" s="42" t="str">
        <f>VLOOKUP(Tabla1[[#This Row],[PROGRAMA]],Hoja1!A:B,2,FALSE)</f>
        <v>3321. Bibliotecas públicas</v>
      </c>
      <c r="W414" s="45">
        <v>22</v>
      </c>
      <c r="X414" s="45">
        <v>22001</v>
      </c>
    </row>
    <row r="415" spans="1:24" x14ac:dyDescent="0.25">
      <c r="A415" s="33">
        <v>220260001076</v>
      </c>
      <c r="B415" s="55" t="s">
        <v>451</v>
      </c>
      <c r="C415" s="34">
        <v>46064</v>
      </c>
      <c r="D415" s="33">
        <v>22026001870</v>
      </c>
      <c r="E415" s="55" t="s">
        <v>1267</v>
      </c>
      <c r="F415" s="35">
        <v>1292.1500000000001</v>
      </c>
      <c r="G415" s="55" t="s">
        <v>1268</v>
      </c>
      <c r="H415" s="55" t="s">
        <v>1269</v>
      </c>
      <c r="I415" s="33">
        <v>220</v>
      </c>
      <c r="J415" s="55" t="s">
        <v>1270</v>
      </c>
      <c r="K415" s="55" t="s">
        <v>494</v>
      </c>
      <c r="L415" s="55" t="s">
        <v>473</v>
      </c>
      <c r="M415" s="55" t="s">
        <v>467</v>
      </c>
      <c r="N415" s="55" t="s">
        <v>468</v>
      </c>
      <c r="O415" s="32" t="s">
        <v>281</v>
      </c>
      <c r="P415" s="32" t="s">
        <v>242</v>
      </c>
      <c r="Q415" s="45" t="s">
        <v>396</v>
      </c>
      <c r="R415" s="32" t="s">
        <v>231</v>
      </c>
      <c r="S415" s="45" t="s">
        <v>75</v>
      </c>
      <c r="T415" s="42" t="str">
        <f>VLOOKUP(Tabla1[[#This Row],[AREA]],Hoja1!A:B,2,FALSE)</f>
        <v>10. Personas mayores, familia y servicios sociales</v>
      </c>
      <c r="U415" s="45" t="s">
        <v>139</v>
      </c>
      <c r="V415" s="42" t="str">
        <f>VLOOKUP(Tabla1[[#This Row],[PROGRAMA]],Hoja1!A:B,2,FALSE)</f>
        <v>2412. Formación para el empleo</v>
      </c>
      <c r="W415" s="45">
        <v>22</v>
      </c>
      <c r="X415" s="45">
        <v>22001</v>
      </c>
    </row>
    <row r="416" spans="1:24" x14ac:dyDescent="0.25">
      <c r="A416" s="33">
        <v>220260001115</v>
      </c>
      <c r="B416" s="55" t="s">
        <v>451</v>
      </c>
      <c r="C416" s="34">
        <v>46064</v>
      </c>
      <c r="D416" s="33">
        <v>22026002029</v>
      </c>
      <c r="E416" s="55" t="s">
        <v>517</v>
      </c>
      <c r="F416" s="35">
        <v>178.2</v>
      </c>
      <c r="G416" s="55" t="s">
        <v>449</v>
      </c>
      <c r="H416" s="55" t="s">
        <v>1271</v>
      </c>
      <c r="I416" s="33">
        <v>220</v>
      </c>
      <c r="J416" s="55" t="s">
        <v>494</v>
      </c>
      <c r="K416" s="55" t="s">
        <v>494</v>
      </c>
      <c r="L416" s="55" t="s">
        <v>473</v>
      </c>
      <c r="M416" s="55" t="s">
        <v>467</v>
      </c>
      <c r="N416" s="55" t="s">
        <v>468</v>
      </c>
      <c r="O416" s="32" t="s">
        <v>281</v>
      </c>
      <c r="P416" s="32" t="s">
        <v>242</v>
      </c>
      <c r="Q416" s="45" t="s">
        <v>396</v>
      </c>
      <c r="R416" s="32" t="s">
        <v>231</v>
      </c>
      <c r="S416" s="45" t="s">
        <v>71</v>
      </c>
      <c r="T416" s="42" t="str">
        <f>VLOOKUP(Tabla1[[#This Row],[AREA]],Hoja1!A:B,2,FALSE)</f>
        <v>06. Educación y cultura</v>
      </c>
      <c r="U416" s="45" t="s">
        <v>153</v>
      </c>
      <c r="V416" s="42" t="str">
        <f>VLOOKUP(Tabla1[[#This Row],[PROGRAMA]],Hoja1!A:B,2,FALSE)</f>
        <v>3321. Bibliotecas públicas</v>
      </c>
      <c r="W416" s="45">
        <v>22</v>
      </c>
      <c r="X416" s="45">
        <v>22001</v>
      </c>
    </row>
    <row r="417" spans="1:24" x14ac:dyDescent="0.25">
      <c r="A417" s="33">
        <v>220260000751</v>
      </c>
      <c r="B417" s="55" t="s">
        <v>451</v>
      </c>
      <c r="C417" s="34">
        <v>46056</v>
      </c>
      <c r="D417" s="33">
        <v>22026000440</v>
      </c>
      <c r="E417" s="55" t="s">
        <v>1272</v>
      </c>
      <c r="F417" s="35">
        <v>310.36</v>
      </c>
      <c r="G417" s="55" t="s">
        <v>1273</v>
      </c>
      <c r="H417" s="55" t="s">
        <v>1274</v>
      </c>
      <c r="I417" s="33">
        <v>220</v>
      </c>
      <c r="J417" s="55" t="s">
        <v>455</v>
      </c>
      <c r="K417" s="55" t="s">
        <v>455</v>
      </c>
      <c r="L417" s="55" t="s">
        <v>506</v>
      </c>
      <c r="M417" s="55" t="s">
        <v>467</v>
      </c>
      <c r="N417" s="55" t="s">
        <v>468</v>
      </c>
      <c r="O417" s="32" t="s">
        <v>281</v>
      </c>
      <c r="P417" s="32" t="s">
        <v>242</v>
      </c>
      <c r="Q417" s="45" t="s">
        <v>396</v>
      </c>
      <c r="R417" s="32" t="s">
        <v>231</v>
      </c>
      <c r="S417" s="45" t="s">
        <v>68</v>
      </c>
      <c r="T417" s="42" t="str">
        <f>VLOOKUP(Tabla1[[#This Row],[AREA]],Hoja1!A:B,2,FALSE)</f>
        <v>02. Urbanismo y vivienda</v>
      </c>
      <c r="U417" s="45" t="s">
        <v>115</v>
      </c>
      <c r="V417" s="42" t="str">
        <f>VLOOKUP(Tabla1[[#This Row],[PROGRAMA]],Hoja1!A:B,2,FALSE)</f>
        <v>1511. Planficación y gestión del urbanismo</v>
      </c>
      <c r="W417" s="45">
        <v>22</v>
      </c>
      <c r="X417" s="45">
        <v>22602</v>
      </c>
    </row>
    <row r="418" spans="1:24" x14ac:dyDescent="0.25">
      <c r="A418" s="33">
        <v>220260000894</v>
      </c>
      <c r="B418" s="55" t="s">
        <v>451</v>
      </c>
      <c r="C418" s="34">
        <v>46063</v>
      </c>
      <c r="D418" s="33">
        <v>22026000706</v>
      </c>
      <c r="E418" s="55" t="s">
        <v>1275</v>
      </c>
      <c r="F418" s="35">
        <v>683.76</v>
      </c>
      <c r="G418" s="55" t="s">
        <v>1273</v>
      </c>
      <c r="H418" s="55" t="s">
        <v>1276</v>
      </c>
      <c r="I418" s="33">
        <v>220</v>
      </c>
      <c r="J418" s="55" t="s">
        <v>455</v>
      </c>
      <c r="K418" s="55" t="s">
        <v>455</v>
      </c>
      <c r="L418" s="55" t="s">
        <v>456</v>
      </c>
      <c r="M418" s="55" t="s">
        <v>467</v>
      </c>
      <c r="N418" s="55" t="s">
        <v>468</v>
      </c>
      <c r="O418" s="32" t="s">
        <v>281</v>
      </c>
      <c r="P418" s="32" t="s">
        <v>242</v>
      </c>
      <c r="Q418" s="45" t="s">
        <v>396</v>
      </c>
      <c r="R418" s="32" t="s">
        <v>231</v>
      </c>
      <c r="S418" s="45" t="s">
        <v>70</v>
      </c>
      <c r="T418" s="42" t="str">
        <f>VLOOKUP(Tabla1[[#This Row],[AREA]],Hoja1!A:B,2,FALSE)</f>
        <v>04. Hacienda, personal y modernización administrativa</v>
      </c>
      <c r="U418" s="45" t="s">
        <v>191</v>
      </c>
      <c r="V418" s="42" t="str">
        <f>VLOOKUP(Tabla1[[#This Row],[PROGRAMA]],Hoja1!A:B,2,FALSE)</f>
        <v>9231. Información, registro y gestión del padrón</v>
      </c>
      <c r="W418" s="45">
        <v>22</v>
      </c>
      <c r="X418" s="45">
        <v>22705</v>
      </c>
    </row>
    <row r="419" spans="1:24" x14ac:dyDescent="0.25">
      <c r="A419" s="33">
        <v>220260002499</v>
      </c>
      <c r="B419" s="55" t="s">
        <v>451</v>
      </c>
      <c r="C419" s="34">
        <v>46071</v>
      </c>
      <c r="D419" s="33">
        <v>22026000971</v>
      </c>
      <c r="E419" s="55" t="s">
        <v>1277</v>
      </c>
      <c r="F419" s="35">
        <v>5000</v>
      </c>
      <c r="G419" s="55" t="s">
        <v>1273</v>
      </c>
      <c r="H419" s="55" t="s">
        <v>1278</v>
      </c>
      <c r="I419" s="33">
        <v>220</v>
      </c>
      <c r="J419" s="55" t="s">
        <v>455</v>
      </c>
      <c r="K419" s="55" t="s">
        <v>455</v>
      </c>
      <c r="L419" s="55" t="s">
        <v>456</v>
      </c>
      <c r="M419" s="55" t="s">
        <v>467</v>
      </c>
      <c r="N419" s="55" t="s">
        <v>468</v>
      </c>
      <c r="O419" s="32" t="s">
        <v>281</v>
      </c>
      <c r="P419" s="32" t="s">
        <v>242</v>
      </c>
      <c r="Q419" s="45" t="s">
        <v>396</v>
      </c>
      <c r="R419" s="32" t="s">
        <v>231</v>
      </c>
      <c r="S419" s="45" t="s">
        <v>70</v>
      </c>
      <c r="T419" s="42" t="str">
        <f>VLOOKUP(Tabla1[[#This Row],[AREA]],Hoja1!A:B,2,FALSE)</f>
        <v>04. Hacienda, personal y modernización administrativa</v>
      </c>
      <c r="U419" s="45" t="s">
        <v>195</v>
      </c>
      <c r="V419" s="42" t="str">
        <f>VLOOKUP(Tabla1[[#This Row],[PROGRAMA]],Hoja1!A:B,2,FALSE)</f>
        <v>9321. Gestión de ingresos e inspección</v>
      </c>
      <c r="W419" s="45">
        <v>22</v>
      </c>
      <c r="X419" s="45">
        <v>22602</v>
      </c>
    </row>
    <row r="420" spans="1:24" x14ac:dyDescent="0.25">
      <c r="A420" s="33">
        <v>220260000897</v>
      </c>
      <c r="B420" s="55" t="s">
        <v>451</v>
      </c>
      <c r="C420" s="34">
        <v>46063</v>
      </c>
      <c r="D420" s="33">
        <v>22026000950</v>
      </c>
      <c r="E420" s="55" t="s">
        <v>517</v>
      </c>
      <c r="F420" s="35">
        <v>484.8</v>
      </c>
      <c r="G420" s="55" t="s">
        <v>446</v>
      </c>
      <c r="H420" s="55" t="s">
        <v>1279</v>
      </c>
      <c r="I420" s="33">
        <v>220</v>
      </c>
      <c r="J420" s="55" t="s">
        <v>1280</v>
      </c>
      <c r="K420" s="55" t="s">
        <v>494</v>
      </c>
      <c r="L420" s="55" t="s">
        <v>473</v>
      </c>
      <c r="M420" s="55" t="s">
        <v>467</v>
      </c>
      <c r="N420" s="55" t="s">
        <v>468</v>
      </c>
      <c r="O420" s="32" t="s">
        <v>281</v>
      </c>
      <c r="P420" s="32" t="s">
        <v>242</v>
      </c>
      <c r="Q420" s="45" t="s">
        <v>396</v>
      </c>
      <c r="R420" s="32" t="s">
        <v>231</v>
      </c>
      <c r="S420" s="45" t="s">
        <v>71</v>
      </c>
      <c r="T420" s="42" t="str">
        <f>VLOOKUP(Tabla1[[#This Row],[AREA]],Hoja1!A:B,2,FALSE)</f>
        <v>06. Educación y cultura</v>
      </c>
      <c r="U420" s="45" t="s">
        <v>153</v>
      </c>
      <c r="V420" s="42" t="str">
        <f>VLOOKUP(Tabla1[[#This Row],[PROGRAMA]],Hoja1!A:B,2,FALSE)</f>
        <v>3321. Bibliotecas públicas</v>
      </c>
      <c r="W420" s="45">
        <v>22</v>
      </c>
      <c r="X420" s="45">
        <v>22001</v>
      </c>
    </row>
    <row r="421" spans="1:24" x14ac:dyDescent="0.25">
      <c r="A421" s="33">
        <v>220260003735</v>
      </c>
      <c r="B421" s="55" t="s">
        <v>451</v>
      </c>
      <c r="C421" s="34">
        <v>46077</v>
      </c>
      <c r="D421" s="33">
        <v>22026002541</v>
      </c>
      <c r="E421" s="55" t="s">
        <v>517</v>
      </c>
      <c r="F421" s="35">
        <v>375.02</v>
      </c>
      <c r="G421" s="55" t="s">
        <v>47</v>
      </c>
      <c r="H421" s="55" t="s">
        <v>1281</v>
      </c>
      <c r="I421" s="33">
        <v>220</v>
      </c>
      <c r="J421" s="55" t="s">
        <v>1282</v>
      </c>
      <c r="K421" s="55" t="s">
        <v>478</v>
      </c>
      <c r="L421" s="55" t="s">
        <v>473</v>
      </c>
      <c r="M421" s="55" t="s">
        <v>467</v>
      </c>
      <c r="N421" s="55" t="s">
        <v>468</v>
      </c>
      <c r="O421" s="32" t="s">
        <v>281</v>
      </c>
      <c r="P421" s="32" t="s">
        <v>242</v>
      </c>
      <c r="Q421" s="45" t="s">
        <v>396</v>
      </c>
      <c r="R421" s="32" t="s">
        <v>231</v>
      </c>
      <c r="S421" s="45" t="s">
        <v>71</v>
      </c>
      <c r="T421" s="42" t="str">
        <f>VLOOKUP(Tabla1[[#This Row],[AREA]],Hoja1!A:B,2,FALSE)</f>
        <v>06. Educación y cultura</v>
      </c>
      <c r="U421" s="45" t="s">
        <v>153</v>
      </c>
      <c r="V421" s="42" t="str">
        <f>VLOOKUP(Tabla1[[#This Row],[PROGRAMA]],Hoja1!A:B,2,FALSE)</f>
        <v>3321. Bibliotecas públicas</v>
      </c>
      <c r="W421" s="45">
        <v>22</v>
      </c>
      <c r="X421" s="45">
        <v>22001</v>
      </c>
    </row>
    <row r="422" spans="1:24" x14ac:dyDescent="0.25">
      <c r="A422" s="33">
        <v>220249000764</v>
      </c>
      <c r="B422" s="55" t="s">
        <v>451</v>
      </c>
      <c r="C422" s="34">
        <v>46023</v>
      </c>
      <c r="D422" s="33">
        <v>22026001799</v>
      </c>
      <c r="E422" s="55" t="s">
        <v>1157</v>
      </c>
      <c r="F422" s="35">
        <v>709.86</v>
      </c>
      <c r="G422" s="55" t="s">
        <v>25</v>
      </c>
      <c r="H422" s="55" t="s">
        <v>1283</v>
      </c>
      <c r="I422" s="33">
        <v>220</v>
      </c>
      <c r="J422" s="55" t="s">
        <v>455</v>
      </c>
      <c r="K422" s="55" t="s">
        <v>455</v>
      </c>
      <c r="L422" s="55" t="s">
        <v>456</v>
      </c>
      <c r="M422" s="55" t="s">
        <v>457</v>
      </c>
      <c r="N422" s="55" t="s">
        <v>474</v>
      </c>
      <c r="O422" s="32" t="s">
        <v>276</v>
      </c>
      <c r="P422" s="32" t="s">
        <v>242</v>
      </c>
      <c r="Q422" s="45" t="s">
        <v>396</v>
      </c>
      <c r="R422" s="32" t="s">
        <v>231</v>
      </c>
      <c r="S422" s="45" t="s">
        <v>71</v>
      </c>
      <c r="T422" s="42" t="str">
        <f>VLOOKUP(Tabla1[[#This Row],[AREA]],Hoja1!A:B,2,FALSE)</f>
        <v>06. Educación y cultura</v>
      </c>
      <c r="U422" s="45" t="s">
        <v>145</v>
      </c>
      <c r="V422" s="42" t="str">
        <f>VLOOKUP(Tabla1[[#This Row],[PROGRAMA]],Hoja1!A:B,2,FALSE)</f>
        <v>3231. Escuelas infantiles</v>
      </c>
      <c r="W422" s="45">
        <v>21</v>
      </c>
      <c r="X422" s="45">
        <v>213</v>
      </c>
    </row>
    <row r="423" spans="1:24" x14ac:dyDescent="0.25">
      <c r="A423" s="33">
        <v>220249000768</v>
      </c>
      <c r="B423" s="55" t="s">
        <v>451</v>
      </c>
      <c r="C423" s="34">
        <v>46023</v>
      </c>
      <c r="D423" s="33">
        <v>22026002061</v>
      </c>
      <c r="E423" s="55" t="s">
        <v>735</v>
      </c>
      <c r="F423" s="35">
        <v>114.95</v>
      </c>
      <c r="G423" s="55" t="s">
        <v>1264</v>
      </c>
      <c r="H423" s="55" t="s">
        <v>1284</v>
      </c>
      <c r="I423" s="33">
        <v>220</v>
      </c>
      <c r="J423" s="55" t="s">
        <v>455</v>
      </c>
      <c r="K423" s="55" t="s">
        <v>455</v>
      </c>
      <c r="L423" s="55" t="s">
        <v>456</v>
      </c>
      <c r="M423" s="55" t="s">
        <v>457</v>
      </c>
      <c r="N423" s="55" t="s">
        <v>474</v>
      </c>
      <c r="O423" s="32" t="s">
        <v>276</v>
      </c>
      <c r="P423" s="32" t="s">
        <v>242</v>
      </c>
      <c r="Q423" s="45" t="s">
        <v>396</v>
      </c>
      <c r="R423" s="32" t="s">
        <v>231</v>
      </c>
      <c r="S423" s="45" t="s">
        <v>75</v>
      </c>
      <c r="T423" s="42" t="str">
        <f>VLOOKUP(Tabla1[[#This Row],[AREA]],Hoja1!A:B,2,FALSE)</f>
        <v>10. Personas mayores, familia y servicios sociales</v>
      </c>
      <c r="U423" s="45" t="s">
        <v>135</v>
      </c>
      <c r="V423" s="42" t="str">
        <f>VLOOKUP(Tabla1[[#This Row],[PROGRAMA]],Hoja1!A:B,2,FALSE)</f>
        <v>2314. Centro de programas juveniles</v>
      </c>
      <c r="W423" s="45">
        <v>21</v>
      </c>
      <c r="X423" s="45">
        <v>213</v>
      </c>
    </row>
    <row r="424" spans="1:24" x14ac:dyDescent="0.25">
      <c r="A424" s="33">
        <v>220249000769</v>
      </c>
      <c r="B424" s="55" t="s">
        <v>451</v>
      </c>
      <c r="C424" s="34">
        <v>46023</v>
      </c>
      <c r="D424" s="33">
        <v>22026001317</v>
      </c>
      <c r="E424" s="55" t="s">
        <v>617</v>
      </c>
      <c r="F424" s="35">
        <v>72.98</v>
      </c>
      <c r="G424" s="55" t="s">
        <v>1264</v>
      </c>
      <c r="H424" s="55" t="s">
        <v>1285</v>
      </c>
      <c r="I424" s="33">
        <v>220</v>
      </c>
      <c r="J424" s="55" t="s">
        <v>455</v>
      </c>
      <c r="K424" s="55" t="s">
        <v>455</v>
      </c>
      <c r="L424" s="55" t="s">
        <v>456</v>
      </c>
      <c r="M424" s="55" t="s">
        <v>457</v>
      </c>
      <c r="N424" s="55" t="s">
        <v>458</v>
      </c>
      <c r="O424" s="32" t="s">
        <v>276</v>
      </c>
      <c r="P424" s="32" t="s">
        <v>242</v>
      </c>
      <c r="Q424" s="45" t="s">
        <v>396</v>
      </c>
      <c r="R424" s="32" t="s">
        <v>231</v>
      </c>
      <c r="S424" s="45" t="s">
        <v>75</v>
      </c>
      <c r="T424" s="42" t="str">
        <f>VLOOKUP(Tabla1[[#This Row],[AREA]],Hoja1!A:B,2,FALSE)</f>
        <v>10. Personas mayores, familia y servicios sociales</v>
      </c>
      <c r="U424" s="45" t="s">
        <v>132</v>
      </c>
      <c r="V424" s="42" t="str">
        <f>VLOOKUP(Tabla1[[#This Row],[PROGRAMA]],Hoja1!A:B,2,FALSE)</f>
        <v>2312. Iniciativas sociales</v>
      </c>
      <c r="W424" s="45">
        <v>21</v>
      </c>
      <c r="X424" s="45">
        <v>213</v>
      </c>
    </row>
    <row r="425" spans="1:24" x14ac:dyDescent="0.25">
      <c r="A425" s="33">
        <v>220260000871</v>
      </c>
      <c r="B425" s="55" t="s">
        <v>451</v>
      </c>
      <c r="C425" s="34">
        <v>46062</v>
      </c>
      <c r="D425" s="33">
        <v>22026001519</v>
      </c>
      <c r="E425" s="55" t="s">
        <v>968</v>
      </c>
      <c r="F425" s="35">
        <v>1490</v>
      </c>
      <c r="G425" s="55" t="s">
        <v>1286</v>
      </c>
      <c r="H425" s="55" t="s">
        <v>1287</v>
      </c>
      <c r="I425" s="33">
        <v>220</v>
      </c>
      <c r="J425" s="55" t="s">
        <v>455</v>
      </c>
      <c r="K425" s="55" t="s">
        <v>455</v>
      </c>
      <c r="L425" s="55" t="s">
        <v>473</v>
      </c>
      <c r="M425" s="55" t="s">
        <v>467</v>
      </c>
      <c r="N425" s="55" t="s">
        <v>468</v>
      </c>
      <c r="O425" s="32" t="s">
        <v>281</v>
      </c>
      <c r="P425" s="32" t="s">
        <v>242</v>
      </c>
      <c r="Q425" s="45" t="s">
        <v>396</v>
      </c>
      <c r="R425" s="32" t="s">
        <v>231</v>
      </c>
      <c r="S425" s="45" t="s">
        <v>262</v>
      </c>
      <c r="T425" s="42" t="str">
        <f>VLOOKUP(Tabla1[[#This Row],[AREA]],Hoja1!A:B,2,FALSE)</f>
        <v>11. Salud pública y seguridad ciudadana</v>
      </c>
      <c r="U425" s="45" t="s">
        <v>106</v>
      </c>
      <c r="V425" s="42" t="str">
        <f>VLOOKUP(Tabla1[[#This Row],[PROGRAMA]],Hoja1!A:B,2,FALSE)</f>
        <v>1321. Policía municipal</v>
      </c>
      <c r="W425" s="45">
        <v>22</v>
      </c>
      <c r="X425" s="45">
        <v>22699</v>
      </c>
    </row>
    <row r="426" spans="1:24" x14ac:dyDescent="0.25">
      <c r="A426" s="33">
        <v>220260001096</v>
      </c>
      <c r="B426" s="55" t="s">
        <v>451</v>
      </c>
      <c r="C426" s="34">
        <v>46064</v>
      </c>
      <c r="D426" s="33">
        <v>22026001981</v>
      </c>
      <c r="E426" s="55" t="s">
        <v>1288</v>
      </c>
      <c r="F426" s="35">
        <v>722.12</v>
      </c>
      <c r="G426" s="55" t="s">
        <v>54</v>
      </c>
      <c r="H426" s="55" t="s">
        <v>1289</v>
      </c>
      <c r="I426" s="33">
        <v>220</v>
      </c>
      <c r="J426" s="55" t="s">
        <v>494</v>
      </c>
      <c r="K426" s="55" t="s">
        <v>494</v>
      </c>
      <c r="L426" s="55" t="s">
        <v>473</v>
      </c>
      <c r="M426" s="55" t="s">
        <v>467</v>
      </c>
      <c r="N426" s="55" t="s">
        <v>468</v>
      </c>
      <c r="O426" s="32" t="s">
        <v>281</v>
      </c>
      <c r="P426" s="32" t="s">
        <v>242</v>
      </c>
      <c r="Q426" s="45" t="s">
        <v>396</v>
      </c>
      <c r="R426" s="32" t="s">
        <v>231</v>
      </c>
      <c r="S426" s="45" t="s">
        <v>66</v>
      </c>
      <c r="T426" s="42" t="str">
        <f>VLOOKUP(Tabla1[[#This Row],[AREA]],Hoja1!A:B,2,FALSE)</f>
        <v>01. Alcaldía</v>
      </c>
      <c r="U426" s="45" t="s">
        <v>265</v>
      </c>
      <c r="V426" s="42" t="str">
        <f>VLOOKUP(Tabla1[[#This Row],[PROGRAMA]],Hoja1!A:B,2,FALSE)</f>
        <v>4331. Desarrollo empresarial</v>
      </c>
      <c r="W426" s="45">
        <v>22</v>
      </c>
      <c r="X426" s="45">
        <v>22001</v>
      </c>
    </row>
    <row r="427" spans="1:24" x14ac:dyDescent="0.25">
      <c r="A427" s="33">
        <v>220260002979</v>
      </c>
      <c r="B427" s="55" t="s">
        <v>451</v>
      </c>
      <c r="C427" s="34">
        <v>46073</v>
      </c>
      <c r="D427" s="33">
        <v>22026002459</v>
      </c>
      <c r="E427" s="55" t="s">
        <v>529</v>
      </c>
      <c r="F427" s="35">
        <v>2600</v>
      </c>
      <c r="G427" s="55" t="s">
        <v>54</v>
      </c>
      <c r="H427" s="55" t="s">
        <v>1290</v>
      </c>
      <c r="I427" s="33">
        <v>220</v>
      </c>
      <c r="J427" s="55" t="s">
        <v>494</v>
      </c>
      <c r="K427" s="55" t="s">
        <v>494</v>
      </c>
      <c r="L427" s="55" t="s">
        <v>473</v>
      </c>
      <c r="M427" s="55" t="s">
        <v>467</v>
      </c>
      <c r="N427" s="55" t="s">
        <v>468</v>
      </c>
      <c r="O427" s="32" t="s">
        <v>281</v>
      </c>
      <c r="P427" s="32" t="s">
        <v>242</v>
      </c>
      <c r="Q427" s="45" t="s">
        <v>396</v>
      </c>
      <c r="R427" s="32" t="s">
        <v>231</v>
      </c>
      <c r="S427" s="45" t="s">
        <v>66</v>
      </c>
      <c r="T427" s="42" t="str">
        <f>VLOOKUP(Tabla1[[#This Row],[AREA]],Hoja1!A:B,2,FALSE)</f>
        <v>01. Alcaldía</v>
      </c>
      <c r="U427" s="45" t="s">
        <v>189</v>
      </c>
      <c r="V427" s="42" t="str">
        <f>VLOOKUP(Tabla1[[#This Row],[PROGRAMA]],Hoja1!A:B,2,FALSE)</f>
        <v>9207. Gobierno y relaciones</v>
      </c>
      <c r="W427" s="45">
        <v>22</v>
      </c>
      <c r="X427" s="45">
        <v>22001</v>
      </c>
    </row>
    <row r="428" spans="1:24" x14ac:dyDescent="0.25">
      <c r="A428" s="33">
        <v>220259000664</v>
      </c>
      <c r="B428" s="55" t="s">
        <v>451</v>
      </c>
      <c r="C428" s="34">
        <v>46023</v>
      </c>
      <c r="D428" s="33">
        <v>22026001496</v>
      </c>
      <c r="E428" s="55" t="s">
        <v>1291</v>
      </c>
      <c r="F428" s="35">
        <v>7625.83</v>
      </c>
      <c r="G428" s="55" t="s">
        <v>22</v>
      </c>
      <c r="H428" s="55" t="s">
        <v>1292</v>
      </c>
      <c r="I428" s="33">
        <v>220</v>
      </c>
      <c r="J428" s="55" t="s">
        <v>455</v>
      </c>
      <c r="K428" s="55" t="s">
        <v>455</v>
      </c>
      <c r="L428" s="55" t="s">
        <v>473</v>
      </c>
      <c r="M428" s="55" t="s">
        <v>467</v>
      </c>
      <c r="N428" s="55" t="s">
        <v>468</v>
      </c>
      <c r="O428" s="32" t="s">
        <v>281</v>
      </c>
      <c r="P428" s="32" t="s">
        <v>242</v>
      </c>
      <c r="Q428" s="45" t="s">
        <v>396</v>
      </c>
      <c r="R428" s="32" t="s">
        <v>231</v>
      </c>
      <c r="S428" s="45" t="s">
        <v>75</v>
      </c>
      <c r="T428" s="42" t="str">
        <f>VLOOKUP(Tabla1[[#This Row],[AREA]],Hoja1!A:B,2,FALSE)</f>
        <v>10. Personas mayores, familia y servicios sociales</v>
      </c>
      <c r="U428" s="45" t="s">
        <v>132</v>
      </c>
      <c r="V428" s="42" t="str">
        <f>VLOOKUP(Tabla1[[#This Row],[PROGRAMA]],Hoja1!A:B,2,FALSE)</f>
        <v>2312. Iniciativas sociales</v>
      </c>
      <c r="W428" s="45">
        <v>22</v>
      </c>
      <c r="X428" s="45">
        <v>22001</v>
      </c>
    </row>
    <row r="429" spans="1:24" x14ac:dyDescent="0.25">
      <c r="A429" s="33">
        <v>220259000665</v>
      </c>
      <c r="B429" s="55" t="s">
        <v>451</v>
      </c>
      <c r="C429" s="34">
        <v>46023</v>
      </c>
      <c r="D429" s="33">
        <v>22026001497</v>
      </c>
      <c r="E429" s="55" t="s">
        <v>1291</v>
      </c>
      <c r="F429" s="35">
        <v>7294.27</v>
      </c>
      <c r="G429" s="55" t="s">
        <v>22</v>
      </c>
      <c r="H429" s="55" t="s">
        <v>1293</v>
      </c>
      <c r="I429" s="33">
        <v>220</v>
      </c>
      <c r="J429" s="55" t="s">
        <v>455</v>
      </c>
      <c r="K429" s="55" t="s">
        <v>455</v>
      </c>
      <c r="L429" s="55" t="s">
        <v>473</v>
      </c>
      <c r="M429" s="55" t="s">
        <v>467</v>
      </c>
      <c r="N429" s="55" t="s">
        <v>468</v>
      </c>
      <c r="O429" s="32" t="s">
        <v>281</v>
      </c>
      <c r="P429" s="32" t="s">
        <v>242</v>
      </c>
      <c r="Q429" s="45" t="s">
        <v>396</v>
      </c>
      <c r="R429" s="32" t="s">
        <v>231</v>
      </c>
      <c r="S429" s="45" t="s">
        <v>75</v>
      </c>
      <c r="T429" s="42" t="str">
        <f>VLOOKUP(Tabla1[[#This Row],[AREA]],Hoja1!A:B,2,FALSE)</f>
        <v>10. Personas mayores, familia y servicios sociales</v>
      </c>
      <c r="U429" s="45" t="s">
        <v>132</v>
      </c>
      <c r="V429" s="42" t="str">
        <f>VLOOKUP(Tabla1[[#This Row],[PROGRAMA]],Hoja1!A:B,2,FALSE)</f>
        <v>2312. Iniciativas sociales</v>
      </c>
      <c r="W429" s="45">
        <v>22</v>
      </c>
      <c r="X429" s="45">
        <v>22001</v>
      </c>
    </row>
    <row r="430" spans="1:24" x14ac:dyDescent="0.25">
      <c r="A430" s="33">
        <v>220260000893</v>
      </c>
      <c r="B430" s="55" t="s">
        <v>451</v>
      </c>
      <c r="C430" s="34">
        <v>46063</v>
      </c>
      <c r="D430" s="33">
        <v>22026000698</v>
      </c>
      <c r="E430" s="55" t="s">
        <v>1275</v>
      </c>
      <c r="F430" s="35">
        <v>605</v>
      </c>
      <c r="G430" s="55" t="s">
        <v>22</v>
      </c>
      <c r="H430" s="55" t="s">
        <v>1294</v>
      </c>
      <c r="I430" s="33">
        <v>220</v>
      </c>
      <c r="J430" s="55" t="s">
        <v>455</v>
      </c>
      <c r="K430" s="55" t="s">
        <v>455</v>
      </c>
      <c r="L430" s="55" t="s">
        <v>456</v>
      </c>
      <c r="M430" s="55" t="s">
        <v>467</v>
      </c>
      <c r="N430" s="55" t="s">
        <v>468</v>
      </c>
      <c r="O430" s="32" t="s">
        <v>281</v>
      </c>
      <c r="P430" s="32" t="s">
        <v>242</v>
      </c>
      <c r="Q430" s="45" t="s">
        <v>396</v>
      </c>
      <c r="R430" s="32" t="s">
        <v>231</v>
      </c>
      <c r="S430" s="45" t="s">
        <v>70</v>
      </c>
      <c r="T430" s="42" t="str">
        <f>VLOOKUP(Tabla1[[#This Row],[AREA]],Hoja1!A:B,2,FALSE)</f>
        <v>04. Hacienda, personal y modernización administrativa</v>
      </c>
      <c r="U430" s="45" t="s">
        <v>191</v>
      </c>
      <c r="V430" s="42" t="str">
        <f>VLOOKUP(Tabla1[[#This Row],[PROGRAMA]],Hoja1!A:B,2,FALSE)</f>
        <v>9231. Información, registro y gestión del padrón</v>
      </c>
      <c r="W430" s="45">
        <v>22</v>
      </c>
      <c r="X430" s="45">
        <v>22705</v>
      </c>
    </row>
    <row r="431" spans="1:24" x14ac:dyDescent="0.25">
      <c r="A431" s="33">
        <v>220260000908</v>
      </c>
      <c r="B431" s="55" t="s">
        <v>451</v>
      </c>
      <c r="C431" s="34">
        <v>46063</v>
      </c>
      <c r="D431" s="33">
        <v>22026001719</v>
      </c>
      <c r="E431" s="55" t="s">
        <v>1288</v>
      </c>
      <c r="F431" s="35">
        <v>735</v>
      </c>
      <c r="G431" s="55" t="s">
        <v>22</v>
      </c>
      <c r="H431" s="55" t="s">
        <v>1295</v>
      </c>
      <c r="I431" s="33">
        <v>220</v>
      </c>
      <c r="J431" s="55" t="s">
        <v>455</v>
      </c>
      <c r="K431" s="55" t="s">
        <v>455</v>
      </c>
      <c r="L431" s="55" t="s">
        <v>473</v>
      </c>
      <c r="M431" s="55" t="s">
        <v>467</v>
      </c>
      <c r="N431" s="55" t="s">
        <v>468</v>
      </c>
      <c r="O431" s="32" t="s">
        <v>281</v>
      </c>
      <c r="P431" s="32" t="s">
        <v>242</v>
      </c>
      <c r="Q431" s="45" t="s">
        <v>396</v>
      </c>
      <c r="R431" s="32" t="s">
        <v>231</v>
      </c>
      <c r="S431" s="45" t="s">
        <v>66</v>
      </c>
      <c r="T431" s="42" t="str">
        <f>VLOOKUP(Tabla1[[#This Row],[AREA]],Hoja1!A:B,2,FALSE)</f>
        <v>01. Alcaldía</v>
      </c>
      <c r="U431" s="45" t="s">
        <v>265</v>
      </c>
      <c r="V431" s="42" t="str">
        <f>VLOOKUP(Tabla1[[#This Row],[PROGRAMA]],Hoja1!A:B,2,FALSE)</f>
        <v>4331. Desarrollo empresarial</v>
      </c>
      <c r="W431" s="45">
        <v>22</v>
      </c>
      <c r="X431" s="45">
        <v>22001</v>
      </c>
    </row>
    <row r="432" spans="1:24" x14ac:dyDescent="0.25">
      <c r="A432" s="33">
        <v>220260002240</v>
      </c>
      <c r="B432" s="55" t="s">
        <v>451</v>
      </c>
      <c r="C432" s="34">
        <v>46070</v>
      </c>
      <c r="D432" s="33">
        <v>22026002364</v>
      </c>
      <c r="E432" s="55" t="s">
        <v>1042</v>
      </c>
      <c r="F432" s="35">
        <v>11759.99</v>
      </c>
      <c r="G432" s="55" t="s">
        <v>22</v>
      </c>
      <c r="H432" s="55" t="s">
        <v>1296</v>
      </c>
      <c r="I432" s="33">
        <v>220</v>
      </c>
      <c r="J432" s="55" t="s">
        <v>455</v>
      </c>
      <c r="K432" s="55" t="s">
        <v>455</v>
      </c>
      <c r="L432" s="55" t="s">
        <v>473</v>
      </c>
      <c r="M432" s="55" t="s">
        <v>467</v>
      </c>
      <c r="N432" s="55" t="s">
        <v>468</v>
      </c>
      <c r="O432" s="32" t="s">
        <v>281</v>
      </c>
      <c r="P432" s="32" t="s">
        <v>242</v>
      </c>
      <c r="Q432" s="45" t="s">
        <v>396</v>
      </c>
      <c r="R432" s="32" t="s">
        <v>231</v>
      </c>
      <c r="S432" s="45" t="s">
        <v>66</v>
      </c>
      <c r="T432" s="42" t="str">
        <f>VLOOKUP(Tabla1[[#This Row],[AREA]],Hoja1!A:B,2,FALSE)</f>
        <v>01. Alcaldía</v>
      </c>
      <c r="U432" s="45" t="s">
        <v>188</v>
      </c>
      <c r="V432" s="42" t="str">
        <f>VLOOKUP(Tabla1[[#This Row],[PROGRAMA]],Hoja1!A:B,2,FALSE)</f>
        <v>9206. Archivo municipal</v>
      </c>
      <c r="W432" s="45">
        <v>22</v>
      </c>
      <c r="X432" s="45">
        <v>22001</v>
      </c>
    </row>
    <row r="433" spans="1:24" x14ac:dyDescent="0.25">
      <c r="A433" s="33">
        <v>220260002500</v>
      </c>
      <c r="B433" s="55" t="s">
        <v>451</v>
      </c>
      <c r="C433" s="34">
        <v>46071</v>
      </c>
      <c r="D433" s="33">
        <v>22026000972</v>
      </c>
      <c r="E433" s="55" t="s">
        <v>1277</v>
      </c>
      <c r="F433" s="35">
        <v>6000</v>
      </c>
      <c r="G433" s="55" t="s">
        <v>22</v>
      </c>
      <c r="H433" s="55" t="s">
        <v>1278</v>
      </c>
      <c r="I433" s="33">
        <v>220</v>
      </c>
      <c r="J433" s="55" t="s">
        <v>455</v>
      </c>
      <c r="K433" s="55" t="s">
        <v>455</v>
      </c>
      <c r="L433" s="55" t="s">
        <v>456</v>
      </c>
      <c r="M433" s="55" t="s">
        <v>467</v>
      </c>
      <c r="N433" s="55" t="s">
        <v>468</v>
      </c>
      <c r="O433" s="32" t="s">
        <v>281</v>
      </c>
      <c r="P433" s="32" t="s">
        <v>242</v>
      </c>
      <c r="Q433" s="45" t="s">
        <v>396</v>
      </c>
      <c r="R433" s="32" t="s">
        <v>231</v>
      </c>
      <c r="S433" s="45" t="s">
        <v>70</v>
      </c>
      <c r="T433" s="42" t="str">
        <f>VLOOKUP(Tabla1[[#This Row],[AREA]],Hoja1!A:B,2,FALSE)</f>
        <v>04. Hacienda, personal y modernización administrativa</v>
      </c>
      <c r="U433" s="45" t="s">
        <v>195</v>
      </c>
      <c r="V433" s="42" t="str">
        <f>VLOOKUP(Tabla1[[#This Row],[PROGRAMA]],Hoja1!A:B,2,FALSE)</f>
        <v>9321. Gestión de ingresos e inspección</v>
      </c>
      <c r="W433" s="45">
        <v>22</v>
      </c>
      <c r="X433" s="45">
        <v>22602</v>
      </c>
    </row>
    <row r="434" spans="1:24" x14ac:dyDescent="0.25">
      <c r="A434" s="33">
        <v>220260002693</v>
      </c>
      <c r="B434" s="55" t="s">
        <v>451</v>
      </c>
      <c r="C434" s="34">
        <v>46071</v>
      </c>
      <c r="D434" s="33">
        <v>22026002376</v>
      </c>
      <c r="E434" s="55" t="s">
        <v>529</v>
      </c>
      <c r="F434" s="35">
        <v>1470</v>
      </c>
      <c r="G434" s="55" t="s">
        <v>22</v>
      </c>
      <c r="H434" s="55" t="s">
        <v>1297</v>
      </c>
      <c r="I434" s="33">
        <v>220</v>
      </c>
      <c r="J434" s="55" t="s">
        <v>455</v>
      </c>
      <c r="K434" s="55" t="s">
        <v>455</v>
      </c>
      <c r="L434" s="55" t="s">
        <v>473</v>
      </c>
      <c r="M434" s="55" t="s">
        <v>467</v>
      </c>
      <c r="N434" s="55" t="s">
        <v>468</v>
      </c>
      <c r="O434" s="32" t="s">
        <v>281</v>
      </c>
      <c r="P434" s="32" t="s">
        <v>242</v>
      </c>
      <c r="Q434" s="45" t="s">
        <v>396</v>
      </c>
      <c r="R434" s="32" t="s">
        <v>231</v>
      </c>
      <c r="S434" s="45" t="s">
        <v>66</v>
      </c>
      <c r="T434" s="42" t="str">
        <f>VLOOKUP(Tabla1[[#This Row],[AREA]],Hoja1!A:B,2,FALSE)</f>
        <v>01. Alcaldía</v>
      </c>
      <c r="U434" s="45" t="s">
        <v>189</v>
      </c>
      <c r="V434" s="42" t="str">
        <f>VLOOKUP(Tabla1[[#This Row],[PROGRAMA]],Hoja1!A:B,2,FALSE)</f>
        <v>9207. Gobierno y relaciones</v>
      </c>
      <c r="W434" s="45">
        <v>22</v>
      </c>
      <c r="X434" s="45">
        <v>22001</v>
      </c>
    </row>
    <row r="435" spans="1:24" x14ac:dyDescent="0.25">
      <c r="A435" s="33">
        <v>220260002702</v>
      </c>
      <c r="B435" s="55" t="s">
        <v>451</v>
      </c>
      <c r="C435" s="34">
        <v>46072</v>
      </c>
      <c r="D435" s="33">
        <v>22026002365</v>
      </c>
      <c r="E435" s="55" t="s">
        <v>517</v>
      </c>
      <c r="F435" s="35">
        <v>9415</v>
      </c>
      <c r="G435" s="55" t="s">
        <v>22</v>
      </c>
      <c r="H435" s="55" t="s">
        <v>1298</v>
      </c>
      <c r="I435" s="33">
        <v>220</v>
      </c>
      <c r="J435" s="55" t="s">
        <v>455</v>
      </c>
      <c r="K435" s="55" t="s">
        <v>455</v>
      </c>
      <c r="L435" s="55" t="s">
        <v>473</v>
      </c>
      <c r="M435" s="55" t="s">
        <v>467</v>
      </c>
      <c r="N435" s="55" t="s">
        <v>468</v>
      </c>
      <c r="O435" s="32" t="s">
        <v>281</v>
      </c>
      <c r="P435" s="32" t="s">
        <v>242</v>
      </c>
      <c r="Q435" s="45" t="s">
        <v>396</v>
      </c>
      <c r="R435" s="32" t="s">
        <v>231</v>
      </c>
      <c r="S435" s="45" t="s">
        <v>71</v>
      </c>
      <c r="T435" s="42" t="str">
        <f>VLOOKUP(Tabla1[[#This Row],[AREA]],Hoja1!A:B,2,FALSE)</f>
        <v>06. Educación y cultura</v>
      </c>
      <c r="U435" s="45" t="s">
        <v>153</v>
      </c>
      <c r="V435" s="42" t="str">
        <f>VLOOKUP(Tabla1[[#This Row],[PROGRAMA]],Hoja1!A:B,2,FALSE)</f>
        <v>3321. Bibliotecas públicas</v>
      </c>
      <c r="W435" s="45">
        <v>22</v>
      </c>
      <c r="X435" s="45">
        <v>22001</v>
      </c>
    </row>
    <row r="436" spans="1:24" x14ac:dyDescent="0.25">
      <c r="A436" s="33">
        <v>220259000353</v>
      </c>
      <c r="B436" s="55" t="s">
        <v>451</v>
      </c>
      <c r="C436" s="34">
        <v>46023</v>
      </c>
      <c r="D436" s="33">
        <v>22026001375</v>
      </c>
      <c r="E436" s="55" t="s">
        <v>726</v>
      </c>
      <c r="F436" s="35">
        <v>1848.93</v>
      </c>
      <c r="G436" s="55" t="s">
        <v>304</v>
      </c>
      <c r="H436" s="55" t="s">
        <v>1299</v>
      </c>
      <c r="I436" s="33">
        <v>220</v>
      </c>
      <c r="J436" s="55" t="s">
        <v>494</v>
      </c>
      <c r="K436" s="55" t="s">
        <v>494</v>
      </c>
      <c r="L436" s="55" t="s">
        <v>456</v>
      </c>
      <c r="M436" s="55" t="s">
        <v>457</v>
      </c>
      <c r="N436" s="55" t="s">
        <v>458</v>
      </c>
      <c r="O436" s="32" t="s">
        <v>276</v>
      </c>
      <c r="P436" s="32" t="s">
        <v>242</v>
      </c>
      <c r="Q436" s="45" t="s">
        <v>396</v>
      </c>
      <c r="R436" s="32" t="s">
        <v>231</v>
      </c>
      <c r="S436" s="45" t="s">
        <v>69</v>
      </c>
      <c r="T436" s="42" t="str">
        <f>VLOOKUP(Tabla1[[#This Row],[AREA]],Hoja1!A:B,2,FALSE)</f>
        <v>03. Participación ciudadana y deportes</v>
      </c>
      <c r="U436" s="45" t="s">
        <v>192</v>
      </c>
      <c r="V436" s="42" t="str">
        <f>VLOOKUP(Tabla1[[#This Row],[PROGRAMA]],Hoja1!A:B,2,FALSE)</f>
        <v>9241. Participación ciudadana</v>
      </c>
      <c r="W436" s="45">
        <v>21</v>
      </c>
      <c r="X436" s="45">
        <v>213</v>
      </c>
    </row>
    <row r="437" spans="1:24" x14ac:dyDescent="0.25">
      <c r="A437" s="33">
        <v>220259000944</v>
      </c>
      <c r="B437" s="55" t="s">
        <v>451</v>
      </c>
      <c r="C437" s="34">
        <v>46023</v>
      </c>
      <c r="D437" s="33">
        <v>22026002052</v>
      </c>
      <c r="E437" s="55" t="s">
        <v>504</v>
      </c>
      <c r="F437" s="35">
        <v>2483.42</v>
      </c>
      <c r="G437" s="55" t="s">
        <v>304</v>
      </c>
      <c r="H437" s="55" t="s">
        <v>1300</v>
      </c>
      <c r="I437" s="33">
        <v>220</v>
      </c>
      <c r="J437" s="55" t="s">
        <v>494</v>
      </c>
      <c r="K437" s="55" t="s">
        <v>494</v>
      </c>
      <c r="L437" s="55" t="s">
        <v>456</v>
      </c>
      <c r="M437" s="55" t="s">
        <v>467</v>
      </c>
      <c r="N437" s="55" t="s">
        <v>468</v>
      </c>
      <c r="O437" s="32" t="s">
        <v>281</v>
      </c>
      <c r="P437" s="32" t="s">
        <v>242</v>
      </c>
      <c r="Q437" s="45" t="s">
        <v>396</v>
      </c>
      <c r="R437" s="32" t="s">
        <v>231</v>
      </c>
      <c r="S437" s="45" t="s">
        <v>74</v>
      </c>
      <c r="T437" s="42" t="str">
        <f>VLOOKUP(Tabla1[[#This Row],[AREA]],Hoja1!A:B,2,FALSE)</f>
        <v>09. Turismo, eventos y marca ciudad</v>
      </c>
      <c r="U437" s="45" t="s">
        <v>176</v>
      </c>
      <c r="V437" s="42" t="str">
        <f>VLOOKUP(Tabla1[[#This Row],[PROGRAMA]],Hoja1!A:B,2,FALSE)</f>
        <v>4321. Turismo</v>
      </c>
      <c r="W437" s="45">
        <v>21</v>
      </c>
      <c r="X437" s="45">
        <v>213</v>
      </c>
    </row>
    <row r="438" spans="1:24" x14ac:dyDescent="0.25">
      <c r="A438" s="33">
        <v>220249000770</v>
      </c>
      <c r="B438" s="55" t="s">
        <v>451</v>
      </c>
      <c r="C438" s="34">
        <v>46023</v>
      </c>
      <c r="D438" s="33">
        <v>22026001318</v>
      </c>
      <c r="E438" s="55" t="s">
        <v>617</v>
      </c>
      <c r="F438" s="35">
        <v>364.92</v>
      </c>
      <c r="G438" s="55" t="s">
        <v>1264</v>
      </c>
      <c r="H438" s="55" t="s">
        <v>1301</v>
      </c>
      <c r="I438" s="33">
        <v>220</v>
      </c>
      <c r="J438" s="55" t="s">
        <v>455</v>
      </c>
      <c r="K438" s="55" t="s">
        <v>455</v>
      </c>
      <c r="L438" s="55" t="s">
        <v>456</v>
      </c>
      <c r="M438" s="55" t="s">
        <v>457</v>
      </c>
      <c r="N438" s="55" t="s">
        <v>458</v>
      </c>
      <c r="O438" s="32" t="s">
        <v>276</v>
      </c>
      <c r="P438" s="32" t="s">
        <v>242</v>
      </c>
      <c r="Q438" s="45" t="s">
        <v>396</v>
      </c>
      <c r="R438" s="32" t="s">
        <v>231</v>
      </c>
      <c r="S438" s="45" t="s">
        <v>75</v>
      </c>
      <c r="T438" s="42" t="str">
        <f>VLOOKUP(Tabla1[[#This Row],[AREA]],Hoja1!A:B,2,FALSE)</f>
        <v>10. Personas mayores, familia y servicios sociales</v>
      </c>
      <c r="U438" s="45" t="s">
        <v>132</v>
      </c>
      <c r="V438" s="42" t="str">
        <f>VLOOKUP(Tabla1[[#This Row],[PROGRAMA]],Hoja1!A:B,2,FALSE)</f>
        <v>2312. Iniciativas sociales</v>
      </c>
      <c r="W438" s="45">
        <v>21</v>
      </c>
      <c r="X438" s="45">
        <v>213</v>
      </c>
    </row>
    <row r="439" spans="1:24" x14ac:dyDescent="0.25">
      <c r="A439" s="33">
        <v>220249000772</v>
      </c>
      <c r="B439" s="55" t="s">
        <v>451</v>
      </c>
      <c r="C439" s="34">
        <v>46023</v>
      </c>
      <c r="D439" s="33">
        <v>22026001319</v>
      </c>
      <c r="E439" s="55" t="s">
        <v>569</v>
      </c>
      <c r="F439" s="35">
        <v>145.97</v>
      </c>
      <c r="G439" s="55" t="s">
        <v>1264</v>
      </c>
      <c r="H439" s="55" t="s">
        <v>1302</v>
      </c>
      <c r="I439" s="33">
        <v>220</v>
      </c>
      <c r="J439" s="55" t="s">
        <v>455</v>
      </c>
      <c r="K439" s="55" t="s">
        <v>455</v>
      </c>
      <c r="L439" s="55" t="s">
        <v>456</v>
      </c>
      <c r="M439" s="55" t="s">
        <v>457</v>
      </c>
      <c r="N439" s="55" t="s">
        <v>458</v>
      </c>
      <c r="O439" s="32" t="s">
        <v>276</v>
      </c>
      <c r="P439" s="32" t="s">
        <v>242</v>
      </c>
      <c r="Q439" s="45" t="s">
        <v>396</v>
      </c>
      <c r="R439" s="32" t="s">
        <v>231</v>
      </c>
      <c r="S439" s="45" t="s">
        <v>75</v>
      </c>
      <c r="T439" s="42" t="str">
        <f>VLOOKUP(Tabla1[[#This Row],[AREA]],Hoja1!A:B,2,FALSE)</f>
        <v>10. Personas mayores, familia y servicios sociales</v>
      </c>
      <c r="U439" s="45" t="s">
        <v>130</v>
      </c>
      <c r="V439" s="42" t="str">
        <f>VLOOKUP(Tabla1[[#This Row],[PROGRAMA]],Hoja1!A:B,2,FALSE)</f>
        <v>2311. Intervención social</v>
      </c>
      <c r="W439" s="45">
        <v>21</v>
      </c>
      <c r="X439" s="45">
        <v>213</v>
      </c>
    </row>
    <row r="440" spans="1:24" x14ac:dyDescent="0.25">
      <c r="A440" s="33">
        <v>220259000859</v>
      </c>
      <c r="B440" s="55" t="s">
        <v>451</v>
      </c>
      <c r="C440" s="34">
        <v>46023</v>
      </c>
      <c r="D440" s="33">
        <v>22026001717</v>
      </c>
      <c r="E440" s="55" t="s">
        <v>525</v>
      </c>
      <c r="F440" s="35">
        <v>3061.3</v>
      </c>
      <c r="G440" s="55" t="s">
        <v>44</v>
      </c>
      <c r="H440" s="55" t="s">
        <v>1303</v>
      </c>
      <c r="I440" s="33">
        <v>220</v>
      </c>
      <c r="J440" s="55" t="s">
        <v>455</v>
      </c>
      <c r="K440" s="55" t="s">
        <v>455</v>
      </c>
      <c r="L440" s="55" t="s">
        <v>456</v>
      </c>
      <c r="M440" s="55" t="s">
        <v>467</v>
      </c>
      <c r="N440" s="55" t="s">
        <v>468</v>
      </c>
      <c r="O440" s="32" t="s">
        <v>281</v>
      </c>
      <c r="P440" s="32" t="s">
        <v>242</v>
      </c>
      <c r="Q440" s="45" t="s">
        <v>396</v>
      </c>
      <c r="R440" s="32" t="s">
        <v>231</v>
      </c>
      <c r="S440" s="45" t="s">
        <v>74</v>
      </c>
      <c r="T440" s="42" t="str">
        <f>VLOOKUP(Tabla1[[#This Row],[AREA]],Hoja1!A:B,2,FALSE)</f>
        <v>09. Turismo, eventos y marca ciudad</v>
      </c>
      <c r="U440" s="45" t="s">
        <v>176</v>
      </c>
      <c r="V440" s="42" t="str">
        <f>VLOOKUP(Tabla1[[#This Row],[PROGRAMA]],Hoja1!A:B,2,FALSE)</f>
        <v>4321. Turismo</v>
      </c>
      <c r="W440" s="45">
        <v>22</v>
      </c>
      <c r="X440" s="45">
        <v>22799</v>
      </c>
    </row>
    <row r="441" spans="1:24" x14ac:dyDescent="0.25">
      <c r="A441" s="33">
        <v>220260003025</v>
      </c>
      <c r="B441" s="55" t="s">
        <v>451</v>
      </c>
      <c r="C441" s="34">
        <v>46076</v>
      </c>
      <c r="D441" s="33">
        <v>22026002510</v>
      </c>
      <c r="E441" s="55" t="s">
        <v>495</v>
      </c>
      <c r="F441" s="35">
        <v>4604.3</v>
      </c>
      <c r="G441" s="55" t="s">
        <v>44</v>
      </c>
      <c r="H441" s="55" t="s">
        <v>1304</v>
      </c>
      <c r="I441" s="33">
        <v>220</v>
      </c>
      <c r="J441" s="55" t="s">
        <v>455</v>
      </c>
      <c r="K441" s="55" t="s">
        <v>455</v>
      </c>
      <c r="L441" s="55" t="s">
        <v>644</v>
      </c>
      <c r="M441" s="55" t="s">
        <v>467</v>
      </c>
      <c r="N441" s="55" t="s">
        <v>468</v>
      </c>
      <c r="O441" s="32" t="s">
        <v>281</v>
      </c>
      <c r="P441" s="32" t="s">
        <v>242</v>
      </c>
      <c r="Q441" s="45" t="s">
        <v>396</v>
      </c>
      <c r="R441" s="32" t="s">
        <v>231</v>
      </c>
      <c r="S441" s="45" t="s">
        <v>72</v>
      </c>
      <c r="T441" s="42" t="str">
        <f>VLOOKUP(Tabla1[[#This Row],[AREA]],Hoja1!A:B,2,FALSE)</f>
        <v>07. Medio ambiente</v>
      </c>
      <c r="U441" s="45" t="s">
        <v>126</v>
      </c>
      <c r="V441" s="42" t="str">
        <f>VLOOKUP(Tabla1[[#This Row],[PROGRAMA]],Hoja1!A:B,2,FALSE)</f>
        <v>1711. Parques y jardines</v>
      </c>
      <c r="W441" s="45">
        <v>22</v>
      </c>
      <c r="X441" s="45">
        <v>22799</v>
      </c>
    </row>
    <row r="442" spans="1:24" x14ac:dyDescent="0.25">
      <c r="A442" s="33">
        <v>220260002976</v>
      </c>
      <c r="B442" s="55" t="s">
        <v>451</v>
      </c>
      <c r="C442" s="34">
        <v>46073</v>
      </c>
      <c r="D442" s="33">
        <v>22026002374</v>
      </c>
      <c r="E442" s="55" t="s">
        <v>726</v>
      </c>
      <c r="F442" s="35">
        <v>109.26</v>
      </c>
      <c r="G442" s="55" t="s">
        <v>247</v>
      </c>
      <c r="H442" s="55" t="s">
        <v>1305</v>
      </c>
      <c r="I442" s="33">
        <v>220</v>
      </c>
      <c r="J442" s="55" t="s">
        <v>455</v>
      </c>
      <c r="K442" s="55" t="s">
        <v>455</v>
      </c>
      <c r="L442" s="55" t="s">
        <v>473</v>
      </c>
      <c r="M442" s="55" t="s">
        <v>467</v>
      </c>
      <c r="N442" s="55" t="s">
        <v>468</v>
      </c>
      <c r="O442" s="32" t="s">
        <v>281</v>
      </c>
      <c r="P442" s="32" t="s">
        <v>242</v>
      </c>
      <c r="Q442" s="45" t="s">
        <v>396</v>
      </c>
      <c r="R442" s="32" t="s">
        <v>231</v>
      </c>
      <c r="S442" s="45" t="s">
        <v>69</v>
      </c>
      <c r="T442" s="42" t="str">
        <f>VLOOKUP(Tabla1[[#This Row],[AREA]],Hoja1!A:B,2,FALSE)</f>
        <v>03. Participación ciudadana y deportes</v>
      </c>
      <c r="U442" s="45" t="s">
        <v>192</v>
      </c>
      <c r="V442" s="42" t="str">
        <f>VLOOKUP(Tabla1[[#This Row],[PROGRAMA]],Hoja1!A:B,2,FALSE)</f>
        <v>9241. Participación ciudadana</v>
      </c>
      <c r="W442" s="45">
        <v>21</v>
      </c>
      <c r="X442" s="45">
        <v>213</v>
      </c>
    </row>
    <row r="443" spans="1:24" x14ac:dyDescent="0.25">
      <c r="A443" s="33">
        <v>220249000840</v>
      </c>
      <c r="B443" s="55" t="s">
        <v>451</v>
      </c>
      <c r="C443" s="34">
        <v>46023</v>
      </c>
      <c r="D443" s="33">
        <v>22026001757</v>
      </c>
      <c r="E443" s="55" t="s">
        <v>836</v>
      </c>
      <c r="F443" s="35">
        <v>2507.1999999999998</v>
      </c>
      <c r="G443" s="55" t="s">
        <v>40</v>
      </c>
      <c r="H443" s="55" t="s">
        <v>1306</v>
      </c>
      <c r="I443" s="33">
        <v>220</v>
      </c>
      <c r="J443" s="55" t="s">
        <v>455</v>
      </c>
      <c r="K443" s="55" t="s">
        <v>455</v>
      </c>
      <c r="L443" s="55" t="s">
        <v>456</v>
      </c>
      <c r="M443" s="55" t="s">
        <v>457</v>
      </c>
      <c r="N443" s="55" t="s">
        <v>458</v>
      </c>
      <c r="O443" s="32" t="s">
        <v>276</v>
      </c>
      <c r="P443" s="32" t="s">
        <v>242</v>
      </c>
      <c r="Q443" s="45" t="s">
        <v>396</v>
      </c>
      <c r="R443" s="32" t="s">
        <v>231</v>
      </c>
      <c r="S443" s="45" t="s">
        <v>69</v>
      </c>
      <c r="T443" s="42" t="str">
        <f>VLOOKUP(Tabla1[[#This Row],[AREA]],Hoja1!A:B,2,FALSE)</f>
        <v>03. Participación ciudadana y deportes</v>
      </c>
      <c r="U443" s="45" t="s">
        <v>192</v>
      </c>
      <c r="V443" s="42" t="str">
        <f>VLOOKUP(Tabla1[[#This Row],[PROGRAMA]],Hoja1!A:B,2,FALSE)</f>
        <v>9241. Participación ciudadana</v>
      </c>
      <c r="W443" s="45">
        <v>20</v>
      </c>
      <c r="X443" s="45">
        <v>203</v>
      </c>
    </row>
    <row r="444" spans="1:24" x14ac:dyDescent="0.25">
      <c r="A444" s="33">
        <v>220260002140</v>
      </c>
      <c r="B444" s="55" t="s">
        <v>451</v>
      </c>
      <c r="C444" s="34">
        <v>46069</v>
      </c>
      <c r="D444" s="33">
        <v>22026002202</v>
      </c>
      <c r="E444" s="55" t="s">
        <v>559</v>
      </c>
      <c r="F444" s="35">
        <v>1040</v>
      </c>
      <c r="G444" s="55" t="s">
        <v>324</v>
      </c>
      <c r="H444" s="55" t="s">
        <v>1307</v>
      </c>
      <c r="I444" s="33">
        <v>220</v>
      </c>
      <c r="J444" s="55" t="s">
        <v>455</v>
      </c>
      <c r="K444" s="55" t="s">
        <v>455</v>
      </c>
      <c r="L444" s="55" t="s">
        <v>456</v>
      </c>
      <c r="M444" s="55" t="s">
        <v>467</v>
      </c>
      <c r="N444" s="55" t="s">
        <v>468</v>
      </c>
      <c r="O444" s="32" t="s">
        <v>281</v>
      </c>
      <c r="P444" s="32" t="s">
        <v>242</v>
      </c>
      <c r="Q444" s="45" t="s">
        <v>396</v>
      </c>
      <c r="R444" s="32" t="s">
        <v>231</v>
      </c>
      <c r="S444" s="45" t="s">
        <v>75</v>
      </c>
      <c r="T444" s="42" t="str">
        <f>VLOOKUP(Tabla1[[#This Row],[AREA]],Hoja1!A:B,2,FALSE)</f>
        <v>10. Personas mayores, familia y servicios sociales</v>
      </c>
      <c r="U444" s="45" t="s">
        <v>136</v>
      </c>
      <c r="V444" s="42" t="str">
        <f>VLOOKUP(Tabla1[[#This Row],[PROGRAMA]],Hoja1!A:B,2,FALSE)</f>
        <v>2315. Políticas de Igualdad e infancia</v>
      </c>
      <c r="W444" s="45">
        <v>22</v>
      </c>
      <c r="X444" s="45">
        <v>22799</v>
      </c>
    </row>
    <row r="445" spans="1:24" x14ac:dyDescent="0.25">
      <c r="A445" s="33">
        <v>220260000688</v>
      </c>
      <c r="B445" s="55" t="s">
        <v>451</v>
      </c>
      <c r="C445" s="34">
        <v>46050</v>
      </c>
      <c r="D445" s="33">
        <v>22026000717</v>
      </c>
      <c r="E445" s="55" t="s">
        <v>542</v>
      </c>
      <c r="F445" s="35">
        <v>1045</v>
      </c>
      <c r="G445" s="55" t="s">
        <v>1308</v>
      </c>
      <c r="H445" s="55" t="s">
        <v>1309</v>
      </c>
      <c r="I445" s="33">
        <v>220</v>
      </c>
      <c r="J445" s="55" t="s">
        <v>1310</v>
      </c>
      <c r="K445" s="55" t="s">
        <v>643</v>
      </c>
      <c r="L445" s="55" t="s">
        <v>456</v>
      </c>
      <c r="M445" s="55" t="s">
        <v>467</v>
      </c>
      <c r="N445" s="55" t="s">
        <v>468</v>
      </c>
      <c r="O445" s="32" t="s">
        <v>281</v>
      </c>
      <c r="P445" s="32" t="s">
        <v>242</v>
      </c>
      <c r="Q445" s="45" t="s">
        <v>396</v>
      </c>
      <c r="R445" s="32" t="s">
        <v>231</v>
      </c>
      <c r="S445" s="45" t="s">
        <v>69</v>
      </c>
      <c r="T445" s="42" t="str">
        <f>VLOOKUP(Tabla1[[#This Row],[AREA]],Hoja1!A:B,2,FALSE)</f>
        <v>03. Participación ciudadana y deportes</v>
      </c>
      <c r="U445" s="45" t="s">
        <v>192</v>
      </c>
      <c r="V445" s="42" t="str">
        <f>VLOOKUP(Tabla1[[#This Row],[PROGRAMA]],Hoja1!A:B,2,FALSE)</f>
        <v>9241. Participación ciudadana</v>
      </c>
      <c r="W445" s="45">
        <v>22</v>
      </c>
      <c r="X445" s="45">
        <v>22609</v>
      </c>
    </row>
    <row r="446" spans="1:24" x14ac:dyDescent="0.25">
      <c r="A446" s="33">
        <v>220260002146</v>
      </c>
      <c r="B446" s="55" t="s">
        <v>451</v>
      </c>
      <c r="C446" s="34">
        <v>46069</v>
      </c>
      <c r="D446" s="33">
        <v>22026002216</v>
      </c>
      <c r="E446" s="55" t="s">
        <v>717</v>
      </c>
      <c r="F446" s="35">
        <v>3509</v>
      </c>
      <c r="G446" s="55" t="s">
        <v>399</v>
      </c>
      <c r="H446" s="55" t="s">
        <v>1311</v>
      </c>
      <c r="I446" s="33">
        <v>220</v>
      </c>
      <c r="J446" s="55" t="s">
        <v>455</v>
      </c>
      <c r="K446" s="55" t="s">
        <v>455</v>
      </c>
      <c r="L446" s="55" t="s">
        <v>456</v>
      </c>
      <c r="M446" s="55" t="s">
        <v>467</v>
      </c>
      <c r="N446" s="55" t="s">
        <v>468</v>
      </c>
      <c r="O446" s="32" t="s">
        <v>281</v>
      </c>
      <c r="P446" s="32" t="s">
        <v>242</v>
      </c>
      <c r="Q446" s="45" t="s">
        <v>396</v>
      </c>
      <c r="R446" s="32" t="s">
        <v>231</v>
      </c>
      <c r="S446" s="45" t="s">
        <v>262</v>
      </c>
      <c r="T446" s="42" t="str">
        <f>VLOOKUP(Tabla1[[#This Row],[AREA]],Hoja1!A:B,2,FALSE)</f>
        <v>11. Salud pública y seguridad ciudadana</v>
      </c>
      <c r="U446" s="45" t="s">
        <v>118</v>
      </c>
      <c r="V446" s="42" t="str">
        <f>VLOOKUP(Tabla1[[#This Row],[PROGRAMA]],Hoja1!A:B,2,FALSE)</f>
        <v>1621. Recogida de residuos</v>
      </c>
      <c r="W446" s="45">
        <v>22</v>
      </c>
      <c r="X446" s="45">
        <v>22799</v>
      </c>
    </row>
    <row r="447" spans="1:24" x14ac:dyDescent="0.25">
      <c r="A447" s="33">
        <v>220260001128</v>
      </c>
      <c r="B447" s="55" t="s">
        <v>451</v>
      </c>
      <c r="C447" s="34">
        <v>46064</v>
      </c>
      <c r="D447" s="33">
        <v>22026002098</v>
      </c>
      <c r="E447" s="55" t="s">
        <v>676</v>
      </c>
      <c r="F447" s="35">
        <v>700</v>
      </c>
      <c r="G447" s="55" t="s">
        <v>1312</v>
      </c>
      <c r="H447" s="55" t="s">
        <v>678</v>
      </c>
      <c r="I447" s="33">
        <v>220</v>
      </c>
      <c r="J447" s="55" t="s">
        <v>455</v>
      </c>
      <c r="K447" s="55" t="s">
        <v>455</v>
      </c>
      <c r="L447" s="55" t="s">
        <v>456</v>
      </c>
      <c r="M447" s="55" t="s">
        <v>467</v>
      </c>
      <c r="N447" s="55" t="s">
        <v>468</v>
      </c>
      <c r="O447" s="32" t="s">
        <v>281</v>
      </c>
      <c r="P447" s="32" t="s">
        <v>242</v>
      </c>
      <c r="Q447" s="45" t="s">
        <v>396</v>
      </c>
      <c r="R447" s="32" t="s">
        <v>231</v>
      </c>
      <c r="S447" s="45" t="s">
        <v>261</v>
      </c>
      <c r="T447" s="42" t="str">
        <f>VLOOKUP(Tabla1[[#This Row],[AREA]],Hoja1!A:B,2,FALSE)</f>
        <v>05. Comercio, mercados y consumo</v>
      </c>
      <c r="U447" s="45" t="s">
        <v>175</v>
      </c>
      <c r="V447" s="42" t="str">
        <f>VLOOKUP(Tabla1[[#This Row],[PROGRAMA]],Hoja1!A:B,2,FALSE)</f>
        <v>4314. Actuaciones en materia de comercio minorista</v>
      </c>
      <c r="W447" s="45">
        <v>22</v>
      </c>
      <c r="X447" s="45">
        <v>22606</v>
      </c>
    </row>
    <row r="448" spans="1:24" x14ac:dyDescent="0.25">
      <c r="A448" s="33">
        <v>220259000957</v>
      </c>
      <c r="B448" s="55" t="s">
        <v>451</v>
      </c>
      <c r="C448" s="34">
        <v>46023</v>
      </c>
      <c r="D448" s="33">
        <v>22026001645</v>
      </c>
      <c r="E448" s="55" t="s">
        <v>559</v>
      </c>
      <c r="F448" s="35">
        <v>900</v>
      </c>
      <c r="G448" s="55" t="s">
        <v>297</v>
      </c>
      <c r="H448" s="55" t="s">
        <v>1313</v>
      </c>
      <c r="I448" s="33">
        <v>220</v>
      </c>
      <c r="J448" s="55" t="s">
        <v>455</v>
      </c>
      <c r="K448" s="55" t="s">
        <v>455</v>
      </c>
      <c r="L448" s="55" t="s">
        <v>456</v>
      </c>
      <c r="M448" s="55" t="s">
        <v>467</v>
      </c>
      <c r="N448" s="55" t="s">
        <v>468</v>
      </c>
      <c r="O448" s="32" t="s">
        <v>281</v>
      </c>
      <c r="P448" s="32" t="s">
        <v>242</v>
      </c>
      <c r="Q448" s="45" t="s">
        <v>396</v>
      </c>
      <c r="R448" s="32" t="s">
        <v>231</v>
      </c>
      <c r="S448" s="45" t="s">
        <v>75</v>
      </c>
      <c r="T448" s="42" t="str">
        <f>VLOOKUP(Tabla1[[#This Row],[AREA]],Hoja1!A:B,2,FALSE)</f>
        <v>10. Personas mayores, familia y servicios sociales</v>
      </c>
      <c r="U448" s="45" t="s">
        <v>136</v>
      </c>
      <c r="V448" s="42" t="str">
        <f>VLOOKUP(Tabla1[[#This Row],[PROGRAMA]],Hoja1!A:B,2,FALSE)</f>
        <v>2315. Políticas de Igualdad e infancia</v>
      </c>
      <c r="W448" s="45">
        <v>22</v>
      </c>
      <c r="X448" s="45">
        <v>22799</v>
      </c>
    </row>
    <row r="449" spans="1:24" x14ac:dyDescent="0.25">
      <c r="A449" s="33">
        <v>220259000949</v>
      </c>
      <c r="B449" s="55" t="s">
        <v>451</v>
      </c>
      <c r="C449" s="34">
        <v>46023</v>
      </c>
      <c r="D449" s="33">
        <v>22026001640</v>
      </c>
      <c r="E449" s="55" t="s">
        <v>1314</v>
      </c>
      <c r="F449" s="35">
        <v>265</v>
      </c>
      <c r="G449" s="55" t="s">
        <v>1315</v>
      </c>
      <c r="H449" s="55" t="s">
        <v>1316</v>
      </c>
      <c r="I449" s="33">
        <v>220</v>
      </c>
      <c r="J449" s="55" t="s">
        <v>455</v>
      </c>
      <c r="K449" s="55" t="s">
        <v>455</v>
      </c>
      <c r="L449" s="55" t="s">
        <v>456</v>
      </c>
      <c r="M449" s="55" t="s">
        <v>467</v>
      </c>
      <c r="N449" s="55" t="s">
        <v>468</v>
      </c>
      <c r="O449" s="32" t="s">
        <v>281</v>
      </c>
      <c r="P449" s="32" t="s">
        <v>242</v>
      </c>
      <c r="Q449" s="45" t="s">
        <v>396</v>
      </c>
      <c r="R449" s="32" t="s">
        <v>231</v>
      </c>
      <c r="S449" s="45" t="s">
        <v>75</v>
      </c>
      <c r="T449" s="42" t="str">
        <f>VLOOKUP(Tabla1[[#This Row],[AREA]],Hoja1!A:B,2,FALSE)</f>
        <v>10. Personas mayores, familia y servicios sociales</v>
      </c>
      <c r="U449" s="45" t="s">
        <v>139</v>
      </c>
      <c r="V449" s="42" t="str">
        <f>VLOOKUP(Tabla1[[#This Row],[PROGRAMA]],Hoja1!A:B,2,FALSE)</f>
        <v>2412. Formación para el empleo</v>
      </c>
      <c r="W449" s="45">
        <v>22</v>
      </c>
      <c r="X449" s="45">
        <v>22699</v>
      </c>
    </row>
    <row r="450" spans="1:24" x14ac:dyDescent="0.25">
      <c r="A450" s="33">
        <v>220260000668</v>
      </c>
      <c r="B450" s="55" t="s">
        <v>451</v>
      </c>
      <c r="C450" s="34">
        <v>46049</v>
      </c>
      <c r="D450" s="33">
        <v>22026000454</v>
      </c>
      <c r="E450" s="55" t="s">
        <v>665</v>
      </c>
      <c r="F450" s="35">
        <v>475</v>
      </c>
      <c r="G450" s="55" t="s">
        <v>1315</v>
      </c>
      <c r="H450" s="55" t="s">
        <v>1317</v>
      </c>
      <c r="I450" s="33">
        <v>220</v>
      </c>
      <c r="J450" s="55" t="s">
        <v>455</v>
      </c>
      <c r="K450" s="55" t="s">
        <v>455</v>
      </c>
      <c r="L450" s="55" t="s">
        <v>456</v>
      </c>
      <c r="M450" s="55" t="s">
        <v>467</v>
      </c>
      <c r="N450" s="55" t="s">
        <v>468</v>
      </c>
      <c r="O450" s="32" t="s">
        <v>281</v>
      </c>
      <c r="P450" s="32" t="s">
        <v>242</v>
      </c>
      <c r="Q450" s="45" t="s">
        <v>396</v>
      </c>
      <c r="R450" s="32" t="s">
        <v>231</v>
      </c>
      <c r="S450" s="45" t="s">
        <v>66</v>
      </c>
      <c r="T450" s="42" t="str">
        <f>VLOOKUP(Tabla1[[#This Row],[AREA]],Hoja1!A:B,2,FALSE)</f>
        <v>01. Alcaldía</v>
      </c>
      <c r="U450" s="45" t="s">
        <v>265</v>
      </c>
      <c r="V450" s="42" t="str">
        <f>VLOOKUP(Tabla1[[#This Row],[PROGRAMA]],Hoja1!A:B,2,FALSE)</f>
        <v>4331. Desarrollo empresarial</v>
      </c>
      <c r="W450" s="45">
        <v>22</v>
      </c>
      <c r="X450" s="45">
        <v>22799</v>
      </c>
    </row>
    <row r="451" spans="1:24" x14ac:dyDescent="0.25">
      <c r="A451" s="33">
        <v>220260002509</v>
      </c>
      <c r="B451" s="55" t="s">
        <v>451</v>
      </c>
      <c r="C451" s="34">
        <v>46071</v>
      </c>
      <c r="D451" s="33">
        <v>22026002360</v>
      </c>
      <c r="E451" s="55" t="s">
        <v>1318</v>
      </c>
      <c r="F451" s="35">
        <v>3630</v>
      </c>
      <c r="G451" s="55" t="s">
        <v>1315</v>
      </c>
      <c r="H451" s="55" t="s">
        <v>1319</v>
      </c>
      <c r="I451" s="33">
        <v>220</v>
      </c>
      <c r="J451" s="55" t="s">
        <v>455</v>
      </c>
      <c r="K451" s="55" t="s">
        <v>455</v>
      </c>
      <c r="L451" s="55" t="s">
        <v>456</v>
      </c>
      <c r="M451" s="55" t="s">
        <v>467</v>
      </c>
      <c r="N451" s="55" t="s">
        <v>468</v>
      </c>
      <c r="O451" s="32" t="s">
        <v>281</v>
      </c>
      <c r="P451" s="32" t="s">
        <v>242</v>
      </c>
      <c r="Q451" s="45" t="s">
        <v>396</v>
      </c>
      <c r="R451" s="32" t="s">
        <v>231</v>
      </c>
      <c r="S451" s="45" t="s">
        <v>71</v>
      </c>
      <c r="T451" s="42" t="str">
        <f>VLOOKUP(Tabla1[[#This Row],[AREA]],Hoja1!A:B,2,FALSE)</f>
        <v>06. Educación y cultura</v>
      </c>
      <c r="U451" s="45" t="s">
        <v>149</v>
      </c>
      <c r="V451" s="42" t="str">
        <f>VLOOKUP(Tabla1[[#This Row],[PROGRAMA]],Hoja1!A:B,2,FALSE)</f>
        <v>3261. Servicios complementarios de educación</v>
      </c>
      <c r="W451" s="45">
        <v>22</v>
      </c>
      <c r="X451" s="45">
        <v>22614</v>
      </c>
    </row>
    <row r="452" spans="1:24" x14ac:dyDescent="0.25">
      <c r="A452" s="33">
        <v>220249000841</v>
      </c>
      <c r="B452" s="55" t="s">
        <v>451</v>
      </c>
      <c r="C452" s="34">
        <v>46023</v>
      </c>
      <c r="D452" s="33">
        <v>22026001758</v>
      </c>
      <c r="E452" s="55" t="s">
        <v>836</v>
      </c>
      <c r="F452" s="35">
        <v>846.33</v>
      </c>
      <c r="G452" s="55" t="s">
        <v>23</v>
      </c>
      <c r="H452" s="55" t="s">
        <v>1320</v>
      </c>
      <c r="I452" s="33">
        <v>220</v>
      </c>
      <c r="J452" s="55" t="s">
        <v>455</v>
      </c>
      <c r="K452" s="55" t="s">
        <v>455</v>
      </c>
      <c r="L452" s="55" t="s">
        <v>456</v>
      </c>
      <c r="M452" s="55" t="s">
        <v>457</v>
      </c>
      <c r="N452" s="55" t="s">
        <v>458</v>
      </c>
      <c r="O452" s="32" t="s">
        <v>276</v>
      </c>
      <c r="P452" s="32" t="s">
        <v>242</v>
      </c>
      <c r="Q452" s="45" t="s">
        <v>396</v>
      </c>
      <c r="R452" s="32" t="s">
        <v>231</v>
      </c>
      <c r="S452" s="45" t="s">
        <v>69</v>
      </c>
      <c r="T452" s="42" t="str">
        <f>VLOOKUP(Tabla1[[#This Row],[AREA]],Hoja1!A:B,2,FALSE)</f>
        <v>03. Participación ciudadana y deportes</v>
      </c>
      <c r="U452" s="45" t="s">
        <v>192</v>
      </c>
      <c r="V452" s="42" t="str">
        <f>VLOOKUP(Tabla1[[#This Row],[PROGRAMA]],Hoja1!A:B,2,FALSE)</f>
        <v>9241. Participación ciudadana</v>
      </c>
      <c r="W452" s="45">
        <v>20</v>
      </c>
      <c r="X452" s="45">
        <v>203</v>
      </c>
    </row>
    <row r="453" spans="1:24" x14ac:dyDescent="0.25">
      <c r="A453" s="33">
        <v>220249000843</v>
      </c>
      <c r="B453" s="55" t="s">
        <v>451</v>
      </c>
      <c r="C453" s="34">
        <v>46023</v>
      </c>
      <c r="D453" s="33">
        <v>22026001801</v>
      </c>
      <c r="E453" s="55" t="s">
        <v>615</v>
      </c>
      <c r="F453" s="35">
        <v>7504.25</v>
      </c>
      <c r="G453" s="55" t="s">
        <v>25</v>
      </c>
      <c r="H453" s="55" t="s">
        <v>1321</v>
      </c>
      <c r="I453" s="33">
        <v>220</v>
      </c>
      <c r="J453" s="55" t="s">
        <v>455</v>
      </c>
      <c r="K453" s="55" t="s">
        <v>455</v>
      </c>
      <c r="L453" s="55" t="s">
        <v>456</v>
      </c>
      <c r="M453" s="55" t="s">
        <v>457</v>
      </c>
      <c r="N453" s="55" t="s">
        <v>474</v>
      </c>
      <c r="O453" s="32" t="s">
        <v>276</v>
      </c>
      <c r="P453" s="32" t="s">
        <v>242</v>
      </c>
      <c r="Q453" s="45" t="s">
        <v>396</v>
      </c>
      <c r="R453" s="32" t="s">
        <v>231</v>
      </c>
      <c r="S453" s="45" t="s">
        <v>71</v>
      </c>
      <c r="T453" s="42" t="str">
        <f>VLOOKUP(Tabla1[[#This Row],[AREA]],Hoja1!A:B,2,FALSE)</f>
        <v>06. Educación y cultura</v>
      </c>
      <c r="U453" s="45" t="s">
        <v>147</v>
      </c>
      <c r="V453" s="42" t="str">
        <f>VLOOKUP(Tabla1[[#This Row],[PROGRAMA]],Hoja1!A:B,2,FALSE)</f>
        <v>3232. Conservación y mantenimiento centros educación infantil y primaria</v>
      </c>
      <c r="W453" s="45">
        <v>21</v>
      </c>
      <c r="X453" s="45">
        <v>213</v>
      </c>
    </row>
    <row r="454" spans="1:24" x14ac:dyDescent="0.25">
      <c r="A454" s="33">
        <v>220249000889</v>
      </c>
      <c r="B454" s="55" t="s">
        <v>451</v>
      </c>
      <c r="C454" s="34">
        <v>46023</v>
      </c>
      <c r="D454" s="33">
        <v>22026001701</v>
      </c>
      <c r="E454" s="55" t="s">
        <v>1322</v>
      </c>
      <c r="F454" s="35">
        <v>10675.17</v>
      </c>
      <c r="G454" s="55" t="s">
        <v>1169</v>
      </c>
      <c r="H454" s="55" t="s">
        <v>1323</v>
      </c>
      <c r="I454" s="33">
        <v>220</v>
      </c>
      <c r="J454" s="55" t="s">
        <v>455</v>
      </c>
      <c r="K454" s="55" t="s">
        <v>455</v>
      </c>
      <c r="L454" s="55" t="s">
        <v>456</v>
      </c>
      <c r="M454" s="55" t="s">
        <v>457</v>
      </c>
      <c r="N454" s="55" t="s">
        <v>458</v>
      </c>
      <c r="O454" s="32" t="s">
        <v>276</v>
      </c>
      <c r="P454" s="32" t="s">
        <v>242</v>
      </c>
      <c r="Q454" s="45" t="s">
        <v>396</v>
      </c>
      <c r="R454" s="32" t="s">
        <v>231</v>
      </c>
      <c r="S454" s="45" t="s">
        <v>74</v>
      </c>
      <c r="T454" s="42" t="str">
        <f>VLOOKUP(Tabla1[[#This Row],[AREA]],Hoja1!A:B,2,FALSE)</f>
        <v>09. Turismo, eventos y marca ciudad</v>
      </c>
      <c r="U454" s="45" t="s">
        <v>176</v>
      </c>
      <c r="V454" s="42" t="str">
        <f>VLOOKUP(Tabla1[[#This Row],[PROGRAMA]],Hoja1!A:B,2,FALSE)</f>
        <v>4321. Turismo</v>
      </c>
      <c r="W454" s="45">
        <v>22</v>
      </c>
      <c r="X454" s="45">
        <v>22700</v>
      </c>
    </row>
    <row r="455" spans="1:24" x14ac:dyDescent="0.25">
      <c r="A455" s="33">
        <v>220260002691</v>
      </c>
      <c r="B455" s="55" t="s">
        <v>451</v>
      </c>
      <c r="C455" s="34">
        <v>46071</v>
      </c>
      <c r="D455" s="33">
        <v>22026002261</v>
      </c>
      <c r="E455" s="55" t="s">
        <v>1324</v>
      </c>
      <c r="F455" s="35">
        <v>1225.49</v>
      </c>
      <c r="G455" s="55" t="s">
        <v>887</v>
      </c>
      <c r="H455" s="55" t="s">
        <v>1325</v>
      </c>
      <c r="I455" s="33">
        <v>220</v>
      </c>
      <c r="J455" s="55" t="s">
        <v>455</v>
      </c>
      <c r="K455" s="55" t="s">
        <v>455</v>
      </c>
      <c r="L455" s="55" t="s">
        <v>473</v>
      </c>
      <c r="M455" s="55" t="s">
        <v>467</v>
      </c>
      <c r="N455" s="55" t="s">
        <v>468</v>
      </c>
      <c r="O455" s="32" t="s">
        <v>281</v>
      </c>
      <c r="P455" s="32" t="s">
        <v>242</v>
      </c>
      <c r="Q455" s="45" t="s">
        <v>396</v>
      </c>
      <c r="R455" s="32" t="s">
        <v>231</v>
      </c>
      <c r="S455" s="45" t="s">
        <v>262</v>
      </c>
      <c r="T455" s="42" t="str">
        <f>VLOOKUP(Tabla1[[#This Row],[AREA]],Hoja1!A:B,2,FALSE)</f>
        <v>11. Salud pública y seguridad ciudadana</v>
      </c>
      <c r="U455" s="45" t="s">
        <v>112</v>
      </c>
      <c r="V455" s="42" t="str">
        <f>VLOOKUP(Tabla1[[#This Row],[PROGRAMA]],Hoja1!A:B,2,FALSE)</f>
        <v>1361. Prevención y extinción de incencios</v>
      </c>
      <c r="W455" s="45">
        <v>22</v>
      </c>
      <c r="X455" s="45">
        <v>22104</v>
      </c>
    </row>
    <row r="456" spans="1:24" x14ac:dyDescent="0.25">
      <c r="A456" s="33">
        <v>220259000958</v>
      </c>
      <c r="B456" s="55" t="s">
        <v>451</v>
      </c>
      <c r="C456" s="34">
        <v>46023</v>
      </c>
      <c r="D456" s="33">
        <v>22026001646</v>
      </c>
      <c r="E456" s="55" t="s">
        <v>559</v>
      </c>
      <c r="F456" s="35">
        <v>1320</v>
      </c>
      <c r="G456" s="55" t="s">
        <v>430</v>
      </c>
      <c r="H456" s="55" t="s">
        <v>1326</v>
      </c>
      <c r="I456" s="33">
        <v>220</v>
      </c>
      <c r="J456" s="55" t="s">
        <v>455</v>
      </c>
      <c r="K456" s="55" t="s">
        <v>455</v>
      </c>
      <c r="L456" s="55" t="s">
        <v>456</v>
      </c>
      <c r="M456" s="55" t="s">
        <v>467</v>
      </c>
      <c r="N456" s="55" t="s">
        <v>468</v>
      </c>
      <c r="O456" s="32" t="s">
        <v>281</v>
      </c>
      <c r="P456" s="32" t="s">
        <v>242</v>
      </c>
      <c r="Q456" s="45" t="s">
        <v>396</v>
      </c>
      <c r="R456" s="32" t="s">
        <v>231</v>
      </c>
      <c r="S456" s="45" t="s">
        <v>75</v>
      </c>
      <c r="T456" s="42" t="str">
        <f>VLOOKUP(Tabla1[[#This Row],[AREA]],Hoja1!A:B,2,FALSE)</f>
        <v>10. Personas mayores, familia y servicios sociales</v>
      </c>
      <c r="U456" s="45" t="s">
        <v>136</v>
      </c>
      <c r="V456" s="42" t="str">
        <f>VLOOKUP(Tabla1[[#This Row],[PROGRAMA]],Hoja1!A:B,2,FALSE)</f>
        <v>2315. Políticas de Igualdad e infancia</v>
      </c>
      <c r="W456" s="45">
        <v>22</v>
      </c>
      <c r="X456" s="45">
        <v>22799</v>
      </c>
    </row>
    <row r="457" spans="1:24" x14ac:dyDescent="0.25">
      <c r="A457" s="33">
        <v>220260003005</v>
      </c>
      <c r="B457" s="55" t="s">
        <v>451</v>
      </c>
      <c r="C457" s="34">
        <v>46073</v>
      </c>
      <c r="D457" s="33">
        <v>22026002523</v>
      </c>
      <c r="E457" s="55" t="s">
        <v>665</v>
      </c>
      <c r="F457" s="35">
        <v>2530</v>
      </c>
      <c r="G457" s="55" t="s">
        <v>1327</v>
      </c>
      <c r="H457" s="55" t="s">
        <v>1328</v>
      </c>
      <c r="I457" s="33">
        <v>220</v>
      </c>
      <c r="J457" s="55" t="s">
        <v>1329</v>
      </c>
      <c r="K457" s="55" t="s">
        <v>1239</v>
      </c>
      <c r="L457" s="55" t="s">
        <v>456</v>
      </c>
      <c r="M457" s="55" t="s">
        <v>467</v>
      </c>
      <c r="N457" s="55" t="s">
        <v>468</v>
      </c>
      <c r="O457" s="32" t="s">
        <v>281</v>
      </c>
      <c r="P457" s="32" t="s">
        <v>242</v>
      </c>
      <c r="Q457" s="45" t="s">
        <v>396</v>
      </c>
      <c r="R457" s="32" t="s">
        <v>231</v>
      </c>
      <c r="S457" s="45" t="s">
        <v>66</v>
      </c>
      <c r="T457" s="42" t="str">
        <f>VLOOKUP(Tabla1[[#This Row],[AREA]],Hoja1!A:B,2,FALSE)</f>
        <v>01. Alcaldía</v>
      </c>
      <c r="U457" s="45" t="s">
        <v>265</v>
      </c>
      <c r="V457" s="42" t="str">
        <f>VLOOKUP(Tabla1[[#This Row],[PROGRAMA]],Hoja1!A:B,2,FALSE)</f>
        <v>4331. Desarrollo empresarial</v>
      </c>
      <c r="W457" s="45">
        <v>22</v>
      </c>
      <c r="X457" s="45">
        <v>22799</v>
      </c>
    </row>
    <row r="458" spans="1:24" x14ac:dyDescent="0.25">
      <c r="A458" s="33">
        <v>220249000901</v>
      </c>
      <c r="B458" s="55" t="s">
        <v>451</v>
      </c>
      <c r="C458" s="34">
        <v>46023</v>
      </c>
      <c r="D458" s="33">
        <v>22026001991</v>
      </c>
      <c r="E458" s="55" t="s">
        <v>496</v>
      </c>
      <c r="F458" s="35">
        <v>582123</v>
      </c>
      <c r="G458" s="55" t="s">
        <v>1330</v>
      </c>
      <c r="H458" s="55" t="s">
        <v>1331</v>
      </c>
      <c r="I458" s="33">
        <v>220</v>
      </c>
      <c r="J458" s="55" t="s">
        <v>1332</v>
      </c>
      <c r="K458" s="55" t="s">
        <v>1333</v>
      </c>
      <c r="L458" s="55" t="s">
        <v>456</v>
      </c>
      <c r="M458" s="55" t="s">
        <v>457</v>
      </c>
      <c r="N458" s="55" t="s">
        <v>458</v>
      </c>
      <c r="O458" s="32" t="s">
        <v>276</v>
      </c>
      <c r="P458" s="32" t="s">
        <v>242</v>
      </c>
      <c r="Q458" s="45" t="s">
        <v>396</v>
      </c>
      <c r="R458" s="32" t="s">
        <v>231</v>
      </c>
      <c r="S458" s="45" t="s">
        <v>75</v>
      </c>
      <c r="T458" s="42" t="str">
        <f>VLOOKUP(Tabla1[[#This Row],[AREA]],Hoja1!A:B,2,FALSE)</f>
        <v>10. Personas mayores, familia y servicios sociales</v>
      </c>
      <c r="U458" s="45" t="s">
        <v>135</v>
      </c>
      <c r="V458" s="42" t="str">
        <f>VLOOKUP(Tabla1[[#This Row],[PROGRAMA]],Hoja1!A:B,2,FALSE)</f>
        <v>2314. Centro de programas juveniles</v>
      </c>
      <c r="W458" s="45">
        <v>22</v>
      </c>
      <c r="X458" s="45">
        <v>22799</v>
      </c>
    </row>
    <row r="459" spans="1:24" x14ac:dyDescent="0.25">
      <c r="A459" s="33">
        <v>220249000936</v>
      </c>
      <c r="B459" s="55" t="s">
        <v>451</v>
      </c>
      <c r="C459" s="34">
        <v>46023</v>
      </c>
      <c r="D459" s="33">
        <v>22026001074</v>
      </c>
      <c r="E459" s="55" t="s">
        <v>958</v>
      </c>
      <c r="F459" s="35">
        <v>10416.67</v>
      </c>
      <c r="G459" s="55" t="s">
        <v>1334</v>
      </c>
      <c r="H459" s="55" t="s">
        <v>1335</v>
      </c>
      <c r="I459" s="33">
        <v>220</v>
      </c>
      <c r="J459" s="55" t="s">
        <v>494</v>
      </c>
      <c r="K459" s="55" t="s">
        <v>494</v>
      </c>
      <c r="L459" s="55" t="s">
        <v>456</v>
      </c>
      <c r="M459" s="55" t="s">
        <v>457</v>
      </c>
      <c r="N459" s="55" t="s">
        <v>458</v>
      </c>
      <c r="O459" s="32" t="s">
        <v>276</v>
      </c>
      <c r="P459" s="32" t="s">
        <v>242</v>
      </c>
      <c r="Q459" s="45" t="s">
        <v>396</v>
      </c>
      <c r="R459" s="32" t="s">
        <v>231</v>
      </c>
      <c r="S459" s="45" t="s">
        <v>262</v>
      </c>
      <c r="T459" s="42" t="str">
        <f>VLOOKUP(Tabla1[[#This Row],[AREA]],Hoja1!A:B,2,FALSE)</f>
        <v>11. Salud pública y seguridad ciudadana</v>
      </c>
      <c r="U459" s="45" t="s">
        <v>118</v>
      </c>
      <c r="V459" s="42" t="str">
        <f>VLOOKUP(Tabla1[[#This Row],[PROGRAMA]],Hoja1!A:B,2,FALSE)</f>
        <v>1621. Recogida de residuos</v>
      </c>
      <c r="W459" s="45">
        <v>22</v>
      </c>
      <c r="X459" s="45">
        <v>22700</v>
      </c>
    </row>
    <row r="460" spans="1:24" x14ac:dyDescent="0.25">
      <c r="A460" s="33">
        <v>220260003024</v>
      </c>
      <c r="B460" s="55" t="s">
        <v>451</v>
      </c>
      <c r="C460" s="34">
        <v>46076</v>
      </c>
      <c r="D460" s="33">
        <v>22026002508</v>
      </c>
      <c r="E460" s="55" t="s">
        <v>968</v>
      </c>
      <c r="F460" s="35">
        <v>109.8</v>
      </c>
      <c r="G460" s="55" t="s">
        <v>325</v>
      </c>
      <c r="H460" s="55" t="s">
        <v>1336</v>
      </c>
      <c r="I460" s="33">
        <v>220</v>
      </c>
      <c r="J460" s="55" t="s">
        <v>455</v>
      </c>
      <c r="K460" s="55" t="s">
        <v>455</v>
      </c>
      <c r="L460" s="55" t="s">
        <v>456</v>
      </c>
      <c r="M460" s="55" t="s">
        <v>467</v>
      </c>
      <c r="N460" s="55" t="s">
        <v>468</v>
      </c>
      <c r="O460" s="32" t="s">
        <v>281</v>
      </c>
      <c r="P460" s="32" t="s">
        <v>242</v>
      </c>
      <c r="Q460" s="45" t="s">
        <v>396</v>
      </c>
      <c r="R460" s="32" t="s">
        <v>231</v>
      </c>
      <c r="S460" s="45" t="s">
        <v>262</v>
      </c>
      <c r="T460" s="42" t="str">
        <f>VLOOKUP(Tabla1[[#This Row],[AREA]],Hoja1!A:B,2,FALSE)</f>
        <v>11. Salud pública y seguridad ciudadana</v>
      </c>
      <c r="U460" s="45" t="s">
        <v>106</v>
      </c>
      <c r="V460" s="42" t="str">
        <f>VLOOKUP(Tabla1[[#This Row],[PROGRAMA]],Hoja1!A:B,2,FALSE)</f>
        <v>1321. Policía municipal</v>
      </c>
      <c r="W460" s="45">
        <v>22</v>
      </c>
      <c r="X460" s="45">
        <v>22699</v>
      </c>
    </row>
    <row r="461" spans="1:24" x14ac:dyDescent="0.25">
      <c r="A461" s="33">
        <v>220249000937</v>
      </c>
      <c r="B461" s="55" t="s">
        <v>451</v>
      </c>
      <c r="C461" s="34">
        <v>46023</v>
      </c>
      <c r="D461" s="33">
        <v>22026001735</v>
      </c>
      <c r="E461" s="55" t="s">
        <v>1099</v>
      </c>
      <c r="F461" s="35">
        <v>7986</v>
      </c>
      <c r="G461" s="55" t="s">
        <v>1337</v>
      </c>
      <c r="H461" s="55" t="s">
        <v>1338</v>
      </c>
      <c r="I461" s="33">
        <v>220</v>
      </c>
      <c r="J461" s="55" t="s">
        <v>531</v>
      </c>
      <c r="K461" s="55" t="s">
        <v>531</v>
      </c>
      <c r="L461" s="55" t="s">
        <v>456</v>
      </c>
      <c r="M461" s="55" t="s">
        <v>457</v>
      </c>
      <c r="N461" s="55" t="s">
        <v>458</v>
      </c>
      <c r="O461" s="32" t="s">
        <v>276</v>
      </c>
      <c r="P461" s="32" t="s">
        <v>242</v>
      </c>
      <c r="Q461" s="45" t="s">
        <v>396</v>
      </c>
      <c r="R461" s="32" t="s">
        <v>231</v>
      </c>
      <c r="S461" s="45" t="s">
        <v>72</v>
      </c>
      <c r="T461" s="42" t="str">
        <f>VLOOKUP(Tabla1[[#This Row],[AREA]],Hoja1!A:B,2,FALSE)</f>
        <v>07. Medio ambiente</v>
      </c>
      <c r="U461" s="45" t="s">
        <v>128</v>
      </c>
      <c r="V461" s="42" t="str">
        <f>VLOOKUP(Tabla1[[#This Row],[PROGRAMA]],Hoja1!A:B,2,FALSE)</f>
        <v>1721. Protección del medio ambiente</v>
      </c>
      <c r="W461" s="45">
        <v>22</v>
      </c>
      <c r="X461" s="45">
        <v>22706</v>
      </c>
    </row>
    <row r="462" spans="1:24" x14ac:dyDescent="0.25">
      <c r="A462" s="33">
        <v>220249000939</v>
      </c>
      <c r="B462" s="55" t="s">
        <v>451</v>
      </c>
      <c r="C462" s="34">
        <v>46023</v>
      </c>
      <c r="D462" s="33">
        <v>22026001904</v>
      </c>
      <c r="E462" s="55" t="s">
        <v>1339</v>
      </c>
      <c r="F462" s="35">
        <v>256737.58</v>
      </c>
      <c r="G462" s="55" t="s">
        <v>1340</v>
      </c>
      <c r="H462" s="55" t="s">
        <v>1341</v>
      </c>
      <c r="I462" s="33">
        <v>220</v>
      </c>
      <c r="J462" s="55" t="s">
        <v>783</v>
      </c>
      <c r="K462" s="55" t="s">
        <v>783</v>
      </c>
      <c r="L462" s="55" t="s">
        <v>456</v>
      </c>
      <c r="M462" s="55" t="s">
        <v>457</v>
      </c>
      <c r="N462" s="55" t="s">
        <v>458</v>
      </c>
      <c r="O462" s="32" t="s">
        <v>276</v>
      </c>
      <c r="P462" s="32" t="s">
        <v>242</v>
      </c>
      <c r="Q462" s="45" t="s">
        <v>397</v>
      </c>
      <c r="R462" s="32" t="s">
        <v>232</v>
      </c>
      <c r="S462" s="45" t="s">
        <v>70</v>
      </c>
      <c r="T462" s="42" t="str">
        <f>VLOOKUP(Tabla1[[#This Row],[AREA]],Hoja1!A:B,2,FALSE)</f>
        <v>04. Hacienda, personal y modernización administrativa</v>
      </c>
      <c r="U462" s="45" t="s">
        <v>184</v>
      </c>
      <c r="V462" s="42" t="str">
        <f>VLOOKUP(Tabla1[[#This Row],[PROGRAMA]],Hoja1!A:B,2,FALSE)</f>
        <v>9202. Gestión de recursos humanos</v>
      </c>
      <c r="W462" s="45">
        <v>64</v>
      </c>
      <c r="X462" s="45">
        <v>641</v>
      </c>
    </row>
    <row r="463" spans="1:24" x14ac:dyDescent="0.25">
      <c r="A463" s="33">
        <v>220249000999</v>
      </c>
      <c r="B463" s="55" t="s">
        <v>451</v>
      </c>
      <c r="C463" s="34">
        <v>46023</v>
      </c>
      <c r="D463" s="33">
        <v>22026002006</v>
      </c>
      <c r="E463" s="55" t="s">
        <v>1342</v>
      </c>
      <c r="F463" s="35">
        <v>7550.97</v>
      </c>
      <c r="G463" s="55" t="s">
        <v>981</v>
      </c>
      <c r="H463" s="55" t="s">
        <v>1343</v>
      </c>
      <c r="I463" s="33">
        <v>220</v>
      </c>
      <c r="J463" s="55" t="s">
        <v>812</v>
      </c>
      <c r="K463" s="55" t="s">
        <v>455</v>
      </c>
      <c r="L463" s="55" t="s">
        <v>456</v>
      </c>
      <c r="M463" s="55" t="s">
        <v>457</v>
      </c>
      <c r="N463" s="55" t="s">
        <v>458</v>
      </c>
      <c r="O463" s="32" t="s">
        <v>276</v>
      </c>
      <c r="P463" s="32" t="s">
        <v>242</v>
      </c>
      <c r="Q463" s="45" t="s">
        <v>397</v>
      </c>
      <c r="R463" s="32" t="s">
        <v>232</v>
      </c>
      <c r="S463" s="45" t="s">
        <v>262</v>
      </c>
      <c r="T463" s="42" t="str">
        <f>VLOOKUP(Tabla1[[#This Row],[AREA]],Hoja1!A:B,2,FALSE)</f>
        <v>11. Salud pública y seguridad ciudadana</v>
      </c>
      <c r="U463" s="45" t="s">
        <v>118</v>
      </c>
      <c r="V463" s="42" t="str">
        <f>VLOOKUP(Tabla1[[#This Row],[PROGRAMA]],Hoja1!A:B,2,FALSE)</f>
        <v>1621. Recogida de residuos</v>
      </c>
      <c r="W463" s="45">
        <v>63</v>
      </c>
      <c r="X463" s="45">
        <v>633</v>
      </c>
    </row>
    <row r="464" spans="1:24" x14ac:dyDescent="0.25">
      <c r="A464" s="33">
        <v>220249001026</v>
      </c>
      <c r="B464" s="55" t="s">
        <v>451</v>
      </c>
      <c r="C464" s="34">
        <v>46023</v>
      </c>
      <c r="D464" s="33">
        <v>22026001095</v>
      </c>
      <c r="E464" s="55" t="s">
        <v>1344</v>
      </c>
      <c r="F464" s="35">
        <v>406209.1</v>
      </c>
      <c r="G464" s="55" t="s">
        <v>1345</v>
      </c>
      <c r="H464" s="55" t="s">
        <v>1346</v>
      </c>
      <c r="I464" s="33">
        <v>220</v>
      </c>
      <c r="J464" s="55" t="s">
        <v>455</v>
      </c>
      <c r="K464" s="55" t="s">
        <v>455</v>
      </c>
      <c r="L464" s="55" t="s">
        <v>473</v>
      </c>
      <c r="M464" s="55" t="s">
        <v>457</v>
      </c>
      <c r="N464" s="55" t="s">
        <v>458</v>
      </c>
      <c r="O464" s="32" t="s">
        <v>276</v>
      </c>
      <c r="P464" s="32" t="s">
        <v>242</v>
      </c>
      <c r="Q464" s="45" t="s">
        <v>397</v>
      </c>
      <c r="R464" s="32" t="s">
        <v>232</v>
      </c>
      <c r="S464" s="45" t="s">
        <v>262</v>
      </c>
      <c r="T464" s="42" t="str">
        <f>VLOOKUP(Tabla1[[#This Row],[AREA]],Hoja1!A:B,2,FALSE)</f>
        <v>11. Salud pública y seguridad ciudadana</v>
      </c>
      <c r="U464" s="45" t="s">
        <v>118</v>
      </c>
      <c r="V464" s="42" t="str">
        <f>VLOOKUP(Tabla1[[#This Row],[PROGRAMA]],Hoja1!A:B,2,FALSE)</f>
        <v>1621. Recogida de residuos</v>
      </c>
      <c r="W464" s="45">
        <v>63</v>
      </c>
      <c r="X464" s="45">
        <v>634</v>
      </c>
    </row>
    <row r="465" spans="1:24" x14ac:dyDescent="0.25">
      <c r="A465" s="33">
        <v>220249001033</v>
      </c>
      <c r="B465" s="55" t="s">
        <v>451</v>
      </c>
      <c r="C465" s="34">
        <v>46023</v>
      </c>
      <c r="D465" s="33">
        <v>22026002133</v>
      </c>
      <c r="E465" s="55" t="s">
        <v>650</v>
      </c>
      <c r="F465" s="35">
        <v>3179.25</v>
      </c>
      <c r="G465" s="55" t="s">
        <v>1347</v>
      </c>
      <c r="H465" s="55" t="s">
        <v>1348</v>
      </c>
      <c r="I465" s="33">
        <v>220</v>
      </c>
      <c r="J465" s="55" t="s">
        <v>1349</v>
      </c>
      <c r="K465" s="55" t="s">
        <v>455</v>
      </c>
      <c r="L465" s="55" t="s">
        <v>456</v>
      </c>
      <c r="M465" s="55" t="s">
        <v>457</v>
      </c>
      <c r="N465" s="55" t="s">
        <v>458</v>
      </c>
      <c r="O465" s="32" t="s">
        <v>276</v>
      </c>
      <c r="P465" s="32" t="s">
        <v>242</v>
      </c>
      <c r="Q465" s="45" t="s">
        <v>397</v>
      </c>
      <c r="R465" s="32" t="s">
        <v>232</v>
      </c>
      <c r="S465" s="45" t="s">
        <v>75</v>
      </c>
      <c r="T465" s="42" t="str">
        <f>VLOOKUP(Tabla1[[#This Row],[AREA]],Hoja1!A:B,2,FALSE)</f>
        <v>10. Personas mayores, familia y servicios sociales</v>
      </c>
      <c r="U465" s="45" t="s">
        <v>132</v>
      </c>
      <c r="V465" s="42" t="str">
        <f>VLOOKUP(Tabla1[[#This Row],[PROGRAMA]],Hoja1!A:B,2,FALSE)</f>
        <v>2312. Iniciativas sociales</v>
      </c>
      <c r="W465" s="45">
        <v>63</v>
      </c>
      <c r="X465" s="45">
        <v>632</v>
      </c>
    </row>
    <row r="466" spans="1:24" x14ac:dyDescent="0.25">
      <c r="A466" s="33">
        <v>220249001045</v>
      </c>
      <c r="B466" s="55" t="s">
        <v>451</v>
      </c>
      <c r="C466" s="34">
        <v>46023</v>
      </c>
      <c r="D466" s="33">
        <v>22026001096</v>
      </c>
      <c r="E466" s="55" t="s">
        <v>958</v>
      </c>
      <c r="F466" s="35">
        <v>36680.339999999997</v>
      </c>
      <c r="G466" s="55" t="s">
        <v>1350</v>
      </c>
      <c r="H466" s="55" t="s">
        <v>1351</v>
      </c>
      <c r="I466" s="33">
        <v>220</v>
      </c>
      <c r="J466" s="55" t="s">
        <v>531</v>
      </c>
      <c r="K466" s="55" t="s">
        <v>531</v>
      </c>
      <c r="L466" s="55" t="s">
        <v>456</v>
      </c>
      <c r="M466" s="55" t="s">
        <v>457</v>
      </c>
      <c r="N466" s="55" t="s">
        <v>458</v>
      </c>
      <c r="O466" s="32" t="s">
        <v>276</v>
      </c>
      <c r="P466" s="32" t="s">
        <v>242</v>
      </c>
      <c r="Q466" s="45" t="s">
        <v>396</v>
      </c>
      <c r="R466" s="32" t="s">
        <v>231</v>
      </c>
      <c r="S466" s="45" t="s">
        <v>262</v>
      </c>
      <c r="T466" s="42" t="str">
        <f>VLOOKUP(Tabla1[[#This Row],[AREA]],Hoja1!A:B,2,FALSE)</f>
        <v>11. Salud pública y seguridad ciudadana</v>
      </c>
      <c r="U466" s="45" t="s">
        <v>118</v>
      </c>
      <c r="V466" s="42" t="str">
        <f>VLOOKUP(Tabla1[[#This Row],[PROGRAMA]],Hoja1!A:B,2,FALSE)</f>
        <v>1621. Recogida de residuos</v>
      </c>
      <c r="W466" s="45">
        <v>22</v>
      </c>
      <c r="X466" s="45">
        <v>22700</v>
      </c>
    </row>
    <row r="467" spans="1:24" x14ac:dyDescent="0.25">
      <c r="A467" s="33">
        <v>220249001046</v>
      </c>
      <c r="B467" s="55" t="s">
        <v>451</v>
      </c>
      <c r="C467" s="34">
        <v>46023</v>
      </c>
      <c r="D467" s="33">
        <v>22026001097</v>
      </c>
      <c r="E467" s="55" t="s">
        <v>682</v>
      </c>
      <c r="F467" s="35">
        <v>74955.48</v>
      </c>
      <c r="G467" s="55" t="s">
        <v>1350</v>
      </c>
      <c r="H467" s="55" t="s">
        <v>1352</v>
      </c>
      <c r="I467" s="33">
        <v>220</v>
      </c>
      <c r="J467" s="55" t="s">
        <v>531</v>
      </c>
      <c r="K467" s="55" t="s">
        <v>531</v>
      </c>
      <c r="L467" s="55" t="s">
        <v>456</v>
      </c>
      <c r="M467" s="55" t="s">
        <v>457</v>
      </c>
      <c r="N467" s="55" t="s">
        <v>458</v>
      </c>
      <c r="O467" s="32" t="s">
        <v>276</v>
      </c>
      <c r="P467" s="32" t="s">
        <v>242</v>
      </c>
      <c r="Q467" s="45" t="s">
        <v>396</v>
      </c>
      <c r="R467" s="32" t="s">
        <v>231</v>
      </c>
      <c r="S467" s="45" t="s">
        <v>262</v>
      </c>
      <c r="T467" s="42" t="str">
        <f>VLOOKUP(Tabla1[[#This Row],[AREA]],Hoja1!A:B,2,FALSE)</f>
        <v>11. Salud pública y seguridad ciudadana</v>
      </c>
      <c r="U467" s="45" t="s">
        <v>121</v>
      </c>
      <c r="V467" s="42" t="str">
        <f>VLOOKUP(Tabla1[[#This Row],[PROGRAMA]],Hoja1!A:B,2,FALSE)</f>
        <v>1631. Limpieza viaria</v>
      </c>
      <c r="W467" s="45">
        <v>22</v>
      </c>
      <c r="X467" s="45">
        <v>22700</v>
      </c>
    </row>
    <row r="468" spans="1:24" x14ac:dyDescent="0.25">
      <c r="A468" s="33">
        <v>220249001051</v>
      </c>
      <c r="B468" s="55" t="s">
        <v>451</v>
      </c>
      <c r="C468" s="34">
        <v>46023</v>
      </c>
      <c r="D468" s="33">
        <v>22026002007</v>
      </c>
      <c r="E468" s="55" t="s">
        <v>1342</v>
      </c>
      <c r="F468" s="35">
        <v>242449.03</v>
      </c>
      <c r="G468" s="55" t="s">
        <v>1353</v>
      </c>
      <c r="H468" s="55" t="s">
        <v>1354</v>
      </c>
      <c r="I468" s="33">
        <v>220</v>
      </c>
      <c r="J468" s="55" t="s">
        <v>1355</v>
      </c>
      <c r="K468" s="55" t="s">
        <v>478</v>
      </c>
      <c r="L468" s="55" t="s">
        <v>456</v>
      </c>
      <c r="M468" s="55" t="s">
        <v>457</v>
      </c>
      <c r="N468" s="55" t="s">
        <v>458</v>
      </c>
      <c r="O468" s="32" t="s">
        <v>276</v>
      </c>
      <c r="P468" s="32" t="s">
        <v>242</v>
      </c>
      <c r="Q468" s="45" t="s">
        <v>397</v>
      </c>
      <c r="R468" s="32" t="s">
        <v>232</v>
      </c>
      <c r="S468" s="45" t="s">
        <v>262</v>
      </c>
      <c r="T468" s="42" t="str">
        <f>VLOOKUP(Tabla1[[#This Row],[AREA]],Hoja1!A:B,2,FALSE)</f>
        <v>11. Salud pública y seguridad ciudadana</v>
      </c>
      <c r="U468" s="45" t="s">
        <v>118</v>
      </c>
      <c r="V468" s="42" t="str">
        <f>VLOOKUP(Tabla1[[#This Row],[PROGRAMA]],Hoja1!A:B,2,FALSE)</f>
        <v>1621. Recogida de residuos</v>
      </c>
      <c r="W468" s="45">
        <v>63</v>
      </c>
      <c r="X468" s="45">
        <v>633</v>
      </c>
    </row>
    <row r="469" spans="1:24" x14ac:dyDescent="0.25">
      <c r="A469" s="33">
        <v>220260000678</v>
      </c>
      <c r="B469" s="55" t="s">
        <v>451</v>
      </c>
      <c r="C469" s="34">
        <v>46049</v>
      </c>
      <c r="D469" s="33">
        <v>22026000687</v>
      </c>
      <c r="E469" s="55" t="s">
        <v>542</v>
      </c>
      <c r="F469" s="35">
        <v>990</v>
      </c>
      <c r="G469" s="55" t="s">
        <v>1356</v>
      </c>
      <c r="H469" s="55" t="s">
        <v>1357</v>
      </c>
      <c r="I469" s="33">
        <v>220</v>
      </c>
      <c r="J469" s="55" t="s">
        <v>1358</v>
      </c>
      <c r="K469" s="55" t="s">
        <v>531</v>
      </c>
      <c r="L469" s="55" t="s">
        <v>456</v>
      </c>
      <c r="M469" s="55" t="s">
        <v>467</v>
      </c>
      <c r="N469" s="55" t="s">
        <v>468</v>
      </c>
      <c r="O469" s="32" t="s">
        <v>281</v>
      </c>
      <c r="P469" s="32" t="s">
        <v>242</v>
      </c>
      <c r="Q469" s="45" t="s">
        <v>396</v>
      </c>
      <c r="R469" s="32" t="s">
        <v>231</v>
      </c>
      <c r="S469" s="45" t="s">
        <v>69</v>
      </c>
      <c r="T469" s="42" t="str">
        <f>VLOOKUP(Tabla1[[#This Row],[AREA]],Hoja1!A:B,2,FALSE)</f>
        <v>03. Participación ciudadana y deportes</v>
      </c>
      <c r="U469" s="45" t="s">
        <v>192</v>
      </c>
      <c r="V469" s="42" t="str">
        <f>VLOOKUP(Tabla1[[#This Row],[PROGRAMA]],Hoja1!A:B,2,FALSE)</f>
        <v>9241. Participación ciudadana</v>
      </c>
      <c r="W469" s="45">
        <v>22</v>
      </c>
      <c r="X469" s="45">
        <v>22609</v>
      </c>
    </row>
    <row r="470" spans="1:24" x14ac:dyDescent="0.25">
      <c r="A470" s="33">
        <v>220260004199</v>
      </c>
      <c r="B470" s="55" t="s">
        <v>1359</v>
      </c>
      <c r="C470" s="34">
        <v>46079</v>
      </c>
      <c r="D470" s="33">
        <v>22026000687</v>
      </c>
      <c r="E470" s="55" t="s">
        <v>542</v>
      </c>
      <c r="F470" s="35">
        <v>-495</v>
      </c>
      <c r="G470" s="55" t="s">
        <v>1356</v>
      </c>
      <c r="H470" s="55" t="s">
        <v>1360</v>
      </c>
      <c r="I470" s="33">
        <v>220</v>
      </c>
      <c r="J470" s="55" t="s">
        <v>1358</v>
      </c>
      <c r="K470" s="55" t="s">
        <v>531</v>
      </c>
      <c r="L470" s="55" t="s">
        <v>456</v>
      </c>
      <c r="M470" s="55" t="s">
        <v>467</v>
      </c>
      <c r="N470" s="55" t="s">
        <v>468</v>
      </c>
      <c r="O470" s="32" t="s">
        <v>281</v>
      </c>
      <c r="P470" s="32" t="s">
        <v>242</v>
      </c>
      <c r="Q470" s="45" t="s">
        <v>396</v>
      </c>
      <c r="R470" s="32" t="s">
        <v>231</v>
      </c>
      <c r="S470" s="45" t="s">
        <v>69</v>
      </c>
      <c r="T470" s="42" t="str">
        <f>VLOOKUP(Tabla1[[#This Row],[AREA]],Hoja1!A:B,2,FALSE)</f>
        <v>03. Participación ciudadana y deportes</v>
      </c>
      <c r="U470" s="45" t="s">
        <v>192</v>
      </c>
      <c r="V470" s="42" t="str">
        <f>VLOOKUP(Tabla1[[#This Row],[PROGRAMA]],Hoja1!A:B,2,FALSE)</f>
        <v>9241. Participación ciudadana</v>
      </c>
      <c r="W470" s="45">
        <v>22</v>
      </c>
      <c r="X470" s="45">
        <v>22609</v>
      </c>
    </row>
    <row r="471" spans="1:24" x14ac:dyDescent="0.25">
      <c r="A471" s="33">
        <v>220259000008</v>
      </c>
      <c r="B471" s="55" t="s">
        <v>451</v>
      </c>
      <c r="C471" s="34">
        <v>46023</v>
      </c>
      <c r="D471" s="33">
        <v>22026001023</v>
      </c>
      <c r="E471" s="55" t="s">
        <v>665</v>
      </c>
      <c r="F471" s="35">
        <v>370.09</v>
      </c>
      <c r="G471" s="55" t="s">
        <v>1361</v>
      </c>
      <c r="H471" s="55" t="s">
        <v>1362</v>
      </c>
      <c r="I471" s="33">
        <v>220</v>
      </c>
      <c r="J471" s="55" t="s">
        <v>904</v>
      </c>
      <c r="K471" s="55" t="s">
        <v>904</v>
      </c>
      <c r="L471" s="55" t="s">
        <v>456</v>
      </c>
      <c r="M471" s="55" t="s">
        <v>457</v>
      </c>
      <c r="N471" s="55" t="s">
        <v>474</v>
      </c>
      <c r="O471" s="32" t="s">
        <v>276</v>
      </c>
      <c r="P471" s="32" t="s">
        <v>242</v>
      </c>
      <c r="Q471" s="45" t="s">
        <v>396</v>
      </c>
      <c r="R471" s="32" t="s">
        <v>231</v>
      </c>
      <c r="S471" s="45" t="s">
        <v>66</v>
      </c>
      <c r="T471" s="42" t="str">
        <f>VLOOKUP(Tabla1[[#This Row],[AREA]],Hoja1!A:B,2,FALSE)</f>
        <v>01. Alcaldía</v>
      </c>
      <c r="U471" s="45" t="s">
        <v>265</v>
      </c>
      <c r="V471" s="42" t="str">
        <f>VLOOKUP(Tabla1[[#This Row],[PROGRAMA]],Hoja1!A:B,2,FALSE)</f>
        <v>4331. Desarrollo empresarial</v>
      </c>
      <c r="W471" s="45">
        <v>22</v>
      </c>
      <c r="X471" s="45">
        <v>22799</v>
      </c>
    </row>
    <row r="472" spans="1:24" x14ac:dyDescent="0.25">
      <c r="A472" s="33">
        <v>220259000009</v>
      </c>
      <c r="B472" s="55" t="s">
        <v>451</v>
      </c>
      <c r="C472" s="34">
        <v>46023</v>
      </c>
      <c r="D472" s="33">
        <v>22026001024</v>
      </c>
      <c r="E472" s="55" t="s">
        <v>665</v>
      </c>
      <c r="F472" s="35">
        <v>370.08</v>
      </c>
      <c r="G472" s="55" t="s">
        <v>1361</v>
      </c>
      <c r="H472" s="55" t="s">
        <v>1363</v>
      </c>
      <c r="I472" s="33">
        <v>220</v>
      </c>
      <c r="J472" s="55" t="s">
        <v>904</v>
      </c>
      <c r="K472" s="55" t="s">
        <v>904</v>
      </c>
      <c r="L472" s="55" t="s">
        <v>456</v>
      </c>
      <c r="M472" s="55" t="s">
        <v>457</v>
      </c>
      <c r="N472" s="55" t="s">
        <v>474</v>
      </c>
      <c r="O472" s="32" t="s">
        <v>276</v>
      </c>
      <c r="P472" s="32" t="s">
        <v>242</v>
      </c>
      <c r="Q472" s="45" t="s">
        <v>396</v>
      </c>
      <c r="R472" s="32" t="s">
        <v>231</v>
      </c>
      <c r="S472" s="45" t="s">
        <v>66</v>
      </c>
      <c r="T472" s="42" t="str">
        <f>VLOOKUP(Tabla1[[#This Row],[AREA]],Hoja1!A:B,2,FALSE)</f>
        <v>01. Alcaldía</v>
      </c>
      <c r="U472" s="45" t="s">
        <v>265</v>
      </c>
      <c r="V472" s="42" t="str">
        <f>VLOOKUP(Tabla1[[#This Row],[PROGRAMA]],Hoja1!A:B,2,FALSE)</f>
        <v>4331. Desarrollo empresarial</v>
      </c>
      <c r="W472" s="45">
        <v>22</v>
      </c>
      <c r="X472" s="45">
        <v>22799</v>
      </c>
    </row>
    <row r="473" spans="1:24" x14ac:dyDescent="0.25">
      <c r="A473" s="33">
        <v>220259000043</v>
      </c>
      <c r="B473" s="55" t="s">
        <v>451</v>
      </c>
      <c r="C473" s="34">
        <v>46023</v>
      </c>
      <c r="D473" s="33">
        <v>22026002524</v>
      </c>
      <c r="E473" s="55" t="s">
        <v>1364</v>
      </c>
      <c r="F473" s="35">
        <v>265257.40999999997</v>
      </c>
      <c r="G473" s="55" t="s">
        <v>1365</v>
      </c>
      <c r="H473" s="55" t="s">
        <v>1366</v>
      </c>
      <c r="I473" s="33">
        <v>220</v>
      </c>
      <c r="J473" s="55" t="s">
        <v>1367</v>
      </c>
      <c r="K473" s="55" t="s">
        <v>864</v>
      </c>
      <c r="L473" s="55" t="s">
        <v>473</v>
      </c>
      <c r="M473" s="55" t="s">
        <v>457</v>
      </c>
      <c r="N473" s="55" t="s">
        <v>458</v>
      </c>
      <c r="O473" s="32" t="s">
        <v>276</v>
      </c>
      <c r="P473" s="32" t="s">
        <v>242</v>
      </c>
      <c r="Q473" s="45" t="s">
        <v>397</v>
      </c>
      <c r="R473" s="32" t="s">
        <v>232</v>
      </c>
      <c r="S473" s="45" t="s">
        <v>262</v>
      </c>
      <c r="T473" s="42" t="str">
        <f>VLOOKUP(Tabla1[[#This Row],[AREA]],Hoja1!A:B,2,FALSE)</f>
        <v>11. Salud pública y seguridad ciudadana</v>
      </c>
      <c r="U473" s="45" t="s">
        <v>121</v>
      </c>
      <c r="V473" s="42" t="str">
        <f>VLOOKUP(Tabla1[[#This Row],[PROGRAMA]],Hoja1!A:B,2,FALSE)</f>
        <v>1631. Limpieza viaria</v>
      </c>
      <c r="W473" s="45">
        <v>62</v>
      </c>
      <c r="X473" s="45">
        <v>623</v>
      </c>
    </row>
    <row r="474" spans="1:24" x14ac:dyDescent="0.25">
      <c r="A474" s="33">
        <v>220259000047</v>
      </c>
      <c r="B474" s="55" t="s">
        <v>451</v>
      </c>
      <c r="C474" s="34">
        <v>46023</v>
      </c>
      <c r="D474" s="33">
        <v>22026001101</v>
      </c>
      <c r="E474" s="55" t="s">
        <v>581</v>
      </c>
      <c r="F474" s="35">
        <v>967.7</v>
      </c>
      <c r="G474" s="55" t="s">
        <v>1368</v>
      </c>
      <c r="H474" s="55" t="s">
        <v>1369</v>
      </c>
      <c r="I474" s="33">
        <v>220</v>
      </c>
      <c r="J474" s="55" t="s">
        <v>455</v>
      </c>
      <c r="K474" s="55" t="s">
        <v>455</v>
      </c>
      <c r="L474" s="55" t="s">
        <v>456</v>
      </c>
      <c r="M474" s="55" t="s">
        <v>457</v>
      </c>
      <c r="N474" s="55" t="s">
        <v>458</v>
      </c>
      <c r="O474" s="32" t="s">
        <v>276</v>
      </c>
      <c r="P474" s="32" t="s">
        <v>242</v>
      </c>
      <c r="Q474" s="45" t="s">
        <v>396</v>
      </c>
      <c r="R474" s="32" t="s">
        <v>231</v>
      </c>
      <c r="S474" s="45" t="s">
        <v>262</v>
      </c>
      <c r="T474" s="42" t="str">
        <f>VLOOKUP(Tabla1[[#This Row],[AREA]],Hoja1!A:B,2,FALSE)</f>
        <v>11. Salud pública y seguridad ciudadana</v>
      </c>
      <c r="U474" s="45" t="s">
        <v>112</v>
      </c>
      <c r="V474" s="42" t="str">
        <f>VLOOKUP(Tabla1[[#This Row],[PROGRAMA]],Hoja1!A:B,2,FALSE)</f>
        <v>1361. Prevención y extinción de incencios</v>
      </c>
      <c r="W474" s="45">
        <v>21</v>
      </c>
      <c r="X474" s="45">
        <v>213</v>
      </c>
    </row>
    <row r="475" spans="1:24" x14ac:dyDescent="0.25">
      <c r="A475" s="33">
        <v>220260001091</v>
      </c>
      <c r="B475" s="55" t="s">
        <v>451</v>
      </c>
      <c r="C475" s="34">
        <v>46064</v>
      </c>
      <c r="D475" s="33">
        <v>22026001927</v>
      </c>
      <c r="E475" s="55" t="s">
        <v>1370</v>
      </c>
      <c r="F475" s="35">
        <v>1843</v>
      </c>
      <c r="G475" s="55" t="s">
        <v>299</v>
      </c>
      <c r="H475" s="55" t="s">
        <v>1371</v>
      </c>
      <c r="I475" s="33">
        <v>220</v>
      </c>
      <c r="J475" s="55" t="s">
        <v>671</v>
      </c>
      <c r="K475" s="55" t="s">
        <v>455</v>
      </c>
      <c r="L475" s="55" t="s">
        <v>456</v>
      </c>
      <c r="M475" s="55" t="s">
        <v>467</v>
      </c>
      <c r="N475" s="55" t="s">
        <v>468</v>
      </c>
      <c r="O475" s="32" t="s">
        <v>281</v>
      </c>
      <c r="P475" s="32" t="s">
        <v>242</v>
      </c>
      <c r="Q475" s="45" t="s">
        <v>396</v>
      </c>
      <c r="R475" s="32" t="s">
        <v>231</v>
      </c>
      <c r="S475" s="45" t="s">
        <v>66</v>
      </c>
      <c r="T475" s="42" t="str">
        <f>VLOOKUP(Tabla1[[#This Row],[AREA]],Hoja1!A:B,2,FALSE)</f>
        <v>01. Alcaldía</v>
      </c>
      <c r="U475" s="45" t="s">
        <v>188</v>
      </c>
      <c r="V475" s="42" t="str">
        <f>VLOOKUP(Tabla1[[#This Row],[PROGRAMA]],Hoja1!A:B,2,FALSE)</f>
        <v>9206. Archivo municipal</v>
      </c>
      <c r="W475" s="45">
        <v>22</v>
      </c>
      <c r="X475" s="45">
        <v>22799</v>
      </c>
    </row>
    <row r="476" spans="1:24" x14ac:dyDescent="0.25">
      <c r="A476" s="33">
        <v>220259000431</v>
      </c>
      <c r="B476" s="55" t="s">
        <v>451</v>
      </c>
      <c r="C476" s="34">
        <v>46023</v>
      </c>
      <c r="D476" s="33">
        <v>22026001438</v>
      </c>
      <c r="E476" s="55" t="s">
        <v>588</v>
      </c>
      <c r="F476" s="35">
        <v>1611.28</v>
      </c>
      <c r="G476" s="55" t="s">
        <v>37</v>
      </c>
      <c r="H476" s="55" t="s">
        <v>1372</v>
      </c>
      <c r="I476" s="33">
        <v>220</v>
      </c>
      <c r="J476" s="55" t="s">
        <v>455</v>
      </c>
      <c r="K476" s="55" t="s">
        <v>455</v>
      </c>
      <c r="L476" s="55" t="s">
        <v>456</v>
      </c>
      <c r="M476" s="55" t="s">
        <v>457</v>
      </c>
      <c r="N476" s="55" t="s">
        <v>458</v>
      </c>
      <c r="O476" s="32" t="s">
        <v>276</v>
      </c>
      <c r="P476" s="32" t="s">
        <v>242</v>
      </c>
      <c r="Q476" s="45" t="s">
        <v>396</v>
      </c>
      <c r="R476" s="32" t="s">
        <v>231</v>
      </c>
      <c r="S476" s="45" t="s">
        <v>75</v>
      </c>
      <c r="T476" s="42" t="str">
        <f>VLOOKUP(Tabla1[[#This Row],[AREA]],Hoja1!A:B,2,FALSE)</f>
        <v>10. Personas mayores, familia y servicios sociales</v>
      </c>
      <c r="U476" s="45" t="s">
        <v>136</v>
      </c>
      <c r="V476" s="42" t="str">
        <f>VLOOKUP(Tabla1[[#This Row],[PROGRAMA]],Hoja1!A:B,2,FALSE)</f>
        <v>2315. Políticas de Igualdad e infancia</v>
      </c>
      <c r="W476" s="45">
        <v>21</v>
      </c>
      <c r="X476" s="45">
        <v>213</v>
      </c>
    </row>
    <row r="477" spans="1:24" x14ac:dyDescent="0.25">
      <c r="A477" s="33">
        <v>220259000048</v>
      </c>
      <c r="B477" s="55" t="s">
        <v>451</v>
      </c>
      <c r="C477" s="34">
        <v>46023</v>
      </c>
      <c r="D477" s="33">
        <v>22026001102</v>
      </c>
      <c r="E477" s="55" t="s">
        <v>581</v>
      </c>
      <c r="F477" s="35">
        <v>1249.7</v>
      </c>
      <c r="G477" s="55" t="s">
        <v>1368</v>
      </c>
      <c r="H477" s="55" t="s">
        <v>1373</v>
      </c>
      <c r="I477" s="33">
        <v>220</v>
      </c>
      <c r="J477" s="55" t="s">
        <v>455</v>
      </c>
      <c r="K477" s="55" t="s">
        <v>455</v>
      </c>
      <c r="L477" s="55" t="s">
        <v>456</v>
      </c>
      <c r="M477" s="55" t="s">
        <v>457</v>
      </c>
      <c r="N477" s="55" t="s">
        <v>458</v>
      </c>
      <c r="O477" s="32" t="s">
        <v>276</v>
      </c>
      <c r="P477" s="32" t="s">
        <v>242</v>
      </c>
      <c r="Q477" s="45" t="s">
        <v>396</v>
      </c>
      <c r="R477" s="32" t="s">
        <v>231</v>
      </c>
      <c r="S477" s="45" t="s">
        <v>262</v>
      </c>
      <c r="T477" s="42" t="str">
        <f>VLOOKUP(Tabla1[[#This Row],[AREA]],Hoja1!A:B,2,FALSE)</f>
        <v>11. Salud pública y seguridad ciudadana</v>
      </c>
      <c r="U477" s="45" t="s">
        <v>112</v>
      </c>
      <c r="V477" s="42" t="str">
        <f>VLOOKUP(Tabla1[[#This Row],[PROGRAMA]],Hoja1!A:B,2,FALSE)</f>
        <v>1361. Prevención y extinción de incencios</v>
      </c>
      <c r="W477" s="45">
        <v>21</v>
      </c>
      <c r="X477" s="45">
        <v>213</v>
      </c>
    </row>
    <row r="478" spans="1:24" x14ac:dyDescent="0.25">
      <c r="A478" s="33">
        <v>220259000049</v>
      </c>
      <c r="B478" s="55" t="s">
        <v>451</v>
      </c>
      <c r="C478" s="34">
        <v>46023</v>
      </c>
      <c r="D478" s="33">
        <v>22026001103</v>
      </c>
      <c r="E478" s="55" t="s">
        <v>581</v>
      </c>
      <c r="F478" s="35">
        <v>13552</v>
      </c>
      <c r="G478" s="55" t="s">
        <v>1258</v>
      </c>
      <c r="H478" s="55" t="s">
        <v>1374</v>
      </c>
      <c r="I478" s="33">
        <v>220</v>
      </c>
      <c r="J478" s="55" t="s">
        <v>494</v>
      </c>
      <c r="K478" s="55" t="s">
        <v>494</v>
      </c>
      <c r="L478" s="55" t="s">
        <v>456</v>
      </c>
      <c r="M478" s="55" t="s">
        <v>457</v>
      </c>
      <c r="N478" s="55" t="s">
        <v>458</v>
      </c>
      <c r="O478" s="32" t="s">
        <v>276</v>
      </c>
      <c r="P478" s="32" t="s">
        <v>242</v>
      </c>
      <c r="Q478" s="45" t="s">
        <v>396</v>
      </c>
      <c r="R478" s="32" t="s">
        <v>231</v>
      </c>
      <c r="S478" s="45" t="s">
        <v>262</v>
      </c>
      <c r="T478" s="42" t="str">
        <f>VLOOKUP(Tabla1[[#This Row],[AREA]],Hoja1!A:B,2,FALSE)</f>
        <v>11. Salud pública y seguridad ciudadana</v>
      </c>
      <c r="U478" s="45" t="s">
        <v>112</v>
      </c>
      <c r="V478" s="42" t="str">
        <f>VLOOKUP(Tabla1[[#This Row],[PROGRAMA]],Hoja1!A:B,2,FALSE)</f>
        <v>1361. Prevención y extinción de incencios</v>
      </c>
      <c r="W478" s="45">
        <v>21</v>
      </c>
      <c r="X478" s="45">
        <v>213</v>
      </c>
    </row>
    <row r="479" spans="1:24" x14ac:dyDescent="0.25">
      <c r="A479" s="33">
        <v>220259000470</v>
      </c>
      <c r="B479" s="55" t="s">
        <v>451</v>
      </c>
      <c r="C479" s="34">
        <v>46023</v>
      </c>
      <c r="D479" s="33">
        <v>22026001471</v>
      </c>
      <c r="E479" s="55" t="s">
        <v>617</v>
      </c>
      <c r="F479" s="35">
        <v>805.64</v>
      </c>
      <c r="G479" s="55" t="s">
        <v>37</v>
      </c>
      <c r="H479" s="55" t="s">
        <v>1375</v>
      </c>
      <c r="I479" s="33">
        <v>220</v>
      </c>
      <c r="J479" s="55" t="s">
        <v>455</v>
      </c>
      <c r="K479" s="55" t="s">
        <v>455</v>
      </c>
      <c r="L479" s="55" t="s">
        <v>456</v>
      </c>
      <c r="M479" s="55" t="s">
        <v>457</v>
      </c>
      <c r="N479" s="55" t="s">
        <v>458</v>
      </c>
      <c r="O479" s="32" t="s">
        <v>276</v>
      </c>
      <c r="P479" s="32" t="s">
        <v>242</v>
      </c>
      <c r="Q479" s="45" t="s">
        <v>396</v>
      </c>
      <c r="R479" s="32" t="s">
        <v>231</v>
      </c>
      <c r="S479" s="45" t="s">
        <v>75</v>
      </c>
      <c r="T479" s="42" t="str">
        <f>VLOOKUP(Tabla1[[#This Row],[AREA]],Hoja1!A:B,2,FALSE)</f>
        <v>10. Personas mayores, familia y servicios sociales</v>
      </c>
      <c r="U479" s="45" t="s">
        <v>132</v>
      </c>
      <c r="V479" s="42" t="str">
        <f>VLOOKUP(Tabla1[[#This Row],[PROGRAMA]],Hoja1!A:B,2,FALSE)</f>
        <v>2312. Iniciativas sociales</v>
      </c>
      <c r="W479" s="45">
        <v>21</v>
      </c>
      <c r="X479" s="45">
        <v>213</v>
      </c>
    </row>
    <row r="480" spans="1:24" x14ac:dyDescent="0.25">
      <c r="A480" s="33">
        <v>220259000050</v>
      </c>
      <c r="B480" s="55" t="s">
        <v>451</v>
      </c>
      <c r="C480" s="34">
        <v>46023</v>
      </c>
      <c r="D480" s="33">
        <v>22026001104</v>
      </c>
      <c r="E480" s="55" t="s">
        <v>581</v>
      </c>
      <c r="F480" s="35">
        <v>1361.25</v>
      </c>
      <c r="G480" s="55" t="s">
        <v>1258</v>
      </c>
      <c r="H480" s="55" t="s">
        <v>1376</v>
      </c>
      <c r="I480" s="33">
        <v>220</v>
      </c>
      <c r="J480" s="55" t="s">
        <v>494</v>
      </c>
      <c r="K480" s="55" t="s">
        <v>494</v>
      </c>
      <c r="L480" s="55" t="s">
        <v>456</v>
      </c>
      <c r="M480" s="55" t="s">
        <v>457</v>
      </c>
      <c r="N480" s="55" t="s">
        <v>458</v>
      </c>
      <c r="O480" s="32" t="s">
        <v>276</v>
      </c>
      <c r="P480" s="32" t="s">
        <v>242</v>
      </c>
      <c r="Q480" s="45" t="s">
        <v>396</v>
      </c>
      <c r="R480" s="32" t="s">
        <v>231</v>
      </c>
      <c r="S480" s="45" t="s">
        <v>262</v>
      </c>
      <c r="T480" s="42" t="str">
        <f>VLOOKUP(Tabla1[[#This Row],[AREA]],Hoja1!A:B,2,FALSE)</f>
        <v>11. Salud pública y seguridad ciudadana</v>
      </c>
      <c r="U480" s="45" t="s">
        <v>112</v>
      </c>
      <c r="V480" s="42" t="str">
        <f>VLOOKUP(Tabla1[[#This Row],[PROGRAMA]],Hoja1!A:B,2,FALSE)</f>
        <v>1361. Prevención y extinción de incencios</v>
      </c>
      <c r="W480" s="45">
        <v>21</v>
      </c>
      <c r="X480" s="45">
        <v>213</v>
      </c>
    </row>
    <row r="481" spans="1:24" x14ac:dyDescent="0.25">
      <c r="A481" s="33">
        <v>220259000051</v>
      </c>
      <c r="B481" s="55" t="s">
        <v>451</v>
      </c>
      <c r="C481" s="34">
        <v>46023</v>
      </c>
      <c r="D481" s="33">
        <v>22026001105</v>
      </c>
      <c r="E481" s="55" t="s">
        <v>581</v>
      </c>
      <c r="F481" s="35">
        <v>3660.27</v>
      </c>
      <c r="G481" s="55" t="s">
        <v>1377</v>
      </c>
      <c r="H481" s="55" t="s">
        <v>1378</v>
      </c>
      <c r="I481" s="33">
        <v>220</v>
      </c>
      <c r="J481" s="55" t="s">
        <v>1084</v>
      </c>
      <c r="K481" s="55" t="s">
        <v>494</v>
      </c>
      <c r="L481" s="55" t="s">
        <v>456</v>
      </c>
      <c r="M481" s="55" t="s">
        <v>457</v>
      </c>
      <c r="N481" s="55" t="s">
        <v>458</v>
      </c>
      <c r="O481" s="32" t="s">
        <v>276</v>
      </c>
      <c r="P481" s="32" t="s">
        <v>242</v>
      </c>
      <c r="Q481" s="45" t="s">
        <v>396</v>
      </c>
      <c r="R481" s="32" t="s">
        <v>231</v>
      </c>
      <c r="S481" s="45" t="s">
        <v>262</v>
      </c>
      <c r="T481" s="42" t="str">
        <f>VLOOKUP(Tabla1[[#This Row],[AREA]],Hoja1!A:B,2,FALSE)</f>
        <v>11. Salud pública y seguridad ciudadana</v>
      </c>
      <c r="U481" s="45" t="s">
        <v>112</v>
      </c>
      <c r="V481" s="42" t="str">
        <f>VLOOKUP(Tabla1[[#This Row],[PROGRAMA]],Hoja1!A:B,2,FALSE)</f>
        <v>1361. Prevención y extinción de incencios</v>
      </c>
      <c r="W481" s="45">
        <v>21</v>
      </c>
      <c r="X481" s="45">
        <v>213</v>
      </c>
    </row>
    <row r="482" spans="1:24" x14ac:dyDescent="0.25">
      <c r="A482" s="33">
        <v>220259000052</v>
      </c>
      <c r="B482" s="55" t="s">
        <v>451</v>
      </c>
      <c r="C482" s="34">
        <v>46023</v>
      </c>
      <c r="D482" s="33">
        <v>22026001106</v>
      </c>
      <c r="E482" s="55" t="s">
        <v>581</v>
      </c>
      <c r="F482" s="35">
        <v>302.5</v>
      </c>
      <c r="G482" s="55" t="s">
        <v>1377</v>
      </c>
      <c r="H482" s="55" t="s">
        <v>1379</v>
      </c>
      <c r="I482" s="33">
        <v>220</v>
      </c>
      <c r="J482" s="55" t="s">
        <v>1084</v>
      </c>
      <c r="K482" s="55" t="s">
        <v>494</v>
      </c>
      <c r="L482" s="55" t="s">
        <v>456</v>
      </c>
      <c r="M482" s="55" t="s">
        <v>457</v>
      </c>
      <c r="N482" s="55" t="s">
        <v>458</v>
      </c>
      <c r="O482" s="32" t="s">
        <v>276</v>
      </c>
      <c r="P482" s="32" t="s">
        <v>242</v>
      </c>
      <c r="Q482" s="45" t="s">
        <v>396</v>
      </c>
      <c r="R482" s="32" t="s">
        <v>231</v>
      </c>
      <c r="S482" s="45" t="s">
        <v>262</v>
      </c>
      <c r="T482" s="42" t="str">
        <f>VLOOKUP(Tabla1[[#This Row],[AREA]],Hoja1!A:B,2,FALSE)</f>
        <v>11. Salud pública y seguridad ciudadana</v>
      </c>
      <c r="U482" s="45" t="s">
        <v>112</v>
      </c>
      <c r="V482" s="42" t="str">
        <f>VLOOKUP(Tabla1[[#This Row],[PROGRAMA]],Hoja1!A:B,2,FALSE)</f>
        <v>1361. Prevención y extinción de incencios</v>
      </c>
      <c r="W482" s="45">
        <v>21</v>
      </c>
      <c r="X482" s="45">
        <v>213</v>
      </c>
    </row>
    <row r="483" spans="1:24" x14ac:dyDescent="0.25">
      <c r="A483" s="33">
        <v>220259000053</v>
      </c>
      <c r="B483" s="55" t="s">
        <v>451</v>
      </c>
      <c r="C483" s="34">
        <v>46023</v>
      </c>
      <c r="D483" s="33">
        <v>22026001107</v>
      </c>
      <c r="E483" s="55" t="s">
        <v>581</v>
      </c>
      <c r="F483" s="35">
        <v>959.92</v>
      </c>
      <c r="G483" s="55" t="s">
        <v>282</v>
      </c>
      <c r="H483" s="55" t="s">
        <v>1380</v>
      </c>
      <c r="I483" s="33">
        <v>220</v>
      </c>
      <c r="J483" s="55" t="s">
        <v>455</v>
      </c>
      <c r="K483" s="55" t="s">
        <v>455</v>
      </c>
      <c r="L483" s="55" t="s">
        <v>456</v>
      </c>
      <c r="M483" s="55" t="s">
        <v>457</v>
      </c>
      <c r="N483" s="55" t="s">
        <v>458</v>
      </c>
      <c r="O483" s="32" t="s">
        <v>276</v>
      </c>
      <c r="P483" s="32" t="s">
        <v>242</v>
      </c>
      <c r="Q483" s="45" t="s">
        <v>396</v>
      </c>
      <c r="R483" s="32" t="s">
        <v>231</v>
      </c>
      <c r="S483" s="45" t="s">
        <v>262</v>
      </c>
      <c r="T483" s="42" t="str">
        <f>VLOOKUP(Tabla1[[#This Row],[AREA]],Hoja1!A:B,2,FALSE)</f>
        <v>11. Salud pública y seguridad ciudadana</v>
      </c>
      <c r="U483" s="45" t="s">
        <v>112</v>
      </c>
      <c r="V483" s="42" t="str">
        <f>VLOOKUP(Tabla1[[#This Row],[PROGRAMA]],Hoja1!A:B,2,FALSE)</f>
        <v>1361. Prevención y extinción de incencios</v>
      </c>
      <c r="W483" s="45">
        <v>21</v>
      </c>
      <c r="X483" s="45">
        <v>213</v>
      </c>
    </row>
    <row r="484" spans="1:24" x14ac:dyDescent="0.25">
      <c r="A484" s="33">
        <v>220259000054</v>
      </c>
      <c r="B484" s="55" t="s">
        <v>451</v>
      </c>
      <c r="C484" s="34">
        <v>46023</v>
      </c>
      <c r="D484" s="33">
        <v>22026001108</v>
      </c>
      <c r="E484" s="55" t="s">
        <v>581</v>
      </c>
      <c r="F484" s="35">
        <v>151.25</v>
      </c>
      <c r="G484" s="55" t="s">
        <v>282</v>
      </c>
      <c r="H484" s="55" t="s">
        <v>1381</v>
      </c>
      <c r="I484" s="33">
        <v>220</v>
      </c>
      <c r="J484" s="55" t="s">
        <v>455</v>
      </c>
      <c r="K484" s="55" t="s">
        <v>455</v>
      </c>
      <c r="L484" s="55" t="s">
        <v>456</v>
      </c>
      <c r="M484" s="55" t="s">
        <v>457</v>
      </c>
      <c r="N484" s="55" t="s">
        <v>458</v>
      </c>
      <c r="O484" s="32" t="s">
        <v>276</v>
      </c>
      <c r="P484" s="32" t="s">
        <v>242</v>
      </c>
      <c r="Q484" s="45" t="s">
        <v>396</v>
      </c>
      <c r="R484" s="32" t="s">
        <v>231</v>
      </c>
      <c r="S484" s="45" t="s">
        <v>262</v>
      </c>
      <c r="T484" s="42" t="str">
        <f>VLOOKUP(Tabla1[[#This Row],[AREA]],Hoja1!A:B,2,FALSE)</f>
        <v>11. Salud pública y seguridad ciudadana</v>
      </c>
      <c r="U484" s="45" t="s">
        <v>112</v>
      </c>
      <c r="V484" s="42" t="str">
        <f>VLOOKUP(Tabla1[[#This Row],[PROGRAMA]],Hoja1!A:B,2,FALSE)</f>
        <v>1361. Prevención y extinción de incencios</v>
      </c>
      <c r="W484" s="45">
        <v>21</v>
      </c>
      <c r="X484" s="45">
        <v>213</v>
      </c>
    </row>
    <row r="485" spans="1:24" x14ac:dyDescent="0.25">
      <c r="A485" s="33">
        <v>220260000671</v>
      </c>
      <c r="B485" s="55" t="s">
        <v>451</v>
      </c>
      <c r="C485" s="34">
        <v>46049</v>
      </c>
      <c r="D485" s="33">
        <v>22026000494</v>
      </c>
      <c r="E485" s="55" t="s">
        <v>726</v>
      </c>
      <c r="F485" s="35">
        <v>181.5</v>
      </c>
      <c r="G485" s="55" t="s">
        <v>402</v>
      </c>
      <c r="H485" s="55" t="s">
        <v>1382</v>
      </c>
      <c r="I485" s="33">
        <v>220</v>
      </c>
      <c r="J485" s="55" t="s">
        <v>455</v>
      </c>
      <c r="K485" s="55" t="s">
        <v>455</v>
      </c>
      <c r="L485" s="55" t="s">
        <v>456</v>
      </c>
      <c r="M485" s="55" t="s">
        <v>467</v>
      </c>
      <c r="N485" s="55" t="s">
        <v>468</v>
      </c>
      <c r="O485" s="32" t="s">
        <v>281</v>
      </c>
      <c r="P485" s="32" t="s">
        <v>242</v>
      </c>
      <c r="Q485" s="45" t="s">
        <v>396</v>
      </c>
      <c r="R485" s="32" t="s">
        <v>231</v>
      </c>
      <c r="S485" s="45" t="s">
        <v>69</v>
      </c>
      <c r="T485" s="42" t="str">
        <f>VLOOKUP(Tabla1[[#This Row],[AREA]],Hoja1!A:B,2,FALSE)</f>
        <v>03. Participación ciudadana y deportes</v>
      </c>
      <c r="U485" s="45" t="s">
        <v>192</v>
      </c>
      <c r="V485" s="42" t="str">
        <f>VLOOKUP(Tabla1[[#This Row],[PROGRAMA]],Hoja1!A:B,2,FALSE)</f>
        <v>9241. Participación ciudadana</v>
      </c>
      <c r="W485" s="45">
        <v>21</v>
      </c>
      <c r="X485" s="45">
        <v>213</v>
      </c>
    </row>
    <row r="486" spans="1:24" x14ac:dyDescent="0.25">
      <c r="A486" s="33">
        <v>220260000680</v>
      </c>
      <c r="B486" s="55" t="s">
        <v>451</v>
      </c>
      <c r="C486" s="34">
        <v>46049</v>
      </c>
      <c r="D486" s="33">
        <v>22026000693</v>
      </c>
      <c r="E486" s="55" t="s">
        <v>542</v>
      </c>
      <c r="F486" s="35">
        <v>1045</v>
      </c>
      <c r="G486" s="55" t="s">
        <v>31</v>
      </c>
      <c r="H486" s="55" t="s">
        <v>1383</v>
      </c>
      <c r="I486" s="33">
        <v>220</v>
      </c>
      <c r="J486" s="55" t="s">
        <v>1384</v>
      </c>
      <c r="K486" s="55" t="s">
        <v>455</v>
      </c>
      <c r="L486" s="55" t="s">
        <v>456</v>
      </c>
      <c r="M486" s="55" t="s">
        <v>467</v>
      </c>
      <c r="N486" s="55" t="s">
        <v>468</v>
      </c>
      <c r="O486" s="32" t="s">
        <v>281</v>
      </c>
      <c r="P486" s="32" t="s">
        <v>242</v>
      </c>
      <c r="Q486" s="45" t="s">
        <v>396</v>
      </c>
      <c r="R486" s="32" t="s">
        <v>231</v>
      </c>
      <c r="S486" s="45" t="s">
        <v>69</v>
      </c>
      <c r="T486" s="42" t="str">
        <f>VLOOKUP(Tabla1[[#This Row],[AREA]],Hoja1!A:B,2,FALSE)</f>
        <v>03. Participación ciudadana y deportes</v>
      </c>
      <c r="U486" s="45" t="s">
        <v>192</v>
      </c>
      <c r="V486" s="42" t="str">
        <f>VLOOKUP(Tabla1[[#This Row],[PROGRAMA]],Hoja1!A:B,2,FALSE)</f>
        <v>9241. Participación ciudadana</v>
      </c>
      <c r="W486" s="45">
        <v>22</v>
      </c>
      <c r="X486" s="45">
        <v>22609</v>
      </c>
    </row>
    <row r="487" spans="1:24" x14ac:dyDescent="0.25">
      <c r="A487" s="33">
        <v>220259000055</v>
      </c>
      <c r="B487" s="55" t="s">
        <v>451</v>
      </c>
      <c r="C487" s="34">
        <v>46023</v>
      </c>
      <c r="D487" s="33">
        <v>22026001109</v>
      </c>
      <c r="E487" s="55" t="s">
        <v>581</v>
      </c>
      <c r="F487" s="35">
        <v>2263.13</v>
      </c>
      <c r="G487" s="55" t="s">
        <v>1385</v>
      </c>
      <c r="H487" s="55" t="s">
        <v>1386</v>
      </c>
      <c r="I487" s="33">
        <v>220</v>
      </c>
      <c r="J487" s="55" t="s">
        <v>1387</v>
      </c>
      <c r="K487" s="55" t="s">
        <v>649</v>
      </c>
      <c r="L487" s="55" t="s">
        <v>456</v>
      </c>
      <c r="M487" s="55" t="s">
        <v>457</v>
      </c>
      <c r="N487" s="55" t="s">
        <v>458</v>
      </c>
      <c r="O487" s="32" t="s">
        <v>276</v>
      </c>
      <c r="P487" s="32" t="s">
        <v>242</v>
      </c>
      <c r="Q487" s="45" t="s">
        <v>396</v>
      </c>
      <c r="R487" s="32" t="s">
        <v>231</v>
      </c>
      <c r="S487" s="45" t="s">
        <v>262</v>
      </c>
      <c r="T487" s="42" t="str">
        <f>VLOOKUP(Tabla1[[#This Row],[AREA]],Hoja1!A:B,2,FALSE)</f>
        <v>11. Salud pública y seguridad ciudadana</v>
      </c>
      <c r="U487" s="45" t="s">
        <v>112</v>
      </c>
      <c r="V487" s="42" t="str">
        <f>VLOOKUP(Tabla1[[#This Row],[PROGRAMA]],Hoja1!A:B,2,FALSE)</f>
        <v>1361. Prevención y extinción de incencios</v>
      </c>
      <c r="W487" s="45">
        <v>21</v>
      </c>
      <c r="X487" s="45">
        <v>213</v>
      </c>
    </row>
    <row r="488" spans="1:24" x14ac:dyDescent="0.25">
      <c r="A488" s="33">
        <v>220260002481</v>
      </c>
      <c r="B488" s="55" t="s">
        <v>451</v>
      </c>
      <c r="C488" s="34">
        <v>46070</v>
      </c>
      <c r="D488" s="33">
        <v>22026001977</v>
      </c>
      <c r="E488" s="55" t="s">
        <v>525</v>
      </c>
      <c r="F488" s="35">
        <v>14515.14</v>
      </c>
      <c r="G488" s="55" t="s">
        <v>1388</v>
      </c>
      <c r="H488" s="55" t="s">
        <v>1389</v>
      </c>
      <c r="I488" s="33">
        <v>220</v>
      </c>
      <c r="J488" s="55" t="s">
        <v>455</v>
      </c>
      <c r="K488" s="55" t="s">
        <v>455</v>
      </c>
      <c r="L488" s="55" t="s">
        <v>456</v>
      </c>
      <c r="M488" s="55" t="s">
        <v>467</v>
      </c>
      <c r="N488" s="55" t="s">
        <v>468</v>
      </c>
      <c r="O488" s="32" t="s">
        <v>281</v>
      </c>
      <c r="P488" s="32" t="s">
        <v>242</v>
      </c>
      <c r="Q488" s="45" t="s">
        <v>396</v>
      </c>
      <c r="R488" s="32" t="s">
        <v>231</v>
      </c>
      <c r="S488" s="45" t="s">
        <v>74</v>
      </c>
      <c r="T488" s="42" t="str">
        <f>VLOOKUP(Tabla1[[#This Row],[AREA]],Hoja1!A:B,2,FALSE)</f>
        <v>09. Turismo, eventos y marca ciudad</v>
      </c>
      <c r="U488" s="45" t="s">
        <v>176</v>
      </c>
      <c r="V488" s="42" t="str">
        <f>VLOOKUP(Tabla1[[#This Row],[PROGRAMA]],Hoja1!A:B,2,FALSE)</f>
        <v>4321. Turismo</v>
      </c>
      <c r="W488" s="45">
        <v>22</v>
      </c>
      <c r="X488" s="45">
        <v>22799</v>
      </c>
    </row>
    <row r="489" spans="1:24" x14ac:dyDescent="0.25">
      <c r="A489" s="33">
        <v>220260004058</v>
      </c>
      <c r="B489" s="55" t="s">
        <v>451</v>
      </c>
      <c r="C489" s="34">
        <v>46078</v>
      </c>
      <c r="D489" s="33">
        <v>22026002499</v>
      </c>
      <c r="E489" s="55" t="s">
        <v>1390</v>
      </c>
      <c r="F489" s="35">
        <v>3230.7</v>
      </c>
      <c r="G489" s="55" t="s">
        <v>1391</v>
      </c>
      <c r="H489" s="55" t="s">
        <v>1392</v>
      </c>
      <c r="I489" s="33">
        <v>220</v>
      </c>
      <c r="J489" s="55" t="s">
        <v>1349</v>
      </c>
      <c r="K489" s="55" t="s">
        <v>455</v>
      </c>
      <c r="L489" s="55" t="s">
        <v>456</v>
      </c>
      <c r="M489" s="55" t="s">
        <v>467</v>
      </c>
      <c r="N489" s="55" t="s">
        <v>468</v>
      </c>
      <c r="O489" s="32" t="s">
        <v>281</v>
      </c>
      <c r="P489" s="32" t="s">
        <v>242</v>
      </c>
      <c r="Q489" s="45" t="s">
        <v>396</v>
      </c>
      <c r="R489" s="32" t="s">
        <v>231</v>
      </c>
      <c r="S489" s="45" t="s">
        <v>75</v>
      </c>
      <c r="T489" s="42" t="str">
        <f>VLOOKUP(Tabla1[[#This Row],[AREA]],Hoja1!A:B,2,FALSE)</f>
        <v>10. Personas mayores, familia y servicios sociales</v>
      </c>
      <c r="U489" s="45" t="s">
        <v>130</v>
      </c>
      <c r="V489" s="42" t="str">
        <f>VLOOKUP(Tabla1[[#This Row],[PROGRAMA]],Hoja1!A:B,2,FALSE)</f>
        <v>2311. Intervención social</v>
      </c>
      <c r="W489" s="45">
        <v>22</v>
      </c>
      <c r="X489" s="45">
        <v>22699</v>
      </c>
    </row>
    <row r="490" spans="1:24" x14ac:dyDescent="0.25">
      <c r="A490" s="33">
        <v>220260000712</v>
      </c>
      <c r="B490" s="55" t="s">
        <v>451</v>
      </c>
      <c r="C490" s="34">
        <v>46050</v>
      </c>
      <c r="D490" s="33">
        <v>22026000909</v>
      </c>
      <c r="E490" s="55" t="s">
        <v>542</v>
      </c>
      <c r="F490" s="35">
        <v>605</v>
      </c>
      <c r="G490" s="55" t="s">
        <v>1393</v>
      </c>
      <c r="H490" s="55" t="s">
        <v>1394</v>
      </c>
      <c r="I490" s="33">
        <v>220</v>
      </c>
      <c r="J490" s="55" t="s">
        <v>478</v>
      </c>
      <c r="K490" s="55" t="s">
        <v>478</v>
      </c>
      <c r="L490" s="55" t="s">
        <v>456</v>
      </c>
      <c r="M490" s="55" t="s">
        <v>467</v>
      </c>
      <c r="N490" s="55" t="s">
        <v>468</v>
      </c>
      <c r="O490" s="32" t="s">
        <v>281</v>
      </c>
      <c r="P490" s="32" t="s">
        <v>242</v>
      </c>
      <c r="Q490" s="45" t="s">
        <v>396</v>
      </c>
      <c r="R490" s="32" t="s">
        <v>231</v>
      </c>
      <c r="S490" s="45" t="s">
        <v>69</v>
      </c>
      <c r="T490" s="42" t="str">
        <f>VLOOKUP(Tabla1[[#This Row],[AREA]],Hoja1!A:B,2,FALSE)</f>
        <v>03. Participación ciudadana y deportes</v>
      </c>
      <c r="U490" s="45" t="s">
        <v>192</v>
      </c>
      <c r="V490" s="42" t="str">
        <f>VLOOKUP(Tabla1[[#This Row],[PROGRAMA]],Hoja1!A:B,2,FALSE)</f>
        <v>9241. Participación ciudadana</v>
      </c>
      <c r="W490" s="45">
        <v>22</v>
      </c>
      <c r="X490" s="45">
        <v>22609</v>
      </c>
    </row>
    <row r="491" spans="1:24" x14ac:dyDescent="0.25">
      <c r="A491" s="33">
        <v>220259000987</v>
      </c>
      <c r="B491" s="55" t="s">
        <v>451</v>
      </c>
      <c r="C491" s="34">
        <v>46023</v>
      </c>
      <c r="D491" s="33">
        <v>22026001065</v>
      </c>
      <c r="E491" s="55" t="s">
        <v>483</v>
      </c>
      <c r="F491" s="35">
        <v>1896.6</v>
      </c>
      <c r="G491" s="55" t="s">
        <v>1395</v>
      </c>
      <c r="H491" s="55" t="s">
        <v>1396</v>
      </c>
      <c r="I491" s="33">
        <v>220</v>
      </c>
      <c r="J491" s="55" t="s">
        <v>455</v>
      </c>
      <c r="K491" s="55" t="s">
        <v>455</v>
      </c>
      <c r="L491" s="55" t="s">
        <v>456</v>
      </c>
      <c r="M491" s="55" t="s">
        <v>457</v>
      </c>
      <c r="N491" s="55" t="s">
        <v>458</v>
      </c>
      <c r="O491" s="32" t="s">
        <v>276</v>
      </c>
      <c r="P491" s="32" t="s">
        <v>242</v>
      </c>
      <c r="Q491" s="45" t="s">
        <v>396</v>
      </c>
      <c r="R491" s="32" t="s">
        <v>231</v>
      </c>
      <c r="S491" s="45" t="s">
        <v>66</v>
      </c>
      <c r="T491" s="42" t="str">
        <f>VLOOKUP(Tabla1[[#This Row],[AREA]],Hoja1!A:B,2,FALSE)</f>
        <v>01. Alcaldía</v>
      </c>
      <c r="U491" s="45" t="s">
        <v>185</v>
      </c>
      <c r="V491" s="42" t="str">
        <f>VLOOKUP(Tabla1[[#This Row],[PROGRAMA]],Hoja1!A:B,2,FALSE)</f>
        <v>9203. Unidad de régimen interior</v>
      </c>
      <c r="W491" s="45">
        <v>20</v>
      </c>
      <c r="X491" s="45">
        <v>203</v>
      </c>
    </row>
    <row r="492" spans="1:24" x14ac:dyDescent="0.25">
      <c r="A492" s="33">
        <v>220259000056</v>
      </c>
      <c r="B492" s="55" t="s">
        <v>451</v>
      </c>
      <c r="C492" s="34">
        <v>46023</v>
      </c>
      <c r="D492" s="33">
        <v>22026001110</v>
      </c>
      <c r="E492" s="55" t="s">
        <v>581</v>
      </c>
      <c r="F492" s="35">
        <v>302.5</v>
      </c>
      <c r="G492" s="55" t="s">
        <v>1385</v>
      </c>
      <c r="H492" s="55" t="s">
        <v>1397</v>
      </c>
      <c r="I492" s="33">
        <v>220</v>
      </c>
      <c r="J492" s="55" t="s">
        <v>1387</v>
      </c>
      <c r="K492" s="55" t="s">
        <v>649</v>
      </c>
      <c r="L492" s="55" t="s">
        <v>456</v>
      </c>
      <c r="M492" s="55" t="s">
        <v>457</v>
      </c>
      <c r="N492" s="55" t="s">
        <v>458</v>
      </c>
      <c r="O492" s="32" t="s">
        <v>276</v>
      </c>
      <c r="P492" s="32" t="s">
        <v>242</v>
      </c>
      <c r="Q492" s="45" t="s">
        <v>396</v>
      </c>
      <c r="R492" s="32" t="s">
        <v>231</v>
      </c>
      <c r="S492" s="45" t="s">
        <v>262</v>
      </c>
      <c r="T492" s="42" t="str">
        <f>VLOOKUP(Tabla1[[#This Row],[AREA]],Hoja1!A:B,2,FALSE)</f>
        <v>11. Salud pública y seguridad ciudadana</v>
      </c>
      <c r="U492" s="45" t="s">
        <v>112</v>
      </c>
      <c r="V492" s="42" t="str">
        <f>VLOOKUP(Tabla1[[#This Row],[PROGRAMA]],Hoja1!A:B,2,FALSE)</f>
        <v>1361. Prevención y extinción de incencios</v>
      </c>
      <c r="W492" s="45">
        <v>21</v>
      </c>
      <c r="X492" s="45">
        <v>213</v>
      </c>
    </row>
    <row r="493" spans="1:24" x14ac:dyDescent="0.25">
      <c r="A493" s="33">
        <v>220259000991</v>
      </c>
      <c r="B493" s="55" t="s">
        <v>451</v>
      </c>
      <c r="C493" s="34">
        <v>46023</v>
      </c>
      <c r="D493" s="33">
        <v>22026001081</v>
      </c>
      <c r="E493" s="55" t="s">
        <v>483</v>
      </c>
      <c r="F493" s="35">
        <v>196.85</v>
      </c>
      <c r="G493" s="55" t="s">
        <v>1395</v>
      </c>
      <c r="H493" s="55" t="s">
        <v>1398</v>
      </c>
      <c r="I493" s="33">
        <v>220</v>
      </c>
      <c r="J493" s="55" t="s">
        <v>455</v>
      </c>
      <c r="K493" s="55" t="s">
        <v>455</v>
      </c>
      <c r="L493" s="55" t="s">
        <v>473</v>
      </c>
      <c r="M493" s="55" t="s">
        <v>457</v>
      </c>
      <c r="N493" s="55" t="s">
        <v>458</v>
      </c>
      <c r="O493" s="32" t="s">
        <v>276</v>
      </c>
      <c r="P493" s="32" t="s">
        <v>242</v>
      </c>
      <c r="Q493" s="45" t="s">
        <v>396</v>
      </c>
      <c r="R493" s="32" t="s">
        <v>231</v>
      </c>
      <c r="S493" s="45" t="s">
        <v>66</v>
      </c>
      <c r="T493" s="42" t="str">
        <f>VLOOKUP(Tabla1[[#This Row],[AREA]],Hoja1!A:B,2,FALSE)</f>
        <v>01. Alcaldía</v>
      </c>
      <c r="U493" s="45" t="s">
        <v>185</v>
      </c>
      <c r="V493" s="42" t="str">
        <f>VLOOKUP(Tabla1[[#This Row],[PROGRAMA]],Hoja1!A:B,2,FALSE)</f>
        <v>9203. Unidad de régimen interior</v>
      </c>
      <c r="W493" s="45">
        <v>20</v>
      </c>
      <c r="X493" s="45">
        <v>203</v>
      </c>
    </row>
    <row r="494" spans="1:24" x14ac:dyDescent="0.25">
      <c r="A494" s="33">
        <v>220259000057</v>
      </c>
      <c r="B494" s="55" t="s">
        <v>451</v>
      </c>
      <c r="C494" s="34">
        <v>46023</v>
      </c>
      <c r="D494" s="33">
        <v>22026001111</v>
      </c>
      <c r="E494" s="55" t="s">
        <v>581</v>
      </c>
      <c r="F494" s="35">
        <v>325.19</v>
      </c>
      <c r="G494" s="55" t="s">
        <v>1399</v>
      </c>
      <c r="H494" s="55" t="s">
        <v>1400</v>
      </c>
      <c r="I494" s="33">
        <v>220</v>
      </c>
      <c r="J494" s="55" t="s">
        <v>494</v>
      </c>
      <c r="K494" s="55" t="s">
        <v>494</v>
      </c>
      <c r="L494" s="55" t="s">
        <v>456</v>
      </c>
      <c r="M494" s="55" t="s">
        <v>457</v>
      </c>
      <c r="N494" s="55" t="s">
        <v>458</v>
      </c>
      <c r="O494" s="32" t="s">
        <v>276</v>
      </c>
      <c r="P494" s="32" t="s">
        <v>242</v>
      </c>
      <c r="Q494" s="45" t="s">
        <v>396</v>
      </c>
      <c r="R494" s="32" t="s">
        <v>231</v>
      </c>
      <c r="S494" s="45" t="s">
        <v>262</v>
      </c>
      <c r="T494" s="42" t="str">
        <f>VLOOKUP(Tabla1[[#This Row],[AREA]],Hoja1!A:B,2,FALSE)</f>
        <v>11. Salud pública y seguridad ciudadana</v>
      </c>
      <c r="U494" s="45" t="s">
        <v>112</v>
      </c>
      <c r="V494" s="42" t="str">
        <f>VLOOKUP(Tabla1[[#This Row],[PROGRAMA]],Hoja1!A:B,2,FALSE)</f>
        <v>1361. Prevención y extinción de incencios</v>
      </c>
      <c r="W494" s="45">
        <v>21</v>
      </c>
      <c r="X494" s="45">
        <v>213</v>
      </c>
    </row>
    <row r="495" spans="1:24" x14ac:dyDescent="0.25">
      <c r="A495" s="33">
        <v>220259000058</v>
      </c>
      <c r="B495" s="55" t="s">
        <v>451</v>
      </c>
      <c r="C495" s="34">
        <v>46023</v>
      </c>
      <c r="D495" s="33">
        <v>22026001112</v>
      </c>
      <c r="E495" s="55" t="s">
        <v>581</v>
      </c>
      <c r="F495" s="35">
        <v>151.25</v>
      </c>
      <c r="G495" s="55" t="s">
        <v>1399</v>
      </c>
      <c r="H495" s="55" t="s">
        <v>1401</v>
      </c>
      <c r="I495" s="33">
        <v>220</v>
      </c>
      <c r="J495" s="55" t="s">
        <v>494</v>
      </c>
      <c r="K495" s="55" t="s">
        <v>494</v>
      </c>
      <c r="L495" s="55" t="s">
        <v>456</v>
      </c>
      <c r="M495" s="55" t="s">
        <v>457</v>
      </c>
      <c r="N495" s="55" t="s">
        <v>458</v>
      </c>
      <c r="O495" s="32" t="s">
        <v>276</v>
      </c>
      <c r="P495" s="32" t="s">
        <v>242</v>
      </c>
      <c r="Q495" s="45" t="s">
        <v>396</v>
      </c>
      <c r="R495" s="32" t="s">
        <v>231</v>
      </c>
      <c r="S495" s="45" t="s">
        <v>262</v>
      </c>
      <c r="T495" s="42" t="str">
        <f>VLOOKUP(Tabla1[[#This Row],[AREA]],Hoja1!A:B,2,FALSE)</f>
        <v>11. Salud pública y seguridad ciudadana</v>
      </c>
      <c r="U495" s="45" t="s">
        <v>112</v>
      </c>
      <c r="V495" s="42" t="str">
        <f>VLOOKUP(Tabla1[[#This Row],[PROGRAMA]],Hoja1!A:B,2,FALSE)</f>
        <v>1361. Prevención y extinción de incencios</v>
      </c>
      <c r="W495" s="45">
        <v>21</v>
      </c>
      <c r="X495" s="45">
        <v>213</v>
      </c>
    </row>
    <row r="496" spans="1:24" x14ac:dyDescent="0.25">
      <c r="A496" s="33">
        <v>220259000059</v>
      </c>
      <c r="B496" s="55" t="s">
        <v>451</v>
      </c>
      <c r="C496" s="34">
        <v>46023</v>
      </c>
      <c r="D496" s="33">
        <v>22026001113</v>
      </c>
      <c r="E496" s="55" t="s">
        <v>581</v>
      </c>
      <c r="F496" s="35">
        <v>374.35</v>
      </c>
      <c r="G496" s="55" t="s">
        <v>15</v>
      </c>
      <c r="H496" s="55" t="s">
        <v>1402</v>
      </c>
      <c r="I496" s="33">
        <v>220</v>
      </c>
      <c r="J496" s="55" t="s">
        <v>455</v>
      </c>
      <c r="K496" s="55" t="s">
        <v>455</v>
      </c>
      <c r="L496" s="55" t="s">
        <v>456</v>
      </c>
      <c r="M496" s="55" t="s">
        <v>457</v>
      </c>
      <c r="N496" s="55" t="s">
        <v>458</v>
      </c>
      <c r="O496" s="32" t="s">
        <v>276</v>
      </c>
      <c r="P496" s="32" t="s">
        <v>242</v>
      </c>
      <c r="Q496" s="45" t="s">
        <v>396</v>
      </c>
      <c r="R496" s="32" t="s">
        <v>231</v>
      </c>
      <c r="S496" s="45" t="s">
        <v>262</v>
      </c>
      <c r="T496" s="42" t="str">
        <f>VLOOKUP(Tabla1[[#This Row],[AREA]],Hoja1!A:B,2,FALSE)</f>
        <v>11. Salud pública y seguridad ciudadana</v>
      </c>
      <c r="U496" s="45" t="s">
        <v>112</v>
      </c>
      <c r="V496" s="42" t="str">
        <f>VLOOKUP(Tabla1[[#This Row],[PROGRAMA]],Hoja1!A:B,2,FALSE)</f>
        <v>1361. Prevención y extinción de incencios</v>
      </c>
      <c r="W496" s="45">
        <v>21</v>
      </c>
      <c r="X496" s="45">
        <v>213</v>
      </c>
    </row>
    <row r="497" spans="1:24" x14ac:dyDescent="0.25">
      <c r="A497" s="33">
        <v>220260002106</v>
      </c>
      <c r="B497" s="55" t="s">
        <v>485</v>
      </c>
      <c r="C497" s="34">
        <v>46069</v>
      </c>
      <c r="D497" s="33">
        <v>22026000868</v>
      </c>
      <c r="E497" s="55" t="s">
        <v>1199</v>
      </c>
      <c r="F497" s="35">
        <v>105.83</v>
      </c>
      <c r="G497" s="55" t="s">
        <v>1403</v>
      </c>
      <c r="H497" s="55" t="s">
        <v>1404</v>
      </c>
      <c r="I497" s="33">
        <v>300</v>
      </c>
      <c r="J497" s="55" t="s">
        <v>455</v>
      </c>
      <c r="K497" s="55" t="s">
        <v>455</v>
      </c>
      <c r="L497" s="55" t="s">
        <v>473</v>
      </c>
      <c r="M497" s="55" t="s">
        <v>457</v>
      </c>
      <c r="N497" s="55" t="s">
        <v>458</v>
      </c>
      <c r="O497" s="32" t="s">
        <v>280</v>
      </c>
      <c r="P497" s="32" t="s">
        <v>242</v>
      </c>
      <c r="Q497" s="45" t="s">
        <v>396</v>
      </c>
      <c r="R497" s="32" t="s">
        <v>231</v>
      </c>
      <c r="S497" s="45" t="s">
        <v>68</v>
      </c>
      <c r="T497" s="42" t="str">
        <f>VLOOKUP(Tabla1[[#This Row],[AREA]],Hoja1!A:B,2,FALSE)</f>
        <v>02. Urbanismo y vivienda</v>
      </c>
      <c r="U497" s="45" t="s">
        <v>197</v>
      </c>
      <c r="V497" s="42" t="str">
        <f>VLOOKUP(Tabla1[[#This Row],[PROGRAMA]],Hoja1!A:B,2,FALSE)</f>
        <v>9332. Mantenimiento de edificios e instalaciones municipales</v>
      </c>
      <c r="W497" s="45">
        <v>21</v>
      </c>
      <c r="X497" s="45">
        <v>212</v>
      </c>
    </row>
    <row r="498" spans="1:24" x14ac:dyDescent="0.25">
      <c r="A498" s="33">
        <v>220259000060</v>
      </c>
      <c r="B498" s="55" t="s">
        <v>451</v>
      </c>
      <c r="C498" s="34">
        <v>46023</v>
      </c>
      <c r="D498" s="33">
        <v>22026001114</v>
      </c>
      <c r="E498" s="55" t="s">
        <v>581</v>
      </c>
      <c r="F498" s="35">
        <v>60.5</v>
      </c>
      <c r="G498" s="55" t="s">
        <v>15</v>
      </c>
      <c r="H498" s="55" t="s">
        <v>1405</v>
      </c>
      <c r="I498" s="33">
        <v>220</v>
      </c>
      <c r="J498" s="55" t="s">
        <v>455</v>
      </c>
      <c r="K498" s="55" t="s">
        <v>455</v>
      </c>
      <c r="L498" s="55" t="s">
        <v>456</v>
      </c>
      <c r="M498" s="55" t="s">
        <v>457</v>
      </c>
      <c r="N498" s="55" t="s">
        <v>458</v>
      </c>
      <c r="O498" s="32" t="s">
        <v>276</v>
      </c>
      <c r="P498" s="32" t="s">
        <v>242</v>
      </c>
      <c r="Q498" s="45" t="s">
        <v>396</v>
      </c>
      <c r="R498" s="32" t="s">
        <v>231</v>
      </c>
      <c r="S498" s="45" t="s">
        <v>262</v>
      </c>
      <c r="T498" s="42" t="str">
        <f>VLOOKUP(Tabla1[[#This Row],[AREA]],Hoja1!A:B,2,FALSE)</f>
        <v>11. Salud pública y seguridad ciudadana</v>
      </c>
      <c r="U498" s="45" t="s">
        <v>112</v>
      </c>
      <c r="V498" s="42" t="str">
        <f>VLOOKUP(Tabla1[[#This Row],[PROGRAMA]],Hoja1!A:B,2,FALSE)</f>
        <v>1361. Prevención y extinción de incencios</v>
      </c>
      <c r="W498" s="45">
        <v>21</v>
      </c>
      <c r="X498" s="45">
        <v>213</v>
      </c>
    </row>
    <row r="499" spans="1:24" x14ac:dyDescent="0.25">
      <c r="A499" s="33">
        <v>220259000061</v>
      </c>
      <c r="B499" s="55" t="s">
        <v>451</v>
      </c>
      <c r="C499" s="34">
        <v>46023</v>
      </c>
      <c r="D499" s="33">
        <v>22026001115</v>
      </c>
      <c r="E499" s="55" t="s">
        <v>590</v>
      </c>
      <c r="F499" s="35">
        <v>2696.13</v>
      </c>
      <c r="G499" s="55" t="s">
        <v>18</v>
      </c>
      <c r="H499" s="55" t="s">
        <v>1406</v>
      </c>
      <c r="I499" s="33">
        <v>220</v>
      </c>
      <c r="J499" s="55" t="s">
        <v>455</v>
      </c>
      <c r="K499" s="55" t="s">
        <v>455</v>
      </c>
      <c r="L499" s="55" t="s">
        <v>456</v>
      </c>
      <c r="M499" s="55" t="s">
        <v>457</v>
      </c>
      <c r="N499" s="55" t="s">
        <v>458</v>
      </c>
      <c r="O499" s="32" t="s">
        <v>276</v>
      </c>
      <c r="P499" s="32" t="s">
        <v>242</v>
      </c>
      <c r="Q499" s="45" t="s">
        <v>396</v>
      </c>
      <c r="R499" s="32" t="s">
        <v>231</v>
      </c>
      <c r="S499" s="45" t="s">
        <v>262</v>
      </c>
      <c r="T499" s="42" t="str">
        <f>VLOOKUP(Tabla1[[#This Row],[AREA]],Hoja1!A:B,2,FALSE)</f>
        <v>11. Salud pública y seguridad ciudadana</v>
      </c>
      <c r="U499" s="45" t="s">
        <v>106</v>
      </c>
      <c r="V499" s="42" t="str">
        <f>VLOOKUP(Tabla1[[#This Row],[PROGRAMA]],Hoja1!A:B,2,FALSE)</f>
        <v>1321. Policía municipal</v>
      </c>
      <c r="W499" s="45">
        <v>21</v>
      </c>
      <c r="X499" s="45">
        <v>213</v>
      </c>
    </row>
    <row r="500" spans="1:24" x14ac:dyDescent="0.25">
      <c r="A500" s="33">
        <v>220260002775</v>
      </c>
      <c r="B500" s="55" t="s">
        <v>485</v>
      </c>
      <c r="C500" s="34">
        <v>46072</v>
      </c>
      <c r="D500" s="33">
        <v>22026000868</v>
      </c>
      <c r="E500" s="55" t="s">
        <v>1199</v>
      </c>
      <c r="F500" s="35">
        <v>163.04</v>
      </c>
      <c r="G500" s="55" t="s">
        <v>1403</v>
      </c>
      <c r="H500" s="55" t="s">
        <v>1407</v>
      </c>
      <c r="I500" s="33">
        <v>300</v>
      </c>
      <c r="J500" s="55" t="s">
        <v>455</v>
      </c>
      <c r="K500" s="55" t="s">
        <v>455</v>
      </c>
      <c r="L500" s="55" t="s">
        <v>473</v>
      </c>
      <c r="M500" s="55" t="s">
        <v>457</v>
      </c>
      <c r="N500" s="55" t="s">
        <v>458</v>
      </c>
      <c r="O500" s="32" t="s">
        <v>280</v>
      </c>
      <c r="P500" s="32" t="s">
        <v>242</v>
      </c>
      <c r="Q500" s="45" t="s">
        <v>396</v>
      </c>
      <c r="R500" s="32" t="s">
        <v>231</v>
      </c>
      <c r="S500" s="45" t="s">
        <v>68</v>
      </c>
      <c r="T500" s="42" t="str">
        <f>VLOOKUP(Tabla1[[#This Row],[AREA]],Hoja1!A:B,2,FALSE)</f>
        <v>02. Urbanismo y vivienda</v>
      </c>
      <c r="U500" s="45" t="s">
        <v>197</v>
      </c>
      <c r="V500" s="42" t="str">
        <f>VLOOKUP(Tabla1[[#This Row],[PROGRAMA]],Hoja1!A:B,2,FALSE)</f>
        <v>9332. Mantenimiento de edificios e instalaciones municipales</v>
      </c>
      <c r="W500" s="45">
        <v>21</v>
      </c>
      <c r="X500" s="45">
        <v>212</v>
      </c>
    </row>
    <row r="501" spans="1:24" x14ac:dyDescent="0.25">
      <c r="A501" s="33">
        <v>220259000062</v>
      </c>
      <c r="B501" s="55" t="s">
        <v>451</v>
      </c>
      <c r="C501" s="34">
        <v>46023</v>
      </c>
      <c r="D501" s="33">
        <v>22026001116</v>
      </c>
      <c r="E501" s="55" t="s">
        <v>590</v>
      </c>
      <c r="F501" s="35">
        <v>1875</v>
      </c>
      <c r="G501" s="55" t="s">
        <v>18</v>
      </c>
      <c r="H501" s="55" t="s">
        <v>1408</v>
      </c>
      <c r="I501" s="33">
        <v>220</v>
      </c>
      <c r="J501" s="55" t="s">
        <v>455</v>
      </c>
      <c r="K501" s="55" t="s">
        <v>455</v>
      </c>
      <c r="L501" s="55" t="s">
        <v>456</v>
      </c>
      <c r="M501" s="55" t="s">
        <v>457</v>
      </c>
      <c r="N501" s="55" t="s">
        <v>458</v>
      </c>
      <c r="O501" s="32" t="s">
        <v>276</v>
      </c>
      <c r="P501" s="32" t="s">
        <v>242</v>
      </c>
      <c r="Q501" s="45" t="s">
        <v>396</v>
      </c>
      <c r="R501" s="32" t="s">
        <v>231</v>
      </c>
      <c r="S501" s="45" t="s">
        <v>262</v>
      </c>
      <c r="T501" s="42" t="str">
        <f>VLOOKUP(Tabla1[[#This Row],[AREA]],Hoja1!A:B,2,FALSE)</f>
        <v>11. Salud pública y seguridad ciudadana</v>
      </c>
      <c r="U501" s="45" t="s">
        <v>106</v>
      </c>
      <c r="V501" s="42" t="str">
        <f>VLOOKUP(Tabla1[[#This Row],[PROGRAMA]],Hoja1!A:B,2,FALSE)</f>
        <v>1321. Policía municipal</v>
      </c>
      <c r="W501" s="45">
        <v>21</v>
      </c>
      <c r="X501" s="45">
        <v>213</v>
      </c>
    </row>
    <row r="502" spans="1:24" x14ac:dyDescent="0.25">
      <c r="A502" s="33">
        <v>220259000063</v>
      </c>
      <c r="B502" s="55" t="s">
        <v>451</v>
      </c>
      <c r="C502" s="34">
        <v>46023</v>
      </c>
      <c r="D502" s="33">
        <v>22026001117</v>
      </c>
      <c r="E502" s="55" t="s">
        <v>763</v>
      </c>
      <c r="F502" s="35">
        <v>7666.67</v>
      </c>
      <c r="G502" s="55" t="s">
        <v>1409</v>
      </c>
      <c r="H502" s="55" t="s">
        <v>1410</v>
      </c>
      <c r="I502" s="33">
        <v>220</v>
      </c>
      <c r="J502" s="55" t="s">
        <v>1411</v>
      </c>
      <c r="K502" s="55" t="s">
        <v>455</v>
      </c>
      <c r="L502" s="55" t="s">
        <v>456</v>
      </c>
      <c r="M502" s="55" t="s">
        <v>457</v>
      </c>
      <c r="N502" s="55" t="s">
        <v>458</v>
      </c>
      <c r="O502" s="32" t="s">
        <v>276</v>
      </c>
      <c r="P502" s="32" t="s">
        <v>242</v>
      </c>
      <c r="Q502" s="45" t="s">
        <v>396</v>
      </c>
      <c r="R502" s="32" t="s">
        <v>231</v>
      </c>
      <c r="S502" s="45" t="s">
        <v>262</v>
      </c>
      <c r="T502" s="42" t="str">
        <f>VLOOKUP(Tabla1[[#This Row],[AREA]],Hoja1!A:B,2,FALSE)</f>
        <v>11. Salud pública y seguridad ciudadana</v>
      </c>
      <c r="U502" s="45" t="s">
        <v>141</v>
      </c>
      <c r="V502" s="42" t="str">
        <f>VLOOKUP(Tabla1[[#This Row],[PROGRAMA]],Hoja1!A:B,2,FALSE)</f>
        <v>3111. Protección de la salubridad pública</v>
      </c>
      <c r="W502" s="45">
        <v>22</v>
      </c>
      <c r="X502" s="45">
        <v>22799</v>
      </c>
    </row>
    <row r="503" spans="1:24" x14ac:dyDescent="0.25">
      <c r="A503" s="33">
        <v>220259000070</v>
      </c>
      <c r="B503" s="55" t="s">
        <v>451</v>
      </c>
      <c r="C503" s="34">
        <v>46023</v>
      </c>
      <c r="D503" s="33">
        <v>22026001508</v>
      </c>
      <c r="E503" s="55" t="s">
        <v>756</v>
      </c>
      <c r="F503" s="35">
        <v>5673.62</v>
      </c>
      <c r="G503" s="55" t="s">
        <v>1173</v>
      </c>
      <c r="H503" s="55" t="s">
        <v>1412</v>
      </c>
      <c r="I503" s="33">
        <v>220</v>
      </c>
      <c r="J503" s="55" t="s">
        <v>455</v>
      </c>
      <c r="K503" s="55" t="s">
        <v>455</v>
      </c>
      <c r="L503" s="55" t="s">
        <v>456</v>
      </c>
      <c r="M503" s="55" t="s">
        <v>457</v>
      </c>
      <c r="N503" s="55" t="s">
        <v>458</v>
      </c>
      <c r="O503" s="32" t="s">
        <v>276</v>
      </c>
      <c r="P503" s="32" t="s">
        <v>242</v>
      </c>
      <c r="Q503" s="45" t="s">
        <v>396</v>
      </c>
      <c r="R503" s="32" t="s">
        <v>231</v>
      </c>
      <c r="S503" s="45" t="s">
        <v>70</v>
      </c>
      <c r="T503" s="42" t="str">
        <f>VLOOKUP(Tabla1[[#This Row],[AREA]],Hoja1!A:B,2,FALSE)</f>
        <v>04. Hacienda, personal y modernización administrativa</v>
      </c>
      <c r="U503" s="45" t="s">
        <v>191</v>
      </c>
      <c r="V503" s="42" t="str">
        <f>VLOOKUP(Tabla1[[#This Row],[PROGRAMA]],Hoja1!A:B,2,FALSE)</f>
        <v>9231. Información, registro y gestión del padrón</v>
      </c>
      <c r="W503" s="45">
        <v>22</v>
      </c>
      <c r="X503" s="45">
        <v>22799</v>
      </c>
    </row>
    <row r="504" spans="1:24" x14ac:dyDescent="0.25">
      <c r="A504" s="33">
        <v>220259000110</v>
      </c>
      <c r="B504" s="55" t="s">
        <v>451</v>
      </c>
      <c r="C504" s="34">
        <v>46023</v>
      </c>
      <c r="D504" s="33">
        <v>22026001804</v>
      </c>
      <c r="E504" s="55" t="s">
        <v>615</v>
      </c>
      <c r="F504" s="35">
        <v>965.22</v>
      </c>
      <c r="G504" s="55" t="s">
        <v>1264</v>
      </c>
      <c r="H504" s="55" t="s">
        <v>1413</v>
      </c>
      <c r="I504" s="33">
        <v>220</v>
      </c>
      <c r="J504" s="55" t="s">
        <v>455</v>
      </c>
      <c r="K504" s="55" t="s">
        <v>455</v>
      </c>
      <c r="L504" s="55" t="s">
        <v>456</v>
      </c>
      <c r="M504" s="55" t="s">
        <v>457</v>
      </c>
      <c r="N504" s="55" t="s">
        <v>474</v>
      </c>
      <c r="O504" s="32" t="s">
        <v>276</v>
      </c>
      <c r="P504" s="32" t="s">
        <v>242</v>
      </c>
      <c r="Q504" s="45" t="s">
        <v>396</v>
      </c>
      <c r="R504" s="32" t="s">
        <v>231</v>
      </c>
      <c r="S504" s="45" t="s">
        <v>71</v>
      </c>
      <c r="T504" s="42" t="str">
        <f>VLOOKUP(Tabla1[[#This Row],[AREA]],Hoja1!A:B,2,FALSE)</f>
        <v>06. Educación y cultura</v>
      </c>
      <c r="U504" s="45" t="s">
        <v>147</v>
      </c>
      <c r="V504" s="42" t="str">
        <f>VLOOKUP(Tabla1[[#This Row],[PROGRAMA]],Hoja1!A:B,2,FALSE)</f>
        <v>3232. Conservación y mantenimiento centros educación infantil y primaria</v>
      </c>
      <c r="W504" s="45">
        <v>21</v>
      </c>
      <c r="X504" s="45">
        <v>213</v>
      </c>
    </row>
    <row r="505" spans="1:24" x14ac:dyDescent="0.25">
      <c r="A505" s="33">
        <v>220259000112</v>
      </c>
      <c r="B505" s="55" t="s">
        <v>451</v>
      </c>
      <c r="C505" s="34">
        <v>46023</v>
      </c>
      <c r="D505" s="33">
        <v>22026001805</v>
      </c>
      <c r="E505" s="55" t="s">
        <v>722</v>
      </c>
      <c r="F505" s="35">
        <v>114.95</v>
      </c>
      <c r="G505" s="55" t="s">
        <v>1264</v>
      </c>
      <c r="H505" s="55" t="s">
        <v>1414</v>
      </c>
      <c r="I505" s="33">
        <v>220</v>
      </c>
      <c r="J505" s="55" t="s">
        <v>455</v>
      </c>
      <c r="K505" s="55" t="s">
        <v>455</v>
      </c>
      <c r="L505" s="55" t="s">
        <v>456</v>
      </c>
      <c r="M505" s="55" t="s">
        <v>457</v>
      </c>
      <c r="N505" s="55" t="s">
        <v>474</v>
      </c>
      <c r="O505" s="32" t="s">
        <v>276</v>
      </c>
      <c r="P505" s="32" t="s">
        <v>242</v>
      </c>
      <c r="Q505" s="45" t="s">
        <v>396</v>
      </c>
      <c r="R505" s="32" t="s">
        <v>231</v>
      </c>
      <c r="S505" s="45" t="s">
        <v>71</v>
      </c>
      <c r="T505" s="42" t="str">
        <f>VLOOKUP(Tabla1[[#This Row],[AREA]],Hoja1!A:B,2,FALSE)</f>
        <v>06. Educación y cultura</v>
      </c>
      <c r="U505" s="45" t="s">
        <v>149</v>
      </c>
      <c r="V505" s="42" t="str">
        <f>VLOOKUP(Tabla1[[#This Row],[PROGRAMA]],Hoja1!A:B,2,FALSE)</f>
        <v>3261. Servicios complementarios de educación</v>
      </c>
      <c r="W505" s="45">
        <v>21</v>
      </c>
      <c r="X505" s="45">
        <v>213</v>
      </c>
    </row>
    <row r="506" spans="1:24" x14ac:dyDescent="0.25">
      <c r="A506" s="33">
        <v>220259000116</v>
      </c>
      <c r="B506" s="55" t="s">
        <v>451</v>
      </c>
      <c r="C506" s="34">
        <v>46023</v>
      </c>
      <c r="D506" s="33">
        <v>22026001405</v>
      </c>
      <c r="E506" s="55" t="s">
        <v>617</v>
      </c>
      <c r="F506" s="35">
        <v>41.97</v>
      </c>
      <c r="G506" s="55" t="s">
        <v>1264</v>
      </c>
      <c r="H506" s="55" t="s">
        <v>1415</v>
      </c>
      <c r="I506" s="33">
        <v>220</v>
      </c>
      <c r="J506" s="55" t="s">
        <v>455</v>
      </c>
      <c r="K506" s="55" t="s">
        <v>455</v>
      </c>
      <c r="L506" s="55" t="s">
        <v>456</v>
      </c>
      <c r="M506" s="55" t="s">
        <v>457</v>
      </c>
      <c r="N506" s="55" t="s">
        <v>458</v>
      </c>
      <c r="O506" s="32" t="s">
        <v>276</v>
      </c>
      <c r="P506" s="32" t="s">
        <v>242</v>
      </c>
      <c r="Q506" s="45" t="s">
        <v>396</v>
      </c>
      <c r="R506" s="32" t="s">
        <v>231</v>
      </c>
      <c r="S506" s="45" t="s">
        <v>75</v>
      </c>
      <c r="T506" s="42" t="str">
        <f>VLOOKUP(Tabla1[[#This Row],[AREA]],Hoja1!A:B,2,FALSE)</f>
        <v>10. Personas mayores, familia y servicios sociales</v>
      </c>
      <c r="U506" s="45" t="s">
        <v>132</v>
      </c>
      <c r="V506" s="42" t="str">
        <f>VLOOKUP(Tabla1[[#This Row],[PROGRAMA]],Hoja1!A:B,2,FALSE)</f>
        <v>2312. Iniciativas sociales</v>
      </c>
      <c r="W506" s="45">
        <v>21</v>
      </c>
      <c r="X506" s="45">
        <v>213</v>
      </c>
    </row>
    <row r="507" spans="1:24" x14ac:dyDescent="0.25">
      <c r="A507" s="33">
        <v>220259000118</v>
      </c>
      <c r="B507" s="55" t="s">
        <v>451</v>
      </c>
      <c r="C507" s="34">
        <v>46023</v>
      </c>
      <c r="D507" s="33">
        <v>22026001406</v>
      </c>
      <c r="E507" s="55" t="s">
        <v>617</v>
      </c>
      <c r="F507" s="35">
        <v>94.88</v>
      </c>
      <c r="G507" s="55" t="s">
        <v>1264</v>
      </c>
      <c r="H507" s="55" t="s">
        <v>1416</v>
      </c>
      <c r="I507" s="33">
        <v>220</v>
      </c>
      <c r="J507" s="55" t="s">
        <v>455</v>
      </c>
      <c r="K507" s="55" t="s">
        <v>455</v>
      </c>
      <c r="L507" s="55" t="s">
        <v>456</v>
      </c>
      <c r="M507" s="55" t="s">
        <v>457</v>
      </c>
      <c r="N507" s="55" t="s">
        <v>458</v>
      </c>
      <c r="O507" s="32" t="s">
        <v>276</v>
      </c>
      <c r="P507" s="32" t="s">
        <v>242</v>
      </c>
      <c r="Q507" s="45" t="s">
        <v>396</v>
      </c>
      <c r="R507" s="32" t="s">
        <v>231</v>
      </c>
      <c r="S507" s="45" t="s">
        <v>75</v>
      </c>
      <c r="T507" s="42" t="str">
        <f>VLOOKUP(Tabla1[[#This Row],[AREA]],Hoja1!A:B,2,FALSE)</f>
        <v>10. Personas mayores, familia y servicios sociales</v>
      </c>
      <c r="U507" s="45" t="s">
        <v>132</v>
      </c>
      <c r="V507" s="42" t="str">
        <f>VLOOKUP(Tabla1[[#This Row],[PROGRAMA]],Hoja1!A:B,2,FALSE)</f>
        <v>2312. Iniciativas sociales</v>
      </c>
      <c r="W507" s="45">
        <v>21</v>
      </c>
      <c r="X507" s="45">
        <v>213</v>
      </c>
    </row>
    <row r="508" spans="1:24" x14ac:dyDescent="0.25">
      <c r="A508" s="33">
        <v>220259000119</v>
      </c>
      <c r="B508" s="55" t="s">
        <v>451</v>
      </c>
      <c r="C508" s="34">
        <v>46023</v>
      </c>
      <c r="D508" s="33">
        <v>22026001367</v>
      </c>
      <c r="E508" s="55" t="s">
        <v>726</v>
      </c>
      <c r="F508" s="35">
        <v>574.75</v>
      </c>
      <c r="G508" s="55" t="s">
        <v>1264</v>
      </c>
      <c r="H508" s="55" t="s">
        <v>1417</v>
      </c>
      <c r="I508" s="33">
        <v>220</v>
      </c>
      <c r="J508" s="55" t="s">
        <v>455</v>
      </c>
      <c r="K508" s="55" t="s">
        <v>455</v>
      </c>
      <c r="L508" s="55" t="s">
        <v>456</v>
      </c>
      <c r="M508" s="55" t="s">
        <v>457</v>
      </c>
      <c r="N508" s="55" t="s">
        <v>458</v>
      </c>
      <c r="O508" s="32" t="s">
        <v>276</v>
      </c>
      <c r="P508" s="32" t="s">
        <v>242</v>
      </c>
      <c r="Q508" s="45" t="s">
        <v>396</v>
      </c>
      <c r="R508" s="32" t="s">
        <v>231</v>
      </c>
      <c r="S508" s="45" t="s">
        <v>69</v>
      </c>
      <c r="T508" s="42" t="str">
        <f>VLOOKUP(Tabla1[[#This Row],[AREA]],Hoja1!A:B,2,FALSE)</f>
        <v>03. Participación ciudadana y deportes</v>
      </c>
      <c r="U508" s="45" t="s">
        <v>192</v>
      </c>
      <c r="V508" s="42" t="str">
        <f>VLOOKUP(Tabla1[[#This Row],[PROGRAMA]],Hoja1!A:B,2,FALSE)</f>
        <v>9241. Participación ciudadana</v>
      </c>
      <c r="W508" s="45">
        <v>21</v>
      </c>
      <c r="X508" s="45">
        <v>213</v>
      </c>
    </row>
    <row r="509" spans="1:24" x14ac:dyDescent="0.25">
      <c r="A509" s="33">
        <v>220259000120</v>
      </c>
      <c r="B509" s="55" t="s">
        <v>451</v>
      </c>
      <c r="C509" s="34">
        <v>46023</v>
      </c>
      <c r="D509" s="33">
        <v>22026001408</v>
      </c>
      <c r="E509" s="55" t="s">
        <v>569</v>
      </c>
      <c r="F509" s="35">
        <v>83.93</v>
      </c>
      <c r="G509" s="55" t="s">
        <v>1264</v>
      </c>
      <c r="H509" s="55" t="s">
        <v>1418</v>
      </c>
      <c r="I509" s="33">
        <v>220</v>
      </c>
      <c r="J509" s="55" t="s">
        <v>455</v>
      </c>
      <c r="K509" s="55" t="s">
        <v>455</v>
      </c>
      <c r="L509" s="55" t="s">
        <v>456</v>
      </c>
      <c r="M509" s="55" t="s">
        <v>457</v>
      </c>
      <c r="N509" s="55" t="s">
        <v>458</v>
      </c>
      <c r="O509" s="32" t="s">
        <v>276</v>
      </c>
      <c r="P509" s="32" t="s">
        <v>242</v>
      </c>
      <c r="Q509" s="45" t="s">
        <v>396</v>
      </c>
      <c r="R509" s="32" t="s">
        <v>231</v>
      </c>
      <c r="S509" s="45" t="s">
        <v>75</v>
      </c>
      <c r="T509" s="42" t="str">
        <f>VLOOKUP(Tabla1[[#This Row],[AREA]],Hoja1!A:B,2,FALSE)</f>
        <v>10. Personas mayores, familia y servicios sociales</v>
      </c>
      <c r="U509" s="45" t="s">
        <v>130</v>
      </c>
      <c r="V509" s="42" t="str">
        <f>VLOOKUP(Tabla1[[#This Row],[PROGRAMA]],Hoja1!A:B,2,FALSE)</f>
        <v>2311. Intervención social</v>
      </c>
      <c r="W509" s="45">
        <v>21</v>
      </c>
      <c r="X509" s="45">
        <v>213</v>
      </c>
    </row>
    <row r="510" spans="1:24" x14ac:dyDescent="0.25">
      <c r="A510" s="33">
        <v>220259000122</v>
      </c>
      <c r="B510" s="55" t="s">
        <v>451</v>
      </c>
      <c r="C510" s="34">
        <v>46023</v>
      </c>
      <c r="D510" s="33">
        <v>22026001368</v>
      </c>
      <c r="E510" s="55" t="s">
        <v>771</v>
      </c>
      <c r="F510" s="35">
        <v>30208.86</v>
      </c>
      <c r="G510" s="55" t="s">
        <v>1419</v>
      </c>
      <c r="H510" s="55" t="s">
        <v>1420</v>
      </c>
      <c r="I510" s="33">
        <v>220</v>
      </c>
      <c r="J510" s="55" t="s">
        <v>494</v>
      </c>
      <c r="K510" s="55" t="s">
        <v>494</v>
      </c>
      <c r="L510" s="55" t="s">
        <v>456</v>
      </c>
      <c r="M510" s="55" t="s">
        <v>457</v>
      </c>
      <c r="N510" s="55" t="s">
        <v>458</v>
      </c>
      <c r="O510" s="32" t="s">
        <v>276</v>
      </c>
      <c r="P510" s="32" t="s">
        <v>242</v>
      </c>
      <c r="Q510" s="45" t="s">
        <v>396</v>
      </c>
      <c r="R510" s="32" t="s">
        <v>231</v>
      </c>
      <c r="S510" s="45" t="s">
        <v>69</v>
      </c>
      <c r="T510" s="42" t="str">
        <f>VLOOKUP(Tabla1[[#This Row],[AREA]],Hoja1!A:B,2,FALSE)</f>
        <v>03. Participación ciudadana y deportes</v>
      </c>
      <c r="U510" s="45" t="s">
        <v>192</v>
      </c>
      <c r="V510" s="42" t="str">
        <f>VLOOKUP(Tabla1[[#This Row],[PROGRAMA]],Hoja1!A:B,2,FALSE)</f>
        <v>9241. Participación ciudadana</v>
      </c>
      <c r="W510" s="45">
        <v>22</v>
      </c>
      <c r="X510" s="45">
        <v>22799</v>
      </c>
    </row>
    <row r="511" spans="1:24" x14ac:dyDescent="0.25">
      <c r="A511" s="33">
        <v>220259000158</v>
      </c>
      <c r="B511" s="55" t="s">
        <v>451</v>
      </c>
      <c r="C511" s="34">
        <v>46023</v>
      </c>
      <c r="D511" s="33">
        <v>22026001118</v>
      </c>
      <c r="E511" s="55" t="s">
        <v>1421</v>
      </c>
      <c r="F511" s="35">
        <v>14907.2</v>
      </c>
      <c r="G511" s="55" t="s">
        <v>299</v>
      </c>
      <c r="H511" s="55" t="s">
        <v>1422</v>
      </c>
      <c r="I511" s="33">
        <v>220</v>
      </c>
      <c r="J511" s="55" t="s">
        <v>671</v>
      </c>
      <c r="K511" s="55" t="s">
        <v>455</v>
      </c>
      <c r="L511" s="55" t="s">
        <v>456</v>
      </c>
      <c r="M511" s="55" t="s">
        <v>457</v>
      </c>
      <c r="N511" s="55" t="s">
        <v>458</v>
      </c>
      <c r="O511" s="32" t="s">
        <v>276</v>
      </c>
      <c r="P511" s="32" t="s">
        <v>242</v>
      </c>
      <c r="Q511" s="45" t="s">
        <v>396</v>
      </c>
      <c r="R511" s="32" t="s">
        <v>231</v>
      </c>
      <c r="S511" s="45" t="s">
        <v>262</v>
      </c>
      <c r="T511" s="42" t="str">
        <f>VLOOKUP(Tabla1[[#This Row],[AREA]],Hoja1!A:B,2,FALSE)</f>
        <v>11. Salud pública y seguridad ciudadana</v>
      </c>
      <c r="U511" s="45" t="s">
        <v>141</v>
      </c>
      <c r="V511" s="42" t="str">
        <f>VLOOKUP(Tabla1[[#This Row],[PROGRAMA]],Hoja1!A:B,2,FALSE)</f>
        <v>3111. Protección de la salubridad pública</v>
      </c>
      <c r="W511" s="45">
        <v>22</v>
      </c>
      <c r="X511" s="45">
        <v>22706</v>
      </c>
    </row>
    <row r="512" spans="1:24" x14ac:dyDescent="0.25">
      <c r="A512" s="33">
        <v>220259000159</v>
      </c>
      <c r="B512" s="55" t="s">
        <v>451</v>
      </c>
      <c r="C512" s="34">
        <v>46023</v>
      </c>
      <c r="D512" s="33">
        <v>22026001119</v>
      </c>
      <c r="E512" s="55" t="s">
        <v>1423</v>
      </c>
      <c r="F512" s="35">
        <v>16861.849999999999</v>
      </c>
      <c r="G512" s="55" t="s">
        <v>1424</v>
      </c>
      <c r="H512" s="55" t="s">
        <v>1425</v>
      </c>
      <c r="I512" s="33">
        <v>220</v>
      </c>
      <c r="J512" s="55" t="s">
        <v>724</v>
      </c>
      <c r="K512" s="55" t="s">
        <v>649</v>
      </c>
      <c r="L512" s="55" t="s">
        <v>473</v>
      </c>
      <c r="M512" s="55" t="s">
        <v>457</v>
      </c>
      <c r="N512" s="55" t="s">
        <v>458</v>
      </c>
      <c r="O512" s="32" t="s">
        <v>276</v>
      </c>
      <c r="P512" s="32" t="s">
        <v>242</v>
      </c>
      <c r="Q512" s="45" t="s">
        <v>396</v>
      </c>
      <c r="R512" s="32" t="s">
        <v>231</v>
      </c>
      <c r="S512" s="45" t="s">
        <v>262</v>
      </c>
      <c r="T512" s="42" t="str">
        <f>VLOOKUP(Tabla1[[#This Row],[AREA]],Hoja1!A:B,2,FALSE)</f>
        <v>11. Salud pública y seguridad ciudadana</v>
      </c>
      <c r="U512" s="45" t="s">
        <v>141</v>
      </c>
      <c r="V512" s="42" t="str">
        <f>VLOOKUP(Tabla1[[#This Row],[PROGRAMA]],Hoja1!A:B,2,FALSE)</f>
        <v>3111. Protección de la salubridad pública</v>
      </c>
      <c r="W512" s="45">
        <v>22</v>
      </c>
      <c r="X512" s="45">
        <v>22113</v>
      </c>
    </row>
    <row r="513" spans="1:24" x14ac:dyDescent="0.25">
      <c r="A513" s="33">
        <v>220260002695</v>
      </c>
      <c r="B513" s="55" t="s">
        <v>451</v>
      </c>
      <c r="C513" s="34">
        <v>46071</v>
      </c>
      <c r="D513" s="33">
        <v>22026002413</v>
      </c>
      <c r="E513" s="55" t="s">
        <v>1324</v>
      </c>
      <c r="F513" s="35">
        <v>598.95000000000005</v>
      </c>
      <c r="G513" s="55" t="s">
        <v>1426</v>
      </c>
      <c r="H513" s="55" t="s">
        <v>1427</v>
      </c>
      <c r="I513" s="33">
        <v>220</v>
      </c>
      <c r="J513" s="55" t="s">
        <v>1428</v>
      </c>
      <c r="K513" s="55" t="s">
        <v>1182</v>
      </c>
      <c r="L513" s="55" t="s">
        <v>473</v>
      </c>
      <c r="M513" s="55" t="s">
        <v>467</v>
      </c>
      <c r="N513" s="55" t="s">
        <v>468</v>
      </c>
      <c r="O513" s="32" t="s">
        <v>281</v>
      </c>
      <c r="P513" s="32" t="s">
        <v>242</v>
      </c>
      <c r="Q513" s="45" t="s">
        <v>396</v>
      </c>
      <c r="R513" s="32" t="s">
        <v>231</v>
      </c>
      <c r="S513" s="45" t="s">
        <v>262</v>
      </c>
      <c r="T513" s="42" t="str">
        <f>VLOOKUP(Tabla1[[#This Row],[AREA]],Hoja1!A:B,2,FALSE)</f>
        <v>11. Salud pública y seguridad ciudadana</v>
      </c>
      <c r="U513" s="45" t="s">
        <v>112</v>
      </c>
      <c r="V513" s="42" t="str">
        <f>VLOOKUP(Tabla1[[#This Row],[PROGRAMA]],Hoja1!A:B,2,FALSE)</f>
        <v>1361. Prevención y extinción de incencios</v>
      </c>
      <c r="W513" s="45">
        <v>22</v>
      </c>
      <c r="X513" s="45">
        <v>22104</v>
      </c>
    </row>
    <row r="514" spans="1:24" x14ac:dyDescent="0.25">
      <c r="A514" s="33">
        <v>220260001804</v>
      </c>
      <c r="B514" s="55" t="s">
        <v>451</v>
      </c>
      <c r="C514" s="34">
        <v>46066</v>
      </c>
      <c r="D514" s="33">
        <v>22026002158</v>
      </c>
      <c r="E514" s="55" t="s">
        <v>1429</v>
      </c>
      <c r="F514" s="35">
        <v>3993</v>
      </c>
      <c r="G514" s="55" t="s">
        <v>303</v>
      </c>
      <c r="H514" s="55" t="s">
        <v>1430</v>
      </c>
      <c r="I514" s="33">
        <v>220</v>
      </c>
      <c r="J514" s="55" t="s">
        <v>455</v>
      </c>
      <c r="K514" s="55" t="s">
        <v>455</v>
      </c>
      <c r="L514" s="55" t="s">
        <v>456</v>
      </c>
      <c r="M514" s="55" t="s">
        <v>467</v>
      </c>
      <c r="N514" s="55" t="s">
        <v>468</v>
      </c>
      <c r="O514" s="32" t="s">
        <v>281</v>
      </c>
      <c r="P514" s="32" t="s">
        <v>242</v>
      </c>
      <c r="Q514" s="45" t="s">
        <v>396</v>
      </c>
      <c r="R514" s="32" t="s">
        <v>231</v>
      </c>
      <c r="S514" s="45" t="s">
        <v>75</v>
      </c>
      <c r="T514" s="42" t="str">
        <f>VLOOKUP(Tabla1[[#This Row],[AREA]],Hoja1!A:B,2,FALSE)</f>
        <v>10. Personas mayores, familia y servicios sociales</v>
      </c>
      <c r="U514" s="45" t="s">
        <v>136</v>
      </c>
      <c r="V514" s="42" t="str">
        <f>VLOOKUP(Tabla1[[#This Row],[PROGRAMA]],Hoja1!A:B,2,FALSE)</f>
        <v>2315. Políticas de Igualdad e infancia</v>
      </c>
      <c r="W514" s="45">
        <v>22</v>
      </c>
      <c r="X514" s="45">
        <v>22611</v>
      </c>
    </row>
    <row r="515" spans="1:24" x14ac:dyDescent="0.25">
      <c r="A515" s="33">
        <v>220260000920</v>
      </c>
      <c r="B515" s="55" t="s">
        <v>451</v>
      </c>
      <c r="C515" s="34">
        <v>46063</v>
      </c>
      <c r="D515" s="33">
        <v>22026000979</v>
      </c>
      <c r="E515" s="55" t="s">
        <v>1431</v>
      </c>
      <c r="F515" s="35">
        <v>7018</v>
      </c>
      <c r="G515" s="55" t="s">
        <v>1432</v>
      </c>
      <c r="H515" s="55" t="s">
        <v>1433</v>
      </c>
      <c r="I515" s="33">
        <v>220</v>
      </c>
      <c r="J515" s="55" t="s">
        <v>455</v>
      </c>
      <c r="K515" s="55" t="s">
        <v>455</v>
      </c>
      <c r="L515" s="55" t="s">
        <v>456</v>
      </c>
      <c r="M515" s="55" t="s">
        <v>467</v>
      </c>
      <c r="N515" s="55" t="s">
        <v>468</v>
      </c>
      <c r="O515" s="32" t="s">
        <v>281</v>
      </c>
      <c r="P515" s="32" t="s">
        <v>242</v>
      </c>
      <c r="Q515" s="45" t="s">
        <v>396</v>
      </c>
      <c r="R515" s="32" t="s">
        <v>231</v>
      </c>
      <c r="S515" s="45" t="s">
        <v>68</v>
      </c>
      <c r="T515" s="42" t="str">
        <f>VLOOKUP(Tabla1[[#This Row],[AREA]],Hoja1!A:B,2,FALSE)</f>
        <v>02. Urbanismo y vivienda</v>
      </c>
      <c r="U515" s="45" t="s">
        <v>114</v>
      </c>
      <c r="V515" s="42" t="str">
        <f>VLOOKUP(Tabla1[[#This Row],[PROGRAMA]],Hoja1!A:B,2,FALSE)</f>
        <v>1501. Dirección del área de urbanismo y vivienda</v>
      </c>
      <c r="W515" s="45">
        <v>22</v>
      </c>
      <c r="X515" s="45">
        <v>22799</v>
      </c>
    </row>
    <row r="516" spans="1:24" x14ac:dyDescent="0.25">
      <c r="A516" s="33">
        <v>220259000165</v>
      </c>
      <c r="B516" s="55" t="s">
        <v>451</v>
      </c>
      <c r="C516" s="34">
        <v>46023</v>
      </c>
      <c r="D516" s="33">
        <v>22026001209</v>
      </c>
      <c r="E516" s="55" t="s">
        <v>1434</v>
      </c>
      <c r="F516" s="35">
        <v>713580.67</v>
      </c>
      <c r="G516" s="55" t="s">
        <v>44</v>
      </c>
      <c r="H516" s="55" t="s">
        <v>1435</v>
      </c>
      <c r="I516" s="33">
        <v>220</v>
      </c>
      <c r="J516" s="55" t="s">
        <v>455</v>
      </c>
      <c r="K516" s="55" t="s">
        <v>455</v>
      </c>
      <c r="L516" s="55" t="s">
        <v>456</v>
      </c>
      <c r="M516" s="55" t="s">
        <v>457</v>
      </c>
      <c r="N516" s="55" t="s">
        <v>458</v>
      </c>
      <c r="O516" s="32" t="s">
        <v>276</v>
      </c>
      <c r="P516" s="32" t="s">
        <v>242</v>
      </c>
      <c r="Q516" s="45" t="s">
        <v>397</v>
      </c>
      <c r="R516" s="32" t="s">
        <v>232</v>
      </c>
      <c r="S516" s="45" t="s">
        <v>73</v>
      </c>
      <c r="T516" s="42" t="str">
        <f>VLOOKUP(Tabla1[[#This Row],[AREA]],Hoja1!A:B,2,FALSE)</f>
        <v>08. Tráfico y movilidad</v>
      </c>
      <c r="U516" s="45" t="s">
        <v>123</v>
      </c>
      <c r="V516" s="42" t="str">
        <f>VLOOKUP(Tabla1[[#This Row],[PROGRAMA]],Hoja1!A:B,2,FALSE)</f>
        <v>1651. Alumbrado público</v>
      </c>
      <c r="W516" s="45">
        <v>61</v>
      </c>
      <c r="X516" s="45">
        <v>619</v>
      </c>
    </row>
    <row r="517" spans="1:24" x14ac:dyDescent="0.25">
      <c r="A517" s="33">
        <v>220259000166</v>
      </c>
      <c r="B517" s="55" t="s">
        <v>451</v>
      </c>
      <c r="C517" s="34">
        <v>46023</v>
      </c>
      <c r="D517" s="33">
        <v>22026001210</v>
      </c>
      <c r="E517" s="55" t="s">
        <v>1434</v>
      </c>
      <c r="F517" s="35">
        <v>25575.21</v>
      </c>
      <c r="G517" s="55" t="s">
        <v>44</v>
      </c>
      <c r="H517" s="55" t="s">
        <v>1436</v>
      </c>
      <c r="I517" s="33">
        <v>220</v>
      </c>
      <c r="J517" s="55" t="s">
        <v>455</v>
      </c>
      <c r="K517" s="55" t="s">
        <v>455</v>
      </c>
      <c r="L517" s="55" t="s">
        <v>456</v>
      </c>
      <c r="M517" s="55" t="s">
        <v>457</v>
      </c>
      <c r="N517" s="55" t="s">
        <v>458</v>
      </c>
      <c r="O517" s="32" t="s">
        <v>276</v>
      </c>
      <c r="P517" s="32" t="s">
        <v>242</v>
      </c>
      <c r="Q517" s="45" t="s">
        <v>397</v>
      </c>
      <c r="R517" s="32" t="s">
        <v>232</v>
      </c>
      <c r="S517" s="45" t="s">
        <v>73</v>
      </c>
      <c r="T517" s="42" t="str">
        <f>VLOOKUP(Tabla1[[#This Row],[AREA]],Hoja1!A:B,2,FALSE)</f>
        <v>08. Tráfico y movilidad</v>
      </c>
      <c r="U517" s="45" t="s">
        <v>123</v>
      </c>
      <c r="V517" s="42" t="str">
        <f>VLOOKUP(Tabla1[[#This Row],[PROGRAMA]],Hoja1!A:B,2,FALSE)</f>
        <v>1651. Alumbrado público</v>
      </c>
      <c r="W517" s="45">
        <v>61</v>
      </c>
      <c r="X517" s="45">
        <v>619</v>
      </c>
    </row>
    <row r="518" spans="1:24" x14ac:dyDescent="0.25">
      <c r="A518" s="33">
        <v>220259000167</v>
      </c>
      <c r="B518" s="55" t="s">
        <v>451</v>
      </c>
      <c r="C518" s="34">
        <v>46023</v>
      </c>
      <c r="D518" s="33">
        <v>22026001211</v>
      </c>
      <c r="E518" s="55" t="s">
        <v>1434</v>
      </c>
      <c r="F518" s="35">
        <v>44756.62</v>
      </c>
      <c r="G518" s="55" t="s">
        <v>1437</v>
      </c>
      <c r="H518" s="55" t="s">
        <v>1438</v>
      </c>
      <c r="I518" s="33">
        <v>220</v>
      </c>
      <c r="J518" s="55" t="s">
        <v>494</v>
      </c>
      <c r="K518" s="55" t="s">
        <v>494</v>
      </c>
      <c r="L518" s="55" t="s">
        <v>456</v>
      </c>
      <c r="M518" s="55" t="s">
        <v>457</v>
      </c>
      <c r="N518" s="55" t="s">
        <v>458</v>
      </c>
      <c r="O518" s="32" t="s">
        <v>276</v>
      </c>
      <c r="P518" s="32" t="s">
        <v>242</v>
      </c>
      <c r="Q518" s="45" t="s">
        <v>397</v>
      </c>
      <c r="R518" s="32" t="s">
        <v>232</v>
      </c>
      <c r="S518" s="45" t="s">
        <v>73</v>
      </c>
      <c r="T518" s="42" t="str">
        <f>VLOOKUP(Tabla1[[#This Row],[AREA]],Hoja1!A:B,2,FALSE)</f>
        <v>08. Tráfico y movilidad</v>
      </c>
      <c r="U518" s="45" t="s">
        <v>123</v>
      </c>
      <c r="V518" s="42" t="str">
        <f>VLOOKUP(Tabla1[[#This Row],[PROGRAMA]],Hoja1!A:B,2,FALSE)</f>
        <v>1651. Alumbrado público</v>
      </c>
      <c r="W518" s="45">
        <v>61</v>
      </c>
      <c r="X518" s="45">
        <v>619</v>
      </c>
    </row>
    <row r="519" spans="1:24" x14ac:dyDescent="0.25">
      <c r="A519" s="33">
        <v>220259000168</v>
      </c>
      <c r="B519" s="55" t="s">
        <v>451</v>
      </c>
      <c r="C519" s="34">
        <v>46023</v>
      </c>
      <c r="D519" s="33">
        <v>22026001212</v>
      </c>
      <c r="E519" s="55" t="s">
        <v>1434</v>
      </c>
      <c r="F519" s="35">
        <v>1319.22</v>
      </c>
      <c r="G519" s="55" t="s">
        <v>287</v>
      </c>
      <c r="H519" s="55" t="s">
        <v>1439</v>
      </c>
      <c r="I519" s="33">
        <v>220</v>
      </c>
      <c r="J519" s="55" t="s">
        <v>455</v>
      </c>
      <c r="K519" s="55" t="s">
        <v>455</v>
      </c>
      <c r="L519" s="55" t="s">
        <v>456</v>
      </c>
      <c r="M519" s="55" t="s">
        <v>457</v>
      </c>
      <c r="N519" s="55" t="s">
        <v>458</v>
      </c>
      <c r="O519" s="32" t="s">
        <v>276</v>
      </c>
      <c r="P519" s="32" t="s">
        <v>242</v>
      </c>
      <c r="Q519" s="45" t="s">
        <v>397</v>
      </c>
      <c r="R519" s="32" t="s">
        <v>232</v>
      </c>
      <c r="S519" s="45" t="s">
        <v>73</v>
      </c>
      <c r="T519" s="42" t="str">
        <f>VLOOKUP(Tabla1[[#This Row],[AREA]],Hoja1!A:B,2,FALSE)</f>
        <v>08. Tráfico y movilidad</v>
      </c>
      <c r="U519" s="45" t="s">
        <v>123</v>
      </c>
      <c r="V519" s="42" t="str">
        <f>VLOOKUP(Tabla1[[#This Row],[PROGRAMA]],Hoja1!A:B,2,FALSE)</f>
        <v>1651. Alumbrado público</v>
      </c>
      <c r="W519" s="45">
        <v>61</v>
      </c>
      <c r="X519" s="45">
        <v>619</v>
      </c>
    </row>
    <row r="520" spans="1:24" x14ac:dyDescent="0.25">
      <c r="A520" s="33">
        <v>220260002020</v>
      </c>
      <c r="B520" s="55" t="s">
        <v>451</v>
      </c>
      <c r="C520" s="34">
        <v>46069</v>
      </c>
      <c r="D520" s="33">
        <v>22026002230</v>
      </c>
      <c r="E520" s="55" t="s">
        <v>542</v>
      </c>
      <c r="F520" s="35">
        <v>495</v>
      </c>
      <c r="G520" s="55" t="s">
        <v>1440</v>
      </c>
      <c r="H520" s="55" t="s">
        <v>1441</v>
      </c>
      <c r="I520" s="33">
        <v>220</v>
      </c>
      <c r="J520" s="55" t="s">
        <v>1442</v>
      </c>
      <c r="K520" s="55" t="s">
        <v>455</v>
      </c>
      <c r="L520" s="55" t="s">
        <v>456</v>
      </c>
      <c r="M520" s="55" t="s">
        <v>467</v>
      </c>
      <c r="N520" s="55" t="s">
        <v>468</v>
      </c>
      <c r="O520" s="32" t="s">
        <v>281</v>
      </c>
      <c r="P520" s="32" t="s">
        <v>242</v>
      </c>
      <c r="Q520" s="45" t="s">
        <v>396</v>
      </c>
      <c r="R520" s="32" t="s">
        <v>231</v>
      </c>
      <c r="S520" s="45" t="s">
        <v>69</v>
      </c>
      <c r="T520" s="42" t="str">
        <f>VLOOKUP(Tabla1[[#This Row],[AREA]],Hoja1!A:B,2,FALSE)</f>
        <v>03. Participación ciudadana y deportes</v>
      </c>
      <c r="U520" s="45" t="s">
        <v>192</v>
      </c>
      <c r="V520" s="42" t="str">
        <f>VLOOKUP(Tabla1[[#This Row],[PROGRAMA]],Hoja1!A:B,2,FALSE)</f>
        <v>9241. Participación ciudadana</v>
      </c>
      <c r="W520" s="45">
        <v>22</v>
      </c>
      <c r="X520" s="45">
        <v>22609</v>
      </c>
    </row>
    <row r="521" spans="1:24" x14ac:dyDescent="0.25">
      <c r="A521" s="33">
        <v>220259000169</v>
      </c>
      <c r="B521" s="55" t="s">
        <v>451</v>
      </c>
      <c r="C521" s="34">
        <v>46023</v>
      </c>
      <c r="D521" s="33">
        <v>22026001213</v>
      </c>
      <c r="E521" s="55" t="s">
        <v>1434</v>
      </c>
      <c r="F521" s="35">
        <v>47.28</v>
      </c>
      <c r="G521" s="55" t="s">
        <v>287</v>
      </c>
      <c r="H521" s="55" t="s">
        <v>1443</v>
      </c>
      <c r="I521" s="33">
        <v>220</v>
      </c>
      <c r="J521" s="55" t="s">
        <v>455</v>
      </c>
      <c r="K521" s="55" t="s">
        <v>455</v>
      </c>
      <c r="L521" s="55" t="s">
        <v>456</v>
      </c>
      <c r="M521" s="55" t="s">
        <v>457</v>
      </c>
      <c r="N521" s="55" t="s">
        <v>458</v>
      </c>
      <c r="O521" s="32" t="s">
        <v>276</v>
      </c>
      <c r="P521" s="32" t="s">
        <v>242</v>
      </c>
      <c r="Q521" s="45" t="s">
        <v>397</v>
      </c>
      <c r="R521" s="32" t="s">
        <v>232</v>
      </c>
      <c r="S521" s="45" t="s">
        <v>73</v>
      </c>
      <c r="T521" s="42" t="str">
        <f>VLOOKUP(Tabla1[[#This Row],[AREA]],Hoja1!A:B,2,FALSE)</f>
        <v>08. Tráfico y movilidad</v>
      </c>
      <c r="U521" s="45" t="s">
        <v>123</v>
      </c>
      <c r="V521" s="42" t="str">
        <f>VLOOKUP(Tabla1[[#This Row],[PROGRAMA]],Hoja1!A:B,2,FALSE)</f>
        <v>1651. Alumbrado público</v>
      </c>
      <c r="W521" s="45">
        <v>61</v>
      </c>
      <c r="X521" s="45">
        <v>619</v>
      </c>
    </row>
    <row r="522" spans="1:24" x14ac:dyDescent="0.25">
      <c r="A522" s="33">
        <v>220260002143</v>
      </c>
      <c r="B522" s="55" t="s">
        <v>451</v>
      </c>
      <c r="C522" s="34">
        <v>46069</v>
      </c>
      <c r="D522" s="33">
        <v>22026002210</v>
      </c>
      <c r="E522" s="55" t="s">
        <v>971</v>
      </c>
      <c r="F522" s="35">
        <v>6897</v>
      </c>
      <c r="G522" s="55" t="s">
        <v>442</v>
      </c>
      <c r="H522" s="55" t="s">
        <v>1444</v>
      </c>
      <c r="I522" s="33">
        <v>220</v>
      </c>
      <c r="J522" s="55" t="s">
        <v>1445</v>
      </c>
      <c r="K522" s="55" t="s">
        <v>478</v>
      </c>
      <c r="L522" s="55" t="s">
        <v>473</v>
      </c>
      <c r="M522" s="55" t="s">
        <v>467</v>
      </c>
      <c r="N522" s="55" t="s">
        <v>468</v>
      </c>
      <c r="O522" s="32" t="s">
        <v>281</v>
      </c>
      <c r="P522" s="32" t="s">
        <v>242</v>
      </c>
      <c r="Q522" s="45" t="s">
        <v>396</v>
      </c>
      <c r="R522" s="32" t="s">
        <v>231</v>
      </c>
      <c r="S522" s="45" t="s">
        <v>262</v>
      </c>
      <c r="T522" s="42" t="str">
        <f>VLOOKUP(Tabla1[[#This Row],[AREA]],Hoja1!A:B,2,FALSE)</f>
        <v>11. Salud pública y seguridad ciudadana</v>
      </c>
      <c r="U522" s="45" t="s">
        <v>118</v>
      </c>
      <c r="V522" s="42" t="str">
        <f>VLOOKUP(Tabla1[[#This Row],[PROGRAMA]],Hoja1!A:B,2,FALSE)</f>
        <v>1621. Recogida de residuos</v>
      </c>
      <c r="W522" s="45">
        <v>21</v>
      </c>
      <c r="X522" s="45">
        <v>214</v>
      </c>
    </row>
    <row r="523" spans="1:24" x14ac:dyDescent="0.25">
      <c r="A523" s="33">
        <v>220260000743</v>
      </c>
      <c r="B523" s="55" t="s">
        <v>451</v>
      </c>
      <c r="C523" s="34">
        <v>46056</v>
      </c>
      <c r="D523" s="33">
        <v>22026000956</v>
      </c>
      <c r="E523" s="55" t="s">
        <v>529</v>
      </c>
      <c r="F523" s="35">
        <v>563.59</v>
      </c>
      <c r="G523" s="55" t="s">
        <v>52</v>
      </c>
      <c r="H523" s="55" t="s">
        <v>1446</v>
      </c>
      <c r="I523" s="33">
        <v>220</v>
      </c>
      <c r="J523" s="55" t="s">
        <v>494</v>
      </c>
      <c r="K523" s="55" t="s">
        <v>494</v>
      </c>
      <c r="L523" s="55" t="s">
        <v>456</v>
      </c>
      <c r="M523" s="55" t="s">
        <v>467</v>
      </c>
      <c r="N523" s="55" t="s">
        <v>468</v>
      </c>
      <c r="O523" s="32" t="s">
        <v>281</v>
      </c>
      <c r="P523" s="32" t="s">
        <v>242</v>
      </c>
      <c r="Q523" s="45" t="s">
        <v>396</v>
      </c>
      <c r="R523" s="32" t="s">
        <v>231</v>
      </c>
      <c r="S523" s="45" t="s">
        <v>66</v>
      </c>
      <c r="T523" s="42" t="str">
        <f>VLOOKUP(Tabla1[[#This Row],[AREA]],Hoja1!A:B,2,FALSE)</f>
        <v>01. Alcaldía</v>
      </c>
      <c r="U523" s="45" t="s">
        <v>189</v>
      </c>
      <c r="V523" s="42" t="str">
        <f>VLOOKUP(Tabla1[[#This Row],[PROGRAMA]],Hoja1!A:B,2,FALSE)</f>
        <v>9207. Gobierno y relaciones</v>
      </c>
      <c r="W523" s="45">
        <v>22</v>
      </c>
      <c r="X523" s="45">
        <v>22001</v>
      </c>
    </row>
    <row r="524" spans="1:24" x14ac:dyDescent="0.25">
      <c r="A524" s="33">
        <v>220260001796</v>
      </c>
      <c r="B524" s="55" t="s">
        <v>451</v>
      </c>
      <c r="C524" s="34">
        <v>46066</v>
      </c>
      <c r="D524" s="33">
        <v>22026002081</v>
      </c>
      <c r="E524" s="55" t="s">
        <v>525</v>
      </c>
      <c r="F524" s="35">
        <v>465.85</v>
      </c>
      <c r="G524" s="55" t="s">
        <v>327</v>
      </c>
      <c r="H524" s="55" t="s">
        <v>1447</v>
      </c>
      <c r="I524" s="33">
        <v>220</v>
      </c>
      <c r="J524" s="55" t="s">
        <v>478</v>
      </c>
      <c r="K524" s="55" t="s">
        <v>478</v>
      </c>
      <c r="L524" s="55" t="s">
        <v>506</v>
      </c>
      <c r="M524" s="55" t="s">
        <v>467</v>
      </c>
      <c r="N524" s="55" t="s">
        <v>468</v>
      </c>
      <c r="O524" s="32" t="s">
        <v>281</v>
      </c>
      <c r="P524" s="32" t="s">
        <v>242</v>
      </c>
      <c r="Q524" s="45" t="s">
        <v>396</v>
      </c>
      <c r="R524" s="32" t="s">
        <v>231</v>
      </c>
      <c r="S524" s="45" t="s">
        <v>74</v>
      </c>
      <c r="T524" s="42" t="str">
        <f>VLOOKUP(Tabla1[[#This Row],[AREA]],Hoja1!A:B,2,FALSE)</f>
        <v>09. Turismo, eventos y marca ciudad</v>
      </c>
      <c r="U524" s="45" t="s">
        <v>176</v>
      </c>
      <c r="V524" s="42" t="str">
        <f>VLOOKUP(Tabla1[[#This Row],[PROGRAMA]],Hoja1!A:B,2,FALSE)</f>
        <v>4321. Turismo</v>
      </c>
      <c r="W524" s="45">
        <v>22</v>
      </c>
      <c r="X524" s="45">
        <v>22799</v>
      </c>
    </row>
    <row r="525" spans="1:24" x14ac:dyDescent="0.25">
      <c r="A525" s="33">
        <v>220260002155</v>
      </c>
      <c r="B525" s="55" t="s">
        <v>451</v>
      </c>
      <c r="C525" s="34">
        <v>46069</v>
      </c>
      <c r="D525" s="33">
        <v>22026002239</v>
      </c>
      <c r="E525" s="55" t="s">
        <v>1211</v>
      </c>
      <c r="F525" s="35">
        <v>1500.4</v>
      </c>
      <c r="G525" s="55" t="s">
        <v>327</v>
      </c>
      <c r="H525" s="55" t="s">
        <v>1448</v>
      </c>
      <c r="I525" s="33">
        <v>220</v>
      </c>
      <c r="J525" s="55" t="s">
        <v>478</v>
      </c>
      <c r="K525" s="55" t="s">
        <v>478</v>
      </c>
      <c r="L525" s="55" t="s">
        <v>506</v>
      </c>
      <c r="M525" s="55" t="s">
        <v>467</v>
      </c>
      <c r="N525" s="55" t="s">
        <v>468</v>
      </c>
      <c r="O525" s="32" t="s">
        <v>281</v>
      </c>
      <c r="P525" s="32" t="s">
        <v>242</v>
      </c>
      <c r="Q525" s="45" t="s">
        <v>396</v>
      </c>
      <c r="R525" s="32" t="s">
        <v>231</v>
      </c>
      <c r="S525" s="45" t="s">
        <v>66</v>
      </c>
      <c r="T525" s="42" t="str">
        <f>VLOOKUP(Tabla1[[#This Row],[AREA]],Hoja1!A:B,2,FALSE)</f>
        <v>01. Alcaldía</v>
      </c>
      <c r="U525" s="45" t="s">
        <v>265</v>
      </c>
      <c r="V525" s="42" t="str">
        <f>VLOOKUP(Tabla1[[#This Row],[PROGRAMA]],Hoja1!A:B,2,FALSE)</f>
        <v>4331. Desarrollo empresarial</v>
      </c>
      <c r="W525" s="45">
        <v>22</v>
      </c>
      <c r="X525" s="45">
        <v>22699</v>
      </c>
    </row>
    <row r="526" spans="1:24" x14ac:dyDescent="0.25">
      <c r="A526" s="33">
        <v>220259000170</v>
      </c>
      <c r="B526" s="55" t="s">
        <v>451</v>
      </c>
      <c r="C526" s="34">
        <v>46023</v>
      </c>
      <c r="D526" s="33">
        <v>22026001214</v>
      </c>
      <c r="E526" s="55" t="s">
        <v>1434</v>
      </c>
      <c r="F526" s="35">
        <v>82.74</v>
      </c>
      <c r="G526" s="55" t="s">
        <v>287</v>
      </c>
      <c r="H526" s="55" t="s">
        <v>1449</v>
      </c>
      <c r="I526" s="33">
        <v>220</v>
      </c>
      <c r="J526" s="55" t="s">
        <v>455</v>
      </c>
      <c r="K526" s="55" t="s">
        <v>455</v>
      </c>
      <c r="L526" s="55" t="s">
        <v>456</v>
      </c>
      <c r="M526" s="55" t="s">
        <v>457</v>
      </c>
      <c r="N526" s="55" t="s">
        <v>458</v>
      </c>
      <c r="O526" s="32" t="s">
        <v>276</v>
      </c>
      <c r="P526" s="32" t="s">
        <v>242</v>
      </c>
      <c r="Q526" s="45" t="s">
        <v>397</v>
      </c>
      <c r="R526" s="32" t="s">
        <v>232</v>
      </c>
      <c r="S526" s="45" t="s">
        <v>73</v>
      </c>
      <c r="T526" s="42" t="str">
        <f>VLOOKUP(Tabla1[[#This Row],[AREA]],Hoja1!A:B,2,FALSE)</f>
        <v>08. Tráfico y movilidad</v>
      </c>
      <c r="U526" s="45" t="s">
        <v>123</v>
      </c>
      <c r="V526" s="42" t="str">
        <f>VLOOKUP(Tabla1[[#This Row],[PROGRAMA]],Hoja1!A:B,2,FALSE)</f>
        <v>1651. Alumbrado público</v>
      </c>
      <c r="W526" s="45">
        <v>61</v>
      </c>
      <c r="X526" s="45">
        <v>619</v>
      </c>
    </row>
    <row r="527" spans="1:24" x14ac:dyDescent="0.25">
      <c r="A527" s="33">
        <v>220259000173</v>
      </c>
      <c r="B527" s="55" t="s">
        <v>451</v>
      </c>
      <c r="C527" s="34">
        <v>46023</v>
      </c>
      <c r="D527" s="33">
        <v>22026001121</v>
      </c>
      <c r="E527" s="55" t="s">
        <v>1421</v>
      </c>
      <c r="F527" s="35">
        <v>12795.76</v>
      </c>
      <c r="G527" s="55" t="s">
        <v>1450</v>
      </c>
      <c r="H527" s="55" t="s">
        <v>1451</v>
      </c>
      <c r="I527" s="33">
        <v>220</v>
      </c>
      <c r="J527" s="55" t="s">
        <v>523</v>
      </c>
      <c r="K527" s="55" t="s">
        <v>455</v>
      </c>
      <c r="L527" s="55" t="s">
        <v>456</v>
      </c>
      <c r="M527" s="55" t="s">
        <v>457</v>
      </c>
      <c r="N527" s="55" t="s">
        <v>458</v>
      </c>
      <c r="O527" s="32" t="s">
        <v>276</v>
      </c>
      <c r="P527" s="32" t="s">
        <v>242</v>
      </c>
      <c r="Q527" s="45" t="s">
        <v>396</v>
      </c>
      <c r="R527" s="32" t="s">
        <v>231</v>
      </c>
      <c r="S527" s="45" t="s">
        <v>262</v>
      </c>
      <c r="T527" s="42" t="str">
        <f>VLOOKUP(Tabla1[[#This Row],[AREA]],Hoja1!A:B,2,FALSE)</f>
        <v>11. Salud pública y seguridad ciudadana</v>
      </c>
      <c r="U527" s="45" t="s">
        <v>141</v>
      </c>
      <c r="V527" s="42" t="str">
        <f>VLOOKUP(Tabla1[[#This Row],[PROGRAMA]],Hoja1!A:B,2,FALSE)</f>
        <v>3111. Protección de la salubridad pública</v>
      </c>
      <c r="W527" s="45">
        <v>22</v>
      </c>
      <c r="X527" s="45">
        <v>22706</v>
      </c>
    </row>
    <row r="528" spans="1:24" x14ac:dyDescent="0.25">
      <c r="A528" s="33">
        <v>220259000178</v>
      </c>
      <c r="B528" s="55" t="s">
        <v>451</v>
      </c>
      <c r="C528" s="34">
        <v>46023</v>
      </c>
      <c r="D528" s="33">
        <v>22026001409</v>
      </c>
      <c r="E528" s="55" t="s">
        <v>496</v>
      </c>
      <c r="F528" s="35">
        <v>30900</v>
      </c>
      <c r="G528" s="55" t="s">
        <v>1330</v>
      </c>
      <c r="H528" s="55" t="s">
        <v>1452</v>
      </c>
      <c r="I528" s="33">
        <v>220</v>
      </c>
      <c r="J528" s="55" t="s">
        <v>1332</v>
      </c>
      <c r="K528" s="55" t="s">
        <v>1333</v>
      </c>
      <c r="L528" s="55" t="s">
        <v>456</v>
      </c>
      <c r="M528" s="55" t="s">
        <v>457</v>
      </c>
      <c r="N528" s="55" t="s">
        <v>458</v>
      </c>
      <c r="O528" s="32" t="s">
        <v>276</v>
      </c>
      <c r="P528" s="32" t="s">
        <v>242</v>
      </c>
      <c r="Q528" s="45" t="s">
        <v>396</v>
      </c>
      <c r="R528" s="32" t="s">
        <v>231</v>
      </c>
      <c r="S528" s="45" t="s">
        <v>75</v>
      </c>
      <c r="T528" s="42" t="str">
        <f>VLOOKUP(Tabla1[[#This Row],[AREA]],Hoja1!A:B,2,FALSE)</f>
        <v>10. Personas mayores, familia y servicios sociales</v>
      </c>
      <c r="U528" s="45" t="s">
        <v>135</v>
      </c>
      <c r="V528" s="42" t="str">
        <f>VLOOKUP(Tabla1[[#This Row],[PROGRAMA]],Hoja1!A:B,2,FALSE)</f>
        <v>2314. Centro de programas juveniles</v>
      </c>
      <c r="W528" s="45">
        <v>22</v>
      </c>
      <c r="X528" s="45">
        <v>22799</v>
      </c>
    </row>
    <row r="529" spans="1:24" x14ac:dyDescent="0.25">
      <c r="A529" s="33">
        <v>220259000181</v>
      </c>
      <c r="B529" s="55" t="s">
        <v>451</v>
      </c>
      <c r="C529" s="34">
        <v>46023</v>
      </c>
      <c r="D529" s="33">
        <v>22026001216</v>
      </c>
      <c r="E529" s="55" t="s">
        <v>876</v>
      </c>
      <c r="F529" s="35">
        <v>474887.64</v>
      </c>
      <c r="G529" s="55" t="s">
        <v>1453</v>
      </c>
      <c r="H529" s="55" t="s">
        <v>1454</v>
      </c>
      <c r="I529" s="33">
        <v>220</v>
      </c>
      <c r="J529" s="55" t="s">
        <v>494</v>
      </c>
      <c r="K529" s="55" t="s">
        <v>494</v>
      </c>
      <c r="L529" s="55" t="s">
        <v>456</v>
      </c>
      <c r="M529" s="55" t="s">
        <v>457</v>
      </c>
      <c r="N529" s="55" t="s">
        <v>458</v>
      </c>
      <c r="O529" s="32" t="s">
        <v>276</v>
      </c>
      <c r="P529" s="32" t="s">
        <v>242</v>
      </c>
      <c r="Q529" s="45" t="s">
        <v>396</v>
      </c>
      <c r="R529" s="32" t="s">
        <v>231</v>
      </c>
      <c r="S529" s="45" t="s">
        <v>73</v>
      </c>
      <c r="T529" s="42" t="str">
        <f>VLOOKUP(Tabla1[[#This Row],[AREA]],Hoja1!A:B,2,FALSE)</f>
        <v>08. Tráfico y movilidad</v>
      </c>
      <c r="U529" s="45" t="s">
        <v>108</v>
      </c>
      <c r="V529" s="42" t="str">
        <f>VLOOKUP(Tabla1[[#This Row],[PROGRAMA]],Hoja1!A:B,2,FALSE)</f>
        <v>1341. Movilidad</v>
      </c>
      <c r="W529" s="45">
        <v>22</v>
      </c>
      <c r="X529" s="45">
        <v>22799</v>
      </c>
    </row>
    <row r="530" spans="1:24" x14ac:dyDescent="0.25">
      <c r="A530" s="33">
        <v>220259000182</v>
      </c>
      <c r="B530" s="55" t="s">
        <v>451</v>
      </c>
      <c r="C530" s="34">
        <v>46023</v>
      </c>
      <c r="D530" s="33">
        <v>22026001410</v>
      </c>
      <c r="E530" s="55" t="s">
        <v>550</v>
      </c>
      <c r="F530" s="35">
        <v>8712</v>
      </c>
      <c r="G530" s="55" t="s">
        <v>1455</v>
      </c>
      <c r="H530" s="55" t="s">
        <v>1456</v>
      </c>
      <c r="I530" s="33">
        <v>220</v>
      </c>
      <c r="J530" s="55" t="s">
        <v>455</v>
      </c>
      <c r="K530" s="55" t="s">
        <v>455</v>
      </c>
      <c r="L530" s="55" t="s">
        <v>456</v>
      </c>
      <c r="M530" s="55" t="s">
        <v>457</v>
      </c>
      <c r="N530" s="55" t="s">
        <v>458</v>
      </c>
      <c r="O530" s="32" t="s">
        <v>276</v>
      </c>
      <c r="P530" s="32" t="s">
        <v>242</v>
      </c>
      <c r="Q530" s="45" t="s">
        <v>396</v>
      </c>
      <c r="R530" s="32" t="s">
        <v>231</v>
      </c>
      <c r="S530" s="45" t="s">
        <v>75</v>
      </c>
      <c r="T530" s="42" t="str">
        <f>VLOOKUP(Tabla1[[#This Row],[AREA]],Hoja1!A:B,2,FALSE)</f>
        <v>10. Personas mayores, familia y servicios sociales</v>
      </c>
      <c r="U530" s="45" t="s">
        <v>130</v>
      </c>
      <c r="V530" s="42" t="str">
        <f>VLOOKUP(Tabla1[[#This Row],[PROGRAMA]],Hoja1!A:B,2,FALSE)</f>
        <v>2311. Intervención social</v>
      </c>
      <c r="W530" s="45">
        <v>22</v>
      </c>
      <c r="X530" s="45">
        <v>22799</v>
      </c>
    </row>
    <row r="531" spans="1:24" x14ac:dyDescent="0.25">
      <c r="A531" s="33">
        <v>220260002112</v>
      </c>
      <c r="B531" s="55" t="s">
        <v>485</v>
      </c>
      <c r="C531" s="34">
        <v>46069</v>
      </c>
      <c r="D531" s="33">
        <v>22026000868</v>
      </c>
      <c r="E531" s="55" t="s">
        <v>1199</v>
      </c>
      <c r="F531" s="35">
        <v>183.69</v>
      </c>
      <c r="G531" s="55" t="s">
        <v>1457</v>
      </c>
      <c r="H531" s="55" t="s">
        <v>1458</v>
      </c>
      <c r="I531" s="33">
        <v>300</v>
      </c>
      <c r="J531" s="55" t="s">
        <v>455</v>
      </c>
      <c r="K531" s="55" t="s">
        <v>455</v>
      </c>
      <c r="L531" s="55" t="s">
        <v>473</v>
      </c>
      <c r="M531" s="55" t="s">
        <v>457</v>
      </c>
      <c r="N531" s="55" t="s">
        <v>458</v>
      </c>
      <c r="O531" s="32" t="s">
        <v>280</v>
      </c>
      <c r="P531" s="32" t="s">
        <v>242</v>
      </c>
      <c r="Q531" s="45" t="s">
        <v>396</v>
      </c>
      <c r="R531" s="32" t="s">
        <v>231</v>
      </c>
      <c r="S531" s="45" t="s">
        <v>68</v>
      </c>
      <c r="T531" s="42" t="str">
        <f>VLOOKUP(Tabla1[[#This Row],[AREA]],Hoja1!A:B,2,FALSE)</f>
        <v>02. Urbanismo y vivienda</v>
      </c>
      <c r="U531" s="45" t="s">
        <v>197</v>
      </c>
      <c r="V531" s="42" t="str">
        <f>VLOOKUP(Tabla1[[#This Row],[PROGRAMA]],Hoja1!A:B,2,FALSE)</f>
        <v>9332. Mantenimiento de edificios e instalaciones municipales</v>
      </c>
      <c r="W531" s="45">
        <v>21</v>
      </c>
      <c r="X531" s="45">
        <v>212</v>
      </c>
    </row>
    <row r="532" spans="1:24" x14ac:dyDescent="0.25">
      <c r="A532" s="33">
        <v>220260002114</v>
      </c>
      <c r="B532" s="55" t="s">
        <v>485</v>
      </c>
      <c r="C532" s="34">
        <v>46069</v>
      </c>
      <c r="D532" s="33">
        <v>22026000868</v>
      </c>
      <c r="E532" s="55" t="s">
        <v>1199</v>
      </c>
      <c r="F532" s="35">
        <v>424.46</v>
      </c>
      <c r="G532" s="55" t="s">
        <v>1457</v>
      </c>
      <c r="H532" s="55" t="s">
        <v>1459</v>
      </c>
      <c r="I532" s="33">
        <v>300</v>
      </c>
      <c r="J532" s="55" t="s">
        <v>455</v>
      </c>
      <c r="K532" s="55" t="s">
        <v>455</v>
      </c>
      <c r="L532" s="55" t="s">
        <v>473</v>
      </c>
      <c r="M532" s="55" t="s">
        <v>457</v>
      </c>
      <c r="N532" s="55" t="s">
        <v>458</v>
      </c>
      <c r="O532" s="32" t="s">
        <v>280</v>
      </c>
      <c r="P532" s="32" t="s">
        <v>242</v>
      </c>
      <c r="Q532" s="45" t="s">
        <v>396</v>
      </c>
      <c r="R532" s="32" t="s">
        <v>231</v>
      </c>
      <c r="S532" s="45" t="s">
        <v>68</v>
      </c>
      <c r="T532" s="42" t="str">
        <f>VLOOKUP(Tabla1[[#This Row],[AREA]],Hoja1!A:B,2,FALSE)</f>
        <v>02. Urbanismo y vivienda</v>
      </c>
      <c r="U532" s="45" t="s">
        <v>197</v>
      </c>
      <c r="V532" s="42" t="str">
        <f>VLOOKUP(Tabla1[[#This Row],[PROGRAMA]],Hoja1!A:B,2,FALSE)</f>
        <v>9332. Mantenimiento de edificios e instalaciones municipales</v>
      </c>
      <c r="W532" s="45">
        <v>21</v>
      </c>
      <c r="X532" s="45">
        <v>212</v>
      </c>
    </row>
    <row r="533" spans="1:24" x14ac:dyDescent="0.25">
      <c r="A533" s="33">
        <v>220260002116</v>
      </c>
      <c r="B533" s="55" t="s">
        <v>485</v>
      </c>
      <c r="C533" s="34">
        <v>46069</v>
      </c>
      <c r="D533" s="33">
        <v>22026000868</v>
      </c>
      <c r="E533" s="55" t="s">
        <v>1199</v>
      </c>
      <c r="F533" s="35">
        <v>37.659999999999997</v>
      </c>
      <c r="G533" s="55" t="s">
        <v>1457</v>
      </c>
      <c r="H533" s="55" t="s">
        <v>1460</v>
      </c>
      <c r="I533" s="33">
        <v>300</v>
      </c>
      <c r="J533" s="55" t="s">
        <v>455</v>
      </c>
      <c r="K533" s="55" t="s">
        <v>455</v>
      </c>
      <c r="L533" s="55" t="s">
        <v>473</v>
      </c>
      <c r="M533" s="55" t="s">
        <v>457</v>
      </c>
      <c r="N533" s="55" t="s">
        <v>458</v>
      </c>
      <c r="O533" s="32" t="s">
        <v>280</v>
      </c>
      <c r="P533" s="32" t="s">
        <v>242</v>
      </c>
      <c r="Q533" s="45" t="s">
        <v>396</v>
      </c>
      <c r="R533" s="32" t="s">
        <v>231</v>
      </c>
      <c r="S533" s="45" t="s">
        <v>68</v>
      </c>
      <c r="T533" s="42" t="str">
        <f>VLOOKUP(Tabla1[[#This Row],[AREA]],Hoja1!A:B,2,FALSE)</f>
        <v>02. Urbanismo y vivienda</v>
      </c>
      <c r="U533" s="45" t="s">
        <v>197</v>
      </c>
      <c r="V533" s="42" t="str">
        <f>VLOOKUP(Tabla1[[#This Row],[PROGRAMA]],Hoja1!A:B,2,FALSE)</f>
        <v>9332. Mantenimiento de edificios e instalaciones municipales</v>
      </c>
      <c r="W533" s="45">
        <v>21</v>
      </c>
      <c r="X533" s="45">
        <v>212</v>
      </c>
    </row>
    <row r="534" spans="1:24" x14ac:dyDescent="0.25">
      <c r="A534" s="33">
        <v>220259000183</v>
      </c>
      <c r="B534" s="55" t="s">
        <v>451</v>
      </c>
      <c r="C534" s="34">
        <v>46023</v>
      </c>
      <c r="D534" s="33">
        <v>22026001411</v>
      </c>
      <c r="E534" s="55" t="s">
        <v>464</v>
      </c>
      <c r="F534" s="35">
        <v>1900.8</v>
      </c>
      <c r="G534" s="55" t="s">
        <v>1455</v>
      </c>
      <c r="H534" s="55" t="s">
        <v>1461</v>
      </c>
      <c r="I534" s="33">
        <v>220</v>
      </c>
      <c r="J534" s="55" t="s">
        <v>455</v>
      </c>
      <c r="K534" s="55" t="s">
        <v>455</v>
      </c>
      <c r="L534" s="55" t="s">
        <v>456</v>
      </c>
      <c r="M534" s="55" t="s">
        <v>457</v>
      </c>
      <c r="N534" s="55" t="s">
        <v>458</v>
      </c>
      <c r="O534" s="32" t="s">
        <v>276</v>
      </c>
      <c r="P534" s="32" t="s">
        <v>242</v>
      </c>
      <c r="Q534" s="45" t="s">
        <v>396</v>
      </c>
      <c r="R534" s="32" t="s">
        <v>231</v>
      </c>
      <c r="S534" s="45" t="s">
        <v>75</v>
      </c>
      <c r="T534" s="42" t="str">
        <f>VLOOKUP(Tabla1[[#This Row],[AREA]],Hoja1!A:B,2,FALSE)</f>
        <v>10. Personas mayores, familia y servicios sociales</v>
      </c>
      <c r="U534" s="45" t="s">
        <v>132</v>
      </c>
      <c r="V534" s="42" t="str">
        <f>VLOOKUP(Tabla1[[#This Row],[PROGRAMA]],Hoja1!A:B,2,FALSE)</f>
        <v>2312. Iniciativas sociales</v>
      </c>
      <c r="W534" s="45">
        <v>22</v>
      </c>
      <c r="X534" s="45">
        <v>22799</v>
      </c>
    </row>
    <row r="535" spans="1:24" x14ac:dyDescent="0.25">
      <c r="A535" s="33">
        <v>220259000184</v>
      </c>
      <c r="B535" s="55" t="s">
        <v>451</v>
      </c>
      <c r="C535" s="34">
        <v>46023</v>
      </c>
      <c r="D535" s="33">
        <v>22026001412</v>
      </c>
      <c r="E535" s="55" t="s">
        <v>464</v>
      </c>
      <c r="F535" s="35">
        <v>1188</v>
      </c>
      <c r="G535" s="55" t="s">
        <v>1455</v>
      </c>
      <c r="H535" s="55" t="s">
        <v>1462</v>
      </c>
      <c r="I535" s="33">
        <v>220</v>
      </c>
      <c r="J535" s="55" t="s">
        <v>455</v>
      </c>
      <c r="K535" s="55" t="s">
        <v>455</v>
      </c>
      <c r="L535" s="55" t="s">
        <v>456</v>
      </c>
      <c r="M535" s="55" t="s">
        <v>457</v>
      </c>
      <c r="N535" s="55" t="s">
        <v>458</v>
      </c>
      <c r="O535" s="32" t="s">
        <v>276</v>
      </c>
      <c r="P535" s="32" t="s">
        <v>242</v>
      </c>
      <c r="Q535" s="45" t="s">
        <v>396</v>
      </c>
      <c r="R535" s="32" t="s">
        <v>231</v>
      </c>
      <c r="S535" s="45" t="s">
        <v>75</v>
      </c>
      <c r="T535" s="42" t="str">
        <f>VLOOKUP(Tabla1[[#This Row],[AREA]],Hoja1!A:B,2,FALSE)</f>
        <v>10. Personas mayores, familia y servicios sociales</v>
      </c>
      <c r="U535" s="45" t="s">
        <v>132</v>
      </c>
      <c r="V535" s="42" t="str">
        <f>VLOOKUP(Tabla1[[#This Row],[PROGRAMA]],Hoja1!A:B,2,FALSE)</f>
        <v>2312. Iniciativas sociales</v>
      </c>
      <c r="W535" s="45">
        <v>22</v>
      </c>
      <c r="X535" s="45">
        <v>22799</v>
      </c>
    </row>
    <row r="536" spans="1:24" x14ac:dyDescent="0.25">
      <c r="A536" s="33">
        <v>220259000185</v>
      </c>
      <c r="B536" s="55" t="s">
        <v>451</v>
      </c>
      <c r="C536" s="34">
        <v>46023</v>
      </c>
      <c r="D536" s="33">
        <v>22026001413</v>
      </c>
      <c r="E536" s="55" t="s">
        <v>496</v>
      </c>
      <c r="F536" s="35">
        <v>8599.7999999999993</v>
      </c>
      <c r="G536" s="55" t="s">
        <v>1463</v>
      </c>
      <c r="H536" s="55" t="s">
        <v>1464</v>
      </c>
      <c r="I536" s="33">
        <v>220</v>
      </c>
      <c r="J536" s="55" t="s">
        <v>455</v>
      </c>
      <c r="K536" s="55" t="s">
        <v>455</v>
      </c>
      <c r="L536" s="55" t="s">
        <v>456</v>
      </c>
      <c r="M536" s="55" t="s">
        <v>457</v>
      </c>
      <c r="N536" s="55" t="s">
        <v>458</v>
      </c>
      <c r="O536" s="32" t="s">
        <v>276</v>
      </c>
      <c r="P536" s="32" t="s">
        <v>242</v>
      </c>
      <c r="Q536" s="45" t="s">
        <v>396</v>
      </c>
      <c r="R536" s="32" t="s">
        <v>231</v>
      </c>
      <c r="S536" s="45" t="s">
        <v>75</v>
      </c>
      <c r="T536" s="42" t="str">
        <f>VLOOKUP(Tabla1[[#This Row],[AREA]],Hoja1!A:B,2,FALSE)</f>
        <v>10. Personas mayores, familia y servicios sociales</v>
      </c>
      <c r="U536" s="45" t="s">
        <v>135</v>
      </c>
      <c r="V536" s="42" t="str">
        <f>VLOOKUP(Tabla1[[#This Row],[PROGRAMA]],Hoja1!A:B,2,FALSE)</f>
        <v>2314. Centro de programas juveniles</v>
      </c>
      <c r="W536" s="45">
        <v>22</v>
      </c>
      <c r="X536" s="45">
        <v>22799</v>
      </c>
    </row>
    <row r="537" spans="1:24" x14ac:dyDescent="0.25">
      <c r="A537" s="33">
        <v>220259000197</v>
      </c>
      <c r="B537" s="55" t="s">
        <v>451</v>
      </c>
      <c r="C537" s="34">
        <v>46023</v>
      </c>
      <c r="D537" s="33">
        <v>22026001740</v>
      </c>
      <c r="E537" s="55" t="s">
        <v>490</v>
      </c>
      <c r="F537" s="35">
        <v>677583.18</v>
      </c>
      <c r="G537" s="55" t="s">
        <v>1465</v>
      </c>
      <c r="H537" s="55" t="s">
        <v>1466</v>
      </c>
      <c r="I537" s="33">
        <v>220</v>
      </c>
      <c r="J537" s="55" t="s">
        <v>494</v>
      </c>
      <c r="K537" s="55" t="s">
        <v>494</v>
      </c>
      <c r="L537" s="55" t="s">
        <v>456</v>
      </c>
      <c r="M537" s="55" t="s">
        <v>457</v>
      </c>
      <c r="N537" s="55" t="s">
        <v>458</v>
      </c>
      <c r="O537" s="32" t="s">
        <v>276</v>
      </c>
      <c r="P537" s="32" t="s">
        <v>242</v>
      </c>
      <c r="Q537" s="45" t="s">
        <v>397</v>
      </c>
      <c r="R537" s="32" t="s">
        <v>232</v>
      </c>
      <c r="S537" s="45" t="s">
        <v>72</v>
      </c>
      <c r="T537" s="42" t="str">
        <f>VLOOKUP(Tabla1[[#This Row],[AREA]],Hoja1!A:B,2,FALSE)</f>
        <v>07. Medio ambiente</v>
      </c>
      <c r="U537" s="45" t="s">
        <v>126</v>
      </c>
      <c r="V537" s="42" t="str">
        <f>VLOOKUP(Tabla1[[#This Row],[PROGRAMA]],Hoja1!A:B,2,FALSE)</f>
        <v>1711. Parques y jardines</v>
      </c>
      <c r="W537" s="45">
        <v>61</v>
      </c>
      <c r="X537" s="45">
        <v>610</v>
      </c>
    </row>
    <row r="538" spans="1:24" x14ac:dyDescent="0.25">
      <c r="A538" s="33">
        <v>220259000198</v>
      </c>
      <c r="B538" s="55" t="s">
        <v>451</v>
      </c>
      <c r="C538" s="34">
        <v>46023</v>
      </c>
      <c r="D538" s="33">
        <v>22026001741</v>
      </c>
      <c r="E538" s="55" t="s">
        <v>495</v>
      </c>
      <c r="F538" s="35">
        <v>126491.7</v>
      </c>
      <c r="G538" s="55" t="s">
        <v>1465</v>
      </c>
      <c r="H538" s="55" t="s">
        <v>1466</v>
      </c>
      <c r="I538" s="33">
        <v>220</v>
      </c>
      <c r="J538" s="55" t="s">
        <v>494</v>
      </c>
      <c r="K538" s="55" t="s">
        <v>494</v>
      </c>
      <c r="L538" s="55" t="s">
        <v>456</v>
      </c>
      <c r="M538" s="55" t="s">
        <v>457</v>
      </c>
      <c r="N538" s="55" t="s">
        <v>458</v>
      </c>
      <c r="O538" s="32" t="s">
        <v>276</v>
      </c>
      <c r="P538" s="32" t="s">
        <v>242</v>
      </c>
      <c r="Q538" s="45" t="s">
        <v>396</v>
      </c>
      <c r="R538" s="32" t="s">
        <v>231</v>
      </c>
      <c r="S538" s="45" t="s">
        <v>72</v>
      </c>
      <c r="T538" s="42" t="str">
        <f>VLOOKUP(Tabla1[[#This Row],[AREA]],Hoja1!A:B,2,FALSE)</f>
        <v>07. Medio ambiente</v>
      </c>
      <c r="U538" s="45" t="s">
        <v>126</v>
      </c>
      <c r="V538" s="42" t="str">
        <f>VLOOKUP(Tabla1[[#This Row],[PROGRAMA]],Hoja1!A:B,2,FALSE)</f>
        <v>1711. Parques y jardines</v>
      </c>
      <c r="W538" s="45">
        <v>22</v>
      </c>
      <c r="X538" s="45">
        <v>22799</v>
      </c>
    </row>
    <row r="539" spans="1:24" x14ac:dyDescent="0.25">
      <c r="A539" s="33">
        <v>220259000199</v>
      </c>
      <c r="B539" s="55" t="s">
        <v>451</v>
      </c>
      <c r="C539" s="34">
        <v>46023</v>
      </c>
      <c r="D539" s="33">
        <v>22026001742</v>
      </c>
      <c r="E539" s="55" t="s">
        <v>490</v>
      </c>
      <c r="F539" s="35">
        <v>275000</v>
      </c>
      <c r="G539" s="55" t="s">
        <v>1467</v>
      </c>
      <c r="H539" s="55" t="s">
        <v>1468</v>
      </c>
      <c r="I539" s="33">
        <v>220</v>
      </c>
      <c r="J539" s="55" t="s">
        <v>455</v>
      </c>
      <c r="K539" s="55" t="s">
        <v>455</v>
      </c>
      <c r="L539" s="55" t="s">
        <v>456</v>
      </c>
      <c r="M539" s="55" t="s">
        <v>457</v>
      </c>
      <c r="N539" s="55" t="s">
        <v>458</v>
      </c>
      <c r="O539" s="32" t="s">
        <v>276</v>
      </c>
      <c r="P539" s="32" t="s">
        <v>242</v>
      </c>
      <c r="Q539" s="45" t="s">
        <v>397</v>
      </c>
      <c r="R539" s="32" t="s">
        <v>232</v>
      </c>
      <c r="S539" s="45" t="s">
        <v>72</v>
      </c>
      <c r="T539" s="42" t="str">
        <f>VLOOKUP(Tabla1[[#This Row],[AREA]],Hoja1!A:B,2,FALSE)</f>
        <v>07. Medio ambiente</v>
      </c>
      <c r="U539" s="45" t="s">
        <v>126</v>
      </c>
      <c r="V539" s="42" t="str">
        <f>VLOOKUP(Tabla1[[#This Row],[PROGRAMA]],Hoja1!A:B,2,FALSE)</f>
        <v>1711. Parques y jardines</v>
      </c>
      <c r="W539" s="45">
        <v>61</v>
      </c>
      <c r="X539" s="45">
        <v>610</v>
      </c>
    </row>
    <row r="540" spans="1:24" x14ac:dyDescent="0.25">
      <c r="A540" s="33">
        <v>220259000200</v>
      </c>
      <c r="B540" s="55" t="s">
        <v>451</v>
      </c>
      <c r="C540" s="34">
        <v>46023</v>
      </c>
      <c r="D540" s="33">
        <v>22026001743</v>
      </c>
      <c r="E540" s="55" t="s">
        <v>490</v>
      </c>
      <c r="F540" s="35">
        <v>29765.7</v>
      </c>
      <c r="G540" s="55" t="s">
        <v>1469</v>
      </c>
      <c r="H540" s="55" t="s">
        <v>1470</v>
      </c>
      <c r="I540" s="33">
        <v>220</v>
      </c>
      <c r="J540" s="55" t="s">
        <v>1014</v>
      </c>
      <c r="K540" s="55" t="s">
        <v>558</v>
      </c>
      <c r="L540" s="55" t="s">
        <v>456</v>
      </c>
      <c r="M540" s="55" t="s">
        <v>457</v>
      </c>
      <c r="N540" s="55" t="s">
        <v>458</v>
      </c>
      <c r="O540" s="32" t="s">
        <v>276</v>
      </c>
      <c r="P540" s="32" t="s">
        <v>242</v>
      </c>
      <c r="Q540" s="45" t="s">
        <v>397</v>
      </c>
      <c r="R540" s="32" t="s">
        <v>232</v>
      </c>
      <c r="S540" s="45" t="s">
        <v>72</v>
      </c>
      <c r="T540" s="42" t="str">
        <f>VLOOKUP(Tabla1[[#This Row],[AREA]],Hoja1!A:B,2,FALSE)</f>
        <v>07. Medio ambiente</v>
      </c>
      <c r="U540" s="45" t="s">
        <v>126</v>
      </c>
      <c r="V540" s="42" t="str">
        <f>VLOOKUP(Tabla1[[#This Row],[PROGRAMA]],Hoja1!A:B,2,FALSE)</f>
        <v>1711. Parques y jardines</v>
      </c>
      <c r="W540" s="45">
        <v>61</v>
      </c>
      <c r="X540" s="45">
        <v>610</v>
      </c>
    </row>
    <row r="541" spans="1:24" x14ac:dyDescent="0.25">
      <c r="A541" s="33">
        <v>220259000308</v>
      </c>
      <c r="B541" s="55" t="s">
        <v>451</v>
      </c>
      <c r="C541" s="34">
        <v>46023</v>
      </c>
      <c r="D541" s="33">
        <v>22026001373</v>
      </c>
      <c r="E541" s="55" t="s">
        <v>546</v>
      </c>
      <c r="F541" s="35">
        <v>16759.37</v>
      </c>
      <c r="G541" s="55" t="s">
        <v>1471</v>
      </c>
      <c r="H541" s="55" t="s">
        <v>1472</v>
      </c>
      <c r="I541" s="33">
        <v>220</v>
      </c>
      <c r="J541" s="55" t="s">
        <v>1473</v>
      </c>
      <c r="K541" s="55" t="s">
        <v>455</v>
      </c>
      <c r="L541" s="55" t="s">
        <v>456</v>
      </c>
      <c r="M541" s="55" t="s">
        <v>457</v>
      </c>
      <c r="N541" s="55" t="s">
        <v>458</v>
      </c>
      <c r="O541" s="32" t="s">
        <v>276</v>
      </c>
      <c r="P541" s="32" t="s">
        <v>242</v>
      </c>
      <c r="Q541" s="45" t="s">
        <v>396</v>
      </c>
      <c r="R541" s="32" t="s">
        <v>231</v>
      </c>
      <c r="S541" s="45" t="s">
        <v>69</v>
      </c>
      <c r="T541" s="42" t="str">
        <f>VLOOKUP(Tabla1[[#This Row],[AREA]],Hoja1!A:B,2,FALSE)</f>
        <v>03. Participación ciudadana y deportes</v>
      </c>
      <c r="U541" s="45" t="s">
        <v>192</v>
      </c>
      <c r="V541" s="42" t="str">
        <f>VLOOKUP(Tabla1[[#This Row],[PROGRAMA]],Hoja1!A:B,2,FALSE)</f>
        <v>9241. Participación ciudadana</v>
      </c>
      <c r="W541" s="45">
        <v>22</v>
      </c>
      <c r="X541" s="45">
        <v>22701</v>
      </c>
    </row>
    <row r="542" spans="1:24" x14ac:dyDescent="0.25">
      <c r="A542" s="33">
        <v>220259000309</v>
      </c>
      <c r="B542" s="55" t="s">
        <v>451</v>
      </c>
      <c r="C542" s="34">
        <v>46023</v>
      </c>
      <c r="D542" s="33">
        <v>22026001416</v>
      </c>
      <c r="E542" s="55" t="s">
        <v>464</v>
      </c>
      <c r="F542" s="35">
        <v>84134.6</v>
      </c>
      <c r="G542" s="55" t="s">
        <v>1179</v>
      </c>
      <c r="H542" s="55" t="s">
        <v>1474</v>
      </c>
      <c r="I542" s="33">
        <v>220</v>
      </c>
      <c r="J542" s="55" t="s">
        <v>1181</v>
      </c>
      <c r="K542" s="55" t="s">
        <v>1182</v>
      </c>
      <c r="L542" s="55" t="s">
        <v>456</v>
      </c>
      <c r="M542" s="55" t="s">
        <v>457</v>
      </c>
      <c r="N542" s="55" t="s">
        <v>458</v>
      </c>
      <c r="O542" s="32" t="s">
        <v>276</v>
      </c>
      <c r="P542" s="32" t="s">
        <v>242</v>
      </c>
      <c r="Q542" s="45" t="s">
        <v>396</v>
      </c>
      <c r="R542" s="32" t="s">
        <v>231</v>
      </c>
      <c r="S542" s="45" t="s">
        <v>75</v>
      </c>
      <c r="T542" s="42" t="str">
        <f>VLOOKUP(Tabla1[[#This Row],[AREA]],Hoja1!A:B,2,FALSE)</f>
        <v>10. Personas mayores, familia y servicios sociales</v>
      </c>
      <c r="U542" s="45" t="s">
        <v>132</v>
      </c>
      <c r="V542" s="42" t="str">
        <f>VLOOKUP(Tabla1[[#This Row],[PROGRAMA]],Hoja1!A:B,2,FALSE)</f>
        <v>2312. Iniciativas sociales</v>
      </c>
      <c r="W542" s="45">
        <v>22</v>
      </c>
      <c r="X542" s="45">
        <v>22799</v>
      </c>
    </row>
    <row r="543" spans="1:24" x14ac:dyDescent="0.25">
      <c r="A543" s="33">
        <v>220259000310</v>
      </c>
      <c r="B543" s="55" t="s">
        <v>451</v>
      </c>
      <c r="C543" s="34">
        <v>46023</v>
      </c>
      <c r="D543" s="33">
        <v>22026001417</v>
      </c>
      <c r="E543" s="55" t="s">
        <v>464</v>
      </c>
      <c r="F543" s="35">
        <v>134615.4</v>
      </c>
      <c r="G543" s="55" t="s">
        <v>1179</v>
      </c>
      <c r="H543" s="55" t="s">
        <v>1475</v>
      </c>
      <c r="I543" s="33">
        <v>220</v>
      </c>
      <c r="J543" s="55" t="s">
        <v>1181</v>
      </c>
      <c r="K543" s="55" t="s">
        <v>1182</v>
      </c>
      <c r="L543" s="55" t="s">
        <v>456</v>
      </c>
      <c r="M543" s="55" t="s">
        <v>457</v>
      </c>
      <c r="N543" s="55" t="s">
        <v>458</v>
      </c>
      <c r="O543" s="32" t="s">
        <v>276</v>
      </c>
      <c r="P543" s="32" t="s">
        <v>242</v>
      </c>
      <c r="Q543" s="45" t="s">
        <v>396</v>
      </c>
      <c r="R543" s="32" t="s">
        <v>231</v>
      </c>
      <c r="S543" s="45" t="s">
        <v>75</v>
      </c>
      <c r="T543" s="42" t="str">
        <f>VLOOKUP(Tabla1[[#This Row],[AREA]],Hoja1!A:B,2,FALSE)</f>
        <v>10. Personas mayores, familia y servicios sociales</v>
      </c>
      <c r="U543" s="45" t="s">
        <v>132</v>
      </c>
      <c r="V543" s="42" t="str">
        <f>VLOOKUP(Tabla1[[#This Row],[PROGRAMA]],Hoja1!A:B,2,FALSE)</f>
        <v>2312. Iniciativas sociales</v>
      </c>
      <c r="W543" s="45">
        <v>22</v>
      </c>
      <c r="X543" s="45">
        <v>22799</v>
      </c>
    </row>
    <row r="544" spans="1:24" x14ac:dyDescent="0.25">
      <c r="A544" s="33">
        <v>220259000311</v>
      </c>
      <c r="B544" s="55" t="s">
        <v>451</v>
      </c>
      <c r="C544" s="34">
        <v>46023</v>
      </c>
      <c r="D544" s="33">
        <v>22026001806</v>
      </c>
      <c r="E544" s="55" t="s">
        <v>1036</v>
      </c>
      <c r="F544" s="35">
        <v>29000</v>
      </c>
      <c r="G544" s="55" t="s">
        <v>1179</v>
      </c>
      <c r="H544" s="55" t="s">
        <v>1476</v>
      </c>
      <c r="I544" s="33">
        <v>220</v>
      </c>
      <c r="J544" s="55" t="s">
        <v>1181</v>
      </c>
      <c r="K544" s="55" t="s">
        <v>1182</v>
      </c>
      <c r="L544" s="55" t="s">
        <v>456</v>
      </c>
      <c r="M544" s="55" t="s">
        <v>457</v>
      </c>
      <c r="N544" s="55" t="s">
        <v>458</v>
      </c>
      <c r="O544" s="32" t="s">
        <v>276</v>
      </c>
      <c r="P544" s="32" t="s">
        <v>242</v>
      </c>
      <c r="Q544" s="45" t="s">
        <v>396</v>
      </c>
      <c r="R544" s="32" t="s">
        <v>231</v>
      </c>
      <c r="S544" s="45" t="s">
        <v>71</v>
      </c>
      <c r="T544" s="42" t="str">
        <f>VLOOKUP(Tabla1[[#This Row],[AREA]],Hoja1!A:B,2,FALSE)</f>
        <v>06. Educación y cultura</v>
      </c>
      <c r="U544" s="45" t="s">
        <v>147</v>
      </c>
      <c r="V544" s="42" t="str">
        <f>VLOOKUP(Tabla1[[#This Row],[PROGRAMA]],Hoja1!A:B,2,FALSE)</f>
        <v>3232. Conservación y mantenimiento centros educación infantil y primaria</v>
      </c>
      <c r="W544" s="45">
        <v>22</v>
      </c>
      <c r="X544" s="45">
        <v>22799</v>
      </c>
    </row>
    <row r="545" spans="1:24" x14ac:dyDescent="0.25">
      <c r="A545" s="33">
        <v>220259000314</v>
      </c>
      <c r="B545" s="55" t="s">
        <v>451</v>
      </c>
      <c r="C545" s="34">
        <v>46023</v>
      </c>
      <c r="D545" s="33">
        <v>22026001033</v>
      </c>
      <c r="E545" s="55" t="s">
        <v>665</v>
      </c>
      <c r="F545" s="35">
        <v>33063.1</v>
      </c>
      <c r="G545" s="55" t="s">
        <v>1350</v>
      </c>
      <c r="H545" s="55" t="s">
        <v>1477</v>
      </c>
      <c r="I545" s="33">
        <v>220</v>
      </c>
      <c r="J545" s="55" t="s">
        <v>531</v>
      </c>
      <c r="K545" s="55" t="s">
        <v>531</v>
      </c>
      <c r="L545" s="55" t="s">
        <v>456</v>
      </c>
      <c r="M545" s="55" t="s">
        <v>457</v>
      </c>
      <c r="N545" s="55" t="s">
        <v>458</v>
      </c>
      <c r="O545" s="32" t="s">
        <v>276</v>
      </c>
      <c r="P545" s="32" t="s">
        <v>242</v>
      </c>
      <c r="Q545" s="45" t="s">
        <v>396</v>
      </c>
      <c r="R545" s="32" t="s">
        <v>231</v>
      </c>
      <c r="S545" s="45" t="s">
        <v>66</v>
      </c>
      <c r="T545" s="42" t="str">
        <f>VLOOKUP(Tabla1[[#This Row],[AREA]],Hoja1!A:B,2,FALSE)</f>
        <v>01. Alcaldía</v>
      </c>
      <c r="U545" s="45" t="s">
        <v>265</v>
      </c>
      <c r="V545" s="42" t="str">
        <f>VLOOKUP(Tabla1[[#This Row],[PROGRAMA]],Hoja1!A:B,2,FALSE)</f>
        <v>4331. Desarrollo empresarial</v>
      </c>
      <c r="W545" s="45">
        <v>22</v>
      </c>
      <c r="X545" s="45">
        <v>22799</v>
      </c>
    </row>
    <row r="546" spans="1:24" x14ac:dyDescent="0.25">
      <c r="A546" s="33">
        <v>220259000329</v>
      </c>
      <c r="B546" s="55" t="s">
        <v>451</v>
      </c>
      <c r="C546" s="34">
        <v>46023</v>
      </c>
      <c r="D546" s="33">
        <v>22026001374</v>
      </c>
      <c r="E546" s="55" t="s">
        <v>726</v>
      </c>
      <c r="F546" s="35">
        <v>54667.69</v>
      </c>
      <c r="G546" s="55" t="s">
        <v>1478</v>
      </c>
      <c r="H546" s="55" t="s">
        <v>1479</v>
      </c>
      <c r="I546" s="33">
        <v>220</v>
      </c>
      <c r="J546" s="55" t="s">
        <v>455</v>
      </c>
      <c r="K546" s="55" t="s">
        <v>494</v>
      </c>
      <c r="L546" s="55" t="s">
        <v>456</v>
      </c>
      <c r="M546" s="55" t="s">
        <v>457</v>
      </c>
      <c r="N546" s="55" t="s">
        <v>458</v>
      </c>
      <c r="O546" s="32" t="s">
        <v>276</v>
      </c>
      <c r="P546" s="32" t="s">
        <v>242</v>
      </c>
      <c r="Q546" s="45" t="s">
        <v>396</v>
      </c>
      <c r="R546" s="32" t="s">
        <v>231</v>
      </c>
      <c r="S546" s="45" t="s">
        <v>69</v>
      </c>
      <c r="T546" s="42" t="str">
        <f>VLOOKUP(Tabla1[[#This Row],[AREA]],Hoja1!A:B,2,FALSE)</f>
        <v>03. Participación ciudadana y deportes</v>
      </c>
      <c r="U546" s="45" t="s">
        <v>192</v>
      </c>
      <c r="V546" s="42" t="str">
        <f>VLOOKUP(Tabla1[[#This Row],[PROGRAMA]],Hoja1!A:B,2,FALSE)</f>
        <v>9241. Participación ciudadana</v>
      </c>
      <c r="W546" s="45">
        <v>21</v>
      </c>
      <c r="X546" s="45">
        <v>213</v>
      </c>
    </row>
    <row r="547" spans="1:24" x14ac:dyDescent="0.25">
      <c r="A547" s="33">
        <v>220259000359</v>
      </c>
      <c r="B547" s="55" t="s">
        <v>451</v>
      </c>
      <c r="C547" s="34">
        <v>46023</v>
      </c>
      <c r="D547" s="33">
        <v>22026001122</v>
      </c>
      <c r="E547" s="55" t="s">
        <v>511</v>
      </c>
      <c r="F547" s="35">
        <v>276848</v>
      </c>
      <c r="G547" s="55" t="s">
        <v>1480</v>
      </c>
      <c r="H547" s="55" t="s">
        <v>1481</v>
      </c>
      <c r="I547" s="33">
        <v>220</v>
      </c>
      <c r="J547" s="55" t="s">
        <v>1482</v>
      </c>
      <c r="K547" s="55" t="s">
        <v>1483</v>
      </c>
      <c r="L547" s="55" t="s">
        <v>456</v>
      </c>
      <c r="M547" s="55" t="s">
        <v>457</v>
      </c>
      <c r="N547" s="55" t="s">
        <v>458</v>
      </c>
      <c r="O547" s="32" t="s">
        <v>276</v>
      </c>
      <c r="P547" s="32" t="s">
        <v>242</v>
      </c>
      <c r="Q547" s="45" t="s">
        <v>396</v>
      </c>
      <c r="R547" s="32" t="s">
        <v>231</v>
      </c>
      <c r="S547" s="45" t="s">
        <v>262</v>
      </c>
      <c r="T547" s="42" t="str">
        <f>VLOOKUP(Tabla1[[#This Row],[AREA]],Hoja1!A:B,2,FALSE)</f>
        <v>11. Salud pública y seguridad ciudadana</v>
      </c>
      <c r="U547" s="45" t="s">
        <v>106</v>
      </c>
      <c r="V547" s="42" t="str">
        <f>VLOOKUP(Tabla1[[#This Row],[PROGRAMA]],Hoja1!A:B,2,FALSE)</f>
        <v>1321. Policía municipal</v>
      </c>
      <c r="W547" s="45">
        <v>22</v>
      </c>
      <c r="X547" s="45">
        <v>22799</v>
      </c>
    </row>
    <row r="548" spans="1:24" x14ac:dyDescent="0.25">
      <c r="A548" s="33">
        <v>220259000366</v>
      </c>
      <c r="B548" s="55" t="s">
        <v>451</v>
      </c>
      <c r="C548" s="34">
        <v>46023</v>
      </c>
      <c r="D548" s="33">
        <v>22026001511</v>
      </c>
      <c r="E548" s="55" t="s">
        <v>1484</v>
      </c>
      <c r="F548" s="35">
        <v>36825.24</v>
      </c>
      <c r="G548" s="55" t="s">
        <v>1485</v>
      </c>
      <c r="H548" s="55" t="s">
        <v>1486</v>
      </c>
      <c r="I548" s="33">
        <v>220</v>
      </c>
      <c r="J548" s="55" t="s">
        <v>864</v>
      </c>
      <c r="K548" s="55" t="s">
        <v>864</v>
      </c>
      <c r="L548" s="55" t="s">
        <v>456</v>
      </c>
      <c r="M548" s="55" t="s">
        <v>457</v>
      </c>
      <c r="N548" s="55" t="s">
        <v>474</v>
      </c>
      <c r="O548" s="32" t="s">
        <v>276</v>
      </c>
      <c r="P548" s="32" t="s">
        <v>242</v>
      </c>
      <c r="Q548" s="45" t="s">
        <v>396</v>
      </c>
      <c r="R548" s="32" t="s">
        <v>231</v>
      </c>
      <c r="S548" s="45" t="s">
        <v>70</v>
      </c>
      <c r="T548" s="42" t="str">
        <f>VLOOKUP(Tabla1[[#This Row],[AREA]],Hoja1!A:B,2,FALSE)</f>
        <v>04. Hacienda, personal y modernización administrativa</v>
      </c>
      <c r="U548" s="45" t="s">
        <v>209</v>
      </c>
      <c r="V548" s="42" t="str">
        <f>VLOOKUP(Tabla1[[#This Row],[PROGRAMA]],Hoja1!A:B,2,FALSE)</f>
        <v>9341. Tesorería y recaudación</v>
      </c>
      <c r="W548" s="45">
        <v>22</v>
      </c>
      <c r="X548" s="45">
        <v>22699</v>
      </c>
    </row>
    <row r="549" spans="1:24" x14ac:dyDescent="0.25">
      <c r="A549" s="33">
        <v>220259000370</v>
      </c>
      <c r="B549" s="55" t="s">
        <v>451</v>
      </c>
      <c r="C549" s="34">
        <v>46023</v>
      </c>
      <c r="D549" s="33">
        <v>22026001906</v>
      </c>
      <c r="E549" s="55" t="s">
        <v>475</v>
      </c>
      <c r="F549" s="35">
        <v>187270.23</v>
      </c>
      <c r="G549" s="55" t="s">
        <v>922</v>
      </c>
      <c r="H549" s="55" t="s">
        <v>1487</v>
      </c>
      <c r="I549" s="33">
        <v>220</v>
      </c>
      <c r="J549" s="55" t="s">
        <v>783</v>
      </c>
      <c r="K549" s="55" t="s">
        <v>783</v>
      </c>
      <c r="L549" s="55" t="s">
        <v>473</v>
      </c>
      <c r="M549" s="55" t="s">
        <v>457</v>
      </c>
      <c r="N549" s="55" t="s">
        <v>458</v>
      </c>
      <c r="O549" s="32" t="s">
        <v>276</v>
      </c>
      <c r="P549" s="32" t="s">
        <v>242</v>
      </c>
      <c r="Q549" s="45" t="s">
        <v>397</v>
      </c>
      <c r="R549" s="32" t="s">
        <v>232</v>
      </c>
      <c r="S549" s="45" t="s">
        <v>70</v>
      </c>
      <c r="T549" s="42" t="str">
        <f>VLOOKUP(Tabla1[[#This Row],[AREA]],Hoja1!A:B,2,FALSE)</f>
        <v>04. Hacienda, personal y modernización administrativa</v>
      </c>
      <c r="U549" s="45" t="s">
        <v>186</v>
      </c>
      <c r="V549" s="42" t="str">
        <f>VLOOKUP(Tabla1[[#This Row],[PROGRAMA]],Hoja1!A:B,2,FALSE)</f>
        <v>9204. Tecnologías de la información y comunicación</v>
      </c>
      <c r="W549" s="45">
        <v>62</v>
      </c>
      <c r="X549" s="45">
        <v>626</v>
      </c>
    </row>
    <row r="550" spans="1:24" x14ac:dyDescent="0.25">
      <c r="A550" s="33">
        <v>220259000371</v>
      </c>
      <c r="B550" s="55" t="s">
        <v>451</v>
      </c>
      <c r="C550" s="34">
        <v>46023</v>
      </c>
      <c r="D550" s="33">
        <v>22026001513</v>
      </c>
      <c r="E550" s="55" t="s">
        <v>658</v>
      </c>
      <c r="F550" s="35">
        <v>245423.92</v>
      </c>
      <c r="G550" s="55" t="s">
        <v>922</v>
      </c>
      <c r="H550" s="55" t="s">
        <v>1488</v>
      </c>
      <c r="I550" s="33">
        <v>220</v>
      </c>
      <c r="J550" s="55" t="s">
        <v>783</v>
      </c>
      <c r="K550" s="55" t="s">
        <v>783</v>
      </c>
      <c r="L550" s="55" t="s">
        <v>473</v>
      </c>
      <c r="M550" s="55" t="s">
        <v>457</v>
      </c>
      <c r="N550" s="55" t="s">
        <v>458</v>
      </c>
      <c r="O550" s="32" t="s">
        <v>276</v>
      </c>
      <c r="P550" s="32" t="s">
        <v>242</v>
      </c>
      <c r="Q550" s="45" t="s">
        <v>397</v>
      </c>
      <c r="R550" s="32" t="s">
        <v>232</v>
      </c>
      <c r="S550" s="45" t="s">
        <v>70</v>
      </c>
      <c r="T550" s="42" t="str">
        <f>VLOOKUP(Tabla1[[#This Row],[AREA]],Hoja1!A:B,2,FALSE)</f>
        <v>04. Hacienda, personal y modernización administrativa</v>
      </c>
      <c r="U550" s="45" t="s">
        <v>186</v>
      </c>
      <c r="V550" s="42" t="str">
        <f>VLOOKUP(Tabla1[[#This Row],[PROGRAMA]],Hoja1!A:B,2,FALSE)</f>
        <v>9204. Tecnologías de la información y comunicación</v>
      </c>
      <c r="W550" s="45">
        <v>63</v>
      </c>
      <c r="X550" s="45">
        <v>636</v>
      </c>
    </row>
    <row r="551" spans="1:24" x14ac:dyDescent="0.25">
      <c r="A551" s="33">
        <v>220259000372</v>
      </c>
      <c r="B551" s="55" t="s">
        <v>451</v>
      </c>
      <c r="C551" s="34">
        <v>46023</v>
      </c>
      <c r="D551" s="33">
        <v>22026001925</v>
      </c>
      <c r="E551" s="55" t="s">
        <v>475</v>
      </c>
      <c r="F551" s="35">
        <v>12500</v>
      </c>
      <c r="G551" s="55" t="s">
        <v>922</v>
      </c>
      <c r="H551" s="55" t="s">
        <v>1489</v>
      </c>
      <c r="I551" s="33">
        <v>220</v>
      </c>
      <c r="J551" s="55" t="s">
        <v>783</v>
      </c>
      <c r="K551" s="55" t="s">
        <v>783</v>
      </c>
      <c r="L551" s="55" t="s">
        <v>473</v>
      </c>
      <c r="M551" s="55" t="s">
        <v>457</v>
      </c>
      <c r="N551" s="55" t="s">
        <v>458</v>
      </c>
      <c r="O551" s="32" t="s">
        <v>276</v>
      </c>
      <c r="P551" s="32" t="s">
        <v>242</v>
      </c>
      <c r="Q551" s="45" t="s">
        <v>397</v>
      </c>
      <c r="R551" s="32" t="s">
        <v>232</v>
      </c>
      <c r="S551" s="45" t="s">
        <v>70</v>
      </c>
      <c r="T551" s="42" t="str">
        <f>VLOOKUP(Tabla1[[#This Row],[AREA]],Hoja1!A:B,2,FALSE)</f>
        <v>04. Hacienda, personal y modernización administrativa</v>
      </c>
      <c r="U551" s="45" t="s">
        <v>186</v>
      </c>
      <c r="V551" s="42" t="str">
        <f>VLOOKUP(Tabla1[[#This Row],[PROGRAMA]],Hoja1!A:B,2,FALSE)</f>
        <v>9204. Tecnologías de la información y comunicación</v>
      </c>
      <c r="W551" s="45">
        <v>62</v>
      </c>
      <c r="X551" s="45">
        <v>626</v>
      </c>
    </row>
    <row r="552" spans="1:24" x14ac:dyDescent="0.25">
      <c r="A552" s="33">
        <v>220259000456</v>
      </c>
      <c r="B552" s="55" t="s">
        <v>451</v>
      </c>
      <c r="C552" s="34">
        <v>46023</v>
      </c>
      <c r="D552" s="33">
        <v>22026001441</v>
      </c>
      <c r="E552" s="55" t="s">
        <v>464</v>
      </c>
      <c r="F552" s="35">
        <v>41250</v>
      </c>
      <c r="G552" s="55" t="s">
        <v>1455</v>
      </c>
      <c r="H552" s="55" t="s">
        <v>1490</v>
      </c>
      <c r="I552" s="33">
        <v>220</v>
      </c>
      <c r="J552" s="55" t="s">
        <v>455</v>
      </c>
      <c r="K552" s="55" t="s">
        <v>455</v>
      </c>
      <c r="L552" s="55" t="s">
        <v>456</v>
      </c>
      <c r="M552" s="55" t="s">
        <v>457</v>
      </c>
      <c r="N552" s="55" t="s">
        <v>458</v>
      </c>
      <c r="O552" s="32" t="s">
        <v>276</v>
      </c>
      <c r="P552" s="32" t="s">
        <v>242</v>
      </c>
      <c r="Q552" s="45" t="s">
        <v>396</v>
      </c>
      <c r="R552" s="32" t="s">
        <v>231</v>
      </c>
      <c r="S552" s="45" t="s">
        <v>75</v>
      </c>
      <c r="T552" s="42" t="str">
        <f>VLOOKUP(Tabla1[[#This Row],[AREA]],Hoja1!A:B,2,FALSE)</f>
        <v>10. Personas mayores, familia y servicios sociales</v>
      </c>
      <c r="U552" s="45" t="s">
        <v>132</v>
      </c>
      <c r="V552" s="42" t="str">
        <f>VLOOKUP(Tabla1[[#This Row],[PROGRAMA]],Hoja1!A:B,2,FALSE)</f>
        <v>2312. Iniciativas sociales</v>
      </c>
      <c r="W552" s="45">
        <v>22</v>
      </c>
      <c r="X552" s="45">
        <v>22799</v>
      </c>
    </row>
    <row r="553" spans="1:24" x14ac:dyDescent="0.25">
      <c r="A553" s="33">
        <v>220259000373</v>
      </c>
      <c r="B553" s="55" t="s">
        <v>451</v>
      </c>
      <c r="C553" s="34">
        <v>46023</v>
      </c>
      <c r="D553" s="33">
        <v>22026001926</v>
      </c>
      <c r="E553" s="55" t="s">
        <v>658</v>
      </c>
      <c r="F553" s="35">
        <v>104775.25</v>
      </c>
      <c r="G553" s="55" t="s">
        <v>922</v>
      </c>
      <c r="H553" s="55" t="s">
        <v>1491</v>
      </c>
      <c r="I553" s="33">
        <v>220</v>
      </c>
      <c r="J553" s="55" t="s">
        <v>783</v>
      </c>
      <c r="K553" s="55" t="s">
        <v>783</v>
      </c>
      <c r="L553" s="55" t="s">
        <v>456</v>
      </c>
      <c r="M553" s="55" t="s">
        <v>457</v>
      </c>
      <c r="N553" s="55" t="s">
        <v>458</v>
      </c>
      <c r="O553" s="32" t="s">
        <v>276</v>
      </c>
      <c r="P553" s="32" t="s">
        <v>242</v>
      </c>
      <c r="Q553" s="45" t="s">
        <v>397</v>
      </c>
      <c r="R553" s="32" t="s">
        <v>232</v>
      </c>
      <c r="S553" s="45" t="s">
        <v>70</v>
      </c>
      <c r="T553" s="42" t="str">
        <f>VLOOKUP(Tabla1[[#This Row],[AREA]],Hoja1!A:B,2,FALSE)</f>
        <v>04. Hacienda, personal y modernización administrativa</v>
      </c>
      <c r="U553" s="45" t="s">
        <v>186</v>
      </c>
      <c r="V553" s="42" t="str">
        <f>VLOOKUP(Tabla1[[#This Row],[PROGRAMA]],Hoja1!A:B,2,FALSE)</f>
        <v>9204. Tecnologías de la información y comunicación</v>
      </c>
      <c r="W553" s="45">
        <v>63</v>
      </c>
      <c r="X553" s="45">
        <v>636</v>
      </c>
    </row>
    <row r="554" spans="1:24" x14ac:dyDescent="0.25">
      <c r="A554" s="33">
        <v>220259000374</v>
      </c>
      <c r="B554" s="55" t="s">
        <v>451</v>
      </c>
      <c r="C554" s="34">
        <v>46023</v>
      </c>
      <c r="D554" s="33">
        <v>22026001514</v>
      </c>
      <c r="E554" s="55" t="s">
        <v>658</v>
      </c>
      <c r="F554" s="35">
        <v>149816.20000000001</v>
      </c>
      <c r="G554" s="55" t="s">
        <v>922</v>
      </c>
      <c r="H554" s="55" t="s">
        <v>1492</v>
      </c>
      <c r="I554" s="33">
        <v>220</v>
      </c>
      <c r="J554" s="55" t="s">
        <v>783</v>
      </c>
      <c r="K554" s="55" t="s">
        <v>783</v>
      </c>
      <c r="L554" s="55" t="s">
        <v>473</v>
      </c>
      <c r="M554" s="55" t="s">
        <v>457</v>
      </c>
      <c r="N554" s="55" t="s">
        <v>458</v>
      </c>
      <c r="O554" s="32" t="s">
        <v>276</v>
      </c>
      <c r="P554" s="32" t="s">
        <v>242</v>
      </c>
      <c r="Q554" s="45" t="s">
        <v>397</v>
      </c>
      <c r="R554" s="32" t="s">
        <v>232</v>
      </c>
      <c r="S554" s="45" t="s">
        <v>70</v>
      </c>
      <c r="T554" s="42" t="str">
        <f>VLOOKUP(Tabla1[[#This Row],[AREA]],Hoja1!A:B,2,FALSE)</f>
        <v>04. Hacienda, personal y modernización administrativa</v>
      </c>
      <c r="U554" s="45" t="s">
        <v>186</v>
      </c>
      <c r="V554" s="42" t="str">
        <f>VLOOKUP(Tabla1[[#This Row],[PROGRAMA]],Hoja1!A:B,2,FALSE)</f>
        <v>9204. Tecnologías de la información y comunicación</v>
      </c>
      <c r="W554" s="45">
        <v>63</v>
      </c>
      <c r="X554" s="45">
        <v>636</v>
      </c>
    </row>
    <row r="555" spans="1:24" x14ac:dyDescent="0.25">
      <c r="A555" s="33">
        <v>220259000380</v>
      </c>
      <c r="B555" s="55" t="s">
        <v>451</v>
      </c>
      <c r="C555" s="34">
        <v>46023</v>
      </c>
      <c r="D555" s="33">
        <v>22026001928</v>
      </c>
      <c r="E555" s="55" t="s">
        <v>469</v>
      </c>
      <c r="F555" s="35">
        <v>8374.5499999999993</v>
      </c>
      <c r="G555" s="55" t="s">
        <v>1493</v>
      </c>
      <c r="H555" s="55" t="s">
        <v>1494</v>
      </c>
      <c r="I555" s="33">
        <v>220</v>
      </c>
      <c r="J555" s="55" t="s">
        <v>493</v>
      </c>
      <c r="K555" s="55" t="s">
        <v>494</v>
      </c>
      <c r="L555" s="55" t="s">
        <v>473</v>
      </c>
      <c r="M555" s="55" t="s">
        <v>457</v>
      </c>
      <c r="N555" s="55" t="s">
        <v>474</v>
      </c>
      <c r="O555" s="32" t="s">
        <v>276</v>
      </c>
      <c r="P555" s="32" t="s">
        <v>242</v>
      </c>
      <c r="Q555" s="45" t="s">
        <v>397</v>
      </c>
      <c r="R555" s="32" t="s">
        <v>232</v>
      </c>
      <c r="S555" s="45" t="s">
        <v>70</v>
      </c>
      <c r="T555" s="42" t="str">
        <f>VLOOKUP(Tabla1[[#This Row],[AREA]],Hoja1!A:B,2,FALSE)</f>
        <v>04. Hacienda, personal y modernización administrativa</v>
      </c>
      <c r="U555" s="45" t="s">
        <v>186</v>
      </c>
      <c r="V555" s="42" t="str">
        <f>VLOOKUP(Tabla1[[#This Row],[PROGRAMA]],Hoja1!A:B,2,FALSE)</f>
        <v>9204. Tecnologías de la información y comunicación</v>
      </c>
      <c r="W555" s="45">
        <v>64</v>
      </c>
      <c r="X555" s="45">
        <v>641</v>
      </c>
    </row>
    <row r="556" spans="1:24" x14ac:dyDescent="0.25">
      <c r="A556" s="33">
        <v>220259000381</v>
      </c>
      <c r="B556" s="55" t="s">
        <v>451</v>
      </c>
      <c r="C556" s="34">
        <v>46023</v>
      </c>
      <c r="D556" s="33">
        <v>22026001929</v>
      </c>
      <c r="E556" s="55" t="s">
        <v>469</v>
      </c>
      <c r="F556" s="35">
        <v>14674.19</v>
      </c>
      <c r="G556" s="55" t="s">
        <v>899</v>
      </c>
      <c r="H556" s="55" t="s">
        <v>1495</v>
      </c>
      <c r="I556" s="33">
        <v>220</v>
      </c>
      <c r="J556" s="55" t="s">
        <v>478</v>
      </c>
      <c r="K556" s="55" t="s">
        <v>478</v>
      </c>
      <c r="L556" s="55" t="s">
        <v>473</v>
      </c>
      <c r="M556" s="55" t="s">
        <v>457</v>
      </c>
      <c r="N556" s="55" t="s">
        <v>474</v>
      </c>
      <c r="O556" s="32" t="s">
        <v>276</v>
      </c>
      <c r="P556" s="32" t="s">
        <v>242</v>
      </c>
      <c r="Q556" s="45" t="s">
        <v>397</v>
      </c>
      <c r="R556" s="32" t="s">
        <v>232</v>
      </c>
      <c r="S556" s="45" t="s">
        <v>70</v>
      </c>
      <c r="T556" s="42" t="str">
        <f>VLOOKUP(Tabla1[[#This Row],[AREA]],Hoja1!A:B,2,FALSE)</f>
        <v>04. Hacienda, personal y modernización administrativa</v>
      </c>
      <c r="U556" s="45" t="s">
        <v>186</v>
      </c>
      <c r="V556" s="42" t="str">
        <f>VLOOKUP(Tabla1[[#This Row],[PROGRAMA]],Hoja1!A:B,2,FALSE)</f>
        <v>9204. Tecnologías de la información y comunicación</v>
      </c>
      <c r="W556" s="45">
        <v>64</v>
      </c>
      <c r="X556" s="45">
        <v>641</v>
      </c>
    </row>
    <row r="557" spans="1:24" x14ac:dyDescent="0.25">
      <c r="A557" s="33">
        <v>220259000382</v>
      </c>
      <c r="B557" s="55" t="s">
        <v>451</v>
      </c>
      <c r="C557" s="34">
        <v>46023</v>
      </c>
      <c r="D557" s="33">
        <v>22026001939</v>
      </c>
      <c r="E557" s="55" t="s">
        <v>469</v>
      </c>
      <c r="F557" s="35">
        <v>2541</v>
      </c>
      <c r="G557" s="55" t="s">
        <v>1496</v>
      </c>
      <c r="H557" s="55" t="s">
        <v>1497</v>
      </c>
      <c r="I557" s="33">
        <v>220</v>
      </c>
      <c r="J557" s="55" t="s">
        <v>1498</v>
      </c>
      <c r="K557" s="55" t="s">
        <v>494</v>
      </c>
      <c r="L557" s="55" t="s">
        <v>473</v>
      </c>
      <c r="M557" s="55" t="s">
        <v>457</v>
      </c>
      <c r="N557" s="55" t="s">
        <v>474</v>
      </c>
      <c r="O557" s="32" t="s">
        <v>276</v>
      </c>
      <c r="P557" s="32" t="s">
        <v>242</v>
      </c>
      <c r="Q557" s="45" t="s">
        <v>397</v>
      </c>
      <c r="R557" s="32" t="s">
        <v>232</v>
      </c>
      <c r="S557" s="45" t="s">
        <v>70</v>
      </c>
      <c r="T557" s="42" t="str">
        <f>VLOOKUP(Tabla1[[#This Row],[AREA]],Hoja1!A:B,2,FALSE)</f>
        <v>04. Hacienda, personal y modernización administrativa</v>
      </c>
      <c r="U557" s="45" t="s">
        <v>186</v>
      </c>
      <c r="V557" s="42" t="str">
        <f>VLOOKUP(Tabla1[[#This Row],[PROGRAMA]],Hoja1!A:B,2,FALSE)</f>
        <v>9204. Tecnologías de la información y comunicación</v>
      </c>
      <c r="W557" s="45">
        <v>64</v>
      </c>
      <c r="X557" s="45">
        <v>641</v>
      </c>
    </row>
    <row r="558" spans="1:24" x14ac:dyDescent="0.25">
      <c r="A558" s="33">
        <v>220260000693</v>
      </c>
      <c r="B558" s="55" t="s">
        <v>451</v>
      </c>
      <c r="C558" s="34">
        <v>46050</v>
      </c>
      <c r="D558" s="33">
        <v>22026000725</v>
      </c>
      <c r="E558" s="55" t="s">
        <v>542</v>
      </c>
      <c r="F558" s="35">
        <v>550</v>
      </c>
      <c r="G558" s="55" t="s">
        <v>1499</v>
      </c>
      <c r="H558" s="55" t="s">
        <v>1500</v>
      </c>
      <c r="I558" s="33">
        <v>220</v>
      </c>
      <c r="J558" s="55" t="s">
        <v>455</v>
      </c>
      <c r="K558" s="55" t="s">
        <v>455</v>
      </c>
      <c r="L558" s="55" t="s">
        <v>456</v>
      </c>
      <c r="M558" s="55" t="s">
        <v>467</v>
      </c>
      <c r="N558" s="55" t="s">
        <v>468</v>
      </c>
      <c r="O558" s="32" t="s">
        <v>281</v>
      </c>
      <c r="P558" s="32" t="s">
        <v>242</v>
      </c>
      <c r="Q558" s="45" t="s">
        <v>396</v>
      </c>
      <c r="R558" s="32" t="s">
        <v>231</v>
      </c>
      <c r="S558" s="45" t="s">
        <v>69</v>
      </c>
      <c r="T558" s="42" t="str">
        <f>VLOOKUP(Tabla1[[#This Row],[AREA]],Hoja1!A:B,2,FALSE)</f>
        <v>03. Participación ciudadana y deportes</v>
      </c>
      <c r="U558" s="45" t="s">
        <v>192</v>
      </c>
      <c r="V558" s="42" t="str">
        <f>VLOOKUP(Tabla1[[#This Row],[PROGRAMA]],Hoja1!A:B,2,FALSE)</f>
        <v>9241. Participación ciudadana</v>
      </c>
      <c r="W558" s="45">
        <v>22</v>
      </c>
      <c r="X558" s="45">
        <v>22609</v>
      </c>
    </row>
    <row r="559" spans="1:24" x14ac:dyDescent="0.25">
      <c r="A559" s="33">
        <v>220260000839</v>
      </c>
      <c r="B559" s="55" t="s">
        <v>451</v>
      </c>
      <c r="C559" s="34">
        <v>46057</v>
      </c>
      <c r="D559" s="33">
        <v>22026000856</v>
      </c>
      <c r="E559" s="55" t="s">
        <v>731</v>
      </c>
      <c r="F559" s="35">
        <v>951.06</v>
      </c>
      <c r="G559" s="55" t="s">
        <v>328</v>
      </c>
      <c r="H559" s="55" t="s">
        <v>1501</v>
      </c>
      <c r="I559" s="33">
        <v>220</v>
      </c>
      <c r="J559" s="55" t="s">
        <v>455</v>
      </c>
      <c r="K559" s="55" t="s">
        <v>455</v>
      </c>
      <c r="L559" s="55" t="s">
        <v>456</v>
      </c>
      <c r="M559" s="55" t="s">
        <v>467</v>
      </c>
      <c r="N559" s="55" t="s">
        <v>468</v>
      </c>
      <c r="O559" s="32" t="s">
        <v>281</v>
      </c>
      <c r="P559" s="32" t="s">
        <v>242</v>
      </c>
      <c r="Q559" s="45" t="s">
        <v>396</v>
      </c>
      <c r="R559" s="32" t="s">
        <v>231</v>
      </c>
      <c r="S559" s="45" t="s">
        <v>72</v>
      </c>
      <c r="T559" s="42" t="str">
        <f>VLOOKUP(Tabla1[[#This Row],[AREA]],Hoja1!A:B,2,FALSE)</f>
        <v>07. Medio ambiente</v>
      </c>
      <c r="U559" s="45" t="s">
        <v>124</v>
      </c>
      <c r="V559" s="42" t="str">
        <f>VLOOKUP(Tabla1[[#This Row],[PROGRAMA]],Hoja1!A:B,2,FALSE)</f>
        <v>1701. Dirección del área de medio ambiente</v>
      </c>
      <c r="W559" s="45">
        <v>21</v>
      </c>
      <c r="X559" s="45">
        <v>213</v>
      </c>
    </row>
    <row r="560" spans="1:24" x14ac:dyDescent="0.25">
      <c r="A560" s="33">
        <v>220260000943</v>
      </c>
      <c r="B560" s="55" t="s">
        <v>451</v>
      </c>
      <c r="C560" s="34">
        <v>46063</v>
      </c>
      <c r="D560" s="33">
        <v>22026001515</v>
      </c>
      <c r="E560" s="55" t="s">
        <v>661</v>
      </c>
      <c r="F560" s="35">
        <v>2571.25</v>
      </c>
      <c r="G560" s="55" t="s">
        <v>328</v>
      </c>
      <c r="H560" s="55" t="s">
        <v>1502</v>
      </c>
      <c r="I560" s="33">
        <v>220</v>
      </c>
      <c r="J560" s="55" t="s">
        <v>455</v>
      </c>
      <c r="K560" s="55" t="s">
        <v>455</v>
      </c>
      <c r="L560" s="55" t="s">
        <v>456</v>
      </c>
      <c r="M560" s="55" t="s">
        <v>467</v>
      </c>
      <c r="N560" s="55" t="s">
        <v>468</v>
      </c>
      <c r="O560" s="32" t="s">
        <v>281</v>
      </c>
      <c r="P560" s="32" t="s">
        <v>242</v>
      </c>
      <c r="Q560" s="45" t="s">
        <v>396</v>
      </c>
      <c r="R560" s="32" t="s">
        <v>231</v>
      </c>
      <c r="S560" s="45" t="s">
        <v>72</v>
      </c>
      <c r="T560" s="42" t="str">
        <f>VLOOKUP(Tabla1[[#This Row],[AREA]],Hoja1!A:B,2,FALSE)</f>
        <v>07. Medio ambiente</v>
      </c>
      <c r="U560" s="45" t="s">
        <v>128</v>
      </c>
      <c r="V560" s="42" t="str">
        <f>VLOOKUP(Tabla1[[#This Row],[PROGRAMA]],Hoja1!A:B,2,FALSE)</f>
        <v>1721. Protección del medio ambiente</v>
      </c>
      <c r="W560" s="45">
        <v>21</v>
      </c>
      <c r="X560" s="45">
        <v>213</v>
      </c>
    </row>
    <row r="561" spans="1:24" x14ac:dyDescent="0.25">
      <c r="A561" s="33">
        <v>220259000383</v>
      </c>
      <c r="B561" s="55" t="s">
        <v>451</v>
      </c>
      <c r="C561" s="34">
        <v>46023</v>
      </c>
      <c r="D561" s="33">
        <v>22026001940</v>
      </c>
      <c r="E561" s="55" t="s">
        <v>469</v>
      </c>
      <c r="F561" s="35">
        <v>16570.349999999999</v>
      </c>
      <c r="G561" s="55" t="s">
        <v>1503</v>
      </c>
      <c r="H561" s="55" t="s">
        <v>1504</v>
      </c>
      <c r="I561" s="33">
        <v>220</v>
      </c>
      <c r="J561" s="55" t="s">
        <v>531</v>
      </c>
      <c r="K561" s="55" t="s">
        <v>531</v>
      </c>
      <c r="L561" s="55" t="s">
        <v>473</v>
      </c>
      <c r="M561" s="55" t="s">
        <v>457</v>
      </c>
      <c r="N561" s="55" t="s">
        <v>474</v>
      </c>
      <c r="O561" s="32" t="s">
        <v>276</v>
      </c>
      <c r="P561" s="32" t="s">
        <v>242</v>
      </c>
      <c r="Q561" s="45" t="s">
        <v>397</v>
      </c>
      <c r="R561" s="32" t="s">
        <v>232</v>
      </c>
      <c r="S561" s="45" t="s">
        <v>70</v>
      </c>
      <c r="T561" s="42" t="str">
        <f>VLOOKUP(Tabla1[[#This Row],[AREA]],Hoja1!A:B,2,FALSE)</f>
        <v>04. Hacienda, personal y modernización administrativa</v>
      </c>
      <c r="U561" s="45" t="s">
        <v>186</v>
      </c>
      <c r="V561" s="42" t="str">
        <f>VLOOKUP(Tabla1[[#This Row],[PROGRAMA]],Hoja1!A:B,2,FALSE)</f>
        <v>9204. Tecnologías de la información y comunicación</v>
      </c>
      <c r="W561" s="45">
        <v>64</v>
      </c>
      <c r="X561" s="45">
        <v>641</v>
      </c>
    </row>
    <row r="562" spans="1:24" x14ac:dyDescent="0.25">
      <c r="A562" s="33">
        <v>220259000385</v>
      </c>
      <c r="B562" s="55" t="s">
        <v>451</v>
      </c>
      <c r="C562" s="34">
        <v>46023</v>
      </c>
      <c r="D562" s="33">
        <v>22026001942</v>
      </c>
      <c r="E562" s="55" t="s">
        <v>469</v>
      </c>
      <c r="F562" s="35">
        <v>4961</v>
      </c>
      <c r="G562" s="55" t="s">
        <v>1505</v>
      </c>
      <c r="H562" s="55" t="s">
        <v>1506</v>
      </c>
      <c r="I562" s="33">
        <v>220</v>
      </c>
      <c r="J562" s="55" t="s">
        <v>494</v>
      </c>
      <c r="K562" s="55" t="s">
        <v>494</v>
      </c>
      <c r="L562" s="55" t="s">
        <v>473</v>
      </c>
      <c r="M562" s="55" t="s">
        <v>457</v>
      </c>
      <c r="N562" s="55" t="s">
        <v>474</v>
      </c>
      <c r="O562" s="32" t="s">
        <v>276</v>
      </c>
      <c r="P562" s="32" t="s">
        <v>242</v>
      </c>
      <c r="Q562" s="45" t="s">
        <v>397</v>
      </c>
      <c r="R562" s="32" t="s">
        <v>232</v>
      </c>
      <c r="S562" s="45" t="s">
        <v>70</v>
      </c>
      <c r="T562" s="42" t="str">
        <f>VLOOKUP(Tabla1[[#This Row],[AREA]],Hoja1!A:B,2,FALSE)</f>
        <v>04. Hacienda, personal y modernización administrativa</v>
      </c>
      <c r="U562" s="45" t="s">
        <v>186</v>
      </c>
      <c r="V562" s="42" t="str">
        <f>VLOOKUP(Tabla1[[#This Row],[PROGRAMA]],Hoja1!A:B,2,FALSE)</f>
        <v>9204. Tecnologías de la información y comunicación</v>
      </c>
      <c r="W562" s="45">
        <v>64</v>
      </c>
      <c r="X562" s="45">
        <v>641</v>
      </c>
    </row>
    <row r="563" spans="1:24" x14ac:dyDescent="0.25">
      <c r="A563" s="33">
        <v>220259000386</v>
      </c>
      <c r="B563" s="55" t="s">
        <v>451</v>
      </c>
      <c r="C563" s="34">
        <v>46023</v>
      </c>
      <c r="D563" s="33">
        <v>22026001943</v>
      </c>
      <c r="E563" s="55" t="s">
        <v>469</v>
      </c>
      <c r="F563" s="35">
        <v>3690.5</v>
      </c>
      <c r="G563" s="55" t="s">
        <v>1507</v>
      </c>
      <c r="H563" s="55" t="s">
        <v>1508</v>
      </c>
      <c r="I563" s="33">
        <v>220</v>
      </c>
      <c r="J563" s="55" t="s">
        <v>1509</v>
      </c>
      <c r="K563" s="55" t="s">
        <v>1510</v>
      </c>
      <c r="L563" s="55" t="s">
        <v>473</v>
      </c>
      <c r="M563" s="55" t="s">
        <v>457</v>
      </c>
      <c r="N563" s="55" t="s">
        <v>474</v>
      </c>
      <c r="O563" s="32" t="s">
        <v>276</v>
      </c>
      <c r="P563" s="32" t="s">
        <v>242</v>
      </c>
      <c r="Q563" s="45" t="s">
        <v>397</v>
      </c>
      <c r="R563" s="32" t="s">
        <v>232</v>
      </c>
      <c r="S563" s="45" t="s">
        <v>70</v>
      </c>
      <c r="T563" s="42" t="str">
        <f>VLOOKUP(Tabla1[[#This Row],[AREA]],Hoja1!A:B,2,FALSE)</f>
        <v>04. Hacienda, personal y modernización administrativa</v>
      </c>
      <c r="U563" s="45" t="s">
        <v>186</v>
      </c>
      <c r="V563" s="42" t="str">
        <f>VLOOKUP(Tabla1[[#This Row],[PROGRAMA]],Hoja1!A:B,2,FALSE)</f>
        <v>9204. Tecnologías de la información y comunicación</v>
      </c>
      <c r="W563" s="45">
        <v>64</v>
      </c>
      <c r="X563" s="45">
        <v>641</v>
      </c>
    </row>
    <row r="564" spans="1:24" x14ac:dyDescent="0.25">
      <c r="A564" s="33">
        <v>220259000388</v>
      </c>
      <c r="B564" s="55" t="s">
        <v>451</v>
      </c>
      <c r="C564" s="34">
        <v>46023</v>
      </c>
      <c r="D564" s="33">
        <v>22026001518</v>
      </c>
      <c r="E564" s="55" t="s">
        <v>469</v>
      </c>
      <c r="F564" s="35">
        <v>62776.94</v>
      </c>
      <c r="G564" s="55" t="s">
        <v>1340</v>
      </c>
      <c r="H564" s="55" t="s">
        <v>1511</v>
      </c>
      <c r="I564" s="33">
        <v>220</v>
      </c>
      <c r="J564" s="55" t="s">
        <v>783</v>
      </c>
      <c r="K564" s="55" t="s">
        <v>783</v>
      </c>
      <c r="L564" s="55" t="s">
        <v>456</v>
      </c>
      <c r="M564" s="55" t="s">
        <v>457</v>
      </c>
      <c r="N564" s="55" t="s">
        <v>458</v>
      </c>
      <c r="O564" s="32" t="s">
        <v>276</v>
      </c>
      <c r="P564" s="32" t="s">
        <v>242</v>
      </c>
      <c r="Q564" s="45" t="s">
        <v>397</v>
      </c>
      <c r="R564" s="32" t="s">
        <v>232</v>
      </c>
      <c r="S564" s="45" t="s">
        <v>70</v>
      </c>
      <c r="T564" s="42" t="str">
        <f>VLOOKUP(Tabla1[[#This Row],[AREA]],Hoja1!A:B,2,FALSE)</f>
        <v>04. Hacienda, personal y modernización administrativa</v>
      </c>
      <c r="U564" s="45" t="s">
        <v>186</v>
      </c>
      <c r="V564" s="42" t="str">
        <f>VLOOKUP(Tabla1[[#This Row],[PROGRAMA]],Hoja1!A:B,2,FALSE)</f>
        <v>9204. Tecnologías de la información y comunicación</v>
      </c>
      <c r="W564" s="45">
        <v>64</v>
      </c>
      <c r="X564" s="45">
        <v>641</v>
      </c>
    </row>
    <row r="565" spans="1:24" x14ac:dyDescent="0.25">
      <c r="A565" s="33">
        <v>220259000401</v>
      </c>
      <c r="B565" s="55" t="s">
        <v>451</v>
      </c>
      <c r="C565" s="34">
        <v>46023</v>
      </c>
      <c r="D565" s="33">
        <v>22026001434</v>
      </c>
      <c r="E565" s="55" t="s">
        <v>1512</v>
      </c>
      <c r="F565" s="35">
        <v>58723.72</v>
      </c>
      <c r="G565" s="55" t="s">
        <v>34</v>
      </c>
      <c r="H565" s="55" t="s">
        <v>1513</v>
      </c>
      <c r="I565" s="33">
        <v>220</v>
      </c>
      <c r="J565" s="55" t="s">
        <v>455</v>
      </c>
      <c r="K565" s="55" t="s">
        <v>455</v>
      </c>
      <c r="L565" s="55" t="s">
        <v>456</v>
      </c>
      <c r="M565" s="55" t="s">
        <v>457</v>
      </c>
      <c r="N565" s="55" t="s">
        <v>458</v>
      </c>
      <c r="O565" s="32" t="s">
        <v>276</v>
      </c>
      <c r="P565" s="32" t="s">
        <v>242</v>
      </c>
      <c r="Q565" s="45" t="s">
        <v>396</v>
      </c>
      <c r="R565" s="32" t="s">
        <v>231</v>
      </c>
      <c r="S565" s="45" t="s">
        <v>75</v>
      </c>
      <c r="T565" s="42" t="str">
        <f>VLOOKUP(Tabla1[[#This Row],[AREA]],Hoja1!A:B,2,FALSE)</f>
        <v>10. Personas mayores, familia y servicios sociales</v>
      </c>
      <c r="U565" s="45" t="s">
        <v>135</v>
      </c>
      <c r="V565" s="42" t="str">
        <f>VLOOKUP(Tabla1[[#This Row],[PROGRAMA]],Hoja1!A:B,2,FALSE)</f>
        <v>2314. Centro de programas juveniles</v>
      </c>
      <c r="W565" s="45">
        <v>22</v>
      </c>
      <c r="X565" s="45">
        <v>22700</v>
      </c>
    </row>
    <row r="566" spans="1:24" x14ac:dyDescent="0.25">
      <c r="A566" s="33">
        <v>220259000406</v>
      </c>
      <c r="B566" s="55" t="s">
        <v>451</v>
      </c>
      <c r="C566" s="34">
        <v>46023</v>
      </c>
      <c r="D566" s="33">
        <v>22026001217</v>
      </c>
      <c r="E566" s="55" t="s">
        <v>1514</v>
      </c>
      <c r="F566" s="35">
        <v>52727.7</v>
      </c>
      <c r="G566" s="55" t="s">
        <v>414</v>
      </c>
      <c r="H566" s="55" t="s">
        <v>1515</v>
      </c>
      <c r="I566" s="33">
        <v>220</v>
      </c>
      <c r="J566" s="55" t="s">
        <v>455</v>
      </c>
      <c r="K566" s="55" t="s">
        <v>455</v>
      </c>
      <c r="L566" s="55" t="s">
        <v>456</v>
      </c>
      <c r="M566" s="55" t="s">
        <v>457</v>
      </c>
      <c r="N566" s="55" t="s">
        <v>474</v>
      </c>
      <c r="O566" s="32" t="s">
        <v>276</v>
      </c>
      <c r="P566" s="32" t="s">
        <v>242</v>
      </c>
      <c r="Q566" s="45" t="s">
        <v>396</v>
      </c>
      <c r="R566" s="32" t="s">
        <v>231</v>
      </c>
      <c r="S566" s="45" t="s">
        <v>73</v>
      </c>
      <c r="T566" s="42" t="str">
        <f>VLOOKUP(Tabla1[[#This Row],[AREA]],Hoja1!A:B,2,FALSE)</f>
        <v>08. Tráfico y movilidad</v>
      </c>
      <c r="U566" s="45" t="s">
        <v>117</v>
      </c>
      <c r="V566" s="42" t="str">
        <f>VLOOKUP(Tabla1[[#This Row],[PROGRAMA]],Hoja1!A:B,2,FALSE)</f>
        <v>1532. Pavimentación vias públicas y otros servicios urbanísticos</v>
      </c>
      <c r="W566" s="45">
        <v>22</v>
      </c>
      <c r="X566" s="45">
        <v>22706</v>
      </c>
    </row>
    <row r="567" spans="1:24" x14ac:dyDescent="0.25">
      <c r="A567" s="33">
        <v>220260000874</v>
      </c>
      <c r="B567" s="55" t="s">
        <v>451</v>
      </c>
      <c r="C567" s="34">
        <v>46062</v>
      </c>
      <c r="D567" s="33">
        <v>22026001691</v>
      </c>
      <c r="E567" s="55" t="s">
        <v>511</v>
      </c>
      <c r="F567" s="35">
        <v>965.58</v>
      </c>
      <c r="G567" s="55" t="s">
        <v>362</v>
      </c>
      <c r="H567" s="55" t="s">
        <v>1516</v>
      </c>
      <c r="I567" s="33">
        <v>220</v>
      </c>
      <c r="J567" s="55" t="s">
        <v>1517</v>
      </c>
      <c r="K567" s="55" t="s">
        <v>636</v>
      </c>
      <c r="L567" s="55" t="s">
        <v>456</v>
      </c>
      <c r="M567" s="55" t="s">
        <v>467</v>
      </c>
      <c r="N567" s="55" t="s">
        <v>468</v>
      </c>
      <c r="O567" s="32" t="s">
        <v>281</v>
      </c>
      <c r="P567" s="32" t="s">
        <v>242</v>
      </c>
      <c r="Q567" s="45" t="s">
        <v>396</v>
      </c>
      <c r="R567" s="32" t="s">
        <v>231</v>
      </c>
      <c r="S567" s="45" t="s">
        <v>262</v>
      </c>
      <c r="T567" s="42" t="str">
        <f>VLOOKUP(Tabla1[[#This Row],[AREA]],Hoja1!A:B,2,FALSE)</f>
        <v>11. Salud pública y seguridad ciudadana</v>
      </c>
      <c r="U567" s="45" t="s">
        <v>106</v>
      </c>
      <c r="V567" s="42" t="str">
        <f>VLOOKUP(Tabla1[[#This Row],[PROGRAMA]],Hoja1!A:B,2,FALSE)</f>
        <v>1321. Policía municipal</v>
      </c>
      <c r="W567" s="45">
        <v>22</v>
      </c>
      <c r="X567" s="45">
        <v>22799</v>
      </c>
    </row>
    <row r="568" spans="1:24" x14ac:dyDescent="0.25">
      <c r="A568" s="33">
        <v>220260000950</v>
      </c>
      <c r="B568" s="55" t="s">
        <v>451</v>
      </c>
      <c r="C568" s="34">
        <v>46063</v>
      </c>
      <c r="D568" s="33">
        <v>22026001587</v>
      </c>
      <c r="E568" s="55" t="s">
        <v>1518</v>
      </c>
      <c r="F568" s="35">
        <v>2000</v>
      </c>
      <c r="G568" s="55" t="s">
        <v>1519</v>
      </c>
      <c r="H568" s="55" t="s">
        <v>1520</v>
      </c>
      <c r="I568" s="33">
        <v>220</v>
      </c>
      <c r="J568" s="55" t="s">
        <v>455</v>
      </c>
      <c r="K568" s="55" t="s">
        <v>455</v>
      </c>
      <c r="L568" s="55" t="s">
        <v>456</v>
      </c>
      <c r="M568" s="55" t="s">
        <v>467</v>
      </c>
      <c r="N568" s="55" t="s">
        <v>468</v>
      </c>
      <c r="O568" s="32" t="s">
        <v>281</v>
      </c>
      <c r="P568" s="32" t="s">
        <v>242</v>
      </c>
      <c r="Q568" s="45" t="s">
        <v>396</v>
      </c>
      <c r="R568" s="32" t="s">
        <v>231</v>
      </c>
      <c r="S568" s="45" t="s">
        <v>75</v>
      </c>
      <c r="T568" s="42" t="str">
        <f>VLOOKUP(Tabla1[[#This Row],[AREA]],Hoja1!A:B,2,FALSE)</f>
        <v>10. Personas mayores, familia y servicios sociales</v>
      </c>
      <c r="U568" s="45" t="s">
        <v>132</v>
      </c>
      <c r="V568" s="42" t="str">
        <f>VLOOKUP(Tabla1[[#This Row],[PROGRAMA]],Hoja1!A:B,2,FALSE)</f>
        <v>2312. Iniciativas sociales</v>
      </c>
      <c r="W568" s="45">
        <v>22</v>
      </c>
      <c r="X568" s="45">
        <v>22606</v>
      </c>
    </row>
    <row r="569" spans="1:24" x14ac:dyDescent="0.25">
      <c r="A569" s="33">
        <v>220259000407</v>
      </c>
      <c r="B569" s="55" t="s">
        <v>451</v>
      </c>
      <c r="C569" s="34">
        <v>46023</v>
      </c>
      <c r="D569" s="33">
        <v>22026001218</v>
      </c>
      <c r="E569" s="55" t="s">
        <v>1514</v>
      </c>
      <c r="F569" s="35">
        <v>601.03</v>
      </c>
      <c r="G569" s="55" t="s">
        <v>414</v>
      </c>
      <c r="H569" s="55" t="s">
        <v>1521</v>
      </c>
      <c r="I569" s="33">
        <v>220</v>
      </c>
      <c r="J569" s="55" t="s">
        <v>455</v>
      </c>
      <c r="K569" s="55" t="s">
        <v>455</v>
      </c>
      <c r="L569" s="55" t="s">
        <v>456</v>
      </c>
      <c r="M569" s="55" t="s">
        <v>457</v>
      </c>
      <c r="N569" s="55" t="s">
        <v>474</v>
      </c>
      <c r="O569" s="32" t="s">
        <v>276</v>
      </c>
      <c r="P569" s="32" t="s">
        <v>242</v>
      </c>
      <c r="Q569" s="45" t="s">
        <v>396</v>
      </c>
      <c r="R569" s="32" t="s">
        <v>231</v>
      </c>
      <c r="S569" s="45" t="s">
        <v>73</v>
      </c>
      <c r="T569" s="42" t="str">
        <f>VLOOKUP(Tabla1[[#This Row],[AREA]],Hoja1!A:B,2,FALSE)</f>
        <v>08. Tráfico y movilidad</v>
      </c>
      <c r="U569" s="45" t="s">
        <v>117</v>
      </c>
      <c r="V569" s="42" t="str">
        <f>VLOOKUP(Tabla1[[#This Row],[PROGRAMA]],Hoja1!A:B,2,FALSE)</f>
        <v>1532. Pavimentación vias públicas y otros servicios urbanísticos</v>
      </c>
      <c r="W569" s="45">
        <v>22</v>
      </c>
      <c r="X569" s="45">
        <v>22706</v>
      </c>
    </row>
    <row r="570" spans="1:24" x14ac:dyDescent="0.25">
      <c r="A570" s="33">
        <v>220259000965</v>
      </c>
      <c r="B570" s="55" t="s">
        <v>451</v>
      </c>
      <c r="C570" s="34">
        <v>46023</v>
      </c>
      <c r="D570" s="33">
        <v>22026001653</v>
      </c>
      <c r="E570" s="55" t="s">
        <v>813</v>
      </c>
      <c r="F570" s="35">
        <v>1878</v>
      </c>
      <c r="G570" s="55" t="s">
        <v>329</v>
      </c>
      <c r="H570" s="55" t="s">
        <v>1522</v>
      </c>
      <c r="I570" s="33">
        <v>220</v>
      </c>
      <c r="J570" s="55" t="s">
        <v>455</v>
      </c>
      <c r="K570" s="55" t="s">
        <v>455</v>
      </c>
      <c r="L570" s="55" t="s">
        <v>456</v>
      </c>
      <c r="M570" s="55" t="s">
        <v>467</v>
      </c>
      <c r="N570" s="55" t="s">
        <v>468</v>
      </c>
      <c r="O570" s="32" t="s">
        <v>281</v>
      </c>
      <c r="P570" s="32" t="s">
        <v>242</v>
      </c>
      <c r="Q570" s="45" t="s">
        <v>396</v>
      </c>
      <c r="R570" s="32" t="s">
        <v>231</v>
      </c>
      <c r="S570" s="45" t="s">
        <v>75</v>
      </c>
      <c r="T570" s="42" t="str">
        <f>VLOOKUP(Tabla1[[#This Row],[AREA]],Hoja1!A:B,2,FALSE)</f>
        <v>10. Personas mayores, familia y servicios sociales</v>
      </c>
      <c r="U570" s="45" t="s">
        <v>132</v>
      </c>
      <c r="V570" s="42" t="str">
        <f>VLOOKUP(Tabla1[[#This Row],[PROGRAMA]],Hoja1!A:B,2,FALSE)</f>
        <v>2312. Iniciativas sociales</v>
      </c>
      <c r="W570" s="45">
        <v>22</v>
      </c>
      <c r="X570" s="45">
        <v>22699</v>
      </c>
    </row>
    <row r="571" spans="1:24" x14ac:dyDescent="0.25">
      <c r="A571" s="33">
        <v>220259000966</v>
      </c>
      <c r="B571" s="55" t="s">
        <v>451</v>
      </c>
      <c r="C571" s="34">
        <v>46023</v>
      </c>
      <c r="D571" s="33">
        <v>22026001654</v>
      </c>
      <c r="E571" s="55" t="s">
        <v>813</v>
      </c>
      <c r="F571" s="35">
        <v>2629.25</v>
      </c>
      <c r="G571" s="55" t="s">
        <v>329</v>
      </c>
      <c r="H571" s="55" t="s">
        <v>1523</v>
      </c>
      <c r="I571" s="33">
        <v>220</v>
      </c>
      <c r="J571" s="55" t="s">
        <v>455</v>
      </c>
      <c r="K571" s="55" t="s">
        <v>455</v>
      </c>
      <c r="L571" s="55" t="s">
        <v>456</v>
      </c>
      <c r="M571" s="55" t="s">
        <v>467</v>
      </c>
      <c r="N571" s="55" t="s">
        <v>468</v>
      </c>
      <c r="O571" s="32" t="s">
        <v>281</v>
      </c>
      <c r="P571" s="32" t="s">
        <v>242</v>
      </c>
      <c r="Q571" s="45" t="s">
        <v>396</v>
      </c>
      <c r="R571" s="32" t="s">
        <v>231</v>
      </c>
      <c r="S571" s="45" t="s">
        <v>75</v>
      </c>
      <c r="T571" s="42" t="str">
        <f>VLOOKUP(Tabla1[[#This Row],[AREA]],Hoja1!A:B,2,FALSE)</f>
        <v>10. Personas mayores, familia y servicios sociales</v>
      </c>
      <c r="U571" s="45" t="s">
        <v>132</v>
      </c>
      <c r="V571" s="42" t="str">
        <f>VLOOKUP(Tabla1[[#This Row],[PROGRAMA]],Hoja1!A:B,2,FALSE)</f>
        <v>2312. Iniciativas sociales</v>
      </c>
      <c r="W571" s="45">
        <v>22</v>
      </c>
      <c r="X571" s="45">
        <v>22699</v>
      </c>
    </row>
    <row r="572" spans="1:24" x14ac:dyDescent="0.25">
      <c r="A572" s="33">
        <v>220260002144</v>
      </c>
      <c r="B572" s="55" t="s">
        <v>451</v>
      </c>
      <c r="C572" s="34">
        <v>46069</v>
      </c>
      <c r="D572" s="33">
        <v>22026002212</v>
      </c>
      <c r="E572" s="55" t="s">
        <v>1524</v>
      </c>
      <c r="F572" s="35">
        <v>242</v>
      </c>
      <c r="G572" s="55" t="s">
        <v>1525</v>
      </c>
      <c r="H572" s="55" t="s">
        <v>1526</v>
      </c>
      <c r="I572" s="33">
        <v>220</v>
      </c>
      <c r="J572" s="55" t="s">
        <v>917</v>
      </c>
      <c r="K572" s="55" t="s">
        <v>918</v>
      </c>
      <c r="L572" s="55" t="s">
        <v>456</v>
      </c>
      <c r="M572" s="55" t="s">
        <v>467</v>
      </c>
      <c r="N572" s="55" t="s">
        <v>468</v>
      </c>
      <c r="O572" s="32" t="s">
        <v>281</v>
      </c>
      <c r="P572" s="32" t="s">
        <v>242</v>
      </c>
      <c r="Q572" s="45" t="s">
        <v>396</v>
      </c>
      <c r="R572" s="32" t="s">
        <v>231</v>
      </c>
      <c r="S572" s="45" t="s">
        <v>262</v>
      </c>
      <c r="T572" s="42" t="str">
        <f>VLOOKUP(Tabla1[[#This Row],[AREA]],Hoja1!A:B,2,FALSE)</f>
        <v>11. Salud pública y seguridad ciudadana</v>
      </c>
      <c r="U572" s="45" t="s">
        <v>118</v>
      </c>
      <c r="V572" s="42" t="str">
        <f>VLOOKUP(Tabla1[[#This Row],[PROGRAMA]],Hoja1!A:B,2,FALSE)</f>
        <v>1621. Recogida de residuos</v>
      </c>
      <c r="W572" s="45">
        <v>22</v>
      </c>
      <c r="X572" s="45">
        <v>22706</v>
      </c>
    </row>
    <row r="573" spans="1:24" x14ac:dyDescent="0.25">
      <c r="A573" s="33">
        <v>220260003019</v>
      </c>
      <c r="B573" s="55" t="s">
        <v>451</v>
      </c>
      <c r="C573" s="34">
        <v>46076</v>
      </c>
      <c r="D573" s="33">
        <v>22026002439</v>
      </c>
      <c r="E573" s="55" t="s">
        <v>486</v>
      </c>
      <c r="F573" s="35">
        <v>1500</v>
      </c>
      <c r="G573" s="55" t="s">
        <v>1527</v>
      </c>
      <c r="H573" s="55" t="s">
        <v>1528</v>
      </c>
      <c r="I573" s="33">
        <v>220</v>
      </c>
      <c r="J573" s="55" t="s">
        <v>812</v>
      </c>
      <c r="K573" s="55" t="s">
        <v>455</v>
      </c>
      <c r="L573" s="55" t="s">
        <v>473</v>
      </c>
      <c r="M573" s="55" t="s">
        <v>467</v>
      </c>
      <c r="N573" s="55" t="s">
        <v>468</v>
      </c>
      <c r="O573" s="32" t="s">
        <v>281</v>
      </c>
      <c r="P573" s="32" t="s">
        <v>242</v>
      </c>
      <c r="Q573" s="45" t="s">
        <v>396</v>
      </c>
      <c r="R573" s="32" t="s">
        <v>231</v>
      </c>
      <c r="S573" s="45" t="s">
        <v>72</v>
      </c>
      <c r="T573" s="42" t="str">
        <f>VLOOKUP(Tabla1[[#This Row],[AREA]],Hoja1!A:B,2,FALSE)</f>
        <v>07. Medio ambiente</v>
      </c>
      <c r="U573" s="45" t="s">
        <v>126</v>
      </c>
      <c r="V573" s="42" t="str">
        <f>VLOOKUP(Tabla1[[#This Row],[PROGRAMA]],Hoja1!A:B,2,FALSE)</f>
        <v>1711. Parques y jardines</v>
      </c>
      <c r="W573" s="45">
        <v>22</v>
      </c>
      <c r="X573" s="45">
        <v>22199</v>
      </c>
    </row>
    <row r="574" spans="1:24" x14ac:dyDescent="0.25">
      <c r="A574" s="33">
        <v>220259000408</v>
      </c>
      <c r="B574" s="55" t="s">
        <v>451</v>
      </c>
      <c r="C574" s="34">
        <v>46023</v>
      </c>
      <c r="D574" s="33">
        <v>22026001435</v>
      </c>
      <c r="E574" s="55" t="s">
        <v>496</v>
      </c>
      <c r="F574" s="35">
        <v>24124.240000000002</v>
      </c>
      <c r="G574" s="55" t="s">
        <v>1463</v>
      </c>
      <c r="H574" s="55" t="s">
        <v>1529</v>
      </c>
      <c r="I574" s="33">
        <v>220</v>
      </c>
      <c r="J574" s="55" t="s">
        <v>455</v>
      </c>
      <c r="K574" s="55" t="s">
        <v>455</v>
      </c>
      <c r="L574" s="55" t="s">
        <v>456</v>
      </c>
      <c r="M574" s="55" t="s">
        <v>457</v>
      </c>
      <c r="N574" s="55" t="s">
        <v>458</v>
      </c>
      <c r="O574" s="32" t="s">
        <v>276</v>
      </c>
      <c r="P574" s="32" t="s">
        <v>242</v>
      </c>
      <c r="Q574" s="45" t="s">
        <v>396</v>
      </c>
      <c r="R574" s="32" t="s">
        <v>231</v>
      </c>
      <c r="S574" s="45" t="s">
        <v>75</v>
      </c>
      <c r="T574" s="42" t="str">
        <f>VLOOKUP(Tabla1[[#This Row],[AREA]],Hoja1!A:B,2,FALSE)</f>
        <v>10. Personas mayores, familia y servicios sociales</v>
      </c>
      <c r="U574" s="45" t="s">
        <v>135</v>
      </c>
      <c r="V574" s="42" t="str">
        <f>VLOOKUP(Tabla1[[#This Row],[PROGRAMA]],Hoja1!A:B,2,FALSE)</f>
        <v>2314. Centro de programas juveniles</v>
      </c>
      <c r="W574" s="45">
        <v>22</v>
      </c>
      <c r="X574" s="45">
        <v>22799</v>
      </c>
    </row>
    <row r="575" spans="1:24" x14ac:dyDescent="0.25">
      <c r="A575" s="33">
        <v>220259000413</v>
      </c>
      <c r="B575" s="55" t="s">
        <v>451</v>
      </c>
      <c r="C575" s="34">
        <v>46023</v>
      </c>
      <c r="D575" s="33">
        <v>22026001945</v>
      </c>
      <c r="E575" s="55" t="s">
        <v>469</v>
      </c>
      <c r="F575" s="35">
        <v>3678.06</v>
      </c>
      <c r="G575" s="55" t="s">
        <v>1530</v>
      </c>
      <c r="H575" s="55" t="s">
        <v>1531</v>
      </c>
      <c r="I575" s="33">
        <v>220</v>
      </c>
      <c r="J575" s="55" t="s">
        <v>1532</v>
      </c>
      <c r="K575" s="55" t="s">
        <v>1532</v>
      </c>
      <c r="L575" s="55" t="s">
        <v>473</v>
      </c>
      <c r="M575" s="55" t="s">
        <v>457</v>
      </c>
      <c r="N575" s="55" t="s">
        <v>474</v>
      </c>
      <c r="O575" s="32" t="s">
        <v>276</v>
      </c>
      <c r="P575" s="32" t="s">
        <v>242</v>
      </c>
      <c r="Q575" s="45" t="s">
        <v>397</v>
      </c>
      <c r="R575" s="32" t="s">
        <v>232</v>
      </c>
      <c r="S575" s="45" t="s">
        <v>70</v>
      </c>
      <c r="T575" s="42" t="str">
        <f>VLOOKUP(Tabla1[[#This Row],[AREA]],Hoja1!A:B,2,FALSE)</f>
        <v>04. Hacienda, personal y modernización administrativa</v>
      </c>
      <c r="U575" s="45" t="s">
        <v>186</v>
      </c>
      <c r="V575" s="42" t="str">
        <f>VLOOKUP(Tabla1[[#This Row],[PROGRAMA]],Hoja1!A:B,2,FALSE)</f>
        <v>9204. Tecnologías de la información y comunicación</v>
      </c>
      <c r="W575" s="45">
        <v>64</v>
      </c>
      <c r="X575" s="45">
        <v>641</v>
      </c>
    </row>
    <row r="576" spans="1:24" x14ac:dyDescent="0.25">
      <c r="A576" s="33">
        <v>220259000414</v>
      </c>
      <c r="B576" s="55" t="s">
        <v>451</v>
      </c>
      <c r="C576" s="34">
        <v>46023</v>
      </c>
      <c r="D576" s="33">
        <v>22026001946</v>
      </c>
      <c r="E576" s="55" t="s">
        <v>469</v>
      </c>
      <c r="F576" s="35">
        <v>4711.74</v>
      </c>
      <c r="G576" s="55" t="s">
        <v>1533</v>
      </c>
      <c r="H576" s="55" t="s">
        <v>1534</v>
      </c>
      <c r="I576" s="33">
        <v>220</v>
      </c>
      <c r="J576" s="55" t="s">
        <v>1535</v>
      </c>
      <c r="K576" s="55" t="s">
        <v>494</v>
      </c>
      <c r="L576" s="55" t="s">
        <v>473</v>
      </c>
      <c r="M576" s="55" t="s">
        <v>457</v>
      </c>
      <c r="N576" s="55" t="s">
        <v>474</v>
      </c>
      <c r="O576" s="32" t="s">
        <v>276</v>
      </c>
      <c r="P576" s="32" t="s">
        <v>242</v>
      </c>
      <c r="Q576" s="45" t="s">
        <v>397</v>
      </c>
      <c r="R576" s="32" t="s">
        <v>232</v>
      </c>
      <c r="S576" s="45" t="s">
        <v>70</v>
      </c>
      <c r="T576" s="42" t="str">
        <f>VLOOKUP(Tabla1[[#This Row],[AREA]],Hoja1!A:B,2,FALSE)</f>
        <v>04. Hacienda, personal y modernización administrativa</v>
      </c>
      <c r="U576" s="45" t="s">
        <v>186</v>
      </c>
      <c r="V576" s="42" t="str">
        <f>VLOOKUP(Tabla1[[#This Row],[PROGRAMA]],Hoja1!A:B,2,FALSE)</f>
        <v>9204. Tecnologías de la información y comunicación</v>
      </c>
      <c r="W576" s="45">
        <v>64</v>
      </c>
      <c r="X576" s="45">
        <v>641</v>
      </c>
    </row>
    <row r="577" spans="1:24" x14ac:dyDescent="0.25">
      <c r="A577" s="33">
        <v>220259000416</v>
      </c>
      <c r="B577" s="55" t="s">
        <v>451</v>
      </c>
      <c r="C577" s="34">
        <v>46023</v>
      </c>
      <c r="D577" s="33">
        <v>22026001948</v>
      </c>
      <c r="E577" s="55" t="s">
        <v>469</v>
      </c>
      <c r="F577" s="35">
        <v>5590.44</v>
      </c>
      <c r="G577" s="55" t="s">
        <v>1536</v>
      </c>
      <c r="H577" s="55" t="s">
        <v>1537</v>
      </c>
      <c r="I577" s="33">
        <v>220</v>
      </c>
      <c r="J577" s="55" t="s">
        <v>1538</v>
      </c>
      <c r="K577" s="55" t="s">
        <v>494</v>
      </c>
      <c r="L577" s="55" t="s">
        <v>473</v>
      </c>
      <c r="M577" s="55" t="s">
        <v>457</v>
      </c>
      <c r="N577" s="55" t="s">
        <v>474</v>
      </c>
      <c r="O577" s="32" t="s">
        <v>276</v>
      </c>
      <c r="P577" s="32" t="s">
        <v>242</v>
      </c>
      <c r="Q577" s="45" t="s">
        <v>397</v>
      </c>
      <c r="R577" s="32" t="s">
        <v>232</v>
      </c>
      <c r="S577" s="45" t="s">
        <v>70</v>
      </c>
      <c r="T577" s="42" t="str">
        <f>VLOOKUP(Tabla1[[#This Row],[AREA]],Hoja1!A:B,2,FALSE)</f>
        <v>04. Hacienda, personal y modernización administrativa</v>
      </c>
      <c r="U577" s="45" t="s">
        <v>186</v>
      </c>
      <c r="V577" s="42" t="str">
        <f>VLOOKUP(Tabla1[[#This Row],[PROGRAMA]],Hoja1!A:B,2,FALSE)</f>
        <v>9204. Tecnologías de la información y comunicación</v>
      </c>
      <c r="W577" s="45">
        <v>64</v>
      </c>
      <c r="X577" s="45">
        <v>641</v>
      </c>
    </row>
    <row r="578" spans="1:24" x14ac:dyDescent="0.25">
      <c r="A578" s="33">
        <v>220259000417</v>
      </c>
      <c r="B578" s="55" t="s">
        <v>451</v>
      </c>
      <c r="C578" s="34">
        <v>46023</v>
      </c>
      <c r="D578" s="33">
        <v>22026001949</v>
      </c>
      <c r="E578" s="55" t="s">
        <v>469</v>
      </c>
      <c r="F578" s="35">
        <v>4297</v>
      </c>
      <c r="G578" s="55" t="s">
        <v>1539</v>
      </c>
      <c r="H578" s="55" t="s">
        <v>1540</v>
      </c>
      <c r="I578" s="33">
        <v>220</v>
      </c>
      <c r="J578" s="55" t="s">
        <v>1541</v>
      </c>
      <c r="K578" s="55" t="s">
        <v>649</v>
      </c>
      <c r="L578" s="55" t="s">
        <v>473</v>
      </c>
      <c r="M578" s="55" t="s">
        <v>457</v>
      </c>
      <c r="N578" s="55" t="s">
        <v>474</v>
      </c>
      <c r="O578" s="32" t="s">
        <v>276</v>
      </c>
      <c r="P578" s="32" t="s">
        <v>242</v>
      </c>
      <c r="Q578" s="45" t="s">
        <v>397</v>
      </c>
      <c r="R578" s="32" t="s">
        <v>232</v>
      </c>
      <c r="S578" s="45" t="s">
        <v>70</v>
      </c>
      <c r="T578" s="42" t="str">
        <f>VLOOKUP(Tabla1[[#This Row],[AREA]],Hoja1!A:B,2,FALSE)</f>
        <v>04. Hacienda, personal y modernización administrativa</v>
      </c>
      <c r="U578" s="45" t="s">
        <v>186</v>
      </c>
      <c r="V578" s="42" t="str">
        <f>VLOOKUP(Tabla1[[#This Row],[PROGRAMA]],Hoja1!A:B,2,FALSE)</f>
        <v>9204. Tecnologías de la información y comunicación</v>
      </c>
      <c r="W578" s="45">
        <v>64</v>
      </c>
      <c r="X578" s="45">
        <v>641</v>
      </c>
    </row>
    <row r="579" spans="1:24" x14ac:dyDescent="0.25">
      <c r="A579" s="33">
        <v>220259000504</v>
      </c>
      <c r="B579" s="55" t="s">
        <v>451</v>
      </c>
      <c r="C579" s="34">
        <v>46023</v>
      </c>
      <c r="D579" s="33">
        <v>22026001129</v>
      </c>
      <c r="E579" s="55" t="s">
        <v>1542</v>
      </c>
      <c r="F579" s="35">
        <v>37000</v>
      </c>
      <c r="G579" s="55" t="s">
        <v>14</v>
      </c>
      <c r="H579" s="55" t="s">
        <v>1543</v>
      </c>
      <c r="I579" s="33">
        <v>220</v>
      </c>
      <c r="J579" s="55" t="s">
        <v>478</v>
      </c>
      <c r="K579" s="55" t="s">
        <v>478</v>
      </c>
      <c r="L579" s="55" t="s">
        <v>473</v>
      </c>
      <c r="M579" s="55" t="s">
        <v>457</v>
      </c>
      <c r="N579" s="55" t="s">
        <v>458</v>
      </c>
      <c r="O579" s="32" t="s">
        <v>276</v>
      </c>
      <c r="P579" s="32" t="s">
        <v>242</v>
      </c>
      <c r="Q579" s="45" t="s">
        <v>396</v>
      </c>
      <c r="R579" s="32" t="s">
        <v>231</v>
      </c>
      <c r="S579" s="45" t="s">
        <v>262</v>
      </c>
      <c r="T579" s="42" t="str">
        <f>VLOOKUP(Tabla1[[#This Row],[AREA]],Hoja1!A:B,2,FALSE)</f>
        <v>11. Salud pública y seguridad ciudadana</v>
      </c>
      <c r="U579" s="45" t="s">
        <v>118</v>
      </c>
      <c r="V579" s="42" t="str">
        <f>VLOOKUP(Tabla1[[#This Row],[PROGRAMA]],Hoja1!A:B,2,FALSE)</f>
        <v>1621. Recogida de residuos</v>
      </c>
      <c r="W579" s="45">
        <v>22</v>
      </c>
      <c r="X579" s="45">
        <v>22102</v>
      </c>
    </row>
    <row r="580" spans="1:24" x14ac:dyDescent="0.25">
      <c r="A580" s="33">
        <v>220259000421</v>
      </c>
      <c r="B580" s="55" t="s">
        <v>451</v>
      </c>
      <c r="C580" s="34">
        <v>46023</v>
      </c>
      <c r="D580" s="33">
        <v>22026001807</v>
      </c>
      <c r="E580" s="55" t="s">
        <v>686</v>
      </c>
      <c r="F580" s="35">
        <v>20000</v>
      </c>
      <c r="G580" s="55" t="s">
        <v>412</v>
      </c>
      <c r="H580" s="55" t="s">
        <v>1544</v>
      </c>
      <c r="I580" s="33">
        <v>220</v>
      </c>
      <c r="J580" s="55" t="s">
        <v>455</v>
      </c>
      <c r="K580" s="55" t="s">
        <v>455</v>
      </c>
      <c r="L580" s="55" t="s">
        <v>456</v>
      </c>
      <c r="M580" s="55" t="s">
        <v>457</v>
      </c>
      <c r="N580" s="55" t="s">
        <v>474</v>
      </c>
      <c r="O580" s="32" t="s">
        <v>276</v>
      </c>
      <c r="P580" s="32" t="s">
        <v>242</v>
      </c>
      <c r="Q580" s="45" t="s">
        <v>396</v>
      </c>
      <c r="R580" s="32" t="s">
        <v>231</v>
      </c>
      <c r="S580" s="45" t="s">
        <v>71</v>
      </c>
      <c r="T580" s="42" t="str">
        <f>VLOOKUP(Tabla1[[#This Row],[AREA]],Hoja1!A:B,2,FALSE)</f>
        <v>06. Educación y cultura</v>
      </c>
      <c r="U580" s="45" t="s">
        <v>145</v>
      </c>
      <c r="V580" s="42" t="str">
        <f>VLOOKUP(Tabla1[[#This Row],[PROGRAMA]],Hoja1!A:B,2,FALSE)</f>
        <v>3231. Escuelas infantiles</v>
      </c>
      <c r="W580" s="45">
        <v>22</v>
      </c>
      <c r="X580" s="45">
        <v>22799</v>
      </c>
    </row>
    <row r="581" spans="1:24" x14ac:dyDescent="0.25">
      <c r="A581" s="33">
        <v>220259000422</v>
      </c>
      <c r="B581" s="55" t="s">
        <v>451</v>
      </c>
      <c r="C581" s="34">
        <v>46023</v>
      </c>
      <c r="D581" s="33">
        <v>22026001036</v>
      </c>
      <c r="E581" s="55" t="s">
        <v>1545</v>
      </c>
      <c r="F581" s="35">
        <v>92202</v>
      </c>
      <c r="G581" s="55" t="s">
        <v>1546</v>
      </c>
      <c r="H581" s="55" t="s">
        <v>1547</v>
      </c>
      <c r="I581" s="33">
        <v>220</v>
      </c>
      <c r="J581" s="55" t="s">
        <v>494</v>
      </c>
      <c r="K581" s="55" t="s">
        <v>494</v>
      </c>
      <c r="L581" s="55" t="s">
        <v>456</v>
      </c>
      <c r="M581" s="55" t="s">
        <v>457</v>
      </c>
      <c r="N581" s="55" t="s">
        <v>458</v>
      </c>
      <c r="O581" s="32" t="s">
        <v>276</v>
      </c>
      <c r="P581" s="32" t="s">
        <v>242</v>
      </c>
      <c r="Q581" s="45" t="s">
        <v>396</v>
      </c>
      <c r="R581" s="32" t="s">
        <v>231</v>
      </c>
      <c r="S581" s="45" t="s">
        <v>66</v>
      </c>
      <c r="T581" s="42" t="str">
        <f>VLOOKUP(Tabla1[[#This Row],[AREA]],Hoja1!A:B,2,FALSE)</f>
        <v>01. Alcaldía</v>
      </c>
      <c r="U581" s="45" t="s">
        <v>265</v>
      </c>
      <c r="V581" s="42" t="str">
        <f>VLOOKUP(Tabla1[[#This Row],[PROGRAMA]],Hoja1!A:B,2,FALSE)</f>
        <v>4331. Desarrollo empresarial</v>
      </c>
      <c r="W581" s="45">
        <v>22</v>
      </c>
      <c r="X581" s="45">
        <v>22706</v>
      </c>
    </row>
    <row r="582" spans="1:24" x14ac:dyDescent="0.25">
      <c r="A582" s="33">
        <v>220259000423</v>
      </c>
      <c r="B582" s="55" t="s">
        <v>451</v>
      </c>
      <c r="C582" s="34">
        <v>46023</v>
      </c>
      <c r="D582" s="33">
        <v>22026001808</v>
      </c>
      <c r="E582" s="55" t="s">
        <v>1036</v>
      </c>
      <c r="F582" s="35">
        <v>130000</v>
      </c>
      <c r="G582" s="55" t="s">
        <v>412</v>
      </c>
      <c r="H582" s="55" t="s">
        <v>1548</v>
      </c>
      <c r="I582" s="33">
        <v>220</v>
      </c>
      <c r="J582" s="55" t="s">
        <v>455</v>
      </c>
      <c r="K582" s="55" t="s">
        <v>455</v>
      </c>
      <c r="L582" s="55" t="s">
        <v>456</v>
      </c>
      <c r="M582" s="55" t="s">
        <v>457</v>
      </c>
      <c r="N582" s="55" t="s">
        <v>474</v>
      </c>
      <c r="O582" s="32" t="s">
        <v>276</v>
      </c>
      <c r="P582" s="32" t="s">
        <v>242</v>
      </c>
      <c r="Q582" s="45" t="s">
        <v>396</v>
      </c>
      <c r="R582" s="32" t="s">
        <v>231</v>
      </c>
      <c r="S582" s="45" t="s">
        <v>71</v>
      </c>
      <c r="T582" s="42" t="str">
        <f>VLOOKUP(Tabla1[[#This Row],[AREA]],Hoja1!A:B,2,FALSE)</f>
        <v>06. Educación y cultura</v>
      </c>
      <c r="U582" s="45" t="s">
        <v>147</v>
      </c>
      <c r="V582" s="42" t="str">
        <f>VLOOKUP(Tabla1[[#This Row],[PROGRAMA]],Hoja1!A:B,2,FALSE)</f>
        <v>3232. Conservación y mantenimiento centros educación infantil y primaria</v>
      </c>
      <c r="W582" s="45">
        <v>22</v>
      </c>
      <c r="X582" s="45">
        <v>22799</v>
      </c>
    </row>
    <row r="583" spans="1:24" x14ac:dyDescent="0.25">
      <c r="A583" s="33">
        <v>220259000508</v>
      </c>
      <c r="B583" s="55" t="s">
        <v>451</v>
      </c>
      <c r="C583" s="34">
        <v>46023</v>
      </c>
      <c r="D583" s="33">
        <v>22026001295</v>
      </c>
      <c r="E583" s="55" t="s">
        <v>1549</v>
      </c>
      <c r="F583" s="35">
        <v>68000</v>
      </c>
      <c r="G583" s="55" t="s">
        <v>14</v>
      </c>
      <c r="H583" s="55" t="s">
        <v>1550</v>
      </c>
      <c r="I583" s="33">
        <v>220</v>
      </c>
      <c r="J583" s="55" t="s">
        <v>478</v>
      </c>
      <c r="K583" s="55" t="s">
        <v>478</v>
      </c>
      <c r="L583" s="55" t="s">
        <v>473</v>
      </c>
      <c r="M583" s="55" t="s">
        <v>457</v>
      </c>
      <c r="N583" s="55" t="s">
        <v>458</v>
      </c>
      <c r="O583" s="32" t="s">
        <v>276</v>
      </c>
      <c r="P583" s="32" t="s">
        <v>242</v>
      </c>
      <c r="Q583" s="45" t="s">
        <v>396</v>
      </c>
      <c r="R583" s="32" t="s">
        <v>231</v>
      </c>
      <c r="S583" s="45" t="s">
        <v>68</v>
      </c>
      <c r="T583" s="42" t="str">
        <f>VLOOKUP(Tabla1[[#This Row],[AREA]],Hoja1!A:B,2,FALSE)</f>
        <v>02. Urbanismo y vivienda</v>
      </c>
      <c r="U583" s="45" t="s">
        <v>197</v>
      </c>
      <c r="V583" s="42" t="str">
        <f>VLOOKUP(Tabla1[[#This Row],[PROGRAMA]],Hoja1!A:B,2,FALSE)</f>
        <v>9332. Mantenimiento de edificios e instalaciones municipales</v>
      </c>
      <c r="W583" s="45">
        <v>22</v>
      </c>
      <c r="X583" s="45">
        <v>22102</v>
      </c>
    </row>
    <row r="584" spans="1:24" x14ac:dyDescent="0.25">
      <c r="A584" s="33">
        <v>220259000424</v>
      </c>
      <c r="B584" s="55" t="s">
        <v>451</v>
      </c>
      <c r="C584" s="34">
        <v>46023</v>
      </c>
      <c r="D584" s="33">
        <v>22026001704</v>
      </c>
      <c r="E584" s="55" t="s">
        <v>1551</v>
      </c>
      <c r="F584" s="35">
        <v>44649</v>
      </c>
      <c r="G584" s="55" t="s">
        <v>981</v>
      </c>
      <c r="H584" s="55" t="s">
        <v>1552</v>
      </c>
      <c r="I584" s="33">
        <v>220</v>
      </c>
      <c r="J584" s="55" t="s">
        <v>812</v>
      </c>
      <c r="K584" s="55" t="s">
        <v>455</v>
      </c>
      <c r="L584" s="55" t="s">
        <v>456</v>
      </c>
      <c r="M584" s="55" t="s">
        <v>457</v>
      </c>
      <c r="N584" s="55" t="s">
        <v>458</v>
      </c>
      <c r="O584" s="32" t="s">
        <v>276</v>
      </c>
      <c r="P584" s="32" t="s">
        <v>242</v>
      </c>
      <c r="Q584" s="45" t="s">
        <v>396</v>
      </c>
      <c r="R584" s="32" t="s">
        <v>231</v>
      </c>
      <c r="S584" s="45" t="s">
        <v>74</v>
      </c>
      <c r="T584" s="42" t="str">
        <f>VLOOKUP(Tabla1[[#This Row],[AREA]],Hoja1!A:B,2,FALSE)</f>
        <v>09. Turismo, eventos y marca ciudad</v>
      </c>
      <c r="U584" s="45" t="s">
        <v>394</v>
      </c>
      <c r="V584" s="42" t="str">
        <f>VLOOKUP(Tabla1[[#This Row],[PROGRAMA]],Hoja1!A:B,2,FALSE)</f>
        <v>4332. Dirección del área de turismo, eventos y marca ciudad</v>
      </c>
      <c r="W584" s="45">
        <v>22</v>
      </c>
      <c r="X584" s="45">
        <v>22799</v>
      </c>
    </row>
    <row r="585" spans="1:24" x14ac:dyDescent="0.25">
      <c r="A585" s="33">
        <v>220259000510</v>
      </c>
      <c r="B585" s="55" t="s">
        <v>451</v>
      </c>
      <c r="C585" s="34">
        <v>46023</v>
      </c>
      <c r="D585" s="33">
        <v>22026001482</v>
      </c>
      <c r="E585" s="55" t="s">
        <v>1553</v>
      </c>
      <c r="F585" s="35">
        <v>4200</v>
      </c>
      <c r="G585" s="55" t="s">
        <v>14</v>
      </c>
      <c r="H585" s="55" t="s">
        <v>1554</v>
      </c>
      <c r="I585" s="33">
        <v>220</v>
      </c>
      <c r="J585" s="55" t="s">
        <v>478</v>
      </c>
      <c r="K585" s="55" t="s">
        <v>478</v>
      </c>
      <c r="L585" s="55" t="s">
        <v>473</v>
      </c>
      <c r="M585" s="55" t="s">
        <v>457</v>
      </c>
      <c r="N585" s="55" t="s">
        <v>458</v>
      </c>
      <c r="O585" s="32" t="s">
        <v>276</v>
      </c>
      <c r="P585" s="32" t="s">
        <v>242</v>
      </c>
      <c r="Q585" s="45" t="s">
        <v>396</v>
      </c>
      <c r="R585" s="32" t="s">
        <v>231</v>
      </c>
      <c r="S585" s="45" t="s">
        <v>75</v>
      </c>
      <c r="T585" s="42" t="str">
        <f>VLOOKUP(Tabla1[[#This Row],[AREA]],Hoja1!A:B,2,FALSE)</f>
        <v>10. Personas mayores, familia y servicios sociales</v>
      </c>
      <c r="U585" s="45" t="s">
        <v>136</v>
      </c>
      <c r="V585" s="42" t="str">
        <f>VLOOKUP(Tabla1[[#This Row],[PROGRAMA]],Hoja1!A:B,2,FALSE)</f>
        <v>2315. Políticas de Igualdad e infancia</v>
      </c>
      <c r="W585" s="45">
        <v>22</v>
      </c>
      <c r="X585" s="45">
        <v>22102</v>
      </c>
    </row>
    <row r="586" spans="1:24" x14ac:dyDescent="0.25">
      <c r="A586" s="33">
        <v>220259000425</v>
      </c>
      <c r="B586" s="55" t="s">
        <v>451</v>
      </c>
      <c r="C586" s="34">
        <v>46023</v>
      </c>
      <c r="D586" s="33">
        <v>22026001123</v>
      </c>
      <c r="E586" s="55" t="s">
        <v>763</v>
      </c>
      <c r="F586" s="35">
        <v>9583.2000000000007</v>
      </c>
      <c r="G586" s="55" t="s">
        <v>331</v>
      </c>
      <c r="H586" s="55" t="s">
        <v>1555</v>
      </c>
      <c r="I586" s="33">
        <v>220</v>
      </c>
      <c r="J586" s="55" t="s">
        <v>1411</v>
      </c>
      <c r="K586" s="55" t="s">
        <v>455</v>
      </c>
      <c r="L586" s="55" t="s">
        <v>456</v>
      </c>
      <c r="M586" s="55" t="s">
        <v>457</v>
      </c>
      <c r="N586" s="55" t="s">
        <v>458</v>
      </c>
      <c r="O586" s="32" t="s">
        <v>276</v>
      </c>
      <c r="P586" s="32" t="s">
        <v>242</v>
      </c>
      <c r="Q586" s="45" t="s">
        <v>396</v>
      </c>
      <c r="R586" s="32" t="s">
        <v>231</v>
      </c>
      <c r="S586" s="45" t="s">
        <v>262</v>
      </c>
      <c r="T586" s="42" t="str">
        <f>VLOOKUP(Tabla1[[#This Row],[AREA]],Hoja1!A:B,2,FALSE)</f>
        <v>11. Salud pública y seguridad ciudadana</v>
      </c>
      <c r="U586" s="45" t="s">
        <v>141</v>
      </c>
      <c r="V586" s="42" t="str">
        <f>VLOOKUP(Tabla1[[#This Row],[PROGRAMA]],Hoja1!A:B,2,FALSE)</f>
        <v>3111. Protección de la salubridad pública</v>
      </c>
      <c r="W586" s="45">
        <v>22</v>
      </c>
      <c r="X586" s="45">
        <v>22799</v>
      </c>
    </row>
    <row r="587" spans="1:24" x14ac:dyDescent="0.25">
      <c r="A587" s="33">
        <v>220259000428</v>
      </c>
      <c r="B587" s="55" t="s">
        <v>451</v>
      </c>
      <c r="C587" s="34">
        <v>46023</v>
      </c>
      <c r="D587" s="33">
        <v>22026001705</v>
      </c>
      <c r="E587" s="55" t="s">
        <v>1556</v>
      </c>
      <c r="F587" s="35">
        <v>36557</v>
      </c>
      <c r="G587" s="55" t="s">
        <v>1557</v>
      </c>
      <c r="H587" s="55" t="s">
        <v>1558</v>
      </c>
      <c r="I587" s="33">
        <v>220</v>
      </c>
      <c r="J587" s="55" t="s">
        <v>531</v>
      </c>
      <c r="K587" s="55" t="s">
        <v>531</v>
      </c>
      <c r="L587" s="55" t="s">
        <v>456</v>
      </c>
      <c r="M587" s="55" t="s">
        <v>457</v>
      </c>
      <c r="N587" s="55" t="s">
        <v>458</v>
      </c>
      <c r="O587" s="32" t="s">
        <v>276</v>
      </c>
      <c r="P587" s="32" t="s">
        <v>242</v>
      </c>
      <c r="Q587" s="45" t="s">
        <v>396</v>
      </c>
      <c r="R587" s="32" t="s">
        <v>231</v>
      </c>
      <c r="S587" s="45" t="s">
        <v>74</v>
      </c>
      <c r="T587" s="42" t="str">
        <f>VLOOKUP(Tabla1[[#This Row],[AREA]],Hoja1!A:B,2,FALSE)</f>
        <v>09. Turismo, eventos y marca ciudad</v>
      </c>
      <c r="U587" s="45" t="s">
        <v>394</v>
      </c>
      <c r="V587" s="42" t="str">
        <f>VLOOKUP(Tabla1[[#This Row],[PROGRAMA]],Hoja1!A:B,2,FALSE)</f>
        <v>4332. Dirección del área de turismo, eventos y marca ciudad</v>
      </c>
      <c r="W587" s="45">
        <v>22</v>
      </c>
      <c r="X587" s="45">
        <v>22706</v>
      </c>
    </row>
    <row r="588" spans="1:24" x14ac:dyDescent="0.25">
      <c r="A588" s="33">
        <v>220259000430</v>
      </c>
      <c r="B588" s="55" t="s">
        <v>451</v>
      </c>
      <c r="C588" s="34">
        <v>46023</v>
      </c>
      <c r="D588" s="33">
        <v>22026001437</v>
      </c>
      <c r="E588" s="55" t="s">
        <v>1559</v>
      </c>
      <c r="F588" s="35">
        <v>6514.64</v>
      </c>
      <c r="G588" s="55" t="s">
        <v>34</v>
      </c>
      <c r="H588" s="55" t="s">
        <v>1560</v>
      </c>
      <c r="I588" s="33">
        <v>220</v>
      </c>
      <c r="J588" s="55" t="s">
        <v>455</v>
      </c>
      <c r="K588" s="55" t="s">
        <v>455</v>
      </c>
      <c r="L588" s="55" t="s">
        <v>456</v>
      </c>
      <c r="M588" s="55" t="s">
        <v>457</v>
      </c>
      <c r="N588" s="55" t="s">
        <v>458</v>
      </c>
      <c r="O588" s="32" t="s">
        <v>276</v>
      </c>
      <c r="P588" s="32" t="s">
        <v>242</v>
      </c>
      <c r="Q588" s="45" t="s">
        <v>396</v>
      </c>
      <c r="R588" s="32" t="s">
        <v>231</v>
      </c>
      <c r="S588" s="45" t="s">
        <v>75</v>
      </c>
      <c r="T588" s="42" t="str">
        <f>VLOOKUP(Tabla1[[#This Row],[AREA]],Hoja1!A:B,2,FALSE)</f>
        <v>10. Personas mayores, familia y servicios sociales</v>
      </c>
      <c r="U588" s="45" t="s">
        <v>136</v>
      </c>
      <c r="V588" s="42" t="str">
        <f>VLOOKUP(Tabla1[[#This Row],[PROGRAMA]],Hoja1!A:B,2,FALSE)</f>
        <v>2315. Políticas de Igualdad e infancia</v>
      </c>
      <c r="W588" s="45">
        <v>22</v>
      </c>
      <c r="X588" s="45">
        <v>22700</v>
      </c>
    </row>
    <row r="589" spans="1:24" x14ac:dyDescent="0.25">
      <c r="A589" s="33">
        <v>220259000433</v>
      </c>
      <c r="B589" s="55" t="s">
        <v>451</v>
      </c>
      <c r="C589" s="34">
        <v>46023</v>
      </c>
      <c r="D589" s="33">
        <v>22026001439</v>
      </c>
      <c r="E589" s="55" t="s">
        <v>735</v>
      </c>
      <c r="F589" s="35">
        <v>6445.14</v>
      </c>
      <c r="G589" s="55" t="s">
        <v>37</v>
      </c>
      <c r="H589" s="55" t="s">
        <v>1561</v>
      </c>
      <c r="I589" s="33">
        <v>220</v>
      </c>
      <c r="J589" s="55" t="s">
        <v>455</v>
      </c>
      <c r="K589" s="55" t="s">
        <v>455</v>
      </c>
      <c r="L589" s="55" t="s">
        <v>456</v>
      </c>
      <c r="M589" s="55" t="s">
        <v>457</v>
      </c>
      <c r="N589" s="55" t="s">
        <v>458</v>
      </c>
      <c r="O589" s="32" t="s">
        <v>276</v>
      </c>
      <c r="P589" s="32" t="s">
        <v>242</v>
      </c>
      <c r="Q589" s="45" t="s">
        <v>396</v>
      </c>
      <c r="R589" s="32" t="s">
        <v>231</v>
      </c>
      <c r="S589" s="45" t="s">
        <v>75</v>
      </c>
      <c r="T589" s="42" t="str">
        <f>VLOOKUP(Tabla1[[#This Row],[AREA]],Hoja1!A:B,2,FALSE)</f>
        <v>10. Personas mayores, familia y servicios sociales</v>
      </c>
      <c r="U589" s="45" t="s">
        <v>135</v>
      </c>
      <c r="V589" s="42" t="str">
        <f>VLOOKUP(Tabla1[[#This Row],[PROGRAMA]],Hoja1!A:B,2,FALSE)</f>
        <v>2314. Centro de programas juveniles</v>
      </c>
      <c r="W589" s="45">
        <v>21</v>
      </c>
      <c r="X589" s="45">
        <v>213</v>
      </c>
    </row>
    <row r="590" spans="1:24" x14ac:dyDescent="0.25">
      <c r="A590" s="33">
        <v>220259000443</v>
      </c>
      <c r="B590" s="55" t="s">
        <v>451</v>
      </c>
      <c r="C590" s="34">
        <v>46023</v>
      </c>
      <c r="D590" s="33">
        <v>22026002046</v>
      </c>
      <c r="E590" s="55" t="s">
        <v>553</v>
      </c>
      <c r="F590" s="35">
        <v>1875</v>
      </c>
      <c r="G590" s="55" t="s">
        <v>891</v>
      </c>
      <c r="H590" s="55" t="s">
        <v>1562</v>
      </c>
      <c r="I590" s="33">
        <v>220</v>
      </c>
      <c r="J590" s="55" t="s">
        <v>893</v>
      </c>
      <c r="K590" s="55" t="s">
        <v>894</v>
      </c>
      <c r="L590" s="55" t="s">
        <v>456</v>
      </c>
      <c r="M590" s="55" t="s">
        <v>457</v>
      </c>
      <c r="N590" s="55" t="s">
        <v>458</v>
      </c>
      <c r="O590" s="32" t="s">
        <v>276</v>
      </c>
      <c r="P590" s="32" t="s">
        <v>242</v>
      </c>
      <c r="Q590" s="45" t="s">
        <v>396</v>
      </c>
      <c r="R590" s="32" t="s">
        <v>231</v>
      </c>
      <c r="S590" s="45" t="s">
        <v>261</v>
      </c>
      <c r="T590" s="42" t="str">
        <f>VLOOKUP(Tabla1[[#This Row],[AREA]],Hoja1!A:B,2,FALSE)</f>
        <v>05. Comercio, mercados y consumo</v>
      </c>
      <c r="U590" s="45" t="s">
        <v>174</v>
      </c>
      <c r="V590" s="42" t="str">
        <f>VLOOKUP(Tabla1[[#This Row],[PROGRAMA]],Hoja1!A:B,2,FALSE)</f>
        <v>4312. Mercados</v>
      </c>
      <c r="W590" s="45">
        <v>22</v>
      </c>
      <c r="X590" s="45">
        <v>22799</v>
      </c>
    </row>
    <row r="591" spans="1:24" x14ac:dyDescent="0.25">
      <c r="A591" s="33">
        <v>220260002156</v>
      </c>
      <c r="B591" s="55" t="s">
        <v>451</v>
      </c>
      <c r="C591" s="34">
        <v>46069</v>
      </c>
      <c r="D591" s="33">
        <v>22026002330</v>
      </c>
      <c r="E591" s="55" t="s">
        <v>615</v>
      </c>
      <c r="F591" s="35">
        <v>1210</v>
      </c>
      <c r="G591" s="55" t="s">
        <v>1563</v>
      </c>
      <c r="H591" s="55" t="s">
        <v>1564</v>
      </c>
      <c r="I591" s="33">
        <v>220</v>
      </c>
      <c r="J591" s="55" t="s">
        <v>455</v>
      </c>
      <c r="K591" s="55" t="s">
        <v>455</v>
      </c>
      <c r="L591" s="55" t="s">
        <v>473</v>
      </c>
      <c r="M591" s="55" t="s">
        <v>467</v>
      </c>
      <c r="N591" s="55" t="s">
        <v>468</v>
      </c>
      <c r="O591" s="32" t="s">
        <v>281</v>
      </c>
      <c r="P591" s="32" t="s">
        <v>242</v>
      </c>
      <c r="Q591" s="45" t="s">
        <v>396</v>
      </c>
      <c r="R591" s="32" t="s">
        <v>231</v>
      </c>
      <c r="S591" s="45" t="s">
        <v>71</v>
      </c>
      <c r="T591" s="42" t="str">
        <f>VLOOKUP(Tabla1[[#This Row],[AREA]],Hoja1!A:B,2,FALSE)</f>
        <v>06. Educación y cultura</v>
      </c>
      <c r="U591" s="45" t="s">
        <v>147</v>
      </c>
      <c r="V591" s="42" t="str">
        <f>VLOOKUP(Tabla1[[#This Row],[PROGRAMA]],Hoja1!A:B,2,FALSE)</f>
        <v>3232. Conservación y mantenimiento centros educación infantil y primaria</v>
      </c>
      <c r="W591" s="45">
        <v>21</v>
      </c>
      <c r="X591" s="45">
        <v>213</v>
      </c>
    </row>
    <row r="592" spans="1:24" x14ac:dyDescent="0.25">
      <c r="A592" s="33">
        <v>220259000449</v>
      </c>
      <c r="B592" s="55" t="s">
        <v>451</v>
      </c>
      <c r="C592" s="34">
        <v>46023</v>
      </c>
      <c r="D592" s="33">
        <v>22026001293</v>
      </c>
      <c r="E592" s="55" t="s">
        <v>1565</v>
      </c>
      <c r="F592" s="35">
        <v>49584</v>
      </c>
      <c r="G592" s="55" t="s">
        <v>1566</v>
      </c>
      <c r="H592" s="55" t="s">
        <v>1567</v>
      </c>
      <c r="I592" s="33">
        <v>220</v>
      </c>
      <c r="J592" s="55" t="s">
        <v>455</v>
      </c>
      <c r="K592" s="55" t="s">
        <v>455</v>
      </c>
      <c r="L592" s="55" t="s">
        <v>456</v>
      </c>
      <c r="M592" s="55" t="s">
        <v>457</v>
      </c>
      <c r="N592" s="55" t="s">
        <v>458</v>
      </c>
      <c r="O592" s="32" t="s">
        <v>276</v>
      </c>
      <c r="P592" s="32" t="s">
        <v>242</v>
      </c>
      <c r="Q592" s="45" t="s">
        <v>396</v>
      </c>
      <c r="R592" s="32" t="s">
        <v>231</v>
      </c>
      <c r="S592" s="45" t="s">
        <v>68</v>
      </c>
      <c r="T592" s="42" t="str">
        <f>VLOOKUP(Tabla1[[#This Row],[AREA]],Hoja1!A:B,2,FALSE)</f>
        <v>02. Urbanismo y vivienda</v>
      </c>
      <c r="U592" s="45" t="s">
        <v>267</v>
      </c>
      <c r="V592" s="42" t="str">
        <f>VLOOKUP(Tabla1[[#This Row],[PROGRAMA]],Hoja1!A:B,2,FALSE)</f>
        <v>1513. Licencias urbanísticas</v>
      </c>
      <c r="W592" s="45">
        <v>22</v>
      </c>
      <c r="X592" s="45">
        <v>22703</v>
      </c>
    </row>
    <row r="593" spans="1:24" x14ac:dyDescent="0.25">
      <c r="A593" s="33">
        <v>220259000450</v>
      </c>
      <c r="B593" s="55" t="s">
        <v>451</v>
      </c>
      <c r="C593" s="34">
        <v>46023</v>
      </c>
      <c r="D593" s="33">
        <v>22026001294</v>
      </c>
      <c r="E593" s="55" t="s">
        <v>1565</v>
      </c>
      <c r="F593" s="35">
        <v>350416</v>
      </c>
      <c r="G593" s="55" t="s">
        <v>1437</v>
      </c>
      <c r="H593" s="55" t="s">
        <v>1568</v>
      </c>
      <c r="I593" s="33">
        <v>220</v>
      </c>
      <c r="J593" s="55" t="s">
        <v>494</v>
      </c>
      <c r="K593" s="55" t="s">
        <v>494</v>
      </c>
      <c r="L593" s="55" t="s">
        <v>456</v>
      </c>
      <c r="M593" s="55" t="s">
        <v>457</v>
      </c>
      <c r="N593" s="55" t="s">
        <v>458</v>
      </c>
      <c r="O593" s="32" t="s">
        <v>276</v>
      </c>
      <c r="P593" s="32" t="s">
        <v>242</v>
      </c>
      <c r="Q593" s="45" t="s">
        <v>396</v>
      </c>
      <c r="R593" s="32" t="s">
        <v>231</v>
      </c>
      <c r="S593" s="45" t="s">
        <v>68</v>
      </c>
      <c r="T593" s="42" t="str">
        <f>VLOOKUP(Tabla1[[#This Row],[AREA]],Hoja1!A:B,2,FALSE)</f>
        <v>02. Urbanismo y vivienda</v>
      </c>
      <c r="U593" s="45" t="s">
        <v>267</v>
      </c>
      <c r="V593" s="42" t="str">
        <f>VLOOKUP(Tabla1[[#This Row],[PROGRAMA]],Hoja1!A:B,2,FALSE)</f>
        <v>1513. Licencias urbanísticas</v>
      </c>
      <c r="W593" s="45">
        <v>22</v>
      </c>
      <c r="X593" s="45">
        <v>22703</v>
      </c>
    </row>
    <row r="594" spans="1:24" x14ac:dyDescent="0.25">
      <c r="A594" s="33">
        <v>220260002504</v>
      </c>
      <c r="B594" s="55" t="s">
        <v>451</v>
      </c>
      <c r="C594" s="34">
        <v>46071</v>
      </c>
      <c r="D594" s="33">
        <v>22026001178</v>
      </c>
      <c r="E594" s="55" t="s">
        <v>1569</v>
      </c>
      <c r="F594" s="35">
        <v>4500</v>
      </c>
      <c r="G594" s="55" t="s">
        <v>1570</v>
      </c>
      <c r="H594" s="55" t="s">
        <v>1571</v>
      </c>
      <c r="I594" s="33">
        <v>220</v>
      </c>
      <c r="J594" s="55" t="s">
        <v>1572</v>
      </c>
      <c r="K594" s="55" t="s">
        <v>494</v>
      </c>
      <c r="L594" s="55" t="s">
        <v>473</v>
      </c>
      <c r="M594" s="55" t="s">
        <v>467</v>
      </c>
      <c r="N594" s="55" t="s">
        <v>468</v>
      </c>
      <c r="O594" s="32" t="s">
        <v>281</v>
      </c>
      <c r="P594" s="32" t="s">
        <v>242</v>
      </c>
      <c r="Q594" s="45" t="s">
        <v>396</v>
      </c>
      <c r="R594" s="32" t="s">
        <v>231</v>
      </c>
      <c r="S594" s="45" t="s">
        <v>70</v>
      </c>
      <c r="T594" s="42" t="str">
        <f>VLOOKUP(Tabla1[[#This Row],[AREA]],Hoja1!A:B,2,FALSE)</f>
        <v>04. Hacienda, personal y modernización administrativa</v>
      </c>
      <c r="U594" s="45" t="s">
        <v>143</v>
      </c>
      <c r="V594" s="42" t="str">
        <f>VLOOKUP(Tabla1[[#This Row],[PROGRAMA]],Hoja1!A:B,2,FALSE)</f>
        <v>3121. Prevención y salud laboral</v>
      </c>
      <c r="W594" s="45">
        <v>22</v>
      </c>
      <c r="X594" s="45">
        <v>22106</v>
      </c>
    </row>
    <row r="595" spans="1:24" x14ac:dyDescent="0.25">
      <c r="A595" s="33">
        <v>220260000912</v>
      </c>
      <c r="B595" s="55" t="s">
        <v>451</v>
      </c>
      <c r="C595" s="34">
        <v>46063</v>
      </c>
      <c r="D595" s="33">
        <v>22026001761</v>
      </c>
      <c r="E595" s="55" t="s">
        <v>537</v>
      </c>
      <c r="F595" s="35">
        <v>1025.6400000000001</v>
      </c>
      <c r="G595" s="55" t="s">
        <v>1573</v>
      </c>
      <c r="H595" s="55" t="s">
        <v>1574</v>
      </c>
      <c r="I595" s="33">
        <v>220</v>
      </c>
      <c r="J595" s="55" t="s">
        <v>494</v>
      </c>
      <c r="K595" s="55" t="s">
        <v>494</v>
      </c>
      <c r="L595" s="55" t="s">
        <v>473</v>
      </c>
      <c r="M595" s="55" t="s">
        <v>467</v>
      </c>
      <c r="N595" s="55" t="s">
        <v>468</v>
      </c>
      <c r="O595" s="32" t="s">
        <v>281</v>
      </c>
      <c r="P595" s="32" t="s">
        <v>242</v>
      </c>
      <c r="Q595" s="45" t="s">
        <v>396</v>
      </c>
      <c r="R595" s="32" t="s">
        <v>231</v>
      </c>
      <c r="S595" s="45" t="s">
        <v>262</v>
      </c>
      <c r="T595" s="42" t="str">
        <f>VLOOKUP(Tabla1[[#This Row],[AREA]],Hoja1!A:B,2,FALSE)</f>
        <v>11. Salud pública y seguridad ciudadana</v>
      </c>
      <c r="U595" s="45" t="s">
        <v>112</v>
      </c>
      <c r="V595" s="42" t="str">
        <f>VLOOKUP(Tabla1[[#This Row],[PROGRAMA]],Hoja1!A:B,2,FALSE)</f>
        <v>1361. Prevención y extinción de incencios</v>
      </c>
      <c r="W595" s="45">
        <v>22</v>
      </c>
      <c r="X595" s="45">
        <v>22199</v>
      </c>
    </row>
    <row r="596" spans="1:24" x14ac:dyDescent="0.25">
      <c r="A596" s="33">
        <v>220259000451</v>
      </c>
      <c r="B596" s="55" t="s">
        <v>451</v>
      </c>
      <c r="C596" s="34">
        <v>46023</v>
      </c>
      <c r="D596" s="33">
        <v>22026001440</v>
      </c>
      <c r="E596" s="55" t="s">
        <v>1050</v>
      </c>
      <c r="F596" s="35">
        <v>56435.73</v>
      </c>
      <c r="G596" s="55" t="s">
        <v>1575</v>
      </c>
      <c r="H596" s="55" t="s">
        <v>1576</v>
      </c>
      <c r="I596" s="33">
        <v>220</v>
      </c>
      <c r="J596" s="55" t="s">
        <v>494</v>
      </c>
      <c r="K596" s="55" t="s">
        <v>494</v>
      </c>
      <c r="L596" s="55" t="s">
        <v>456</v>
      </c>
      <c r="M596" s="55" t="s">
        <v>457</v>
      </c>
      <c r="N596" s="55" t="s">
        <v>458</v>
      </c>
      <c r="O596" s="32" t="s">
        <v>276</v>
      </c>
      <c r="P596" s="32" t="s">
        <v>242</v>
      </c>
      <c r="Q596" s="45" t="s">
        <v>396</v>
      </c>
      <c r="R596" s="32" t="s">
        <v>231</v>
      </c>
      <c r="S596" s="45" t="s">
        <v>75</v>
      </c>
      <c r="T596" s="42" t="str">
        <f>VLOOKUP(Tabla1[[#This Row],[AREA]],Hoja1!A:B,2,FALSE)</f>
        <v>10. Personas mayores, familia y servicios sociales</v>
      </c>
      <c r="U596" s="45" t="s">
        <v>134</v>
      </c>
      <c r="V596" s="42" t="str">
        <f>VLOOKUP(Tabla1[[#This Row],[PROGRAMA]],Hoja1!A:B,2,FALSE)</f>
        <v>2313. Dirección del área de personas mayores, familia y servicios sociales</v>
      </c>
      <c r="W596" s="45">
        <v>22</v>
      </c>
      <c r="X596" s="45">
        <v>22799</v>
      </c>
    </row>
    <row r="597" spans="1:24" x14ac:dyDescent="0.25">
      <c r="A597" s="33">
        <v>220260001789</v>
      </c>
      <c r="B597" s="55" t="s">
        <v>451</v>
      </c>
      <c r="C597" s="34">
        <v>46066</v>
      </c>
      <c r="D597" s="33">
        <v>22026001984</v>
      </c>
      <c r="E597" s="55" t="s">
        <v>645</v>
      </c>
      <c r="F597" s="35">
        <v>3630</v>
      </c>
      <c r="G597" s="55" t="s">
        <v>1577</v>
      </c>
      <c r="H597" s="55" t="s">
        <v>1578</v>
      </c>
      <c r="I597" s="33">
        <v>220</v>
      </c>
      <c r="J597" s="55" t="s">
        <v>455</v>
      </c>
      <c r="K597" s="55" t="s">
        <v>455</v>
      </c>
      <c r="L597" s="55" t="s">
        <v>473</v>
      </c>
      <c r="M597" s="55" t="s">
        <v>467</v>
      </c>
      <c r="N597" s="55" t="s">
        <v>468</v>
      </c>
      <c r="O597" s="32" t="s">
        <v>281</v>
      </c>
      <c r="P597" s="32" t="s">
        <v>242</v>
      </c>
      <c r="Q597" s="45" t="s">
        <v>396</v>
      </c>
      <c r="R597" s="32" t="s">
        <v>231</v>
      </c>
      <c r="S597" s="45" t="s">
        <v>71</v>
      </c>
      <c r="T597" s="42" t="str">
        <f>VLOOKUP(Tabla1[[#This Row],[AREA]],Hoja1!A:B,2,FALSE)</f>
        <v>06. Educación y cultura</v>
      </c>
      <c r="U597" s="45" t="s">
        <v>149</v>
      </c>
      <c r="V597" s="42" t="str">
        <f>VLOOKUP(Tabla1[[#This Row],[PROGRAMA]],Hoja1!A:B,2,FALSE)</f>
        <v>3261. Servicios complementarios de educación</v>
      </c>
      <c r="W597" s="45">
        <v>22</v>
      </c>
      <c r="X597" s="45">
        <v>22799</v>
      </c>
    </row>
    <row r="598" spans="1:24" x14ac:dyDescent="0.25">
      <c r="A598" s="33">
        <v>220260002777</v>
      </c>
      <c r="B598" s="55" t="s">
        <v>485</v>
      </c>
      <c r="C598" s="34">
        <v>46072</v>
      </c>
      <c r="D598" s="33">
        <v>22026000868</v>
      </c>
      <c r="E598" s="55" t="s">
        <v>1199</v>
      </c>
      <c r="F598" s="35">
        <v>9.92</v>
      </c>
      <c r="G598" s="55" t="s">
        <v>326</v>
      </c>
      <c r="H598" s="55" t="s">
        <v>1579</v>
      </c>
      <c r="I598" s="33">
        <v>300</v>
      </c>
      <c r="J598" s="55" t="s">
        <v>478</v>
      </c>
      <c r="K598" s="55" t="s">
        <v>478</v>
      </c>
      <c r="L598" s="55" t="s">
        <v>473</v>
      </c>
      <c r="M598" s="55" t="s">
        <v>457</v>
      </c>
      <c r="N598" s="55" t="s">
        <v>458</v>
      </c>
      <c r="O598" s="32" t="s">
        <v>280</v>
      </c>
      <c r="P598" s="32" t="s">
        <v>242</v>
      </c>
      <c r="Q598" s="45" t="s">
        <v>396</v>
      </c>
      <c r="R598" s="32" t="s">
        <v>231</v>
      </c>
      <c r="S598" s="45" t="s">
        <v>68</v>
      </c>
      <c r="T598" s="42" t="str">
        <f>VLOOKUP(Tabla1[[#This Row],[AREA]],Hoja1!A:B,2,FALSE)</f>
        <v>02. Urbanismo y vivienda</v>
      </c>
      <c r="U598" s="45" t="s">
        <v>197</v>
      </c>
      <c r="V598" s="42" t="str">
        <f>VLOOKUP(Tabla1[[#This Row],[PROGRAMA]],Hoja1!A:B,2,FALSE)</f>
        <v>9332. Mantenimiento de edificios e instalaciones municipales</v>
      </c>
      <c r="W598" s="45">
        <v>21</v>
      </c>
      <c r="X598" s="45">
        <v>212</v>
      </c>
    </row>
    <row r="599" spans="1:24" x14ac:dyDescent="0.25">
      <c r="A599" s="33">
        <v>220259000452</v>
      </c>
      <c r="B599" s="55" t="s">
        <v>451</v>
      </c>
      <c r="C599" s="34">
        <v>46023</v>
      </c>
      <c r="D599" s="33">
        <v>22026002047</v>
      </c>
      <c r="E599" s="55" t="s">
        <v>1580</v>
      </c>
      <c r="F599" s="35">
        <v>24538.799999999999</v>
      </c>
      <c r="G599" s="55" t="s">
        <v>1581</v>
      </c>
      <c r="H599" s="55" t="s">
        <v>1582</v>
      </c>
      <c r="I599" s="33">
        <v>220</v>
      </c>
      <c r="J599" s="55" t="s">
        <v>455</v>
      </c>
      <c r="K599" s="55" t="s">
        <v>455</v>
      </c>
      <c r="L599" s="55" t="s">
        <v>1583</v>
      </c>
      <c r="M599" s="55" t="s">
        <v>457</v>
      </c>
      <c r="N599" s="55" t="s">
        <v>458</v>
      </c>
      <c r="O599" s="32" t="s">
        <v>276</v>
      </c>
      <c r="P599" s="32" t="s">
        <v>242</v>
      </c>
      <c r="Q599" s="45" t="s">
        <v>396</v>
      </c>
      <c r="R599" s="32" t="s">
        <v>231</v>
      </c>
      <c r="S599" s="45" t="s">
        <v>261</v>
      </c>
      <c r="T599" s="42" t="str">
        <f>VLOOKUP(Tabla1[[#This Row],[AREA]],Hoja1!A:B,2,FALSE)</f>
        <v>05. Comercio, mercados y consumo</v>
      </c>
      <c r="U599" s="45" t="s">
        <v>174</v>
      </c>
      <c r="V599" s="42" t="str">
        <f>VLOOKUP(Tabla1[[#This Row],[PROGRAMA]],Hoja1!A:B,2,FALSE)</f>
        <v>4312. Mercados</v>
      </c>
      <c r="W599" s="45">
        <v>20</v>
      </c>
      <c r="X599" s="45">
        <v>202</v>
      </c>
    </row>
    <row r="600" spans="1:24" x14ac:dyDescent="0.25">
      <c r="A600" s="33">
        <v>220260002508</v>
      </c>
      <c r="B600" s="55" t="s">
        <v>451</v>
      </c>
      <c r="C600" s="34">
        <v>46071</v>
      </c>
      <c r="D600" s="33">
        <v>22026002221</v>
      </c>
      <c r="E600" s="55" t="s">
        <v>1039</v>
      </c>
      <c r="F600" s="35">
        <v>3600</v>
      </c>
      <c r="G600" s="55" t="s">
        <v>331</v>
      </c>
      <c r="H600" s="55" t="s">
        <v>1584</v>
      </c>
      <c r="I600" s="33">
        <v>220</v>
      </c>
      <c r="J600" s="55" t="s">
        <v>1411</v>
      </c>
      <c r="K600" s="55" t="s">
        <v>455</v>
      </c>
      <c r="L600" s="55" t="s">
        <v>456</v>
      </c>
      <c r="M600" s="55" t="s">
        <v>467</v>
      </c>
      <c r="N600" s="55" t="s">
        <v>468</v>
      </c>
      <c r="O600" s="32" t="s">
        <v>281</v>
      </c>
      <c r="P600" s="32" t="s">
        <v>242</v>
      </c>
      <c r="Q600" s="45" t="s">
        <v>396</v>
      </c>
      <c r="R600" s="32" t="s">
        <v>231</v>
      </c>
      <c r="S600" s="45" t="s">
        <v>70</v>
      </c>
      <c r="T600" s="42" t="str">
        <f>VLOOKUP(Tabla1[[#This Row],[AREA]],Hoja1!A:B,2,FALSE)</f>
        <v>04. Hacienda, personal y modernización administrativa</v>
      </c>
      <c r="U600" s="45" t="s">
        <v>143</v>
      </c>
      <c r="V600" s="42" t="str">
        <f>VLOOKUP(Tabla1[[#This Row],[PROGRAMA]],Hoja1!A:B,2,FALSE)</f>
        <v>3121. Prevención y salud laboral</v>
      </c>
      <c r="W600" s="45">
        <v>22</v>
      </c>
      <c r="X600" s="45">
        <v>22799</v>
      </c>
    </row>
    <row r="601" spans="1:24" x14ac:dyDescent="0.25">
      <c r="A601" s="33">
        <v>220259000453</v>
      </c>
      <c r="B601" s="55" t="s">
        <v>451</v>
      </c>
      <c r="C601" s="34">
        <v>46023</v>
      </c>
      <c r="D601" s="33">
        <v>22026001520</v>
      </c>
      <c r="E601" s="55" t="s">
        <v>787</v>
      </c>
      <c r="F601" s="35">
        <v>18752.39</v>
      </c>
      <c r="G601" s="55" t="s">
        <v>1585</v>
      </c>
      <c r="H601" s="55" t="s">
        <v>1586</v>
      </c>
      <c r="I601" s="33">
        <v>220</v>
      </c>
      <c r="J601" s="55" t="s">
        <v>472</v>
      </c>
      <c r="K601" s="55" t="s">
        <v>472</v>
      </c>
      <c r="L601" s="55" t="s">
        <v>456</v>
      </c>
      <c r="M601" s="55" t="s">
        <v>457</v>
      </c>
      <c r="N601" s="55" t="s">
        <v>458</v>
      </c>
      <c r="O601" s="32" t="s">
        <v>276</v>
      </c>
      <c r="P601" s="32" t="s">
        <v>242</v>
      </c>
      <c r="Q601" s="45" t="s">
        <v>396</v>
      </c>
      <c r="R601" s="32" t="s">
        <v>231</v>
      </c>
      <c r="S601" s="45" t="s">
        <v>70</v>
      </c>
      <c r="T601" s="42" t="str">
        <f>VLOOKUP(Tabla1[[#This Row],[AREA]],Hoja1!A:B,2,FALSE)</f>
        <v>04. Hacienda, personal y modernización administrativa</v>
      </c>
      <c r="U601" s="45" t="s">
        <v>186</v>
      </c>
      <c r="V601" s="42" t="str">
        <f>VLOOKUP(Tabla1[[#This Row],[PROGRAMA]],Hoja1!A:B,2,FALSE)</f>
        <v>9204. Tecnologías de la información y comunicación</v>
      </c>
      <c r="W601" s="45">
        <v>21</v>
      </c>
      <c r="X601" s="45">
        <v>216</v>
      </c>
    </row>
    <row r="602" spans="1:24" x14ac:dyDescent="0.25">
      <c r="A602" s="33">
        <v>220259000454</v>
      </c>
      <c r="B602" s="55" t="s">
        <v>451</v>
      </c>
      <c r="C602" s="34">
        <v>46023</v>
      </c>
      <c r="D602" s="33">
        <v>22026001521</v>
      </c>
      <c r="E602" s="55" t="s">
        <v>787</v>
      </c>
      <c r="F602" s="35">
        <v>61941.25</v>
      </c>
      <c r="G602" s="55" t="s">
        <v>1219</v>
      </c>
      <c r="H602" s="55" t="s">
        <v>1587</v>
      </c>
      <c r="I602" s="33">
        <v>220</v>
      </c>
      <c r="J602" s="55" t="s">
        <v>455</v>
      </c>
      <c r="K602" s="55" t="s">
        <v>455</v>
      </c>
      <c r="L602" s="55" t="s">
        <v>456</v>
      </c>
      <c r="M602" s="55" t="s">
        <v>457</v>
      </c>
      <c r="N602" s="55" t="s">
        <v>458</v>
      </c>
      <c r="O602" s="32" t="s">
        <v>276</v>
      </c>
      <c r="P602" s="32" t="s">
        <v>242</v>
      </c>
      <c r="Q602" s="45" t="s">
        <v>396</v>
      </c>
      <c r="R602" s="32" t="s">
        <v>231</v>
      </c>
      <c r="S602" s="45" t="s">
        <v>70</v>
      </c>
      <c r="T602" s="42" t="str">
        <f>VLOOKUP(Tabla1[[#This Row],[AREA]],Hoja1!A:B,2,FALSE)</f>
        <v>04. Hacienda, personal y modernización administrativa</v>
      </c>
      <c r="U602" s="45" t="s">
        <v>186</v>
      </c>
      <c r="V602" s="42" t="str">
        <f>VLOOKUP(Tabla1[[#This Row],[PROGRAMA]],Hoja1!A:B,2,FALSE)</f>
        <v>9204. Tecnologías de la información y comunicación</v>
      </c>
      <c r="W602" s="45">
        <v>21</v>
      </c>
      <c r="X602" s="45">
        <v>216</v>
      </c>
    </row>
    <row r="603" spans="1:24" x14ac:dyDescent="0.25">
      <c r="A603" s="33">
        <v>220259000455</v>
      </c>
      <c r="B603" s="55" t="s">
        <v>451</v>
      </c>
      <c r="C603" s="34">
        <v>46023</v>
      </c>
      <c r="D603" s="33">
        <v>22026001522</v>
      </c>
      <c r="E603" s="55" t="s">
        <v>787</v>
      </c>
      <c r="F603" s="35">
        <v>9285.51</v>
      </c>
      <c r="G603" s="55" t="s">
        <v>1219</v>
      </c>
      <c r="H603" s="55" t="s">
        <v>1588</v>
      </c>
      <c r="I603" s="33">
        <v>220</v>
      </c>
      <c r="J603" s="55" t="s">
        <v>455</v>
      </c>
      <c r="K603" s="55" t="s">
        <v>455</v>
      </c>
      <c r="L603" s="55" t="s">
        <v>456</v>
      </c>
      <c r="M603" s="55" t="s">
        <v>457</v>
      </c>
      <c r="N603" s="55" t="s">
        <v>458</v>
      </c>
      <c r="O603" s="32" t="s">
        <v>276</v>
      </c>
      <c r="P603" s="32" t="s">
        <v>242</v>
      </c>
      <c r="Q603" s="45" t="s">
        <v>396</v>
      </c>
      <c r="R603" s="32" t="s">
        <v>231</v>
      </c>
      <c r="S603" s="45" t="s">
        <v>70</v>
      </c>
      <c r="T603" s="42" t="str">
        <f>VLOOKUP(Tabla1[[#This Row],[AREA]],Hoja1!A:B,2,FALSE)</f>
        <v>04. Hacienda, personal y modernización administrativa</v>
      </c>
      <c r="U603" s="45" t="s">
        <v>186</v>
      </c>
      <c r="V603" s="42" t="str">
        <f>VLOOKUP(Tabla1[[#This Row],[PROGRAMA]],Hoja1!A:B,2,FALSE)</f>
        <v>9204. Tecnologías de la información y comunicación</v>
      </c>
      <c r="W603" s="45">
        <v>21</v>
      </c>
      <c r="X603" s="45">
        <v>216</v>
      </c>
    </row>
    <row r="604" spans="1:24" x14ac:dyDescent="0.25">
      <c r="A604" s="33">
        <v>220259000457</v>
      </c>
      <c r="B604" s="55" t="s">
        <v>451</v>
      </c>
      <c r="C604" s="34">
        <v>46023</v>
      </c>
      <c r="D604" s="33">
        <v>22026001523</v>
      </c>
      <c r="E604" s="55" t="s">
        <v>469</v>
      </c>
      <c r="F604" s="35">
        <v>207448.93</v>
      </c>
      <c r="G604" s="55" t="s">
        <v>1589</v>
      </c>
      <c r="H604" s="55" t="s">
        <v>1590</v>
      </c>
      <c r="I604" s="33">
        <v>220</v>
      </c>
      <c r="J604" s="55" t="s">
        <v>783</v>
      </c>
      <c r="K604" s="55" t="s">
        <v>783</v>
      </c>
      <c r="L604" s="55" t="s">
        <v>456</v>
      </c>
      <c r="M604" s="55" t="s">
        <v>457</v>
      </c>
      <c r="N604" s="55" t="s">
        <v>458</v>
      </c>
      <c r="O604" s="32" t="s">
        <v>276</v>
      </c>
      <c r="P604" s="32" t="s">
        <v>242</v>
      </c>
      <c r="Q604" s="45" t="s">
        <v>397</v>
      </c>
      <c r="R604" s="32" t="s">
        <v>232</v>
      </c>
      <c r="S604" s="45" t="s">
        <v>70</v>
      </c>
      <c r="T604" s="42" t="str">
        <f>VLOOKUP(Tabla1[[#This Row],[AREA]],Hoja1!A:B,2,FALSE)</f>
        <v>04. Hacienda, personal y modernización administrativa</v>
      </c>
      <c r="U604" s="45" t="s">
        <v>186</v>
      </c>
      <c r="V604" s="42" t="str">
        <f>VLOOKUP(Tabla1[[#This Row],[PROGRAMA]],Hoja1!A:B,2,FALSE)</f>
        <v>9204. Tecnologías de la información y comunicación</v>
      </c>
      <c r="W604" s="45">
        <v>64</v>
      </c>
      <c r="X604" s="45">
        <v>641</v>
      </c>
    </row>
    <row r="605" spans="1:24" x14ac:dyDescent="0.25">
      <c r="A605" s="33">
        <v>220259000458</v>
      </c>
      <c r="B605" s="55" t="s">
        <v>451</v>
      </c>
      <c r="C605" s="34">
        <v>46023</v>
      </c>
      <c r="D605" s="33">
        <v>22026001524</v>
      </c>
      <c r="E605" s="55" t="s">
        <v>469</v>
      </c>
      <c r="F605" s="35">
        <v>51167.03</v>
      </c>
      <c r="G605" s="55" t="s">
        <v>1591</v>
      </c>
      <c r="H605" s="55" t="s">
        <v>1592</v>
      </c>
      <c r="I605" s="33">
        <v>220</v>
      </c>
      <c r="J605" s="55" t="s">
        <v>494</v>
      </c>
      <c r="K605" s="55" t="s">
        <v>494</v>
      </c>
      <c r="L605" s="55" t="s">
        <v>456</v>
      </c>
      <c r="M605" s="55" t="s">
        <v>457</v>
      </c>
      <c r="N605" s="55" t="s">
        <v>458</v>
      </c>
      <c r="O605" s="32" t="s">
        <v>276</v>
      </c>
      <c r="P605" s="32" t="s">
        <v>242</v>
      </c>
      <c r="Q605" s="45" t="s">
        <v>397</v>
      </c>
      <c r="R605" s="32" t="s">
        <v>232</v>
      </c>
      <c r="S605" s="45" t="s">
        <v>70</v>
      </c>
      <c r="T605" s="42" t="str">
        <f>VLOOKUP(Tabla1[[#This Row],[AREA]],Hoja1!A:B,2,FALSE)</f>
        <v>04. Hacienda, personal y modernización administrativa</v>
      </c>
      <c r="U605" s="45" t="s">
        <v>186</v>
      </c>
      <c r="V605" s="42" t="str">
        <f>VLOOKUP(Tabla1[[#This Row],[PROGRAMA]],Hoja1!A:B,2,FALSE)</f>
        <v>9204. Tecnologías de la información y comunicación</v>
      </c>
      <c r="W605" s="45">
        <v>64</v>
      </c>
      <c r="X605" s="45">
        <v>641</v>
      </c>
    </row>
    <row r="606" spans="1:24" x14ac:dyDescent="0.25">
      <c r="A606" s="33">
        <v>220259000459</v>
      </c>
      <c r="B606" s="55" t="s">
        <v>451</v>
      </c>
      <c r="C606" s="34">
        <v>46023</v>
      </c>
      <c r="D606" s="33">
        <v>22026001442</v>
      </c>
      <c r="E606" s="55" t="s">
        <v>1593</v>
      </c>
      <c r="F606" s="35">
        <v>62098.59</v>
      </c>
      <c r="G606" s="55" t="s">
        <v>34</v>
      </c>
      <c r="H606" s="55" t="s">
        <v>1594</v>
      </c>
      <c r="I606" s="33">
        <v>220</v>
      </c>
      <c r="J606" s="55" t="s">
        <v>455</v>
      </c>
      <c r="K606" s="55" t="s">
        <v>455</v>
      </c>
      <c r="L606" s="55" t="s">
        <v>456</v>
      </c>
      <c r="M606" s="55" t="s">
        <v>457</v>
      </c>
      <c r="N606" s="55" t="s">
        <v>458</v>
      </c>
      <c r="O606" s="32" t="s">
        <v>276</v>
      </c>
      <c r="P606" s="32" t="s">
        <v>242</v>
      </c>
      <c r="Q606" s="45" t="s">
        <v>396</v>
      </c>
      <c r="R606" s="32" t="s">
        <v>231</v>
      </c>
      <c r="S606" s="45" t="s">
        <v>75</v>
      </c>
      <c r="T606" s="42" t="str">
        <f>VLOOKUP(Tabla1[[#This Row],[AREA]],Hoja1!A:B,2,FALSE)</f>
        <v>10. Personas mayores, familia y servicios sociales</v>
      </c>
      <c r="U606" s="45" t="s">
        <v>130</v>
      </c>
      <c r="V606" s="42" t="str">
        <f>VLOOKUP(Tabla1[[#This Row],[PROGRAMA]],Hoja1!A:B,2,FALSE)</f>
        <v>2311. Intervención social</v>
      </c>
      <c r="W606" s="45">
        <v>22</v>
      </c>
      <c r="X606" s="45">
        <v>22700</v>
      </c>
    </row>
    <row r="607" spans="1:24" x14ac:dyDescent="0.25">
      <c r="A607" s="33">
        <v>220259000460</v>
      </c>
      <c r="B607" s="55" t="s">
        <v>451</v>
      </c>
      <c r="C607" s="34">
        <v>46023</v>
      </c>
      <c r="D607" s="33">
        <v>22026001443</v>
      </c>
      <c r="E607" s="55" t="s">
        <v>1593</v>
      </c>
      <c r="F607" s="35">
        <v>4062.79</v>
      </c>
      <c r="G607" s="55" t="s">
        <v>34</v>
      </c>
      <c r="H607" s="55" t="s">
        <v>1595</v>
      </c>
      <c r="I607" s="33">
        <v>220</v>
      </c>
      <c r="J607" s="55" t="s">
        <v>455</v>
      </c>
      <c r="K607" s="55" t="s">
        <v>455</v>
      </c>
      <c r="L607" s="55" t="s">
        <v>456</v>
      </c>
      <c r="M607" s="55" t="s">
        <v>457</v>
      </c>
      <c r="N607" s="55" t="s">
        <v>458</v>
      </c>
      <c r="O607" s="32" t="s">
        <v>276</v>
      </c>
      <c r="P607" s="32" t="s">
        <v>242</v>
      </c>
      <c r="Q607" s="45" t="s">
        <v>396</v>
      </c>
      <c r="R607" s="32" t="s">
        <v>231</v>
      </c>
      <c r="S607" s="45" t="s">
        <v>75</v>
      </c>
      <c r="T607" s="42" t="str">
        <f>VLOOKUP(Tabla1[[#This Row],[AREA]],Hoja1!A:B,2,FALSE)</f>
        <v>10. Personas mayores, familia y servicios sociales</v>
      </c>
      <c r="U607" s="45" t="s">
        <v>130</v>
      </c>
      <c r="V607" s="42" t="str">
        <f>VLOOKUP(Tabla1[[#This Row],[PROGRAMA]],Hoja1!A:B,2,FALSE)</f>
        <v>2311. Intervención social</v>
      </c>
      <c r="W607" s="45">
        <v>22</v>
      </c>
      <c r="X607" s="45">
        <v>22700</v>
      </c>
    </row>
    <row r="608" spans="1:24" x14ac:dyDescent="0.25">
      <c r="A608" s="33">
        <v>220259000461</v>
      </c>
      <c r="B608" s="55" t="s">
        <v>451</v>
      </c>
      <c r="C608" s="34">
        <v>46023</v>
      </c>
      <c r="D608" s="33">
        <v>22026001470</v>
      </c>
      <c r="E608" s="55" t="s">
        <v>1593</v>
      </c>
      <c r="F608" s="35">
        <v>8316.91</v>
      </c>
      <c r="G608" s="55" t="s">
        <v>34</v>
      </c>
      <c r="H608" s="55" t="s">
        <v>1596</v>
      </c>
      <c r="I608" s="33">
        <v>220</v>
      </c>
      <c r="J608" s="55" t="s">
        <v>455</v>
      </c>
      <c r="K608" s="55" t="s">
        <v>455</v>
      </c>
      <c r="L608" s="55" t="s">
        <v>456</v>
      </c>
      <c r="M608" s="55" t="s">
        <v>457</v>
      </c>
      <c r="N608" s="55" t="s">
        <v>458</v>
      </c>
      <c r="O608" s="32" t="s">
        <v>276</v>
      </c>
      <c r="P608" s="32" t="s">
        <v>242</v>
      </c>
      <c r="Q608" s="45" t="s">
        <v>396</v>
      </c>
      <c r="R608" s="32" t="s">
        <v>231</v>
      </c>
      <c r="S608" s="45" t="s">
        <v>75</v>
      </c>
      <c r="T608" s="42" t="str">
        <f>VLOOKUP(Tabla1[[#This Row],[AREA]],Hoja1!A:B,2,FALSE)</f>
        <v>10. Personas mayores, familia y servicios sociales</v>
      </c>
      <c r="U608" s="45" t="s">
        <v>130</v>
      </c>
      <c r="V608" s="42" t="str">
        <f>VLOOKUP(Tabla1[[#This Row],[PROGRAMA]],Hoja1!A:B,2,FALSE)</f>
        <v>2311. Intervención social</v>
      </c>
      <c r="W608" s="45">
        <v>22</v>
      </c>
      <c r="X608" s="45">
        <v>22700</v>
      </c>
    </row>
    <row r="609" spans="1:24" x14ac:dyDescent="0.25">
      <c r="A609" s="33">
        <v>220259000463</v>
      </c>
      <c r="B609" s="55" t="s">
        <v>451</v>
      </c>
      <c r="C609" s="34">
        <v>46023</v>
      </c>
      <c r="D609" s="33">
        <v>22026001124</v>
      </c>
      <c r="E609" s="55" t="s">
        <v>500</v>
      </c>
      <c r="F609" s="35">
        <v>625.29999999999995</v>
      </c>
      <c r="G609" s="55" t="s">
        <v>1368</v>
      </c>
      <c r="H609" s="55" t="s">
        <v>1597</v>
      </c>
      <c r="I609" s="33">
        <v>220</v>
      </c>
      <c r="J609" s="55" t="s">
        <v>455</v>
      </c>
      <c r="K609" s="55" t="s">
        <v>455</v>
      </c>
      <c r="L609" s="55" t="s">
        <v>456</v>
      </c>
      <c r="M609" s="55" t="s">
        <v>457</v>
      </c>
      <c r="N609" s="55" t="s">
        <v>458</v>
      </c>
      <c r="O609" s="32" t="s">
        <v>276</v>
      </c>
      <c r="P609" s="32" t="s">
        <v>242</v>
      </c>
      <c r="Q609" s="45" t="s">
        <v>396</v>
      </c>
      <c r="R609" s="32" t="s">
        <v>231</v>
      </c>
      <c r="S609" s="45" t="s">
        <v>262</v>
      </c>
      <c r="T609" s="42" t="str">
        <f>VLOOKUP(Tabla1[[#This Row],[AREA]],Hoja1!A:B,2,FALSE)</f>
        <v>11. Salud pública y seguridad ciudadana</v>
      </c>
      <c r="U609" s="45" t="s">
        <v>118</v>
      </c>
      <c r="V609" s="42" t="str">
        <f>VLOOKUP(Tabla1[[#This Row],[PROGRAMA]],Hoja1!A:B,2,FALSE)</f>
        <v>1621. Recogida de residuos</v>
      </c>
      <c r="W609" s="45">
        <v>21</v>
      </c>
      <c r="X609" s="45">
        <v>213</v>
      </c>
    </row>
    <row r="610" spans="1:24" x14ac:dyDescent="0.25">
      <c r="A610" s="33">
        <v>220259000464</v>
      </c>
      <c r="B610" s="55" t="s">
        <v>451</v>
      </c>
      <c r="C610" s="34">
        <v>46023</v>
      </c>
      <c r="D610" s="33">
        <v>22026001809</v>
      </c>
      <c r="E610" s="55" t="s">
        <v>615</v>
      </c>
      <c r="F610" s="35">
        <v>118108.38</v>
      </c>
      <c r="G610" s="55" t="s">
        <v>939</v>
      </c>
      <c r="H610" s="55" t="s">
        <v>1598</v>
      </c>
      <c r="I610" s="33">
        <v>220</v>
      </c>
      <c r="J610" s="55" t="s">
        <v>455</v>
      </c>
      <c r="K610" s="55" t="s">
        <v>455</v>
      </c>
      <c r="L610" s="55" t="s">
        <v>456</v>
      </c>
      <c r="M610" s="55" t="s">
        <v>457</v>
      </c>
      <c r="N610" s="55" t="s">
        <v>458</v>
      </c>
      <c r="O610" s="32" t="s">
        <v>276</v>
      </c>
      <c r="P610" s="32" t="s">
        <v>242</v>
      </c>
      <c r="Q610" s="45" t="s">
        <v>396</v>
      </c>
      <c r="R610" s="32" t="s">
        <v>231</v>
      </c>
      <c r="S610" s="45" t="s">
        <v>71</v>
      </c>
      <c r="T610" s="42" t="str">
        <f>VLOOKUP(Tabla1[[#This Row],[AREA]],Hoja1!A:B,2,FALSE)</f>
        <v>06. Educación y cultura</v>
      </c>
      <c r="U610" s="45" t="s">
        <v>147</v>
      </c>
      <c r="V610" s="42" t="str">
        <f>VLOOKUP(Tabla1[[#This Row],[PROGRAMA]],Hoja1!A:B,2,FALSE)</f>
        <v>3232. Conservación y mantenimiento centros educación infantil y primaria</v>
      </c>
      <c r="W610" s="45">
        <v>21</v>
      </c>
      <c r="X610" s="45">
        <v>213</v>
      </c>
    </row>
    <row r="611" spans="1:24" x14ac:dyDescent="0.25">
      <c r="A611" s="33">
        <v>220259000466</v>
      </c>
      <c r="B611" s="55" t="s">
        <v>451</v>
      </c>
      <c r="C611" s="34">
        <v>46023</v>
      </c>
      <c r="D611" s="33">
        <v>22026001810</v>
      </c>
      <c r="E611" s="55" t="s">
        <v>722</v>
      </c>
      <c r="F611" s="35">
        <v>833.98</v>
      </c>
      <c r="G611" s="55" t="s">
        <v>939</v>
      </c>
      <c r="H611" s="55" t="s">
        <v>1599</v>
      </c>
      <c r="I611" s="33">
        <v>220</v>
      </c>
      <c r="J611" s="55" t="s">
        <v>455</v>
      </c>
      <c r="K611" s="55" t="s">
        <v>455</v>
      </c>
      <c r="L611" s="55" t="s">
        <v>456</v>
      </c>
      <c r="M611" s="55" t="s">
        <v>457</v>
      </c>
      <c r="N611" s="55" t="s">
        <v>458</v>
      </c>
      <c r="O611" s="32" t="s">
        <v>276</v>
      </c>
      <c r="P611" s="32" t="s">
        <v>242</v>
      </c>
      <c r="Q611" s="45" t="s">
        <v>396</v>
      </c>
      <c r="R611" s="32" t="s">
        <v>231</v>
      </c>
      <c r="S611" s="45" t="s">
        <v>71</v>
      </c>
      <c r="T611" s="42" t="str">
        <f>VLOOKUP(Tabla1[[#This Row],[AREA]],Hoja1!A:B,2,FALSE)</f>
        <v>06. Educación y cultura</v>
      </c>
      <c r="U611" s="45" t="s">
        <v>149</v>
      </c>
      <c r="V611" s="42" t="str">
        <f>VLOOKUP(Tabla1[[#This Row],[PROGRAMA]],Hoja1!A:B,2,FALSE)</f>
        <v>3261. Servicios complementarios de educación</v>
      </c>
      <c r="W611" s="45">
        <v>21</v>
      </c>
      <c r="X611" s="45">
        <v>213</v>
      </c>
    </row>
    <row r="612" spans="1:24" x14ac:dyDescent="0.25">
      <c r="A612" s="33">
        <v>220259000468</v>
      </c>
      <c r="B612" s="55" t="s">
        <v>451</v>
      </c>
      <c r="C612" s="34">
        <v>46023</v>
      </c>
      <c r="D612" s="33">
        <v>22026001811</v>
      </c>
      <c r="E612" s="55" t="s">
        <v>575</v>
      </c>
      <c r="F612" s="35">
        <v>4864.84</v>
      </c>
      <c r="G612" s="55" t="s">
        <v>939</v>
      </c>
      <c r="H612" s="55" t="s">
        <v>1600</v>
      </c>
      <c r="I612" s="33">
        <v>220</v>
      </c>
      <c r="J612" s="55" t="s">
        <v>455</v>
      </c>
      <c r="K612" s="55" t="s">
        <v>455</v>
      </c>
      <c r="L612" s="55" t="s">
        <v>456</v>
      </c>
      <c r="M612" s="55" t="s">
        <v>457</v>
      </c>
      <c r="N612" s="55" t="s">
        <v>458</v>
      </c>
      <c r="O612" s="32" t="s">
        <v>276</v>
      </c>
      <c r="P612" s="32" t="s">
        <v>242</v>
      </c>
      <c r="Q612" s="45" t="s">
        <v>396</v>
      </c>
      <c r="R612" s="32" t="s">
        <v>231</v>
      </c>
      <c r="S612" s="45" t="s">
        <v>71</v>
      </c>
      <c r="T612" s="42" t="str">
        <f>VLOOKUP(Tabla1[[#This Row],[AREA]],Hoja1!A:B,2,FALSE)</f>
        <v>06. Educación y cultura</v>
      </c>
      <c r="U612" s="45" t="s">
        <v>153</v>
      </c>
      <c r="V612" s="42" t="str">
        <f>VLOOKUP(Tabla1[[#This Row],[PROGRAMA]],Hoja1!A:B,2,FALSE)</f>
        <v>3321. Bibliotecas públicas</v>
      </c>
      <c r="W612" s="45">
        <v>21</v>
      </c>
      <c r="X612" s="45">
        <v>213</v>
      </c>
    </row>
    <row r="613" spans="1:24" x14ac:dyDescent="0.25">
      <c r="A613" s="33">
        <v>220259000469</v>
      </c>
      <c r="B613" s="55" t="s">
        <v>451</v>
      </c>
      <c r="C613" s="34">
        <v>46023</v>
      </c>
      <c r="D613" s="33">
        <v>22026001812</v>
      </c>
      <c r="E613" s="55" t="s">
        <v>1157</v>
      </c>
      <c r="F613" s="35">
        <v>22848.05</v>
      </c>
      <c r="G613" s="55" t="s">
        <v>37</v>
      </c>
      <c r="H613" s="55" t="s">
        <v>1601</v>
      </c>
      <c r="I613" s="33">
        <v>220</v>
      </c>
      <c r="J613" s="55" t="s">
        <v>455</v>
      </c>
      <c r="K613" s="55" t="s">
        <v>455</v>
      </c>
      <c r="L613" s="55" t="s">
        <v>456</v>
      </c>
      <c r="M613" s="55" t="s">
        <v>457</v>
      </c>
      <c r="N613" s="55" t="s">
        <v>458</v>
      </c>
      <c r="O613" s="32" t="s">
        <v>276</v>
      </c>
      <c r="P613" s="32" t="s">
        <v>242</v>
      </c>
      <c r="Q613" s="45" t="s">
        <v>396</v>
      </c>
      <c r="R613" s="32" t="s">
        <v>231</v>
      </c>
      <c r="S613" s="45" t="s">
        <v>71</v>
      </c>
      <c r="T613" s="42" t="str">
        <f>VLOOKUP(Tabla1[[#This Row],[AREA]],Hoja1!A:B,2,FALSE)</f>
        <v>06. Educación y cultura</v>
      </c>
      <c r="U613" s="45" t="s">
        <v>145</v>
      </c>
      <c r="V613" s="42" t="str">
        <f>VLOOKUP(Tabla1[[#This Row],[PROGRAMA]],Hoja1!A:B,2,FALSE)</f>
        <v>3231. Escuelas infantiles</v>
      </c>
      <c r="W613" s="45">
        <v>21</v>
      </c>
      <c r="X613" s="45">
        <v>213</v>
      </c>
    </row>
    <row r="614" spans="1:24" x14ac:dyDescent="0.25">
      <c r="A614" s="33">
        <v>220259000472</v>
      </c>
      <c r="B614" s="55" t="s">
        <v>451</v>
      </c>
      <c r="C614" s="34">
        <v>46023</v>
      </c>
      <c r="D614" s="33">
        <v>22026001037</v>
      </c>
      <c r="E614" s="55" t="s">
        <v>1602</v>
      </c>
      <c r="F614" s="35">
        <v>32348.9</v>
      </c>
      <c r="G614" s="55" t="s">
        <v>1603</v>
      </c>
      <c r="H614" s="55" t="s">
        <v>1604</v>
      </c>
      <c r="I614" s="33">
        <v>220</v>
      </c>
      <c r="J614" s="55" t="s">
        <v>643</v>
      </c>
      <c r="K614" s="55" t="s">
        <v>643</v>
      </c>
      <c r="L614" s="55" t="s">
        <v>456</v>
      </c>
      <c r="M614" s="55" t="s">
        <v>457</v>
      </c>
      <c r="N614" s="55" t="s">
        <v>458</v>
      </c>
      <c r="O614" s="32" t="s">
        <v>276</v>
      </c>
      <c r="P614" s="32" t="s">
        <v>242</v>
      </c>
      <c r="Q614" s="45" t="s">
        <v>396</v>
      </c>
      <c r="R614" s="32" t="s">
        <v>231</v>
      </c>
      <c r="S614" s="45" t="s">
        <v>66</v>
      </c>
      <c r="T614" s="42" t="str">
        <f>VLOOKUP(Tabla1[[#This Row],[AREA]],Hoja1!A:B,2,FALSE)</f>
        <v>01. Alcaldía</v>
      </c>
      <c r="U614" s="45" t="s">
        <v>183</v>
      </c>
      <c r="V614" s="42" t="str">
        <f>VLOOKUP(Tabla1[[#This Row],[PROGRAMA]],Hoja1!A:B,2,FALSE)</f>
        <v>9201. Secretaría General</v>
      </c>
      <c r="W614" s="45">
        <v>22</v>
      </c>
      <c r="X614" s="45">
        <v>22799</v>
      </c>
    </row>
    <row r="615" spans="1:24" x14ac:dyDescent="0.25">
      <c r="A615" s="33">
        <v>220259000474</v>
      </c>
      <c r="B615" s="55" t="s">
        <v>451</v>
      </c>
      <c r="C615" s="34">
        <v>46023</v>
      </c>
      <c r="D615" s="33">
        <v>22026001525</v>
      </c>
      <c r="E615" s="55" t="s">
        <v>1484</v>
      </c>
      <c r="F615" s="35">
        <v>11400</v>
      </c>
      <c r="G615" s="55" t="s">
        <v>1485</v>
      </c>
      <c r="H615" s="55" t="s">
        <v>1605</v>
      </c>
      <c r="I615" s="33">
        <v>220</v>
      </c>
      <c r="J615" s="55" t="s">
        <v>864</v>
      </c>
      <c r="K615" s="55" t="s">
        <v>864</v>
      </c>
      <c r="L615" s="55" t="s">
        <v>456</v>
      </c>
      <c r="M615" s="55" t="s">
        <v>457</v>
      </c>
      <c r="N615" s="55" t="s">
        <v>474</v>
      </c>
      <c r="O615" s="32" t="s">
        <v>276</v>
      </c>
      <c r="P615" s="32" t="s">
        <v>242</v>
      </c>
      <c r="Q615" s="45" t="s">
        <v>396</v>
      </c>
      <c r="R615" s="32" t="s">
        <v>231</v>
      </c>
      <c r="S615" s="45" t="s">
        <v>70</v>
      </c>
      <c r="T615" s="42" t="str">
        <f>VLOOKUP(Tabla1[[#This Row],[AREA]],Hoja1!A:B,2,FALSE)</f>
        <v>04. Hacienda, personal y modernización administrativa</v>
      </c>
      <c r="U615" s="45" t="s">
        <v>209</v>
      </c>
      <c r="V615" s="42" t="str">
        <f>VLOOKUP(Tabla1[[#This Row],[PROGRAMA]],Hoja1!A:B,2,FALSE)</f>
        <v>9341. Tesorería y recaudación</v>
      </c>
      <c r="W615" s="45">
        <v>22</v>
      </c>
      <c r="X615" s="45">
        <v>22699</v>
      </c>
    </row>
    <row r="616" spans="1:24" x14ac:dyDescent="0.25">
      <c r="A616" s="33">
        <v>220259000476</v>
      </c>
      <c r="B616" s="55" t="s">
        <v>451</v>
      </c>
      <c r="C616" s="34">
        <v>46023</v>
      </c>
      <c r="D616" s="33">
        <v>22026001125</v>
      </c>
      <c r="E616" s="55" t="s">
        <v>500</v>
      </c>
      <c r="F616" s="35">
        <v>750.2</v>
      </c>
      <c r="G616" s="55" t="s">
        <v>1368</v>
      </c>
      <c r="H616" s="55" t="s">
        <v>1606</v>
      </c>
      <c r="I616" s="33">
        <v>220</v>
      </c>
      <c r="J616" s="55" t="s">
        <v>455</v>
      </c>
      <c r="K616" s="55" t="s">
        <v>455</v>
      </c>
      <c r="L616" s="55" t="s">
        <v>456</v>
      </c>
      <c r="M616" s="55" t="s">
        <v>457</v>
      </c>
      <c r="N616" s="55" t="s">
        <v>458</v>
      </c>
      <c r="O616" s="32" t="s">
        <v>276</v>
      </c>
      <c r="P616" s="32" t="s">
        <v>242</v>
      </c>
      <c r="Q616" s="45" t="s">
        <v>396</v>
      </c>
      <c r="R616" s="32" t="s">
        <v>231</v>
      </c>
      <c r="S616" s="45" t="s">
        <v>262</v>
      </c>
      <c r="T616" s="42" t="str">
        <f>VLOOKUP(Tabla1[[#This Row],[AREA]],Hoja1!A:B,2,FALSE)</f>
        <v>11. Salud pública y seguridad ciudadana</v>
      </c>
      <c r="U616" s="45" t="s">
        <v>118</v>
      </c>
      <c r="V616" s="42" t="str">
        <f>VLOOKUP(Tabla1[[#This Row],[PROGRAMA]],Hoja1!A:B,2,FALSE)</f>
        <v>1621. Recogida de residuos</v>
      </c>
      <c r="W616" s="45">
        <v>21</v>
      </c>
      <c r="X616" s="45">
        <v>213</v>
      </c>
    </row>
    <row r="617" spans="1:24" x14ac:dyDescent="0.25">
      <c r="A617" s="33">
        <v>220259000481</v>
      </c>
      <c r="B617" s="55" t="s">
        <v>451</v>
      </c>
      <c r="C617" s="34">
        <v>46023</v>
      </c>
      <c r="D617" s="33">
        <v>22026001707</v>
      </c>
      <c r="E617" s="55" t="s">
        <v>1607</v>
      </c>
      <c r="F617" s="35">
        <v>275.26</v>
      </c>
      <c r="G617" s="55" t="s">
        <v>17</v>
      </c>
      <c r="H617" s="55" t="s">
        <v>1608</v>
      </c>
      <c r="I617" s="33">
        <v>220</v>
      </c>
      <c r="J617" s="55" t="s">
        <v>455</v>
      </c>
      <c r="K617" s="55" t="s">
        <v>455</v>
      </c>
      <c r="L617" s="55" t="s">
        <v>456</v>
      </c>
      <c r="M617" s="55" t="s">
        <v>457</v>
      </c>
      <c r="N617" s="55" t="s">
        <v>458</v>
      </c>
      <c r="O617" s="32" t="s">
        <v>276</v>
      </c>
      <c r="P617" s="32" t="s">
        <v>242</v>
      </c>
      <c r="Q617" s="45" t="s">
        <v>396</v>
      </c>
      <c r="R617" s="32" t="s">
        <v>231</v>
      </c>
      <c r="S617" s="45" t="s">
        <v>74</v>
      </c>
      <c r="T617" s="42" t="str">
        <f>VLOOKUP(Tabla1[[#This Row],[AREA]],Hoja1!A:B,2,FALSE)</f>
        <v>09. Turismo, eventos y marca ciudad</v>
      </c>
      <c r="U617" s="45" t="s">
        <v>176</v>
      </c>
      <c r="V617" s="42" t="str">
        <f>VLOOKUP(Tabla1[[#This Row],[PROGRAMA]],Hoja1!A:B,2,FALSE)</f>
        <v>4321. Turismo</v>
      </c>
      <c r="W617" s="45">
        <v>22</v>
      </c>
      <c r="X617" s="45">
        <v>22701</v>
      </c>
    </row>
    <row r="618" spans="1:24" x14ac:dyDescent="0.25">
      <c r="A618" s="33">
        <v>220259000482</v>
      </c>
      <c r="B618" s="55" t="s">
        <v>451</v>
      </c>
      <c r="C618" s="34">
        <v>46023</v>
      </c>
      <c r="D618" s="33">
        <v>22026001708</v>
      </c>
      <c r="E618" s="55" t="s">
        <v>1551</v>
      </c>
      <c r="F618" s="35">
        <v>511.9</v>
      </c>
      <c r="G618" s="55" t="s">
        <v>1173</v>
      </c>
      <c r="H618" s="55" t="s">
        <v>1609</v>
      </c>
      <c r="I618" s="33">
        <v>220</v>
      </c>
      <c r="J618" s="55" t="s">
        <v>455</v>
      </c>
      <c r="K618" s="55" t="s">
        <v>455</v>
      </c>
      <c r="L618" s="55" t="s">
        <v>456</v>
      </c>
      <c r="M618" s="55" t="s">
        <v>457</v>
      </c>
      <c r="N618" s="55" t="s">
        <v>458</v>
      </c>
      <c r="O618" s="32" t="s">
        <v>276</v>
      </c>
      <c r="P618" s="32" t="s">
        <v>242</v>
      </c>
      <c r="Q618" s="45" t="s">
        <v>396</v>
      </c>
      <c r="R618" s="32" t="s">
        <v>231</v>
      </c>
      <c r="S618" s="45" t="s">
        <v>74</v>
      </c>
      <c r="T618" s="42" t="str">
        <f>VLOOKUP(Tabla1[[#This Row],[AREA]],Hoja1!A:B,2,FALSE)</f>
        <v>09. Turismo, eventos y marca ciudad</v>
      </c>
      <c r="U618" s="45" t="s">
        <v>394</v>
      </c>
      <c r="V618" s="42" t="str">
        <f>VLOOKUP(Tabla1[[#This Row],[PROGRAMA]],Hoja1!A:B,2,FALSE)</f>
        <v>4332. Dirección del área de turismo, eventos y marca ciudad</v>
      </c>
      <c r="W618" s="45">
        <v>22</v>
      </c>
      <c r="X618" s="45">
        <v>22799</v>
      </c>
    </row>
    <row r="619" spans="1:24" x14ac:dyDescent="0.25">
      <c r="A619" s="33">
        <v>220259000483</v>
      </c>
      <c r="B619" s="55" t="s">
        <v>451</v>
      </c>
      <c r="C619" s="34">
        <v>46023</v>
      </c>
      <c r="D619" s="33">
        <v>22026001964</v>
      </c>
      <c r="E619" s="55" t="s">
        <v>898</v>
      </c>
      <c r="F619" s="35">
        <v>26620.34</v>
      </c>
      <c r="G619" s="55" t="s">
        <v>901</v>
      </c>
      <c r="H619" s="55" t="s">
        <v>1610</v>
      </c>
      <c r="I619" s="33">
        <v>220</v>
      </c>
      <c r="J619" s="55" t="s">
        <v>903</v>
      </c>
      <c r="K619" s="55" t="s">
        <v>904</v>
      </c>
      <c r="L619" s="55" t="s">
        <v>456</v>
      </c>
      <c r="M619" s="55" t="s">
        <v>457</v>
      </c>
      <c r="N619" s="55" t="s">
        <v>458</v>
      </c>
      <c r="O619" s="32" t="s">
        <v>276</v>
      </c>
      <c r="P619" s="32" t="s">
        <v>242</v>
      </c>
      <c r="Q619" s="45" t="s">
        <v>397</v>
      </c>
      <c r="R619" s="32" t="s">
        <v>232</v>
      </c>
      <c r="S619" s="45" t="s">
        <v>70</v>
      </c>
      <c r="T619" s="42" t="str">
        <f>VLOOKUP(Tabla1[[#This Row],[AREA]],Hoja1!A:B,2,FALSE)</f>
        <v>04. Hacienda, personal y modernización administrativa</v>
      </c>
      <c r="U619" s="45" t="s">
        <v>195</v>
      </c>
      <c r="V619" s="42" t="str">
        <f>VLOOKUP(Tabla1[[#This Row],[PROGRAMA]],Hoja1!A:B,2,FALSE)</f>
        <v>9321. Gestión de ingresos e inspección</v>
      </c>
      <c r="W619" s="45">
        <v>64</v>
      </c>
      <c r="X619" s="45">
        <v>641</v>
      </c>
    </row>
    <row r="620" spans="1:24" x14ac:dyDescent="0.25">
      <c r="A620" s="33">
        <v>220260000683</v>
      </c>
      <c r="B620" s="55" t="s">
        <v>451</v>
      </c>
      <c r="C620" s="34">
        <v>46049</v>
      </c>
      <c r="D620" s="33">
        <v>22026000711</v>
      </c>
      <c r="E620" s="55" t="s">
        <v>565</v>
      </c>
      <c r="F620" s="35">
        <v>241.15</v>
      </c>
      <c r="G620" s="55" t="s">
        <v>34</v>
      </c>
      <c r="H620" s="55" t="s">
        <v>1611</v>
      </c>
      <c r="I620" s="33">
        <v>220</v>
      </c>
      <c r="J620" s="55" t="s">
        <v>455</v>
      </c>
      <c r="K620" s="55" t="s">
        <v>455</v>
      </c>
      <c r="L620" s="55" t="s">
        <v>473</v>
      </c>
      <c r="M620" s="55" t="s">
        <v>467</v>
      </c>
      <c r="N620" s="55" t="s">
        <v>468</v>
      </c>
      <c r="O620" s="32" t="s">
        <v>281</v>
      </c>
      <c r="P620" s="32" t="s">
        <v>242</v>
      </c>
      <c r="Q620" s="45" t="s">
        <v>396</v>
      </c>
      <c r="R620" s="32" t="s">
        <v>231</v>
      </c>
      <c r="S620" s="45" t="s">
        <v>69</v>
      </c>
      <c r="T620" s="42" t="str">
        <f>VLOOKUP(Tabla1[[#This Row],[AREA]],Hoja1!A:B,2,FALSE)</f>
        <v>03. Participación ciudadana y deportes</v>
      </c>
      <c r="U620" s="45" t="s">
        <v>192</v>
      </c>
      <c r="V620" s="42" t="str">
        <f>VLOOKUP(Tabla1[[#This Row],[PROGRAMA]],Hoja1!A:B,2,FALSE)</f>
        <v>9241. Participación ciudadana</v>
      </c>
      <c r="W620" s="45">
        <v>22</v>
      </c>
      <c r="X620" s="45">
        <v>22199</v>
      </c>
    </row>
    <row r="621" spans="1:24" x14ac:dyDescent="0.25">
      <c r="A621" s="33">
        <v>220260000838</v>
      </c>
      <c r="B621" s="55" t="s">
        <v>451</v>
      </c>
      <c r="C621" s="34">
        <v>46057</v>
      </c>
      <c r="D621" s="33">
        <v>22026000787</v>
      </c>
      <c r="E621" s="55" t="s">
        <v>1612</v>
      </c>
      <c r="F621" s="35">
        <v>660</v>
      </c>
      <c r="G621" s="55" t="s">
        <v>34</v>
      </c>
      <c r="H621" s="55" t="s">
        <v>1613</v>
      </c>
      <c r="I621" s="33">
        <v>220</v>
      </c>
      <c r="J621" s="55" t="s">
        <v>455</v>
      </c>
      <c r="K621" s="55" t="s">
        <v>455</v>
      </c>
      <c r="L621" s="55" t="s">
        <v>456</v>
      </c>
      <c r="M621" s="55" t="s">
        <v>467</v>
      </c>
      <c r="N621" s="55" t="s">
        <v>468</v>
      </c>
      <c r="O621" s="32" t="s">
        <v>281</v>
      </c>
      <c r="P621" s="32" t="s">
        <v>242</v>
      </c>
      <c r="Q621" s="45" t="s">
        <v>396</v>
      </c>
      <c r="R621" s="32" t="s">
        <v>231</v>
      </c>
      <c r="S621" s="45" t="s">
        <v>72</v>
      </c>
      <c r="T621" s="42" t="str">
        <f>VLOOKUP(Tabla1[[#This Row],[AREA]],Hoja1!A:B,2,FALSE)</f>
        <v>07. Medio ambiente</v>
      </c>
      <c r="U621" s="45" t="s">
        <v>124</v>
      </c>
      <c r="V621" s="42" t="str">
        <f>VLOOKUP(Tabla1[[#This Row],[PROGRAMA]],Hoja1!A:B,2,FALSE)</f>
        <v>1701. Dirección del área de medio ambiente</v>
      </c>
      <c r="W621" s="45">
        <v>22</v>
      </c>
      <c r="X621" s="45">
        <v>22699</v>
      </c>
    </row>
    <row r="622" spans="1:24" x14ac:dyDescent="0.25">
      <c r="A622" s="33">
        <v>220260000937</v>
      </c>
      <c r="B622" s="55" t="s">
        <v>451</v>
      </c>
      <c r="C622" s="34">
        <v>46063</v>
      </c>
      <c r="D622" s="33">
        <v>22026001338</v>
      </c>
      <c r="E622" s="55" t="s">
        <v>1128</v>
      </c>
      <c r="F622" s="35">
        <v>650</v>
      </c>
      <c r="G622" s="55" t="s">
        <v>34</v>
      </c>
      <c r="H622" s="55" t="s">
        <v>1614</v>
      </c>
      <c r="I622" s="33">
        <v>220</v>
      </c>
      <c r="J622" s="55" t="s">
        <v>455</v>
      </c>
      <c r="K622" s="55" t="s">
        <v>455</v>
      </c>
      <c r="L622" s="55" t="s">
        <v>456</v>
      </c>
      <c r="M622" s="55" t="s">
        <v>467</v>
      </c>
      <c r="N622" s="55" t="s">
        <v>468</v>
      </c>
      <c r="O622" s="32" t="s">
        <v>281</v>
      </c>
      <c r="P622" s="32" t="s">
        <v>242</v>
      </c>
      <c r="Q622" s="45" t="s">
        <v>396</v>
      </c>
      <c r="R622" s="32" t="s">
        <v>231</v>
      </c>
      <c r="S622" s="45" t="s">
        <v>70</v>
      </c>
      <c r="T622" s="42" t="str">
        <f>VLOOKUP(Tabla1[[#This Row],[AREA]],Hoja1!A:B,2,FALSE)</f>
        <v>04. Hacienda, personal y modernización administrativa</v>
      </c>
      <c r="U622" s="45" t="s">
        <v>143</v>
      </c>
      <c r="V622" s="42" t="str">
        <f>VLOOKUP(Tabla1[[#This Row],[PROGRAMA]],Hoja1!A:B,2,FALSE)</f>
        <v>3121. Prevención y salud laboral</v>
      </c>
      <c r="W622" s="45">
        <v>22</v>
      </c>
      <c r="X622" s="45">
        <v>22199</v>
      </c>
    </row>
    <row r="623" spans="1:24" x14ac:dyDescent="0.25">
      <c r="A623" s="33">
        <v>220260001101</v>
      </c>
      <c r="B623" s="55" t="s">
        <v>451</v>
      </c>
      <c r="C623" s="34">
        <v>46064</v>
      </c>
      <c r="D623" s="33">
        <v>22026002004</v>
      </c>
      <c r="E623" s="55" t="s">
        <v>565</v>
      </c>
      <c r="F623" s="35">
        <v>31.7</v>
      </c>
      <c r="G623" s="55" t="s">
        <v>34</v>
      </c>
      <c r="H623" s="55" t="s">
        <v>1615</v>
      </c>
      <c r="I623" s="33">
        <v>220</v>
      </c>
      <c r="J623" s="55" t="s">
        <v>455</v>
      </c>
      <c r="K623" s="55" t="s">
        <v>455</v>
      </c>
      <c r="L623" s="55" t="s">
        <v>473</v>
      </c>
      <c r="M623" s="55" t="s">
        <v>467</v>
      </c>
      <c r="N623" s="55" t="s">
        <v>468</v>
      </c>
      <c r="O623" s="32" t="s">
        <v>281</v>
      </c>
      <c r="P623" s="32" t="s">
        <v>242</v>
      </c>
      <c r="Q623" s="45" t="s">
        <v>396</v>
      </c>
      <c r="R623" s="32" t="s">
        <v>231</v>
      </c>
      <c r="S623" s="45" t="s">
        <v>69</v>
      </c>
      <c r="T623" s="42" t="str">
        <f>VLOOKUP(Tabla1[[#This Row],[AREA]],Hoja1!A:B,2,FALSE)</f>
        <v>03. Participación ciudadana y deportes</v>
      </c>
      <c r="U623" s="45" t="s">
        <v>192</v>
      </c>
      <c r="V623" s="42" t="str">
        <f>VLOOKUP(Tabla1[[#This Row],[PROGRAMA]],Hoja1!A:B,2,FALSE)</f>
        <v>9241. Participación ciudadana</v>
      </c>
      <c r="W623" s="45">
        <v>22</v>
      </c>
      <c r="X623" s="45">
        <v>22199</v>
      </c>
    </row>
    <row r="624" spans="1:24" x14ac:dyDescent="0.25">
      <c r="A624" s="33">
        <v>220260002708</v>
      </c>
      <c r="B624" s="55" t="s">
        <v>451</v>
      </c>
      <c r="C624" s="34">
        <v>46072</v>
      </c>
      <c r="D624" s="33">
        <v>22026002454</v>
      </c>
      <c r="E624" s="55" t="s">
        <v>1370</v>
      </c>
      <c r="F624" s="35">
        <v>1742.4</v>
      </c>
      <c r="G624" s="55" t="s">
        <v>34</v>
      </c>
      <c r="H624" s="55" t="s">
        <v>1616</v>
      </c>
      <c r="I624" s="33">
        <v>220</v>
      </c>
      <c r="J624" s="55" t="s">
        <v>455</v>
      </c>
      <c r="K624" s="55" t="s">
        <v>455</v>
      </c>
      <c r="L624" s="55" t="s">
        <v>456</v>
      </c>
      <c r="M624" s="55" t="s">
        <v>467</v>
      </c>
      <c r="N624" s="55" t="s">
        <v>468</v>
      </c>
      <c r="O624" s="32" t="s">
        <v>281</v>
      </c>
      <c r="P624" s="32" t="s">
        <v>242</v>
      </c>
      <c r="Q624" s="45" t="s">
        <v>396</v>
      </c>
      <c r="R624" s="32" t="s">
        <v>231</v>
      </c>
      <c r="S624" s="45" t="s">
        <v>66</v>
      </c>
      <c r="T624" s="42" t="str">
        <f>VLOOKUP(Tabla1[[#This Row],[AREA]],Hoja1!A:B,2,FALSE)</f>
        <v>01. Alcaldía</v>
      </c>
      <c r="U624" s="45" t="s">
        <v>188</v>
      </c>
      <c r="V624" s="42" t="str">
        <f>VLOOKUP(Tabla1[[#This Row],[PROGRAMA]],Hoja1!A:B,2,FALSE)</f>
        <v>9206. Archivo municipal</v>
      </c>
      <c r="W624" s="45">
        <v>22</v>
      </c>
      <c r="X624" s="45">
        <v>22799</v>
      </c>
    </row>
    <row r="625" spans="1:24" x14ac:dyDescent="0.25">
      <c r="A625" s="33">
        <v>220260000740</v>
      </c>
      <c r="B625" s="55" t="s">
        <v>451</v>
      </c>
      <c r="C625" s="34">
        <v>46056</v>
      </c>
      <c r="D625" s="33">
        <v>22026000849</v>
      </c>
      <c r="E625" s="55" t="s">
        <v>1617</v>
      </c>
      <c r="F625" s="35">
        <v>6655</v>
      </c>
      <c r="G625" s="55" t="s">
        <v>1618</v>
      </c>
      <c r="H625" s="55" t="s">
        <v>1619</v>
      </c>
      <c r="I625" s="33">
        <v>220</v>
      </c>
      <c r="J625" s="55" t="s">
        <v>1620</v>
      </c>
      <c r="K625" s="55" t="s">
        <v>494</v>
      </c>
      <c r="L625" s="55" t="s">
        <v>456</v>
      </c>
      <c r="M625" s="55" t="s">
        <v>467</v>
      </c>
      <c r="N625" s="55" t="s">
        <v>468</v>
      </c>
      <c r="O625" s="32" t="s">
        <v>281</v>
      </c>
      <c r="P625" s="32" t="s">
        <v>242</v>
      </c>
      <c r="Q625" s="45" t="s">
        <v>396</v>
      </c>
      <c r="R625" s="32" t="s">
        <v>231</v>
      </c>
      <c r="S625" s="45" t="s">
        <v>262</v>
      </c>
      <c r="T625" s="42" t="str">
        <f>VLOOKUP(Tabla1[[#This Row],[AREA]],Hoja1!A:B,2,FALSE)</f>
        <v>11. Salud pública y seguridad ciudadana</v>
      </c>
      <c r="U625" s="45" t="s">
        <v>121</v>
      </c>
      <c r="V625" s="42" t="str">
        <f>VLOOKUP(Tabla1[[#This Row],[PROGRAMA]],Hoja1!A:B,2,FALSE)</f>
        <v>1631. Limpieza viaria</v>
      </c>
      <c r="W625" s="45">
        <v>22</v>
      </c>
      <c r="X625" s="45">
        <v>22799</v>
      </c>
    </row>
    <row r="626" spans="1:24" x14ac:dyDescent="0.25">
      <c r="A626" s="33">
        <v>220259000485</v>
      </c>
      <c r="B626" s="55" t="s">
        <v>451</v>
      </c>
      <c r="C626" s="34">
        <v>46023</v>
      </c>
      <c r="D626" s="33">
        <v>22026001474</v>
      </c>
      <c r="E626" s="55" t="s">
        <v>464</v>
      </c>
      <c r="F626" s="35">
        <v>495000</v>
      </c>
      <c r="G626" s="55" t="s">
        <v>1621</v>
      </c>
      <c r="H626" s="55" t="s">
        <v>1622</v>
      </c>
      <c r="I626" s="33">
        <v>220</v>
      </c>
      <c r="J626" s="55" t="s">
        <v>455</v>
      </c>
      <c r="K626" s="55" t="s">
        <v>455</v>
      </c>
      <c r="L626" s="55" t="s">
        <v>456</v>
      </c>
      <c r="M626" s="55" t="s">
        <v>457</v>
      </c>
      <c r="N626" s="55" t="s">
        <v>458</v>
      </c>
      <c r="O626" s="32" t="s">
        <v>276</v>
      </c>
      <c r="P626" s="32" t="s">
        <v>242</v>
      </c>
      <c r="Q626" s="45" t="s">
        <v>396</v>
      </c>
      <c r="R626" s="32" t="s">
        <v>231</v>
      </c>
      <c r="S626" s="45" t="s">
        <v>75</v>
      </c>
      <c r="T626" s="42" t="str">
        <f>VLOOKUP(Tabla1[[#This Row],[AREA]],Hoja1!A:B,2,FALSE)</f>
        <v>10. Personas mayores, familia y servicios sociales</v>
      </c>
      <c r="U626" s="45" t="s">
        <v>132</v>
      </c>
      <c r="V626" s="42" t="str">
        <f>VLOOKUP(Tabla1[[#This Row],[PROGRAMA]],Hoja1!A:B,2,FALSE)</f>
        <v>2312. Iniciativas sociales</v>
      </c>
      <c r="W626" s="45">
        <v>22</v>
      </c>
      <c r="X626" s="45">
        <v>22799</v>
      </c>
    </row>
    <row r="627" spans="1:24" x14ac:dyDescent="0.25">
      <c r="A627" s="33">
        <v>220259000486</v>
      </c>
      <c r="B627" s="55" t="s">
        <v>451</v>
      </c>
      <c r="C627" s="34">
        <v>46023</v>
      </c>
      <c r="D627" s="33">
        <v>22026001816</v>
      </c>
      <c r="E627" s="55" t="s">
        <v>1623</v>
      </c>
      <c r="F627" s="35">
        <v>100000</v>
      </c>
      <c r="G627" s="55" t="s">
        <v>14</v>
      </c>
      <c r="H627" s="55" t="s">
        <v>1624</v>
      </c>
      <c r="I627" s="33">
        <v>220</v>
      </c>
      <c r="J627" s="55" t="s">
        <v>478</v>
      </c>
      <c r="K627" s="55" t="s">
        <v>478</v>
      </c>
      <c r="L627" s="55" t="s">
        <v>473</v>
      </c>
      <c r="M627" s="55" t="s">
        <v>457</v>
      </c>
      <c r="N627" s="55" t="s">
        <v>474</v>
      </c>
      <c r="O627" s="32" t="s">
        <v>276</v>
      </c>
      <c r="P627" s="32" t="s">
        <v>242</v>
      </c>
      <c r="Q627" s="45" t="s">
        <v>396</v>
      </c>
      <c r="R627" s="32" t="s">
        <v>231</v>
      </c>
      <c r="S627" s="45" t="s">
        <v>71</v>
      </c>
      <c r="T627" s="42" t="str">
        <f>VLOOKUP(Tabla1[[#This Row],[AREA]],Hoja1!A:B,2,FALSE)</f>
        <v>06. Educación y cultura</v>
      </c>
      <c r="U627" s="45" t="s">
        <v>147</v>
      </c>
      <c r="V627" s="42" t="str">
        <f>VLOOKUP(Tabla1[[#This Row],[PROGRAMA]],Hoja1!A:B,2,FALSE)</f>
        <v>3232. Conservación y mantenimiento centros educación infantil y primaria</v>
      </c>
      <c r="W627" s="45">
        <v>22</v>
      </c>
      <c r="X627" s="45">
        <v>22102</v>
      </c>
    </row>
    <row r="628" spans="1:24" x14ac:dyDescent="0.25">
      <c r="A628" s="33">
        <v>220259000488</v>
      </c>
      <c r="B628" s="55" t="s">
        <v>451</v>
      </c>
      <c r="C628" s="34">
        <v>46023</v>
      </c>
      <c r="D628" s="33">
        <v>22026001817</v>
      </c>
      <c r="E628" s="55" t="s">
        <v>1625</v>
      </c>
      <c r="F628" s="35">
        <v>30000</v>
      </c>
      <c r="G628" s="55" t="s">
        <v>14</v>
      </c>
      <c r="H628" s="55" t="s">
        <v>1626</v>
      </c>
      <c r="I628" s="33">
        <v>220</v>
      </c>
      <c r="J628" s="55" t="s">
        <v>478</v>
      </c>
      <c r="K628" s="55" t="s">
        <v>478</v>
      </c>
      <c r="L628" s="55" t="s">
        <v>473</v>
      </c>
      <c r="M628" s="55" t="s">
        <v>457</v>
      </c>
      <c r="N628" s="55" t="s">
        <v>474</v>
      </c>
      <c r="O628" s="32" t="s">
        <v>276</v>
      </c>
      <c r="P628" s="32" t="s">
        <v>242</v>
      </c>
      <c r="Q628" s="45" t="s">
        <v>396</v>
      </c>
      <c r="R628" s="32" t="s">
        <v>231</v>
      </c>
      <c r="S628" s="45" t="s">
        <v>71</v>
      </c>
      <c r="T628" s="42" t="str">
        <f>VLOOKUP(Tabla1[[#This Row],[AREA]],Hoja1!A:B,2,FALSE)</f>
        <v>06. Educación y cultura</v>
      </c>
      <c r="U628" s="45" t="s">
        <v>145</v>
      </c>
      <c r="V628" s="42" t="str">
        <f>VLOOKUP(Tabla1[[#This Row],[PROGRAMA]],Hoja1!A:B,2,FALSE)</f>
        <v>3231. Escuelas infantiles</v>
      </c>
      <c r="W628" s="45">
        <v>22</v>
      </c>
      <c r="X628" s="45">
        <v>22102</v>
      </c>
    </row>
    <row r="629" spans="1:24" x14ac:dyDescent="0.25">
      <c r="A629" s="33">
        <v>220260003736</v>
      </c>
      <c r="B629" s="55" t="s">
        <v>451</v>
      </c>
      <c r="C629" s="34">
        <v>46077</v>
      </c>
      <c r="D629" s="33">
        <v>22026002545</v>
      </c>
      <c r="E629" s="55" t="s">
        <v>517</v>
      </c>
      <c r="F629" s="35">
        <v>98.19</v>
      </c>
      <c r="G629" s="55" t="s">
        <v>333</v>
      </c>
      <c r="H629" s="55" t="s">
        <v>1627</v>
      </c>
      <c r="I629" s="33">
        <v>220</v>
      </c>
      <c r="J629" s="55" t="s">
        <v>493</v>
      </c>
      <c r="K629" s="55" t="s">
        <v>494</v>
      </c>
      <c r="L629" s="55" t="s">
        <v>473</v>
      </c>
      <c r="M629" s="55" t="s">
        <v>467</v>
      </c>
      <c r="N629" s="55" t="s">
        <v>468</v>
      </c>
      <c r="O629" s="32" t="s">
        <v>281</v>
      </c>
      <c r="P629" s="32" t="s">
        <v>242</v>
      </c>
      <c r="Q629" s="45" t="s">
        <v>396</v>
      </c>
      <c r="R629" s="32" t="s">
        <v>231</v>
      </c>
      <c r="S629" s="45" t="s">
        <v>71</v>
      </c>
      <c r="T629" s="42" t="str">
        <f>VLOOKUP(Tabla1[[#This Row],[AREA]],Hoja1!A:B,2,FALSE)</f>
        <v>06. Educación y cultura</v>
      </c>
      <c r="U629" s="45" t="s">
        <v>153</v>
      </c>
      <c r="V629" s="42" t="str">
        <f>VLOOKUP(Tabla1[[#This Row],[PROGRAMA]],Hoja1!A:B,2,FALSE)</f>
        <v>3321. Bibliotecas públicas</v>
      </c>
      <c r="W629" s="45">
        <v>22</v>
      </c>
      <c r="X629" s="45">
        <v>22001</v>
      </c>
    </row>
    <row r="630" spans="1:24" x14ac:dyDescent="0.25">
      <c r="A630" s="33">
        <v>220259000489</v>
      </c>
      <c r="B630" s="55" t="s">
        <v>451</v>
      </c>
      <c r="C630" s="34">
        <v>46023</v>
      </c>
      <c r="D630" s="33">
        <v>22026001126</v>
      </c>
      <c r="E630" s="55" t="s">
        <v>682</v>
      </c>
      <c r="F630" s="35">
        <v>30384.68</v>
      </c>
      <c r="G630" s="55" t="s">
        <v>1077</v>
      </c>
      <c r="H630" s="55" t="s">
        <v>1628</v>
      </c>
      <c r="I630" s="33">
        <v>220</v>
      </c>
      <c r="J630" s="55" t="s">
        <v>455</v>
      </c>
      <c r="K630" s="55" t="s">
        <v>455</v>
      </c>
      <c r="L630" s="55" t="s">
        <v>456</v>
      </c>
      <c r="M630" s="55" t="s">
        <v>457</v>
      </c>
      <c r="N630" s="55" t="s">
        <v>458</v>
      </c>
      <c r="O630" s="32" t="s">
        <v>276</v>
      </c>
      <c r="P630" s="32" t="s">
        <v>242</v>
      </c>
      <c r="Q630" s="45" t="s">
        <v>396</v>
      </c>
      <c r="R630" s="32" t="s">
        <v>231</v>
      </c>
      <c r="S630" s="45" t="s">
        <v>262</v>
      </c>
      <c r="T630" s="42" t="str">
        <f>VLOOKUP(Tabla1[[#This Row],[AREA]],Hoja1!A:B,2,FALSE)</f>
        <v>11. Salud pública y seguridad ciudadana</v>
      </c>
      <c r="U630" s="45" t="s">
        <v>121</v>
      </c>
      <c r="V630" s="42" t="str">
        <f>VLOOKUP(Tabla1[[#This Row],[PROGRAMA]],Hoja1!A:B,2,FALSE)</f>
        <v>1631. Limpieza viaria</v>
      </c>
      <c r="W630" s="45">
        <v>22</v>
      </c>
      <c r="X630" s="45">
        <v>22700</v>
      </c>
    </row>
    <row r="631" spans="1:24" x14ac:dyDescent="0.25">
      <c r="A631" s="33">
        <v>220260002688</v>
      </c>
      <c r="B631" s="55" t="s">
        <v>451</v>
      </c>
      <c r="C631" s="34">
        <v>46071</v>
      </c>
      <c r="D631" s="33">
        <v>22026002232</v>
      </c>
      <c r="E631" s="55" t="s">
        <v>1629</v>
      </c>
      <c r="F631" s="35">
        <v>200</v>
      </c>
      <c r="G631" s="55" t="s">
        <v>1630</v>
      </c>
      <c r="H631" s="55" t="s">
        <v>1631</v>
      </c>
      <c r="I631" s="33">
        <v>220</v>
      </c>
      <c r="J631" s="55" t="s">
        <v>455</v>
      </c>
      <c r="K631" s="55" t="s">
        <v>455</v>
      </c>
      <c r="L631" s="55" t="s">
        <v>473</v>
      </c>
      <c r="M631" s="55" t="s">
        <v>467</v>
      </c>
      <c r="N631" s="55" t="s">
        <v>468</v>
      </c>
      <c r="O631" s="32" t="s">
        <v>281</v>
      </c>
      <c r="P631" s="32" t="s">
        <v>242</v>
      </c>
      <c r="Q631" s="45" t="s">
        <v>396</v>
      </c>
      <c r="R631" s="32" t="s">
        <v>231</v>
      </c>
      <c r="S631" s="45" t="s">
        <v>75</v>
      </c>
      <c r="T631" s="42" t="str">
        <f>VLOOKUP(Tabla1[[#This Row],[AREA]],Hoja1!A:B,2,FALSE)</f>
        <v>10. Personas mayores, familia y servicios sociales</v>
      </c>
      <c r="U631" s="45" t="s">
        <v>139</v>
      </c>
      <c r="V631" s="42" t="str">
        <f>VLOOKUP(Tabla1[[#This Row],[PROGRAMA]],Hoja1!A:B,2,FALSE)</f>
        <v>2412. Formación para el empleo</v>
      </c>
      <c r="W631" s="45">
        <v>22</v>
      </c>
      <c r="X631" s="45">
        <v>22199</v>
      </c>
    </row>
    <row r="632" spans="1:24" x14ac:dyDescent="0.25">
      <c r="A632" s="33">
        <v>220260002688</v>
      </c>
      <c r="B632" s="55" t="s">
        <v>451</v>
      </c>
      <c r="C632" s="34">
        <v>46071</v>
      </c>
      <c r="D632" s="33">
        <v>22026002233</v>
      </c>
      <c r="E632" s="55" t="s">
        <v>1629</v>
      </c>
      <c r="F632" s="35">
        <v>2400</v>
      </c>
      <c r="G632" s="55" t="s">
        <v>1630</v>
      </c>
      <c r="H632" s="55" t="s">
        <v>1631</v>
      </c>
      <c r="I632" s="33">
        <v>220</v>
      </c>
      <c r="J632" s="55" t="s">
        <v>455</v>
      </c>
      <c r="K632" s="55" t="s">
        <v>455</v>
      </c>
      <c r="L632" s="55" t="s">
        <v>473</v>
      </c>
      <c r="M632" s="55" t="s">
        <v>467</v>
      </c>
      <c r="N632" s="55" t="s">
        <v>468</v>
      </c>
      <c r="O632" s="32" t="s">
        <v>281</v>
      </c>
      <c r="P632" s="32" t="s">
        <v>242</v>
      </c>
      <c r="Q632" s="45" t="s">
        <v>396</v>
      </c>
      <c r="R632" s="32" t="s">
        <v>231</v>
      </c>
      <c r="S632" s="45" t="s">
        <v>75</v>
      </c>
      <c r="T632" s="42" t="str">
        <f>VLOOKUP(Tabla1[[#This Row],[AREA]],Hoja1!A:B,2,FALSE)</f>
        <v>10. Personas mayores, familia y servicios sociales</v>
      </c>
      <c r="U632" s="45" t="s">
        <v>139</v>
      </c>
      <c r="V632" s="42" t="str">
        <f>VLOOKUP(Tabla1[[#This Row],[PROGRAMA]],Hoja1!A:B,2,FALSE)</f>
        <v>2412. Formación para el empleo</v>
      </c>
      <c r="W632" s="45">
        <v>22</v>
      </c>
      <c r="X632" s="45">
        <v>22199</v>
      </c>
    </row>
    <row r="633" spans="1:24" x14ac:dyDescent="0.25">
      <c r="A633" s="33">
        <v>220260002688</v>
      </c>
      <c r="B633" s="55" t="s">
        <v>451</v>
      </c>
      <c r="C633" s="34">
        <v>46071</v>
      </c>
      <c r="D633" s="33">
        <v>22026002234</v>
      </c>
      <c r="E633" s="55" t="s">
        <v>1629</v>
      </c>
      <c r="F633" s="35">
        <v>2400</v>
      </c>
      <c r="G633" s="55" t="s">
        <v>1630</v>
      </c>
      <c r="H633" s="55" t="s">
        <v>1631</v>
      </c>
      <c r="I633" s="33">
        <v>220</v>
      </c>
      <c r="J633" s="55" t="s">
        <v>455</v>
      </c>
      <c r="K633" s="55" t="s">
        <v>455</v>
      </c>
      <c r="L633" s="55" t="s">
        <v>473</v>
      </c>
      <c r="M633" s="55" t="s">
        <v>467</v>
      </c>
      <c r="N633" s="55" t="s">
        <v>468</v>
      </c>
      <c r="O633" s="32" t="s">
        <v>281</v>
      </c>
      <c r="P633" s="32" t="s">
        <v>242</v>
      </c>
      <c r="Q633" s="45" t="s">
        <v>396</v>
      </c>
      <c r="R633" s="32" t="s">
        <v>231</v>
      </c>
      <c r="S633" s="45" t="s">
        <v>75</v>
      </c>
      <c r="T633" s="42" t="str">
        <f>VLOOKUP(Tabla1[[#This Row],[AREA]],Hoja1!A:B,2,FALSE)</f>
        <v>10. Personas mayores, familia y servicios sociales</v>
      </c>
      <c r="U633" s="45" t="s">
        <v>139</v>
      </c>
      <c r="V633" s="42" t="str">
        <f>VLOOKUP(Tabla1[[#This Row],[PROGRAMA]],Hoja1!A:B,2,FALSE)</f>
        <v>2412. Formación para el empleo</v>
      </c>
      <c r="W633" s="45">
        <v>22</v>
      </c>
      <c r="X633" s="45">
        <v>22199</v>
      </c>
    </row>
    <row r="634" spans="1:24" x14ac:dyDescent="0.25">
      <c r="A634" s="33">
        <v>220260002688</v>
      </c>
      <c r="B634" s="55" t="s">
        <v>451</v>
      </c>
      <c r="C634" s="34">
        <v>46071</v>
      </c>
      <c r="D634" s="33">
        <v>22026002235</v>
      </c>
      <c r="E634" s="55" t="s">
        <v>1629</v>
      </c>
      <c r="F634" s="35">
        <v>1000</v>
      </c>
      <c r="G634" s="55" t="s">
        <v>1630</v>
      </c>
      <c r="H634" s="55" t="s">
        <v>1631</v>
      </c>
      <c r="I634" s="33">
        <v>220</v>
      </c>
      <c r="J634" s="55" t="s">
        <v>455</v>
      </c>
      <c r="K634" s="55" t="s">
        <v>455</v>
      </c>
      <c r="L634" s="55" t="s">
        <v>473</v>
      </c>
      <c r="M634" s="55" t="s">
        <v>467</v>
      </c>
      <c r="N634" s="55" t="s">
        <v>468</v>
      </c>
      <c r="O634" s="32" t="s">
        <v>281</v>
      </c>
      <c r="P634" s="32" t="s">
        <v>242</v>
      </c>
      <c r="Q634" s="45" t="s">
        <v>396</v>
      </c>
      <c r="R634" s="32" t="s">
        <v>231</v>
      </c>
      <c r="S634" s="45" t="s">
        <v>75</v>
      </c>
      <c r="T634" s="42" t="str">
        <f>VLOOKUP(Tabla1[[#This Row],[AREA]],Hoja1!A:B,2,FALSE)</f>
        <v>10. Personas mayores, familia y servicios sociales</v>
      </c>
      <c r="U634" s="45" t="s">
        <v>139</v>
      </c>
      <c r="V634" s="42" t="str">
        <f>VLOOKUP(Tabla1[[#This Row],[PROGRAMA]],Hoja1!A:B,2,FALSE)</f>
        <v>2412. Formación para el empleo</v>
      </c>
      <c r="W634" s="45">
        <v>22</v>
      </c>
      <c r="X634" s="45">
        <v>22199</v>
      </c>
    </row>
    <row r="635" spans="1:24" x14ac:dyDescent="0.25">
      <c r="A635" s="33">
        <v>220259000846</v>
      </c>
      <c r="B635" s="55" t="s">
        <v>451</v>
      </c>
      <c r="C635" s="34">
        <v>46023</v>
      </c>
      <c r="D635" s="33">
        <v>22026001302</v>
      </c>
      <c r="E635" s="55" t="s">
        <v>1632</v>
      </c>
      <c r="F635" s="35">
        <v>1983104.82</v>
      </c>
      <c r="G635" s="55" t="s">
        <v>1633</v>
      </c>
      <c r="H635" s="55" t="s">
        <v>1634</v>
      </c>
      <c r="I635" s="33">
        <v>220</v>
      </c>
      <c r="J635" s="55" t="s">
        <v>1635</v>
      </c>
      <c r="K635" s="55" t="s">
        <v>455</v>
      </c>
      <c r="L635" s="55" t="s">
        <v>644</v>
      </c>
      <c r="M635" s="55" t="s">
        <v>801</v>
      </c>
      <c r="N635" s="55" t="s">
        <v>468</v>
      </c>
      <c r="O635" s="32" t="s">
        <v>278</v>
      </c>
      <c r="P635" s="32" t="s">
        <v>242</v>
      </c>
      <c r="Q635" s="45">
        <v>6</v>
      </c>
      <c r="R635" s="32" t="s">
        <v>232</v>
      </c>
      <c r="S635" s="45" t="s">
        <v>68</v>
      </c>
      <c r="T635" s="42" t="str">
        <f>VLOOKUP(Tabla1[[#This Row],[AREA]],Hoja1!A:B,2,FALSE)</f>
        <v>02. Urbanismo y vivienda</v>
      </c>
      <c r="U635" s="45">
        <v>1511</v>
      </c>
      <c r="V635" s="42" t="str">
        <f>VLOOKUP(Tabla1[[#This Row],[PROGRAMA]],Hoja1!A:B,2,FALSE)</f>
        <v>1511. Planficación y gestión del urbanismo</v>
      </c>
      <c r="W635" s="45">
        <v>60</v>
      </c>
      <c r="X635" s="45">
        <v>609</v>
      </c>
    </row>
    <row r="636" spans="1:24" x14ac:dyDescent="0.25">
      <c r="A636" s="33">
        <v>220259000490</v>
      </c>
      <c r="B636" s="55" t="s">
        <v>451</v>
      </c>
      <c r="C636" s="34">
        <v>46023</v>
      </c>
      <c r="D636" s="33">
        <v>22026001127</v>
      </c>
      <c r="E636" s="55" t="s">
        <v>1636</v>
      </c>
      <c r="F636" s="35">
        <v>59486.59</v>
      </c>
      <c r="G636" s="55" t="s">
        <v>1637</v>
      </c>
      <c r="H636" s="55" t="s">
        <v>1638</v>
      </c>
      <c r="I636" s="33">
        <v>220</v>
      </c>
      <c r="J636" s="55" t="s">
        <v>1639</v>
      </c>
      <c r="K636" s="55" t="s">
        <v>864</v>
      </c>
      <c r="L636" s="55" t="s">
        <v>456</v>
      </c>
      <c r="M636" s="55" t="s">
        <v>457</v>
      </c>
      <c r="N636" s="55" t="s">
        <v>458</v>
      </c>
      <c r="O636" s="32" t="s">
        <v>276</v>
      </c>
      <c r="P636" s="32" t="s">
        <v>242</v>
      </c>
      <c r="Q636" s="45" t="s">
        <v>396</v>
      </c>
      <c r="R636" s="32" t="s">
        <v>231</v>
      </c>
      <c r="S636" s="45" t="s">
        <v>262</v>
      </c>
      <c r="T636" s="42" t="str">
        <f>VLOOKUP(Tabla1[[#This Row],[AREA]],Hoja1!A:B,2,FALSE)</f>
        <v>11. Salud pública y seguridad ciudadana</v>
      </c>
      <c r="U636" s="45" t="s">
        <v>118</v>
      </c>
      <c r="V636" s="42" t="str">
        <f>VLOOKUP(Tabla1[[#This Row],[PROGRAMA]],Hoja1!A:B,2,FALSE)</f>
        <v>1621. Recogida de residuos</v>
      </c>
      <c r="W636" s="45">
        <v>20</v>
      </c>
      <c r="X636" s="45">
        <v>204</v>
      </c>
    </row>
    <row r="637" spans="1:24" x14ac:dyDescent="0.25">
      <c r="A637" s="33">
        <v>220259000491</v>
      </c>
      <c r="B637" s="55" t="s">
        <v>451</v>
      </c>
      <c r="C637" s="34">
        <v>46023</v>
      </c>
      <c r="D637" s="33">
        <v>22026001475</v>
      </c>
      <c r="E637" s="55" t="s">
        <v>464</v>
      </c>
      <c r="F637" s="35">
        <v>206923</v>
      </c>
      <c r="G637" s="55" t="s">
        <v>1455</v>
      </c>
      <c r="H637" s="55" t="s">
        <v>1640</v>
      </c>
      <c r="I637" s="33">
        <v>220</v>
      </c>
      <c r="J637" s="55" t="s">
        <v>455</v>
      </c>
      <c r="K637" s="55" t="s">
        <v>455</v>
      </c>
      <c r="L637" s="55" t="s">
        <v>456</v>
      </c>
      <c r="M637" s="55" t="s">
        <v>457</v>
      </c>
      <c r="N637" s="55" t="s">
        <v>458</v>
      </c>
      <c r="O637" s="32" t="s">
        <v>276</v>
      </c>
      <c r="P637" s="32" t="s">
        <v>242</v>
      </c>
      <c r="Q637" s="45" t="s">
        <v>396</v>
      </c>
      <c r="R637" s="32" t="s">
        <v>231</v>
      </c>
      <c r="S637" s="45" t="s">
        <v>75</v>
      </c>
      <c r="T637" s="42" t="str">
        <f>VLOOKUP(Tabla1[[#This Row],[AREA]],Hoja1!A:B,2,FALSE)</f>
        <v>10. Personas mayores, familia y servicios sociales</v>
      </c>
      <c r="U637" s="45" t="s">
        <v>132</v>
      </c>
      <c r="V637" s="42" t="str">
        <f>VLOOKUP(Tabla1[[#This Row],[PROGRAMA]],Hoja1!A:B,2,FALSE)</f>
        <v>2312. Iniciativas sociales</v>
      </c>
      <c r="W637" s="45">
        <v>22</v>
      </c>
      <c r="X637" s="45">
        <v>22799</v>
      </c>
    </row>
    <row r="638" spans="1:24" x14ac:dyDescent="0.25">
      <c r="A638" s="33">
        <v>220259000492</v>
      </c>
      <c r="B638" s="55" t="s">
        <v>451</v>
      </c>
      <c r="C638" s="34">
        <v>46023</v>
      </c>
      <c r="D638" s="33">
        <v>22026001476</v>
      </c>
      <c r="E638" s="55" t="s">
        <v>464</v>
      </c>
      <c r="F638" s="35">
        <v>206923</v>
      </c>
      <c r="G638" s="55" t="s">
        <v>1455</v>
      </c>
      <c r="H638" s="55" t="s">
        <v>1641</v>
      </c>
      <c r="I638" s="33">
        <v>220</v>
      </c>
      <c r="J638" s="55" t="s">
        <v>455</v>
      </c>
      <c r="K638" s="55" t="s">
        <v>455</v>
      </c>
      <c r="L638" s="55" t="s">
        <v>456</v>
      </c>
      <c r="M638" s="55" t="s">
        <v>457</v>
      </c>
      <c r="N638" s="55" t="s">
        <v>458</v>
      </c>
      <c r="O638" s="32" t="s">
        <v>276</v>
      </c>
      <c r="P638" s="32" t="s">
        <v>242</v>
      </c>
      <c r="Q638" s="45" t="s">
        <v>396</v>
      </c>
      <c r="R638" s="32" t="s">
        <v>231</v>
      </c>
      <c r="S638" s="45" t="s">
        <v>75</v>
      </c>
      <c r="T638" s="42" t="str">
        <f>VLOOKUP(Tabla1[[#This Row],[AREA]],Hoja1!A:B,2,FALSE)</f>
        <v>10. Personas mayores, familia y servicios sociales</v>
      </c>
      <c r="U638" s="45" t="s">
        <v>132</v>
      </c>
      <c r="V638" s="42" t="str">
        <f>VLOOKUP(Tabla1[[#This Row],[PROGRAMA]],Hoja1!A:B,2,FALSE)</f>
        <v>2312. Iniciativas sociales</v>
      </c>
      <c r="W638" s="45">
        <v>22</v>
      </c>
      <c r="X638" s="45">
        <v>22799</v>
      </c>
    </row>
    <row r="639" spans="1:24" x14ac:dyDescent="0.25">
      <c r="A639" s="33">
        <v>220259000501</v>
      </c>
      <c r="B639" s="55" t="s">
        <v>451</v>
      </c>
      <c r="C639" s="34">
        <v>46023</v>
      </c>
      <c r="D639" s="33">
        <v>22026001376</v>
      </c>
      <c r="E639" s="55" t="s">
        <v>1642</v>
      </c>
      <c r="F639" s="35">
        <v>315000</v>
      </c>
      <c r="G639" s="55" t="s">
        <v>14</v>
      </c>
      <c r="H639" s="55" t="s">
        <v>1643</v>
      </c>
      <c r="I639" s="33">
        <v>220</v>
      </c>
      <c r="J639" s="55" t="s">
        <v>478</v>
      </c>
      <c r="K639" s="55" t="s">
        <v>478</v>
      </c>
      <c r="L639" s="55" t="s">
        <v>473</v>
      </c>
      <c r="M639" s="55" t="s">
        <v>457</v>
      </c>
      <c r="N639" s="55" t="s">
        <v>458</v>
      </c>
      <c r="O639" s="32" t="s">
        <v>276</v>
      </c>
      <c r="P639" s="32" t="s">
        <v>242</v>
      </c>
      <c r="Q639" s="45" t="s">
        <v>396</v>
      </c>
      <c r="R639" s="32" t="s">
        <v>231</v>
      </c>
      <c r="S639" s="45" t="s">
        <v>69</v>
      </c>
      <c r="T639" s="42" t="str">
        <f>VLOOKUP(Tabla1[[#This Row],[AREA]],Hoja1!A:B,2,FALSE)</f>
        <v>03. Participación ciudadana y deportes</v>
      </c>
      <c r="U639" s="45" t="s">
        <v>192</v>
      </c>
      <c r="V639" s="42" t="str">
        <f>VLOOKUP(Tabla1[[#This Row],[PROGRAMA]],Hoja1!A:B,2,FALSE)</f>
        <v>9241. Participación ciudadana</v>
      </c>
      <c r="W639" s="45">
        <v>22</v>
      </c>
      <c r="X639" s="45">
        <v>22102</v>
      </c>
    </row>
    <row r="640" spans="1:24" x14ac:dyDescent="0.25">
      <c r="A640" s="33">
        <v>220260002994</v>
      </c>
      <c r="B640" s="55" t="s">
        <v>451</v>
      </c>
      <c r="C640" s="34">
        <v>46073</v>
      </c>
      <c r="D640" s="33">
        <v>22026002464</v>
      </c>
      <c r="E640" s="55" t="s">
        <v>517</v>
      </c>
      <c r="F640" s="35">
        <v>423.03</v>
      </c>
      <c r="G640" s="55" t="s">
        <v>411</v>
      </c>
      <c r="H640" s="55" t="s">
        <v>1644</v>
      </c>
      <c r="I640" s="33">
        <v>220</v>
      </c>
      <c r="J640" s="55" t="s">
        <v>494</v>
      </c>
      <c r="K640" s="55" t="s">
        <v>494</v>
      </c>
      <c r="L640" s="55" t="s">
        <v>473</v>
      </c>
      <c r="M640" s="55" t="s">
        <v>467</v>
      </c>
      <c r="N640" s="55" t="s">
        <v>468</v>
      </c>
      <c r="O640" s="32" t="s">
        <v>281</v>
      </c>
      <c r="P640" s="32" t="s">
        <v>242</v>
      </c>
      <c r="Q640" s="45" t="s">
        <v>396</v>
      </c>
      <c r="R640" s="32" t="s">
        <v>231</v>
      </c>
      <c r="S640" s="45" t="s">
        <v>71</v>
      </c>
      <c r="T640" s="42" t="str">
        <f>VLOOKUP(Tabla1[[#This Row],[AREA]],Hoja1!A:B,2,FALSE)</f>
        <v>06. Educación y cultura</v>
      </c>
      <c r="U640" s="45" t="s">
        <v>153</v>
      </c>
      <c r="V640" s="42" t="str">
        <f>VLOOKUP(Tabla1[[#This Row],[PROGRAMA]],Hoja1!A:B,2,FALSE)</f>
        <v>3321. Bibliotecas públicas</v>
      </c>
      <c r="W640" s="45">
        <v>22</v>
      </c>
      <c r="X640" s="45">
        <v>22001</v>
      </c>
    </row>
    <row r="641" spans="1:24" x14ac:dyDescent="0.25">
      <c r="A641" s="33">
        <v>220260003733</v>
      </c>
      <c r="B641" s="55" t="s">
        <v>451</v>
      </c>
      <c r="C641" s="34">
        <v>46077</v>
      </c>
      <c r="D641" s="33">
        <v>22026002517</v>
      </c>
      <c r="E641" s="55" t="s">
        <v>517</v>
      </c>
      <c r="F641" s="35">
        <v>448</v>
      </c>
      <c r="G641" s="55" t="s">
        <v>1645</v>
      </c>
      <c r="H641" s="55" t="s">
        <v>1646</v>
      </c>
      <c r="I641" s="33">
        <v>220</v>
      </c>
      <c r="J641" s="55" t="s">
        <v>494</v>
      </c>
      <c r="K641" s="55" t="s">
        <v>494</v>
      </c>
      <c r="L641" s="55" t="s">
        <v>473</v>
      </c>
      <c r="M641" s="55" t="s">
        <v>467</v>
      </c>
      <c r="N641" s="55" t="s">
        <v>468</v>
      </c>
      <c r="O641" s="32" t="s">
        <v>281</v>
      </c>
      <c r="P641" s="32" t="s">
        <v>242</v>
      </c>
      <c r="Q641" s="45" t="s">
        <v>396</v>
      </c>
      <c r="R641" s="32" t="s">
        <v>231</v>
      </c>
      <c r="S641" s="45" t="s">
        <v>71</v>
      </c>
      <c r="T641" s="42" t="str">
        <f>VLOOKUP(Tabla1[[#This Row],[AREA]],Hoja1!A:B,2,FALSE)</f>
        <v>06. Educación y cultura</v>
      </c>
      <c r="U641" s="45" t="s">
        <v>153</v>
      </c>
      <c r="V641" s="42" t="str">
        <f>VLOOKUP(Tabla1[[#This Row],[PROGRAMA]],Hoja1!A:B,2,FALSE)</f>
        <v>3321. Bibliotecas públicas</v>
      </c>
      <c r="W641" s="45">
        <v>22</v>
      </c>
      <c r="X641" s="45">
        <v>22001</v>
      </c>
    </row>
    <row r="642" spans="1:24" x14ac:dyDescent="0.25">
      <c r="A642" s="33">
        <v>220259000502</v>
      </c>
      <c r="B642" s="55" t="s">
        <v>451</v>
      </c>
      <c r="C642" s="34">
        <v>46023</v>
      </c>
      <c r="D642" s="33">
        <v>22026001128</v>
      </c>
      <c r="E642" s="55" t="s">
        <v>1647</v>
      </c>
      <c r="F642" s="35">
        <v>60000</v>
      </c>
      <c r="G642" s="55" t="s">
        <v>14</v>
      </c>
      <c r="H642" s="55" t="s">
        <v>1648</v>
      </c>
      <c r="I642" s="33">
        <v>220</v>
      </c>
      <c r="J642" s="55" t="s">
        <v>478</v>
      </c>
      <c r="K642" s="55" t="s">
        <v>478</v>
      </c>
      <c r="L642" s="55" t="s">
        <v>473</v>
      </c>
      <c r="M642" s="55" t="s">
        <v>457</v>
      </c>
      <c r="N642" s="55" t="s">
        <v>458</v>
      </c>
      <c r="O642" s="32" t="s">
        <v>276</v>
      </c>
      <c r="P642" s="32" t="s">
        <v>242</v>
      </c>
      <c r="Q642" s="45" t="s">
        <v>396</v>
      </c>
      <c r="R642" s="32" t="s">
        <v>231</v>
      </c>
      <c r="S642" s="45" t="s">
        <v>262</v>
      </c>
      <c r="T642" s="42" t="str">
        <f>VLOOKUP(Tabla1[[#This Row],[AREA]],Hoja1!A:B,2,FALSE)</f>
        <v>11. Salud pública y seguridad ciudadana</v>
      </c>
      <c r="U642" s="45" t="s">
        <v>106</v>
      </c>
      <c r="V642" s="42" t="str">
        <f>VLOOKUP(Tabla1[[#This Row],[PROGRAMA]],Hoja1!A:B,2,FALSE)</f>
        <v>1321. Policía municipal</v>
      </c>
      <c r="W642" s="45">
        <v>22</v>
      </c>
      <c r="X642" s="45">
        <v>22102</v>
      </c>
    </row>
    <row r="643" spans="1:24" x14ac:dyDescent="0.25">
      <c r="A643" s="33">
        <v>220259000503</v>
      </c>
      <c r="B643" s="55" t="s">
        <v>451</v>
      </c>
      <c r="C643" s="34">
        <v>46023</v>
      </c>
      <c r="D643" s="33">
        <v>22026002048</v>
      </c>
      <c r="E643" s="55" t="s">
        <v>1649</v>
      </c>
      <c r="F643" s="35">
        <v>1800</v>
      </c>
      <c r="G643" s="55" t="s">
        <v>14</v>
      </c>
      <c r="H643" s="55" t="s">
        <v>1650</v>
      </c>
      <c r="I643" s="33">
        <v>220</v>
      </c>
      <c r="J643" s="55" t="s">
        <v>478</v>
      </c>
      <c r="K643" s="55" t="s">
        <v>478</v>
      </c>
      <c r="L643" s="55" t="s">
        <v>473</v>
      </c>
      <c r="M643" s="55" t="s">
        <v>457</v>
      </c>
      <c r="N643" s="55" t="s">
        <v>458</v>
      </c>
      <c r="O643" s="32" t="s">
        <v>276</v>
      </c>
      <c r="P643" s="32" t="s">
        <v>242</v>
      </c>
      <c r="Q643" s="45" t="s">
        <v>396</v>
      </c>
      <c r="R643" s="32" t="s">
        <v>231</v>
      </c>
      <c r="S643" s="45" t="s">
        <v>261</v>
      </c>
      <c r="T643" s="42" t="str">
        <f>VLOOKUP(Tabla1[[#This Row],[AREA]],Hoja1!A:B,2,FALSE)</f>
        <v>05. Comercio, mercados y consumo</v>
      </c>
      <c r="U643" s="45" t="s">
        <v>174</v>
      </c>
      <c r="V643" s="42" t="str">
        <f>VLOOKUP(Tabla1[[#This Row],[PROGRAMA]],Hoja1!A:B,2,FALSE)</f>
        <v>4312. Mercados</v>
      </c>
      <c r="W643" s="45">
        <v>22</v>
      </c>
      <c r="X643" s="45">
        <v>22102</v>
      </c>
    </row>
    <row r="644" spans="1:24" x14ac:dyDescent="0.25">
      <c r="A644" s="33">
        <v>220259000505</v>
      </c>
      <c r="B644" s="55" t="s">
        <v>451</v>
      </c>
      <c r="C644" s="34">
        <v>46023</v>
      </c>
      <c r="D644" s="33">
        <v>22026001479</v>
      </c>
      <c r="E644" s="55" t="s">
        <v>1651</v>
      </c>
      <c r="F644" s="35">
        <v>12500</v>
      </c>
      <c r="G644" s="55" t="s">
        <v>14</v>
      </c>
      <c r="H644" s="55" t="s">
        <v>1652</v>
      </c>
      <c r="I644" s="33">
        <v>220</v>
      </c>
      <c r="J644" s="55" t="s">
        <v>478</v>
      </c>
      <c r="K644" s="55" t="s">
        <v>478</v>
      </c>
      <c r="L644" s="55" t="s">
        <v>473</v>
      </c>
      <c r="M644" s="55" t="s">
        <v>457</v>
      </c>
      <c r="N644" s="55" t="s">
        <v>458</v>
      </c>
      <c r="O644" s="32" t="s">
        <v>276</v>
      </c>
      <c r="P644" s="32" t="s">
        <v>242</v>
      </c>
      <c r="Q644" s="45" t="s">
        <v>396</v>
      </c>
      <c r="R644" s="32" t="s">
        <v>231</v>
      </c>
      <c r="S644" s="45" t="s">
        <v>75</v>
      </c>
      <c r="T644" s="42" t="str">
        <f>VLOOKUP(Tabla1[[#This Row],[AREA]],Hoja1!A:B,2,FALSE)</f>
        <v>10. Personas mayores, familia y servicios sociales</v>
      </c>
      <c r="U644" s="45" t="s">
        <v>139</v>
      </c>
      <c r="V644" s="42" t="str">
        <f>VLOOKUP(Tabla1[[#This Row],[PROGRAMA]],Hoja1!A:B,2,FALSE)</f>
        <v>2412. Formación para el empleo</v>
      </c>
      <c r="W644" s="45">
        <v>22</v>
      </c>
      <c r="X644" s="45">
        <v>22102</v>
      </c>
    </row>
    <row r="645" spans="1:24" x14ac:dyDescent="0.25">
      <c r="A645" s="33">
        <v>220259000506</v>
      </c>
      <c r="B645" s="55" t="s">
        <v>451</v>
      </c>
      <c r="C645" s="34">
        <v>46023</v>
      </c>
      <c r="D645" s="33">
        <v>22026001480</v>
      </c>
      <c r="E645" s="55" t="s">
        <v>1653</v>
      </c>
      <c r="F645" s="35">
        <v>46500</v>
      </c>
      <c r="G645" s="55" t="s">
        <v>14</v>
      </c>
      <c r="H645" s="55" t="s">
        <v>1654</v>
      </c>
      <c r="I645" s="33">
        <v>220</v>
      </c>
      <c r="J645" s="55" t="s">
        <v>478</v>
      </c>
      <c r="K645" s="55" t="s">
        <v>478</v>
      </c>
      <c r="L645" s="55" t="s">
        <v>473</v>
      </c>
      <c r="M645" s="55" t="s">
        <v>457</v>
      </c>
      <c r="N645" s="55" t="s">
        <v>458</v>
      </c>
      <c r="O645" s="32" t="s">
        <v>276</v>
      </c>
      <c r="P645" s="32" t="s">
        <v>242</v>
      </c>
      <c r="Q645" s="45" t="s">
        <v>396</v>
      </c>
      <c r="R645" s="32" t="s">
        <v>231</v>
      </c>
      <c r="S645" s="45" t="s">
        <v>75</v>
      </c>
      <c r="T645" s="42" t="str">
        <f>VLOOKUP(Tabla1[[#This Row],[AREA]],Hoja1!A:B,2,FALSE)</f>
        <v>10. Personas mayores, familia y servicios sociales</v>
      </c>
      <c r="U645" s="45" t="s">
        <v>132</v>
      </c>
      <c r="V645" s="42" t="str">
        <f>VLOOKUP(Tabla1[[#This Row],[PROGRAMA]],Hoja1!A:B,2,FALSE)</f>
        <v>2312. Iniciativas sociales</v>
      </c>
      <c r="W645" s="45">
        <v>22</v>
      </c>
      <c r="X645" s="45">
        <v>22102</v>
      </c>
    </row>
    <row r="646" spans="1:24" x14ac:dyDescent="0.25">
      <c r="A646" s="33">
        <v>220260001806</v>
      </c>
      <c r="B646" s="55" t="s">
        <v>451</v>
      </c>
      <c r="C646" s="34">
        <v>46066</v>
      </c>
      <c r="D646" s="33">
        <v>22026002179</v>
      </c>
      <c r="E646" s="55" t="s">
        <v>645</v>
      </c>
      <c r="F646" s="35">
        <v>3049.2</v>
      </c>
      <c r="G646" s="55" t="s">
        <v>1655</v>
      </c>
      <c r="H646" s="55" t="s">
        <v>1656</v>
      </c>
      <c r="I646" s="33">
        <v>220</v>
      </c>
      <c r="J646" s="55" t="s">
        <v>455</v>
      </c>
      <c r="K646" s="55" t="s">
        <v>455</v>
      </c>
      <c r="L646" s="55" t="s">
        <v>456</v>
      </c>
      <c r="M646" s="55" t="s">
        <v>467</v>
      </c>
      <c r="N646" s="55" t="s">
        <v>468</v>
      </c>
      <c r="O646" s="32" t="s">
        <v>281</v>
      </c>
      <c r="P646" s="32" t="s">
        <v>242</v>
      </c>
      <c r="Q646" s="45" t="s">
        <v>396</v>
      </c>
      <c r="R646" s="32" t="s">
        <v>231</v>
      </c>
      <c r="S646" s="45" t="s">
        <v>71</v>
      </c>
      <c r="T646" s="42" t="str">
        <f>VLOOKUP(Tabla1[[#This Row],[AREA]],Hoja1!A:B,2,FALSE)</f>
        <v>06. Educación y cultura</v>
      </c>
      <c r="U646" s="45" t="s">
        <v>149</v>
      </c>
      <c r="V646" s="42" t="str">
        <f>VLOOKUP(Tabla1[[#This Row],[PROGRAMA]],Hoja1!A:B,2,FALSE)</f>
        <v>3261. Servicios complementarios de educación</v>
      </c>
      <c r="W646" s="45">
        <v>22</v>
      </c>
      <c r="X646" s="45">
        <v>22799</v>
      </c>
    </row>
    <row r="647" spans="1:24" x14ac:dyDescent="0.25">
      <c r="A647" s="33">
        <v>220259000821</v>
      </c>
      <c r="B647" s="55" t="s">
        <v>451</v>
      </c>
      <c r="C647" s="34">
        <v>46023</v>
      </c>
      <c r="D647" s="33">
        <v>22026001716</v>
      </c>
      <c r="E647" s="55" t="s">
        <v>1657</v>
      </c>
      <c r="F647" s="35">
        <v>9607.4500000000007</v>
      </c>
      <c r="G647" s="55" t="s">
        <v>440</v>
      </c>
      <c r="H647" s="55" t="s">
        <v>1658</v>
      </c>
      <c r="I647" s="33">
        <v>220</v>
      </c>
      <c r="J647" s="55" t="s">
        <v>908</v>
      </c>
      <c r="K647" s="55" t="s">
        <v>908</v>
      </c>
      <c r="L647" s="55" t="s">
        <v>456</v>
      </c>
      <c r="M647" s="55" t="s">
        <v>467</v>
      </c>
      <c r="N647" s="55" t="s">
        <v>468</v>
      </c>
      <c r="O647" s="32" t="s">
        <v>281</v>
      </c>
      <c r="P647" s="32" t="s">
        <v>242</v>
      </c>
      <c r="Q647" s="45" t="s">
        <v>397</v>
      </c>
      <c r="R647" s="32" t="s">
        <v>232</v>
      </c>
      <c r="S647" s="45" t="s">
        <v>74</v>
      </c>
      <c r="T647" s="42" t="str">
        <f>VLOOKUP(Tabla1[[#This Row],[AREA]],Hoja1!A:B,2,FALSE)</f>
        <v>09. Turismo, eventos y marca ciudad</v>
      </c>
      <c r="U647" s="45" t="s">
        <v>176</v>
      </c>
      <c r="V647" s="42" t="str">
        <f>VLOOKUP(Tabla1[[#This Row],[PROGRAMA]],Hoja1!A:B,2,FALSE)</f>
        <v>4321. Turismo</v>
      </c>
      <c r="W647" s="45">
        <v>64</v>
      </c>
      <c r="X647" s="45">
        <v>641</v>
      </c>
    </row>
    <row r="648" spans="1:24" x14ac:dyDescent="0.25">
      <c r="A648" s="33">
        <v>220260004469</v>
      </c>
      <c r="B648" s="55" t="s">
        <v>451</v>
      </c>
      <c r="C648" s="34">
        <v>46080</v>
      </c>
      <c r="D648" s="33">
        <v>22026002497</v>
      </c>
      <c r="E648" s="55" t="s">
        <v>1657</v>
      </c>
      <c r="F648" s="35">
        <v>13500</v>
      </c>
      <c r="G648" s="55" t="s">
        <v>440</v>
      </c>
      <c r="H648" s="55" t="s">
        <v>1659</v>
      </c>
      <c r="I648" s="33">
        <v>220</v>
      </c>
      <c r="J648" s="55" t="s">
        <v>908</v>
      </c>
      <c r="K648" s="55" t="s">
        <v>908</v>
      </c>
      <c r="L648" s="55" t="s">
        <v>456</v>
      </c>
      <c r="M648" s="55" t="s">
        <v>467</v>
      </c>
      <c r="N648" s="55" t="s">
        <v>468</v>
      </c>
      <c r="O648" s="32" t="s">
        <v>281</v>
      </c>
      <c r="P648" s="32" t="s">
        <v>242</v>
      </c>
      <c r="Q648" s="45" t="s">
        <v>397</v>
      </c>
      <c r="R648" s="32" t="s">
        <v>232</v>
      </c>
      <c r="S648" s="45" t="s">
        <v>74</v>
      </c>
      <c r="T648" s="42" t="str">
        <f>VLOOKUP(Tabla1[[#This Row],[AREA]],Hoja1!A:B,2,FALSE)</f>
        <v>09. Turismo, eventos y marca ciudad</v>
      </c>
      <c r="U648" s="45" t="s">
        <v>176</v>
      </c>
      <c r="V648" s="42" t="str">
        <f>VLOOKUP(Tabla1[[#This Row],[PROGRAMA]],Hoja1!A:B,2,FALSE)</f>
        <v>4321. Turismo</v>
      </c>
      <c r="W648" s="45">
        <v>64</v>
      </c>
      <c r="X648" s="45">
        <v>641</v>
      </c>
    </row>
    <row r="649" spans="1:24" x14ac:dyDescent="0.25">
      <c r="A649" s="33">
        <v>220259000161</v>
      </c>
      <c r="B649" s="55" t="s">
        <v>451</v>
      </c>
      <c r="C649" s="34">
        <v>46023</v>
      </c>
      <c r="D649" s="33">
        <v>22026001120</v>
      </c>
      <c r="E649" s="55" t="s">
        <v>1421</v>
      </c>
      <c r="F649" s="35">
        <v>1138.5</v>
      </c>
      <c r="G649" s="55" t="s">
        <v>415</v>
      </c>
      <c r="H649" s="55" t="s">
        <v>1660</v>
      </c>
      <c r="I649" s="33">
        <v>220</v>
      </c>
      <c r="J649" s="55" t="s">
        <v>455</v>
      </c>
      <c r="K649" s="55" t="s">
        <v>455</v>
      </c>
      <c r="L649" s="55" t="s">
        <v>456</v>
      </c>
      <c r="M649" s="55" t="s">
        <v>467</v>
      </c>
      <c r="N649" s="55" t="s">
        <v>468</v>
      </c>
      <c r="O649" s="32" t="s">
        <v>281</v>
      </c>
      <c r="P649" s="32" t="s">
        <v>242</v>
      </c>
      <c r="Q649" s="45" t="s">
        <v>396</v>
      </c>
      <c r="R649" s="32" t="s">
        <v>231</v>
      </c>
      <c r="S649" s="45" t="s">
        <v>262</v>
      </c>
      <c r="T649" s="42" t="str">
        <f>VLOOKUP(Tabla1[[#This Row],[AREA]],Hoja1!A:B,2,FALSE)</f>
        <v>11. Salud pública y seguridad ciudadana</v>
      </c>
      <c r="U649" s="45" t="s">
        <v>141</v>
      </c>
      <c r="V649" s="42" t="str">
        <f>VLOOKUP(Tabla1[[#This Row],[PROGRAMA]],Hoja1!A:B,2,FALSE)</f>
        <v>3111. Protección de la salubridad pública</v>
      </c>
      <c r="W649" s="45">
        <v>22</v>
      </c>
      <c r="X649" s="45">
        <v>22706</v>
      </c>
    </row>
    <row r="650" spans="1:24" x14ac:dyDescent="0.25">
      <c r="A650" s="33">
        <v>220259000507</v>
      </c>
      <c r="B650" s="55" t="s">
        <v>451</v>
      </c>
      <c r="C650" s="34">
        <v>46023</v>
      </c>
      <c r="D650" s="33">
        <v>22026001481</v>
      </c>
      <c r="E650" s="55" t="s">
        <v>1653</v>
      </c>
      <c r="F650" s="35">
        <v>59500</v>
      </c>
      <c r="G650" s="55" t="s">
        <v>14</v>
      </c>
      <c r="H650" s="55" t="s">
        <v>1661</v>
      </c>
      <c r="I650" s="33">
        <v>220</v>
      </c>
      <c r="J650" s="55" t="s">
        <v>478</v>
      </c>
      <c r="K650" s="55" t="s">
        <v>478</v>
      </c>
      <c r="L650" s="55" t="s">
        <v>473</v>
      </c>
      <c r="M650" s="55" t="s">
        <v>457</v>
      </c>
      <c r="N650" s="55" t="s">
        <v>458</v>
      </c>
      <c r="O650" s="32" t="s">
        <v>276</v>
      </c>
      <c r="P650" s="32" t="s">
        <v>242</v>
      </c>
      <c r="Q650" s="45" t="s">
        <v>396</v>
      </c>
      <c r="R650" s="32" t="s">
        <v>231</v>
      </c>
      <c r="S650" s="45" t="s">
        <v>75</v>
      </c>
      <c r="T650" s="42" t="str">
        <f>VLOOKUP(Tabla1[[#This Row],[AREA]],Hoja1!A:B,2,FALSE)</f>
        <v>10. Personas mayores, familia y servicios sociales</v>
      </c>
      <c r="U650" s="45" t="s">
        <v>132</v>
      </c>
      <c r="V650" s="42" t="str">
        <f>VLOOKUP(Tabla1[[#This Row],[PROGRAMA]],Hoja1!A:B,2,FALSE)</f>
        <v>2312. Iniciativas sociales</v>
      </c>
      <c r="W650" s="45">
        <v>22</v>
      </c>
      <c r="X650" s="45">
        <v>22102</v>
      </c>
    </row>
    <row r="651" spans="1:24" x14ac:dyDescent="0.25">
      <c r="A651" s="33">
        <v>220259000509</v>
      </c>
      <c r="B651" s="55" t="s">
        <v>451</v>
      </c>
      <c r="C651" s="34">
        <v>46023</v>
      </c>
      <c r="D651" s="33">
        <v>22026001130</v>
      </c>
      <c r="E651" s="55" t="s">
        <v>1662</v>
      </c>
      <c r="F651" s="35">
        <v>30000</v>
      </c>
      <c r="G651" s="55" t="s">
        <v>14</v>
      </c>
      <c r="H651" s="55" t="s">
        <v>1663</v>
      </c>
      <c r="I651" s="33">
        <v>220</v>
      </c>
      <c r="J651" s="55" t="s">
        <v>478</v>
      </c>
      <c r="K651" s="55" t="s">
        <v>478</v>
      </c>
      <c r="L651" s="55" t="s">
        <v>473</v>
      </c>
      <c r="M651" s="55" t="s">
        <v>457</v>
      </c>
      <c r="N651" s="55" t="s">
        <v>458</v>
      </c>
      <c r="O651" s="32" t="s">
        <v>276</v>
      </c>
      <c r="P651" s="32" t="s">
        <v>242</v>
      </c>
      <c r="Q651" s="45" t="s">
        <v>396</v>
      </c>
      <c r="R651" s="32" t="s">
        <v>231</v>
      </c>
      <c r="S651" s="45" t="s">
        <v>262</v>
      </c>
      <c r="T651" s="42" t="str">
        <f>VLOOKUP(Tabla1[[#This Row],[AREA]],Hoja1!A:B,2,FALSE)</f>
        <v>11. Salud pública y seguridad ciudadana</v>
      </c>
      <c r="U651" s="45" t="s">
        <v>112</v>
      </c>
      <c r="V651" s="42" t="str">
        <f>VLOOKUP(Tabla1[[#This Row],[PROGRAMA]],Hoja1!A:B,2,FALSE)</f>
        <v>1361. Prevención y extinción de incencios</v>
      </c>
      <c r="W651" s="45">
        <v>22</v>
      </c>
      <c r="X651" s="45">
        <v>22102</v>
      </c>
    </row>
    <row r="652" spans="1:24" x14ac:dyDescent="0.25">
      <c r="A652" s="33">
        <v>220259000511</v>
      </c>
      <c r="B652" s="55" t="s">
        <v>451</v>
      </c>
      <c r="C652" s="34">
        <v>46023</v>
      </c>
      <c r="D652" s="33">
        <v>22026001818</v>
      </c>
      <c r="E652" s="55" t="s">
        <v>1623</v>
      </c>
      <c r="F652" s="35">
        <v>590000</v>
      </c>
      <c r="G652" s="55" t="s">
        <v>14</v>
      </c>
      <c r="H652" s="55" t="s">
        <v>1664</v>
      </c>
      <c r="I652" s="33">
        <v>220</v>
      </c>
      <c r="J652" s="55" t="s">
        <v>478</v>
      </c>
      <c r="K652" s="55" t="s">
        <v>478</v>
      </c>
      <c r="L652" s="55" t="s">
        <v>473</v>
      </c>
      <c r="M652" s="55" t="s">
        <v>457</v>
      </c>
      <c r="N652" s="55" t="s">
        <v>474</v>
      </c>
      <c r="O652" s="32" t="s">
        <v>276</v>
      </c>
      <c r="P652" s="32" t="s">
        <v>242</v>
      </c>
      <c r="Q652" s="45" t="s">
        <v>396</v>
      </c>
      <c r="R652" s="32" t="s">
        <v>231</v>
      </c>
      <c r="S652" s="45" t="s">
        <v>71</v>
      </c>
      <c r="T652" s="42" t="str">
        <f>VLOOKUP(Tabla1[[#This Row],[AREA]],Hoja1!A:B,2,FALSE)</f>
        <v>06. Educación y cultura</v>
      </c>
      <c r="U652" s="45" t="s">
        <v>147</v>
      </c>
      <c r="V652" s="42" t="str">
        <f>VLOOKUP(Tabla1[[#This Row],[PROGRAMA]],Hoja1!A:B,2,FALSE)</f>
        <v>3232. Conservación y mantenimiento centros educación infantil y primaria</v>
      </c>
      <c r="W652" s="45">
        <v>22</v>
      </c>
      <c r="X652" s="45">
        <v>22102</v>
      </c>
    </row>
    <row r="653" spans="1:24" x14ac:dyDescent="0.25">
      <c r="A653" s="33">
        <v>220259000512</v>
      </c>
      <c r="B653" s="55" t="s">
        <v>451</v>
      </c>
      <c r="C653" s="34">
        <v>46023</v>
      </c>
      <c r="D653" s="33">
        <v>22026001819</v>
      </c>
      <c r="E653" s="55" t="s">
        <v>1665</v>
      </c>
      <c r="F653" s="35">
        <v>8000</v>
      </c>
      <c r="G653" s="55" t="s">
        <v>14</v>
      </c>
      <c r="H653" s="55" t="s">
        <v>1666</v>
      </c>
      <c r="I653" s="33">
        <v>220</v>
      </c>
      <c r="J653" s="55" t="s">
        <v>478</v>
      </c>
      <c r="K653" s="55" t="s">
        <v>478</v>
      </c>
      <c r="L653" s="55" t="s">
        <v>473</v>
      </c>
      <c r="M653" s="55" t="s">
        <v>457</v>
      </c>
      <c r="N653" s="55" t="s">
        <v>474</v>
      </c>
      <c r="O653" s="32" t="s">
        <v>276</v>
      </c>
      <c r="P653" s="32" t="s">
        <v>242</v>
      </c>
      <c r="Q653" s="45" t="s">
        <v>396</v>
      </c>
      <c r="R653" s="32" t="s">
        <v>231</v>
      </c>
      <c r="S653" s="45" t="s">
        <v>71</v>
      </c>
      <c r="T653" s="42" t="str">
        <f>VLOOKUP(Tabla1[[#This Row],[AREA]],Hoja1!A:B,2,FALSE)</f>
        <v>06. Educación y cultura</v>
      </c>
      <c r="U653" s="45" t="s">
        <v>153</v>
      </c>
      <c r="V653" s="42" t="str">
        <f>VLOOKUP(Tabla1[[#This Row],[PROGRAMA]],Hoja1!A:B,2,FALSE)</f>
        <v>3321. Bibliotecas públicas</v>
      </c>
      <c r="W653" s="45">
        <v>22</v>
      </c>
      <c r="X653" s="45">
        <v>22102</v>
      </c>
    </row>
    <row r="654" spans="1:24" x14ac:dyDescent="0.25">
      <c r="A654" s="33">
        <v>220260004705</v>
      </c>
      <c r="B654" s="55" t="s">
        <v>451</v>
      </c>
      <c r="C654" s="34">
        <v>46084</v>
      </c>
      <c r="D654" s="33">
        <v>22026002587</v>
      </c>
      <c r="E654" s="55" t="s">
        <v>1068</v>
      </c>
      <c r="F654" s="35">
        <v>2499.5500000000002</v>
      </c>
      <c r="G654" s="55" t="s">
        <v>1667</v>
      </c>
      <c r="H654" s="55" t="s">
        <v>1668</v>
      </c>
      <c r="I654" s="33">
        <v>220</v>
      </c>
      <c r="J654" s="55" t="s">
        <v>1669</v>
      </c>
      <c r="K654" s="55" t="s">
        <v>1670</v>
      </c>
      <c r="L654" s="55" t="s">
        <v>456</v>
      </c>
      <c r="M654" s="55" t="s">
        <v>467</v>
      </c>
      <c r="N654" s="55" t="s">
        <v>468</v>
      </c>
      <c r="O654" s="32" t="s">
        <v>281</v>
      </c>
      <c r="P654" s="32" t="s">
        <v>242</v>
      </c>
      <c r="Q654" s="45">
        <v>6</v>
      </c>
      <c r="R654" s="32" t="s">
        <v>232</v>
      </c>
      <c r="S654" s="45" t="s">
        <v>74</v>
      </c>
      <c r="T654" s="42" t="str">
        <f>VLOOKUP(Tabla1[[#This Row],[AREA]],Hoja1!A:B,2,FALSE)</f>
        <v>09. Turismo, eventos y marca ciudad</v>
      </c>
      <c r="U654" s="45">
        <v>4321</v>
      </c>
      <c r="V654" s="42" t="str">
        <f>VLOOKUP(Tabla1[[#This Row],[PROGRAMA]],Hoja1!A:B,2,FALSE)</f>
        <v>4321. Turismo</v>
      </c>
      <c r="W654" s="45">
        <v>62</v>
      </c>
      <c r="X654" s="45">
        <v>623</v>
      </c>
    </row>
    <row r="655" spans="1:24" x14ac:dyDescent="0.25">
      <c r="A655" s="33">
        <v>220259000513</v>
      </c>
      <c r="B655" s="55" t="s">
        <v>451</v>
      </c>
      <c r="C655" s="34">
        <v>46023</v>
      </c>
      <c r="D655" s="33">
        <v>22026001820</v>
      </c>
      <c r="E655" s="55" t="s">
        <v>1625</v>
      </c>
      <c r="F655" s="35">
        <v>57000</v>
      </c>
      <c r="G655" s="55" t="s">
        <v>14</v>
      </c>
      <c r="H655" s="55" t="s">
        <v>1671</v>
      </c>
      <c r="I655" s="33">
        <v>220</v>
      </c>
      <c r="J655" s="55" t="s">
        <v>478</v>
      </c>
      <c r="K655" s="55" t="s">
        <v>478</v>
      </c>
      <c r="L655" s="55" t="s">
        <v>473</v>
      </c>
      <c r="M655" s="55" t="s">
        <v>457</v>
      </c>
      <c r="N655" s="55" t="s">
        <v>474</v>
      </c>
      <c r="O655" s="32" t="s">
        <v>276</v>
      </c>
      <c r="P655" s="32" t="s">
        <v>242</v>
      </c>
      <c r="Q655" s="45" t="s">
        <v>396</v>
      </c>
      <c r="R655" s="32" t="s">
        <v>231</v>
      </c>
      <c r="S655" s="45" t="s">
        <v>71</v>
      </c>
      <c r="T655" s="42" t="str">
        <f>VLOOKUP(Tabla1[[#This Row],[AREA]],Hoja1!A:B,2,FALSE)</f>
        <v>06. Educación y cultura</v>
      </c>
      <c r="U655" s="45" t="s">
        <v>145</v>
      </c>
      <c r="V655" s="42" t="str">
        <f>VLOOKUP(Tabla1[[#This Row],[PROGRAMA]],Hoja1!A:B,2,FALSE)</f>
        <v>3231. Escuelas infantiles</v>
      </c>
      <c r="W655" s="45">
        <v>22</v>
      </c>
      <c r="X655" s="45">
        <v>22102</v>
      </c>
    </row>
    <row r="656" spans="1:24" x14ac:dyDescent="0.25">
      <c r="A656" s="33">
        <v>220259000514</v>
      </c>
      <c r="B656" s="55" t="s">
        <v>451</v>
      </c>
      <c r="C656" s="34">
        <v>46023</v>
      </c>
      <c r="D656" s="33">
        <v>22026001483</v>
      </c>
      <c r="E656" s="55" t="s">
        <v>1672</v>
      </c>
      <c r="F656" s="35">
        <v>43000</v>
      </c>
      <c r="G656" s="55" t="s">
        <v>14</v>
      </c>
      <c r="H656" s="55" t="s">
        <v>1673</v>
      </c>
      <c r="I656" s="33">
        <v>220</v>
      </c>
      <c r="J656" s="55" t="s">
        <v>478</v>
      </c>
      <c r="K656" s="55" t="s">
        <v>478</v>
      </c>
      <c r="L656" s="55" t="s">
        <v>473</v>
      </c>
      <c r="M656" s="55" t="s">
        <v>457</v>
      </c>
      <c r="N656" s="55" t="s">
        <v>458</v>
      </c>
      <c r="O656" s="32" t="s">
        <v>276</v>
      </c>
      <c r="P656" s="32" t="s">
        <v>242</v>
      </c>
      <c r="Q656" s="45" t="s">
        <v>396</v>
      </c>
      <c r="R656" s="32" t="s">
        <v>231</v>
      </c>
      <c r="S656" s="45" t="s">
        <v>75</v>
      </c>
      <c r="T656" s="42" t="str">
        <f>VLOOKUP(Tabla1[[#This Row],[AREA]],Hoja1!A:B,2,FALSE)</f>
        <v>10. Personas mayores, familia y servicios sociales</v>
      </c>
      <c r="U656" s="45" t="s">
        <v>130</v>
      </c>
      <c r="V656" s="42" t="str">
        <f>VLOOKUP(Tabla1[[#This Row],[PROGRAMA]],Hoja1!A:B,2,FALSE)</f>
        <v>2311. Intervención social</v>
      </c>
      <c r="W656" s="45">
        <v>22</v>
      </c>
      <c r="X656" s="45">
        <v>22102</v>
      </c>
    </row>
    <row r="657" spans="1:24" x14ac:dyDescent="0.25">
      <c r="A657" s="33">
        <v>220259000515</v>
      </c>
      <c r="B657" s="55" t="s">
        <v>451</v>
      </c>
      <c r="C657" s="34">
        <v>46023</v>
      </c>
      <c r="D657" s="33">
        <v>22026001484</v>
      </c>
      <c r="E657" s="55" t="s">
        <v>1672</v>
      </c>
      <c r="F657" s="35">
        <v>11500</v>
      </c>
      <c r="G657" s="55" t="s">
        <v>14</v>
      </c>
      <c r="H657" s="55" t="s">
        <v>1674</v>
      </c>
      <c r="I657" s="33">
        <v>220</v>
      </c>
      <c r="J657" s="55" t="s">
        <v>478</v>
      </c>
      <c r="K657" s="55" t="s">
        <v>478</v>
      </c>
      <c r="L657" s="55" t="s">
        <v>473</v>
      </c>
      <c r="M657" s="55" t="s">
        <v>457</v>
      </c>
      <c r="N657" s="55" t="s">
        <v>458</v>
      </c>
      <c r="O657" s="32" t="s">
        <v>276</v>
      </c>
      <c r="P657" s="32" t="s">
        <v>242</v>
      </c>
      <c r="Q657" s="45" t="s">
        <v>396</v>
      </c>
      <c r="R657" s="32" t="s">
        <v>231</v>
      </c>
      <c r="S657" s="45" t="s">
        <v>75</v>
      </c>
      <c r="T657" s="42" t="str">
        <f>VLOOKUP(Tabla1[[#This Row],[AREA]],Hoja1!A:B,2,FALSE)</f>
        <v>10. Personas mayores, familia y servicios sociales</v>
      </c>
      <c r="U657" s="45" t="s">
        <v>130</v>
      </c>
      <c r="V657" s="42" t="str">
        <f>VLOOKUP(Tabla1[[#This Row],[PROGRAMA]],Hoja1!A:B,2,FALSE)</f>
        <v>2311. Intervención social</v>
      </c>
      <c r="W657" s="45">
        <v>22</v>
      </c>
      <c r="X657" s="45">
        <v>22102</v>
      </c>
    </row>
    <row r="658" spans="1:24" x14ac:dyDescent="0.25">
      <c r="A658" s="33">
        <v>220259000518</v>
      </c>
      <c r="B658" s="55" t="s">
        <v>451</v>
      </c>
      <c r="C658" s="34">
        <v>46023</v>
      </c>
      <c r="D658" s="33">
        <v>22026001746</v>
      </c>
      <c r="E658" s="55" t="s">
        <v>490</v>
      </c>
      <c r="F658" s="35">
        <v>350583.59</v>
      </c>
      <c r="G658" s="55" t="s">
        <v>1467</v>
      </c>
      <c r="H658" s="55" t="s">
        <v>1675</v>
      </c>
      <c r="I658" s="33">
        <v>220</v>
      </c>
      <c r="J658" s="55" t="s">
        <v>455</v>
      </c>
      <c r="K658" s="55" t="s">
        <v>455</v>
      </c>
      <c r="L658" s="55" t="s">
        <v>456</v>
      </c>
      <c r="M658" s="55" t="s">
        <v>457</v>
      </c>
      <c r="N658" s="55" t="s">
        <v>458</v>
      </c>
      <c r="O658" s="32" t="s">
        <v>276</v>
      </c>
      <c r="P658" s="32" t="s">
        <v>242</v>
      </c>
      <c r="Q658" s="45" t="s">
        <v>397</v>
      </c>
      <c r="R658" s="32" t="s">
        <v>232</v>
      </c>
      <c r="S658" s="45" t="s">
        <v>72</v>
      </c>
      <c r="T658" s="42" t="str">
        <f>VLOOKUP(Tabla1[[#This Row],[AREA]],Hoja1!A:B,2,FALSE)</f>
        <v>07. Medio ambiente</v>
      </c>
      <c r="U658" s="45" t="s">
        <v>126</v>
      </c>
      <c r="V658" s="42" t="str">
        <f>VLOOKUP(Tabla1[[#This Row],[PROGRAMA]],Hoja1!A:B,2,FALSE)</f>
        <v>1711. Parques y jardines</v>
      </c>
      <c r="W658" s="45">
        <v>61</v>
      </c>
      <c r="X658" s="45">
        <v>610</v>
      </c>
    </row>
    <row r="659" spans="1:24" x14ac:dyDescent="0.25">
      <c r="A659" s="33">
        <v>220259000519</v>
      </c>
      <c r="B659" s="55" t="s">
        <v>451</v>
      </c>
      <c r="C659" s="34">
        <v>46023</v>
      </c>
      <c r="D659" s="33">
        <v>22026001747</v>
      </c>
      <c r="E659" s="55" t="s">
        <v>490</v>
      </c>
      <c r="F659" s="35">
        <v>53514.65</v>
      </c>
      <c r="G659" s="55" t="s">
        <v>1469</v>
      </c>
      <c r="H659" s="55" t="s">
        <v>1676</v>
      </c>
      <c r="I659" s="33">
        <v>220</v>
      </c>
      <c r="J659" s="55" t="s">
        <v>1014</v>
      </c>
      <c r="K659" s="55" t="s">
        <v>558</v>
      </c>
      <c r="L659" s="55" t="s">
        <v>456</v>
      </c>
      <c r="M659" s="55" t="s">
        <v>457</v>
      </c>
      <c r="N659" s="55" t="s">
        <v>458</v>
      </c>
      <c r="O659" s="32" t="s">
        <v>276</v>
      </c>
      <c r="P659" s="32" t="s">
        <v>242</v>
      </c>
      <c r="Q659" s="45" t="s">
        <v>397</v>
      </c>
      <c r="R659" s="32" t="s">
        <v>232</v>
      </c>
      <c r="S659" s="45" t="s">
        <v>72</v>
      </c>
      <c r="T659" s="42" t="str">
        <f>VLOOKUP(Tabla1[[#This Row],[AREA]],Hoja1!A:B,2,FALSE)</f>
        <v>07. Medio ambiente</v>
      </c>
      <c r="U659" s="45" t="s">
        <v>126</v>
      </c>
      <c r="V659" s="42" t="str">
        <f>VLOOKUP(Tabla1[[#This Row],[PROGRAMA]],Hoja1!A:B,2,FALSE)</f>
        <v>1711. Parques y jardines</v>
      </c>
      <c r="W659" s="45">
        <v>61</v>
      </c>
      <c r="X659" s="45">
        <v>610</v>
      </c>
    </row>
    <row r="660" spans="1:24" x14ac:dyDescent="0.25">
      <c r="A660" s="33">
        <v>220259000521</v>
      </c>
      <c r="B660" s="55" t="s">
        <v>451</v>
      </c>
      <c r="C660" s="34">
        <v>46023</v>
      </c>
      <c r="D660" s="33">
        <v>22026001526</v>
      </c>
      <c r="E660" s="55" t="s">
        <v>787</v>
      </c>
      <c r="F660" s="35">
        <v>55022.46</v>
      </c>
      <c r="G660" s="55" t="s">
        <v>316</v>
      </c>
      <c r="H660" s="55" t="s">
        <v>1677</v>
      </c>
      <c r="I660" s="33">
        <v>220</v>
      </c>
      <c r="J660" s="55" t="s">
        <v>1678</v>
      </c>
      <c r="K660" s="55" t="s">
        <v>455</v>
      </c>
      <c r="L660" s="55" t="s">
        <v>456</v>
      </c>
      <c r="M660" s="55" t="s">
        <v>457</v>
      </c>
      <c r="N660" s="55" t="s">
        <v>458</v>
      </c>
      <c r="O660" s="32" t="s">
        <v>276</v>
      </c>
      <c r="P660" s="32" t="s">
        <v>242</v>
      </c>
      <c r="Q660" s="45" t="s">
        <v>396</v>
      </c>
      <c r="R660" s="32" t="s">
        <v>231</v>
      </c>
      <c r="S660" s="45" t="s">
        <v>70</v>
      </c>
      <c r="T660" s="42" t="str">
        <f>VLOOKUP(Tabla1[[#This Row],[AREA]],Hoja1!A:B,2,FALSE)</f>
        <v>04. Hacienda, personal y modernización administrativa</v>
      </c>
      <c r="U660" s="45" t="s">
        <v>186</v>
      </c>
      <c r="V660" s="42" t="str">
        <f>VLOOKUP(Tabla1[[#This Row],[PROGRAMA]],Hoja1!A:B,2,FALSE)</f>
        <v>9204. Tecnologías de la información y comunicación</v>
      </c>
      <c r="W660" s="45">
        <v>21</v>
      </c>
      <c r="X660" s="45">
        <v>216</v>
      </c>
    </row>
    <row r="661" spans="1:24" x14ac:dyDescent="0.25">
      <c r="A661" s="33">
        <v>220259000522</v>
      </c>
      <c r="B661" s="55" t="s">
        <v>451</v>
      </c>
      <c r="C661" s="34">
        <v>46023</v>
      </c>
      <c r="D661" s="33">
        <v>22026001709</v>
      </c>
      <c r="E661" s="55" t="s">
        <v>525</v>
      </c>
      <c r="F661" s="35">
        <v>3630</v>
      </c>
      <c r="G661" s="55" t="s">
        <v>1679</v>
      </c>
      <c r="H661" s="55" t="s">
        <v>1680</v>
      </c>
      <c r="I661" s="33">
        <v>220</v>
      </c>
      <c r="J661" s="55" t="s">
        <v>455</v>
      </c>
      <c r="K661" s="55" t="s">
        <v>455</v>
      </c>
      <c r="L661" s="55" t="s">
        <v>456</v>
      </c>
      <c r="M661" s="55" t="s">
        <v>457</v>
      </c>
      <c r="N661" s="55" t="s">
        <v>458</v>
      </c>
      <c r="O661" s="32" t="s">
        <v>276</v>
      </c>
      <c r="P661" s="32" t="s">
        <v>242</v>
      </c>
      <c r="Q661" s="45" t="s">
        <v>396</v>
      </c>
      <c r="R661" s="32" t="s">
        <v>231</v>
      </c>
      <c r="S661" s="45" t="s">
        <v>74</v>
      </c>
      <c r="T661" s="42" t="str">
        <f>VLOOKUP(Tabla1[[#This Row],[AREA]],Hoja1!A:B,2,FALSE)</f>
        <v>09. Turismo, eventos y marca ciudad</v>
      </c>
      <c r="U661" s="45" t="s">
        <v>176</v>
      </c>
      <c r="V661" s="42" t="str">
        <f>VLOOKUP(Tabla1[[#This Row],[PROGRAMA]],Hoja1!A:B,2,FALSE)</f>
        <v>4321. Turismo</v>
      </c>
      <c r="W661" s="45">
        <v>22</v>
      </c>
      <c r="X661" s="45">
        <v>22799</v>
      </c>
    </row>
    <row r="662" spans="1:24" x14ac:dyDescent="0.25">
      <c r="A662" s="33">
        <v>220259000578</v>
      </c>
      <c r="B662" s="55" t="s">
        <v>451</v>
      </c>
      <c r="C662" s="34">
        <v>46023</v>
      </c>
      <c r="D662" s="33">
        <v>22026002131</v>
      </c>
      <c r="E662" s="55" t="s">
        <v>1681</v>
      </c>
      <c r="F662" s="35">
        <v>8857.44</v>
      </c>
      <c r="G662" s="55" t="s">
        <v>906</v>
      </c>
      <c r="H662" s="55" t="s">
        <v>1682</v>
      </c>
      <c r="I662" s="33">
        <v>220</v>
      </c>
      <c r="J662" s="55" t="s">
        <v>908</v>
      </c>
      <c r="K662" s="55" t="s">
        <v>908</v>
      </c>
      <c r="L662" s="55" t="s">
        <v>456</v>
      </c>
      <c r="M662" s="55" t="s">
        <v>457</v>
      </c>
      <c r="N662" s="55" t="s">
        <v>458</v>
      </c>
      <c r="O662" s="32" t="s">
        <v>276</v>
      </c>
      <c r="P662" s="32" t="s">
        <v>242</v>
      </c>
      <c r="Q662" s="45" t="s">
        <v>397</v>
      </c>
      <c r="R662" s="32" t="s">
        <v>232</v>
      </c>
      <c r="S662" s="45" t="s">
        <v>262</v>
      </c>
      <c r="T662" s="42" t="str">
        <f>VLOOKUP(Tabla1[[#This Row],[AREA]],Hoja1!A:B,2,FALSE)</f>
        <v>11. Salud pública y seguridad ciudadana</v>
      </c>
      <c r="U662" s="45" t="s">
        <v>106</v>
      </c>
      <c r="V662" s="42" t="str">
        <f>VLOOKUP(Tabla1[[#This Row],[PROGRAMA]],Hoja1!A:B,2,FALSE)</f>
        <v>1321. Policía municipal</v>
      </c>
      <c r="W662" s="45">
        <v>62</v>
      </c>
      <c r="X662" s="45">
        <v>626</v>
      </c>
    </row>
    <row r="663" spans="1:24" x14ac:dyDescent="0.25">
      <c r="A663" s="33">
        <v>220259000579</v>
      </c>
      <c r="B663" s="55" t="s">
        <v>451</v>
      </c>
      <c r="C663" s="34">
        <v>46023</v>
      </c>
      <c r="D663" s="33">
        <v>22026001132</v>
      </c>
      <c r="E663" s="55" t="s">
        <v>1681</v>
      </c>
      <c r="F663" s="35">
        <v>6149.38</v>
      </c>
      <c r="G663" s="55" t="s">
        <v>912</v>
      </c>
      <c r="H663" s="55" t="s">
        <v>1683</v>
      </c>
      <c r="I663" s="33">
        <v>220</v>
      </c>
      <c r="J663" s="55" t="s">
        <v>478</v>
      </c>
      <c r="K663" s="55" t="s">
        <v>478</v>
      </c>
      <c r="L663" s="55" t="s">
        <v>456</v>
      </c>
      <c r="M663" s="55" t="s">
        <v>457</v>
      </c>
      <c r="N663" s="55" t="s">
        <v>458</v>
      </c>
      <c r="O663" s="32" t="s">
        <v>276</v>
      </c>
      <c r="P663" s="32" t="s">
        <v>242</v>
      </c>
      <c r="Q663" s="45" t="s">
        <v>397</v>
      </c>
      <c r="R663" s="32" t="s">
        <v>232</v>
      </c>
      <c r="S663" s="45" t="s">
        <v>262</v>
      </c>
      <c r="T663" s="42" t="str">
        <f>VLOOKUP(Tabla1[[#This Row],[AREA]],Hoja1!A:B,2,FALSE)</f>
        <v>11. Salud pública y seguridad ciudadana</v>
      </c>
      <c r="U663" s="45" t="s">
        <v>106</v>
      </c>
      <c r="V663" s="42" t="str">
        <f>VLOOKUP(Tabla1[[#This Row],[PROGRAMA]],Hoja1!A:B,2,FALSE)</f>
        <v>1321. Policía municipal</v>
      </c>
      <c r="W663" s="45">
        <v>62</v>
      </c>
      <c r="X663" s="45">
        <v>626</v>
      </c>
    </row>
    <row r="664" spans="1:24" x14ac:dyDescent="0.25">
      <c r="A664" s="33">
        <v>220259000580</v>
      </c>
      <c r="B664" s="55" t="s">
        <v>451</v>
      </c>
      <c r="C664" s="34">
        <v>46023</v>
      </c>
      <c r="D664" s="33">
        <v>22026002049</v>
      </c>
      <c r="E664" s="55" t="s">
        <v>1684</v>
      </c>
      <c r="F664" s="35">
        <v>6101.78</v>
      </c>
      <c r="G664" s="55" t="s">
        <v>981</v>
      </c>
      <c r="H664" s="55" t="s">
        <v>1685</v>
      </c>
      <c r="I664" s="33">
        <v>220</v>
      </c>
      <c r="J664" s="55" t="s">
        <v>812</v>
      </c>
      <c r="K664" s="55" t="s">
        <v>455</v>
      </c>
      <c r="L664" s="55" t="s">
        <v>456</v>
      </c>
      <c r="M664" s="55" t="s">
        <v>457</v>
      </c>
      <c r="N664" s="55" t="s">
        <v>458</v>
      </c>
      <c r="O664" s="32" t="s">
        <v>276</v>
      </c>
      <c r="P664" s="32" t="s">
        <v>242</v>
      </c>
      <c r="Q664" s="45" t="s">
        <v>397</v>
      </c>
      <c r="R664" s="32" t="s">
        <v>232</v>
      </c>
      <c r="S664" s="45" t="s">
        <v>261</v>
      </c>
      <c r="T664" s="42" t="str">
        <f>VLOOKUP(Tabla1[[#This Row],[AREA]],Hoja1!A:B,2,FALSE)</f>
        <v>05. Comercio, mercados y consumo</v>
      </c>
      <c r="U664" s="45" t="s">
        <v>174</v>
      </c>
      <c r="V664" s="42" t="str">
        <f>VLOOKUP(Tabla1[[#This Row],[PROGRAMA]],Hoja1!A:B,2,FALSE)</f>
        <v>4312. Mercados</v>
      </c>
      <c r="W664" s="45">
        <v>63</v>
      </c>
      <c r="X664" s="45">
        <v>632</v>
      </c>
    </row>
    <row r="665" spans="1:24" x14ac:dyDescent="0.25">
      <c r="A665" s="33">
        <v>220259000581</v>
      </c>
      <c r="B665" s="55" t="s">
        <v>451</v>
      </c>
      <c r="C665" s="34">
        <v>46023</v>
      </c>
      <c r="D665" s="33">
        <v>22026001133</v>
      </c>
      <c r="E665" s="55" t="s">
        <v>1686</v>
      </c>
      <c r="F665" s="35">
        <v>27852.36</v>
      </c>
      <c r="G665" s="55" t="s">
        <v>1687</v>
      </c>
      <c r="H665" s="55" t="s">
        <v>1688</v>
      </c>
      <c r="I665" s="33">
        <v>220</v>
      </c>
      <c r="J665" s="55" t="s">
        <v>1689</v>
      </c>
      <c r="K665" s="55" t="s">
        <v>864</v>
      </c>
      <c r="L665" s="55" t="s">
        <v>473</v>
      </c>
      <c r="M665" s="55" t="s">
        <v>457</v>
      </c>
      <c r="N665" s="55" t="s">
        <v>458</v>
      </c>
      <c r="O665" s="32" t="s">
        <v>276</v>
      </c>
      <c r="P665" s="32" t="s">
        <v>242</v>
      </c>
      <c r="Q665" s="45" t="s">
        <v>397</v>
      </c>
      <c r="R665" s="32" t="s">
        <v>232</v>
      </c>
      <c r="S665" s="45" t="s">
        <v>262</v>
      </c>
      <c r="T665" s="42" t="str">
        <f>VLOOKUP(Tabla1[[#This Row],[AREA]],Hoja1!A:B,2,FALSE)</f>
        <v>11. Salud pública y seguridad ciudadana</v>
      </c>
      <c r="U665" s="45" t="s">
        <v>106</v>
      </c>
      <c r="V665" s="42" t="str">
        <f>VLOOKUP(Tabla1[[#This Row],[PROGRAMA]],Hoja1!A:B,2,FALSE)</f>
        <v>1321. Policía municipal</v>
      </c>
      <c r="W665" s="45">
        <v>64</v>
      </c>
      <c r="X665" s="45">
        <v>641</v>
      </c>
    </row>
    <row r="666" spans="1:24" x14ac:dyDescent="0.25">
      <c r="A666" s="33">
        <v>220259000582</v>
      </c>
      <c r="B666" s="55" t="s">
        <v>451</v>
      </c>
      <c r="C666" s="34">
        <v>46023</v>
      </c>
      <c r="D666" s="33">
        <v>22026001134</v>
      </c>
      <c r="E666" s="55" t="s">
        <v>1690</v>
      </c>
      <c r="F666" s="35">
        <v>38841</v>
      </c>
      <c r="G666" s="55" t="s">
        <v>1691</v>
      </c>
      <c r="H666" s="55" t="s">
        <v>1692</v>
      </c>
      <c r="I666" s="33">
        <v>220</v>
      </c>
      <c r="J666" s="55" t="s">
        <v>1693</v>
      </c>
      <c r="K666" s="55" t="s">
        <v>908</v>
      </c>
      <c r="L666" s="55" t="s">
        <v>473</v>
      </c>
      <c r="M666" s="55" t="s">
        <v>457</v>
      </c>
      <c r="N666" s="55" t="s">
        <v>458</v>
      </c>
      <c r="O666" s="32" t="s">
        <v>276</v>
      </c>
      <c r="P666" s="32" t="s">
        <v>242</v>
      </c>
      <c r="Q666" s="45" t="s">
        <v>396</v>
      </c>
      <c r="R666" s="32" t="s">
        <v>231</v>
      </c>
      <c r="S666" s="45" t="s">
        <v>262</v>
      </c>
      <c r="T666" s="42" t="str">
        <f>VLOOKUP(Tabla1[[#This Row],[AREA]],Hoja1!A:B,2,FALSE)</f>
        <v>11. Salud pública y seguridad ciudadana</v>
      </c>
      <c r="U666" s="45" t="s">
        <v>121</v>
      </c>
      <c r="V666" s="42" t="str">
        <f>VLOOKUP(Tabla1[[#This Row],[PROGRAMA]],Hoja1!A:B,2,FALSE)</f>
        <v>1631. Limpieza viaria</v>
      </c>
      <c r="W666" s="45">
        <v>22</v>
      </c>
      <c r="X666" s="45">
        <v>22110</v>
      </c>
    </row>
    <row r="667" spans="1:24" x14ac:dyDescent="0.25">
      <c r="A667" s="33">
        <v>220259000585</v>
      </c>
      <c r="B667" s="55" t="s">
        <v>451</v>
      </c>
      <c r="C667" s="34">
        <v>46023</v>
      </c>
      <c r="D667" s="33">
        <v>22026001966</v>
      </c>
      <c r="E667" s="55" t="s">
        <v>469</v>
      </c>
      <c r="F667" s="35">
        <v>154700.06</v>
      </c>
      <c r="G667" s="55" t="s">
        <v>1694</v>
      </c>
      <c r="H667" s="55" t="s">
        <v>1695</v>
      </c>
      <c r="I667" s="33">
        <v>220</v>
      </c>
      <c r="J667" s="55" t="s">
        <v>494</v>
      </c>
      <c r="K667" s="55" t="s">
        <v>494</v>
      </c>
      <c r="L667" s="55" t="s">
        <v>473</v>
      </c>
      <c r="M667" s="55" t="s">
        <v>457</v>
      </c>
      <c r="N667" s="55" t="s">
        <v>474</v>
      </c>
      <c r="O667" s="32" t="s">
        <v>276</v>
      </c>
      <c r="P667" s="32" t="s">
        <v>242</v>
      </c>
      <c r="Q667" s="45" t="s">
        <v>397</v>
      </c>
      <c r="R667" s="32" t="s">
        <v>232</v>
      </c>
      <c r="S667" s="45" t="s">
        <v>70</v>
      </c>
      <c r="T667" s="42" t="str">
        <f>VLOOKUP(Tabla1[[#This Row],[AREA]],Hoja1!A:B,2,FALSE)</f>
        <v>04. Hacienda, personal y modernización administrativa</v>
      </c>
      <c r="U667" s="45" t="s">
        <v>186</v>
      </c>
      <c r="V667" s="42" t="str">
        <f>VLOOKUP(Tabla1[[#This Row],[PROGRAMA]],Hoja1!A:B,2,FALSE)</f>
        <v>9204. Tecnologías de la información y comunicación</v>
      </c>
      <c r="W667" s="45">
        <v>64</v>
      </c>
      <c r="X667" s="45">
        <v>641</v>
      </c>
    </row>
    <row r="668" spans="1:24" x14ac:dyDescent="0.25">
      <c r="A668" s="33">
        <v>220259000586</v>
      </c>
      <c r="B668" s="55" t="s">
        <v>451</v>
      </c>
      <c r="C668" s="34">
        <v>46023</v>
      </c>
      <c r="D668" s="33">
        <v>22026001967</v>
      </c>
      <c r="E668" s="55" t="s">
        <v>469</v>
      </c>
      <c r="F668" s="35">
        <v>136457.75</v>
      </c>
      <c r="G668" s="55" t="s">
        <v>1694</v>
      </c>
      <c r="H668" s="55" t="s">
        <v>1696</v>
      </c>
      <c r="I668" s="33">
        <v>220</v>
      </c>
      <c r="J668" s="55" t="s">
        <v>494</v>
      </c>
      <c r="K668" s="55" t="s">
        <v>494</v>
      </c>
      <c r="L668" s="55" t="s">
        <v>473</v>
      </c>
      <c r="M668" s="55" t="s">
        <v>457</v>
      </c>
      <c r="N668" s="55" t="s">
        <v>474</v>
      </c>
      <c r="O668" s="32" t="s">
        <v>276</v>
      </c>
      <c r="P668" s="32" t="s">
        <v>242</v>
      </c>
      <c r="Q668" s="45" t="s">
        <v>397</v>
      </c>
      <c r="R668" s="32" t="s">
        <v>232</v>
      </c>
      <c r="S668" s="45" t="s">
        <v>70</v>
      </c>
      <c r="T668" s="42" t="str">
        <f>VLOOKUP(Tabla1[[#This Row],[AREA]],Hoja1!A:B,2,FALSE)</f>
        <v>04. Hacienda, personal y modernización administrativa</v>
      </c>
      <c r="U668" s="45" t="s">
        <v>186</v>
      </c>
      <c r="V668" s="42" t="str">
        <f>VLOOKUP(Tabla1[[#This Row],[PROGRAMA]],Hoja1!A:B,2,FALSE)</f>
        <v>9204. Tecnologías de la información y comunicación</v>
      </c>
      <c r="W668" s="45">
        <v>64</v>
      </c>
      <c r="X668" s="45">
        <v>641</v>
      </c>
    </row>
    <row r="669" spans="1:24" x14ac:dyDescent="0.25">
      <c r="A669" s="33">
        <v>220259000588</v>
      </c>
      <c r="B669" s="55" t="s">
        <v>451</v>
      </c>
      <c r="C669" s="34">
        <v>46023</v>
      </c>
      <c r="D669" s="33">
        <v>22026001487</v>
      </c>
      <c r="E669" s="55" t="s">
        <v>550</v>
      </c>
      <c r="F669" s="35">
        <v>256185.58</v>
      </c>
      <c r="G669" s="55" t="s">
        <v>1697</v>
      </c>
      <c r="H669" s="55" t="s">
        <v>1698</v>
      </c>
      <c r="I669" s="33">
        <v>220</v>
      </c>
      <c r="J669" s="55" t="s">
        <v>494</v>
      </c>
      <c r="K669" s="55" t="s">
        <v>494</v>
      </c>
      <c r="L669" s="55" t="s">
        <v>456</v>
      </c>
      <c r="M669" s="55" t="s">
        <v>457</v>
      </c>
      <c r="N669" s="55" t="s">
        <v>458</v>
      </c>
      <c r="O669" s="32" t="s">
        <v>276</v>
      </c>
      <c r="P669" s="32" t="s">
        <v>242</v>
      </c>
      <c r="Q669" s="45" t="s">
        <v>396</v>
      </c>
      <c r="R669" s="32" t="s">
        <v>231</v>
      </c>
      <c r="S669" s="45" t="s">
        <v>75</v>
      </c>
      <c r="T669" s="42" t="str">
        <f>VLOOKUP(Tabla1[[#This Row],[AREA]],Hoja1!A:B,2,FALSE)</f>
        <v>10. Personas mayores, familia y servicios sociales</v>
      </c>
      <c r="U669" s="45" t="s">
        <v>130</v>
      </c>
      <c r="V669" s="42" t="str">
        <f>VLOOKUP(Tabla1[[#This Row],[PROGRAMA]],Hoja1!A:B,2,FALSE)</f>
        <v>2311. Intervención social</v>
      </c>
      <c r="W669" s="45">
        <v>22</v>
      </c>
      <c r="X669" s="45">
        <v>22799</v>
      </c>
    </row>
    <row r="670" spans="1:24" x14ac:dyDescent="0.25">
      <c r="A670" s="33">
        <v>220259000594</v>
      </c>
      <c r="B670" s="55" t="s">
        <v>451</v>
      </c>
      <c r="C670" s="34">
        <v>46023</v>
      </c>
      <c r="D670" s="33">
        <v>22026001296</v>
      </c>
      <c r="E670" s="55" t="s">
        <v>1079</v>
      </c>
      <c r="F670" s="35">
        <v>180000</v>
      </c>
      <c r="G670" s="55" t="s">
        <v>1699</v>
      </c>
      <c r="H670" s="55" t="s">
        <v>1700</v>
      </c>
      <c r="I670" s="33">
        <v>220</v>
      </c>
      <c r="J670" s="55" t="s">
        <v>455</v>
      </c>
      <c r="K670" s="55" t="s">
        <v>455</v>
      </c>
      <c r="L670" s="55" t="s">
        <v>644</v>
      </c>
      <c r="M670" s="55" t="s">
        <v>457</v>
      </c>
      <c r="N670" s="55" t="s">
        <v>458</v>
      </c>
      <c r="O670" s="32" t="s">
        <v>276</v>
      </c>
      <c r="P670" s="32" t="s">
        <v>242</v>
      </c>
      <c r="Q670" s="45">
        <v>6</v>
      </c>
      <c r="R670" s="32" t="s">
        <v>232</v>
      </c>
      <c r="S670" s="45" t="s">
        <v>68</v>
      </c>
      <c r="T670" s="42" t="str">
        <f>VLOOKUP(Tabla1[[#This Row],[AREA]],Hoja1!A:B,2,FALSE)</f>
        <v>02. Urbanismo y vivienda</v>
      </c>
      <c r="U670" s="45">
        <v>9332</v>
      </c>
      <c r="V670" s="42" t="str">
        <f>VLOOKUP(Tabla1[[#This Row],[PROGRAMA]],Hoja1!A:B,2,FALSE)</f>
        <v>9332. Mantenimiento de edificios e instalaciones municipales</v>
      </c>
      <c r="W670" s="45">
        <v>63</v>
      </c>
      <c r="X670" s="45">
        <v>632</v>
      </c>
    </row>
    <row r="671" spans="1:24" x14ac:dyDescent="0.25">
      <c r="A671" s="33">
        <v>220259001025</v>
      </c>
      <c r="B671" s="55" t="s">
        <v>451</v>
      </c>
      <c r="C671" s="34">
        <v>46023</v>
      </c>
      <c r="D671" s="33">
        <v>22026001581</v>
      </c>
      <c r="E671" s="55" t="s">
        <v>1701</v>
      </c>
      <c r="F671" s="35">
        <v>23980</v>
      </c>
      <c r="G671" s="55" t="s">
        <v>314</v>
      </c>
      <c r="H671" s="55" t="s">
        <v>1702</v>
      </c>
      <c r="I671" s="33">
        <v>220</v>
      </c>
      <c r="J671" s="55" t="s">
        <v>527</v>
      </c>
      <c r="K671" s="55" t="s">
        <v>1703</v>
      </c>
      <c r="L671" s="55" t="s">
        <v>473</v>
      </c>
      <c r="M671" s="55" t="s">
        <v>457</v>
      </c>
      <c r="N671" s="55" t="s">
        <v>458</v>
      </c>
      <c r="O671" s="32" t="s">
        <v>276</v>
      </c>
      <c r="P671" s="32" t="s">
        <v>242</v>
      </c>
      <c r="Q671" s="45" t="s">
        <v>396</v>
      </c>
      <c r="R671" s="32" t="s">
        <v>231</v>
      </c>
      <c r="S671" s="45" t="s">
        <v>72</v>
      </c>
      <c r="T671" s="42" t="str">
        <f>VLOOKUP(Tabla1[[#This Row],[AREA]],Hoja1!A:B,2,FALSE)</f>
        <v>07. Medio ambiente</v>
      </c>
      <c r="U671" s="45" t="s">
        <v>124</v>
      </c>
      <c r="V671" s="42" t="str">
        <f>VLOOKUP(Tabla1[[#This Row],[PROGRAMA]],Hoja1!A:B,2,FALSE)</f>
        <v>1701. Dirección del área de medio ambiente</v>
      </c>
      <c r="W671" s="45">
        <v>22</v>
      </c>
      <c r="X671" s="45">
        <v>22100</v>
      </c>
    </row>
    <row r="672" spans="1:24" x14ac:dyDescent="0.25">
      <c r="A672" s="33">
        <v>220259000596</v>
      </c>
      <c r="B672" s="55" t="s">
        <v>451</v>
      </c>
      <c r="C672" s="34">
        <v>46023</v>
      </c>
      <c r="D672" s="33">
        <v>22026002015</v>
      </c>
      <c r="E672" s="55" t="s">
        <v>1342</v>
      </c>
      <c r="F672" s="35">
        <v>100000</v>
      </c>
      <c r="G672" s="55" t="s">
        <v>1353</v>
      </c>
      <c r="H672" s="55" t="s">
        <v>1704</v>
      </c>
      <c r="I672" s="33">
        <v>220</v>
      </c>
      <c r="J672" s="55" t="s">
        <v>1355</v>
      </c>
      <c r="K672" s="55" t="s">
        <v>478</v>
      </c>
      <c r="L672" s="55" t="s">
        <v>456</v>
      </c>
      <c r="M672" s="55" t="s">
        <v>457</v>
      </c>
      <c r="N672" s="55" t="s">
        <v>458</v>
      </c>
      <c r="O672" s="32" t="s">
        <v>276</v>
      </c>
      <c r="P672" s="32" t="s">
        <v>242</v>
      </c>
      <c r="Q672" s="45" t="s">
        <v>397</v>
      </c>
      <c r="R672" s="32" t="s">
        <v>232</v>
      </c>
      <c r="S672" s="45" t="s">
        <v>262</v>
      </c>
      <c r="T672" s="42" t="str">
        <f>VLOOKUP(Tabla1[[#This Row],[AREA]],Hoja1!A:B,2,FALSE)</f>
        <v>11. Salud pública y seguridad ciudadana</v>
      </c>
      <c r="U672" s="45" t="s">
        <v>118</v>
      </c>
      <c r="V672" s="42" t="str">
        <f>VLOOKUP(Tabla1[[#This Row],[PROGRAMA]],Hoja1!A:B,2,FALSE)</f>
        <v>1621. Recogida de residuos</v>
      </c>
      <c r="W672" s="45">
        <v>63</v>
      </c>
      <c r="X672" s="45">
        <v>633</v>
      </c>
    </row>
    <row r="673" spans="1:24" x14ac:dyDescent="0.25">
      <c r="A673" s="33">
        <v>220259001027</v>
      </c>
      <c r="B673" s="55" t="s">
        <v>451</v>
      </c>
      <c r="C673" s="34">
        <v>46023</v>
      </c>
      <c r="D673" s="33">
        <v>22026000782</v>
      </c>
      <c r="E673" s="55" t="s">
        <v>1705</v>
      </c>
      <c r="F673" s="35">
        <v>3764</v>
      </c>
      <c r="G673" s="55" t="s">
        <v>314</v>
      </c>
      <c r="H673" s="55" t="s">
        <v>1706</v>
      </c>
      <c r="I673" s="33">
        <v>220</v>
      </c>
      <c r="J673" s="55" t="s">
        <v>527</v>
      </c>
      <c r="K673" s="55" t="s">
        <v>1703</v>
      </c>
      <c r="L673" s="55" t="s">
        <v>473</v>
      </c>
      <c r="M673" s="55" t="s">
        <v>457</v>
      </c>
      <c r="N673" s="55" t="s">
        <v>458</v>
      </c>
      <c r="O673" s="32" t="s">
        <v>276</v>
      </c>
      <c r="P673" s="32" t="s">
        <v>242</v>
      </c>
      <c r="Q673" s="45" t="s">
        <v>396</v>
      </c>
      <c r="R673" s="32" t="s">
        <v>231</v>
      </c>
      <c r="S673" s="45" t="s">
        <v>261</v>
      </c>
      <c r="T673" s="42" t="str">
        <f>VLOOKUP(Tabla1[[#This Row],[AREA]],Hoja1!A:B,2,FALSE)</f>
        <v>05. Comercio, mercados y consumo</v>
      </c>
      <c r="U673" s="45" t="s">
        <v>175</v>
      </c>
      <c r="V673" s="42" t="str">
        <f>VLOOKUP(Tabla1[[#This Row],[PROGRAMA]],Hoja1!A:B,2,FALSE)</f>
        <v>4314. Actuaciones en materia de comercio minorista</v>
      </c>
      <c r="W673" s="45">
        <v>22</v>
      </c>
      <c r="X673" s="45">
        <v>22100</v>
      </c>
    </row>
    <row r="674" spans="1:24" x14ac:dyDescent="0.25">
      <c r="A674" s="33">
        <v>220259000602</v>
      </c>
      <c r="B674" s="55" t="s">
        <v>451</v>
      </c>
      <c r="C674" s="34">
        <v>46023</v>
      </c>
      <c r="D674" s="33">
        <v>22026001488</v>
      </c>
      <c r="E674" s="55" t="s">
        <v>650</v>
      </c>
      <c r="F674" s="35">
        <v>508.56</v>
      </c>
      <c r="G674" s="55" t="s">
        <v>998</v>
      </c>
      <c r="H674" s="55" t="s">
        <v>1707</v>
      </c>
      <c r="I674" s="33">
        <v>220</v>
      </c>
      <c r="J674" s="55" t="s">
        <v>1000</v>
      </c>
      <c r="K674" s="55" t="s">
        <v>1000</v>
      </c>
      <c r="L674" s="55" t="s">
        <v>644</v>
      </c>
      <c r="M674" s="55" t="s">
        <v>457</v>
      </c>
      <c r="N674" s="55" t="s">
        <v>458</v>
      </c>
      <c r="O674" s="32" t="s">
        <v>276</v>
      </c>
      <c r="P674" s="32" t="s">
        <v>242</v>
      </c>
      <c r="Q674" s="45" t="s">
        <v>397</v>
      </c>
      <c r="R674" s="32" t="s">
        <v>232</v>
      </c>
      <c r="S674" s="45" t="s">
        <v>75</v>
      </c>
      <c r="T674" s="42" t="str">
        <f>VLOOKUP(Tabla1[[#This Row],[AREA]],Hoja1!A:B,2,FALSE)</f>
        <v>10. Personas mayores, familia y servicios sociales</v>
      </c>
      <c r="U674" s="45" t="s">
        <v>132</v>
      </c>
      <c r="V674" s="42" t="str">
        <f>VLOOKUP(Tabla1[[#This Row],[PROGRAMA]],Hoja1!A:B,2,FALSE)</f>
        <v>2312. Iniciativas sociales</v>
      </c>
      <c r="W674" s="45">
        <v>63</v>
      </c>
      <c r="X674" s="45">
        <v>632</v>
      </c>
    </row>
    <row r="675" spans="1:24" x14ac:dyDescent="0.25">
      <c r="A675" s="33">
        <v>220259000603</v>
      </c>
      <c r="B675" s="55" t="s">
        <v>451</v>
      </c>
      <c r="C675" s="34">
        <v>46023</v>
      </c>
      <c r="D675" s="33">
        <v>22026001489</v>
      </c>
      <c r="E675" s="55" t="s">
        <v>650</v>
      </c>
      <c r="F675" s="35">
        <v>3558.16</v>
      </c>
      <c r="G675" s="55" t="s">
        <v>981</v>
      </c>
      <c r="H675" s="55" t="s">
        <v>1708</v>
      </c>
      <c r="I675" s="33">
        <v>220</v>
      </c>
      <c r="J675" s="55" t="s">
        <v>812</v>
      </c>
      <c r="K675" s="55" t="s">
        <v>455</v>
      </c>
      <c r="L675" s="55" t="s">
        <v>644</v>
      </c>
      <c r="M675" s="55" t="s">
        <v>457</v>
      </c>
      <c r="N675" s="55" t="s">
        <v>458</v>
      </c>
      <c r="O675" s="32" t="s">
        <v>276</v>
      </c>
      <c r="P675" s="32" t="s">
        <v>242</v>
      </c>
      <c r="Q675" s="45" t="s">
        <v>397</v>
      </c>
      <c r="R675" s="32" t="s">
        <v>232</v>
      </c>
      <c r="S675" s="45" t="s">
        <v>75</v>
      </c>
      <c r="T675" s="42" t="str">
        <f>VLOOKUP(Tabla1[[#This Row],[AREA]],Hoja1!A:B,2,FALSE)</f>
        <v>10. Personas mayores, familia y servicios sociales</v>
      </c>
      <c r="U675" s="45" t="s">
        <v>132</v>
      </c>
      <c r="V675" s="42" t="str">
        <f>VLOOKUP(Tabla1[[#This Row],[PROGRAMA]],Hoja1!A:B,2,FALSE)</f>
        <v>2312. Iniciativas sociales</v>
      </c>
      <c r="W675" s="45">
        <v>63</v>
      </c>
      <c r="X675" s="45">
        <v>632</v>
      </c>
    </row>
    <row r="676" spans="1:24" x14ac:dyDescent="0.25">
      <c r="A676" s="33">
        <v>220259000624</v>
      </c>
      <c r="B676" s="55" t="s">
        <v>451</v>
      </c>
      <c r="C676" s="34">
        <v>46023</v>
      </c>
      <c r="D676" s="33">
        <v>22026001710</v>
      </c>
      <c r="E676" s="55" t="s">
        <v>1607</v>
      </c>
      <c r="F676" s="35">
        <v>2234.88</v>
      </c>
      <c r="G676" s="55" t="s">
        <v>313</v>
      </c>
      <c r="H676" s="55" t="s">
        <v>1709</v>
      </c>
      <c r="I676" s="33">
        <v>220</v>
      </c>
      <c r="J676" s="55" t="s">
        <v>904</v>
      </c>
      <c r="K676" s="55" t="s">
        <v>904</v>
      </c>
      <c r="L676" s="55" t="s">
        <v>456</v>
      </c>
      <c r="M676" s="55" t="s">
        <v>457</v>
      </c>
      <c r="N676" s="55" t="s">
        <v>458</v>
      </c>
      <c r="O676" s="32" t="s">
        <v>276</v>
      </c>
      <c r="P676" s="32" t="s">
        <v>242</v>
      </c>
      <c r="Q676" s="45" t="s">
        <v>396</v>
      </c>
      <c r="R676" s="32" t="s">
        <v>231</v>
      </c>
      <c r="S676" s="45" t="s">
        <v>74</v>
      </c>
      <c r="T676" s="42" t="str">
        <f>VLOOKUP(Tabla1[[#This Row],[AREA]],Hoja1!A:B,2,FALSE)</f>
        <v>09. Turismo, eventos y marca ciudad</v>
      </c>
      <c r="U676" s="45" t="s">
        <v>176</v>
      </c>
      <c r="V676" s="42" t="str">
        <f>VLOOKUP(Tabla1[[#This Row],[PROGRAMA]],Hoja1!A:B,2,FALSE)</f>
        <v>4321. Turismo</v>
      </c>
      <c r="W676" s="45">
        <v>22</v>
      </c>
      <c r="X676" s="45">
        <v>22701</v>
      </c>
    </row>
    <row r="677" spans="1:24" x14ac:dyDescent="0.25">
      <c r="A677" s="33">
        <v>220259000637</v>
      </c>
      <c r="B677" s="55" t="s">
        <v>451</v>
      </c>
      <c r="C677" s="34">
        <v>46023</v>
      </c>
      <c r="D677" s="33">
        <v>22026001299</v>
      </c>
      <c r="E677" s="55" t="s">
        <v>880</v>
      </c>
      <c r="F677" s="35">
        <v>1428326.48</v>
      </c>
      <c r="G677" s="55" t="s">
        <v>1710</v>
      </c>
      <c r="H677" s="55" t="s">
        <v>1711</v>
      </c>
      <c r="I677" s="33">
        <v>220</v>
      </c>
      <c r="J677" s="55" t="s">
        <v>494</v>
      </c>
      <c r="K677" s="55" t="s">
        <v>494</v>
      </c>
      <c r="L677" s="55" t="s">
        <v>644</v>
      </c>
      <c r="M677" s="55" t="s">
        <v>457</v>
      </c>
      <c r="N677" s="55" t="s">
        <v>458</v>
      </c>
      <c r="O677" s="32" t="s">
        <v>276</v>
      </c>
      <c r="P677" s="32" t="s">
        <v>242</v>
      </c>
      <c r="Q677" s="45" t="s">
        <v>397</v>
      </c>
      <c r="R677" s="32" t="s">
        <v>232</v>
      </c>
      <c r="S677" s="45" t="s">
        <v>68</v>
      </c>
      <c r="T677" s="42" t="str">
        <f>VLOOKUP(Tabla1[[#This Row],[AREA]],Hoja1!A:B,2,FALSE)</f>
        <v>02. Urbanismo y vivienda</v>
      </c>
      <c r="U677" s="45" t="s">
        <v>115</v>
      </c>
      <c r="V677" s="42" t="str">
        <f>VLOOKUP(Tabla1[[#This Row],[PROGRAMA]],Hoja1!A:B,2,FALSE)</f>
        <v>1511. Planficación y gestión del urbanismo</v>
      </c>
      <c r="W677" s="45">
        <v>60</v>
      </c>
      <c r="X677" s="45">
        <v>609</v>
      </c>
    </row>
    <row r="678" spans="1:24" x14ac:dyDescent="0.25">
      <c r="A678" s="33">
        <v>220259000638</v>
      </c>
      <c r="B678" s="55" t="s">
        <v>451</v>
      </c>
      <c r="C678" s="34">
        <v>46023</v>
      </c>
      <c r="D678" s="33">
        <v>22026001300</v>
      </c>
      <c r="E678" s="55" t="s">
        <v>880</v>
      </c>
      <c r="F678" s="35">
        <v>8367.42</v>
      </c>
      <c r="G678" s="55" t="s">
        <v>287</v>
      </c>
      <c r="H678" s="55" t="s">
        <v>1712</v>
      </c>
      <c r="I678" s="33">
        <v>220</v>
      </c>
      <c r="J678" s="55" t="s">
        <v>455</v>
      </c>
      <c r="K678" s="55" t="s">
        <v>455</v>
      </c>
      <c r="L678" s="55" t="s">
        <v>456</v>
      </c>
      <c r="M678" s="55" t="s">
        <v>457</v>
      </c>
      <c r="N678" s="55" t="s">
        <v>458</v>
      </c>
      <c r="O678" s="32" t="s">
        <v>276</v>
      </c>
      <c r="P678" s="32" t="s">
        <v>242</v>
      </c>
      <c r="Q678" s="45" t="s">
        <v>397</v>
      </c>
      <c r="R678" s="32" t="s">
        <v>232</v>
      </c>
      <c r="S678" s="45" t="s">
        <v>68</v>
      </c>
      <c r="T678" s="42" t="str">
        <f>VLOOKUP(Tabla1[[#This Row],[AREA]],Hoja1!A:B,2,FALSE)</f>
        <v>02. Urbanismo y vivienda</v>
      </c>
      <c r="U678" s="45" t="s">
        <v>115</v>
      </c>
      <c r="V678" s="42" t="str">
        <f>VLOOKUP(Tabla1[[#This Row],[PROGRAMA]],Hoja1!A:B,2,FALSE)</f>
        <v>1511. Planficación y gestión del urbanismo</v>
      </c>
      <c r="W678" s="45">
        <v>60</v>
      </c>
      <c r="X678" s="45">
        <v>609</v>
      </c>
    </row>
    <row r="679" spans="1:24" x14ac:dyDescent="0.25">
      <c r="A679" s="33">
        <v>220259000669</v>
      </c>
      <c r="B679" s="55" t="s">
        <v>451</v>
      </c>
      <c r="C679" s="34">
        <v>46023</v>
      </c>
      <c r="D679" s="33">
        <v>22026001592</v>
      </c>
      <c r="E679" s="55" t="s">
        <v>650</v>
      </c>
      <c r="F679" s="35">
        <v>2371.6</v>
      </c>
      <c r="G679" s="55" t="s">
        <v>1713</v>
      </c>
      <c r="H679" s="55" t="s">
        <v>1714</v>
      </c>
      <c r="I679" s="33">
        <v>220</v>
      </c>
      <c r="J679" s="55" t="s">
        <v>472</v>
      </c>
      <c r="K679" s="55" t="s">
        <v>472</v>
      </c>
      <c r="L679" s="55" t="s">
        <v>644</v>
      </c>
      <c r="M679" s="55" t="s">
        <v>457</v>
      </c>
      <c r="N679" s="55" t="s">
        <v>458</v>
      </c>
      <c r="O679" s="32" t="s">
        <v>276</v>
      </c>
      <c r="P679" s="32" t="s">
        <v>242</v>
      </c>
      <c r="Q679" s="45" t="s">
        <v>397</v>
      </c>
      <c r="R679" s="32" t="s">
        <v>232</v>
      </c>
      <c r="S679" s="45" t="s">
        <v>75</v>
      </c>
      <c r="T679" s="42" t="str">
        <f>VLOOKUP(Tabla1[[#This Row],[AREA]],Hoja1!A:B,2,FALSE)</f>
        <v>10. Personas mayores, familia y servicios sociales</v>
      </c>
      <c r="U679" s="45" t="s">
        <v>132</v>
      </c>
      <c r="V679" s="42" t="str">
        <f>VLOOKUP(Tabla1[[#This Row],[PROGRAMA]],Hoja1!A:B,2,FALSE)</f>
        <v>2312. Iniciativas sociales</v>
      </c>
      <c r="W679" s="45">
        <v>63</v>
      </c>
      <c r="X679" s="45">
        <v>632</v>
      </c>
    </row>
    <row r="680" spans="1:24" x14ac:dyDescent="0.25">
      <c r="A680" s="33">
        <v>220259000670</v>
      </c>
      <c r="B680" s="55" t="s">
        <v>451</v>
      </c>
      <c r="C680" s="34">
        <v>46023</v>
      </c>
      <c r="D680" s="33">
        <v>22026001593</v>
      </c>
      <c r="E680" s="55" t="s">
        <v>650</v>
      </c>
      <c r="F680" s="35">
        <v>1194.1600000000001</v>
      </c>
      <c r="G680" s="55" t="s">
        <v>981</v>
      </c>
      <c r="H680" s="55" t="s">
        <v>1715</v>
      </c>
      <c r="I680" s="33">
        <v>220</v>
      </c>
      <c r="J680" s="55" t="s">
        <v>812</v>
      </c>
      <c r="K680" s="55" t="s">
        <v>455</v>
      </c>
      <c r="L680" s="55" t="s">
        <v>644</v>
      </c>
      <c r="M680" s="55" t="s">
        <v>457</v>
      </c>
      <c r="N680" s="55" t="s">
        <v>458</v>
      </c>
      <c r="O680" s="32" t="s">
        <v>276</v>
      </c>
      <c r="P680" s="32" t="s">
        <v>242</v>
      </c>
      <c r="Q680" s="45" t="s">
        <v>397</v>
      </c>
      <c r="R680" s="32" t="s">
        <v>232</v>
      </c>
      <c r="S680" s="45" t="s">
        <v>75</v>
      </c>
      <c r="T680" s="42" t="str">
        <f>VLOOKUP(Tabla1[[#This Row],[AREA]],Hoja1!A:B,2,FALSE)</f>
        <v>10. Personas mayores, familia y servicios sociales</v>
      </c>
      <c r="U680" s="45" t="s">
        <v>132</v>
      </c>
      <c r="V680" s="42" t="str">
        <f>VLOOKUP(Tabla1[[#This Row],[PROGRAMA]],Hoja1!A:B,2,FALSE)</f>
        <v>2312. Iniciativas sociales</v>
      </c>
      <c r="W680" s="45">
        <v>63</v>
      </c>
      <c r="X680" s="45">
        <v>632</v>
      </c>
    </row>
    <row r="681" spans="1:24" x14ac:dyDescent="0.25">
      <c r="A681" s="33">
        <v>220259000673</v>
      </c>
      <c r="B681" s="55" t="s">
        <v>451</v>
      </c>
      <c r="C681" s="34">
        <v>46023</v>
      </c>
      <c r="D681" s="33">
        <v>22026002050</v>
      </c>
      <c r="E681" s="55" t="s">
        <v>553</v>
      </c>
      <c r="F681" s="35">
        <v>12777.6</v>
      </c>
      <c r="G681" s="55" t="s">
        <v>1716</v>
      </c>
      <c r="H681" s="55" t="s">
        <v>1717</v>
      </c>
      <c r="I681" s="33">
        <v>220</v>
      </c>
      <c r="J681" s="55" t="s">
        <v>455</v>
      </c>
      <c r="K681" s="55" t="s">
        <v>455</v>
      </c>
      <c r="L681" s="55" t="s">
        <v>456</v>
      </c>
      <c r="M681" s="55" t="s">
        <v>457</v>
      </c>
      <c r="N681" s="55" t="s">
        <v>458</v>
      </c>
      <c r="O681" s="32" t="s">
        <v>276</v>
      </c>
      <c r="P681" s="32" t="s">
        <v>242</v>
      </c>
      <c r="Q681" s="45" t="s">
        <v>396</v>
      </c>
      <c r="R681" s="32" t="s">
        <v>231</v>
      </c>
      <c r="S681" s="45" t="s">
        <v>261</v>
      </c>
      <c r="T681" s="42" t="str">
        <f>VLOOKUP(Tabla1[[#This Row],[AREA]],Hoja1!A:B,2,FALSE)</f>
        <v>05. Comercio, mercados y consumo</v>
      </c>
      <c r="U681" s="45" t="s">
        <v>174</v>
      </c>
      <c r="V681" s="42" t="str">
        <f>VLOOKUP(Tabla1[[#This Row],[PROGRAMA]],Hoja1!A:B,2,FALSE)</f>
        <v>4312. Mercados</v>
      </c>
      <c r="W681" s="45">
        <v>22</v>
      </c>
      <c r="X681" s="45">
        <v>22799</v>
      </c>
    </row>
    <row r="682" spans="1:24" x14ac:dyDescent="0.25">
      <c r="A682" s="33">
        <v>220259000675</v>
      </c>
      <c r="B682" s="55" t="s">
        <v>451</v>
      </c>
      <c r="C682" s="34">
        <v>46023</v>
      </c>
      <c r="D682" s="33">
        <v>22026001532</v>
      </c>
      <c r="E682" s="55" t="s">
        <v>1718</v>
      </c>
      <c r="F682" s="35">
        <v>8073</v>
      </c>
      <c r="G682" s="55" t="s">
        <v>1719</v>
      </c>
      <c r="H682" s="55" t="s">
        <v>1720</v>
      </c>
      <c r="I682" s="33">
        <v>220</v>
      </c>
      <c r="J682" s="55" t="s">
        <v>494</v>
      </c>
      <c r="K682" s="55" t="s">
        <v>494</v>
      </c>
      <c r="L682" s="55" t="s">
        <v>456</v>
      </c>
      <c r="M682" s="55" t="s">
        <v>457</v>
      </c>
      <c r="N682" s="55" t="s">
        <v>458</v>
      </c>
      <c r="O682" s="32" t="s">
        <v>276</v>
      </c>
      <c r="P682" s="32" t="s">
        <v>242</v>
      </c>
      <c r="Q682" s="45" t="s">
        <v>403</v>
      </c>
      <c r="R682" s="32" t="s">
        <v>239</v>
      </c>
      <c r="S682" s="45" t="s">
        <v>70</v>
      </c>
      <c r="T682" s="42" t="str">
        <f>VLOOKUP(Tabla1[[#This Row],[AREA]],Hoja1!A:B,2,FALSE)</f>
        <v>04. Hacienda, personal y modernización administrativa</v>
      </c>
      <c r="U682" s="45" t="s">
        <v>184</v>
      </c>
      <c r="V682" s="42" t="str">
        <f>VLOOKUP(Tabla1[[#This Row],[PROGRAMA]],Hoja1!A:B,2,FALSE)</f>
        <v>9202. Gestión de recursos humanos</v>
      </c>
      <c r="W682" s="45">
        <v>16</v>
      </c>
      <c r="X682" s="45">
        <v>16205</v>
      </c>
    </row>
    <row r="683" spans="1:24" x14ac:dyDescent="0.25">
      <c r="A683" s="33">
        <v>220259000681</v>
      </c>
      <c r="B683" s="55" t="s">
        <v>451</v>
      </c>
      <c r="C683" s="34">
        <v>46023</v>
      </c>
      <c r="D683" s="33">
        <v>22026001595</v>
      </c>
      <c r="E683" s="55" t="s">
        <v>559</v>
      </c>
      <c r="F683" s="35">
        <v>40317.199999999997</v>
      </c>
      <c r="G683" s="55" t="s">
        <v>1721</v>
      </c>
      <c r="H683" s="55" t="s">
        <v>1722</v>
      </c>
      <c r="I683" s="33">
        <v>220</v>
      </c>
      <c r="J683" s="55" t="s">
        <v>531</v>
      </c>
      <c r="K683" s="55" t="s">
        <v>531</v>
      </c>
      <c r="L683" s="55" t="s">
        <v>456</v>
      </c>
      <c r="M683" s="55" t="s">
        <v>457</v>
      </c>
      <c r="N683" s="55" t="s">
        <v>458</v>
      </c>
      <c r="O683" s="32" t="s">
        <v>276</v>
      </c>
      <c r="P683" s="32" t="s">
        <v>242</v>
      </c>
      <c r="Q683" s="45" t="s">
        <v>396</v>
      </c>
      <c r="R683" s="32" t="s">
        <v>231</v>
      </c>
      <c r="S683" s="45" t="s">
        <v>75</v>
      </c>
      <c r="T683" s="42" t="str">
        <f>VLOOKUP(Tabla1[[#This Row],[AREA]],Hoja1!A:B,2,FALSE)</f>
        <v>10. Personas mayores, familia y servicios sociales</v>
      </c>
      <c r="U683" s="45" t="s">
        <v>136</v>
      </c>
      <c r="V683" s="42" t="str">
        <f>VLOOKUP(Tabla1[[#This Row],[PROGRAMA]],Hoja1!A:B,2,FALSE)</f>
        <v>2315. Políticas de Igualdad e infancia</v>
      </c>
      <c r="W683" s="45">
        <v>22</v>
      </c>
      <c r="X683" s="45">
        <v>22799</v>
      </c>
    </row>
    <row r="684" spans="1:24" x14ac:dyDescent="0.25">
      <c r="A684" s="33">
        <v>220259000682</v>
      </c>
      <c r="B684" s="55" t="s">
        <v>451</v>
      </c>
      <c r="C684" s="34">
        <v>46023</v>
      </c>
      <c r="D684" s="33">
        <v>22026001596</v>
      </c>
      <c r="E684" s="55" t="s">
        <v>559</v>
      </c>
      <c r="F684" s="35">
        <v>16950</v>
      </c>
      <c r="G684" s="55" t="s">
        <v>1723</v>
      </c>
      <c r="H684" s="55" t="s">
        <v>1724</v>
      </c>
      <c r="I684" s="33">
        <v>220</v>
      </c>
      <c r="J684" s="55" t="s">
        <v>1349</v>
      </c>
      <c r="K684" s="55" t="s">
        <v>455</v>
      </c>
      <c r="L684" s="55" t="s">
        <v>456</v>
      </c>
      <c r="M684" s="55" t="s">
        <v>457</v>
      </c>
      <c r="N684" s="55" t="s">
        <v>458</v>
      </c>
      <c r="O684" s="32" t="s">
        <v>276</v>
      </c>
      <c r="P684" s="32" t="s">
        <v>242</v>
      </c>
      <c r="Q684" s="45" t="s">
        <v>396</v>
      </c>
      <c r="R684" s="32" t="s">
        <v>231</v>
      </c>
      <c r="S684" s="45" t="s">
        <v>75</v>
      </c>
      <c r="T684" s="42" t="str">
        <f>VLOOKUP(Tabla1[[#This Row],[AREA]],Hoja1!A:B,2,FALSE)</f>
        <v>10. Personas mayores, familia y servicios sociales</v>
      </c>
      <c r="U684" s="45" t="s">
        <v>136</v>
      </c>
      <c r="V684" s="42" t="str">
        <f>VLOOKUP(Tabla1[[#This Row],[PROGRAMA]],Hoja1!A:B,2,FALSE)</f>
        <v>2315. Políticas de Igualdad e infancia</v>
      </c>
      <c r="W684" s="45">
        <v>22</v>
      </c>
      <c r="X684" s="45">
        <v>22799</v>
      </c>
    </row>
    <row r="685" spans="1:24" x14ac:dyDescent="0.25">
      <c r="A685" s="33">
        <v>220259000683</v>
      </c>
      <c r="B685" s="55" t="s">
        <v>451</v>
      </c>
      <c r="C685" s="34">
        <v>46023</v>
      </c>
      <c r="D685" s="33">
        <v>22026001748</v>
      </c>
      <c r="E685" s="55" t="s">
        <v>661</v>
      </c>
      <c r="F685" s="35">
        <v>2807.2</v>
      </c>
      <c r="G685" s="55" t="s">
        <v>1725</v>
      </c>
      <c r="H685" s="55" t="s">
        <v>1726</v>
      </c>
      <c r="I685" s="33">
        <v>220</v>
      </c>
      <c r="J685" s="55" t="s">
        <v>494</v>
      </c>
      <c r="K685" s="55" t="s">
        <v>494</v>
      </c>
      <c r="L685" s="55" t="s">
        <v>456</v>
      </c>
      <c r="M685" s="55" t="s">
        <v>457</v>
      </c>
      <c r="N685" s="55" t="s">
        <v>458</v>
      </c>
      <c r="O685" s="32" t="s">
        <v>276</v>
      </c>
      <c r="P685" s="32" t="s">
        <v>242</v>
      </c>
      <c r="Q685" s="45" t="s">
        <v>396</v>
      </c>
      <c r="R685" s="32" t="s">
        <v>231</v>
      </c>
      <c r="S685" s="45" t="s">
        <v>72</v>
      </c>
      <c r="T685" s="42" t="str">
        <f>VLOOKUP(Tabla1[[#This Row],[AREA]],Hoja1!A:B,2,FALSE)</f>
        <v>07. Medio ambiente</v>
      </c>
      <c r="U685" s="45" t="s">
        <v>128</v>
      </c>
      <c r="V685" s="42" t="str">
        <f>VLOOKUP(Tabla1[[#This Row],[PROGRAMA]],Hoja1!A:B,2,FALSE)</f>
        <v>1721. Protección del medio ambiente</v>
      </c>
      <c r="W685" s="45">
        <v>21</v>
      </c>
      <c r="X685" s="45">
        <v>213</v>
      </c>
    </row>
    <row r="686" spans="1:24" x14ac:dyDescent="0.25">
      <c r="A686" s="33">
        <v>220259000684</v>
      </c>
      <c r="B686" s="55" t="s">
        <v>451</v>
      </c>
      <c r="C686" s="34">
        <v>46023</v>
      </c>
      <c r="D686" s="33">
        <v>22026002191</v>
      </c>
      <c r="E686" s="55" t="s">
        <v>1727</v>
      </c>
      <c r="F686" s="35">
        <v>25000</v>
      </c>
      <c r="G686" s="55" t="s">
        <v>1728</v>
      </c>
      <c r="H686" s="55" t="s">
        <v>1729</v>
      </c>
      <c r="I686" s="33">
        <v>220</v>
      </c>
      <c r="J686" s="55" t="s">
        <v>1239</v>
      </c>
      <c r="K686" s="55" t="s">
        <v>1239</v>
      </c>
      <c r="L686" s="55" t="s">
        <v>473</v>
      </c>
      <c r="M686" s="55" t="s">
        <v>457</v>
      </c>
      <c r="N686" s="55" t="s">
        <v>474</v>
      </c>
      <c r="O686" s="32" t="s">
        <v>276</v>
      </c>
      <c r="P686" s="32" t="s">
        <v>242</v>
      </c>
      <c r="Q686" s="45" t="s">
        <v>397</v>
      </c>
      <c r="R686" s="32" t="s">
        <v>232</v>
      </c>
      <c r="S686" s="45" t="s">
        <v>70</v>
      </c>
      <c r="T686" s="42" t="str">
        <f>VLOOKUP(Tabla1[[#This Row],[AREA]],Hoja1!A:B,2,FALSE)</f>
        <v>04. Hacienda, personal y modernización administrativa</v>
      </c>
      <c r="U686" s="45" t="s">
        <v>190</v>
      </c>
      <c r="V686" s="42" t="str">
        <f>VLOOKUP(Tabla1[[#This Row],[PROGRAMA]],Hoja1!A:B,2,FALSE)</f>
        <v>9209. Dirección del area de hacienda, personal y modernización administrativa</v>
      </c>
      <c r="W686" s="45">
        <v>62</v>
      </c>
      <c r="X686" s="45">
        <v>625</v>
      </c>
    </row>
    <row r="687" spans="1:24" x14ac:dyDescent="0.25">
      <c r="A687" s="33">
        <v>220259000688</v>
      </c>
      <c r="B687" s="55" t="s">
        <v>451</v>
      </c>
      <c r="C687" s="34">
        <v>46023</v>
      </c>
      <c r="D687" s="33">
        <v>22026001597</v>
      </c>
      <c r="E687" s="55" t="s">
        <v>650</v>
      </c>
      <c r="F687" s="35">
        <v>284044.78999999998</v>
      </c>
      <c r="G687" s="55" t="s">
        <v>1633</v>
      </c>
      <c r="H687" s="55" t="s">
        <v>1730</v>
      </c>
      <c r="I687" s="33">
        <v>220</v>
      </c>
      <c r="J687" s="55" t="s">
        <v>1635</v>
      </c>
      <c r="K687" s="55" t="s">
        <v>455</v>
      </c>
      <c r="L687" s="55" t="s">
        <v>644</v>
      </c>
      <c r="M687" s="55" t="s">
        <v>457</v>
      </c>
      <c r="N687" s="55" t="s">
        <v>458</v>
      </c>
      <c r="O687" s="32" t="s">
        <v>276</v>
      </c>
      <c r="P687" s="32" t="s">
        <v>242</v>
      </c>
      <c r="Q687" s="45" t="s">
        <v>397</v>
      </c>
      <c r="R687" s="32" t="s">
        <v>232</v>
      </c>
      <c r="S687" s="45" t="s">
        <v>75</v>
      </c>
      <c r="T687" s="42" t="str">
        <f>VLOOKUP(Tabla1[[#This Row],[AREA]],Hoja1!A:B,2,FALSE)</f>
        <v>10. Personas mayores, familia y servicios sociales</v>
      </c>
      <c r="U687" s="45" t="s">
        <v>132</v>
      </c>
      <c r="V687" s="42" t="str">
        <f>VLOOKUP(Tabla1[[#This Row],[PROGRAMA]],Hoja1!A:B,2,FALSE)</f>
        <v>2312. Iniciativas sociales</v>
      </c>
      <c r="W687" s="45">
        <v>63</v>
      </c>
      <c r="X687" s="45">
        <v>632</v>
      </c>
    </row>
    <row r="688" spans="1:24" x14ac:dyDescent="0.25">
      <c r="A688" s="33">
        <v>220259000690</v>
      </c>
      <c r="B688" s="55" t="s">
        <v>451</v>
      </c>
      <c r="C688" s="34">
        <v>46023</v>
      </c>
      <c r="D688" s="33">
        <v>22026001598</v>
      </c>
      <c r="E688" s="55" t="s">
        <v>650</v>
      </c>
      <c r="F688" s="35">
        <v>64157.89</v>
      </c>
      <c r="G688" s="55" t="s">
        <v>1633</v>
      </c>
      <c r="H688" s="55" t="s">
        <v>1731</v>
      </c>
      <c r="I688" s="33">
        <v>220</v>
      </c>
      <c r="J688" s="55" t="s">
        <v>1635</v>
      </c>
      <c r="K688" s="55" t="s">
        <v>455</v>
      </c>
      <c r="L688" s="55" t="s">
        <v>644</v>
      </c>
      <c r="M688" s="55" t="s">
        <v>457</v>
      </c>
      <c r="N688" s="55" t="s">
        <v>458</v>
      </c>
      <c r="O688" s="32" t="s">
        <v>276</v>
      </c>
      <c r="P688" s="32" t="s">
        <v>242</v>
      </c>
      <c r="Q688" s="45" t="s">
        <v>397</v>
      </c>
      <c r="R688" s="32" t="s">
        <v>232</v>
      </c>
      <c r="S688" s="45" t="s">
        <v>75</v>
      </c>
      <c r="T688" s="42" t="str">
        <f>VLOOKUP(Tabla1[[#This Row],[AREA]],Hoja1!A:B,2,FALSE)</f>
        <v>10. Personas mayores, familia y servicios sociales</v>
      </c>
      <c r="U688" s="45" t="s">
        <v>132</v>
      </c>
      <c r="V688" s="42" t="str">
        <f>VLOOKUP(Tabla1[[#This Row],[PROGRAMA]],Hoja1!A:B,2,FALSE)</f>
        <v>2312. Iniciativas sociales</v>
      </c>
      <c r="W688" s="45">
        <v>63</v>
      </c>
      <c r="X688" s="45">
        <v>632</v>
      </c>
    </row>
    <row r="689" spans="1:24" x14ac:dyDescent="0.25">
      <c r="A689" s="33">
        <v>220260000826</v>
      </c>
      <c r="B689" s="55" t="s">
        <v>451</v>
      </c>
      <c r="C689" s="34">
        <v>46057</v>
      </c>
      <c r="D689" s="33">
        <v>22026000924</v>
      </c>
      <c r="E689" s="55" t="s">
        <v>665</v>
      </c>
      <c r="F689" s="35">
        <v>3600</v>
      </c>
      <c r="G689" s="55" t="s">
        <v>1732</v>
      </c>
      <c r="H689" s="55" t="s">
        <v>1733</v>
      </c>
      <c r="I689" s="33">
        <v>220</v>
      </c>
      <c r="J689" s="55" t="s">
        <v>1734</v>
      </c>
      <c r="K689" s="55" t="s">
        <v>494</v>
      </c>
      <c r="L689" s="55" t="s">
        <v>456</v>
      </c>
      <c r="M689" s="55" t="s">
        <v>467</v>
      </c>
      <c r="N689" s="55" t="s">
        <v>468</v>
      </c>
      <c r="O689" s="32" t="s">
        <v>281</v>
      </c>
      <c r="P689" s="32" t="s">
        <v>242</v>
      </c>
      <c r="Q689" s="45" t="s">
        <v>396</v>
      </c>
      <c r="R689" s="32" t="s">
        <v>231</v>
      </c>
      <c r="S689" s="45" t="s">
        <v>66</v>
      </c>
      <c r="T689" s="42" t="str">
        <f>VLOOKUP(Tabla1[[#This Row],[AREA]],Hoja1!A:B,2,FALSE)</f>
        <v>01. Alcaldía</v>
      </c>
      <c r="U689" s="45" t="s">
        <v>265</v>
      </c>
      <c r="V689" s="42" t="str">
        <f>VLOOKUP(Tabla1[[#This Row],[PROGRAMA]],Hoja1!A:B,2,FALSE)</f>
        <v>4331. Desarrollo empresarial</v>
      </c>
      <c r="W689" s="45">
        <v>22</v>
      </c>
      <c r="X689" s="45">
        <v>22799</v>
      </c>
    </row>
    <row r="690" spans="1:24" x14ac:dyDescent="0.25">
      <c r="A690" s="33">
        <v>220260000690</v>
      </c>
      <c r="B690" s="55" t="s">
        <v>451</v>
      </c>
      <c r="C690" s="34">
        <v>46050</v>
      </c>
      <c r="D690" s="33">
        <v>22026000721</v>
      </c>
      <c r="E690" s="55" t="s">
        <v>542</v>
      </c>
      <c r="F690" s="35">
        <v>272.5</v>
      </c>
      <c r="G690" s="55" t="s">
        <v>1735</v>
      </c>
      <c r="H690" s="55" t="s">
        <v>1736</v>
      </c>
      <c r="I690" s="33">
        <v>220</v>
      </c>
      <c r="J690" s="55" t="s">
        <v>455</v>
      </c>
      <c r="K690" s="55" t="s">
        <v>455</v>
      </c>
      <c r="L690" s="55" t="s">
        <v>456</v>
      </c>
      <c r="M690" s="55" t="s">
        <v>467</v>
      </c>
      <c r="N690" s="55" t="s">
        <v>468</v>
      </c>
      <c r="O690" s="32" t="s">
        <v>281</v>
      </c>
      <c r="P690" s="32" t="s">
        <v>242</v>
      </c>
      <c r="Q690" s="45" t="s">
        <v>396</v>
      </c>
      <c r="R690" s="32" t="s">
        <v>231</v>
      </c>
      <c r="S690" s="45" t="s">
        <v>69</v>
      </c>
      <c r="T690" s="42" t="str">
        <f>VLOOKUP(Tabla1[[#This Row],[AREA]],Hoja1!A:B,2,FALSE)</f>
        <v>03. Participación ciudadana y deportes</v>
      </c>
      <c r="U690" s="45" t="s">
        <v>192</v>
      </c>
      <c r="V690" s="42" t="str">
        <f>VLOOKUP(Tabla1[[#This Row],[PROGRAMA]],Hoja1!A:B,2,FALSE)</f>
        <v>9241. Participación ciudadana</v>
      </c>
      <c r="W690" s="45">
        <v>22</v>
      </c>
      <c r="X690" s="45">
        <v>22609</v>
      </c>
    </row>
    <row r="691" spans="1:24" x14ac:dyDescent="0.25">
      <c r="A691" s="33">
        <v>220249000182</v>
      </c>
      <c r="B691" s="55" t="s">
        <v>451</v>
      </c>
      <c r="C691" s="34">
        <v>46023</v>
      </c>
      <c r="D691" s="33">
        <v>22026001252</v>
      </c>
      <c r="E691" s="55" t="s">
        <v>1737</v>
      </c>
      <c r="F691" s="35">
        <v>7986</v>
      </c>
      <c r="G691" s="55" t="s">
        <v>1738</v>
      </c>
      <c r="H691" s="55" t="s">
        <v>1739</v>
      </c>
      <c r="I691" s="33">
        <v>220</v>
      </c>
      <c r="J691" s="55" t="s">
        <v>455</v>
      </c>
      <c r="K691" s="55" t="s">
        <v>455</v>
      </c>
      <c r="L691" s="55" t="s">
        <v>456</v>
      </c>
      <c r="M691" s="55" t="s">
        <v>801</v>
      </c>
      <c r="N691" s="55" t="s">
        <v>468</v>
      </c>
      <c r="O691" s="32" t="s">
        <v>278</v>
      </c>
      <c r="P691" s="32" t="s">
        <v>242</v>
      </c>
      <c r="Q691" s="45" t="s">
        <v>396</v>
      </c>
      <c r="R691" s="32" t="s">
        <v>231</v>
      </c>
      <c r="S691" s="45" t="s">
        <v>75</v>
      </c>
      <c r="T691" s="42" t="str">
        <f>VLOOKUP(Tabla1[[#This Row],[AREA]],Hoja1!A:B,2,FALSE)</f>
        <v>10. Personas mayores, familia y servicios sociales</v>
      </c>
      <c r="U691" s="45" t="s">
        <v>130</v>
      </c>
      <c r="V691" s="42" t="str">
        <f>VLOOKUP(Tabla1[[#This Row],[PROGRAMA]],Hoja1!A:B,2,FALSE)</f>
        <v>2311. Intervención social</v>
      </c>
      <c r="W691" s="45">
        <v>22</v>
      </c>
      <c r="X691" s="45">
        <v>22706</v>
      </c>
    </row>
    <row r="692" spans="1:24" x14ac:dyDescent="0.25">
      <c r="A692" s="33">
        <v>220259000691</v>
      </c>
      <c r="B692" s="55" t="s">
        <v>451</v>
      </c>
      <c r="C692" s="34">
        <v>46023</v>
      </c>
      <c r="D692" s="33">
        <v>22026001599</v>
      </c>
      <c r="E692" s="55" t="s">
        <v>650</v>
      </c>
      <c r="F692" s="35">
        <v>64157.88</v>
      </c>
      <c r="G692" s="55" t="s">
        <v>1633</v>
      </c>
      <c r="H692" s="55" t="s">
        <v>1740</v>
      </c>
      <c r="I692" s="33">
        <v>220</v>
      </c>
      <c r="J692" s="55" t="s">
        <v>1635</v>
      </c>
      <c r="K692" s="55" t="s">
        <v>455</v>
      </c>
      <c r="L692" s="55" t="s">
        <v>644</v>
      </c>
      <c r="M692" s="55" t="s">
        <v>457</v>
      </c>
      <c r="N692" s="55" t="s">
        <v>458</v>
      </c>
      <c r="O692" s="32" t="s">
        <v>276</v>
      </c>
      <c r="P692" s="32" t="s">
        <v>242</v>
      </c>
      <c r="Q692" s="45" t="s">
        <v>397</v>
      </c>
      <c r="R692" s="32" t="s">
        <v>232</v>
      </c>
      <c r="S692" s="45" t="s">
        <v>75</v>
      </c>
      <c r="T692" s="42" t="str">
        <f>VLOOKUP(Tabla1[[#This Row],[AREA]],Hoja1!A:B,2,FALSE)</f>
        <v>10. Personas mayores, familia y servicios sociales</v>
      </c>
      <c r="U692" s="45" t="s">
        <v>132</v>
      </c>
      <c r="V692" s="42" t="str">
        <f>VLOOKUP(Tabla1[[#This Row],[PROGRAMA]],Hoja1!A:B,2,FALSE)</f>
        <v>2312. Iniciativas sociales</v>
      </c>
      <c r="W692" s="45">
        <v>63</v>
      </c>
      <c r="X692" s="45">
        <v>632</v>
      </c>
    </row>
    <row r="693" spans="1:24" x14ac:dyDescent="0.25">
      <c r="A693" s="33">
        <v>220259000692</v>
      </c>
      <c r="B693" s="55" t="s">
        <v>451</v>
      </c>
      <c r="C693" s="34">
        <v>46023</v>
      </c>
      <c r="D693" s="33">
        <v>22026001137</v>
      </c>
      <c r="E693" s="55" t="s">
        <v>1364</v>
      </c>
      <c r="F693" s="35">
        <v>126548.15</v>
      </c>
      <c r="G693" s="55" t="s">
        <v>1741</v>
      </c>
      <c r="H693" s="55" t="s">
        <v>1742</v>
      </c>
      <c r="I693" s="33">
        <v>220</v>
      </c>
      <c r="J693" s="55" t="s">
        <v>783</v>
      </c>
      <c r="K693" s="55" t="s">
        <v>783</v>
      </c>
      <c r="L693" s="55" t="s">
        <v>473</v>
      </c>
      <c r="M693" s="55" t="s">
        <v>457</v>
      </c>
      <c r="N693" s="55" t="s">
        <v>458</v>
      </c>
      <c r="O693" s="32" t="s">
        <v>276</v>
      </c>
      <c r="P693" s="32" t="s">
        <v>242</v>
      </c>
      <c r="Q693" s="45" t="s">
        <v>397</v>
      </c>
      <c r="R693" s="32" t="s">
        <v>232</v>
      </c>
      <c r="S693" s="45" t="s">
        <v>262</v>
      </c>
      <c r="T693" s="42" t="str">
        <f>VLOOKUP(Tabla1[[#This Row],[AREA]],Hoja1!A:B,2,FALSE)</f>
        <v>11. Salud pública y seguridad ciudadana</v>
      </c>
      <c r="U693" s="45" t="s">
        <v>121</v>
      </c>
      <c r="V693" s="42" t="str">
        <f>VLOOKUP(Tabla1[[#This Row],[PROGRAMA]],Hoja1!A:B,2,FALSE)</f>
        <v>1631. Limpieza viaria</v>
      </c>
      <c r="W693" s="45">
        <v>62</v>
      </c>
      <c r="X693" s="45">
        <v>623</v>
      </c>
    </row>
    <row r="694" spans="1:24" x14ac:dyDescent="0.25">
      <c r="A694" s="33">
        <v>220259000693</v>
      </c>
      <c r="B694" s="55" t="s">
        <v>451</v>
      </c>
      <c r="C694" s="34">
        <v>46023</v>
      </c>
      <c r="D694" s="33">
        <v>22026001138</v>
      </c>
      <c r="E694" s="55" t="s">
        <v>1344</v>
      </c>
      <c r="F694" s="35">
        <v>188216.71</v>
      </c>
      <c r="G694" s="55" t="s">
        <v>1743</v>
      </c>
      <c r="H694" s="55" t="s">
        <v>1744</v>
      </c>
      <c r="I694" s="33">
        <v>220</v>
      </c>
      <c r="J694" s="55" t="s">
        <v>1194</v>
      </c>
      <c r="K694" s="55" t="s">
        <v>531</v>
      </c>
      <c r="L694" s="55" t="s">
        <v>473</v>
      </c>
      <c r="M694" s="55" t="s">
        <v>457</v>
      </c>
      <c r="N694" s="55" t="s">
        <v>458</v>
      </c>
      <c r="O694" s="32" t="s">
        <v>276</v>
      </c>
      <c r="P694" s="32" t="s">
        <v>242</v>
      </c>
      <c r="Q694" s="45" t="s">
        <v>397</v>
      </c>
      <c r="R694" s="32" t="s">
        <v>232</v>
      </c>
      <c r="S694" s="45" t="s">
        <v>262</v>
      </c>
      <c r="T694" s="42" t="str">
        <f>VLOOKUP(Tabla1[[#This Row],[AREA]],Hoja1!A:B,2,FALSE)</f>
        <v>11. Salud pública y seguridad ciudadana</v>
      </c>
      <c r="U694" s="45" t="s">
        <v>118</v>
      </c>
      <c r="V694" s="42" t="str">
        <f>VLOOKUP(Tabla1[[#This Row],[PROGRAMA]],Hoja1!A:B,2,FALSE)</f>
        <v>1621. Recogida de residuos</v>
      </c>
      <c r="W694" s="45">
        <v>63</v>
      </c>
      <c r="X694" s="45">
        <v>634</v>
      </c>
    </row>
    <row r="695" spans="1:24" x14ac:dyDescent="0.25">
      <c r="A695" s="33">
        <v>220259000694</v>
      </c>
      <c r="B695" s="55" t="s">
        <v>451</v>
      </c>
      <c r="C695" s="34">
        <v>46023</v>
      </c>
      <c r="D695" s="33">
        <v>22026001139</v>
      </c>
      <c r="E695" s="55" t="s">
        <v>1344</v>
      </c>
      <c r="F695" s="35">
        <v>218337.24</v>
      </c>
      <c r="G695" s="55" t="s">
        <v>1365</v>
      </c>
      <c r="H695" s="55" t="s">
        <v>1745</v>
      </c>
      <c r="I695" s="33">
        <v>220</v>
      </c>
      <c r="J695" s="55" t="s">
        <v>1367</v>
      </c>
      <c r="K695" s="55" t="s">
        <v>864</v>
      </c>
      <c r="L695" s="55" t="s">
        <v>473</v>
      </c>
      <c r="M695" s="55" t="s">
        <v>457</v>
      </c>
      <c r="N695" s="55" t="s">
        <v>458</v>
      </c>
      <c r="O695" s="32" t="s">
        <v>276</v>
      </c>
      <c r="P695" s="32" t="s">
        <v>242</v>
      </c>
      <c r="Q695" s="45" t="s">
        <v>397</v>
      </c>
      <c r="R695" s="32" t="s">
        <v>232</v>
      </c>
      <c r="S695" s="45" t="s">
        <v>262</v>
      </c>
      <c r="T695" s="42" t="str">
        <f>VLOOKUP(Tabla1[[#This Row],[AREA]],Hoja1!A:B,2,FALSE)</f>
        <v>11. Salud pública y seguridad ciudadana</v>
      </c>
      <c r="U695" s="45" t="s">
        <v>118</v>
      </c>
      <c r="V695" s="42" t="str">
        <f>VLOOKUP(Tabla1[[#This Row],[PROGRAMA]],Hoja1!A:B,2,FALSE)</f>
        <v>1621. Recogida de residuos</v>
      </c>
      <c r="W695" s="45">
        <v>63</v>
      </c>
      <c r="X695" s="45">
        <v>634</v>
      </c>
    </row>
    <row r="696" spans="1:24" x14ac:dyDescent="0.25">
      <c r="A696" s="33">
        <v>220259000695</v>
      </c>
      <c r="B696" s="55" t="s">
        <v>451</v>
      </c>
      <c r="C696" s="34">
        <v>46023</v>
      </c>
      <c r="D696" s="33">
        <v>22026001140</v>
      </c>
      <c r="E696" s="55" t="s">
        <v>1364</v>
      </c>
      <c r="F696" s="35">
        <v>336104.12</v>
      </c>
      <c r="G696" s="55" t="s">
        <v>1743</v>
      </c>
      <c r="H696" s="55" t="s">
        <v>1746</v>
      </c>
      <c r="I696" s="33">
        <v>220</v>
      </c>
      <c r="J696" s="55" t="s">
        <v>1194</v>
      </c>
      <c r="K696" s="55" t="s">
        <v>531</v>
      </c>
      <c r="L696" s="55" t="s">
        <v>473</v>
      </c>
      <c r="M696" s="55" t="s">
        <v>457</v>
      </c>
      <c r="N696" s="55" t="s">
        <v>458</v>
      </c>
      <c r="O696" s="32" t="s">
        <v>276</v>
      </c>
      <c r="P696" s="32" t="s">
        <v>242</v>
      </c>
      <c r="Q696" s="45" t="s">
        <v>397</v>
      </c>
      <c r="R696" s="32" t="s">
        <v>232</v>
      </c>
      <c r="S696" s="45" t="s">
        <v>262</v>
      </c>
      <c r="T696" s="42" t="str">
        <f>VLOOKUP(Tabla1[[#This Row],[AREA]],Hoja1!A:B,2,FALSE)</f>
        <v>11. Salud pública y seguridad ciudadana</v>
      </c>
      <c r="U696" s="45" t="s">
        <v>121</v>
      </c>
      <c r="V696" s="42" t="str">
        <f>VLOOKUP(Tabla1[[#This Row],[PROGRAMA]],Hoja1!A:B,2,FALSE)</f>
        <v>1631. Limpieza viaria</v>
      </c>
      <c r="W696" s="45">
        <v>62</v>
      </c>
      <c r="X696" s="45">
        <v>623</v>
      </c>
    </row>
    <row r="697" spans="1:24" x14ac:dyDescent="0.25">
      <c r="A697" s="33">
        <v>220259000699</v>
      </c>
      <c r="B697" s="55" t="s">
        <v>451</v>
      </c>
      <c r="C697" s="34">
        <v>46023</v>
      </c>
      <c r="D697" s="33">
        <v>22026001141</v>
      </c>
      <c r="E697" s="55" t="s">
        <v>1636</v>
      </c>
      <c r="F697" s="35">
        <v>79015.34</v>
      </c>
      <c r="G697" s="55" t="s">
        <v>1747</v>
      </c>
      <c r="H697" s="55" t="s">
        <v>1748</v>
      </c>
      <c r="I697" s="33">
        <v>220</v>
      </c>
      <c r="J697" s="55" t="s">
        <v>1749</v>
      </c>
      <c r="K697" s="55" t="s">
        <v>478</v>
      </c>
      <c r="L697" s="55" t="s">
        <v>473</v>
      </c>
      <c r="M697" s="55" t="s">
        <v>457</v>
      </c>
      <c r="N697" s="55" t="s">
        <v>458</v>
      </c>
      <c r="O697" s="32" t="s">
        <v>276</v>
      </c>
      <c r="P697" s="32" t="s">
        <v>242</v>
      </c>
      <c r="Q697" s="45" t="s">
        <v>396</v>
      </c>
      <c r="R697" s="32" t="s">
        <v>231</v>
      </c>
      <c r="S697" s="45" t="s">
        <v>262</v>
      </c>
      <c r="T697" s="42" t="str">
        <f>VLOOKUP(Tabla1[[#This Row],[AREA]],Hoja1!A:B,2,FALSE)</f>
        <v>11. Salud pública y seguridad ciudadana</v>
      </c>
      <c r="U697" s="45" t="s">
        <v>118</v>
      </c>
      <c r="V697" s="42" t="str">
        <f>VLOOKUP(Tabla1[[#This Row],[PROGRAMA]],Hoja1!A:B,2,FALSE)</f>
        <v>1621. Recogida de residuos</v>
      </c>
      <c r="W697" s="45">
        <v>20</v>
      </c>
      <c r="X697" s="45">
        <v>204</v>
      </c>
    </row>
    <row r="698" spans="1:24" x14ac:dyDescent="0.25">
      <c r="A698" s="33">
        <v>220259000700</v>
      </c>
      <c r="B698" s="55" t="s">
        <v>451</v>
      </c>
      <c r="C698" s="34">
        <v>46023</v>
      </c>
      <c r="D698" s="33">
        <v>22026001142</v>
      </c>
      <c r="E698" s="55" t="s">
        <v>1750</v>
      </c>
      <c r="F698" s="35">
        <v>786575.34</v>
      </c>
      <c r="G698" s="55" t="s">
        <v>313</v>
      </c>
      <c r="H698" s="55" t="s">
        <v>1751</v>
      </c>
      <c r="I698" s="33">
        <v>220</v>
      </c>
      <c r="J698" s="55" t="s">
        <v>904</v>
      </c>
      <c r="K698" s="55" t="s">
        <v>904</v>
      </c>
      <c r="L698" s="55" t="s">
        <v>456</v>
      </c>
      <c r="M698" s="55" t="s">
        <v>457</v>
      </c>
      <c r="N698" s="55" t="s">
        <v>458</v>
      </c>
      <c r="O698" s="32" t="s">
        <v>276</v>
      </c>
      <c r="P698" s="32" t="s">
        <v>242</v>
      </c>
      <c r="Q698" s="45" t="s">
        <v>396</v>
      </c>
      <c r="R698" s="32" t="s">
        <v>231</v>
      </c>
      <c r="S698" s="45" t="s">
        <v>262</v>
      </c>
      <c r="T698" s="42" t="str">
        <f>VLOOKUP(Tabla1[[#This Row],[AREA]],Hoja1!A:B,2,FALSE)</f>
        <v>11. Salud pública y seguridad ciudadana</v>
      </c>
      <c r="U698" s="45" t="s">
        <v>106</v>
      </c>
      <c r="V698" s="42" t="str">
        <f>VLOOKUP(Tabla1[[#This Row],[PROGRAMA]],Hoja1!A:B,2,FALSE)</f>
        <v>1321. Policía municipal</v>
      </c>
      <c r="W698" s="45">
        <v>22</v>
      </c>
      <c r="X698" s="45">
        <v>22701</v>
      </c>
    </row>
    <row r="699" spans="1:24" x14ac:dyDescent="0.25">
      <c r="A699" s="33">
        <v>220259000709</v>
      </c>
      <c r="B699" s="55" t="s">
        <v>451</v>
      </c>
      <c r="C699" s="34">
        <v>46023</v>
      </c>
      <c r="D699" s="33">
        <v>22026001600</v>
      </c>
      <c r="E699" s="55" t="s">
        <v>464</v>
      </c>
      <c r="F699" s="35">
        <v>956256</v>
      </c>
      <c r="G699" s="55" t="s">
        <v>1752</v>
      </c>
      <c r="H699" s="55" t="s">
        <v>1753</v>
      </c>
      <c r="I699" s="33">
        <v>220</v>
      </c>
      <c r="J699" s="55" t="s">
        <v>494</v>
      </c>
      <c r="K699" s="55" t="s">
        <v>494</v>
      </c>
      <c r="L699" s="55" t="s">
        <v>456</v>
      </c>
      <c r="M699" s="55" t="s">
        <v>457</v>
      </c>
      <c r="N699" s="55" t="s">
        <v>458</v>
      </c>
      <c r="O699" s="32" t="s">
        <v>276</v>
      </c>
      <c r="P699" s="32" t="s">
        <v>242</v>
      </c>
      <c r="Q699" s="45" t="s">
        <v>396</v>
      </c>
      <c r="R699" s="32" t="s">
        <v>231</v>
      </c>
      <c r="S699" s="45" t="s">
        <v>75</v>
      </c>
      <c r="T699" s="42" t="str">
        <f>VLOOKUP(Tabla1[[#This Row],[AREA]],Hoja1!A:B,2,FALSE)</f>
        <v>10. Personas mayores, familia y servicios sociales</v>
      </c>
      <c r="U699" s="45" t="s">
        <v>132</v>
      </c>
      <c r="V699" s="42" t="str">
        <f>VLOOKUP(Tabla1[[#This Row],[PROGRAMA]],Hoja1!A:B,2,FALSE)</f>
        <v>2312. Iniciativas sociales</v>
      </c>
      <c r="W699" s="45">
        <v>22</v>
      </c>
      <c r="X699" s="45">
        <v>22799</v>
      </c>
    </row>
    <row r="700" spans="1:24" x14ac:dyDescent="0.25">
      <c r="A700" s="33">
        <v>220259000710</v>
      </c>
      <c r="B700" s="55" t="s">
        <v>451</v>
      </c>
      <c r="C700" s="34">
        <v>46023</v>
      </c>
      <c r="D700" s="33">
        <v>22026001601</v>
      </c>
      <c r="E700" s="55" t="s">
        <v>464</v>
      </c>
      <c r="F700" s="35">
        <v>136608</v>
      </c>
      <c r="G700" s="55" t="s">
        <v>1752</v>
      </c>
      <c r="H700" s="55" t="s">
        <v>1754</v>
      </c>
      <c r="I700" s="33">
        <v>220</v>
      </c>
      <c r="J700" s="55" t="s">
        <v>494</v>
      </c>
      <c r="K700" s="55" t="s">
        <v>494</v>
      </c>
      <c r="L700" s="55" t="s">
        <v>456</v>
      </c>
      <c r="M700" s="55" t="s">
        <v>457</v>
      </c>
      <c r="N700" s="55" t="s">
        <v>458</v>
      </c>
      <c r="O700" s="32" t="s">
        <v>276</v>
      </c>
      <c r="P700" s="32" t="s">
        <v>242</v>
      </c>
      <c r="Q700" s="45" t="s">
        <v>396</v>
      </c>
      <c r="R700" s="32" t="s">
        <v>231</v>
      </c>
      <c r="S700" s="45" t="s">
        <v>75</v>
      </c>
      <c r="T700" s="42" t="str">
        <f>VLOOKUP(Tabla1[[#This Row],[AREA]],Hoja1!A:B,2,FALSE)</f>
        <v>10. Personas mayores, familia y servicios sociales</v>
      </c>
      <c r="U700" s="45" t="s">
        <v>132</v>
      </c>
      <c r="V700" s="42" t="str">
        <f>VLOOKUP(Tabla1[[#This Row],[PROGRAMA]],Hoja1!A:B,2,FALSE)</f>
        <v>2312. Iniciativas sociales</v>
      </c>
      <c r="W700" s="45">
        <v>22</v>
      </c>
      <c r="X700" s="45">
        <v>22799</v>
      </c>
    </row>
    <row r="701" spans="1:24" x14ac:dyDescent="0.25">
      <c r="A701" s="33">
        <v>220259000711</v>
      </c>
      <c r="B701" s="55" t="s">
        <v>451</v>
      </c>
      <c r="C701" s="34">
        <v>46023</v>
      </c>
      <c r="D701" s="33">
        <v>22026001602</v>
      </c>
      <c r="E701" s="55" t="s">
        <v>464</v>
      </c>
      <c r="F701" s="35">
        <v>17072.64</v>
      </c>
      <c r="G701" s="55" t="s">
        <v>1012</v>
      </c>
      <c r="H701" s="55" t="s">
        <v>1755</v>
      </c>
      <c r="I701" s="33">
        <v>220</v>
      </c>
      <c r="J701" s="55" t="s">
        <v>1014</v>
      </c>
      <c r="K701" s="55" t="s">
        <v>558</v>
      </c>
      <c r="L701" s="55" t="s">
        <v>456</v>
      </c>
      <c r="M701" s="55" t="s">
        <v>457</v>
      </c>
      <c r="N701" s="55" t="s">
        <v>458</v>
      </c>
      <c r="O701" s="32" t="s">
        <v>276</v>
      </c>
      <c r="P701" s="32" t="s">
        <v>242</v>
      </c>
      <c r="Q701" s="45" t="s">
        <v>396</v>
      </c>
      <c r="R701" s="32" t="s">
        <v>231</v>
      </c>
      <c r="S701" s="45" t="s">
        <v>75</v>
      </c>
      <c r="T701" s="42" t="str">
        <f>VLOOKUP(Tabla1[[#This Row],[AREA]],Hoja1!A:B,2,FALSE)</f>
        <v>10. Personas mayores, familia y servicios sociales</v>
      </c>
      <c r="U701" s="45" t="s">
        <v>132</v>
      </c>
      <c r="V701" s="42" t="str">
        <f>VLOOKUP(Tabla1[[#This Row],[PROGRAMA]],Hoja1!A:B,2,FALSE)</f>
        <v>2312. Iniciativas sociales</v>
      </c>
      <c r="W701" s="45">
        <v>22</v>
      </c>
      <c r="X701" s="45">
        <v>22799</v>
      </c>
    </row>
    <row r="702" spans="1:24" x14ac:dyDescent="0.25">
      <c r="A702" s="33">
        <v>220259000712</v>
      </c>
      <c r="B702" s="55" t="s">
        <v>451</v>
      </c>
      <c r="C702" s="34">
        <v>46023</v>
      </c>
      <c r="D702" s="33">
        <v>22026001603</v>
      </c>
      <c r="E702" s="55" t="s">
        <v>464</v>
      </c>
      <c r="F702" s="35">
        <v>115240.32000000001</v>
      </c>
      <c r="G702" s="55" t="s">
        <v>1012</v>
      </c>
      <c r="H702" s="55" t="s">
        <v>1756</v>
      </c>
      <c r="I702" s="33">
        <v>220</v>
      </c>
      <c r="J702" s="55" t="s">
        <v>1014</v>
      </c>
      <c r="K702" s="55" t="s">
        <v>558</v>
      </c>
      <c r="L702" s="55" t="s">
        <v>456</v>
      </c>
      <c r="M702" s="55" t="s">
        <v>457</v>
      </c>
      <c r="N702" s="55" t="s">
        <v>458</v>
      </c>
      <c r="O702" s="32" t="s">
        <v>276</v>
      </c>
      <c r="P702" s="32" t="s">
        <v>242</v>
      </c>
      <c r="Q702" s="45" t="s">
        <v>396</v>
      </c>
      <c r="R702" s="32" t="s">
        <v>231</v>
      </c>
      <c r="S702" s="45" t="s">
        <v>75</v>
      </c>
      <c r="T702" s="42" t="str">
        <f>VLOOKUP(Tabla1[[#This Row],[AREA]],Hoja1!A:B,2,FALSE)</f>
        <v>10. Personas mayores, familia y servicios sociales</v>
      </c>
      <c r="U702" s="45" t="s">
        <v>132</v>
      </c>
      <c r="V702" s="42" t="str">
        <f>VLOOKUP(Tabla1[[#This Row],[PROGRAMA]],Hoja1!A:B,2,FALSE)</f>
        <v>2312. Iniciativas sociales</v>
      </c>
      <c r="W702" s="45">
        <v>22</v>
      </c>
      <c r="X702" s="45">
        <v>22799</v>
      </c>
    </row>
    <row r="703" spans="1:24" x14ac:dyDescent="0.25">
      <c r="A703" s="33">
        <v>220260006286</v>
      </c>
      <c r="B703" s="55" t="s">
        <v>451</v>
      </c>
      <c r="C703" s="34">
        <v>46087</v>
      </c>
      <c r="D703" s="33">
        <v>22026002714</v>
      </c>
      <c r="E703" s="55" t="s">
        <v>1068</v>
      </c>
      <c r="F703" s="35">
        <v>129.6</v>
      </c>
      <c r="G703" s="55" t="s">
        <v>1713</v>
      </c>
      <c r="H703" s="55" t="s">
        <v>1757</v>
      </c>
      <c r="I703" s="33">
        <v>220</v>
      </c>
      <c r="J703" s="55" t="s">
        <v>472</v>
      </c>
      <c r="K703" s="55" t="s">
        <v>472</v>
      </c>
      <c r="L703" s="55" t="s">
        <v>456</v>
      </c>
      <c r="M703" s="55" t="s">
        <v>467</v>
      </c>
      <c r="N703" s="55" t="s">
        <v>468</v>
      </c>
      <c r="O703" s="32" t="s">
        <v>281</v>
      </c>
      <c r="P703" s="32" t="s">
        <v>242</v>
      </c>
      <c r="Q703" s="45">
        <v>6</v>
      </c>
      <c r="R703" s="32" t="s">
        <v>232</v>
      </c>
      <c r="S703" s="45" t="s">
        <v>74</v>
      </c>
      <c r="T703" s="42" t="str">
        <f>VLOOKUP(Tabla1[[#This Row],[AREA]],Hoja1!A:B,2,FALSE)</f>
        <v>09. Turismo, eventos y marca ciudad</v>
      </c>
      <c r="U703" s="45">
        <v>4321</v>
      </c>
      <c r="V703" s="42" t="str">
        <f>VLOOKUP(Tabla1[[#This Row],[PROGRAMA]],Hoja1!A:B,2,FALSE)</f>
        <v>4321. Turismo</v>
      </c>
      <c r="W703" s="45">
        <v>62</v>
      </c>
      <c r="X703" s="45">
        <v>623</v>
      </c>
    </row>
    <row r="704" spans="1:24" x14ac:dyDescent="0.25">
      <c r="A704" s="33">
        <v>220249000626</v>
      </c>
      <c r="B704" s="55" t="s">
        <v>451</v>
      </c>
      <c r="C704" s="34">
        <v>46099</v>
      </c>
      <c r="D704" s="33">
        <v>22025002299</v>
      </c>
      <c r="E704" s="55" t="s">
        <v>1758</v>
      </c>
      <c r="F704" s="35">
        <v>12886.98</v>
      </c>
      <c r="G704" s="55" t="s">
        <v>1759</v>
      </c>
      <c r="H704" s="55" t="s">
        <v>1760</v>
      </c>
      <c r="I704" s="33">
        <v>220</v>
      </c>
      <c r="J704" s="55" t="s">
        <v>455</v>
      </c>
      <c r="K704" s="55" t="s">
        <v>455</v>
      </c>
      <c r="L704" s="55" t="s">
        <v>456</v>
      </c>
      <c r="M704" s="55" t="s">
        <v>457</v>
      </c>
      <c r="N704" s="55" t="s">
        <v>458</v>
      </c>
      <c r="O704" s="32" t="s">
        <v>276</v>
      </c>
      <c r="P704" s="32" t="s">
        <v>242</v>
      </c>
      <c r="Q704" s="45">
        <v>6</v>
      </c>
      <c r="R704" s="32" t="s">
        <v>232</v>
      </c>
      <c r="S704" s="45" t="s">
        <v>74</v>
      </c>
      <c r="T704" s="42" t="str">
        <f>VLOOKUP(Tabla1[[#This Row],[AREA]],Hoja1!A:B,2,FALSE)</f>
        <v>09. Turismo, eventos y marca ciudad</v>
      </c>
      <c r="U704" s="45">
        <v>4321</v>
      </c>
      <c r="V704" s="42" t="str">
        <f>VLOOKUP(Tabla1[[#This Row],[PROGRAMA]],Hoja1!A:B,2,FALSE)</f>
        <v>4321. Turismo</v>
      </c>
      <c r="W704" s="45">
        <v>62</v>
      </c>
      <c r="X704" s="45">
        <v>627</v>
      </c>
    </row>
    <row r="705" spans="1:24" x14ac:dyDescent="0.25">
      <c r="A705" s="33">
        <v>220260001095</v>
      </c>
      <c r="B705" s="55" t="s">
        <v>451</v>
      </c>
      <c r="C705" s="34">
        <v>46064</v>
      </c>
      <c r="D705" s="33">
        <v>22026001974</v>
      </c>
      <c r="E705" s="55" t="s">
        <v>1761</v>
      </c>
      <c r="F705" s="35">
        <v>914.12</v>
      </c>
      <c r="G705" s="55" t="s">
        <v>981</v>
      </c>
      <c r="H705" s="55" t="s">
        <v>1762</v>
      </c>
      <c r="I705" s="33">
        <v>220</v>
      </c>
      <c r="J705" s="55" t="s">
        <v>812</v>
      </c>
      <c r="K705" s="55" t="s">
        <v>455</v>
      </c>
      <c r="L705" s="55" t="s">
        <v>456</v>
      </c>
      <c r="M705" s="55" t="s">
        <v>467</v>
      </c>
      <c r="N705" s="55" t="s">
        <v>468</v>
      </c>
      <c r="O705" s="32" t="s">
        <v>281</v>
      </c>
      <c r="P705" s="32" t="s">
        <v>242</v>
      </c>
      <c r="Q705" s="45" t="s">
        <v>396</v>
      </c>
      <c r="R705" s="32" t="s">
        <v>231</v>
      </c>
      <c r="S705" s="45" t="s">
        <v>262</v>
      </c>
      <c r="T705" s="42" t="str">
        <f>VLOOKUP(Tabla1[[#This Row],[AREA]],Hoja1!A:B,2,FALSE)</f>
        <v>11. Salud pública y seguridad ciudadana</v>
      </c>
      <c r="U705" s="45" t="s">
        <v>118</v>
      </c>
      <c r="V705" s="42" t="str">
        <f>VLOOKUP(Tabla1[[#This Row],[PROGRAMA]],Hoja1!A:B,2,FALSE)</f>
        <v>1621. Recogida de residuos</v>
      </c>
      <c r="W705" s="45">
        <v>21</v>
      </c>
      <c r="X705" s="45">
        <v>212</v>
      </c>
    </row>
    <row r="706" spans="1:24" x14ac:dyDescent="0.25">
      <c r="A706" s="33">
        <v>220260004714</v>
      </c>
      <c r="B706" s="55" t="s">
        <v>451</v>
      </c>
      <c r="C706" s="34">
        <v>46084</v>
      </c>
      <c r="D706" s="33">
        <v>22026002544</v>
      </c>
      <c r="E706" s="55" t="s">
        <v>1758</v>
      </c>
      <c r="F706" s="35">
        <v>597670.48</v>
      </c>
      <c r="G706" s="55" t="s">
        <v>1763</v>
      </c>
      <c r="H706" s="55" t="s">
        <v>1764</v>
      </c>
      <c r="I706" s="33">
        <v>220</v>
      </c>
      <c r="J706" s="55" t="s">
        <v>494</v>
      </c>
      <c r="K706" s="55" t="s">
        <v>494</v>
      </c>
      <c r="L706" s="55" t="s">
        <v>473</v>
      </c>
      <c r="M706" s="55" t="s">
        <v>457</v>
      </c>
      <c r="N706" s="55" t="s">
        <v>458</v>
      </c>
      <c r="O706" s="32" t="s">
        <v>276</v>
      </c>
      <c r="P706" s="32" t="s">
        <v>242</v>
      </c>
      <c r="Q706" s="45">
        <v>6</v>
      </c>
      <c r="R706" s="32" t="s">
        <v>232</v>
      </c>
      <c r="S706" s="45" t="s">
        <v>74</v>
      </c>
      <c r="T706" s="42" t="str">
        <f>VLOOKUP(Tabla1[[#This Row],[AREA]],Hoja1!A:B,2,FALSE)</f>
        <v>09. Turismo, eventos y marca ciudad</v>
      </c>
      <c r="U706" s="45">
        <v>4321</v>
      </c>
      <c r="V706" s="42" t="str">
        <f>VLOOKUP(Tabla1[[#This Row],[PROGRAMA]],Hoja1!A:B,2,FALSE)</f>
        <v>4321. Turismo</v>
      </c>
      <c r="W706" s="45">
        <v>62</v>
      </c>
      <c r="X706" s="45">
        <v>627</v>
      </c>
    </row>
    <row r="707" spans="1:24" x14ac:dyDescent="0.25">
      <c r="A707" s="33">
        <v>220259001060</v>
      </c>
      <c r="B707" s="55" t="s">
        <v>451</v>
      </c>
      <c r="C707" s="34">
        <v>46023</v>
      </c>
      <c r="D707" s="33">
        <v>22026002075</v>
      </c>
      <c r="E707" s="55" t="s">
        <v>1765</v>
      </c>
      <c r="F707" s="35">
        <v>23756.89</v>
      </c>
      <c r="G707" s="55" t="s">
        <v>881</v>
      </c>
      <c r="H707" s="55" t="s">
        <v>1766</v>
      </c>
      <c r="I707" s="33">
        <v>220</v>
      </c>
      <c r="J707" s="55" t="s">
        <v>455</v>
      </c>
      <c r="K707" s="55" t="s">
        <v>455</v>
      </c>
      <c r="L707" s="55" t="s">
        <v>644</v>
      </c>
      <c r="M707" s="55" t="s">
        <v>457</v>
      </c>
      <c r="N707" s="55" t="s">
        <v>458</v>
      </c>
      <c r="O707" s="32" t="s">
        <v>276</v>
      </c>
      <c r="P707" s="32" t="s">
        <v>242</v>
      </c>
      <c r="Q707" s="45">
        <v>6</v>
      </c>
      <c r="R707" s="32" t="s">
        <v>232</v>
      </c>
      <c r="S707" s="45" t="s">
        <v>74</v>
      </c>
      <c r="T707" s="42" t="str">
        <f>VLOOKUP(Tabla1[[#This Row],[AREA]],Hoja1!A:B,2,FALSE)</f>
        <v>09. Turismo, eventos y marca ciudad</v>
      </c>
      <c r="U707" s="45">
        <v>4321</v>
      </c>
      <c r="V707" s="42" t="str">
        <f>VLOOKUP(Tabla1[[#This Row],[PROGRAMA]],Hoja1!A:B,2,FALSE)</f>
        <v>4321. Turismo</v>
      </c>
      <c r="W707" s="45">
        <v>63</v>
      </c>
      <c r="X707" s="45">
        <v>632</v>
      </c>
    </row>
    <row r="708" spans="1:24" x14ac:dyDescent="0.25">
      <c r="A708" s="33">
        <v>220259000724</v>
      </c>
      <c r="B708" s="55" t="s">
        <v>451</v>
      </c>
      <c r="C708" s="34">
        <v>46023</v>
      </c>
      <c r="D708" s="33">
        <v>22026001970</v>
      </c>
      <c r="E708" s="55" t="s">
        <v>469</v>
      </c>
      <c r="F708" s="35">
        <v>36527.050000000003</v>
      </c>
      <c r="G708" s="55" t="s">
        <v>1767</v>
      </c>
      <c r="H708" s="55" t="s">
        <v>1768</v>
      </c>
      <c r="I708" s="33">
        <v>220</v>
      </c>
      <c r="J708" s="55" t="s">
        <v>455</v>
      </c>
      <c r="K708" s="55" t="s">
        <v>455</v>
      </c>
      <c r="L708" s="55" t="s">
        <v>456</v>
      </c>
      <c r="M708" s="55" t="s">
        <v>457</v>
      </c>
      <c r="N708" s="55" t="s">
        <v>458</v>
      </c>
      <c r="O708" s="32" t="s">
        <v>276</v>
      </c>
      <c r="P708" s="32" t="s">
        <v>242</v>
      </c>
      <c r="Q708" s="45" t="s">
        <v>397</v>
      </c>
      <c r="R708" s="32" t="s">
        <v>232</v>
      </c>
      <c r="S708" s="45" t="s">
        <v>70</v>
      </c>
      <c r="T708" s="42" t="str">
        <f>VLOOKUP(Tabla1[[#This Row],[AREA]],Hoja1!A:B,2,FALSE)</f>
        <v>04. Hacienda, personal y modernización administrativa</v>
      </c>
      <c r="U708" s="45" t="s">
        <v>186</v>
      </c>
      <c r="V708" s="42" t="str">
        <f>VLOOKUP(Tabla1[[#This Row],[PROGRAMA]],Hoja1!A:B,2,FALSE)</f>
        <v>9204. Tecnologías de la información y comunicación</v>
      </c>
      <c r="W708" s="45">
        <v>64</v>
      </c>
      <c r="X708" s="45">
        <v>641</v>
      </c>
    </row>
    <row r="709" spans="1:24" x14ac:dyDescent="0.25">
      <c r="A709" s="33">
        <v>220259000725</v>
      </c>
      <c r="B709" s="55" t="s">
        <v>451</v>
      </c>
      <c r="C709" s="34">
        <v>46023</v>
      </c>
      <c r="D709" s="33">
        <v>22026001971</v>
      </c>
      <c r="E709" s="55" t="s">
        <v>469</v>
      </c>
      <c r="F709" s="35">
        <v>20746.82</v>
      </c>
      <c r="G709" s="55" t="s">
        <v>373</v>
      </c>
      <c r="H709" s="55" t="s">
        <v>1769</v>
      </c>
      <c r="I709" s="33">
        <v>220</v>
      </c>
      <c r="J709" s="55" t="s">
        <v>917</v>
      </c>
      <c r="K709" s="55" t="s">
        <v>918</v>
      </c>
      <c r="L709" s="55" t="s">
        <v>456</v>
      </c>
      <c r="M709" s="55" t="s">
        <v>457</v>
      </c>
      <c r="N709" s="55" t="s">
        <v>458</v>
      </c>
      <c r="O709" s="32" t="s">
        <v>276</v>
      </c>
      <c r="P709" s="32" t="s">
        <v>242</v>
      </c>
      <c r="Q709" s="45" t="s">
        <v>397</v>
      </c>
      <c r="R709" s="32" t="s">
        <v>232</v>
      </c>
      <c r="S709" s="45" t="s">
        <v>70</v>
      </c>
      <c r="T709" s="42" t="str">
        <f>VLOOKUP(Tabla1[[#This Row],[AREA]],Hoja1!A:B,2,FALSE)</f>
        <v>04. Hacienda, personal y modernización administrativa</v>
      </c>
      <c r="U709" s="45" t="s">
        <v>186</v>
      </c>
      <c r="V709" s="42" t="str">
        <f>VLOOKUP(Tabla1[[#This Row],[PROGRAMA]],Hoja1!A:B,2,FALSE)</f>
        <v>9204. Tecnologías de la información y comunicación</v>
      </c>
      <c r="W709" s="45">
        <v>64</v>
      </c>
      <c r="X709" s="45">
        <v>641</v>
      </c>
    </row>
    <row r="710" spans="1:24" x14ac:dyDescent="0.25">
      <c r="A710" s="33">
        <v>220259000726</v>
      </c>
      <c r="B710" s="55" t="s">
        <v>451</v>
      </c>
      <c r="C710" s="34">
        <v>46023</v>
      </c>
      <c r="D710" s="33">
        <v>22026001972</v>
      </c>
      <c r="E710" s="55" t="s">
        <v>469</v>
      </c>
      <c r="F710" s="35">
        <v>42850.06</v>
      </c>
      <c r="G710" s="55" t="s">
        <v>1242</v>
      </c>
      <c r="H710" s="55" t="s">
        <v>1770</v>
      </c>
      <c r="I710" s="33">
        <v>220</v>
      </c>
      <c r="J710" s="55" t="s">
        <v>1003</v>
      </c>
      <c r="K710" s="55" t="s">
        <v>455</v>
      </c>
      <c r="L710" s="55" t="s">
        <v>456</v>
      </c>
      <c r="M710" s="55" t="s">
        <v>457</v>
      </c>
      <c r="N710" s="55" t="s">
        <v>458</v>
      </c>
      <c r="O710" s="32" t="s">
        <v>276</v>
      </c>
      <c r="P710" s="32" t="s">
        <v>242</v>
      </c>
      <c r="Q710" s="45" t="s">
        <v>397</v>
      </c>
      <c r="R710" s="32" t="s">
        <v>232</v>
      </c>
      <c r="S710" s="45" t="s">
        <v>70</v>
      </c>
      <c r="T710" s="42" t="str">
        <f>VLOOKUP(Tabla1[[#This Row],[AREA]],Hoja1!A:B,2,FALSE)</f>
        <v>04. Hacienda, personal y modernización administrativa</v>
      </c>
      <c r="U710" s="45" t="s">
        <v>186</v>
      </c>
      <c r="V710" s="42" t="str">
        <f>VLOOKUP(Tabla1[[#This Row],[PROGRAMA]],Hoja1!A:B,2,FALSE)</f>
        <v>9204. Tecnologías de la información y comunicación</v>
      </c>
      <c r="W710" s="45">
        <v>64</v>
      </c>
      <c r="X710" s="45">
        <v>641</v>
      </c>
    </row>
    <row r="711" spans="1:24" x14ac:dyDescent="0.25">
      <c r="A711" s="33">
        <v>220259000727</v>
      </c>
      <c r="B711" s="55" t="s">
        <v>451</v>
      </c>
      <c r="C711" s="34">
        <v>46023</v>
      </c>
      <c r="D711" s="33">
        <v>22026001968</v>
      </c>
      <c r="E711" s="55" t="s">
        <v>469</v>
      </c>
      <c r="F711" s="35">
        <v>133498.1</v>
      </c>
      <c r="G711" s="55" t="s">
        <v>919</v>
      </c>
      <c r="H711" s="55" t="s">
        <v>1771</v>
      </c>
      <c r="I711" s="33">
        <v>220</v>
      </c>
      <c r="J711" s="55" t="s">
        <v>494</v>
      </c>
      <c r="K711" s="55" t="s">
        <v>494</v>
      </c>
      <c r="L711" s="55" t="s">
        <v>456</v>
      </c>
      <c r="M711" s="55" t="s">
        <v>457</v>
      </c>
      <c r="N711" s="55" t="s">
        <v>458</v>
      </c>
      <c r="O711" s="32" t="s">
        <v>276</v>
      </c>
      <c r="P711" s="32" t="s">
        <v>242</v>
      </c>
      <c r="Q711" s="45" t="s">
        <v>397</v>
      </c>
      <c r="R711" s="32" t="s">
        <v>232</v>
      </c>
      <c r="S711" s="45" t="s">
        <v>70</v>
      </c>
      <c r="T711" s="42" t="str">
        <f>VLOOKUP(Tabla1[[#This Row],[AREA]],Hoja1!A:B,2,FALSE)</f>
        <v>04. Hacienda, personal y modernización administrativa</v>
      </c>
      <c r="U711" s="45" t="s">
        <v>186</v>
      </c>
      <c r="V711" s="42" t="str">
        <f>VLOOKUP(Tabla1[[#This Row],[PROGRAMA]],Hoja1!A:B,2,FALSE)</f>
        <v>9204. Tecnologías de la información y comunicación</v>
      </c>
      <c r="W711" s="45">
        <v>64</v>
      </c>
      <c r="X711" s="45">
        <v>641</v>
      </c>
    </row>
    <row r="712" spans="1:24" x14ac:dyDescent="0.25">
      <c r="A712" s="33">
        <v>220259000728</v>
      </c>
      <c r="B712" s="55" t="s">
        <v>451</v>
      </c>
      <c r="C712" s="34">
        <v>46023</v>
      </c>
      <c r="D712" s="33">
        <v>22026001969</v>
      </c>
      <c r="E712" s="55" t="s">
        <v>469</v>
      </c>
      <c r="F712" s="35">
        <v>153094.26999999999</v>
      </c>
      <c r="G712" s="55" t="s">
        <v>919</v>
      </c>
      <c r="H712" s="55" t="s">
        <v>1772</v>
      </c>
      <c r="I712" s="33">
        <v>220</v>
      </c>
      <c r="J712" s="55" t="s">
        <v>494</v>
      </c>
      <c r="K712" s="55" t="s">
        <v>494</v>
      </c>
      <c r="L712" s="55" t="s">
        <v>473</v>
      </c>
      <c r="M712" s="55" t="s">
        <v>457</v>
      </c>
      <c r="N712" s="55" t="s">
        <v>458</v>
      </c>
      <c r="O712" s="32" t="s">
        <v>276</v>
      </c>
      <c r="P712" s="32" t="s">
        <v>242</v>
      </c>
      <c r="Q712" s="45" t="s">
        <v>397</v>
      </c>
      <c r="R712" s="32" t="s">
        <v>232</v>
      </c>
      <c r="S712" s="45" t="s">
        <v>70</v>
      </c>
      <c r="T712" s="42" t="str">
        <f>VLOOKUP(Tabla1[[#This Row],[AREA]],Hoja1!A:B,2,FALSE)</f>
        <v>04. Hacienda, personal y modernización administrativa</v>
      </c>
      <c r="U712" s="45" t="s">
        <v>186</v>
      </c>
      <c r="V712" s="42" t="str">
        <f>VLOOKUP(Tabla1[[#This Row],[PROGRAMA]],Hoja1!A:B,2,FALSE)</f>
        <v>9204. Tecnologías de la información y comunicación</v>
      </c>
      <c r="W712" s="45">
        <v>64</v>
      </c>
      <c r="X712" s="45">
        <v>641</v>
      </c>
    </row>
    <row r="713" spans="1:24" x14ac:dyDescent="0.25">
      <c r="A713" s="33">
        <v>220259000763</v>
      </c>
      <c r="B713" s="55" t="s">
        <v>451</v>
      </c>
      <c r="C713" s="34">
        <v>46023</v>
      </c>
      <c r="D713" s="33">
        <v>22026001143</v>
      </c>
      <c r="E713" s="55" t="s">
        <v>1364</v>
      </c>
      <c r="F713" s="35">
        <v>712387.5</v>
      </c>
      <c r="G713" s="55" t="s">
        <v>1773</v>
      </c>
      <c r="H713" s="55" t="s">
        <v>1774</v>
      </c>
      <c r="I713" s="33">
        <v>220</v>
      </c>
      <c r="J713" s="55" t="s">
        <v>494</v>
      </c>
      <c r="K713" s="55" t="s">
        <v>494</v>
      </c>
      <c r="L713" s="55" t="s">
        <v>473</v>
      </c>
      <c r="M713" s="55" t="s">
        <v>457</v>
      </c>
      <c r="N713" s="55" t="s">
        <v>458</v>
      </c>
      <c r="O713" s="32" t="s">
        <v>276</v>
      </c>
      <c r="P713" s="32" t="s">
        <v>242</v>
      </c>
      <c r="Q713" s="45" t="s">
        <v>397</v>
      </c>
      <c r="R713" s="32" t="s">
        <v>232</v>
      </c>
      <c r="S713" s="45" t="s">
        <v>262</v>
      </c>
      <c r="T713" s="42" t="str">
        <f>VLOOKUP(Tabla1[[#This Row],[AREA]],Hoja1!A:B,2,FALSE)</f>
        <v>11. Salud pública y seguridad ciudadana</v>
      </c>
      <c r="U713" s="45" t="s">
        <v>121</v>
      </c>
      <c r="V713" s="42" t="str">
        <f>VLOOKUP(Tabla1[[#This Row],[PROGRAMA]],Hoja1!A:B,2,FALSE)</f>
        <v>1631. Limpieza viaria</v>
      </c>
      <c r="W713" s="45">
        <v>62</v>
      </c>
      <c r="X713" s="45">
        <v>623</v>
      </c>
    </row>
    <row r="714" spans="1:24" x14ac:dyDescent="0.25">
      <c r="A714" s="33">
        <v>220259000768</v>
      </c>
      <c r="B714" s="55" t="s">
        <v>451</v>
      </c>
      <c r="C714" s="34">
        <v>46023</v>
      </c>
      <c r="D714" s="33">
        <v>22026001606</v>
      </c>
      <c r="E714" s="55" t="s">
        <v>650</v>
      </c>
      <c r="F714" s="35">
        <v>12308.52</v>
      </c>
      <c r="G714" s="55" t="s">
        <v>1347</v>
      </c>
      <c r="H714" s="55" t="s">
        <v>1775</v>
      </c>
      <c r="I714" s="33">
        <v>220</v>
      </c>
      <c r="J714" s="55" t="s">
        <v>1349</v>
      </c>
      <c r="K714" s="55" t="s">
        <v>455</v>
      </c>
      <c r="L714" s="55" t="s">
        <v>456</v>
      </c>
      <c r="M714" s="55" t="s">
        <v>457</v>
      </c>
      <c r="N714" s="55" t="s">
        <v>458</v>
      </c>
      <c r="O714" s="32" t="s">
        <v>276</v>
      </c>
      <c r="P714" s="32" t="s">
        <v>242</v>
      </c>
      <c r="Q714" s="45" t="s">
        <v>397</v>
      </c>
      <c r="R714" s="32" t="s">
        <v>232</v>
      </c>
      <c r="S714" s="45" t="s">
        <v>75</v>
      </c>
      <c r="T714" s="42" t="str">
        <f>VLOOKUP(Tabla1[[#This Row],[AREA]],Hoja1!A:B,2,FALSE)</f>
        <v>10. Personas mayores, familia y servicios sociales</v>
      </c>
      <c r="U714" s="45" t="s">
        <v>132</v>
      </c>
      <c r="V714" s="42" t="str">
        <f>VLOOKUP(Tabla1[[#This Row],[PROGRAMA]],Hoja1!A:B,2,FALSE)</f>
        <v>2312. Iniciativas sociales</v>
      </c>
      <c r="W714" s="45">
        <v>63</v>
      </c>
      <c r="X714" s="45">
        <v>632</v>
      </c>
    </row>
    <row r="715" spans="1:24" x14ac:dyDescent="0.25">
      <c r="A715" s="33">
        <v>220259000771</v>
      </c>
      <c r="B715" s="55" t="s">
        <v>451</v>
      </c>
      <c r="C715" s="34">
        <v>46023</v>
      </c>
      <c r="D715" s="33">
        <v>22026001380</v>
      </c>
      <c r="E715" s="55" t="s">
        <v>771</v>
      </c>
      <c r="F715" s="35">
        <v>92240.09</v>
      </c>
      <c r="G715" s="55" t="s">
        <v>1455</v>
      </c>
      <c r="H715" s="55" t="s">
        <v>1776</v>
      </c>
      <c r="I715" s="33">
        <v>220</v>
      </c>
      <c r="J715" s="55" t="s">
        <v>455</v>
      </c>
      <c r="K715" s="55" t="s">
        <v>455</v>
      </c>
      <c r="L715" s="55" t="s">
        <v>456</v>
      </c>
      <c r="M715" s="55" t="s">
        <v>457</v>
      </c>
      <c r="N715" s="55" t="s">
        <v>458</v>
      </c>
      <c r="O715" s="32" t="s">
        <v>276</v>
      </c>
      <c r="P715" s="32" t="s">
        <v>242</v>
      </c>
      <c r="Q715" s="45" t="s">
        <v>396</v>
      </c>
      <c r="R715" s="32" t="s">
        <v>231</v>
      </c>
      <c r="S715" s="45" t="s">
        <v>69</v>
      </c>
      <c r="T715" s="42" t="str">
        <f>VLOOKUP(Tabla1[[#This Row],[AREA]],Hoja1!A:B,2,FALSE)</f>
        <v>03. Participación ciudadana y deportes</v>
      </c>
      <c r="U715" s="45" t="s">
        <v>192</v>
      </c>
      <c r="V715" s="42" t="str">
        <f>VLOOKUP(Tabla1[[#This Row],[PROGRAMA]],Hoja1!A:B,2,FALSE)</f>
        <v>9241. Participación ciudadana</v>
      </c>
      <c r="W715" s="45">
        <v>22</v>
      </c>
      <c r="X715" s="45">
        <v>22799</v>
      </c>
    </row>
    <row r="716" spans="1:24" x14ac:dyDescent="0.25">
      <c r="A716" s="33">
        <v>220259001061</v>
      </c>
      <c r="B716" s="55" t="s">
        <v>451</v>
      </c>
      <c r="C716" s="34">
        <v>46023</v>
      </c>
      <c r="D716" s="33">
        <v>22026002076</v>
      </c>
      <c r="E716" s="55" t="s">
        <v>1765</v>
      </c>
      <c r="F716" s="35">
        <v>616.42999999999995</v>
      </c>
      <c r="G716" s="55" t="s">
        <v>1759</v>
      </c>
      <c r="H716" s="55" t="s">
        <v>1777</v>
      </c>
      <c r="I716" s="33">
        <v>220</v>
      </c>
      <c r="J716" s="55" t="s">
        <v>455</v>
      </c>
      <c r="K716" s="55" t="s">
        <v>455</v>
      </c>
      <c r="L716" s="55" t="s">
        <v>456</v>
      </c>
      <c r="M716" s="55" t="s">
        <v>457</v>
      </c>
      <c r="N716" s="55" t="s">
        <v>458</v>
      </c>
      <c r="O716" s="32" t="s">
        <v>276</v>
      </c>
      <c r="P716" s="32" t="s">
        <v>242</v>
      </c>
      <c r="Q716" s="45">
        <v>6</v>
      </c>
      <c r="R716" s="32" t="s">
        <v>232</v>
      </c>
      <c r="S716" s="45" t="s">
        <v>74</v>
      </c>
      <c r="T716" s="42" t="str">
        <f>VLOOKUP(Tabla1[[#This Row],[AREA]],Hoja1!A:B,2,FALSE)</f>
        <v>09. Turismo, eventos y marca ciudad</v>
      </c>
      <c r="U716" s="45">
        <v>4321</v>
      </c>
      <c r="V716" s="42" t="str">
        <f>VLOOKUP(Tabla1[[#This Row],[PROGRAMA]],Hoja1!A:B,2,FALSE)</f>
        <v>4321. Turismo</v>
      </c>
      <c r="W716" s="45">
        <v>63</v>
      </c>
      <c r="X716" s="45">
        <v>632</v>
      </c>
    </row>
    <row r="717" spans="1:24" x14ac:dyDescent="0.25">
      <c r="A717" s="33">
        <v>220259000795</v>
      </c>
      <c r="B717" s="55" t="s">
        <v>451</v>
      </c>
      <c r="C717" s="34">
        <v>46023</v>
      </c>
      <c r="D717" s="33">
        <v>22026001985</v>
      </c>
      <c r="E717" s="55" t="s">
        <v>1657</v>
      </c>
      <c r="F717" s="35">
        <v>289714.99</v>
      </c>
      <c r="G717" s="55" t="s">
        <v>919</v>
      </c>
      <c r="H717" s="55" t="s">
        <v>1778</v>
      </c>
      <c r="I717" s="33">
        <v>220</v>
      </c>
      <c r="J717" s="55" t="s">
        <v>494</v>
      </c>
      <c r="K717" s="55" t="s">
        <v>494</v>
      </c>
      <c r="L717" s="55" t="s">
        <v>456</v>
      </c>
      <c r="M717" s="55" t="s">
        <v>457</v>
      </c>
      <c r="N717" s="55" t="s">
        <v>458</v>
      </c>
      <c r="O717" s="32" t="s">
        <v>276</v>
      </c>
      <c r="P717" s="32" t="s">
        <v>242</v>
      </c>
      <c r="Q717" s="45" t="s">
        <v>397</v>
      </c>
      <c r="R717" s="32" t="s">
        <v>232</v>
      </c>
      <c r="S717" s="45" t="s">
        <v>74</v>
      </c>
      <c r="T717" s="42" t="str">
        <f>VLOOKUP(Tabla1[[#This Row],[AREA]],Hoja1!A:B,2,FALSE)</f>
        <v>09. Turismo, eventos y marca ciudad</v>
      </c>
      <c r="U717" s="45" t="s">
        <v>176</v>
      </c>
      <c r="V717" s="42" t="str">
        <f>VLOOKUP(Tabla1[[#This Row],[PROGRAMA]],Hoja1!A:B,2,FALSE)</f>
        <v>4321. Turismo</v>
      </c>
      <c r="W717" s="45">
        <v>64</v>
      </c>
      <c r="X717" s="45">
        <v>641</v>
      </c>
    </row>
    <row r="718" spans="1:24" x14ac:dyDescent="0.25">
      <c r="A718" s="33">
        <v>220259000796</v>
      </c>
      <c r="B718" s="55" t="s">
        <v>451</v>
      </c>
      <c r="C718" s="34">
        <v>46023</v>
      </c>
      <c r="D718" s="33">
        <v>22026001381</v>
      </c>
      <c r="E718" s="55" t="s">
        <v>672</v>
      </c>
      <c r="F718" s="35">
        <v>39993.89</v>
      </c>
      <c r="G718" s="55" t="s">
        <v>34</v>
      </c>
      <c r="H718" s="55" t="s">
        <v>1779</v>
      </c>
      <c r="I718" s="33">
        <v>220</v>
      </c>
      <c r="J718" s="55" t="s">
        <v>455</v>
      </c>
      <c r="K718" s="55" t="s">
        <v>455</v>
      </c>
      <c r="L718" s="55" t="s">
        <v>456</v>
      </c>
      <c r="M718" s="55" t="s">
        <v>457</v>
      </c>
      <c r="N718" s="55" t="s">
        <v>458</v>
      </c>
      <c r="O718" s="32" t="s">
        <v>276</v>
      </c>
      <c r="P718" s="32" t="s">
        <v>242</v>
      </c>
      <c r="Q718" s="45" t="s">
        <v>396</v>
      </c>
      <c r="R718" s="32" t="s">
        <v>231</v>
      </c>
      <c r="S718" s="45" t="s">
        <v>69</v>
      </c>
      <c r="T718" s="42" t="str">
        <f>VLOOKUP(Tabla1[[#This Row],[AREA]],Hoja1!A:B,2,FALSE)</f>
        <v>03. Participación ciudadana y deportes</v>
      </c>
      <c r="U718" s="45" t="s">
        <v>192</v>
      </c>
      <c r="V718" s="42" t="str">
        <f>VLOOKUP(Tabla1[[#This Row],[PROGRAMA]],Hoja1!A:B,2,FALSE)</f>
        <v>9241. Participación ciudadana</v>
      </c>
      <c r="W718" s="45">
        <v>22</v>
      </c>
      <c r="X718" s="45">
        <v>22700</v>
      </c>
    </row>
    <row r="719" spans="1:24" x14ac:dyDescent="0.25">
      <c r="A719" s="33">
        <v>220259000823</v>
      </c>
      <c r="B719" s="55" t="s">
        <v>451</v>
      </c>
      <c r="C719" s="34">
        <v>46023</v>
      </c>
      <c r="D719" s="33">
        <v>22026001607</v>
      </c>
      <c r="E719" s="55" t="s">
        <v>1126</v>
      </c>
      <c r="F719" s="35">
        <v>550</v>
      </c>
      <c r="G719" s="55" t="s">
        <v>1117</v>
      </c>
      <c r="H719" s="55" t="s">
        <v>1780</v>
      </c>
      <c r="I719" s="33">
        <v>220</v>
      </c>
      <c r="J719" s="55" t="s">
        <v>494</v>
      </c>
      <c r="K719" s="55" t="s">
        <v>494</v>
      </c>
      <c r="L719" s="55" t="s">
        <v>473</v>
      </c>
      <c r="M719" s="55" t="s">
        <v>457</v>
      </c>
      <c r="N719" s="55" t="s">
        <v>458</v>
      </c>
      <c r="O719" s="32" t="s">
        <v>276</v>
      </c>
      <c r="P719" s="32" t="s">
        <v>242</v>
      </c>
      <c r="Q719" s="45" t="s">
        <v>396</v>
      </c>
      <c r="R719" s="32" t="s">
        <v>231</v>
      </c>
      <c r="S719" s="45" t="s">
        <v>75</v>
      </c>
      <c r="T719" s="42" t="str">
        <f>VLOOKUP(Tabla1[[#This Row],[AREA]],Hoja1!A:B,2,FALSE)</f>
        <v>10. Personas mayores, familia y servicios sociales</v>
      </c>
      <c r="U719" s="45" t="s">
        <v>139</v>
      </c>
      <c r="V719" s="42" t="str">
        <f>VLOOKUP(Tabla1[[#This Row],[PROGRAMA]],Hoja1!A:B,2,FALSE)</f>
        <v>2412. Formación para el empleo</v>
      </c>
      <c r="W719" s="45">
        <v>22</v>
      </c>
      <c r="X719" s="45">
        <v>22103</v>
      </c>
    </row>
    <row r="720" spans="1:24" x14ac:dyDescent="0.25">
      <c r="A720" s="33">
        <v>220259000824</v>
      </c>
      <c r="B720" s="55" t="s">
        <v>451</v>
      </c>
      <c r="C720" s="34">
        <v>46023</v>
      </c>
      <c r="D720" s="33">
        <v>22026001145</v>
      </c>
      <c r="E720" s="55" t="s">
        <v>1131</v>
      </c>
      <c r="F720" s="35">
        <v>90000</v>
      </c>
      <c r="G720" s="55" t="s">
        <v>1117</v>
      </c>
      <c r="H720" s="55" t="s">
        <v>1781</v>
      </c>
      <c r="I720" s="33">
        <v>220</v>
      </c>
      <c r="J720" s="55" t="s">
        <v>494</v>
      </c>
      <c r="K720" s="55" t="s">
        <v>494</v>
      </c>
      <c r="L720" s="55" t="s">
        <v>473</v>
      </c>
      <c r="M720" s="55" t="s">
        <v>457</v>
      </c>
      <c r="N720" s="55" t="s">
        <v>458</v>
      </c>
      <c r="O720" s="32" t="s">
        <v>276</v>
      </c>
      <c r="P720" s="32" t="s">
        <v>242</v>
      </c>
      <c r="Q720" s="45" t="s">
        <v>396</v>
      </c>
      <c r="R720" s="32" t="s">
        <v>231</v>
      </c>
      <c r="S720" s="45" t="s">
        <v>262</v>
      </c>
      <c r="T720" s="42" t="str">
        <f>VLOOKUP(Tabla1[[#This Row],[AREA]],Hoja1!A:B,2,FALSE)</f>
        <v>11. Salud pública y seguridad ciudadana</v>
      </c>
      <c r="U720" s="45" t="s">
        <v>106</v>
      </c>
      <c r="V720" s="42" t="str">
        <f>VLOOKUP(Tabla1[[#This Row],[PROGRAMA]],Hoja1!A:B,2,FALSE)</f>
        <v>1321. Policía municipal</v>
      </c>
      <c r="W720" s="45">
        <v>22</v>
      </c>
      <c r="X720" s="45">
        <v>22103</v>
      </c>
    </row>
    <row r="721" spans="1:24" x14ac:dyDescent="0.25">
      <c r="A721" s="33">
        <v>220259000825</v>
      </c>
      <c r="B721" s="55" t="s">
        <v>451</v>
      </c>
      <c r="C721" s="34">
        <v>46023</v>
      </c>
      <c r="D721" s="33">
        <v>22026001146</v>
      </c>
      <c r="E721" s="55" t="s">
        <v>1145</v>
      </c>
      <c r="F721" s="35">
        <v>1500</v>
      </c>
      <c r="G721" s="55" t="s">
        <v>1117</v>
      </c>
      <c r="H721" s="55" t="s">
        <v>1782</v>
      </c>
      <c r="I721" s="33">
        <v>220</v>
      </c>
      <c r="J721" s="55" t="s">
        <v>494</v>
      </c>
      <c r="K721" s="55" t="s">
        <v>494</v>
      </c>
      <c r="L721" s="55" t="s">
        <v>473</v>
      </c>
      <c r="M721" s="55" t="s">
        <v>457</v>
      </c>
      <c r="N721" s="55" t="s">
        <v>458</v>
      </c>
      <c r="O721" s="32" t="s">
        <v>276</v>
      </c>
      <c r="P721" s="32" t="s">
        <v>242</v>
      </c>
      <c r="Q721" s="45" t="s">
        <v>396</v>
      </c>
      <c r="R721" s="32" t="s">
        <v>231</v>
      </c>
      <c r="S721" s="45" t="s">
        <v>262</v>
      </c>
      <c r="T721" s="42" t="str">
        <f>VLOOKUP(Tabla1[[#This Row],[AREA]],Hoja1!A:B,2,FALSE)</f>
        <v>11. Salud pública y seguridad ciudadana</v>
      </c>
      <c r="U721" s="45" t="s">
        <v>112</v>
      </c>
      <c r="V721" s="42" t="str">
        <f>VLOOKUP(Tabla1[[#This Row],[PROGRAMA]],Hoja1!A:B,2,FALSE)</f>
        <v>1361. Prevención y extinción de incencios</v>
      </c>
      <c r="W721" s="45">
        <v>22</v>
      </c>
      <c r="X721" s="45">
        <v>22103</v>
      </c>
    </row>
    <row r="722" spans="1:24" x14ac:dyDescent="0.25">
      <c r="A722" s="33">
        <v>220259000828</v>
      </c>
      <c r="B722" s="55" t="s">
        <v>451</v>
      </c>
      <c r="C722" s="34">
        <v>46023</v>
      </c>
      <c r="D722" s="33">
        <v>22026001147</v>
      </c>
      <c r="E722" s="55" t="s">
        <v>1116</v>
      </c>
      <c r="F722" s="35">
        <v>1000</v>
      </c>
      <c r="G722" s="55" t="s">
        <v>1117</v>
      </c>
      <c r="H722" s="55" t="s">
        <v>1783</v>
      </c>
      <c r="I722" s="33">
        <v>220</v>
      </c>
      <c r="J722" s="55" t="s">
        <v>494</v>
      </c>
      <c r="K722" s="55" t="s">
        <v>494</v>
      </c>
      <c r="L722" s="55" t="s">
        <v>473</v>
      </c>
      <c r="M722" s="55" t="s">
        <v>457</v>
      </c>
      <c r="N722" s="55" t="s">
        <v>458</v>
      </c>
      <c r="O722" s="32" t="s">
        <v>276</v>
      </c>
      <c r="P722" s="32" t="s">
        <v>242</v>
      </c>
      <c r="Q722" s="45" t="s">
        <v>396</v>
      </c>
      <c r="R722" s="32" t="s">
        <v>231</v>
      </c>
      <c r="S722" s="45" t="s">
        <v>262</v>
      </c>
      <c r="T722" s="42" t="str">
        <f>VLOOKUP(Tabla1[[#This Row],[AREA]],Hoja1!A:B,2,FALSE)</f>
        <v>11. Salud pública y seguridad ciudadana</v>
      </c>
      <c r="U722" s="45" t="s">
        <v>141</v>
      </c>
      <c r="V722" s="42" t="str">
        <f>VLOOKUP(Tabla1[[#This Row],[PROGRAMA]],Hoja1!A:B,2,FALSE)</f>
        <v>3111. Protección de la salubridad pública</v>
      </c>
      <c r="W722" s="45">
        <v>22</v>
      </c>
      <c r="X722" s="45">
        <v>22103</v>
      </c>
    </row>
    <row r="723" spans="1:24" x14ac:dyDescent="0.25">
      <c r="A723" s="33">
        <v>220259000829</v>
      </c>
      <c r="B723" s="55" t="s">
        <v>451</v>
      </c>
      <c r="C723" s="34">
        <v>46023</v>
      </c>
      <c r="D723" s="33">
        <v>22026001749</v>
      </c>
      <c r="E723" s="55" t="s">
        <v>1784</v>
      </c>
      <c r="F723" s="35">
        <v>30000</v>
      </c>
      <c r="G723" s="55" t="s">
        <v>1117</v>
      </c>
      <c r="H723" s="55" t="s">
        <v>1785</v>
      </c>
      <c r="I723" s="33">
        <v>220</v>
      </c>
      <c r="J723" s="55" t="s">
        <v>494</v>
      </c>
      <c r="K723" s="55" t="s">
        <v>494</v>
      </c>
      <c r="L723" s="55" t="s">
        <v>473</v>
      </c>
      <c r="M723" s="55" t="s">
        <v>457</v>
      </c>
      <c r="N723" s="55" t="s">
        <v>458</v>
      </c>
      <c r="O723" s="32" t="s">
        <v>276</v>
      </c>
      <c r="P723" s="32" t="s">
        <v>242</v>
      </c>
      <c r="Q723" s="45" t="s">
        <v>396</v>
      </c>
      <c r="R723" s="32" t="s">
        <v>231</v>
      </c>
      <c r="S723" s="45" t="s">
        <v>72</v>
      </c>
      <c r="T723" s="42" t="str">
        <f>VLOOKUP(Tabla1[[#This Row],[AREA]],Hoja1!A:B,2,FALSE)</f>
        <v>07. Medio ambiente</v>
      </c>
      <c r="U723" s="45" t="s">
        <v>126</v>
      </c>
      <c r="V723" s="42" t="str">
        <f>VLOOKUP(Tabla1[[#This Row],[PROGRAMA]],Hoja1!A:B,2,FALSE)</f>
        <v>1711. Parques y jardines</v>
      </c>
      <c r="W723" s="45">
        <v>22</v>
      </c>
      <c r="X723" s="45">
        <v>22103</v>
      </c>
    </row>
    <row r="724" spans="1:24" x14ac:dyDescent="0.25">
      <c r="A724" s="33">
        <v>220259000830</v>
      </c>
      <c r="B724" s="55" t="s">
        <v>451</v>
      </c>
      <c r="C724" s="34">
        <v>46023</v>
      </c>
      <c r="D724" s="33">
        <v>22026001148</v>
      </c>
      <c r="E724" s="55" t="s">
        <v>1250</v>
      </c>
      <c r="F724" s="35">
        <v>11500</v>
      </c>
      <c r="G724" s="55" t="s">
        <v>1117</v>
      </c>
      <c r="H724" s="55" t="s">
        <v>1786</v>
      </c>
      <c r="I724" s="33">
        <v>220</v>
      </c>
      <c r="J724" s="55" t="s">
        <v>494</v>
      </c>
      <c r="K724" s="55" t="s">
        <v>494</v>
      </c>
      <c r="L724" s="55" t="s">
        <v>473</v>
      </c>
      <c r="M724" s="55" t="s">
        <v>457</v>
      </c>
      <c r="N724" s="55" t="s">
        <v>458</v>
      </c>
      <c r="O724" s="32" t="s">
        <v>276</v>
      </c>
      <c r="P724" s="32" t="s">
        <v>242</v>
      </c>
      <c r="Q724" s="45" t="s">
        <v>396</v>
      </c>
      <c r="R724" s="32" t="s">
        <v>231</v>
      </c>
      <c r="S724" s="45" t="s">
        <v>262</v>
      </c>
      <c r="T724" s="42" t="str">
        <f>VLOOKUP(Tabla1[[#This Row],[AREA]],Hoja1!A:B,2,FALSE)</f>
        <v>11. Salud pública y seguridad ciudadana</v>
      </c>
      <c r="U724" s="45" t="s">
        <v>121</v>
      </c>
      <c r="V724" s="42" t="str">
        <f>VLOOKUP(Tabla1[[#This Row],[PROGRAMA]],Hoja1!A:B,2,FALSE)</f>
        <v>1631. Limpieza viaria</v>
      </c>
      <c r="W724" s="45">
        <v>22</v>
      </c>
      <c r="X724" s="45">
        <v>22103</v>
      </c>
    </row>
    <row r="725" spans="1:24" x14ac:dyDescent="0.25">
      <c r="A725" s="33">
        <v>220259001085</v>
      </c>
      <c r="B725" s="55" t="s">
        <v>451</v>
      </c>
      <c r="C725" s="34">
        <v>46023</v>
      </c>
      <c r="D725" s="33">
        <v>22026002058</v>
      </c>
      <c r="E725" s="55" t="s">
        <v>525</v>
      </c>
      <c r="F725" s="35">
        <v>1089</v>
      </c>
      <c r="G725" s="55" t="s">
        <v>1787</v>
      </c>
      <c r="H725" s="55" t="s">
        <v>1788</v>
      </c>
      <c r="I725" s="33">
        <v>220</v>
      </c>
      <c r="J725" s="55" t="s">
        <v>455</v>
      </c>
      <c r="K725" s="55" t="s">
        <v>455</v>
      </c>
      <c r="L725" s="55" t="s">
        <v>456</v>
      </c>
      <c r="M725" s="55" t="s">
        <v>467</v>
      </c>
      <c r="N725" s="55" t="s">
        <v>468</v>
      </c>
      <c r="O725" s="32" t="s">
        <v>281</v>
      </c>
      <c r="P725" s="32" t="s">
        <v>242</v>
      </c>
      <c r="Q725" s="45" t="s">
        <v>396</v>
      </c>
      <c r="R725" s="32" t="s">
        <v>231</v>
      </c>
      <c r="S725" s="45" t="s">
        <v>74</v>
      </c>
      <c r="T725" s="42" t="str">
        <f>VLOOKUP(Tabla1[[#This Row],[AREA]],Hoja1!A:B,2,FALSE)</f>
        <v>09. Turismo, eventos y marca ciudad</v>
      </c>
      <c r="U725" s="45" t="s">
        <v>176</v>
      </c>
      <c r="V725" s="42" t="str">
        <f>VLOOKUP(Tabla1[[#This Row],[PROGRAMA]],Hoja1!A:B,2,FALSE)</f>
        <v>4321. Turismo</v>
      </c>
      <c r="W725" s="45">
        <v>22</v>
      </c>
      <c r="X725" s="45">
        <v>22799</v>
      </c>
    </row>
    <row r="726" spans="1:24" x14ac:dyDescent="0.25">
      <c r="A726" s="33">
        <v>220260002692</v>
      </c>
      <c r="B726" s="55" t="s">
        <v>451</v>
      </c>
      <c r="C726" s="34">
        <v>46071</v>
      </c>
      <c r="D726" s="33">
        <v>22026002363</v>
      </c>
      <c r="E726" s="55" t="s">
        <v>1099</v>
      </c>
      <c r="F726" s="35">
        <v>1905.75</v>
      </c>
      <c r="G726" s="55" t="s">
        <v>1789</v>
      </c>
      <c r="H726" s="55" t="s">
        <v>1790</v>
      </c>
      <c r="I726" s="33">
        <v>220</v>
      </c>
      <c r="J726" s="55" t="s">
        <v>1532</v>
      </c>
      <c r="K726" s="55" t="s">
        <v>918</v>
      </c>
      <c r="L726" s="55" t="s">
        <v>456</v>
      </c>
      <c r="M726" s="55" t="s">
        <v>467</v>
      </c>
      <c r="N726" s="55" t="s">
        <v>468</v>
      </c>
      <c r="O726" s="32" t="s">
        <v>281</v>
      </c>
      <c r="P726" s="32" t="s">
        <v>242</v>
      </c>
      <c r="Q726" s="45" t="s">
        <v>396</v>
      </c>
      <c r="R726" s="32" t="s">
        <v>231</v>
      </c>
      <c r="S726" s="45" t="s">
        <v>72</v>
      </c>
      <c r="T726" s="42" t="str">
        <f>VLOOKUP(Tabla1[[#This Row],[AREA]],Hoja1!A:B,2,FALSE)</f>
        <v>07. Medio ambiente</v>
      </c>
      <c r="U726" s="45" t="s">
        <v>128</v>
      </c>
      <c r="V726" s="42" t="str">
        <f>VLOOKUP(Tabla1[[#This Row],[PROGRAMA]],Hoja1!A:B,2,FALSE)</f>
        <v>1721. Protección del medio ambiente</v>
      </c>
      <c r="W726" s="45">
        <v>22</v>
      </c>
      <c r="X726" s="45">
        <v>22706</v>
      </c>
    </row>
    <row r="727" spans="1:24" x14ac:dyDescent="0.25">
      <c r="A727" s="33">
        <v>220259000831</v>
      </c>
      <c r="B727" s="55" t="s">
        <v>451</v>
      </c>
      <c r="C727" s="34">
        <v>46023</v>
      </c>
      <c r="D727" s="33">
        <v>22026001750</v>
      </c>
      <c r="E727" s="55" t="s">
        <v>1791</v>
      </c>
      <c r="F727" s="35">
        <v>1000</v>
      </c>
      <c r="G727" s="55" t="s">
        <v>1117</v>
      </c>
      <c r="H727" s="55" t="s">
        <v>1792</v>
      </c>
      <c r="I727" s="33">
        <v>220</v>
      </c>
      <c r="J727" s="55" t="s">
        <v>494</v>
      </c>
      <c r="K727" s="55" t="s">
        <v>494</v>
      </c>
      <c r="L727" s="55" t="s">
        <v>473</v>
      </c>
      <c r="M727" s="55" t="s">
        <v>457</v>
      </c>
      <c r="N727" s="55" t="s">
        <v>458</v>
      </c>
      <c r="O727" s="32" t="s">
        <v>276</v>
      </c>
      <c r="P727" s="32" t="s">
        <v>242</v>
      </c>
      <c r="Q727" s="45" t="s">
        <v>396</v>
      </c>
      <c r="R727" s="32" t="s">
        <v>231</v>
      </c>
      <c r="S727" s="45" t="s">
        <v>72</v>
      </c>
      <c r="T727" s="42" t="str">
        <f>VLOOKUP(Tabla1[[#This Row],[AREA]],Hoja1!A:B,2,FALSE)</f>
        <v>07. Medio ambiente</v>
      </c>
      <c r="U727" s="45" t="s">
        <v>128</v>
      </c>
      <c r="V727" s="42" t="str">
        <f>VLOOKUP(Tabla1[[#This Row],[PROGRAMA]],Hoja1!A:B,2,FALSE)</f>
        <v>1721. Protección del medio ambiente</v>
      </c>
      <c r="W727" s="45">
        <v>22</v>
      </c>
      <c r="X727" s="45">
        <v>22103</v>
      </c>
    </row>
    <row r="728" spans="1:24" x14ac:dyDescent="0.25">
      <c r="A728" s="33">
        <v>220259000834</v>
      </c>
      <c r="B728" s="55" t="s">
        <v>451</v>
      </c>
      <c r="C728" s="34">
        <v>46023</v>
      </c>
      <c r="D728" s="33">
        <v>22026001534</v>
      </c>
      <c r="E728" s="55" t="s">
        <v>1793</v>
      </c>
      <c r="F728" s="35">
        <v>390908.36</v>
      </c>
      <c r="G728" s="55" t="s">
        <v>1694</v>
      </c>
      <c r="H728" s="55" t="s">
        <v>1794</v>
      </c>
      <c r="I728" s="33">
        <v>220</v>
      </c>
      <c r="J728" s="55" t="s">
        <v>494</v>
      </c>
      <c r="K728" s="55" t="s">
        <v>494</v>
      </c>
      <c r="L728" s="55" t="s">
        <v>456</v>
      </c>
      <c r="M728" s="55" t="s">
        <v>457</v>
      </c>
      <c r="N728" s="55" t="s">
        <v>458</v>
      </c>
      <c r="O728" s="32" t="s">
        <v>276</v>
      </c>
      <c r="P728" s="32" t="s">
        <v>242</v>
      </c>
      <c r="Q728" s="45" t="s">
        <v>396</v>
      </c>
      <c r="R728" s="32" t="s">
        <v>231</v>
      </c>
      <c r="S728" s="45" t="s">
        <v>70</v>
      </c>
      <c r="T728" s="42" t="str">
        <f>VLOOKUP(Tabla1[[#This Row],[AREA]],Hoja1!A:B,2,FALSE)</f>
        <v>04. Hacienda, personal y modernización administrativa</v>
      </c>
      <c r="U728" s="45" t="s">
        <v>186</v>
      </c>
      <c r="V728" s="42" t="str">
        <f>VLOOKUP(Tabla1[[#This Row],[PROGRAMA]],Hoja1!A:B,2,FALSE)</f>
        <v>9204. Tecnologías de la información y comunicación</v>
      </c>
      <c r="W728" s="45">
        <v>22</v>
      </c>
      <c r="X728" s="45">
        <v>22200</v>
      </c>
    </row>
    <row r="729" spans="1:24" x14ac:dyDescent="0.25">
      <c r="A729" s="33">
        <v>220259000839</v>
      </c>
      <c r="B729" s="55" t="s">
        <v>451</v>
      </c>
      <c r="C729" s="34">
        <v>46023</v>
      </c>
      <c r="D729" s="33">
        <v>22026001611</v>
      </c>
      <c r="E729" s="55" t="s">
        <v>548</v>
      </c>
      <c r="F729" s="35">
        <v>44000</v>
      </c>
      <c r="G729" s="55" t="s">
        <v>1795</v>
      </c>
      <c r="H729" s="55" t="s">
        <v>1796</v>
      </c>
      <c r="I729" s="33">
        <v>220</v>
      </c>
      <c r="J729" s="55" t="s">
        <v>494</v>
      </c>
      <c r="K729" s="55" t="s">
        <v>494</v>
      </c>
      <c r="L729" s="55" t="s">
        <v>456</v>
      </c>
      <c r="M729" s="55" t="s">
        <v>457</v>
      </c>
      <c r="N729" s="55" t="s">
        <v>458</v>
      </c>
      <c r="O729" s="32" t="s">
        <v>276</v>
      </c>
      <c r="P729" s="32" t="s">
        <v>242</v>
      </c>
      <c r="Q729" s="45" t="s">
        <v>396</v>
      </c>
      <c r="R729" s="32" t="s">
        <v>231</v>
      </c>
      <c r="S729" s="45" t="s">
        <v>75</v>
      </c>
      <c r="T729" s="42" t="str">
        <f>VLOOKUP(Tabla1[[#This Row],[AREA]],Hoja1!A:B,2,FALSE)</f>
        <v>10. Personas mayores, familia y servicios sociales</v>
      </c>
      <c r="U729" s="45" t="s">
        <v>139</v>
      </c>
      <c r="V729" s="42" t="str">
        <f>VLOOKUP(Tabla1[[#This Row],[PROGRAMA]],Hoja1!A:B,2,FALSE)</f>
        <v>2412. Formación para el empleo</v>
      </c>
      <c r="W729" s="45">
        <v>22</v>
      </c>
      <c r="X729" s="45">
        <v>22799</v>
      </c>
    </row>
    <row r="730" spans="1:24" x14ac:dyDescent="0.25">
      <c r="A730" s="33">
        <v>220259000970</v>
      </c>
      <c r="B730" s="55" t="s">
        <v>451</v>
      </c>
      <c r="C730" s="34">
        <v>46023</v>
      </c>
      <c r="D730" s="33">
        <v>22026001658</v>
      </c>
      <c r="E730" s="55" t="s">
        <v>617</v>
      </c>
      <c r="F730" s="35">
        <v>4356</v>
      </c>
      <c r="G730" s="55" t="s">
        <v>1797</v>
      </c>
      <c r="H730" s="55" t="s">
        <v>1798</v>
      </c>
      <c r="I730" s="33">
        <v>220</v>
      </c>
      <c r="J730" s="55" t="s">
        <v>455</v>
      </c>
      <c r="K730" s="55" t="s">
        <v>455</v>
      </c>
      <c r="L730" s="55" t="s">
        <v>456</v>
      </c>
      <c r="M730" s="55" t="s">
        <v>467</v>
      </c>
      <c r="N730" s="55" t="s">
        <v>468</v>
      </c>
      <c r="O730" s="32" t="s">
        <v>281</v>
      </c>
      <c r="P730" s="32" t="s">
        <v>242</v>
      </c>
      <c r="Q730" s="45" t="s">
        <v>396</v>
      </c>
      <c r="R730" s="32" t="s">
        <v>231</v>
      </c>
      <c r="S730" s="45" t="s">
        <v>75</v>
      </c>
      <c r="T730" s="42" t="str">
        <f>VLOOKUP(Tabla1[[#This Row],[AREA]],Hoja1!A:B,2,FALSE)</f>
        <v>10. Personas mayores, familia y servicios sociales</v>
      </c>
      <c r="U730" s="45" t="s">
        <v>132</v>
      </c>
      <c r="V730" s="42" t="str">
        <f>VLOOKUP(Tabla1[[#This Row],[PROGRAMA]],Hoja1!A:B,2,FALSE)</f>
        <v>2312. Iniciativas sociales</v>
      </c>
      <c r="W730" s="45">
        <v>21</v>
      </c>
      <c r="X730" s="45">
        <v>213</v>
      </c>
    </row>
    <row r="731" spans="1:24" x14ac:dyDescent="0.25">
      <c r="A731" s="33">
        <v>220260000940</v>
      </c>
      <c r="B731" s="55" t="s">
        <v>451</v>
      </c>
      <c r="C731" s="34">
        <v>46063</v>
      </c>
      <c r="D731" s="33">
        <v>22026001369</v>
      </c>
      <c r="E731" s="55" t="s">
        <v>617</v>
      </c>
      <c r="F731" s="35">
        <v>1916.65</v>
      </c>
      <c r="G731" s="55" t="s">
        <v>1797</v>
      </c>
      <c r="H731" s="55" t="s">
        <v>1799</v>
      </c>
      <c r="I731" s="33">
        <v>220</v>
      </c>
      <c r="J731" s="55" t="s">
        <v>455</v>
      </c>
      <c r="K731" s="55" t="s">
        <v>455</v>
      </c>
      <c r="L731" s="55" t="s">
        <v>456</v>
      </c>
      <c r="M731" s="55" t="s">
        <v>467</v>
      </c>
      <c r="N731" s="55" t="s">
        <v>468</v>
      </c>
      <c r="O731" s="32" t="s">
        <v>281</v>
      </c>
      <c r="P731" s="32" t="s">
        <v>242</v>
      </c>
      <c r="Q731" s="45" t="s">
        <v>396</v>
      </c>
      <c r="R731" s="32" t="s">
        <v>231</v>
      </c>
      <c r="S731" s="45" t="s">
        <v>75</v>
      </c>
      <c r="T731" s="42" t="str">
        <f>VLOOKUP(Tabla1[[#This Row],[AREA]],Hoja1!A:B,2,FALSE)</f>
        <v>10. Personas mayores, familia y servicios sociales</v>
      </c>
      <c r="U731" s="45" t="s">
        <v>132</v>
      </c>
      <c r="V731" s="42" t="str">
        <f>VLOOKUP(Tabla1[[#This Row],[PROGRAMA]],Hoja1!A:B,2,FALSE)</f>
        <v>2312. Iniciativas sociales</v>
      </c>
      <c r="W731" s="45">
        <v>21</v>
      </c>
      <c r="X731" s="45">
        <v>213</v>
      </c>
    </row>
    <row r="732" spans="1:24" x14ac:dyDescent="0.25">
      <c r="A732" s="33">
        <v>220260000941</v>
      </c>
      <c r="B732" s="55" t="s">
        <v>451</v>
      </c>
      <c r="C732" s="34">
        <v>46063</v>
      </c>
      <c r="D732" s="33">
        <v>22026001433</v>
      </c>
      <c r="E732" s="55" t="s">
        <v>617</v>
      </c>
      <c r="F732" s="35">
        <v>3373.48</v>
      </c>
      <c r="G732" s="55" t="s">
        <v>1797</v>
      </c>
      <c r="H732" s="55" t="s">
        <v>1800</v>
      </c>
      <c r="I732" s="33">
        <v>220</v>
      </c>
      <c r="J732" s="55" t="s">
        <v>455</v>
      </c>
      <c r="K732" s="55" t="s">
        <v>455</v>
      </c>
      <c r="L732" s="55" t="s">
        <v>456</v>
      </c>
      <c r="M732" s="55" t="s">
        <v>467</v>
      </c>
      <c r="N732" s="55" t="s">
        <v>468</v>
      </c>
      <c r="O732" s="32" t="s">
        <v>281</v>
      </c>
      <c r="P732" s="32" t="s">
        <v>242</v>
      </c>
      <c r="Q732" s="45" t="s">
        <v>396</v>
      </c>
      <c r="R732" s="32" t="s">
        <v>231</v>
      </c>
      <c r="S732" s="45" t="s">
        <v>75</v>
      </c>
      <c r="T732" s="42" t="str">
        <f>VLOOKUP(Tabla1[[#This Row],[AREA]],Hoja1!A:B,2,FALSE)</f>
        <v>10. Personas mayores, familia y servicios sociales</v>
      </c>
      <c r="U732" s="45" t="s">
        <v>132</v>
      </c>
      <c r="V732" s="42" t="str">
        <f>VLOOKUP(Tabla1[[#This Row],[PROGRAMA]],Hoja1!A:B,2,FALSE)</f>
        <v>2312. Iniciativas sociales</v>
      </c>
      <c r="W732" s="45">
        <v>21</v>
      </c>
      <c r="X732" s="45">
        <v>213</v>
      </c>
    </row>
    <row r="733" spans="1:24" x14ac:dyDescent="0.25">
      <c r="A733" s="33">
        <v>220260002987</v>
      </c>
      <c r="B733" s="55" t="s">
        <v>451</v>
      </c>
      <c r="C733" s="34">
        <v>46073</v>
      </c>
      <c r="D733" s="33">
        <v>22026002411</v>
      </c>
      <c r="E733" s="55" t="s">
        <v>617</v>
      </c>
      <c r="F733" s="35">
        <v>433.18</v>
      </c>
      <c r="G733" s="55" t="s">
        <v>1797</v>
      </c>
      <c r="H733" s="55" t="s">
        <v>1801</v>
      </c>
      <c r="I733" s="33">
        <v>220</v>
      </c>
      <c r="J733" s="55" t="s">
        <v>455</v>
      </c>
      <c r="K733" s="55" t="s">
        <v>455</v>
      </c>
      <c r="L733" s="55" t="s">
        <v>456</v>
      </c>
      <c r="M733" s="55" t="s">
        <v>467</v>
      </c>
      <c r="N733" s="55" t="s">
        <v>468</v>
      </c>
      <c r="O733" s="32" t="s">
        <v>281</v>
      </c>
      <c r="P733" s="32" t="s">
        <v>242</v>
      </c>
      <c r="Q733" s="45" t="s">
        <v>396</v>
      </c>
      <c r="R733" s="32" t="s">
        <v>231</v>
      </c>
      <c r="S733" s="45" t="s">
        <v>75</v>
      </c>
      <c r="T733" s="42" t="str">
        <f>VLOOKUP(Tabla1[[#This Row],[AREA]],Hoja1!A:B,2,FALSE)</f>
        <v>10. Personas mayores, familia y servicios sociales</v>
      </c>
      <c r="U733" s="45" t="s">
        <v>132</v>
      </c>
      <c r="V733" s="42" t="str">
        <f>VLOOKUP(Tabla1[[#This Row],[PROGRAMA]],Hoja1!A:B,2,FALSE)</f>
        <v>2312. Iniciativas sociales</v>
      </c>
      <c r="W733" s="45">
        <v>21</v>
      </c>
      <c r="X733" s="45">
        <v>213</v>
      </c>
    </row>
    <row r="734" spans="1:24" x14ac:dyDescent="0.25">
      <c r="A734" s="33">
        <v>220259000840</v>
      </c>
      <c r="B734" s="55" t="s">
        <v>451</v>
      </c>
      <c r="C734" s="34">
        <v>46023</v>
      </c>
      <c r="D734" s="33">
        <v>22026001612</v>
      </c>
      <c r="E734" s="55" t="s">
        <v>548</v>
      </c>
      <c r="F734" s="35">
        <v>26230</v>
      </c>
      <c r="G734" s="55" t="s">
        <v>1802</v>
      </c>
      <c r="H734" s="55" t="s">
        <v>1803</v>
      </c>
      <c r="I734" s="33">
        <v>220</v>
      </c>
      <c r="J734" s="55" t="s">
        <v>455</v>
      </c>
      <c r="K734" s="55" t="s">
        <v>455</v>
      </c>
      <c r="L734" s="55" t="s">
        <v>456</v>
      </c>
      <c r="M734" s="55" t="s">
        <v>457</v>
      </c>
      <c r="N734" s="55" t="s">
        <v>458</v>
      </c>
      <c r="O734" s="32" t="s">
        <v>276</v>
      </c>
      <c r="P734" s="32" t="s">
        <v>242</v>
      </c>
      <c r="Q734" s="45" t="s">
        <v>396</v>
      </c>
      <c r="R734" s="32" t="s">
        <v>231</v>
      </c>
      <c r="S734" s="45" t="s">
        <v>75</v>
      </c>
      <c r="T734" s="42" t="str">
        <f>VLOOKUP(Tabla1[[#This Row],[AREA]],Hoja1!A:B,2,FALSE)</f>
        <v>10. Personas mayores, familia y servicios sociales</v>
      </c>
      <c r="U734" s="45" t="s">
        <v>139</v>
      </c>
      <c r="V734" s="42" t="str">
        <f>VLOOKUP(Tabla1[[#This Row],[PROGRAMA]],Hoja1!A:B,2,FALSE)</f>
        <v>2412. Formación para el empleo</v>
      </c>
      <c r="W734" s="45">
        <v>22</v>
      </c>
      <c r="X734" s="45">
        <v>22799</v>
      </c>
    </row>
    <row r="735" spans="1:24" x14ac:dyDescent="0.25">
      <c r="A735" s="33">
        <v>220259000841</v>
      </c>
      <c r="B735" s="55" t="s">
        <v>451</v>
      </c>
      <c r="C735" s="34">
        <v>46023</v>
      </c>
      <c r="D735" s="33">
        <v>22026001613</v>
      </c>
      <c r="E735" s="55" t="s">
        <v>548</v>
      </c>
      <c r="F735" s="35">
        <v>12120</v>
      </c>
      <c r="G735" s="55" t="s">
        <v>1804</v>
      </c>
      <c r="H735" s="55" t="s">
        <v>1805</v>
      </c>
      <c r="I735" s="33">
        <v>220</v>
      </c>
      <c r="J735" s="55" t="s">
        <v>455</v>
      </c>
      <c r="K735" s="55" t="s">
        <v>455</v>
      </c>
      <c r="L735" s="55" t="s">
        <v>456</v>
      </c>
      <c r="M735" s="55" t="s">
        <v>457</v>
      </c>
      <c r="N735" s="55" t="s">
        <v>458</v>
      </c>
      <c r="O735" s="32" t="s">
        <v>276</v>
      </c>
      <c r="P735" s="32" t="s">
        <v>242</v>
      </c>
      <c r="Q735" s="45" t="s">
        <v>396</v>
      </c>
      <c r="R735" s="32" t="s">
        <v>231</v>
      </c>
      <c r="S735" s="45" t="s">
        <v>75</v>
      </c>
      <c r="T735" s="42" t="str">
        <f>VLOOKUP(Tabla1[[#This Row],[AREA]],Hoja1!A:B,2,FALSE)</f>
        <v>10. Personas mayores, familia y servicios sociales</v>
      </c>
      <c r="U735" s="45" t="s">
        <v>139</v>
      </c>
      <c r="V735" s="42" t="str">
        <f>VLOOKUP(Tabla1[[#This Row],[PROGRAMA]],Hoja1!A:B,2,FALSE)</f>
        <v>2412. Formación para el empleo</v>
      </c>
      <c r="W735" s="45">
        <v>22</v>
      </c>
      <c r="X735" s="45">
        <v>22799</v>
      </c>
    </row>
    <row r="736" spans="1:24" x14ac:dyDescent="0.25">
      <c r="A736" s="33">
        <v>220260000895</v>
      </c>
      <c r="B736" s="55" t="s">
        <v>451</v>
      </c>
      <c r="C736" s="34">
        <v>46063</v>
      </c>
      <c r="D736" s="33">
        <v>22026000713</v>
      </c>
      <c r="E736" s="55" t="s">
        <v>520</v>
      </c>
      <c r="F736" s="35">
        <v>453.75</v>
      </c>
      <c r="G736" s="55" t="s">
        <v>23</v>
      </c>
      <c r="H736" s="55" t="s">
        <v>1806</v>
      </c>
      <c r="I736" s="33">
        <v>220</v>
      </c>
      <c r="J736" s="55" t="s">
        <v>455</v>
      </c>
      <c r="K736" s="55" t="s">
        <v>455</v>
      </c>
      <c r="L736" s="55" t="s">
        <v>456</v>
      </c>
      <c r="M736" s="55" t="s">
        <v>467</v>
      </c>
      <c r="N736" s="55" t="s">
        <v>468</v>
      </c>
      <c r="O736" s="32" t="s">
        <v>281</v>
      </c>
      <c r="P736" s="32" t="s">
        <v>242</v>
      </c>
      <c r="Q736" s="45" t="s">
        <v>396</v>
      </c>
      <c r="R736" s="32" t="s">
        <v>231</v>
      </c>
      <c r="S736" s="45" t="s">
        <v>66</v>
      </c>
      <c r="T736" s="42" t="str">
        <f>VLOOKUP(Tabla1[[#This Row],[AREA]],Hoja1!A:B,2,FALSE)</f>
        <v>01. Alcaldía</v>
      </c>
      <c r="U736" s="45" t="s">
        <v>189</v>
      </c>
      <c r="V736" s="42" t="str">
        <f>VLOOKUP(Tabla1[[#This Row],[PROGRAMA]],Hoja1!A:B,2,FALSE)</f>
        <v>9207. Gobierno y relaciones</v>
      </c>
      <c r="W736" s="45">
        <v>22</v>
      </c>
      <c r="X736" s="45">
        <v>22699</v>
      </c>
    </row>
    <row r="737" spans="1:24" x14ac:dyDescent="0.25">
      <c r="A737" s="33">
        <v>220260000939</v>
      </c>
      <c r="B737" s="55" t="s">
        <v>451</v>
      </c>
      <c r="C737" s="34">
        <v>46063</v>
      </c>
      <c r="D737" s="33">
        <v>22026001341</v>
      </c>
      <c r="E737" s="55" t="s">
        <v>942</v>
      </c>
      <c r="F737" s="35">
        <v>2716.45</v>
      </c>
      <c r="G737" s="55" t="s">
        <v>23</v>
      </c>
      <c r="H737" s="55" t="s">
        <v>1807</v>
      </c>
      <c r="I737" s="33">
        <v>220</v>
      </c>
      <c r="J737" s="55" t="s">
        <v>455</v>
      </c>
      <c r="K737" s="55" t="s">
        <v>455</v>
      </c>
      <c r="L737" s="55" t="s">
        <v>473</v>
      </c>
      <c r="M737" s="55" t="s">
        <v>467</v>
      </c>
      <c r="N737" s="55" t="s">
        <v>468</v>
      </c>
      <c r="O737" s="32" t="s">
        <v>281</v>
      </c>
      <c r="P737" s="32" t="s">
        <v>242</v>
      </c>
      <c r="Q737" s="45" t="s">
        <v>396</v>
      </c>
      <c r="R737" s="32" t="s">
        <v>231</v>
      </c>
      <c r="S737" s="45" t="s">
        <v>72</v>
      </c>
      <c r="T737" s="42" t="str">
        <f>VLOOKUP(Tabla1[[#This Row],[AREA]],Hoja1!A:B,2,FALSE)</f>
        <v>07. Medio ambiente</v>
      </c>
      <c r="U737" s="45" t="s">
        <v>128</v>
      </c>
      <c r="V737" s="42" t="str">
        <f>VLOOKUP(Tabla1[[#This Row],[PROGRAMA]],Hoja1!A:B,2,FALSE)</f>
        <v>1721. Protección del medio ambiente</v>
      </c>
      <c r="W737" s="45">
        <v>22</v>
      </c>
      <c r="X737" s="45">
        <v>22112</v>
      </c>
    </row>
    <row r="738" spans="1:24" x14ac:dyDescent="0.25">
      <c r="A738" s="33">
        <v>220260003035</v>
      </c>
      <c r="B738" s="55" t="s">
        <v>451</v>
      </c>
      <c r="C738" s="34">
        <v>46076</v>
      </c>
      <c r="D738" s="33">
        <v>22026002506</v>
      </c>
      <c r="E738" s="55" t="s">
        <v>942</v>
      </c>
      <c r="F738" s="35">
        <v>1052.7</v>
      </c>
      <c r="G738" s="55" t="s">
        <v>23</v>
      </c>
      <c r="H738" s="55" t="s">
        <v>1808</v>
      </c>
      <c r="I738" s="33">
        <v>220</v>
      </c>
      <c r="J738" s="55" t="s">
        <v>455</v>
      </c>
      <c r="K738" s="55" t="s">
        <v>455</v>
      </c>
      <c r="L738" s="55" t="s">
        <v>456</v>
      </c>
      <c r="M738" s="55" t="s">
        <v>467</v>
      </c>
      <c r="N738" s="55" t="s">
        <v>468</v>
      </c>
      <c r="O738" s="32" t="s">
        <v>281</v>
      </c>
      <c r="P738" s="32" t="s">
        <v>242</v>
      </c>
      <c r="Q738" s="45" t="s">
        <v>396</v>
      </c>
      <c r="R738" s="32" t="s">
        <v>231</v>
      </c>
      <c r="S738" s="45" t="s">
        <v>72</v>
      </c>
      <c r="T738" s="42" t="str">
        <f>VLOOKUP(Tabla1[[#This Row],[AREA]],Hoja1!A:B,2,FALSE)</f>
        <v>07. Medio ambiente</v>
      </c>
      <c r="U738" s="45" t="s">
        <v>128</v>
      </c>
      <c r="V738" s="42" t="str">
        <f>VLOOKUP(Tabla1[[#This Row],[PROGRAMA]],Hoja1!A:B,2,FALSE)</f>
        <v>1721. Protección del medio ambiente</v>
      </c>
      <c r="W738" s="45">
        <v>22</v>
      </c>
      <c r="X738" s="45">
        <v>22112</v>
      </c>
    </row>
    <row r="739" spans="1:24" x14ac:dyDescent="0.25">
      <c r="A739" s="33">
        <v>220260004060</v>
      </c>
      <c r="B739" s="55" t="s">
        <v>451</v>
      </c>
      <c r="C739" s="34">
        <v>46078</v>
      </c>
      <c r="D739" s="33">
        <v>22026002558</v>
      </c>
      <c r="E739" s="55" t="s">
        <v>1429</v>
      </c>
      <c r="F739" s="35">
        <v>441.65</v>
      </c>
      <c r="G739" s="55" t="s">
        <v>23</v>
      </c>
      <c r="H739" s="55" t="s">
        <v>1809</v>
      </c>
      <c r="I739" s="33">
        <v>220</v>
      </c>
      <c r="J739" s="55" t="s">
        <v>455</v>
      </c>
      <c r="K739" s="55" t="s">
        <v>455</v>
      </c>
      <c r="L739" s="55" t="s">
        <v>456</v>
      </c>
      <c r="M739" s="55" t="s">
        <v>467</v>
      </c>
      <c r="N739" s="55" t="s">
        <v>468</v>
      </c>
      <c r="O739" s="32" t="s">
        <v>281</v>
      </c>
      <c r="P739" s="32" t="s">
        <v>242</v>
      </c>
      <c r="Q739" s="45" t="s">
        <v>396</v>
      </c>
      <c r="R739" s="32" t="s">
        <v>231</v>
      </c>
      <c r="S739" s="45" t="s">
        <v>75</v>
      </c>
      <c r="T739" s="42" t="str">
        <f>VLOOKUP(Tabla1[[#This Row],[AREA]],Hoja1!A:B,2,FALSE)</f>
        <v>10. Personas mayores, familia y servicios sociales</v>
      </c>
      <c r="U739" s="45" t="s">
        <v>136</v>
      </c>
      <c r="V739" s="42" t="str">
        <f>VLOOKUP(Tabla1[[#This Row],[PROGRAMA]],Hoja1!A:B,2,FALSE)</f>
        <v>2315. Políticas de Igualdad e infancia</v>
      </c>
      <c r="W739" s="45">
        <v>22</v>
      </c>
      <c r="X739" s="45">
        <v>22611</v>
      </c>
    </row>
    <row r="740" spans="1:24" x14ac:dyDescent="0.25">
      <c r="A740" s="33">
        <v>220260000645</v>
      </c>
      <c r="B740" s="55" t="s">
        <v>451</v>
      </c>
      <c r="C740" s="34">
        <v>46049</v>
      </c>
      <c r="D740" s="33">
        <v>22026000044</v>
      </c>
      <c r="E740" s="55" t="s">
        <v>1211</v>
      </c>
      <c r="F740" s="35">
        <v>5530.9</v>
      </c>
      <c r="G740" s="55" t="s">
        <v>1810</v>
      </c>
      <c r="H740" s="55" t="s">
        <v>1811</v>
      </c>
      <c r="I740" s="33">
        <v>220</v>
      </c>
      <c r="J740" s="55" t="s">
        <v>455</v>
      </c>
      <c r="K740" s="55" t="s">
        <v>455</v>
      </c>
      <c r="L740" s="55" t="s">
        <v>506</v>
      </c>
      <c r="M740" s="55" t="s">
        <v>467</v>
      </c>
      <c r="N740" s="55" t="s">
        <v>468</v>
      </c>
      <c r="O740" s="32" t="s">
        <v>281</v>
      </c>
      <c r="P740" s="32" t="s">
        <v>242</v>
      </c>
      <c r="Q740" s="45" t="s">
        <v>396</v>
      </c>
      <c r="R740" s="32" t="s">
        <v>231</v>
      </c>
      <c r="S740" s="45" t="s">
        <v>66</v>
      </c>
      <c r="T740" s="42" t="str">
        <f>VLOOKUP(Tabla1[[#This Row],[AREA]],Hoja1!A:B,2,FALSE)</f>
        <v>01. Alcaldía</v>
      </c>
      <c r="U740" s="45" t="s">
        <v>265</v>
      </c>
      <c r="V740" s="42" t="str">
        <f>VLOOKUP(Tabla1[[#This Row],[PROGRAMA]],Hoja1!A:B,2,FALSE)</f>
        <v>4331. Desarrollo empresarial</v>
      </c>
      <c r="W740" s="45">
        <v>22</v>
      </c>
      <c r="X740" s="45">
        <v>22699</v>
      </c>
    </row>
    <row r="741" spans="1:24" x14ac:dyDescent="0.25">
      <c r="A741" s="33">
        <v>220260002701</v>
      </c>
      <c r="B741" s="55" t="s">
        <v>451</v>
      </c>
      <c r="C741" s="34">
        <v>46072</v>
      </c>
      <c r="D741" s="33">
        <v>22026000976</v>
      </c>
      <c r="E741" s="55" t="s">
        <v>1211</v>
      </c>
      <c r="F741" s="35">
        <v>23</v>
      </c>
      <c r="G741" s="55" t="s">
        <v>1810</v>
      </c>
      <c r="H741" s="55" t="s">
        <v>1812</v>
      </c>
      <c r="I741" s="33">
        <v>220</v>
      </c>
      <c r="J741" s="55" t="s">
        <v>455</v>
      </c>
      <c r="K741" s="55" t="s">
        <v>455</v>
      </c>
      <c r="L741" s="55" t="s">
        <v>506</v>
      </c>
      <c r="M741" s="55" t="s">
        <v>467</v>
      </c>
      <c r="N741" s="55" t="s">
        <v>468</v>
      </c>
      <c r="O741" s="32" t="s">
        <v>281</v>
      </c>
      <c r="P741" s="32" t="s">
        <v>242</v>
      </c>
      <c r="Q741" s="45" t="s">
        <v>396</v>
      </c>
      <c r="R741" s="32" t="s">
        <v>231</v>
      </c>
      <c r="S741" s="45" t="s">
        <v>66</v>
      </c>
      <c r="T741" s="42" t="str">
        <f>VLOOKUP(Tabla1[[#This Row],[AREA]],Hoja1!A:B,2,FALSE)</f>
        <v>01. Alcaldía</v>
      </c>
      <c r="U741" s="45" t="s">
        <v>265</v>
      </c>
      <c r="V741" s="42" t="str">
        <f>VLOOKUP(Tabla1[[#This Row],[PROGRAMA]],Hoja1!A:B,2,FALSE)</f>
        <v>4331. Desarrollo empresarial</v>
      </c>
      <c r="W741" s="45">
        <v>22</v>
      </c>
      <c r="X741" s="45">
        <v>22699</v>
      </c>
    </row>
    <row r="742" spans="1:24" x14ac:dyDescent="0.25">
      <c r="A742" s="33">
        <v>220259000845</v>
      </c>
      <c r="B742" s="55" t="s">
        <v>451</v>
      </c>
      <c r="C742" s="34">
        <v>46023</v>
      </c>
      <c r="D742" s="33">
        <v>22026001221</v>
      </c>
      <c r="E742" s="55" t="s">
        <v>640</v>
      </c>
      <c r="F742" s="35">
        <v>2656.66</v>
      </c>
      <c r="G742" s="55" t="s">
        <v>287</v>
      </c>
      <c r="H742" s="55" t="s">
        <v>1813</v>
      </c>
      <c r="I742" s="33">
        <v>220</v>
      </c>
      <c r="J742" s="55" t="s">
        <v>455</v>
      </c>
      <c r="K742" s="55" t="s">
        <v>455</v>
      </c>
      <c r="L742" s="55" t="s">
        <v>456</v>
      </c>
      <c r="M742" s="55" t="s">
        <v>457</v>
      </c>
      <c r="N742" s="55" t="s">
        <v>458</v>
      </c>
      <c r="O742" s="32" t="s">
        <v>276</v>
      </c>
      <c r="P742" s="32" t="s">
        <v>242</v>
      </c>
      <c r="Q742" s="45" t="s">
        <v>397</v>
      </c>
      <c r="R742" s="32" t="s">
        <v>232</v>
      </c>
      <c r="S742" s="45" t="s">
        <v>73</v>
      </c>
      <c r="T742" s="42" t="str">
        <f>VLOOKUP(Tabla1[[#This Row],[AREA]],Hoja1!A:B,2,FALSE)</f>
        <v>08. Tráfico y movilidad</v>
      </c>
      <c r="U742" s="45" t="s">
        <v>117</v>
      </c>
      <c r="V742" s="42" t="str">
        <f>VLOOKUP(Tabla1[[#This Row],[PROGRAMA]],Hoja1!A:B,2,FALSE)</f>
        <v>1532. Pavimentación vias públicas y otros servicios urbanísticos</v>
      </c>
      <c r="W742" s="45">
        <v>61</v>
      </c>
      <c r="X742" s="45">
        <v>619</v>
      </c>
    </row>
    <row r="743" spans="1:24" x14ac:dyDescent="0.25">
      <c r="A743" s="33">
        <v>220259000615</v>
      </c>
      <c r="B743" s="55" t="s">
        <v>451</v>
      </c>
      <c r="C743" s="34">
        <v>46023</v>
      </c>
      <c r="D743" s="33">
        <v>22026001298</v>
      </c>
      <c r="E743" s="55" t="s">
        <v>1814</v>
      </c>
      <c r="F743" s="35">
        <v>8996.35</v>
      </c>
      <c r="G743" s="55" t="s">
        <v>1503</v>
      </c>
      <c r="H743" s="55" t="s">
        <v>1815</v>
      </c>
      <c r="I743" s="33">
        <v>220</v>
      </c>
      <c r="J743" s="55" t="s">
        <v>531</v>
      </c>
      <c r="K743" s="55" t="s">
        <v>531</v>
      </c>
      <c r="L743" s="55" t="s">
        <v>456</v>
      </c>
      <c r="M743" s="55" t="s">
        <v>467</v>
      </c>
      <c r="N743" s="55" t="s">
        <v>468</v>
      </c>
      <c r="O743" s="32" t="s">
        <v>281</v>
      </c>
      <c r="P743" s="32" t="s">
        <v>242</v>
      </c>
      <c r="Q743" s="45" t="s">
        <v>396</v>
      </c>
      <c r="R743" s="32" t="s">
        <v>231</v>
      </c>
      <c r="S743" s="45" t="s">
        <v>68</v>
      </c>
      <c r="T743" s="42" t="str">
        <f>VLOOKUP(Tabla1[[#This Row],[AREA]],Hoja1!A:B,2,FALSE)</f>
        <v>02. Urbanismo y vivienda</v>
      </c>
      <c r="U743" s="45" t="s">
        <v>114</v>
      </c>
      <c r="V743" s="42" t="str">
        <f>VLOOKUP(Tabla1[[#This Row],[PROGRAMA]],Hoja1!A:B,2,FALSE)</f>
        <v>1501. Dirección del área de urbanismo y vivienda</v>
      </c>
      <c r="W743" s="45">
        <v>22</v>
      </c>
      <c r="X743" s="45">
        <v>22706</v>
      </c>
    </row>
    <row r="744" spans="1:24" x14ac:dyDescent="0.25">
      <c r="A744" s="33">
        <v>220259000479</v>
      </c>
      <c r="B744" s="55" t="s">
        <v>451</v>
      </c>
      <c r="C744" s="34">
        <v>46023</v>
      </c>
      <c r="D744" s="33">
        <v>22026001815</v>
      </c>
      <c r="E744" s="55" t="s">
        <v>575</v>
      </c>
      <c r="F744" s="35">
        <v>289.73</v>
      </c>
      <c r="G744" s="55" t="s">
        <v>17</v>
      </c>
      <c r="H744" s="55" t="s">
        <v>1816</v>
      </c>
      <c r="I744" s="33">
        <v>220</v>
      </c>
      <c r="J744" s="55" t="s">
        <v>455</v>
      </c>
      <c r="K744" s="55" t="s">
        <v>455</v>
      </c>
      <c r="L744" s="55" t="s">
        <v>456</v>
      </c>
      <c r="M744" s="55" t="s">
        <v>457</v>
      </c>
      <c r="N744" s="55" t="s">
        <v>458</v>
      </c>
      <c r="O744" s="32" t="s">
        <v>280</v>
      </c>
      <c r="P744" s="32" t="s">
        <v>242</v>
      </c>
      <c r="Q744" s="45" t="s">
        <v>396</v>
      </c>
      <c r="R744" s="32" t="s">
        <v>231</v>
      </c>
      <c r="S744" s="45" t="s">
        <v>71</v>
      </c>
      <c r="T744" s="42" t="str">
        <f>VLOOKUP(Tabla1[[#This Row],[AREA]],Hoja1!A:B,2,FALSE)</f>
        <v>06. Educación y cultura</v>
      </c>
      <c r="U744" s="45" t="s">
        <v>153</v>
      </c>
      <c r="V744" s="42" t="str">
        <f>VLOOKUP(Tabla1[[#This Row],[PROGRAMA]],Hoja1!A:B,2,FALSE)</f>
        <v>3321. Bibliotecas públicas</v>
      </c>
      <c r="W744" s="45">
        <v>21</v>
      </c>
      <c r="X744" s="45">
        <v>213</v>
      </c>
    </row>
    <row r="745" spans="1:24" x14ac:dyDescent="0.25">
      <c r="A745" s="33">
        <v>220259000848</v>
      </c>
      <c r="B745" s="55" t="s">
        <v>451</v>
      </c>
      <c r="C745" s="34">
        <v>46023</v>
      </c>
      <c r="D745" s="33">
        <v>22026001751</v>
      </c>
      <c r="E745" s="55" t="s">
        <v>956</v>
      </c>
      <c r="F745" s="35">
        <v>17545</v>
      </c>
      <c r="G745" s="55" t="s">
        <v>939</v>
      </c>
      <c r="H745" s="55" t="s">
        <v>1817</v>
      </c>
      <c r="I745" s="33">
        <v>220</v>
      </c>
      <c r="J745" s="55" t="s">
        <v>455</v>
      </c>
      <c r="K745" s="55" t="s">
        <v>455</v>
      </c>
      <c r="L745" s="55" t="s">
        <v>456</v>
      </c>
      <c r="M745" s="55" t="s">
        <v>457</v>
      </c>
      <c r="N745" s="55" t="s">
        <v>458</v>
      </c>
      <c r="O745" s="32" t="s">
        <v>276</v>
      </c>
      <c r="P745" s="32" t="s">
        <v>242</v>
      </c>
      <c r="Q745" s="45" t="s">
        <v>396</v>
      </c>
      <c r="R745" s="32" t="s">
        <v>231</v>
      </c>
      <c r="S745" s="45" t="s">
        <v>72</v>
      </c>
      <c r="T745" s="42" t="str">
        <f>VLOOKUP(Tabla1[[#This Row],[AREA]],Hoja1!A:B,2,FALSE)</f>
        <v>07. Medio ambiente</v>
      </c>
      <c r="U745" s="45" t="s">
        <v>128</v>
      </c>
      <c r="V745" s="42" t="str">
        <f>VLOOKUP(Tabla1[[#This Row],[PROGRAMA]],Hoja1!A:B,2,FALSE)</f>
        <v>1721. Protección del medio ambiente</v>
      </c>
      <c r="W745" s="45">
        <v>22</v>
      </c>
      <c r="X745" s="45">
        <v>22799</v>
      </c>
    </row>
    <row r="746" spans="1:24" x14ac:dyDescent="0.25">
      <c r="A746" s="33">
        <v>220259000850</v>
      </c>
      <c r="B746" s="55" t="s">
        <v>451</v>
      </c>
      <c r="C746" s="34">
        <v>46023</v>
      </c>
      <c r="D746" s="33">
        <v>22026001615</v>
      </c>
      <c r="E746" s="55" t="s">
        <v>550</v>
      </c>
      <c r="F746" s="35">
        <v>876268.8</v>
      </c>
      <c r="G746" s="55" t="s">
        <v>1455</v>
      </c>
      <c r="H746" s="55" t="s">
        <v>1818</v>
      </c>
      <c r="I746" s="33">
        <v>220</v>
      </c>
      <c r="J746" s="55" t="s">
        <v>455</v>
      </c>
      <c r="K746" s="55" t="s">
        <v>455</v>
      </c>
      <c r="L746" s="55" t="s">
        <v>456</v>
      </c>
      <c r="M746" s="55" t="s">
        <v>457</v>
      </c>
      <c r="N746" s="55" t="s">
        <v>458</v>
      </c>
      <c r="O746" s="32" t="s">
        <v>276</v>
      </c>
      <c r="P746" s="32" t="s">
        <v>242</v>
      </c>
      <c r="Q746" s="45" t="s">
        <v>396</v>
      </c>
      <c r="R746" s="32" t="s">
        <v>231</v>
      </c>
      <c r="S746" s="45" t="s">
        <v>75</v>
      </c>
      <c r="T746" s="42" t="str">
        <f>VLOOKUP(Tabla1[[#This Row],[AREA]],Hoja1!A:B,2,FALSE)</f>
        <v>10. Personas mayores, familia y servicios sociales</v>
      </c>
      <c r="U746" s="45" t="s">
        <v>130</v>
      </c>
      <c r="V746" s="42" t="str">
        <f>VLOOKUP(Tabla1[[#This Row],[PROGRAMA]],Hoja1!A:B,2,FALSE)</f>
        <v>2311. Intervención social</v>
      </c>
      <c r="W746" s="45">
        <v>22</v>
      </c>
      <c r="X746" s="45">
        <v>22799</v>
      </c>
    </row>
    <row r="747" spans="1:24" x14ac:dyDescent="0.25">
      <c r="A747" s="33">
        <v>220259000851</v>
      </c>
      <c r="B747" s="55" t="s">
        <v>451</v>
      </c>
      <c r="C747" s="34">
        <v>46023</v>
      </c>
      <c r="D747" s="33">
        <v>22026001619</v>
      </c>
      <c r="E747" s="55" t="s">
        <v>550</v>
      </c>
      <c r="F747" s="35">
        <v>23499.8</v>
      </c>
      <c r="G747" s="55" t="s">
        <v>1455</v>
      </c>
      <c r="H747" s="55" t="s">
        <v>1819</v>
      </c>
      <c r="I747" s="33">
        <v>220</v>
      </c>
      <c r="J747" s="55" t="s">
        <v>455</v>
      </c>
      <c r="K747" s="55" t="s">
        <v>455</v>
      </c>
      <c r="L747" s="55" t="s">
        <v>456</v>
      </c>
      <c r="M747" s="55" t="s">
        <v>457</v>
      </c>
      <c r="N747" s="55" t="s">
        <v>458</v>
      </c>
      <c r="O747" s="32" t="s">
        <v>276</v>
      </c>
      <c r="P747" s="32" t="s">
        <v>242</v>
      </c>
      <c r="Q747" s="45" t="s">
        <v>396</v>
      </c>
      <c r="R747" s="32" t="s">
        <v>231</v>
      </c>
      <c r="S747" s="45" t="s">
        <v>75</v>
      </c>
      <c r="T747" s="42" t="str">
        <f>VLOOKUP(Tabla1[[#This Row],[AREA]],Hoja1!A:B,2,FALSE)</f>
        <v>10. Personas mayores, familia y servicios sociales</v>
      </c>
      <c r="U747" s="45" t="s">
        <v>130</v>
      </c>
      <c r="V747" s="42" t="str">
        <f>VLOOKUP(Tabla1[[#This Row],[PROGRAMA]],Hoja1!A:B,2,FALSE)</f>
        <v>2311. Intervención social</v>
      </c>
      <c r="W747" s="45">
        <v>22</v>
      </c>
      <c r="X747" s="45">
        <v>22799</v>
      </c>
    </row>
    <row r="748" spans="1:24" x14ac:dyDescent="0.25">
      <c r="A748" s="33">
        <v>220259000852</v>
      </c>
      <c r="B748" s="55" t="s">
        <v>451</v>
      </c>
      <c r="C748" s="34">
        <v>46023</v>
      </c>
      <c r="D748" s="33">
        <v>22026001827</v>
      </c>
      <c r="E748" s="55" t="s">
        <v>1045</v>
      </c>
      <c r="F748" s="35">
        <v>318169.5</v>
      </c>
      <c r="G748" s="55" t="s">
        <v>1820</v>
      </c>
      <c r="H748" s="55" t="s">
        <v>1821</v>
      </c>
      <c r="I748" s="33">
        <v>220</v>
      </c>
      <c r="J748" s="55" t="s">
        <v>1822</v>
      </c>
      <c r="K748" s="55" t="s">
        <v>1822</v>
      </c>
      <c r="L748" s="55" t="s">
        <v>456</v>
      </c>
      <c r="M748" s="55" t="s">
        <v>457</v>
      </c>
      <c r="N748" s="55" t="s">
        <v>458</v>
      </c>
      <c r="O748" s="32" t="s">
        <v>276</v>
      </c>
      <c r="P748" s="32" t="s">
        <v>242</v>
      </c>
      <c r="Q748" s="45" t="s">
        <v>396</v>
      </c>
      <c r="R748" s="32" t="s">
        <v>231</v>
      </c>
      <c r="S748" s="45" t="s">
        <v>71</v>
      </c>
      <c r="T748" s="42" t="str">
        <f>VLOOKUP(Tabla1[[#This Row],[AREA]],Hoja1!A:B,2,FALSE)</f>
        <v>06. Educación y cultura</v>
      </c>
      <c r="U748" s="45" t="s">
        <v>153</v>
      </c>
      <c r="V748" s="42" t="str">
        <f>VLOOKUP(Tabla1[[#This Row],[PROGRAMA]],Hoja1!A:B,2,FALSE)</f>
        <v>3321. Bibliotecas públicas</v>
      </c>
      <c r="W748" s="45">
        <v>22</v>
      </c>
      <c r="X748" s="45">
        <v>22799</v>
      </c>
    </row>
    <row r="749" spans="1:24" x14ac:dyDescent="0.25">
      <c r="A749" s="33">
        <v>220259000853</v>
      </c>
      <c r="B749" s="55" t="s">
        <v>451</v>
      </c>
      <c r="C749" s="34">
        <v>46023</v>
      </c>
      <c r="D749" s="33">
        <v>22026001828</v>
      </c>
      <c r="E749" s="55" t="s">
        <v>1045</v>
      </c>
      <c r="F749" s="35">
        <v>60500</v>
      </c>
      <c r="G749" s="55" t="s">
        <v>35</v>
      </c>
      <c r="H749" s="55" t="s">
        <v>1823</v>
      </c>
      <c r="I749" s="33">
        <v>220</v>
      </c>
      <c r="J749" s="55" t="s">
        <v>1824</v>
      </c>
      <c r="K749" s="55" t="s">
        <v>455</v>
      </c>
      <c r="L749" s="55" t="s">
        <v>456</v>
      </c>
      <c r="M749" s="55" t="s">
        <v>457</v>
      </c>
      <c r="N749" s="55" t="s">
        <v>458</v>
      </c>
      <c r="O749" s="32" t="s">
        <v>276</v>
      </c>
      <c r="P749" s="32" t="s">
        <v>242</v>
      </c>
      <c r="Q749" s="45" t="s">
        <v>396</v>
      </c>
      <c r="R749" s="32" t="s">
        <v>231</v>
      </c>
      <c r="S749" s="45" t="s">
        <v>71</v>
      </c>
      <c r="T749" s="42" t="str">
        <f>VLOOKUP(Tabla1[[#This Row],[AREA]],Hoja1!A:B,2,FALSE)</f>
        <v>06. Educación y cultura</v>
      </c>
      <c r="U749" s="45" t="s">
        <v>153</v>
      </c>
      <c r="V749" s="42" t="str">
        <f>VLOOKUP(Tabla1[[#This Row],[PROGRAMA]],Hoja1!A:B,2,FALSE)</f>
        <v>3321. Bibliotecas públicas</v>
      </c>
      <c r="W749" s="45">
        <v>22</v>
      </c>
      <c r="X749" s="45">
        <v>22799</v>
      </c>
    </row>
    <row r="750" spans="1:24" x14ac:dyDescent="0.25">
      <c r="A750" s="33">
        <v>220259000854</v>
      </c>
      <c r="B750" s="55" t="s">
        <v>451</v>
      </c>
      <c r="C750" s="34">
        <v>46023</v>
      </c>
      <c r="D750" s="33">
        <v>22026001829</v>
      </c>
      <c r="E750" s="55" t="s">
        <v>1045</v>
      </c>
      <c r="F750" s="35">
        <v>14520</v>
      </c>
      <c r="G750" s="55" t="s">
        <v>1621</v>
      </c>
      <c r="H750" s="55" t="s">
        <v>1825</v>
      </c>
      <c r="I750" s="33">
        <v>220</v>
      </c>
      <c r="J750" s="55" t="s">
        <v>455</v>
      </c>
      <c r="K750" s="55" t="s">
        <v>455</v>
      </c>
      <c r="L750" s="55" t="s">
        <v>456</v>
      </c>
      <c r="M750" s="55" t="s">
        <v>457</v>
      </c>
      <c r="N750" s="55" t="s">
        <v>458</v>
      </c>
      <c r="O750" s="32" t="s">
        <v>276</v>
      </c>
      <c r="P750" s="32" t="s">
        <v>242</v>
      </c>
      <c r="Q750" s="45" t="s">
        <v>396</v>
      </c>
      <c r="R750" s="32" t="s">
        <v>231</v>
      </c>
      <c r="S750" s="45" t="s">
        <v>71</v>
      </c>
      <c r="T750" s="42" t="str">
        <f>VLOOKUP(Tabla1[[#This Row],[AREA]],Hoja1!A:B,2,FALSE)</f>
        <v>06. Educación y cultura</v>
      </c>
      <c r="U750" s="45" t="s">
        <v>153</v>
      </c>
      <c r="V750" s="42" t="str">
        <f>VLOOKUP(Tabla1[[#This Row],[PROGRAMA]],Hoja1!A:B,2,FALSE)</f>
        <v>3321. Bibliotecas públicas</v>
      </c>
      <c r="W750" s="45">
        <v>22</v>
      </c>
      <c r="X750" s="45">
        <v>22799</v>
      </c>
    </row>
    <row r="751" spans="1:24" x14ac:dyDescent="0.25">
      <c r="A751" s="33">
        <v>220259000855</v>
      </c>
      <c r="B751" s="55" t="s">
        <v>451</v>
      </c>
      <c r="C751" s="34">
        <v>46023</v>
      </c>
      <c r="D751" s="33">
        <v>22026001830</v>
      </c>
      <c r="E751" s="55" t="s">
        <v>1045</v>
      </c>
      <c r="F751" s="35">
        <v>33880</v>
      </c>
      <c r="G751" s="55" t="s">
        <v>1826</v>
      </c>
      <c r="H751" s="55" t="s">
        <v>1827</v>
      </c>
      <c r="I751" s="33">
        <v>220</v>
      </c>
      <c r="J751" s="55" t="s">
        <v>455</v>
      </c>
      <c r="K751" s="55" t="s">
        <v>455</v>
      </c>
      <c r="L751" s="55" t="s">
        <v>456</v>
      </c>
      <c r="M751" s="55" t="s">
        <v>457</v>
      </c>
      <c r="N751" s="55" t="s">
        <v>458</v>
      </c>
      <c r="O751" s="32" t="s">
        <v>276</v>
      </c>
      <c r="P751" s="32" t="s">
        <v>242</v>
      </c>
      <c r="Q751" s="45" t="s">
        <v>396</v>
      </c>
      <c r="R751" s="32" t="s">
        <v>231</v>
      </c>
      <c r="S751" s="45" t="s">
        <v>71</v>
      </c>
      <c r="T751" s="42" t="str">
        <f>VLOOKUP(Tabla1[[#This Row],[AREA]],Hoja1!A:B,2,FALSE)</f>
        <v>06. Educación y cultura</v>
      </c>
      <c r="U751" s="45" t="s">
        <v>153</v>
      </c>
      <c r="V751" s="42" t="str">
        <f>VLOOKUP(Tabla1[[#This Row],[PROGRAMA]],Hoja1!A:B,2,FALSE)</f>
        <v>3321. Bibliotecas públicas</v>
      </c>
      <c r="W751" s="45">
        <v>22</v>
      </c>
      <c r="X751" s="45">
        <v>22799</v>
      </c>
    </row>
    <row r="752" spans="1:24" x14ac:dyDescent="0.25">
      <c r="A752" s="33">
        <v>220259000856</v>
      </c>
      <c r="B752" s="55" t="s">
        <v>451</v>
      </c>
      <c r="C752" s="34">
        <v>46023</v>
      </c>
      <c r="D752" s="33">
        <v>22026001056</v>
      </c>
      <c r="E752" s="55" t="s">
        <v>1370</v>
      </c>
      <c r="F752" s="35">
        <v>18835.63</v>
      </c>
      <c r="G752" s="55" t="s">
        <v>1828</v>
      </c>
      <c r="H752" s="55" t="s">
        <v>1829</v>
      </c>
      <c r="I752" s="33">
        <v>220</v>
      </c>
      <c r="J752" s="55" t="s">
        <v>1830</v>
      </c>
      <c r="K752" s="55" t="s">
        <v>462</v>
      </c>
      <c r="L752" s="55" t="s">
        <v>456</v>
      </c>
      <c r="M752" s="55" t="s">
        <v>457</v>
      </c>
      <c r="N752" s="55" t="s">
        <v>458</v>
      </c>
      <c r="O752" s="32" t="s">
        <v>276</v>
      </c>
      <c r="P752" s="32" t="s">
        <v>242</v>
      </c>
      <c r="Q752" s="45" t="s">
        <v>396</v>
      </c>
      <c r="R752" s="32" t="s">
        <v>231</v>
      </c>
      <c r="S752" s="45" t="s">
        <v>66</v>
      </c>
      <c r="T752" s="42" t="str">
        <f>VLOOKUP(Tabla1[[#This Row],[AREA]],Hoja1!A:B,2,FALSE)</f>
        <v>01. Alcaldía</v>
      </c>
      <c r="U752" s="45" t="s">
        <v>188</v>
      </c>
      <c r="V752" s="42" t="str">
        <f>VLOOKUP(Tabla1[[#This Row],[PROGRAMA]],Hoja1!A:B,2,FALSE)</f>
        <v>9206. Archivo municipal</v>
      </c>
      <c r="W752" s="45">
        <v>22</v>
      </c>
      <c r="X752" s="45">
        <v>22799</v>
      </c>
    </row>
    <row r="753" spans="1:24" x14ac:dyDescent="0.25">
      <c r="A753" s="33">
        <v>220259000857</v>
      </c>
      <c r="B753" s="55" t="s">
        <v>451</v>
      </c>
      <c r="C753" s="34">
        <v>46023</v>
      </c>
      <c r="D753" s="33">
        <v>22026001303</v>
      </c>
      <c r="E753" s="55" t="s">
        <v>1831</v>
      </c>
      <c r="F753" s="35">
        <v>56870</v>
      </c>
      <c r="G753" s="55" t="s">
        <v>1713</v>
      </c>
      <c r="H753" s="55" t="s">
        <v>1832</v>
      </c>
      <c r="I753" s="33">
        <v>220</v>
      </c>
      <c r="J753" s="55" t="s">
        <v>472</v>
      </c>
      <c r="K753" s="55" t="s">
        <v>472</v>
      </c>
      <c r="L753" s="55" t="s">
        <v>456</v>
      </c>
      <c r="M753" s="55" t="s">
        <v>457</v>
      </c>
      <c r="N753" s="55" t="s">
        <v>458</v>
      </c>
      <c r="O753" s="32" t="s">
        <v>276</v>
      </c>
      <c r="P753" s="32" t="s">
        <v>242</v>
      </c>
      <c r="Q753" s="45" t="s">
        <v>397</v>
      </c>
      <c r="R753" s="32" t="s">
        <v>232</v>
      </c>
      <c r="S753" s="45" t="s">
        <v>68</v>
      </c>
      <c r="T753" s="42" t="str">
        <f>VLOOKUP(Tabla1[[#This Row],[AREA]],Hoja1!A:B,2,FALSE)</f>
        <v>02. Urbanismo y vivienda</v>
      </c>
      <c r="U753" s="45" t="s">
        <v>114</v>
      </c>
      <c r="V753" s="42" t="str">
        <f>VLOOKUP(Tabla1[[#This Row],[PROGRAMA]],Hoja1!A:B,2,FALSE)</f>
        <v>1501. Dirección del área de urbanismo y vivienda</v>
      </c>
      <c r="W753" s="45">
        <v>61</v>
      </c>
      <c r="X753" s="45">
        <v>619</v>
      </c>
    </row>
    <row r="754" spans="1:24" x14ac:dyDescent="0.25">
      <c r="A754" s="33">
        <v>220260001114</v>
      </c>
      <c r="B754" s="55" t="s">
        <v>451</v>
      </c>
      <c r="C754" s="34">
        <v>46064</v>
      </c>
      <c r="D754" s="33">
        <v>22026002024</v>
      </c>
      <c r="E754" s="55" t="s">
        <v>1157</v>
      </c>
      <c r="F754" s="35">
        <v>1200.27</v>
      </c>
      <c r="G754" s="55" t="s">
        <v>17</v>
      </c>
      <c r="H754" s="55" t="s">
        <v>1833</v>
      </c>
      <c r="I754" s="33">
        <v>220</v>
      </c>
      <c r="J754" s="55" t="s">
        <v>455</v>
      </c>
      <c r="K754" s="55" t="s">
        <v>455</v>
      </c>
      <c r="L754" s="55" t="s">
        <v>456</v>
      </c>
      <c r="M754" s="55" t="s">
        <v>457</v>
      </c>
      <c r="N754" s="55" t="s">
        <v>458</v>
      </c>
      <c r="O754" s="32" t="s">
        <v>280</v>
      </c>
      <c r="P754" s="32" t="s">
        <v>242</v>
      </c>
      <c r="Q754" s="45" t="s">
        <v>396</v>
      </c>
      <c r="R754" s="32" t="s">
        <v>231</v>
      </c>
      <c r="S754" s="45" t="s">
        <v>71</v>
      </c>
      <c r="T754" s="42" t="str">
        <f>VLOOKUP(Tabla1[[#This Row],[AREA]],Hoja1!A:B,2,FALSE)</f>
        <v>06. Educación y cultura</v>
      </c>
      <c r="U754" s="45" t="s">
        <v>145</v>
      </c>
      <c r="V754" s="42" t="str">
        <f>VLOOKUP(Tabla1[[#This Row],[PROGRAMA]],Hoja1!A:B,2,FALSE)</f>
        <v>3231. Escuelas infantiles</v>
      </c>
      <c r="W754" s="45">
        <v>21</v>
      </c>
      <c r="X754" s="45">
        <v>213</v>
      </c>
    </row>
    <row r="755" spans="1:24" x14ac:dyDescent="0.25">
      <c r="A755" s="33">
        <v>220259000880</v>
      </c>
      <c r="B755" s="55" t="s">
        <v>451</v>
      </c>
      <c r="C755" s="34">
        <v>46023</v>
      </c>
      <c r="D755" s="33">
        <v>22026001224</v>
      </c>
      <c r="E755" s="55" t="s">
        <v>679</v>
      </c>
      <c r="F755" s="35">
        <v>1203077.6599999999</v>
      </c>
      <c r="G755" s="55" t="s">
        <v>1834</v>
      </c>
      <c r="H755" s="55" t="s">
        <v>1835</v>
      </c>
      <c r="I755" s="33">
        <v>220</v>
      </c>
      <c r="J755" s="55" t="s">
        <v>493</v>
      </c>
      <c r="K755" s="55" t="s">
        <v>494</v>
      </c>
      <c r="L755" s="55" t="s">
        <v>456</v>
      </c>
      <c r="M755" s="55" t="s">
        <v>457</v>
      </c>
      <c r="N755" s="55" t="s">
        <v>458</v>
      </c>
      <c r="O755" s="32" t="s">
        <v>276</v>
      </c>
      <c r="P755" s="32" t="s">
        <v>242</v>
      </c>
      <c r="Q755" s="45" t="s">
        <v>397</v>
      </c>
      <c r="R755" s="32" t="s">
        <v>232</v>
      </c>
      <c r="S755" s="45" t="s">
        <v>73</v>
      </c>
      <c r="T755" s="42" t="str">
        <f>VLOOKUP(Tabla1[[#This Row],[AREA]],Hoja1!A:B,2,FALSE)</f>
        <v>08. Tráfico y movilidad</v>
      </c>
      <c r="U755" s="45" t="s">
        <v>108</v>
      </c>
      <c r="V755" s="42" t="str">
        <f>VLOOKUP(Tabla1[[#This Row],[PROGRAMA]],Hoja1!A:B,2,FALSE)</f>
        <v>1341. Movilidad</v>
      </c>
      <c r="W755" s="45">
        <v>61</v>
      </c>
      <c r="X755" s="45">
        <v>619</v>
      </c>
    </row>
    <row r="756" spans="1:24" x14ac:dyDescent="0.25">
      <c r="A756" s="33">
        <v>220259000881</v>
      </c>
      <c r="B756" s="55" t="s">
        <v>451</v>
      </c>
      <c r="C756" s="34">
        <v>46023</v>
      </c>
      <c r="D756" s="33">
        <v>22026001225</v>
      </c>
      <c r="E756" s="55" t="s">
        <v>679</v>
      </c>
      <c r="F756" s="35">
        <v>2630.76</v>
      </c>
      <c r="G756" s="55" t="s">
        <v>287</v>
      </c>
      <c r="H756" s="55" t="s">
        <v>1836</v>
      </c>
      <c r="I756" s="33">
        <v>220</v>
      </c>
      <c r="J756" s="55" t="s">
        <v>455</v>
      </c>
      <c r="K756" s="55" t="s">
        <v>455</v>
      </c>
      <c r="L756" s="55" t="s">
        <v>456</v>
      </c>
      <c r="M756" s="55" t="s">
        <v>457</v>
      </c>
      <c r="N756" s="55" t="s">
        <v>458</v>
      </c>
      <c r="O756" s="32" t="s">
        <v>276</v>
      </c>
      <c r="P756" s="32" t="s">
        <v>242</v>
      </c>
      <c r="Q756" s="45" t="s">
        <v>397</v>
      </c>
      <c r="R756" s="32" t="s">
        <v>232</v>
      </c>
      <c r="S756" s="45" t="s">
        <v>73</v>
      </c>
      <c r="T756" s="42" t="str">
        <f>VLOOKUP(Tabla1[[#This Row],[AREA]],Hoja1!A:B,2,FALSE)</f>
        <v>08. Tráfico y movilidad</v>
      </c>
      <c r="U756" s="45" t="s">
        <v>108</v>
      </c>
      <c r="V756" s="42" t="str">
        <f>VLOOKUP(Tabla1[[#This Row],[PROGRAMA]],Hoja1!A:B,2,FALSE)</f>
        <v>1341. Movilidad</v>
      </c>
      <c r="W756" s="45">
        <v>61</v>
      </c>
      <c r="X756" s="45">
        <v>619</v>
      </c>
    </row>
    <row r="757" spans="1:24" x14ac:dyDescent="0.25">
      <c r="A757" s="33">
        <v>220259000897</v>
      </c>
      <c r="B757" s="55" t="s">
        <v>451</v>
      </c>
      <c r="C757" s="34">
        <v>46023</v>
      </c>
      <c r="D757" s="33">
        <v>22026001151</v>
      </c>
      <c r="E757" s="55" t="s">
        <v>1364</v>
      </c>
      <c r="F757" s="35">
        <v>229295</v>
      </c>
      <c r="G757" s="55" t="s">
        <v>1773</v>
      </c>
      <c r="H757" s="55" t="s">
        <v>1837</v>
      </c>
      <c r="I757" s="33">
        <v>220</v>
      </c>
      <c r="J757" s="55" t="s">
        <v>494</v>
      </c>
      <c r="K757" s="55" t="s">
        <v>494</v>
      </c>
      <c r="L757" s="55" t="s">
        <v>473</v>
      </c>
      <c r="M757" s="55" t="s">
        <v>457</v>
      </c>
      <c r="N757" s="55" t="s">
        <v>458</v>
      </c>
      <c r="O757" s="32" t="s">
        <v>276</v>
      </c>
      <c r="P757" s="32" t="s">
        <v>242</v>
      </c>
      <c r="Q757" s="45" t="s">
        <v>397</v>
      </c>
      <c r="R757" s="32" t="s">
        <v>232</v>
      </c>
      <c r="S757" s="45" t="s">
        <v>262</v>
      </c>
      <c r="T757" s="42" t="str">
        <f>VLOOKUP(Tabla1[[#This Row],[AREA]],Hoja1!A:B,2,FALSE)</f>
        <v>11. Salud pública y seguridad ciudadana</v>
      </c>
      <c r="U757" s="45" t="s">
        <v>121</v>
      </c>
      <c r="V757" s="42" t="str">
        <f>VLOOKUP(Tabla1[[#This Row],[PROGRAMA]],Hoja1!A:B,2,FALSE)</f>
        <v>1631. Limpieza viaria</v>
      </c>
      <c r="W757" s="45">
        <v>62</v>
      </c>
      <c r="X757" s="45">
        <v>623</v>
      </c>
    </row>
    <row r="758" spans="1:24" x14ac:dyDescent="0.25">
      <c r="A758" s="33">
        <v>220259000904</v>
      </c>
      <c r="B758" s="55" t="s">
        <v>451</v>
      </c>
      <c r="C758" s="34">
        <v>46023</v>
      </c>
      <c r="D758" s="33">
        <v>22026001061</v>
      </c>
      <c r="E758" s="55" t="s">
        <v>1838</v>
      </c>
      <c r="F758" s="35">
        <v>22022</v>
      </c>
      <c r="G758" s="55" t="s">
        <v>1839</v>
      </c>
      <c r="H758" s="55" t="s">
        <v>1840</v>
      </c>
      <c r="I758" s="33">
        <v>220</v>
      </c>
      <c r="J758" s="55" t="s">
        <v>1000</v>
      </c>
      <c r="K758" s="55" t="s">
        <v>1000</v>
      </c>
      <c r="L758" s="55" t="s">
        <v>456</v>
      </c>
      <c r="M758" s="55" t="s">
        <v>457</v>
      </c>
      <c r="N758" s="55" t="s">
        <v>458</v>
      </c>
      <c r="O758" s="32" t="s">
        <v>276</v>
      </c>
      <c r="P758" s="32" t="s">
        <v>242</v>
      </c>
      <c r="Q758" s="45" t="s">
        <v>396</v>
      </c>
      <c r="R758" s="32" t="s">
        <v>231</v>
      </c>
      <c r="S758" s="45" t="s">
        <v>66</v>
      </c>
      <c r="T758" s="42" t="str">
        <f>VLOOKUP(Tabla1[[#This Row],[AREA]],Hoja1!A:B,2,FALSE)</f>
        <v>01. Alcaldía</v>
      </c>
      <c r="U758" s="45" t="s">
        <v>263</v>
      </c>
      <c r="V758" s="42" t="str">
        <f>VLOOKUP(Tabla1[[#This Row],[PROGRAMA]],Hoja1!A:B,2,FALSE)</f>
        <v>9312. Intervención general</v>
      </c>
      <c r="W758" s="45">
        <v>22</v>
      </c>
      <c r="X758" s="45">
        <v>22706</v>
      </c>
    </row>
    <row r="759" spans="1:24" x14ac:dyDescent="0.25">
      <c r="A759" s="33">
        <v>220260001798</v>
      </c>
      <c r="B759" s="55" t="s">
        <v>451</v>
      </c>
      <c r="C759" s="34">
        <v>46066</v>
      </c>
      <c r="D759" s="33">
        <v>22026002093</v>
      </c>
      <c r="E759" s="55" t="s">
        <v>569</v>
      </c>
      <c r="F759" s="35">
        <v>1167.1199999999999</v>
      </c>
      <c r="G759" s="55" t="s">
        <v>17</v>
      </c>
      <c r="H759" s="55" t="s">
        <v>1841</v>
      </c>
      <c r="I759" s="33">
        <v>220</v>
      </c>
      <c r="J759" s="55" t="s">
        <v>455</v>
      </c>
      <c r="K759" s="55" t="s">
        <v>455</v>
      </c>
      <c r="L759" s="55" t="s">
        <v>456</v>
      </c>
      <c r="M759" s="55" t="s">
        <v>457</v>
      </c>
      <c r="N759" s="55" t="s">
        <v>458</v>
      </c>
      <c r="O759" s="32" t="s">
        <v>280</v>
      </c>
      <c r="P759" s="32" t="s">
        <v>242</v>
      </c>
      <c r="Q759" s="45" t="s">
        <v>396</v>
      </c>
      <c r="R759" s="32" t="s">
        <v>231</v>
      </c>
      <c r="S759" s="45" t="s">
        <v>75</v>
      </c>
      <c r="T759" s="42" t="str">
        <f>VLOOKUP(Tabla1[[#This Row],[AREA]],Hoja1!A:B,2,FALSE)</f>
        <v>10. Personas mayores, familia y servicios sociales</v>
      </c>
      <c r="U759" s="45" t="s">
        <v>130</v>
      </c>
      <c r="V759" s="42" t="str">
        <f>VLOOKUP(Tabla1[[#This Row],[PROGRAMA]],Hoja1!A:B,2,FALSE)</f>
        <v>2311. Intervención social</v>
      </c>
      <c r="W759" s="45">
        <v>21</v>
      </c>
      <c r="X759" s="45">
        <v>213</v>
      </c>
    </row>
    <row r="760" spans="1:24" x14ac:dyDescent="0.25">
      <c r="A760" s="33">
        <v>220259000909</v>
      </c>
      <c r="B760" s="55" t="s">
        <v>451</v>
      </c>
      <c r="C760" s="34">
        <v>46023</v>
      </c>
      <c r="D760" s="33">
        <v>22026001537</v>
      </c>
      <c r="E760" s="55" t="s">
        <v>573</v>
      </c>
      <c r="F760" s="35">
        <v>4441.41</v>
      </c>
      <c r="G760" s="55" t="s">
        <v>1842</v>
      </c>
      <c r="H760" s="55" t="s">
        <v>1843</v>
      </c>
      <c r="I760" s="33">
        <v>220</v>
      </c>
      <c r="J760" s="55" t="s">
        <v>494</v>
      </c>
      <c r="K760" s="55" t="s">
        <v>494</v>
      </c>
      <c r="L760" s="55" t="s">
        <v>456</v>
      </c>
      <c r="M760" s="55" t="s">
        <v>457</v>
      </c>
      <c r="N760" s="55" t="s">
        <v>458</v>
      </c>
      <c r="O760" s="32" t="s">
        <v>276</v>
      </c>
      <c r="P760" s="32" t="s">
        <v>242</v>
      </c>
      <c r="Q760" s="45" t="s">
        <v>396</v>
      </c>
      <c r="R760" s="32" t="s">
        <v>231</v>
      </c>
      <c r="S760" s="45" t="s">
        <v>70</v>
      </c>
      <c r="T760" s="42" t="str">
        <f>VLOOKUP(Tabla1[[#This Row],[AREA]],Hoja1!A:B,2,FALSE)</f>
        <v>04. Hacienda, personal y modernización administrativa</v>
      </c>
      <c r="U760" s="45" t="s">
        <v>186</v>
      </c>
      <c r="V760" s="42" t="str">
        <f>VLOOKUP(Tabla1[[#This Row],[PROGRAMA]],Hoja1!A:B,2,FALSE)</f>
        <v>9204. Tecnologías de la información y comunicación</v>
      </c>
      <c r="W760" s="45">
        <v>21</v>
      </c>
      <c r="X760" s="45">
        <v>213</v>
      </c>
    </row>
    <row r="761" spans="1:24" x14ac:dyDescent="0.25">
      <c r="A761" s="33">
        <v>220259000910</v>
      </c>
      <c r="B761" s="55" t="s">
        <v>451</v>
      </c>
      <c r="C761" s="34">
        <v>46023</v>
      </c>
      <c r="D761" s="33">
        <v>22026001538</v>
      </c>
      <c r="E761" s="55" t="s">
        <v>573</v>
      </c>
      <c r="F761" s="35">
        <v>795.39</v>
      </c>
      <c r="G761" s="55" t="s">
        <v>1842</v>
      </c>
      <c r="H761" s="55" t="s">
        <v>1844</v>
      </c>
      <c r="I761" s="33">
        <v>220</v>
      </c>
      <c r="J761" s="55" t="s">
        <v>494</v>
      </c>
      <c r="K761" s="55" t="s">
        <v>494</v>
      </c>
      <c r="L761" s="55" t="s">
        <v>456</v>
      </c>
      <c r="M761" s="55" t="s">
        <v>457</v>
      </c>
      <c r="N761" s="55" t="s">
        <v>458</v>
      </c>
      <c r="O761" s="32" t="s">
        <v>276</v>
      </c>
      <c r="P761" s="32" t="s">
        <v>242</v>
      </c>
      <c r="Q761" s="45" t="s">
        <v>396</v>
      </c>
      <c r="R761" s="32" t="s">
        <v>231</v>
      </c>
      <c r="S761" s="45" t="s">
        <v>70</v>
      </c>
      <c r="T761" s="42" t="str">
        <f>VLOOKUP(Tabla1[[#This Row],[AREA]],Hoja1!A:B,2,FALSE)</f>
        <v>04. Hacienda, personal y modernización administrativa</v>
      </c>
      <c r="U761" s="45" t="s">
        <v>186</v>
      </c>
      <c r="V761" s="42" t="str">
        <f>VLOOKUP(Tabla1[[#This Row],[PROGRAMA]],Hoja1!A:B,2,FALSE)</f>
        <v>9204. Tecnologías de la información y comunicación</v>
      </c>
      <c r="W761" s="45">
        <v>21</v>
      </c>
      <c r="X761" s="45">
        <v>213</v>
      </c>
    </row>
    <row r="762" spans="1:24" x14ac:dyDescent="0.25">
      <c r="A762" s="33">
        <v>220259000911</v>
      </c>
      <c r="B762" s="55" t="s">
        <v>451</v>
      </c>
      <c r="C762" s="34">
        <v>46023</v>
      </c>
      <c r="D762" s="33">
        <v>22026001541</v>
      </c>
      <c r="E762" s="55" t="s">
        <v>573</v>
      </c>
      <c r="F762" s="35">
        <v>1395.08</v>
      </c>
      <c r="G762" s="55" t="s">
        <v>25</v>
      </c>
      <c r="H762" s="55" t="s">
        <v>1845</v>
      </c>
      <c r="I762" s="33">
        <v>220</v>
      </c>
      <c r="J762" s="55" t="s">
        <v>455</v>
      </c>
      <c r="K762" s="55" t="s">
        <v>455</v>
      </c>
      <c r="L762" s="55" t="s">
        <v>456</v>
      </c>
      <c r="M762" s="55" t="s">
        <v>457</v>
      </c>
      <c r="N762" s="55" t="s">
        <v>458</v>
      </c>
      <c r="O762" s="32" t="s">
        <v>276</v>
      </c>
      <c r="P762" s="32" t="s">
        <v>242</v>
      </c>
      <c r="Q762" s="45" t="s">
        <v>396</v>
      </c>
      <c r="R762" s="32" t="s">
        <v>231</v>
      </c>
      <c r="S762" s="45" t="s">
        <v>70</v>
      </c>
      <c r="T762" s="42" t="str">
        <f>VLOOKUP(Tabla1[[#This Row],[AREA]],Hoja1!A:B,2,FALSE)</f>
        <v>04. Hacienda, personal y modernización administrativa</v>
      </c>
      <c r="U762" s="45" t="s">
        <v>186</v>
      </c>
      <c r="V762" s="42" t="str">
        <f>VLOOKUP(Tabla1[[#This Row],[PROGRAMA]],Hoja1!A:B,2,FALSE)</f>
        <v>9204. Tecnologías de la información y comunicación</v>
      </c>
      <c r="W762" s="45">
        <v>21</v>
      </c>
      <c r="X762" s="45">
        <v>213</v>
      </c>
    </row>
    <row r="763" spans="1:24" x14ac:dyDescent="0.25">
      <c r="A763" s="33">
        <v>220259000912</v>
      </c>
      <c r="B763" s="55" t="s">
        <v>451</v>
      </c>
      <c r="C763" s="34">
        <v>46023</v>
      </c>
      <c r="D763" s="33">
        <v>22026001542</v>
      </c>
      <c r="E763" s="55" t="s">
        <v>573</v>
      </c>
      <c r="F763" s="35">
        <v>1205.1600000000001</v>
      </c>
      <c r="G763" s="55" t="s">
        <v>15</v>
      </c>
      <c r="H763" s="55" t="s">
        <v>1846</v>
      </c>
      <c r="I763" s="33">
        <v>220</v>
      </c>
      <c r="J763" s="55" t="s">
        <v>455</v>
      </c>
      <c r="K763" s="55" t="s">
        <v>455</v>
      </c>
      <c r="L763" s="55" t="s">
        <v>456</v>
      </c>
      <c r="M763" s="55" t="s">
        <v>457</v>
      </c>
      <c r="N763" s="55" t="s">
        <v>458</v>
      </c>
      <c r="O763" s="32" t="s">
        <v>276</v>
      </c>
      <c r="P763" s="32" t="s">
        <v>242</v>
      </c>
      <c r="Q763" s="45" t="s">
        <v>396</v>
      </c>
      <c r="R763" s="32" t="s">
        <v>231</v>
      </c>
      <c r="S763" s="45" t="s">
        <v>70</v>
      </c>
      <c r="T763" s="42" t="str">
        <f>VLOOKUP(Tabla1[[#This Row],[AREA]],Hoja1!A:B,2,FALSE)</f>
        <v>04. Hacienda, personal y modernización administrativa</v>
      </c>
      <c r="U763" s="45" t="s">
        <v>186</v>
      </c>
      <c r="V763" s="42" t="str">
        <f>VLOOKUP(Tabla1[[#This Row],[PROGRAMA]],Hoja1!A:B,2,FALSE)</f>
        <v>9204. Tecnologías de la información y comunicación</v>
      </c>
      <c r="W763" s="45">
        <v>21</v>
      </c>
      <c r="X763" s="45">
        <v>213</v>
      </c>
    </row>
    <row r="764" spans="1:24" x14ac:dyDescent="0.25">
      <c r="A764" s="33">
        <v>220260004482</v>
      </c>
      <c r="B764" s="55" t="s">
        <v>451</v>
      </c>
      <c r="C764" s="34">
        <v>46080</v>
      </c>
      <c r="D764" s="33">
        <v>22026002559</v>
      </c>
      <c r="E764" s="55" t="s">
        <v>731</v>
      </c>
      <c r="F764" s="35">
        <v>845.9</v>
      </c>
      <c r="G764" s="55" t="s">
        <v>17</v>
      </c>
      <c r="H764" s="55" t="s">
        <v>1847</v>
      </c>
      <c r="I764" s="33">
        <v>220</v>
      </c>
      <c r="J764" s="55" t="s">
        <v>455</v>
      </c>
      <c r="K764" s="55" t="s">
        <v>455</v>
      </c>
      <c r="L764" s="55" t="s">
        <v>456</v>
      </c>
      <c r="M764" s="55" t="s">
        <v>457</v>
      </c>
      <c r="N764" s="55" t="s">
        <v>458</v>
      </c>
      <c r="O764" s="32" t="s">
        <v>280</v>
      </c>
      <c r="P764" s="32" t="s">
        <v>242</v>
      </c>
      <c r="Q764" s="45" t="s">
        <v>396</v>
      </c>
      <c r="R764" s="32" t="s">
        <v>231</v>
      </c>
      <c r="S764" s="45" t="s">
        <v>72</v>
      </c>
      <c r="T764" s="42" t="str">
        <f>VLOOKUP(Tabla1[[#This Row],[AREA]],Hoja1!A:B,2,FALSE)</f>
        <v>07. Medio ambiente</v>
      </c>
      <c r="U764" s="45" t="s">
        <v>124</v>
      </c>
      <c r="V764" s="42" t="str">
        <f>VLOOKUP(Tabla1[[#This Row],[PROGRAMA]],Hoja1!A:B,2,FALSE)</f>
        <v>1701. Dirección del área de medio ambiente</v>
      </c>
      <c r="W764" s="45">
        <v>21</v>
      </c>
      <c r="X764" s="45">
        <v>213</v>
      </c>
    </row>
    <row r="765" spans="1:24" x14ac:dyDescent="0.25">
      <c r="A765" s="33">
        <v>220259000915</v>
      </c>
      <c r="B765" s="55" t="s">
        <v>451</v>
      </c>
      <c r="C765" s="34">
        <v>46023</v>
      </c>
      <c r="D765" s="33">
        <v>22026001227</v>
      </c>
      <c r="E765" s="55" t="s">
        <v>640</v>
      </c>
      <c r="F765" s="35">
        <v>3750000</v>
      </c>
      <c r="G765" s="55" t="s">
        <v>1848</v>
      </c>
      <c r="H765" s="55" t="s">
        <v>1849</v>
      </c>
      <c r="I765" s="33">
        <v>220</v>
      </c>
      <c r="J765" s="55" t="s">
        <v>455</v>
      </c>
      <c r="K765" s="55" t="s">
        <v>455</v>
      </c>
      <c r="L765" s="55" t="s">
        <v>644</v>
      </c>
      <c r="M765" s="55" t="s">
        <v>457</v>
      </c>
      <c r="N765" s="55" t="s">
        <v>458</v>
      </c>
      <c r="O765" s="32" t="s">
        <v>276</v>
      </c>
      <c r="P765" s="32" t="s">
        <v>242</v>
      </c>
      <c r="Q765" s="45" t="s">
        <v>397</v>
      </c>
      <c r="R765" s="32" t="s">
        <v>232</v>
      </c>
      <c r="S765" s="45" t="s">
        <v>73</v>
      </c>
      <c r="T765" s="42" t="str">
        <f>VLOOKUP(Tabla1[[#This Row],[AREA]],Hoja1!A:B,2,FALSE)</f>
        <v>08. Tráfico y movilidad</v>
      </c>
      <c r="U765" s="45" t="s">
        <v>117</v>
      </c>
      <c r="V765" s="42" t="str">
        <f>VLOOKUP(Tabla1[[#This Row],[PROGRAMA]],Hoja1!A:B,2,FALSE)</f>
        <v>1532. Pavimentación vias públicas y otros servicios urbanísticos</v>
      </c>
      <c r="W765" s="45">
        <v>61</v>
      </c>
      <c r="X765" s="45">
        <v>619</v>
      </c>
    </row>
    <row r="766" spans="1:24" x14ac:dyDescent="0.25">
      <c r="A766" s="33">
        <v>220259000916</v>
      </c>
      <c r="B766" s="55" t="s">
        <v>451</v>
      </c>
      <c r="C766" s="34">
        <v>46023</v>
      </c>
      <c r="D766" s="33">
        <v>22026001228</v>
      </c>
      <c r="E766" s="55" t="s">
        <v>640</v>
      </c>
      <c r="F766" s="35">
        <v>3125000</v>
      </c>
      <c r="G766" s="55" t="s">
        <v>1850</v>
      </c>
      <c r="H766" s="55" t="s">
        <v>1851</v>
      </c>
      <c r="I766" s="33">
        <v>220</v>
      </c>
      <c r="J766" s="55" t="s">
        <v>455</v>
      </c>
      <c r="K766" s="55" t="s">
        <v>455</v>
      </c>
      <c r="L766" s="55" t="s">
        <v>644</v>
      </c>
      <c r="M766" s="55" t="s">
        <v>457</v>
      </c>
      <c r="N766" s="55" t="s">
        <v>458</v>
      </c>
      <c r="O766" s="32" t="s">
        <v>276</v>
      </c>
      <c r="P766" s="32" t="s">
        <v>242</v>
      </c>
      <c r="Q766" s="45" t="s">
        <v>397</v>
      </c>
      <c r="R766" s="32" t="s">
        <v>232</v>
      </c>
      <c r="S766" s="45" t="s">
        <v>73</v>
      </c>
      <c r="T766" s="42" t="str">
        <f>VLOOKUP(Tabla1[[#This Row],[AREA]],Hoja1!A:B,2,FALSE)</f>
        <v>08. Tráfico y movilidad</v>
      </c>
      <c r="U766" s="45" t="s">
        <v>117</v>
      </c>
      <c r="V766" s="42" t="str">
        <f>VLOOKUP(Tabla1[[#This Row],[PROGRAMA]],Hoja1!A:B,2,FALSE)</f>
        <v>1532. Pavimentación vias públicas y otros servicios urbanísticos</v>
      </c>
      <c r="W766" s="45">
        <v>61</v>
      </c>
      <c r="X766" s="45">
        <v>619</v>
      </c>
    </row>
    <row r="767" spans="1:24" x14ac:dyDescent="0.25">
      <c r="A767" s="33">
        <v>220259000917</v>
      </c>
      <c r="B767" s="55" t="s">
        <v>451</v>
      </c>
      <c r="C767" s="34">
        <v>46023</v>
      </c>
      <c r="D767" s="33">
        <v>22026001229</v>
      </c>
      <c r="E767" s="55" t="s">
        <v>640</v>
      </c>
      <c r="F767" s="35">
        <v>6875</v>
      </c>
      <c r="G767" s="55" t="s">
        <v>287</v>
      </c>
      <c r="H767" s="55" t="s">
        <v>1852</v>
      </c>
      <c r="I767" s="33">
        <v>220</v>
      </c>
      <c r="J767" s="55" t="s">
        <v>455</v>
      </c>
      <c r="K767" s="55" t="s">
        <v>455</v>
      </c>
      <c r="L767" s="55" t="s">
        <v>456</v>
      </c>
      <c r="M767" s="55" t="s">
        <v>457</v>
      </c>
      <c r="N767" s="55" t="s">
        <v>458</v>
      </c>
      <c r="O767" s="32" t="s">
        <v>276</v>
      </c>
      <c r="P767" s="32" t="s">
        <v>242</v>
      </c>
      <c r="Q767" s="45" t="s">
        <v>397</v>
      </c>
      <c r="R767" s="32" t="s">
        <v>232</v>
      </c>
      <c r="S767" s="45" t="s">
        <v>73</v>
      </c>
      <c r="T767" s="42" t="str">
        <f>VLOOKUP(Tabla1[[#This Row],[AREA]],Hoja1!A:B,2,FALSE)</f>
        <v>08. Tráfico y movilidad</v>
      </c>
      <c r="U767" s="45" t="s">
        <v>117</v>
      </c>
      <c r="V767" s="42" t="str">
        <f>VLOOKUP(Tabla1[[#This Row],[PROGRAMA]],Hoja1!A:B,2,FALSE)</f>
        <v>1532. Pavimentación vias públicas y otros servicios urbanísticos</v>
      </c>
      <c r="W767" s="45">
        <v>61</v>
      </c>
      <c r="X767" s="45">
        <v>619</v>
      </c>
    </row>
    <row r="768" spans="1:24" x14ac:dyDescent="0.25">
      <c r="A768" s="33">
        <v>220259000918</v>
      </c>
      <c r="B768" s="55" t="s">
        <v>451</v>
      </c>
      <c r="C768" s="34">
        <v>46023</v>
      </c>
      <c r="D768" s="33">
        <v>22026001230</v>
      </c>
      <c r="E768" s="55" t="s">
        <v>640</v>
      </c>
      <c r="F768" s="35">
        <v>500000</v>
      </c>
      <c r="G768" s="55" t="s">
        <v>1437</v>
      </c>
      <c r="H768" s="55" t="s">
        <v>1853</v>
      </c>
      <c r="I768" s="33">
        <v>220</v>
      </c>
      <c r="J768" s="55" t="s">
        <v>494</v>
      </c>
      <c r="K768" s="55" t="s">
        <v>494</v>
      </c>
      <c r="L768" s="55" t="s">
        <v>644</v>
      </c>
      <c r="M768" s="55" t="s">
        <v>457</v>
      </c>
      <c r="N768" s="55" t="s">
        <v>458</v>
      </c>
      <c r="O768" s="32" t="s">
        <v>276</v>
      </c>
      <c r="P768" s="32" t="s">
        <v>242</v>
      </c>
      <c r="Q768" s="45" t="s">
        <v>397</v>
      </c>
      <c r="R768" s="32" t="s">
        <v>232</v>
      </c>
      <c r="S768" s="45" t="s">
        <v>73</v>
      </c>
      <c r="T768" s="42" t="str">
        <f>VLOOKUP(Tabla1[[#This Row],[AREA]],Hoja1!A:B,2,FALSE)</f>
        <v>08. Tráfico y movilidad</v>
      </c>
      <c r="U768" s="45" t="s">
        <v>117</v>
      </c>
      <c r="V768" s="42" t="str">
        <f>VLOOKUP(Tabla1[[#This Row],[PROGRAMA]],Hoja1!A:B,2,FALSE)</f>
        <v>1532. Pavimentación vias públicas y otros servicios urbanísticos</v>
      </c>
      <c r="W768" s="45">
        <v>61</v>
      </c>
      <c r="X768" s="45">
        <v>619</v>
      </c>
    </row>
    <row r="769" spans="1:24" x14ac:dyDescent="0.25">
      <c r="A769" s="33">
        <v>220259000919</v>
      </c>
      <c r="B769" s="55" t="s">
        <v>451</v>
      </c>
      <c r="C769" s="34">
        <v>46023</v>
      </c>
      <c r="D769" s="33">
        <v>22026001231</v>
      </c>
      <c r="E769" s="55" t="s">
        <v>640</v>
      </c>
      <c r="F769" s="35">
        <v>1000</v>
      </c>
      <c r="G769" s="55" t="s">
        <v>287</v>
      </c>
      <c r="H769" s="55" t="s">
        <v>1854</v>
      </c>
      <c r="I769" s="33">
        <v>220</v>
      </c>
      <c r="J769" s="55" t="s">
        <v>455</v>
      </c>
      <c r="K769" s="55" t="s">
        <v>455</v>
      </c>
      <c r="L769" s="55" t="s">
        <v>456</v>
      </c>
      <c r="M769" s="55" t="s">
        <v>457</v>
      </c>
      <c r="N769" s="55" t="s">
        <v>458</v>
      </c>
      <c r="O769" s="32" t="s">
        <v>276</v>
      </c>
      <c r="P769" s="32" t="s">
        <v>242</v>
      </c>
      <c r="Q769" s="45" t="s">
        <v>397</v>
      </c>
      <c r="R769" s="32" t="s">
        <v>232</v>
      </c>
      <c r="S769" s="45" t="s">
        <v>73</v>
      </c>
      <c r="T769" s="42" t="str">
        <f>VLOOKUP(Tabla1[[#This Row],[AREA]],Hoja1!A:B,2,FALSE)</f>
        <v>08. Tráfico y movilidad</v>
      </c>
      <c r="U769" s="45" t="s">
        <v>117</v>
      </c>
      <c r="V769" s="42" t="str">
        <f>VLOOKUP(Tabla1[[#This Row],[PROGRAMA]],Hoja1!A:B,2,FALSE)</f>
        <v>1532. Pavimentación vias públicas y otros servicios urbanísticos</v>
      </c>
      <c r="W769" s="45">
        <v>61</v>
      </c>
      <c r="X769" s="45">
        <v>619</v>
      </c>
    </row>
    <row r="770" spans="1:24" x14ac:dyDescent="0.25">
      <c r="A770" s="33">
        <v>220259000347</v>
      </c>
      <c r="B770" s="55" t="s">
        <v>451</v>
      </c>
      <c r="C770" s="34">
        <v>46023</v>
      </c>
      <c r="D770" s="33">
        <v>22026001291</v>
      </c>
      <c r="E770" s="55" t="s">
        <v>880</v>
      </c>
      <c r="F770" s="35">
        <v>236.48</v>
      </c>
      <c r="G770" s="55" t="s">
        <v>287</v>
      </c>
      <c r="H770" s="55" t="s">
        <v>1855</v>
      </c>
      <c r="I770" s="33">
        <v>220</v>
      </c>
      <c r="J770" s="55" t="s">
        <v>455</v>
      </c>
      <c r="K770" s="55" t="s">
        <v>455</v>
      </c>
      <c r="L770" s="55" t="s">
        <v>456</v>
      </c>
      <c r="M770" s="55" t="s">
        <v>457</v>
      </c>
      <c r="N770" s="55" t="s">
        <v>458</v>
      </c>
      <c r="O770" s="32" t="s">
        <v>276</v>
      </c>
      <c r="P770" s="32" t="s">
        <v>242</v>
      </c>
      <c r="Q770" s="45" t="s">
        <v>397</v>
      </c>
      <c r="R770" s="32" t="s">
        <v>232</v>
      </c>
      <c r="S770" s="45" t="s">
        <v>68</v>
      </c>
      <c r="T770" s="42" t="str">
        <f>VLOOKUP(Tabla1[[#This Row],[AREA]],Hoja1!A:B,2,FALSE)</f>
        <v>02. Urbanismo y vivienda</v>
      </c>
      <c r="U770" s="45" t="s">
        <v>115</v>
      </c>
      <c r="V770" s="42" t="str">
        <f>VLOOKUP(Tabla1[[#This Row],[PROGRAMA]],Hoja1!A:B,2,FALSE)</f>
        <v>1511. Planficación y gestión del urbanismo</v>
      </c>
      <c r="W770" s="45">
        <v>60</v>
      </c>
      <c r="X770" s="45">
        <v>609</v>
      </c>
    </row>
    <row r="771" spans="1:24" x14ac:dyDescent="0.25">
      <c r="A771" s="33">
        <v>220259000920</v>
      </c>
      <c r="B771" s="55" t="s">
        <v>451</v>
      </c>
      <c r="C771" s="34">
        <v>46023</v>
      </c>
      <c r="D771" s="33">
        <v>22026001232</v>
      </c>
      <c r="E771" s="55" t="s">
        <v>640</v>
      </c>
      <c r="F771" s="35">
        <v>1625000</v>
      </c>
      <c r="G771" s="55" t="s">
        <v>1848</v>
      </c>
      <c r="H771" s="55" t="s">
        <v>1856</v>
      </c>
      <c r="I771" s="33">
        <v>220</v>
      </c>
      <c r="J771" s="55" t="s">
        <v>455</v>
      </c>
      <c r="K771" s="55" t="s">
        <v>455</v>
      </c>
      <c r="L771" s="55" t="s">
        <v>644</v>
      </c>
      <c r="M771" s="55" t="s">
        <v>457</v>
      </c>
      <c r="N771" s="55" t="s">
        <v>458</v>
      </c>
      <c r="O771" s="32" t="s">
        <v>276</v>
      </c>
      <c r="P771" s="32" t="s">
        <v>242</v>
      </c>
      <c r="Q771" s="45" t="s">
        <v>397</v>
      </c>
      <c r="R771" s="32" t="s">
        <v>232</v>
      </c>
      <c r="S771" s="45" t="s">
        <v>73</v>
      </c>
      <c r="T771" s="42" t="str">
        <f>VLOOKUP(Tabla1[[#This Row],[AREA]],Hoja1!A:B,2,FALSE)</f>
        <v>08. Tráfico y movilidad</v>
      </c>
      <c r="U771" s="45" t="s">
        <v>117</v>
      </c>
      <c r="V771" s="42" t="str">
        <f>VLOOKUP(Tabla1[[#This Row],[PROGRAMA]],Hoja1!A:B,2,FALSE)</f>
        <v>1532. Pavimentación vias públicas y otros servicios urbanísticos</v>
      </c>
      <c r="W771" s="45">
        <v>61</v>
      </c>
      <c r="X771" s="45">
        <v>619</v>
      </c>
    </row>
    <row r="772" spans="1:24" x14ac:dyDescent="0.25">
      <c r="A772" s="33">
        <v>220259000928</v>
      </c>
      <c r="B772" s="55" t="s">
        <v>451</v>
      </c>
      <c r="C772" s="34">
        <v>46023</v>
      </c>
      <c r="D772" s="33">
        <v>22026001424</v>
      </c>
      <c r="E772" s="55" t="s">
        <v>836</v>
      </c>
      <c r="F772" s="35">
        <v>9457.35</v>
      </c>
      <c r="G772" s="55" t="s">
        <v>1064</v>
      </c>
      <c r="H772" s="55" t="s">
        <v>1857</v>
      </c>
      <c r="I772" s="33">
        <v>220</v>
      </c>
      <c r="J772" s="55" t="s">
        <v>455</v>
      </c>
      <c r="K772" s="55" t="s">
        <v>455</v>
      </c>
      <c r="L772" s="55" t="s">
        <v>473</v>
      </c>
      <c r="M772" s="55" t="s">
        <v>457</v>
      </c>
      <c r="N772" s="55" t="s">
        <v>458</v>
      </c>
      <c r="O772" s="32" t="s">
        <v>276</v>
      </c>
      <c r="P772" s="32" t="s">
        <v>242</v>
      </c>
      <c r="Q772" s="45" t="s">
        <v>396</v>
      </c>
      <c r="R772" s="32" t="s">
        <v>231</v>
      </c>
      <c r="S772" s="45" t="s">
        <v>69</v>
      </c>
      <c r="T772" s="42" t="str">
        <f>VLOOKUP(Tabla1[[#This Row],[AREA]],Hoja1!A:B,2,FALSE)</f>
        <v>03. Participación ciudadana y deportes</v>
      </c>
      <c r="U772" s="45" t="s">
        <v>192</v>
      </c>
      <c r="V772" s="42" t="str">
        <f>VLOOKUP(Tabla1[[#This Row],[PROGRAMA]],Hoja1!A:B,2,FALSE)</f>
        <v>9241. Participación ciudadana</v>
      </c>
      <c r="W772" s="45">
        <v>20</v>
      </c>
      <c r="X772" s="45">
        <v>203</v>
      </c>
    </row>
    <row r="773" spans="1:24" x14ac:dyDescent="0.25">
      <c r="A773" s="33">
        <v>220259000858</v>
      </c>
      <c r="B773" s="55" t="s">
        <v>451</v>
      </c>
      <c r="C773" s="34">
        <v>46023</v>
      </c>
      <c r="D773" s="33">
        <v>22026001223</v>
      </c>
      <c r="E773" s="55" t="s">
        <v>640</v>
      </c>
      <c r="F773" s="35">
        <v>56870</v>
      </c>
      <c r="G773" s="55" t="s">
        <v>287</v>
      </c>
      <c r="H773" s="55" t="s">
        <v>1858</v>
      </c>
      <c r="I773" s="33">
        <v>220</v>
      </c>
      <c r="J773" s="55" t="s">
        <v>455</v>
      </c>
      <c r="K773" s="55" t="s">
        <v>455</v>
      </c>
      <c r="L773" s="55" t="s">
        <v>456</v>
      </c>
      <c r="M773" s="55" t="s">
        <v>457</v>
      </c>
      <c r="N773" s="55" t="s">
        <v>458</v>
      </c>
      <c r="O773" s="32" t="s">
        <v>276</v>
      </c>
      <c r="P773" s="32" t="s">
        <v>242</v>
      </c>
      <c r="Q773" s="45" t="s">
        <v>397</v>
      </c>
      <c r="R773" s="32" t="s">
        <v>232</v>
      </c>
      <c r="S773" s="45" t="s">
        <v>73</v>
      </c>
      <c r="T773" s="42" t="str">
        <f>VLOOKUP(Tabla1[[#This Row],[AREA]],Hoja1!A:B,2,FALSE)</f>
        <v>08. Tráfico y movilidad</v>
      </c>
      <c r="U773" s="45" t="s">
        <v>117</v>
      </c>
      <c r="V773" s="42" t="str">
        <f>VLOOKUP(Tabla1[[#This Row],[PROGRAMA]],Hoja1!A:B,2,FALSE)</f>
        <v>1532. Pavimentación vias públicas y otros servicios urbanísticos</v>
      </c>
      <c r="W773" s="45">
        <v>61</v>
      </c>
      <c r="X773" s="45">
        <v>619</v>
      </c>
    </row>
    <row r="774" spans="1:24" x14ac:dyDescent="0.25">
      <c r="A774" s="33">
        <v>220259000929</v>
      </c>
      <c r="B774" s="55" t="s">
        <v>451</v>
      </c>
      <c r="C774" s="34">
        <v>46023</v>
      </c>
      <c r="D774" s="33">
        <v>22026001152</v>
      </c>
      <c r="E774" s="55" t="s">
        <v>1859</v>
      </c>
      <c r="F774" s="35">
        <v>4202.7299999999996</v>
      </c>
      <c r="G774" s="55" t="s">
        <v>1064</v>
      </c>
      <c r="H774" s="55" t="s">
        <v>1860</v>
      </c>
      <c r="I774" s="33">
        <v>220</v>
      </c>
      <c r="J774" s="55" t="s">
        <v>455</v>
      </c>
      <c r="K774" s="55" t="s">
        <v>455</v>
      </c>
      <c r="L774" s="55" t="s">
        <v>456</v>
      </c>
      <c r="M774" s="55" t="s">
        <v>457</v>
      </c>
      <c r="N774" s="55" t="s">
        <v>458</v>
      </c>
      <c r="O774" s="32" t="s">
        <v>276</v>
      </c>
      <c r="P774" s="32" t="s">
        <v>242</v>
      </c>
      <c r="Q774" s="45" t="s">
        <v>396</v>
      </c>
      <c r="R774" s="32" t="s">
        <v>231</v>
      </c>
      <c r="S774" s="45" t="s">
        <v>262</v>
      </c>
      <c r="T774" s="42" t="str">
        <f>VLOOKUP(Tabla1[[#This Row],[AREA]],Hoja1!A:B,2,FALSE)</f>
        <v>11. Salud pública y seguridad ciudadana</v>
      </c>
      <c r="U774" s="45" t="s">
        <v>118</v>
      </c>
      <c r="V774" s="42" t="str">
        <f>VLOOKUP(Tabla1[[#This Row],[PROGRAMA]],Hoja1!A:B,2,FALSE)</f>
        <v>1621. Recogida de residuos</v>
      </c>
      <c r="W774" s="45">
        <v>20</v>
      </c>
      <c r="X774" s="45">
        <v>203</v>
      </c>
    </row>
    <row r="775" spans="1:24" x14ac:dyDescent="0.25">
      <c r="A775" s="33">
        <v>220259000931</v>
      </c>
      <c r="B775" s="55" t="s">
        <v>451</v>
      </c>
      <c r="C775" s="34">
        <v>46023</v>
      </c>
      <c r="D775" s="33">
        <v>22026001063</v>
      </c>
      <c r="E775" s="55" t="s">
        <v>791</v>
      </c>
      <c r="F775" s="35">
        <v>3150</v>
      </c>
      <c r="G775" s="55" t="s">
        <v>1064</v>
      </c>
      <c r="H775" s="55" t="s">
        <v>1861</v>
      </c>
      <c r="I775" s="33">
        <v>220</v>
      </c>
      <c r="J775" s="55" t="s">
        <v>455</v>
      </c>
      <c r="K775" s="55" t="s">
        <v>455</v>
      </c>
      <c r="L775" s="55" t="s">
        <v>473</v>
      </c>
      <c r="M775" s="55" t="s">
        <v>457</v>
      </c>
      <c r="N775" s="55" t="s">
        <v>458</v>
      </c>
      <c r="O775" s="32" t="s">
        <v>276</v>
      </c>
      <c r="P775" s="32" t="s">
        <v>242</v>
      </c>
      <c r="Q775" s="45" t="s">
        <v>396</v>
      </c>
      <c r="R775" s="32" t="s">
        <v>231</v>
      </c>
      <c r="S775" s="45" t="s">
        <v>66</v>
      </c>
      <c r="T775" s="42" t="str">
        <f>VLOOKUP(Tabla1[[#This Row],[AREA]],Hoja1!A:B,2,FALSE)</f>
        <v>01. Alcaldía</v>
      </c>
      <c r="U775" s="45" t="s">
        <v>265</v>
      </c>
      <c r="V775" s="42" t="str">
        <f>VLOOKUP(Tabla1[[#This Row],[PROGRAMA]],Hoja1!A:B,2,FALSE)</f>
        <v>4331. Desarrollo empresarial</v>
      </c>
      <c r="W775" s="45">
        <v>20</v>
      </c>
      <c r="X775" s="45">
        <v>203</v>
      </c>
    </row>
    <row r="776" spans="1:24" x14ac:dyDescent="0.25">
      <c r="A776" s="33">
        <v>220259000932</v>
      </c>
      <c r="B776" s="55" t="s">
        <v>451</v>
      </c>
      <c r="C776" s="34">
        <v>46023</v>
      </c>
      <c r="D776" s="33">
        <v>22026001635</v>
      </c>
      <c r="E776" s="55" t="s">
        <v>1862</v>
      </c>
      <c r="F776" s="35">
        <v>4200</v>
      </c>
      <c r="G776" s="55" t="s">
        <v>1064</v>
      </c>
      <c r="H776" s="55" t="s">
        <v>1863</v>
      </c>
      <c r="I776" s="33">
        <v>220</v>
      </c>
      <c r="J776" s="55" t="s">
        <v>455</v>
      </c>
      <c r="K776" s="55" t="s">
        <v>455</v>
      </c>
      <c r="L776" s="55" t="s">
        <v>456</v>
      </c>
      <c r="M776" s="55" t="s">
        <v>457</v>
      </c>
      <c r="N776" s="55" t="s">
        <v>458</v>
      </c>
      <c r="O776" s="32" t="s">
        <v>276</v>
      </c>
      <c r="P776" s="32" t="s">
        <v>242</v>
      </c>
      <c r="Q776" s="45" t="s">
        <v>396</v>
      </c>
      <c r="R776" s="32" t="s">
        <v>231</v>
      </c>
      <c r="S776" s="45" t="s">
        <v>75</v>
      </c>
      <c r="T776" s="42" t="str">
        <f>VLOOKUP(Tabla1[[#This Row],[AREA]],Hoja1!A:B,2,FALSE)</f>
        <v>10. Personas mayores, familia y servicios sociales</v>
      </c>
      <c r="U776" s="45" t="s">
        <v>132</v>
      </c>
      <c r="V776" s="42" t="str">
        <f>VLOOKUP(Tabla1[[#This Row],[PROGRAMA]],Hoja1!A:B,2,FALSE)</f>
        <v>2312. Iniciativas sociales</v>
      </c>
      <c r="W776" s="45">
        <v>20</v>
      </c>
      <c r="X776" s="45">
        <v>203</v>
      </c>
    </row>
    <row r="777" spans="1:24" x14ac:dyDescent="0.25">
      <c r="A777" s="33">
        <v>220259000933</v>
      </c>
      <c r="B777" s="55" t="s">
        <v>451</v>
      </c>
      <c r="C777" s="34">
        <v>46023</v>
      </c>
      <c r="D777" s="33">
        <v>22026001636</v>
      </c>
      <c r="E777" s="55" t="s">
        <v>1862</v>
      </c>
      <c r="F777" s="35">
        <v>7560</v>
      </c>
      <c r="G777" s="55" t="s">
        <v>1064</v>
      </c>
      <c r="H777" s="55" t="s">
        <v>1864</v>
      </c>
      <c r="I777" s="33">
        <v>220</v>
      </c>
      <c r="J777" s="55" t="s">
        <v>455</v>
      </c>
      <c r="K777" s="55" t="s">
        <v>455</v>
      </c>
      <c r="L777" s="55" t="s">
        <v>456</v>
      </c>
      <c r="M777" s="55" t="s">
        <v>457</v>
      </c>
      <c r="N777" s="55" t="s">
        <v>458</v>
      </c>
      <c r="O777" s="32" t="s">
        <v>276</v>
      </c>
      <c r="P777" s="32" t="s">
        <v>242</v>
      </c>
      <c r="Q777" s="45" t="s">
        <v>396</v>
      </c>
      <c r="R777" s="32" t="s">
        <v>231</v>
      </c>
      <c r="S777" s="45" t="s">
        <v>75</v>
      </c>
      <c r="T777" s="42" t="str">
        <f>VLOOKUP(Tabla1[[#This Row],[AREA]],Hoja1!A:B,2,FALSE)</f>
        <v>10. Personas mayores, familia y servicios sociales</v>
      </c>
      <c r="U777" s="45" t="s">
        <v>132</v>
      </c>
      <c r="V777" s="42" t="str">
        <f>VLOOKUP(Tabla1[[#This Row],[PROGRAMA]],Hoja1!A:B,2,FALSE)</f>
        <v>2312. Iniciativas sociales</v>
      </c>
      <c r="W777" s="45">
        <v>20</v>
      </c>
      <c r="X777" s="45">
        <v>203</v>
      </c>
    </row>
    <row r="778" spans="1:24" x14ac:dyDescent="0.25">
      <c r="A778" s="33">
        <v>220259000934</v>
      </c>
      <c r="B778" s="55" t="s">
        <v>451</v>
      </c>
      <c r="C778" s="34">
        <v>46023</v>
      </c>
      <c r="D778" s="33">
        <v>22026001543</v>
      </c>
      <c r="E778" s="55" t="s">
        <v>1865</v>
      </c>
      <c r="F778" s="35">
        <v>3600</v>
      </c>
      <c r="G778" s="55" t="s">
        <v>1064</v>
      </c>
      <c r="H778" s="55" t="s">
        <v>1866</v>
      </c>
      <c r="I778" s="33">
        <v>220</v>
      </c>
      <c r="J778" s="55" t="s">
        <v>455</v>
      </c>
      <c r="K778" s="55" t="s">
        <v>455</v>
      </c>
      <c r="L778" s="55" t="s">
        <v>473</v>
      </c>
      <c r="M778" s="55" t="s">
        <v>457</v>
      </c>
      <c r="N778" s="55" t="s">
        <v>458</v>
      </c>
      <c r="O778" s="32" t="s">
        <v>276</v>
      </c>
      <c r="P778" s="32" t="s">
        <v>242</v>
      </c>
      <c r="Q778" s="45" t="s">
        <v>396</v>
      </c>
      <c r="R778" s="32" t="s">
        <v>231</v>
      </c>
      <c r="S778" s="45" t="s">
        <v>70</v>
      </c>
      <c r="T778" s="42" t="str">
        <f>VLOOKUP(Tabla1[[#This Row],[AREA]],Hoja1!A:B,2,FALSE)</f>
        <v>04. Hacienda, personal y modernización administrativa</v>
      </c>
      <c r="U778" s="45" t="s">
        <v>191</v>
      </c>
      <c r="V778" s="42" t="str">
        <f>VLOOKUP(Tabla1[[#This Row],[PROGRAMA]],Hoja1!A:B,2,FALSE)</f>
        <v>9231. Información, registro y gestión del padrón</v>
      </c>
      <c r="W778" s="45">
        <v>20</v>
      </c>
      <c r="X778" s="45">
        <v>203</v>
      </c>
    </row>
    <row r="779" spans="1:24" x14ac:dyDescent="0.25">
      <c r="A779" s="33">
        <v>220259000935</v>
      </c>
      <c r="B779" s="55" t="s">
        <v>451</v>
      </c>
      <c r="C779" s="34">
        <v>46023</v>
      </c>
      <c r="D779" s="33">
        <v>22026001637</v>
      </c>
      <c r="E779" s="55" t="s">
        <v>1867</v>
      </c>
      <c r="F779" s="35">
        <v>1859</v>
      </c>
      <c r="G779" s="55" t="s">
        <v>1064</v>
      </c>
      <c r="H779" s="55" t="s">
        <v>1868</v>
      </c>
      <c r="I779" s="33">
        <v>220</v>
      </c>
      <c r="J779" s="55" t="s">
        <v>455</v>
      </c>
      <c r="K779" s="55" t="s">
        <v>455</v>
      </c>
      <c r="L779" s="55" t="s">
        <v>456</v>
      </c>
      <c r="M779" s="55" t="s">
        <v>457</v>
      </c>
      <c r="N779" s="55" t="s">
        <v>458</v>
      </c>
      <c r="O779" s="32" t="s">
        <v>276</v>
      </c>
      <c r="P779" s="32" t="s">
        <v>242</v>
      </c>
      <c r="Q779" s="45" t="s">
        <v>396</v>
      </c>
      <c r="R779" s="32" t="s">
        <v>231</v>
      </c>
      <c r="S779" s="45" t="s">
        <v>75</v>
      </c>
      <c r="T779" s="42" t="str">
        <f>VLOOKUP(Tabla1[[#This Row],[AREA]],Hoja1!A:B,2,FALSE)</f>
        <v>10. Personas mayores, familia y servicios sociales</v>
      </c>
      <c r="U779" s="45" t="s">
        <v>136</v>
      </c>
      <c r="V779" s="42" t="str">
        <f>VLOOKUP(Tabla1[[#This Row],[PROGRAMA]],Hoja1!A:B,2,FALSE)</f>
        <v>2315. Políticas de Igualdad e infancia</v>
      </c>
      <c r="W779" s="45">
        <v>20</v>
      </c>
      <c r="X779" s="45">
        <v>203</v>
      </c>
    </row>
    <row r="780" spans="1:24" x14ac:dyDescent="0.25">
      <c r="A780" s="33">
        <v>220259000936</v>
      </c>
      <c r="B780" s="55" t="s">
        <v>451</v>
      </c>
      <c r="C780" s="34">
        <v>46023</v>
      </c>
      <c r="D780" s="33">
        <v>22026001544</v>
      </c>
      <c r="E780" s="55" t="s">
        <v>850</v>
      </c>
      <c r="F780" s="35">
        <v>2400</v>
      </c>
      <c r="G780" s="55" t="s">
        <v>1064</v>
      </c>
      <c r="H780" s="55" t="s">
        <v>1869</v>
      </c>
      <c r="I780" s="33">
        <v>220</v>
      </c>
      <c r="J780" s="55" t="s">
        <v>455</v>
      </c>
      <c r="K780" s="55" t="s">
        <v>455</v>
      </c>
      <c r="L780" s="55" t="s">
        <v>473</v>
      </c>
      <c r="M780" s="55" t="s">
        <v>457</v>
      </c>
      <c r="N780" s="55" t="s">
        <v>458</v>
      </c>
      <c r="O780" s="32" t="s">
        <v>276</v>
      </c>
      <c r="P780" s="32" t="s">
        <v>242</v>
      </c>
      <c r="Q780" s="45" t="s">
        <v>396</v>
      </c>
      <c r="R780" s="32" t="s">
        <v>231</v>
      </c>
      <c r="S780" s="45" t="s">
        <v>70</v>
      </c>
      <c r="T780" s="42" t="str">
        <f>VLOOKUP(Tabla1[[#This Row],[AREA]],Hoja1!A:B,2,FALSE)</f>
        <v>04. Hacienda, personal y modernización administrativa</v>
      </c>
      <c r="U780" s="45" t="s">
        <v>190</v>
      </c>
      <c r="V780" s="42" t="str">
        <f>VLOOKUP(Tabla1[[#This Row],[PROGRAMA]],Hoja1!A:B,2,FALSE)</f>
        <v>9209. Dirección del area de hacienda, personal y modernización administrativa</v>
      </c>
      <c r="W780" s="45">
        <v>20</v>
      </c>
      <c r="X780" s="45">
        <v>203</v>
      </c>
    </row>
    <row r="781" spans="1:24" x14ac:dyDescent="0.25">
      <c r="A781" s="33">
        <v>220260000944</v>
      </c>
      <c r="B781" s="55" t="s">
        <v>451</v>
      </c>
      <c r="C781" s="34">
        <v>46063</v>
      </c>
      <c r="D781" s="33">
        <v>22026001516</v>
      </c>
      <c r="E781" s="55" t="s">
        <v>1171</v>
      </c>
      <c r="F781" s="35">
        <v>500</v>
      </c>
      <c r="G781" s="55" t="s">
        <v>447</v>
      </c>
      <c r="H781" s="55" t="s">
        <v>1870</v>
      </c>
      <c r="I781" s="33">
        <v>220</v>
      </c>
      <c r="J781" s="55" t="s">
        <v>455</v>
      </c>
      <c r="K781" s="55" t="s">
        <v>455</v>
      </c>
      <c r="L781" s="55" t="s">
        <v>456</v>
      </c>
      <c r="M781" s="55" t="s">
        <v>467</v>
      </c>
      <c r="N781" s="55" t="s">
        <v>468</v>
      </c>
      <c r="O781" s="32" t="s">
        <v>281</v>
      </c>
      <c r="P781" s="32" t="s">
        <v>242</v>
      </c>
      <c r="Q781" s="45" t="s">
        <v>396</v>
      </c>
      <c r="R781" s="32" t="s">
        <v>231</v>
      </c>
      <c r="S781" s="45" t="s">
        <v>75</v>
      </c>
      <c r="T781" s="42" t="str">
        <f>VLOOKUP(Tabla1[[#This Row],[AREA]],Hoja1!A:B,2,FALSE)</f>
        <v>10. Personas mayores, familia y servicios sociales</v>
      </c>
      <c r="U781" s="45" t="s">
        <v>132</v>
      </c>
      <c r="V781" s="42" t="str">
        <f>VLOOKUP(Tabla1[[#This Row],[PROGRAMA]],Hoja1!A:B,2,FALSE)</f>
        <v>2312. Iniciativas sociales</v>
      </c>
      <c r="W781" s="45">
        <v>22</v>
      </c>
      <c r="X781" s="45">
        <v>22700</v>
      </c>
    </row>
    <row r="782" spans="1:24" x14ac:dyDescent="0.25">
      <c r="A782" s="33">
        <v>220260000944</v>
      </c>
      <c r="B782" s="55" t="s">
        <v>451</v>
      </c>
      <c r="C782" s="34">
        <v>46063</v>
      </c>
      <c r="D782" s="33">
        <v>22026001517</v>
      </c>
      <c r="E782" s="55" t="s">
        <v>1171</v>
      </c>
      <c r="F782" s="35">
        <v>2000</v>
      </c>
      <c r="G782" s="55" t="s">
        <v>447</v>
      </c>
      <c r="H782" s="55" t="s">
        <v>1870</v>
      </c>
      <c r="I782" s="33">
        <v>220</v>
      </c>
      <c r="J782" s="55" t="s">
        <v>455</v>
      </c>
      <c r="K782" s="55" t="s">
        <v>455</v>
      </c>
      <c r="L782" s="55" t="s">
        <v>456</v>
      </c>
      <c r="M782" s="55" t="s">
        <v>467</v>
      </c>
      <c r="N782" s="55" t="s">
        <v>468</v>
      </c>
      <c r="O782" s="32" t="s">
        <v>281</v>
      </c>
      <c r="P782" s="32" t="s">
        <v>242</v>
      </c>
      <c r="Q782" s="45" t="s">
        <v>396</v>
      </c>
      <c r="R782" s="32" t="s">
        <v>231</v>
      </c>
      <c r="S782" s="45" t="s">
        <v>75</v>
      </c>
      <c r="T782" s="42" t="str">
        <f>VLOOKUP(Tabla1[[#This Row],[AREA]],Hoja1!A:B,2,FALSE)</f>
        <v>10. Personas mayores, familia y servicios sociales</v>
      </c>
      <c r="U782" s="45" t="s">
        <v>132</v>
      </c>
      <c r="V782" s="42" t="str">
        <f>VLOOKUP(Tabla1[[#This Row],[PROGRAMA]],Hoja1!A:B,2,FALSE)</f>
        <v>2312. Iniciativas sociales</v>
      </c>
      <c r="W782" s="45">
        <v>22</v>
      </c>
      <c r="X782" s="45">
        <v>22700</v>
      </c>
    </row>
    <row r="783" spans="1:24" x14ac:dyDescent="0.25">
      <c r="A783" s="33">
        <v>220260000711</v>
      </c>
      <c r="B783" s="55" t="s">
        <v>451</v>
      </c>
      <c r="C783" s="34">
        <v>46050</v>
      </c>
      <c r="D783" s="33">
        <v>22026000861</v>
      </c>
      <c r="E783" s="55" t="s">
        <v>542</v>
      </c>
      <c r="F783" s="35">
        <v>495</v>
      </c>
      <c r="G783" s="55" t="s">
        <v>1871</v>
      </c>
      <c r="H783" s="55" t="s">
        <v>1872</v>
      </c>
      <c r="I783" s="33">
        <v>220</v>
      </c>
      <c r="J783" s="55" t="s">
        <v>455</v>
      </c>
      <c r="K783" s="55" t="s">
        <v>455</v>
      </c>
      <c r="L783" s="55" t="s">
        <v>456</v>
      </c>
      <c r="M783" s="55" t="s">
        <v>467</v>
      </c>
      <c r="N783" s="55" t="s">
        <v>468</v>
      </c>
      <c r="O783" s="32" t="s">
        <v>281</v>
      </c>
      <c r="P783" s="32" t="s">
        <v>242</v>
      </c>
      <c r="Q783" s="45" t="s">
        <v>396</v>
      </c>
      <c r="R783" s="32" t="s">
        <v>231</v>
      </c>
      <c r="S783" s="45" t="s">
        <v>69</v>
      </c>
      <c r="T783" s="42" t="str">
        <f>VLOOKUP(Tabla1[[#This Row],[AREA]],Hoja1!A:B,2,FALSE)</f>
        <v>03. Participación ciudadana y deportes</v>
      </c>
      <c r="U783" s="45" t="s">
        <v>192</v>
      </c>
      <c r="V783" s="42" t="str">
        <f>VLOOKUP(Tabla1[[#This Row],[PROGRAMA]],Hoja1!A:B,2,FALSE)</f>
        <v>9241. Participación ciudadana</v>
      </c>
      <c r="W783" s="45">
        <v>22</v>
      </c>
      <c r="X783" s="45">
        <v>22609</v>
      </c>
    </row>
    <row r="784" spans="1:24" x14ac:dyDescent="0.25">
      <c r="A784" s="33">
        <v>220259000937</v>
      </c>
      <c r="B784" s="55" t="s">
        <v>451</v>
      </c>
      <c r="C784" s="34">
        <v>46023</v>
      </c>
      <c r="D784" s="33">
        <v>22026001545</v>
      </c>
      <c r="E784" s="55" t="s">
        <v>850</v>
      </c>
      <c r="F784" s="35">
        <v>450</v>
      </c>
      <c r="G784" s="55" t="s">
        <v>1064</v>
      </c>
      <c r="H784" s="55" t="s">
        <v>1873</v>
      </c>
      <c r="I784" s="33">
        <v>220</v>
      </c>
      <c r="J784" s="55" t="s">
        <v>455</v>
      </c>
      <c r="K784" s="55" t="s">
        <v>455</v>
      </c>
      <c r="L784" s="55" t="s">
        <v>473</v>
      </c>
      <c r="M784" s="55" t="s">
        <v>457</v>
      </c>
      <c r="N784" s="55" t="s">
        <v>458</v>
      </c>
      <c r="O784" s="32" t="s">
        <v>276</v>
      </c>
      <c r="P784" s="32" t="s">
        <v>242</v>
      </c>
      <c r="Q784" s="45" t="s">
        <v>396</v>
      </c>
      <c r="R784" s="32" t="s">
        <v>231</v>
      </c>
      <c r="S784" s="45" t="s">
        <v>70</v>
      </c>
      <c r="T784" s="42" t="str">
        <f>VLOOKUP(Tabla1[[#This Row],[AREA]],Hoja1!A:B,2,FALSE)</f>
        <v>04. Hacienda, personal y modernización administrativa</v>
      </c>
      <c r="U784" s="45" t="s">
        <v>190</v>
      </c>
      <c r="V784" s="42" t="str">
        <f>VLOOKUP(Tabla1[[#This Row],[PROGRAMA]],Hoja1!A:B,2,FALSE)</f>
        <v>9209. Dirección del area de hacienda, personal y modernización administrativa</v>
      </c>
      <c r="W784" s="45">
        <v>20</v>
      </c>
      <c r="X784" s="45">
        <v>203</v>
      </c>
    </row>
    <row r="785" spans="1:24" x14ac:dyDescent="0.25">
      <c r="A785" s="33">
        <v>220260001124</v>
      </c>
      <c r="B785" s="55" t="s">
        <v>451</v>
      </c>
      <c r="C785" s="34">
        <v>46064</v>
      </c>
      <c r="D785" s="33">
        <v>22026002138</v>
      </c>
      <c r="E785" s="55" t="s">
        <v>1047</v>
      </c>
      <c r="F785" s="35">
        <v>1853.5</v>
      </c>
      <c r="G785" s="55" t="s">
        <v>35</v>
      </c>
      <c r="H785" s="55" t="s">
        <v>1874</v>
      </c>
      <c r="I785" s="33">
        <v>220</v>
      </c>
      <c r="J785" s="55" t="s">
        <v>1824</v>
      </c>
      <c r="K785" s="55" t="s">
        <v>455</v>
      </c>
      <c r="L785" s="55" t="s">
        <v>456</v>
      </c>
      <c r="M785" s="55" t="s">
        <v>467</v>
      </c>
      <c r="N785" s="55" t="s">
        <v>468</v>
      </c>
      <c r="O785" s="32" t="s">
        <v>281</v>
      </c>
      <c r="P785" s="32" t="s">
        <v>242</v>
      </c>
      <c r="Q785" s="45" t="s">
        <v>396</v>
      </c>
      <c r="R785" s="32" t="s">
        <v>231</v>
      </c>
      <c r="S785" s="45" t="s">
        <v>71</v>
      </c>
      <c r="T785" s="42" t="str">
        <f>VLOOKUP(Tabla1[[#This Row],[AREA]],Hoja1!A:B,2,FALSE)</f>
        <v>06. Educación y cultura</v>
      </c>
      <c r="U785" s="45" t="s">
        <v>157</v>
      </c>
      <c r="V785" s="42" t="str">
        <f>VLOOKUP(Tabla1[[#This Row],[PROGRAMA]],Hoja1!A:B,2,FALSE)</f>
        <v>3341. Coordinación de políticas culturales</v>
      </c>
      <c r="W785" s="45">
        <v>22</v>
      </c>
      <c r="X785" s="45">
        <v>22799</v>
      </c>
    </row>
    <row r="786" spans="1:24" x14ac:dyDescent="0.25">
      <c r="A786" s="33">
        <v>220260004198</v>
      </c>
      <c r="B786" s="55" t="s">
        <v>451</v>
      </c>
      <c r="C786" s="34">
        <v>46079</v>
      </c>
      <c r="D786" s="33">
        <v>22026002568</v>
      </c>
      <c r="E786" s="55" t="s">
        <v>542</v>
      </c>
      <c r="F786" s="35">
        <v>1089</v>
      </c>
      <c r="G786" s="55" t="s">
        <v>1875</v>
      </c>
      <c r="H786" s="55" t="s">
        <v>1876</v>
      </c>
      <c r="I786" s="33">
        <v>220</v>
      </c>
      <c r="J786" s="55" t="s">
        <v>767</v>
      </c>
      <c r="K786" s="55" t="s">
        <v>767</v>
      </c>
      <c r="L786" s="55" t="s">
        <v>456</v>
      </c>
      <c r="M786" s="55" t="s">
        <v>467</v>
      </c>
      <c r="N786" s="55" t="s">
        <v>468</v>
      </c>
      <c r="O786" s="32" t="s">
        <v>281</v>
      </c>
      <c r="P786" s="32" t="s">
        <v>242</v>
      </c>
      <c r="Q786" s="45" t="s">
        <v>396</v>
      </c>
      <c r="R786" s="32" t="s">
        <v>231</v>
      </c>
      <c r="S786" s="45" t="s">
        <v>69</v>
      </c>
      <c r="T786" s="42" t="str">
        <f>VLOOKUP(Tabla1[[#This Row],[AREA]],Hoja1!A:B,2,FALSE)</f>
        <v>03. Participación ciudadana y deportes</v>
      </c>
      <c r="U786" s="45" t="s">
        <v>192</v>
      </c>
      <c r="V786" s="42" t="str">
        <f>VLOOKUP(Tabla1[[#This Row],[PROGRAMA]],Hoja1!A:B,2,FALSE)</f>
        <v>9241. Participación ciudadana</v>
      </c>
      <c r="W786" s="45">
        <v>22</v>
      </c>
      <c r="X786" s="45">
        <v>22609</v>
      </c>
    </row>
    <row r="787" spans="1:24" x14ac:dyDescent="0.25">
      <c r="A787" s="33">
        <v>220259000938</v>
      </c>
      <c r="B787" s="55" t="s">
        <v>451</v>
      </c>
      <c r="C787" s="34">
        <v>46023</v>
      </c>
      <c r="D787" s="33">
        <v>22026001304</v>
      </c>
      <c r="E787" s="55" t="s">
        <v>821</v>
      </c>
      <c r="F787" s="35">
        <v>7920</v>
      </c>
      <c r="G787" s="55" t="s">
        <v>1064</v>
      </c>
      <c r="H787" s="55" t="s">
        <v>1877</v>
      </c>
      <c r="I787" s="33">
        <v>220</v>
      </c>
      <c r="J787" s="55" t="s">
        <v>455</v>
      </c>
      <c r="K787" s="55" t="s">
        <v>455</v>
      </c>
      <c r="L787" s="55" t="s">
        <v>473</v>
      </c>
      <c r="M787" s="55" t="s">
        <v>457</v>
      </c>
      <c r="N787" s="55" t="s">
        <v>458</v>
      </c>
      <c r="O787" s="32" t="s">
        <v>276</v>
      </c>
      <c r="P787" s="32" t="s">
        <v>242</v>
      </c>
      <c r="Q787" s="45" t="s">
        <v>396</v>
      </c>
      <c r="R787" s="32" t="s">
        <v>231</v>
      </c>
      <c r="S787" s="45" t="s">
        <v>68</v>
      </c>
      <c r="T787" s="42" t="str">
        <f>VLOOKUP(Tabla1[[#This Row],[AREA]],Hoja1!A:B,2,FALSE)</f>
        <v>02. Urbanismo y vivienda</v>
      </c>
      <c r="U787" s="45" t="s">
        <v>114</v>
      </c>
      <c r="V787" s="42" t="str">
        <f>VLOOKUP(Tabla1[[#This Row],[PROGRAMA]],Hoja1!A:B,2,FALSE)</f>
        <v>1501. Dirección del área de urbanismo y vivienda</v>
      </c>
      <c r="W787" s="45">
        <v>20</v>
      </c>
      <c r="X787" s="45">
        <v>203</v>
      </c>
    </row>
    <row r="788" spans="1:24" x14ac:dyDescent="0.25">
      <c r="A788" s="33">
        <v>220259000974</v>
      </c>
      <c r="B788" s="55" t="s">
        <v>451</v>
      </c>
      <c r="C788" s="34">
        <v>46023</v>
      </c>
      <c r="D788" s="33">
        <v>22026001662</v>
      </c>
      <c r="E788" s="55" t="s">
        <v>559</v>
      </c>
      <c r="F788" s="35">
        <v>706</v>
      </c>
      <c r="G788" s="55" t="s">
        <v>1878</v>
      </c>
      <c r="H788" s="55" t="s">
        <v>1879</v>
      </c>
      <c r="I788" s="33">
        <v>220</v>
      </c>
      <c r="J788" s="55" t="s">
        <v>1880</v>
      </c>
      <c r="K788" s="55" t="s">
        <v>455</v>
      </c>
      <c r="L788" s="55" t="s">
        <v>456</v>
      </c>
      <c r="M788" s="55" t="s">
        <v>467</v>
      </c>
      <c r="N788" s="55" t="s">
        <v>468</v>
      </c>
      <c r="O788" s="32" t="s">
        <v>281</v>
      </c>
      <c r="P788" s="32" t="s">
        <v>242</v>
      </c>
      <c r="Q788" s="45" t="s">
        <v>396</v>
      </c>
      <c r="R788" s="32" t="s">
        <v>231</v>
      </c>
      <c r="S788" s="45" t="s">
        <v>75</v>
      </c>
      <c r="T788" s="42" t="str">
        <f>VLOOKUP(Tabla1[[#This Row],[AREA]],Hoja1!A:B,2,FALSE)</f>
        <v>10. Personas mayores, familia y servicios sociales</v>
      </c>
      <c r="U788" s="45" t="s">
        <v>136</v>
      </c>
      <c r="V788" s="42" t="str">
        <f>VLOOKUP(Tabla1[[#This Row],[PROGRAMA]],Hoja1!A:B,2,FALSE)</f>
        <v>2315. Políticas de Igualdad e infancia</v>
      </c>
      <c r="W788" s="45">
        <v>22</v>
      </c>
      <c r="X788" s="45">
        <v>22799</v>
      </c>
    </row>
    <row r="789" spans="1:24" x14ac:dyDescent="0.25">
      <c r="A789" s="33">
        <v>220260004200</v>
      </c>
      <c r="B789" s="55" t="s">
        <v>451</v>
      </c>
      <c r="C789" s="34">
        <v>46079</v>
      </c>
      <c r="D789" s="33">
        <v>22026002546</v>
      </c>
      <c r="E789" s="55" t="s">
        <v>813</v>
      </c>
      <c r="F789" s="35">
        <v>907.5</v>
      </c>
      <c r="G789" s="55" t="s">
        <v>336</v>
      </c>
      <c r="H789" s="55" t="s">
        <v>1881</v>
      </c>
      <c r="I789" s="33">
        <v>220</v>
      </c>
      <c r="J789" s="55" t="s">
        <v>455</v>
      </c>
      <c r="K789" s="55" t="s">
        <v>455</v>
      </c>
      <c r="L789" s="55" t="s">
        <v>456</v>
      </c>
      <c r="M789" s="55" t="s">
        <v>467</v>
      </c>
      <c r="N789" s="55" t="s">
        <v>468</v>
      </c>
      <c r="O789" s="32" t="s">
        <v>281</v>
      </c>
      <c r="P789" s="32" t="s">
        <v>242</v>
      </c>
      <c r="Q789" s="45" t="s">
        <v>396</v>
      </c>
      <c r="R789" s="32" t="s">
        <v>231</v>
      </c>
      <c r="S789" s="45" t="s">
        <v>75</v>
      </c>
      <c r="T789" s="42" t="str">
        <f>VLOOKUP(Tabla1[[#This Row],[AREA]],Hoja1!A:B,2,FALSE)</f>
        <v>10. Personas mayores, familia y servicios sociales</v>
      </c>
      <c r="U789" s="45" t="s">
        <v>132</v>
      </c>
      <c r="V789" s="42" t="str">
        <f>VLOOKUP(Tabla1[[#This Row],[PROGRAMA]],Hoja1!A:B,2,FALSE)</f>
        <v>2312. Iniciativas sociales</v>
      </c>
      <c r="W789" s="45">
        <v>22</v>
      </c>
      <c r="X789" s="45">
        <v>22699</v>
      </c>
    </row>
    <row r="790" spans="1:24" x14ac:dyDescent="0.25">
      <c r="A790" s="33">
        <v>220260004200</v>
      </c>
      <c r="B790" s="55" t="s">
        <v>451</v>
      </c>
      <c r="C790" s="34">
        <v>46079</v>
      </c>
      <c r="D790" s="33">
        <v>22026002547</v>
      </c>
      <c r="E790" s="55" t="s">
        <v>813</v>
      </c>
      <c r="F790" s="35">
        <v>1270.5</v>
      </c>
      <c r="G790" s="55" t="s">
        <v>336</v>
      </c>
      <c r="H790" s="55" t="s">
        <v>1881</v>
      </c>
      <c r="I790" s="33">
        <v>220</v>
      </c>
      <c r="J790" s="55" t="s">
        <v>455</v>
      </c>
      <c r="K790" s="55" t="s">
        <v>455</v>
      </c>
      <c r="L790" s="55" t="s">
        <v>456</v>
      </c>
      <c r="M790" s="55" t="s">
        <v>467</v>
      </c>
      <c r="N790" s="55" t="s">
        <v>468</v>
      </c>
      <c r="O790" s="32" t="s">
        <v>281</v>
      </c>
      <c r="P790" s="32" t="s">
        <v>242</v>
      </c>
      <c r="Q790" s="45" t="s">
        <v>396</v>
      </c>
      <c r="R790" s="32" t="s">
        <v>231</v>
      </c>
      <c r="S790" s="45" t="s">
        <v>75</v>
      </c>
      <c r="T790" s="42" t="str">
        <f>VLOOKUP(Tabla1[[#This Row],[AREA]],Hoja1!A:B,2,FALSE)</f>
        <v>10. Personas mayores, familia y servicios sociales</v>
      </c>
      <c r="U790" s="45" t="s">
        <v>132</v>
      </c>
      <c r="V790" s="42" t="str">
        <f>VLOOKUP(Tabla1[[#This Row],[PROGRAMA]],Hoja1!A:B,2,FALSE)</f>
        <v>2312. Iniciativas sociales</v>
      </c>
      <c r="W790" s="45">
        <v>22</v>
      </c>
      <c r="X790" s="45">
        <v>22699</v>
      </c>
    </row>
    <row r="791" spans="1:24" x14ac:dyDescent="0.25">
      <c r="A791" s="33">
        <v>220259000942</v>
      </c>
      <c r="B791" s="55" t="s">
        <v>451</v>
      </c>
      <c r="C791" s="34">
        <v>46023</v>
      </c>
      <c r="D791" s="33">
        <v>22026001306</v>
      </c>
      <c r="E791" s="55" t="s">
        <v>821</v>
      </c>
      <c r="F791" s="35">
        <v>1260.95</v>
      </c>
      <c r="G791" s="55" t="s">
        <v>1882</v>
      </c>
      <c r="H791" s="55" t="s">
        <v>1883</v>
      </c>
      <c r="I791" s="33">
        <v>220</v>
      </c>
      <c r="J791" s="55" t="s">
        <v>531</v>
      </c>
      <c r="K791" s="55" t="s">
        <v>531</v>
      </c>
      <c r="L791" s="55" t="s">
        <v>473</v>
      </c>
      <c r="M791" s="55" t="s">
        <v>457</v>
      </c>
      <c r="N791" s="55" t="s">
        <v>458</v>
      </c>
      <c r="O791" s="32" t="s">
        <v>276</v>
      </c>
      <c r="P791" s="32" t="s">
        <v>242</v>
      </c>
      <c r="Q791" s="45" t="s">
        <v>396</v>
      </c>
      <c r="R791" s="32" t="s">
        <v>231</v>
      </c>
      <c r="S791" s="45" t="s">
        <v>68</v>
      </c>
      <c r="T791" s="42" t="str">
        <f>VLOOKUP(Tabla1[[#This Row],[AREA]],Hoja1!A:B,2,FALSE)</f>
        <v>02. Urbanismo y vivienda</v>
      </c>
      <c r="U791" s="45" t="s">
        <v>114</v>
      </c>
      <c r="V791" s="42" t="str">
        <f>VLOOKUP(Tabla1[[#This Row],[PROGRAMA]],Hoja1!A:B,2,FALSE)</f>
        <v>1501. Dirección del área de urbanismo y vivienda</v>
      </c>
      <c r="W791" s="45">
        <v>20</v>
      </c>
      <c r="X791" s="45">
        <v>203</v>
      </c>
    </row>
    <row r="792" spans="1:24" x14ac:dyDescent="0.25">
      <c r="A792" s="33">
        <v>220259000943</v>
      </c>
      <c r="B792" s="55" t="s">
        <v>451</v>
      </c>
      <c r="C792" s="34">
        <v>46023</v>
      </c>
      <c r="D792" s="33">
        <v>22026001562</v>
      </c>
      <c r="E792" s="55" t="s">
        <v>1221</v>
      </c>
      <c r="F792" s="35">
        <v>2242.63</v>
      </c>
      <c r="G792" s="55" t="s">
        <v>1222</v>
      </c>
      <c r="H792" s="55" t="s">
        <v>1884</v>
      </c>
      <c r="I792" s="33">
        <v>220</v>
      </c>
      <c r="J792" s="55" t="s">
        <v>1000</v>
      </c>
      <c r="K792" s="55" t="s">
        <v>1000</v>
      </c>
      <c r="L792" s="55" t="s">
        <v>456</v>
      </c>
      <c r="M792" s="55" t="s">
        <v>457</v>
      </c>
      <c r="N792" s="55" t="s">
        <v>458</v>
      </c>
      <c r="O792" s="32" t="s">
        <v>276</v>
      </c>
      <c r="P792" s="32" t="s">
        <v>242</v>
      </c>
      <c r="Q792" s="45" t="s">
        <v>396</v>
      </c>
      <c r="R792" s="32" t="s">
        <v>231</v>
      </c>
      <c r="S792" s="45" t="s">
        <v>261</v>
      </c>
      <c r="T792" s="42" t="str">
        <f>VLOOKUP(Tabla1[[#This Row],[AREA]],Hoja1!A:B,2,FALSE)</f>
        <v>05. Comercio, mercados y consumo</v>
      </c>
      <c r="U792" s="45" t="s">
        <v>175</v>
      </c>
      <c r="V792" s="42" t="str">
        <f>VLOOKUP(Tabla1[[#This Row],[PROGRAMA]],Hoja1!A:B,2,FALSE)</f>
        <v>4314. Actuaciones en materia de comercio minorista</v>
      </c>
      <c r="W792" s="45">
        <v>22</v>
      </c>
      <c r="X792" s="45">
        <v>22799</v>
      </c>
    </row>
    <row r="793" spans="1:24" x14ac:dyDescent="0.25">
      <c r="A793" s="33">
        <v>220259000523</v>
      </c>
      <c r="B793" s="55" t="s">
        <v>451</v>
      </c>
      <c r="C793" s="34">
        <v>46023</v>
      </c>
      <c r="D793" s="33">
        <v>22026001038</v>
      </c>
      <c r="E793" s="55" t="s">
        <v>665</v>
      </c>
      <c r="F793" s="35">
        <v>9014.5</v>
      </c>
      <c r="G793" s="55" t="s">
        <v>1885</v>
      </c>
      <c r="H793" s="55" t="s">
        <v>1886</v>
      </c>
      <c r="I793" s="33">
        <v>220</v>
      </c>
      <c r="J793" s="55" t="s">
        <v>494</v>
      </c>
      <c r="K793" s="55" t="s">
        <v>494</v>
      </c>
      <c r="L793" s="55" t="s">
        <v>456</v>
      </c>
      <c r="M793" s="55" t="s">
        <v>467</v>
      </c>
      <c r="N793" s="55" t="s">
        <v>468</v>
      </c>
      <c r="O793" s="32" t="s">
        <v>281</v>
      </c>
      <c r="P793" s="32" t="s">
        <v>242</v>
      </c>
      <c r="Q793" s="45" t="s">
        <v>396</v>
      </c>
      <c r="R793" s="32" t="s">
        <v>231</v>
      </c>
      <c r="S793" s="45" t="s">
        <v>66</v>
      </c>
      <c r="T793" s="42" t="str">
        <f>VLOOKUP(Tabla1[[#This Row],[AREA]],Hoja1!A:B,2,FALSE)</f>
        <v>01. Alcaldía</v>
      </c>
      <c r="U793" s="45" t="s">
        <v>265</v>
      </c>
      <c r="V793" s="42" t="str">
        <f>VLOOKUP(Tabla1[[#This Row],[PROGRAMA]],Hoja1!A:B,2,FALSE)</f>
        <v>4331. Desarrollo empresarial</v>
      </c>
      <c r="W793" s="45">
        <v>22</v>
      </c>
      <c r="X793" s="45">
        <v>22799</v>
      </c>
    </row>
    <row r="794" spans="1:24" x14ac:dyDescent="0.25">
      <c r="A794" s="33">
        <v>220259000849</v>
      </c>
      <c r="B794" s="55" t="s">
        <v>451</v>
      </c>
      <c r="C794" s="34">
        <v>46023</v>
      </c>
      <c r="D794" s="33">
        <v>22026001826</v>
      </c>
      <c r="E794" s="55" t="s">
        <v>645</v>
      </c>
      <c r="F794" s="35">
        <v>5280</v>
      </c>
      <c r="G794" s="55" t="s">
        <v>1887</v>
      </c>
      <c r="H794" s="55" t="s">
        <v>1888</v>
      </c>
      <c r="I794" s="33">
        <v>220</v>
      </c>
      <c r="J794" s="55" t="s">
        <v>455</v>
      </c>
      <c r="K794" s="55" t="s">
        <v>455</v>
      </c>
      <c r="L794" s="55" t="s">
        <v>456</v>
      </c>
      <c r="M794" s="55" t="s">
        <v>467</v>
      </c>
      <c r="N794" s="55" t="s">
        <v>468</v>
      </c>
      <c r="O794" s="32" t="s">
        <v>281</v>
      </c>
      <c r="P794" s="32" t="s">
        <v>242</v>
      </c>
      <c r="Q794" s="45" t="s">
        <v>396</v>
      </c>
      <c r="R794" s="32" t="s">
        <v>231</v>
      </c>
      <c r="S794" s="45" t="s">
        <v>71</v>
      </c>
      <c r="T794" s="42" t="str">
        <f>VLOOKUP(Tabla1[[#This Row],[AREA]],Hoja1!A:B,2,FALSE)</f>
        <v>06. Educación y cultura</v>
      </c>
      <c r="U794" s="45" t="s">
        <v>149</v>
      </c>
      <c r="V794" s="42" t="str">
        <f>VLOOKUP(Tabla1[[#This Row],[PROGRAMA]],Hoja1!A:B,2,FALSE)</f>
        <v>3261. Servicios complementarios de educación</v>
      </c>
      <c r="W794" s="45">
        <v>22</v>
      </c>
      <c r="X794" s="45">
        <v>22799</v>
      </c>
    </row>
    <row r="795" spans="1:24" x14ac:dyDescent="0.25">
      <c r="A795" s="33">
        <v>220260000706</v>
      </c>
      <c r="B795" s="55" t="s">
        <v>451</v>
      </c>
      <c r="C795" s="34">
        <v>46050</v>
      </c>
      <c r="D795" s="33">
        <v>22026000839</v>
      </c>
      <c r="E795" s="55" t="s">
        <v>542</v>
      </c>
      <c r="F795" s="35">
        <v>1485</v>
      </c>
      <c r="G795" s="55" t="s">
        <v>1887</v>
      </c>
      <c r="H795" s="55" t="s">
        <v>1889</v>
      </c>
      <c r="I795" s="33">
        <v>220</v>
      </c>
      <c r="J795" s="55" t="s">
        <v>455</v>
      </c>
      <c r="K795" s="55" t="s">
        <v>455</v>
      </c>
      <c r="L795" s="55" t="s">
        <v>456</v>
      </c>
      <c r="M795" s="55" t="s">
        <v>467</v>
      </c>
      <c r="N795" s="55" t="s">
        <v>468</v>
      </c>
      <c r="O795" s="32" t="s">
        <v>281</v>
      </c>
      <c r="P795" s="32" t="s">
        <v>242</v>
      </c>
      <c r="Q795" s="45" t="s">
        <v>396</v>
      </c>
      <c r="R795" s="32" t="s">
        <v>231</v>
      </c>
      <c r="S795" s="45" t="s">
        <v>69</v>
      </c>
      <c r="T795" s="42" t="str">
        <f>VLOOKUP(Tabla1[[#This Row],[AREA]],Hoja1!A:B,2,FALSE)</f>
        <v>03. Participación ciudadana y deportes</v>
      </c>
      <c r="U795" s="45" t="s">
        <v>192</v>
      </c>
      <c r="V795" s="42" t="str">
        <f>VLOOKUP(Tabla1[[#This Row],[PROGRAMA]],Hoja1!A:B,2,FALSE)</f>
        <v>9241. Participación ciudadana</v>
      </c>
      <c r="W795" s="45">
        <v>22</v>
      </c>
      <c r="X795" s="45">
        <v>22609</v>
      </c>
    </row>
    <row r="796" spans="1:24" x14ac:dyDescent="0.25">
      <c r="A796" s="33">
        <v>220259000865</v>
      </c>
      <c r="B796" s="55" t="s">
        <v>451</v>
      </c>
      <c r="C796" s="34">
        <v>46023</v>
      </c>
      <c r="D796" s="33">
        <v>22026001831</v>
      </c>
      <c r="E796" s="55" t="s">
        <v>645</v>
      </c>
      <c r="F796" s="35">
        <v>4900.5</v>
      </c>
      <c r="G796" s="55" t="s">
        <v>1890</v>
      </c>
      <c r="H796" s="55" t="s">
        <v>1891</v>
      </c>
      <c r="I796" s="33">
        <v>220</v>
      </c>
      <c r="J796" s="55" t="s">
        <v>455</v>
      </c>
      <c r="K796" s="55" t="s">
        <v>455</v>
      </c>
      <c r="L796" s="55" t="s">
        <v>456</v>
      </c>
      <c r="M796" s="55" t="s">
        <v>467</v>
      </c>
      <c r="N796" s="55" t="s">
        <v>468</v>
      </c>
      <c r="O796" s="32" t="s">
        <v>281</v>
      </c>
      <c r="P796" s="32" t="s">
        <v>242</v>
      </c>
      <c r="Q796" s="45" t="s">
        <v>396</v>
      </c>
      <c r="R796" s="32" t="s">
        <v>231</v>
      </c>
      <c r="S796" s="45" t="s">
        <v>71</v>
      </c>
      <c r="T796" s="42" t="str">
        <f>VLOOKUP(Tabla1[[#This Row],[AREA]],Hoja1!A:B,2,FALSE)</f>
        <v>06. Educación y cultura</v>
      </c>
      <c r="U796" s="45" t="s">
        <v>149</v>
      </c>
      <c r="V796" s="42" t="str">
        <f>VLOOKUP(Tabla1[[#This Row],[PROGRAMA]],Hoja1!A:B,2,FALSE)</f>
        <v>3261. Servicios complementarios de educación</v>
      </c>
      <c r="W796" s="45">
        <v>22</v>
      </c>
      <c r="X796" s="45">
        <v>22799</v>
      </c>
    </row>
    <row r="797" spans="1:24" x14ac:dyDescent="0.25">
      <c r="A797" s="33">
        <v>220260001130</v>
      </c>
      <c r="B797" s="55" t="s">
        <v>451</v>
      </c>
      <c r="C797" s="34">
        <v>46064</v>
      </c>
      <c r="D797" s="33">
        <v>22026002100</v>
      </c>
      <c r="E797" s="55" t="s">
        <v>676</v>
      </c>
      <c r="F797" s="35">
        <v>700</v>
      </c>
      <c r="G797" s="55" t="s">
        <v>1892</v>
      </c>
      <c r="H797" s="55" t="s">
        <v>678</v>
      </c>
      <c r="I797" s="33">
        <v>220</v>
      </c>
      <c r="J797" s="55" t="s">
        <v>455</v>
      </c>
      <c r="K797" s="55" t="s">
        <v>455</v>
      </c>
      <c r="L797" s="55" t="s">
        <v>456</v>
      </c>
      <c r="M797" s="55" t="s">
        <v>467</v>
      </c>
      <c r="N797" s="55" t="s">
        <v>468</v>
      </c>
      <c r="O797" s="32" t="s">
        <v>281</v>
      </c>
      <c r="P797" s="32" t="s">
        <v>242</v>
      </c>
      <c r="Q797" s="45" t="s">
        <v>396</v>
      </c>
      <c r="R797" s="32" t="s">
        <v>231</v>
      </c>
      <c r="S797" s="45" t="s">
        <v>261</v>
      </c>
      <c r="T797" s="42" t="str">
        <f>VLOOKUP(Tabla1[[#This Row],[AREA]],Hoja1!A:B,2,FALSE)</f>
        <v>05. Comercio, mercados y consumo</v>
      </c>
      <c r="U797" s="45" t="s">
        <v>175</v>
      </c>
      <c r="V797" s="42" t="str">
        <f>VLOOKUP(Tabla1[[#This Row],[PROGRAMA]],Hoja1!A:B,2,FALSE)</f>
        <v>4314. Actuaciones en materia de comercio minorista</v>
      </c>
      <c r="W797" s="45">
        <v>22</v>
      </c>
      <c r="X797" s="45">
        <v>22606</v>
      </c>
    </row>
    <row r="798" spans="1:24" x14ac:dyDescent="0.25">
      <c r="A798" s="33">
        <v>220260001121</v>
      </c>
      <c r="B798" s="55" t="s">
        <v>451</v>
      </c>
      <c r="C798" s="34">
        <v>46064</v>
      </c>
      <c r="D798" s="33">
        <v>22026002110</v>
      </c>
      <c r="E798" s="55" t="s">
        <v>507</v>
      </c>
      <c r="F798" s="35">
        <v>4840</v>
      </c>
      <c r="G798" s="55" t="s">
        <v>1893</v>
      </c>
      <c r="H798" s="55" t="s">
        <v>1894</v>
      </c>
      <c r="I798" s="33">
        <v>220</v>
      </c>
      <c r="J798" s="55" t="s">
        <v>455</v>
      </c>
      <c r="K798" s="55" t="s">
        <v>455</v>
      </c>
      <c r="L798" s="55" t="s">
        <v>473</v>
      </c>
      <c r="M798" s="55" t="s">
        <v>467</v>
      </c>
      <c r="N798" s="55" t="s">
        <v>468</v>
      </c>
      <c r="O798" s="32" t="s">
        <v>281</v>
      </c>
      <c r="P798" s="32" t="s">
        <v>242</v>
      </c>
      <c r="Q798" s="45" t="s">
        <v>396</v>
      </c>
      <c r="R798" s="32" t="s">
        <v>231</v>
      </c>
      <c r="S798" s="45" t="s">
        <v>71</v>
      </c>
      <c r="T798" s="42" t="str">
        <f>VLOOKUP(Tabla1[[#This Row],[AREA]],Hoja1!A:B,2,FALSE)</f>
        <v>06. Educación y cultura</v>
      </c>
      <c r="U798" s="45" t="s">
        <v>147</v>
      </c>
      <c r="V798" s="42" t="str">
        <f>VLOOKUP(Tabla1[[#This Row],[PROGRAMA]],Hoja1!A:B,2,FALSE)</f>
        <v>3232. Conservación y mantenimiento centros educación infantil y primaria</v>
      </c>
      <c r="W798" s="45">
        <v>21</v>
      </c>
      <c r="X798" s="45">
        <v>212</v>
      </c>
    </row>
    <row r="799" spans="1:24" x14ac:dyDescent="0.25">
      <c r="A799" s="33">
        <v>220259000946</v>
      </c>
      <c r="B799" s="55" t="s">
        <v>451</v>
      </c>
      <c r="C799" s="34">
        <v>46023</v>
      </c>
      <c r="D799" s="33">
        <v>22026001237</v>
      </c>
      <c r="E799" s="55" t="s">
        <v>640</v>
      </c>
      <c r="F799" s="35">
        <v>13250</v>
      </c>
      <c r="G799" s="55" t="s">
        <v>287</v>
      </c>
      <c r="H799" s="55" t="s">
        <v>1895</v>
      </c>
      <c r="I799" s="33">
        <v>220</v>
      </c>
      <c r="J799" s="55" t="s">
        <v>455</v>
      </c>
      <c r="K799" s="55" t="s">
        <v>455</v>
      </c>
      <c r="L799" s="55" t="s">
        <v>456</v>
      </c>
      <c r="M799" s="55" t="s">
        <v>457</v>
      </c>
      <c r="N799" s="55" t="s">
        <v>458</v>
      </c>
      <c r="O799" s="32" t="s">
        <v>276</v>
      </c>
      <c r="P799" s="32" t="s">
        <v>242</v>
      </c>
      <c r="Q799" s="45" t="s">
        <v>397</v>
      </c>
      <c r="R799" s="32" t="s">
        <v>232</v>
      </c>
      <c r="S799" s="45" t="s">
        <v>73</v>
      </c>
      <c r="T799" s="42" t="str">
        <f>VLOOKUP(Tabla1[[#This Row],[AREA]],Hoja1!A:B,2,FALSE)</f>
        <v>08. Tráfico y movilidad</v>
      </c>
      <c r="U799" s="45" t="s">
        <v>117</v>
      </c>
      <c r="V799" s="42" t="str">
        <f>VLOOKUP(Tabla1[[#This Row],[PROGRAMA]],Hoja1!A:B,2,FALSE)</f>
        <v>1532. Pavimentación vias públicas y otros servicios urbanísticos</v>
      </c>
      <c r="W799" s="45">
        <v>61</v>
      </c>
      <c r="X799" s="45">
        <v>619</v>
      </c>
    </row>
    <row r="800" spans="1:24" x14ac:dyDescent="0.25">
      <c r="A800" s="33">
        <v>220260000694</v>
      </c>
      <c r="B800" s="55" t="s">
        <v>451</v>
      </c>
      <c r="C800" s="34">
        <v>46050</v>
      </c>
      <c r="D800" s="33">
        <v>22026000726</v>
      </c>
      <c r="E800" s="55" t="s">
        <v>542</v>
      </c>
      <c r="F800" s="35">
        <v>550</v>
      </c>
      <c r="G800" s="55" t="s">
        <v>1896</v>
      </c>
      <c r="H800" s="55" t="s">
        <v>1897</v>
      </c>
      <c r="I800" s="33">
        <v>220</v>
      </c>
      <c r="J800" s="55" t="s">
        <v>1898</v>
      </c>
      <c r="K800" s="55" t="s">
        <v>1670</v>
      </c>
      <c r="L800" s="55" t="s">
        <v>456</v>
      </c>
      <c r="M800" s="55" t="s">
        <v>467</v>
      </c>
      <c r="N800" s="55" t="s">
        <v>468</v>
      </c>
      <c r="O800" s="32" t="s">
        <v>281</v>
      </c>
      <c r="P800" s="32" t="s">
        <v>242</v>
      </c>
      <c r="Q800" s="45" t="s">
        <v>396</v>
      </c>
      <c r="R800" s="32" t="s">
        <v>231</v>
      </c>
      <c r="S800" s="45" t="s">
        <v>69</v>
      </c>
      <c r="T800" s="42" t="str">
        <f>VLOOKUP(Tabla1[[#This Row],[AREA]],Hoja1!A:B,2,FALSE)</f>
        <v>03. Participación ciudadana y deportes</v>
      </c>
      <c r="U800" s="45" t="s">
        <v>192</v>
      </c>
      <c r="V800" s="42" t="str">
        <f>VLOOKUP(Tabla1[[#This Row],[PROGRAMA]],Hoja1!A:B,2,FALSE)</f>
        <v>9241. Participación ciudadana</v>
      </c>
      <c r="W800" s="45">
        <v>22</v>
      </c>
      <c r="X800" s="45">
        <v>22609</v>
      </c>
    </row>
    <row r="801" spans="1:24" x14ac:dyDescent="0.25">
      <c r="A801" s="33">
        <v>220259000953</v>
      </c>
      <c r="B801" s="55" t="s">
        <v>451</v>
      </c>
      <c r="C801" s="34">
        <v>46023</v>
      </c>
      <c r="D801" s="33">
        <v>22026001425</v>
      </c>
      <c r="E801" s="55" t="s">
        <v>874</v>
      </c>
      <c r="F801" s="35">
        <v>429223.1</v>
      </c>
      <c r="G801" s="55" t="s">
        <v>1633</v>
      </c>
      <c r="H801" s="55" t="s">
        <v>1899</v>
      </c>
      <c r="I801" s="33">
        <v>220</v>
      </c>
      <c r="J801" s="55" t="s">
        <v>1635</v>
      </c>
      <c r="K801" s="55" t="s">
        <v>455</v>
      </c>
      <c r="L801" s="55" t="s">
        <v>644</v>
      </c>
      <c r="M801" s="55" t="s">
        <v>457</v>
      </c>
      <c r="N801" s="55" t="s">
        <v>458</v>
      </c>
      <c r="O801" s="32" t="s">
        <v>276</v>
      </c>
      <c r="P801" s="32" t="s">
        <v>242</v>
      </c>
      <c r="Q801" s="45" t="s">
        <v>397</v>
      </c>
      <c r="R801" s="32" t="s">
        <v>232</v>
      </c>
      <c r="S801" s="45" t="s">
        <v>69</v>
      </c>
      <c r="T801" s="42" t="str">
        <f>VLOOKUP(Tabla1[[#This Row],[AREA]],Hoja1!A:B,2,FALSE)</f>
        <v>03. Participación ciudadana y deportes</v>
      </c>
      <c r="U801" s="45" t="s">
        <v>192</v>
      </c>
      <c r="V801" s="42" t="str">
        <f>VLOOKUP(Tabla1[[#This Row],[PROGRAMA]],Hoja1!A:B,2,FALSE)</f>
        <v>9241. Participación ciudadana</v>
      </c>
      <c r="W801" s="45">
        <v>63</v>
      </c>
      <c r="X801" s="45">
        <v>632</v>
      </c>
    </row>
    <row r="802" spans="1:24" x14ac:dyDescent="0.25">
      <c r="A802" s="33">
        <v>220260000670</v>
      </c>
      <c r="B802" s="55" t="s">
        <v>451</v>
      </c>
      <c r="C802" s="34">
        <v>46049</v>
      </c>
      <c r="D802" s="33">
        <v>22026000489</v>
      </c>
      <c r="E802" s="55" t="s">
        <v>665</v>
      </c>
      <c r="F802" s="35">
        <v>1608.09</v>
      </c>
      <c r="G802" s="55" t="s">
        <v>1900</v>
      </c>
      <c r="H802" s="55" t="s">
        <v>1901</v>
      </c>
      <c r="I802" s="33">
        <v>220</v>
      </c>
      <c r="J802" s="55" t="s">
        <v>455</v>
      </c>
      <c r="K802" s="55" t="s">
        <v>455</v>
      </c>
      <c r="L802" s="55" t="s">
        <v>456</v>
      </c>
      <c r="M802" s="55" t="s">
        <v>467</v>
      </c>
      <c r="N802" s="55" t="s">
        <v>468</v>
      </c>
      <c r="O802" s="32" t="s">
        <v>281</v>
      </c>
      <c r="P802" s="32" t="s">
        <v>242</v>
      </c>
      <c r="Q802" s="45" t="s">
        <v>396</v>
      </c>
      <c r="R802" s="32" t="s">
        <v>231</v>
      </c>
      <c r="S802" s="45" t="s">
        <v>66</v>
      </c>
      <c r="T802" s="42" t="str">
        <f>VLOOKUP(Tabla1[[#This Row],[AREA]],Hoja1!A:B,2,FALSE)</f>
        <v>01. Alcaldía</v>
      </c>
      <c r="U802" s="45" t="s">
        <v>265</v>
      </c>
      <c r="V802" s="42" t="str">
        <f>VLOOKUP(Tabla1[[#This Row],[PROGRAMA]],Hoja1!A:B,2,FALSE)</f>
        <v>4331. Desarrollo empresarial</v>
      </c>
      <c r="W802" s="45">
        <v>22</v>
      </c>
      <c r="X802" s="45">
        <v>22799</v>
      </c>
    </row>
    <row r="803" spans="1:24" x14ac:dyDescent="0.25">
      <c r="A803" s="33">
        <v>220259000967</v>
      </c>
      <c r="B803" s="55" t="s">
        <v>451</v>
      </c>
      <c r="C803" s="34">
        <v>46023</v>
      </c>
      <c r="D803" s="33">
        <v>22026001655</v>
      </c>
      <c r="E803" s="55" t="s">
        <v>569</v>
      </c>
      <c r="F803" s="35">
        <v>652.79999999999995</v>
      </c>
      <c r="G803" s="55" t="s">
        <v>313</v>
      </c>
      <c r="H803" s="55" t="s">
        <v>1902</v>
      </c>
      <c r="I803" s="33">
        <v>220</v>
      </c>
      <c r="J803" s="55" t="s">
        <v>904</v>
      </c>
      <c r="K803" s="55" t="s">
        <v>904</v>
      </c>
      <c r="L803" s="55" t="s">
        <v>456</v>
      </c>
      <c r="M803" s="55" t="s">
        <v>457</v>
      </c>
      <c r="N803" s="55" t="s">
        <v>458</v>
      </c>
      <c r="O803" s="32" t="s">
        <v>276</v>
      </c>
      <c r="P803" s="32" t="s">
        <v>242</v>
      </c>
      <c r="Q803" s="45" t="s">
        <v>396</v>
      </c>
      <c r="R803" s="32" t="s">
        <v>231</v>
      </c>
      <c r="S803" s="45" t="s">
        <v>75</v>
      </c>
      <c r="T803" s="42" t="str">
        <f>VLOOKUP(Tabla1[[#This Row],[AREA]],Hoja1!A:B,2,FALSE)</f>
        <v>10. Personas mayores, familia y servicios sociales</v>
      </c>
      <c r="U803" s="45" t="s">
        <v>130</v>
      </c>
      <c r="V803" s="42" t="str">
        <f>VLOOKUP(Tabla1[[#This Row],[PROGRAMA]],Hoja1!A:B,2,FALSE)</f>
        <v>2311. Intervención social</v>
      </c>
      <c r="W803" s="45">
        <v>21</v>
      </c>
      <c r="X803" s="45">
        <v>213</v>
      </c>
    </row>
    <row r="804" spans="1:24" x14ac:dyDescent="0.25">
      <c r="A804" s="33">
        <v>220259000968</v>
      </c>
      <c r="B804" s="55" t="s">
        <v>451</v>
      </c>
      <c r="C804" s="34">
        <v>46023</v>
      </c>
      <c r="D804" s="33">
        <v>22026001656</v>
      </c>
      <c r="E804" s="55" t="s">
        <v>569</v>
      </c>
      <c r="F804" s="35">
        <v>232.32</v>
      </c>
      <c r="G804" s="55" t="s">
        <v>1903</v>
      </c>
      <c r="H804" s="55" t="s">
        <v>1904</v>
      </c>
      <c r="I804" s="33">
        <v>220</v>
      </c>
      <c r="J804" s="55" t="s">
        <v>455</v>
      </c>
      <c r="K804" s="55" t="s">
        <v>455</v>
      </c>
      <c r="L804" s="55" t="s">
        <v>456</v>
      </c>
      <c r="M804" s="55" t="s">
        <v>457</v>
      </c>
      <c r="N804" s="55" t="s">
        <v>458</v>
      </c>
      <c r="O804" s="32" t="s">
        <v>276</v>
      </c>
      <c r="P804" s="32" t="s">
        <v>242</v>
      </c>
      <c r="Q804" s="45" t="s">
        <v>396</v>
      </c>
      <c r="R804" s="32" t="s">
        <v>231</v>
      </c>
      <c r="S804" s="45" t="s">
        <v>75</v>
      </c>
      <c r="T804" s="42" t="str">
        <f>VLOOKUP(Tabla1[[#This Row],[AREA]],Hoja1!A:B,2,FALSE)</f>
        <v>10. Personas mayores, familia y servicios sociales</v>
      </c>
      <c r="U804" s="45" t="s">
        <v>130</v>
      </c>
      <c r="V804" s="42" t="str">
        <f>VLOOKUP(Tabla1[[#This Row],[PROGRAMA]],Hoja1!A:B,2,FALSE)</f>
        <v>2311. Intervención social</v>
      </c>
      <c r="W804" s="45">
        <v>21</v>
      </c>
      <c r="X804" s="45">
        <v>213</v>
      </c>
    </row>
    <row r="805" spans="1:24" x14ac:dyDescent="0.25">
      <c r="A805" s="33">
        <v>220259000969</v>
      </c>
      <c r="B805" s="55" t="s">
        <v>451</v>
      </c>
      <c r="C805" s="34">
        <v>46023</v>
      </c>
      <c r="D805" s="33">
        <v>22026001657</v>
      </c>
      <c r="E805" s="55" t="s">
        <v>569</v>
      </c>
      <c r="F805" s="35">
        <v>246.84</v>
      </c>
      <c r="G805" s="55" t="s">
        <v>1903</v>
      </c>
      <c r="H805" s="55" t="s">
        <v>1905</v>
      </c>
      <c r="I805" s="33">
        <v>220</v>
      </c>
      <c r="J805" s="55" t="s">
        <v>455</v>
      </c>
      <c r="K805" s="55" t="s">
        <v>455</v>
      </c>
      <c r="L805" s="55" t="s">
        <v>456</v>
      </c>
      <c r="M805" s="55" t="s">
        <v>457</v>
      </c>
      <c r="N805" s="55" t="s">
        <v>458</v>
      </c>
      <c r="O805" s="32" t="s">
        <v>276</v>
      </c>
      <c r="P805" s="32" t="s">
        <v>242</v>
      </c>
      <c r="Q805" s="45" t="s">
        <v>396</v>
      </c>
      <c r="R805" s="32" t="s">
        <v>231</v>
      </c>
      <c r="S805" s="45" t="s">
        <v>75</v>
      </c>
      <c r="T805" s="42" t="str">
        <f>VLOOKUP(Tabla1[[#This Row],[AREA]],Hoja1!A:B,2,FALSE)</f>
        <v>10. Personas mayores, familia y servicios sociales</v>
      </c>
      <c r="U805" s="45" t="s">
        <v>130</v>
      </c>
      <c r="V805" s="42" t="str">
        <f>VLOOKUP(Tabla1[[#This Row],[PROGRAMA]],Hoja1!A:B,2,FALSE)</f>
        <v>2311. Intervención social</v>
      </c>
      <c r="W805" s="45">
        <v>21</v>
      </c>
      <c r="X805" s="45">
        <v>213</v>
      </c>
    </row>
    <row r="806" spans="1:24" x14ac:dyDescent="0.25">
      <c r="A806" s="33">
        <v>220259000888</v>
      </c>
      <c r="B806" s="55" t="s">
        <v>451</v>
      </c>
      <c r="C806" s="34">
        <v>46023</v>
      </c>
      <c r="D806" s="33">
        <v>22026001535</v>
      </c>
      <c r="E806" s="55" t="s">
        <v>1030</v>
      </c>
      <c r="F806" s="35">
        <v>3569.5</v>
      </c>
      <c r="G806" s="55" t="s">
        <v>1906</v>
      </c>
      <c r="H806" s="55" t="s">
        <v>1907</v>
      </c>
      <c r="I806" s="33">
        <v>220</v>
      </c>
      <c r="J806" s="55" t="s">
        <v>494</v>
      </c>
      <c r="K806" s="55" t="s">
        <v>494</v>
      </c>
      <c r="L806" s="55" t="s">
        <v>456</v>
      </c>
      <c r="M806" s="55" t="s">
        <v>467</v>
      </c>
      <c r="N806" s="55" t="s">
        <v>468</v>
      </c>
      <c r="O806" s="32" t="s">
        <v>281</v>
      </c>
      <c r="P806" s="32" t="s">
        <v>242</v>
      </c>
      <c r="Q806" s="45" t="s">
        <v>396</v>
      </c>
      <c r="R806" s="32" t="s">
        <v>231</v>
      </c>
      <c r="S806" s="45" t="s">
        <v>70</v>
      </c>
      <c r="T806" s="42" t="str">
        <f>VLOOKUP(Tabla1[[#This Row],[AREA]],Hoja1!A:B,2,FALSE)</f>
        <v>04. Hacienda, personal y modernización administrativa</v>
      </c>
      <c r="U806" s="45" t="s">
        <v>186</v>
      </c>
      <c r="V806" s="42" t="str">
        <f>VLOOKUP(Tabla1[[#This Row],[PROGRAMA]],Hoja1!A:B,2,FALSE)</f>
        <v>9204. Tecnologías de la información y comunicación</v>
      </c>
      <c r="W806" s="45">
        <v>22</v>
      </c>
      <c r="X806" s="45">
        <v>22799</v>
      </c>
    </row>
    <row r="807" spans="1:24" x14ac:dyDescent="0.25">
      <c r="A807" s="33">
        <v>220259000979</v>
      </c>
      <c r="B807" s="55" t="s">
        <v>451</v>
      </c>
      <c r="C807" s="34">
        <v>46023</v>
      </c>
      <c r="D807" s="33">
        <v>22026001153</v>
      </c>
      <c r="E807" s="55" t="s">
        <v>1908</v>
      </c>
      <c r="F807" s="35">
        <v>2107.62</v>
      </c>
      <c r="G807" s="55" t="s">
        <v>1064</v>
      </c>
      <c r="H807" s="55" t="s">
        <v>1909</v>
      </c>
      <c r="I807" s="33">
        <v>220</v>
      </c>
      <c r="J807" s="55" t="s">
        <v>455</v>
      </c>
      <c r="K807" s="55" t="s">
        <v>455</v>
      </c>
      <c r="L807" s="55" t="s">
        <v>473</v>
      </c>
      <c r="M807" s="55" t="s">
        <v>457</v>
      </c>
      <c r="N807" s="55" t="s">
        <v>458</v>
      </c>
      <c r="O807" s="32" t="s">
        <v>276</v>
      </c>
      <c r="P807" s="32" t="s">
        <v>242</v>
      </c>
      <c r="Q807" s="45" t="s">
        <v>396</v>
      </c>
      <c r="R807" s="32" t="s">
        <v>231</v>
      </c>
      <c r="S807" s="45" t="s">
        <v>262</v>
      </c>
      <c r="T807" s="42" t="str">
        <f>VLOOKUP(Tabla1[[#This Row],[AREA]],Hoja1!A:B,2,FALSE)</f>
        <v>11. Salud pública y seguridad ciudadana</v>
      </c>
      <c r="U807" s="45" t="s">
        <v>112</v>
      </c>
      <c r="V807" s="42" t="str">
        <f>VLOOKUP(Tabla1[[#This Row],[PROGRAMA]],Hoja1!A:B,2,FALSE)</f>
        <v>1361. Prevención y extinción de incencios</v>
      </c>
      <c r="W807" s="45">
        <v>20</v>
      </c>
      <c r="X807" s="45">
        <v>203</v>
      </c>
    </row>
    <row r="808" spans="1:24" x14ac:dyDescent="0.25">
      <c r="A808" s="33">
        <v>220260000831</v>
      </c>
      <c r="B808" s="55" t="s">
        <v>451</v>
      </c>
      <c r="C808" s="34">
        <v>46057</v>
      </c>
      <c r="D808" s="33">
        <v>22026000952</v>
      </c>
      <c r="E808" s="55" t="s">
        <v>520</v>
      </c>
      <c r="F808" s="35">
        <v>3630</v>
      </c>
      <c r="G808" s="55" t="s">
        <v>409</v>
      </c>
      <c r="H808" s="55" t="s">
        <v>1910</v>
      </c>
      <c r="I808" s="33">
        <v>220</v>
      </c>
      <c r="J808" s="55" t="s">
        <v>1911</v>
      </c>
      <c r="K808" s="55" t="s">
        <v>455</v>
      </c>
      <c r="L808" s="55" t="s">
        <v>456</v>
      </c>
      <c r="M808" s="55" t="s">
        <v>467</v>
      </c>
      <c r="N808" s="55" t="s">
        <v>468</v>
      </c>
      <c r="O808" s="32" t="s">
        <v>281</v>
      </c>
      <c r="P808" s="32" t="s">
        <v>242</v>
      </c>
      <c r="Q808" s="45" t="s">
        <v>396</v>
      </c>
      <c r="R808" s="32" t="s">
        <v>231</v>
      </c>
      <c r="S808" s="45" t="s">
        <v>66</v>
      </c>
      <c r="T808" s="42" t="str">
        <f>VLOOKUP(Tabla1[[#This Row],[AREA]],Hoja1!A:B,2,FALSE)</f>
        <v>01. Alcaldía</v>
      </c>
      <c r="U808" s="45" t="s">
        <v>189</v>
      </c>
      <c r="V808" s="42" t="str">
        <f>VLOOKUP(Tabla1[[#This Row],[PROGRAMA]],Hoja1!A:B,2,FALSE)</f>
        <v>9207. Gobierno y relaciones</v>
      </c>
      <c r="W808" s="45">
        <v>22</v>
      </c>
      <c r="X808" s="45">
        <v>22699</v>
      </c>
    </row>
    <row r="809" spans="1:24" x14ac:dyDescent="0.25">
      <c r="A809" s="33">
        <v>220260001777</v>
      </c>
      <c r="B809" s="55" t="s">
        <v>451</v>
      </c>
      <c r="C809" s="34">
        <v>46065</v>
      </c>
      <c r="D809" s="33">
        <v>22026002034</v>
      </c>
      <c r="E809" s="55" t="s">
        <v>520</v>
      </c>
      <c r="F809" s="35">
        <v>6655</v>
      </c>
      <c r="G809" s="55" t="s">
        <v>409</v>
      </c>
      <c r="H809" s="55" t="s">
        <v>1912</v>
      </c>
      <c r="I809" s="33">
        <v>220</v>
      </c>
      <c r="J809" s="55" t="s">
        <v>1911</v>
      </c>
      <c r="K809" s="55" t="s">
        <v>455</v>
      </c>
      <c r="L809" s="55" t="s">
        <v>456</v>
      </c>
      <c r="M809" s="55" t="s">
        <v>467</v>
      </c>
      <c r="N809" s="55" t="s">
        <v>468</v>
      </c>
      <c r="O809" s="32" t="s">
        <v>281</v>
      </c>
      <c r="P809" s="32" t="s">
        <v>242</v>
      </c>
      <c r="Q809" s="45" t="s">
        <v>396</v>
      </c>
      <c r="R809" s="32" t="s">
        <v>231</v>
      </c>
      <c r="S809" s="45" t="s">
        <v>66</v>
      </c>
      <c r="T809" s="42" t="str">
        <f>VLOOKUP(Tabla1[[#This Row],[AREA]],Hoja1!A:B,2,FALSE)</f>
        <v>01. Alcaldía</v>
      </c>
      <c r="U809" s="45" t="s">
        <v>189</v>
      </c>
      <c r="V809" s="42" t="str">
        <f>VLOOKUP(Tabla1[[#This Row],[PROGRAMA]],Hoja1!A:B,2,FALSE)</f>
        <v>9207. Gobierno y relaciones</v>
      </c>
      <c r="W809" s="45">
        <v>22</v>
      </c>
      <c r="X809" s="45">
        <v>22699</v>
      </c>
    </row>
    <row r="810" spans="1:24" x14ac:dyDescent="0.25">
      <c r="A810" s="33">
        <v>220259000980</v>
      </c>
      <c r="B810" s="55" t="s">
        <v>451</v>
      </c>
      <c r="C810" s="34">
        <v>46023</v>
      </c>
      <c r="D810" s="33">
        <v>22026001154</v>
      </c>
      <c r="E810" s="55" t="s">
        <v>513</v>
      </c>
      <c r="F810" s="35">
        <v>3666.38</v>
      </c>
      <c r="G810" s="55" t="s">
        <v>1064</v>
      </c>
      <c r="H810" s="55" t="s">
        <v>1913</v>
      </c>
      <c r="I810" s="33">
        <v>220</v>
      </c>
      <c r="J810" s="55" t="s">
        <v>455</v>
      </c>
      <c r="K810" s="55" t="s">
        <v>455</v>
      </c>
      <c r="L810" s="55" t="s">
        <v>473</v>
      </c>
      <c r="M810" s="55" t="s">
        <v>457</v>
      </c>
      <c r="N810" s="55" t="s">
        <v>458</v>
      </c>
      <c r="O810" s="32" t="s">
        <v>276</v>
      </c>
      <c r="P810" s="32" t="s">
        <v>242</v>
      </c>
      <c r="Q810" s="45" t="s">
        <v>396</v>
      </c>
      <c r="R810" s="32" t="s">
        <v>231</v>
      </c>
      <c r="S810" s="45" t="s">
        <v>262</v>
      </c>
      <c r="T810" s="42" t="str">
        <f>VLOOKUP(Tabla1[[#This Row],[AREA]],Hoja1!A:B,2,FALSE)</f>
        <v>11. Salud pública y seguridad ciudadana</v>
      </c>
      <c r="U810" s="45" t="s">
        <v>141</v>
      </c>
      <c r="V810" s="42" t="str">
        <f>VLOOKUP(Tabla1[[#This Row],[PROGRAMA]],Hoja1!A:B,2,FALSE)</f>
        <v>3111. Protección de la salubridad pública</v>
      </c>
      <c r="W810" s="45">
        <v>20</v>
      </c>
      <c r="X810" s="45">
        <v>203</v>
      </c>
    </row>
    <row r="811" spans="1:24" x14ac:dyDescent="0.25">
      <c r="A811" s="33">
        <v>220259000981</v>
      </c>
      <c r="B811" s="55" t="s">
        <v>451</v>
      </c>
      <c r="C811" s="34">
        <v>46023</v>
      </c>
      <c r="D811" s="33">
        <v>22026001064</v>
      </c>
      <c r="E811" s="55" t="s">
        <v>832</v>
      </c>
      <c r="F811" s="35">
        <v>1704.64</v>
      </c>
      <c r="G811" s="55" t="s">
        <v>1064</v>
      </c>
      <c r="H811" s="55" t="s">
        <v>1914</v>
      </c>
      <c r="I811" s="33">
        <v>220</v>
      </c>
      <c r="J811" s="55" t="s">
        <v>455</v>
      </c>
      <c r="K811" s="55" t="s">
        <v>455</v>
      </c>
      <c r="L811" s="55" t="s">
        <v>473</v>
      </c>
      <c r="M811" s="55" t="s">
        <v>457</v>
      </c>
      <c r="N811" s="55" t="s">
        <v>458</v>
      </c>
      <c r="O811" s="32" t="s">
        <v>276</v>
      </c>
      <c r="P811" s="32" t="s">
        <v>242</v>
      </c>
      <c r="Q811" s="45" t="s">
        <v>396</v>
      </c>
      <c r="R811" s="32" t="s">
        <v>231</v>
      </c>
      <c r="S811" s="45" t="s">
        <v>66</v>
      </c>
      <c r="T811" s="42" t="str">
        <f>VLOOKUP(Tabla1[[#This Row],[AREA]],Hoja1!A:B,2,FALSE)</f>
        <v>01. Alcaldía</v>
      </c>
      <c r="U811" s="45" t="s">
        <v>188</v>
      </c>
      <c r="V811" s="42" t="str">
        <f>VLOOKUP(Tabla1[[#This Row],[PROGRAMA]],Hoja1!A:B,2,FALSE)</f>
        <v>9206. Archivo municipal</v>
      </c>
      <c r="W811" s="45">
        <v>20</v>
      </c>
      <c r="X811" s="45">
        <v>203</v>
      </c>
    </row>
    <row r="812" spans="1:24" x14ac:dyDescent="0.25">
      <c r="A812" s="33">
        <v>220260000837</v>
      </c>
      <c r="B812" s="55" t="s">
        <v>451</v>
      </c>
      <c r="C812" s="34">
        <v>46057</v>
      </c>
      <c r="D812" s="33">
        <v>22026000712</v>
      </c>
      <c r="E812" s="55" t="s">
        <v>525</v>
      </c>
      <c r="F812" s="35">
        <v>5687</v>
      </c>
      <c r="G812" s="55" t="s">
        <v>1915</v>
      </c>
      <c r="H812" s="55" t="s">
        <v>1916</v>
      </c>
      <c r="I812" s="33">
        <v>220</v>
      </c>
      <c r="J812" s="55" t="s">
        <v>478</v>
      </c>
      <c r="K812" s="55" t="s">
        <v>478</v>
      </c>
      <c r="L812" s="55" t="s">
        <v>456</v>
      </c>
      <c r="M812" s="55" t="s">
        <v>467</v>
      </c>
      <c r="N812" s="55" t="s">
        <v>468</v>
      </c>
      <c r="O812" s="32" t="s">
        <v>281</v>
      </c>
      <c r="P812" s="32" t="s">
        <v>242</v>
      </c>
      <c r="Q812" s="45" t="s">
        <v>396</v>
      </c>
      <c r="R812" s="32" t="s">
        <v>231</v>
      </c>
      <c r="S812" s="45" t="s">
        <v>74</v>
      </c>
      <c r="T812" s="42" t="str">
        <f>VLOOKUP(Tabla1[[#This Row],[AREA]],Hoja1!A:B,2,FALSE)</f>
        <v>09. Turismo, eventos y marca ciudad</v>
      </c>
      <c r="U812" s="45" t="s">
        <v>176</v>
      </c>
      <c r="V812" s="42" t="str">
        <f>VLOOKUP(Tabla1[[#This Row],[PROGRAMA]],Hoja1!A:B,2,FALSE)</f>
        <v>4321. Turismo</v>
      </c>
      <c r="W812" s="45">
        <v>22</v>
      </c>
      <c r="X812" s="45">
        <v>22799</v>
      </c>
    </row>
    <row r="813" spans="1:24" x14ac:dyDescent="0.25">
      <c r="A813" s="33">
        <v>220260002505</v>
      </c>
      <c r="B813" s="55" t="s">
        <v>451</v>
      </c>
      <c r="C813" s="34">
        <v>46071</v>
      </c>
      <c r="D813" s="33">
        <v>22026002017</v>
      </c>
      <c r="E813" s="55" t="s">
        <v>1211</v>
      </c>
      <c r="F813" s="35">
        <v>5900</v>
      </c>
      <c r="G813" s="55" t="s">
        <v>1917</v>
      </c>
      <c r="H813" s="55" t="s">
        <v>1918</v>
      </c>
      <c r="I813" s="33">
        <v>220</v>
      </c>
      <c r="J813" s="55" t="s">
        <v>455</v>
      </c>
      <c r="K813" s="55" t="s">
        <v>455</v>
      </c>
      <c r="L813" s="55" t="s">
        <v>506</v>
      </c>
      <c r="M813" s="55" t="s">
        <v>467</v>
      </c>
      <c r="N813" s="55" t="s">
        <v>468</v>
      </c>
      <c r="O813" s="32" t="s">
        <v>281</v>
      </c>
      <c r="P813" s="32" t="s">
        <v>242</v>
      </c>
      <c r="Q813" s="45" t="s">
        <v>396</v>
      </c>
      <c r="R813" s="32" t="s">
        <v>231</v>
      </c>
      <c r="S813" s="45" t="s">
        <v>66</v>
      </c>
      <c r="T813" s="42" t="str">
        <f>VLOOKUP(Tabla1[[#This Row],[AREA]],Hoja1!A:B,2,FALSE)</f>
        <v>01. Alcaldía</v>
      </c>
      <c r="U813" s="45" t="s">
        <v>265</v>
      </c>
      <c r="V813" s="42" t="str">
        <f>VLOOKUP(Tabla1[[#This Row],[PROGRAMA]],Hoja1!A:B,2,FALSE)</f>
        <v>4331. Desarrollo empresarial</v>
      </c>
      <c r="W813" s="45">
        <v>22</v>
      </c>
      <c r="X813" s="45">
        <v>22699</v>
      </c>
    </row>
    <row r="814" spans="1:24" x14ac:dyDescent="0.25">
      <c r="A814" s="33">
        <v>220259000982</v>
      </c>
      <c r="B814" s="55" t="s">
        <v>451</v>
      </c>
      <c r="C814" s="34">
        <v>46023</v>
      </c>
      <c r="D814" s="33">
        <v>22026001669</v>
      </c>
      <c r="E814" s="55" t="s">
        <v>1919</v>
      </c>
      <c r="F814" s="35">
        <v>21721</v>
      </c>
      <c r="G814" s="55" t="s">
        <v>1064</v>
      </c>
      <c r="H814" s="55" t="s">
        <v>1920</v>
      </c>
      <c r="I814" s="33">
        <v>220</v>
      </c>
      <c r="J814" s="55" t="s">
        <v>455</v>
      </c>
      <c r="K814" s="55" t="s">
        <v>455</v>
      </c>
      <c r="L814" s="55" t="s">
        <v>473</v>
      </c>
      <c r="M814" s="55" t="s">
        <v>457</v>
      </c>
      <c r="N814" s="55" t="s">
        <v>458</v>
      </c>
      <c r="O814" s="32" t="s">
        <v>276</v>
      </c>
      <c r="P814" s="32" t="s">
        <v>242</v>
      </c>
      <c r="Q814" s="45" t="s">
        <v>396</v>
      </c>
      <c r="R814" s="32" t="s">
        <v>231</v>
      </c>
      <c r="S814" s="45" t="s">
        <v>75</v>
      </c>
      <c r="T814" s="42" t="str">
        <f>VLOOKUP(Tabla1[[#This Row],[AREA]],Hoja1!A:B,2,FALSE)</f>
        <v>10. Personas mayores, familia y servicios sociales</v>
      </c>
      <c r="U814" s="45" t="s">
        <v>130</v>
      </c>
      <c r="V814" s="42" t="str">
        <f>VLOOKUP(Tabla1[[#This Row],[PROGRAMA]],Hoja1!A:B,2,FALSE)</f>
        <v>2311. Intervención social</v>
      </c>
      <c r="W814" s="45">
        <v>20</v>
      </c>
      <c r="X814" s="45">
        <v>203</v>
      </c>
    </row>
    <row r="815" spans="1:24" x14ac:dyDescent="0.25">
      <c r="A815" s="33">
        <v>220260000698</v>
      </c>
      <c r="B815" s="55" t="s">
        <v>451</v>
      </c>
      <c r="C815" s="34">
        <v>46050</v>
      </c>
      <c r="D815" s="33">
        <v>22026000784</v>
      </c>
      <c r="E815" s="55" t="s">
        <v>542</v>
      </c>
      <c r="F815" s="35">
        <v>450</v>
      </c>
      <c r="G815" s="55" t="s">
        <v>1921</v>
      </c>
      <c r="H815" s="55" t="s">
        <v>1922</v>
      </c>
      <c r="I815" s="33">
        <v>220</v>
      </c>
      <c r="J815" s="55" t="s">
        <v>455</v>
      </c>
      <c r="K815" s="55" t="s">
        <v>455</v>
      </c>
      <c r="L815" s="55" t="s">
        <v>456</v>
      </c>
      <c r="M815" s="55" t="s">
        <v>467</v>
      </c>
      <c r="N815" s="55" t="s">
        <v>468</v>
      </c>
      <c r="O815" s="32" t="s">
        <v>281</v>
      </c>
      <c r="P815" s="32" t="s">
        <v>242</v>
      </c>
      <c r="Q815" s="45" t="s">
        <v>396</v>
      </c>
      <c r="R815" s="32" t="s">
        <v>231</v>
      </c>
      <c r="S815" s="45" t="s">
        <v>69</v>
      </c>
      <c r="T815" s="42" t="str">
        <f>VLOOKUP(Tabla1[[#This Row],[AREA]],Hoja1!A:B,2,FALSE)</f>
        <v>03. Participación ciudadana y deportes</v>
      </c>
      <c r="U815" s="45" t="s">
        <v>192</v>
      </c>
      <c r="V815" s="42" t="str">
        <f>VLOOKUP(Tabla1[[#This Row],[PROGRAMA]],Hoja1!A:B,2,FALSE)</f>
        <v>9241. Participación ciudadana</v>
      </c>
      <c r="W815" s="45">
        <v>22</v>
      </c>
      <c r="X815" s="45">
        <v>22609</v>
      </c>
    </row>
    <row r="816" spans="1:24" x14ac:dyDescent="0.25">
      <c r="A816" s="33">
        <v>220260002982</v>
      </c>
      <c r="B816" s="55" t="s">
        <v>451</v>
      </c>
      <c r="C816" s="34">
        <v>46073</v>
      </c>
      <c r="D816" s="33">
        <v>22026002215</v>
      </c>
      <c r="E816" s="55" t="s">
        <v>559</v>
      </c>
      <c r="F816" s="35">
        <v>617.1</v>
      </c>
      <c r="G816" s="55" t="s">
        <v>1923</v>
      </c>
      <c r="H816" s="55" t="s">
        <v>1924</v>
      </c>
      <c r="I816" s="33">
        <v>220</v>
      </c>
      <c r="J816" s="55" t="s">
        <v>494</v>
      </c>
      <c r="K816" s="55" t="s">
        <v>494</v>
      </c>
      <c r="L816" s="55" t="s">
        <v>456</v>
      </c>
      <c r="M816" s="55" t="s">
        <v>467</v>
      </c>
      <c r="N816" s="55" t="s">
        <v>468</v>
      </c>
      <c r="O816" s="32" t="s">
        <v>281</v>
      </c>
      <c r="P816" s="32" t="s">
        <v>242</v>
      </c>
      <c r="Q816" s="45" t="s">
        <v>396</v>
      </c>
      <c r="R816" s="32" t="s">
        <v>231</v>
      </c>
      <c r="S816" s="45" t="s">
        <v>75</v>
      </c>
      <c r="T816" s="42" t="str">
        <f>VLOOKUP(Tabla1[[#This Row],[AREA]],Hoja1!A:B,2,FALSE)</f>
        <v>10. Personas mayores, familia y servicios sociales</v>
      </c>
      <c r="U816" s="45" t="s">
        <v>136</v>
      </c>
      <c r="V816" s="42" t="str">
        <f>VLOOKUP(Tabla1[[#This Row],[PROGRAMA]],Hoja1!A:B,2,FALSE)</f>
        <v>2315. Políticas de Igualdad e infancia</v>
      </c>
      <c r="W816" s="45">
        <v>22</v>
      </c>
      <c r="X816" s="45">
        <v>22799</v>
      </c>
    </row>
    <row r="817" spans="1:24" x14ac:dyDescent="0.25">
      <c r="A817" s="33">
        <v>220260000664</v>
      </c>
      <c r="B817" s="55" t="s">
        <v>451</v>
      </c>
      <c r="C817" s="34">
        <v>46049</v>
      </c>
      <c r="D817" s="33">
        <v>22026000456</v>
      </c>
      <c r="E817" s="55" t="s">
        <v>665</v>
      </c>
      <c r="F817" s="35">
        <v>288.2</v>
      </c>
      <c r="G817" s="55" t="s">
        <v>1925</v>
      </c>
      <c r="H817" s="55" t="s">
        <v>1926</v>
      </c>
      <c r="I817" s="33">
        <v>220</v>
      </c>
      <c r="J817" s="55" t="s">
        <v>455</v>
      </c>
      <c r="K817" s="55" t="s">
        <v>455</v>
      </c>
      <c r="L817" s="55" t="s">
        <v>456</v>
      </c>
      <c r="M817" s="55" t="s">
        <v>467</v>
      </c>
      <c r="N817" s="55" t="s">
        <v>468</v>
      </c>
      <c r="O817" s="32" t="s">
        <v>281</v>
      </c>
      <c r="P817" s="32" t="s">
        <v>242</v>
      </c>
      <c r="Q817" s="45" t="s">
        <v>396</v>
      </c>
      <c r="R817" s="32" t="s">
        <v>231</v>
      </c>
      <c r="S817" s="45" t="s">
        <v>66</v>
      </c>
      <c r="T817" s="42" t="str">
        <f>VLOOKUP(Tabla1[[#This Row],[AREA]],Hoja1!A:B,2,FALSE)</f>
        <v>01. Alcaldía</v>
      </c>
      <c r="U817" s="45" t="s">
        <v>265</v>
      </c>
      <c r="V817" s="42" t="str">
        <f>VLOOKUP(Tabla1[[#This Row],[PROGRAMA]],Hoja1!A:B,2,FALSE)</f>
        <v>4331. Desarrollo empresarial</v>
      </c>
      <c r="W817" s="45">
        <v>22</v>
      </c>
      <c r="X817" s="45">
        <v>22799</v>
      </c>
    </row>
    <row r="818" spans="1:24" x14ac:dyDescent="0.25">
      <c r="A818" s="33">
        <v>220259000983</v>
      </c>
      <c r="B818" s="55" t="s">
        <v>451</v>
      </c>
      <c r="C818" s="34">
        <v>46023</v>
      </c>
      <c r="D818" s="33">
        <v>22026001670</v>
      </c>
      <c r="E818" s="55" t="s">
        <v>1919</v>
      </c>
      <c r="F818" s="35">
        <v>627</v>
      </c>
      <c r="G818" s="55" t="s">
        <v>1064</v>
      </c>
      <c r="H818" s="55" t="s">
        <v>1927</v>
      </c>
      <c r="I818" s="33">
        <v>220</v>
      </c>
      <c r="J818" s="55" t="s">
        <v>455</v>
      </c>
      <c r="K818" s="55" t="s">
        <v>455</v>
      </c>
      <c r="L818" s="55" t="s">
        <v>473</v>
      </c>
      <c r="M818" s="55" t="s">
        <v>457</v>
      </c>
      <c r="N818" s="55" t="s">
        <v>458</v>
      </c>
      <c r="O818" s="32" t="s">
        <v>276</v>
      </c>
      <c r="P818" s="32" t="s">
        <v>242</v>
      </c>
      <c r="Q818" s="45" t="s">
        <v>396</v>
      </c>
      <c r="R818" s="32" t="s">
        <v>231</v>
      </c>
      <c r="S818" s="45" t="s">
        <v>75</v>
      </c>
      <c r="T818" s="42" t="str">
        <f>VLOOKUP(Tabla1[[#This Row],[AREA]],Hoja1!A:B,2,FALSE)</f>
        <v>10. Personas mayores, familia y servicios sociales</v>
      </c>
      <c r="U818" s="45" t="s">
        <v>130</v>
      </c>
      <c r="V818" s="42" t="str">
        <f>VLOOKUP(Tabla1[[#This Row],[PROGRAMA]],Hoja1!A:B,2,FALSE)</f>
        <v>2311. Intervención social</v>
      </c>
      <c r="W818" s="45">
        <v>20</v>
      </c>
      <c r="X818" s="45">
        <v>203</v>
      </c>
    </row>
    <row r="819" spans="1:24" x14ac:dyDescent="0.25">
      <c r="A819" s="33">
        <v>220259000984</v>
      </c>
      <c r="B819" s="55" t="s">
        <v>451</v>
      </c>
      <c r="C819" s="34">
        <v>46023</v>
      </c>
      <c r="D819" s="33">
        <v>22026001155</v>
      </c>
      <c r="E819" s="55" t="s">
        <v>1928</v>
      </c>
      <c r="F819" s="35">
        <v>10345.299999999999</v>
      </c>
      <c r="G819" s="55" t="s">
        <v>1064</v>
      </c>
      <c r="H819" s="55" t="s">
        <v>1929</v>
      </c>
      <c r="I819" s="33">
        <v>220</v>
      </c>
      <c r="J819" s="55" t="s">
        <v>455</v>
      </c>
      <c r="K819" s="55" t="s">
        <v>455</v>
      </c>
      <c r="L819" s="55" t="s">
        <v>473</v>
      </c>
      <c r="M819" s="55" t="s">
        <v>457</v>
      </c>
      <c r="N819" s="55" t="s">
        <v>458</v>
      </c>
      <c r="O819" s="32" t="s">
        <v>276</v>
      </c>
      <c r="P819" s="32" t="s">
        <v>242</v>
      </c>
      <c r="Q819" s="45" t="s">
        <v>396</v>
      </c>
      <c r="R819" s="32" t="s">
        <v>231</v>
      </c>
      <c r="S819" s="45" t="s">
        <v>262</v>
      </c>
      <c r="T819" s="42" t="str">
        <f>VLOOKUP(Tabla1[[#This Row],[AREA]],Hoja1!A:B,2,FALSE)</f>
        <v>11. Salud pública y seguridad ciudadana</v>
      </c>
      <c r="U819" s="45" t="s">
        <v>106</v>
      </c>
      <c r="V819" s="42" t="str">
        <f>VLOOKUP(Tabla1[[#This Row],[PROGRAMA]],Hoja1!A:B,2,FALSE)</f>
        <v>1321. Policía municipal</v>
      </c>
      <c r="W819" s="45">
        <v>20</v>
      </c>
      <c r="X819" s="45">
        <v>203</v>
      </c>
    </row>
    <row r="820" spans="1:24" x14ac:dyDescent="0.25">
      <c r="A820" s="33">
        <v>220260001093</v>
      </c>
      <c r="B820" s="55" t="s">
        <v>451</v>
      </c>
      <c r="C820" s="34">
        <v>46064</v>
      </c>
      <c r="D820" s="33">
        <v>22026001952</v>
      </c>
      <c r="E820" s="55" t="s">
        <v>1042</v>
      </c>
      <c r="F820" s="35">
        <v>454.98</v>
      </c>
      <c r="G820" s="55" t="s">
        <v>1930</v>
      </c>
      <c r="H820" s="55" t="s">
        <v>1931</v>
      </c>
      <c r="I820" s="33">
        <v>220</v>
      </c>
      <c r="J820" s="55" t="s">
        <v>1932</v>
      </c>
      <c r="K820" s="55" t="s">
        <v>455</v>
      </c>
      <c r="L820" s="55" t="s">
        <v>473</v>
      </c>
      <c r="M820" s="55" t="s">
        <v>467</v>
      </c>
      <c r="N820" s="55" t="s">
        <v>468</v>
      </c>
      <c r="O820" s="32" t="s">
        <v>281</v>
      </c>
      <c r="P820" s="32" t="s">
        <v>242</v>
      </c>
      <c r="Q820" s="45" t="s">
        <v>396</v>
      </c>
      <c r="R820" s="32" t="s">
        <v>231</v>
      </c>
      <c r="S820" s="45" t="s">
        <v>66</v>
      </c>
      <c r="T820" s="42" t="str">
        <f>VLOOKUP(Tabla1[[#This Row],[AREA]],Hoja1!A:B,2,FALSE)</f>
        <v>01. Alcaldía</v>
      </c>
      <c r="U820" s="45" t="s">
        <v>188</v>
      </c>
      <c r="V820" s="42" t="str">
        <f>VLOOKUP(Tabla1[[#This Row],[PROGRAMA]],Hoja1!A:B,2,FALSE)</f>
        <v>9206. Archivo municipal</v>
      </c>
      <c r="W820" s="45">
        <v>22</v>
      </c>
      <c r="X820" s="45">
        <v>22001</v>
      </c>
    </row>
    <row r="821" spans="1:24" x14ac:dyDescent="0.25">
      <c r="A821" s="33">
        <v>220260002694</v>
      </c>
      <c r="B821" s="55" t="s">
        <v>451</v>
      </c>
      <c r="C821" s="34">
        <v>46071</v>
      </c>
      <c r="D821" s="33">
        <v>22026002392</v>
      </c>
      <c r="E821" s="55" t="s">
        <v>1042</v>
      </c>
      <c r="F821" s="35">
        <v>86.2</v>
      </c>
      <c r="G821" s="55" t="s">
        <v>1930</v>
      </c>
      <c r="H821" s="55" t="s">
        <v>1933</v>
      </c>
      <c r="I821" s="33">
        <v>220</v>
      </c>
      <c r="J821" s="55" t="s">
        <v>1932</v>
      </c>
      <c r="K821" s="55" t="s">
        <v>455</v>
      </c>
      <c r="L821" s="55" t="s">
        <v>473</v>
      </c>
      <c r="M821" s="55" t="s">
        <v>467</v>
      </c>
      <c r="N821" s="55" t="s">
        <v>468</v>
      </c>
      <c r="O821" s="32" t="s">
        <v>281</v>
      </c>
      <c r="P821" s="32" t="s">
        <v>242</v>
      </c>
      <c r="Q821" s="45" t="s">
        <v>396</v>
      </c>
      <c r="R821" s="32" t="s">
        <v>231</v>
      </c>
      <c r="S821" s="45" t="s">
        <v>66</v>
      </c>
      <c r="T821" s="42" t="str">
        <f>VLOOKUP(Tabla1[[#This Row],[AREA]],Hoja1!A:B,2,FALSE)</f>
        <v>01. Alcaldía</v>
      </c>
      <c r="U821" s="45" t="s">
        <v>188</v>
      </c>
      <c r="V821" s="42" t="str">
        <f>VLOOKUP(Tabla1[[#This Row],[PROGRAMA]],Hoja1!A:B,2,FALSE)</f>
        <v>9206. Archivo municipal</v>
      </c>
      <c r="W821" s="45">
        <v>22</v>
      </c>
      <c r="X821" s="45">
        <v>22001</v>
      </c>
    </row>
    <row r="822" spans="1:24" x14ac:dyDescent="0.25">
      <c r="A822" s="33">
        <v>220259000985</v>
      </c>
      <c r="B822" s="55" t="s">
        <v>451</v>
      </c>
      <c r="C822" s="34">
        <v>46023</v>
      </c>
      <c r="D822" s="33">
        <v>22026001671</v>
      </c>
      <c r="E822" s="55" t="s">
        <v>1934</v>
      </c>
      <c r="F822" s="35">
        <v>2056</v>
      </c>
      <c r="G822" s="55" t="s">
        <v>1064</v>
      </c>
      <c r="H822" s="55" t="s">
        <v>1935</v>
      </c>
      <c r="I822" s="33">
        <v>220</v>
      </c>
      <c r="J822" s="55" t="s">
        <v>455</v>
      </c>
      <c r="K822" s="55" t="s">
        <v>455</v>
      </c>
      <c r="L822" s="55" t="s">
        <v>473</v>
      </c>
      <c r="M822" s="55" t="s">
        <v>457</v>
      </c>
      <c r="N822" s="55" t="s">
        <v>458</v>
      </c>
      <c r="O822" s="32" t="s">
        <v>276</v>
      </c>
      <c r="P822" s="32" t="s">
        <v>242</v>
      </c>
      <c r="Q822" s="45" t="s">
        <v>396</v>
      </c>
      <c r="R822" s="32" t="s">
        <v>231</v>
      </c>
      <c r="S822" s="45" t="s">
        <v>75</v>
      </c>
      <c r="T822" s="42" t="str">
        <f>VLOOKUP(Tabla1[[#This Row],[AREA]],Hoja1!A:B,2,FALSE)</f>
        <v>10. Personas mayores, familia y servicios sociales</v>
      </c>
      <c r="U822" s="45" t="s">
        <v>134</v>
      </c>
      <c r="V822" s="42" t="str">
        <f>VLOOKUP(Tabla1[[#This Row],[PROGRAMA]],Hoja1!A:B,2,FALSE)</f>
        <v>2313. Dirección del área de personas mayores, familia y servicios sociales</v>
      </c>
      <c r="W822" s="45">
        <v>20</v>
      </c>
      <c r="X822" s="45">
        <v>203</v>
      </c>
    </row>
    <row r="823" spans="1:24" x14ac:dyDescent="0.25">
      <c r="A823" s="33">
        <v>220259000986</v>
      </c>
      <c r="B823" s="55" t="s">
        <v>451</v>
      </c>
      <c r="C823" s="34">
        <v>46023</v>
      </c>
      <c r="D823" s="33">
        <v>22026001672</v>
      </c>
      <c r="E823" s="55" t="s">
        <v>1936</v>
      </c>
      <c r="F823" s="35">
        <v>1612</v>
      </c>
      <c r="G823" s="55" t="s">
        <v>1064</v>
      </c>
      <c r="H823" s="55" t="s">
        <v>1937</v>
      </c>
      <c r="I823" s="33">
        <v>220</v>
      </c>
      <c r="J823" s="55" t="s">
        <v>455</v>
      </c>
      <c r="K823" s="55" t="s">
        <v>455</v>
      </c>
      <c r="L823" s="55" t="s">
        <v>456</v>
      </c>
      <c r="M823" s="55" t="s">
        <v>457</v>
      </c>
      <c r="N823" s="55" t="s">
        <v>458</v>
      </c>
      <c r="O823" s="32" t="s">
        <v>276</v>
      </c>
      <c r="P823" s="32" t="s">
        <v>242</v>
      </c>
      <c r="Q823" s="45" t="s">
        <v>396</v>
      </c>
      <c r="R823" s="32" t="s">
        <v>231</v>
      </c>
      <c r="S823" s="45" t="s">
        <v>75</v>
      </c>
      <c r="T823" s="42" t="str">
        <f>VLOOKUP(Tabla1[[#This Row],[AREA]],Hoja1!A:B,2,FALSE)</f>
        <v>10. Personas mayores, familia y servicios sociales</v>
      </c>
      <c r="U823" s="45" t="s">
        <v>139</v>
      </c>
      <c r="V823" s="42" t="str">
        <f>VLOOKUP(Tabla1[[#This Row],[PROGRAMA]],Hoja1!A:B,2,FALSE)</f>
        <v>2412. Formación para el empleo</v>
      </c>
      <c r="W823" s="45">
        <v>20</v>
      </c>
      <c r="X823" s="45">
        <v>203</v>
      </c>
    </row>
    <row r="824" spans="1:24" x14ac:dyDescent="0.25">
      <c r="A824" s="33">
        <v>220260000757</v>
      </c>
      <c r="B824" s="55" t="s">
        <v>451</v>
      </c>
      <c r="C824" s="34">
        <v>46056</v>
      </c>
      <c r="D824" s="33">
        <v>22026000863</v>
      </c>
      <c r="E824" s="55" t="s">
        <v>553</v>
      </c>
      <c r="F824" s="35">
        <v>1293.3699999999999</v>
      </c>
      <c r="G824" s="55" t="s">
        <v>417</v>
      </c>
      <c r="H824" s="55" t="s">
        <v>1938</v>
      </c>
      <c r="I824" s="33">
        <v>220</v>
      </c>
      <c r="J824" s="55" t="s">
        <v>455</v>
      </c>
      <c r="K824" s="55" t="s">
        <v>455</v>
      </c>
      <c r="L824" s="55" t="s">
        <v>456</v>
      </c>
      <c r="M824" s="55" t="s">
        <v>467</v>
      </c>
      <c r="N824" s="55" t="s">
        <v>468</v>
      </c>
      <c r="O824" s="32" t="s">
        <v>281</v>
      </c>
      <c r="P824" s="32" t="s">
        <v>242</v>
      </c>
      <c r="Q824" s="45" t="s">
        <v>396</v>
      </c>
      <c r="R824" s="32" t="s">
        <v>231</v>
      </c>
      <c r="S824" s="45" t="s">
        <v>261</v>
      </c>
      <c r="T824" s="42" t="str">
        <f>VLOOKUP(Tabla1[[#This Row],[AREA]],Hoja1!A:B,2,FALSE)</f>
        <v>05. Comercio, mercados y consumo</v>
      </c>
      <c r="U824" s="45" t="s">
        <v>174</v>
      </c>
      <c r="V824" s="42" t="str">
        <f>VLOOKUP(Tabla1[[#This Row],[PROGRAMA]],Hoja1!A:B,2,FALSE)</f>
        <v>4312. Mercados</v>
      </c>
      <c r="W824" s="45">
        <v>22</v>
      </c>
      <c r="X824" s="45">
        <v>22799</v>
      </c>
    </row>
    <row r="825" spans="1:24" x14ac:dyDescent="0.25">
      <c r="A825" s="33">
        <v>220259000988</v>
      </c>
      <c r="B825" s="55" t="s">
        <v>451</v>
      </c>
      <c r="C825" s="34">
        <v>46023</v>
      </c>
      <c r="D825" s="33">
        <v>22026001580</v>
      </c>
      <c r="E825" s="55" t="s">
        <v>480</v>
      </c>
      <c r="F825" s="35">
        <v>2200</v>
      </c>
      <c r="G825" s="55" t="s">
        <v>1064</v>
      </c>
      <c r="H825" s="55" t="s">
        <v>1939</v>
      </c>
      <c r="I825" s="33">
        <v>220</v>
      </c>
      <c r="J825" s="55" t="s">
        <v>455</v>
      </c>
      <c r="K825" s="55" t="s">
        <v>455</v>
      </c>
      <c r="L825" s="55" t="s">
        <v>456</v>
      </c>
      <c r="M825" s="55" t="s">
        <v>457</v>
      </c>
      <c r="N825" s="55" t="s">
        <v>458</v>
      </c>
      <c r="O825" s="32" t="s">
        <v>276</v>
      </c>
      <c r="P825" s="32" t="s">
        <v>242</v>
      </c>
      <c r="Q825" s="45" t="s">
        <v>396</v>
      </c>
      <c r="R825" s="32" t="s">
        <v>231</v>
      </c>
      <c r="S825" s="45" t="s">
        <v>72</v>
      </c>
      <c r="T825" s="42" t="str">
        <f>VLOOKUP(Tabla1[[#This Row],[AREA]],Hoja1!A:B,2,FALSE)</f>
        <v>07. Medio ambiente</v>
      </c>
      <c r="U825" s="45" t="s">
        <v>128</v>
      </c>
      <c r="V825" s="42" t="str">
        <f>VLOOKUP(Tabla1[[#This Row],[PROGRAMA]],Hoja1!A:B,2,FALSE)</f>
        <v>1721. Protección del medio ambiente</v>
      </c>
      <c r="W825" s="45">
        <v>20</v>
      </c>
      <c r="X825" s="45">
        <v>203</v>
      </c>
    </row>
    <row r="826" spans="1:24" x14ac:dyDescent="0.25">
      <c r="A826" s="33">
        <v>220260001800</v>
      </c>
      <c r="B826" s="55" t="s">
        <v>451</v>
      </c>
      <c r="C826" s="34">
        <v>46066</v>
      </c>
      <c r="D826" s="33">
        <v>22026002113</v>
      </c>
      <c r="E826" s="55" t="s">
        <v>706</v>
      </c>
      <c r="F826" s="35">
        <v>477.95</v>
      </c>
      <c r="G826" s="55" t="s">
        <v>1940</v>
      </c>
      <c r="H826" s="55" t="s">
        <v>708</v>
      </c>
      <c r="I826" s="33">
        <v>220</v>
      </c>
      <c r="J826" s="55" t="s">
        <v>455</v>
      </c>
      <c r="K826" s="55" t="s">
        <v>455</v>
      </c>
      <c r="L826" s="55" t="s">
        <v>506</v>
      </c>
      <c r="M826" s="55" t="s">
        <v>467</v>
      </c>
      <c r="N826" s="55" t="s">
        <v>468</v>
      </c>
      <c r="O826" s="32" t="s">
        <v>281</v>
      </c>
      <c r="P826" s="32" t="s">
        <v>242</v>
      </c>
      <c r="Q826" s="45" t="s">
        <v>396</v>
      </c>
      <c r="R826" s="32" t="s">
        <v>231</v>
      </c>
      <c r="S826" s="45" t="s">
        <v>74</v>
      </c>
      <c r="T826" s="42" t="str">
        <f>VLOOKUP(Tabla1[[#This Row],[AREA]],Hoja1!A:B,2,FALSE)</f>
        <v>09. Turismo, eventos y marca ciudad</v>
      </c>
      <c r="U826" s="45" t="s">
        <v>176</v>
      </c>
      <c r="V826" s="42" t="str">
        <f>VLOOKUP(Tabla1[[#This Row],[PROGRAMA]],Hoja1!A:B,2,FALSE)</f>
        <v>4321. Turismo</v>
      </c>
      <c r="W826" s="45">
        <v>22</v>
      </c>
      <c r="X826" s="45">
        <v>22609</v>
      </c>
    </row>
    <row r="827" spans="1:24" x14ac:dyDescent="0.25">
      <c r="A827" s="33">
        <v>220260000691</v>
      </c>
      <c r="B827" s="55" t="s">
        <v>451</v>
      </c>
      <c r="C827" s="34">
        <v>46050</v>
      </c>
      <c r="D827" s="33">
        <v>22026000722</v>
      </c>
      <c r="E827" s="55" t="s">
        <v>542</v>
      </c>
      <c r="F827" s="35">
        <v>1540</v>
      </c>
      <c r="G827" s="55" t="s">
        <v>1941</v>
      </c>
      <c r="H827" s="55" t="s">
        <v>1942</v>
      </c>
      <c r="I827" s="33">
        <v>220</v>
      </c>
      <c r="J827" s="55" t="s">
        <v>558</v>
      </c>
      <c r="K827" s="55" t="s">
        <v>558</v>
      </c>
      <c r="L827" s="55" t="s">
        <v>456</v>
      </c>
      <c r="M827" s="55" t="s">
        <v>467</v>
      </c>
      <c r="N827" s="55" t="s">
        <v>468</v>
      </c>
      <c r="O827" s="32" t="s">
        <v>281</v>
      </c>
      <c r="P827" s="32" t="s">
        <v>242</v>
      </c>
      <c r="Q827" s="45" t="s">
        <v>396</v>
      </c>
      <c r="R827" s="32" t="s">
        <v>231</v>
      </c>
      <c r="S827" s="45" t="s">
        <v>69</v>
      </c>
      <c r="T827" s="42" t="str">
        <f>VLOOKUP(Tabla1[[#This Row],[AREA]],Hoja1!A:B,2,FALSE)</f>
        <v>03. Participación ciudadana y deportes</v>
      </c>
      <c r="U827" s="45" t="s">
        <v>192</v>
      </c>
      <c r="V827" s="42" t="str">
        <f>VLOOKUP(Tabla1[[#This Row],[PROGRAMA]],Hoja1!A:B,2,FALSE)</f>
        <v>9241. Participación ciudadana</v>
      </c>
      <c r="W827" s="45">
        <v>22</v>
      </c>
      <c r="X827" s="45">
        <v>22609</v>
      </c>
    </row>
    <row r="828" spans="1:24" x14ac:dyDescent="0.25">
      <c r="A828" s="33">
        <v>220260002134</v>
      </c>
      <c r="B828" s="55" t="s">
        <v>451</v>
      </c>
      <c r="C828" s="34">
        <v>46069</v>
      </c>
      <c r="D828" s="33">
        <v>22026002157</v>
      </c>
      <c r="E828" s="55" t="s">
        <v>717</v>
      </c>
      <c r="F828" s="35">
        <v>6050</v>
      </c>
      <c r="G828" s="55" t="s">
        <v>1943</v>
      </c>
      <c r="H828" s="55" t="s">
        <v>1944</v>
      </c>
      <c r="I828" s="33">
        <v>220</v>
      </c>
      <c r="J828" s="55" t="s">
        <v>812</v>
      </c>
      <c r="K828" s="55" t="s">
        <v>455</v>
      </c>
      <c r="L828" s="55" t="s">
        <v>456</v>
      </c>
      <c r="M828" s="55" t="s">
        <v>467</v>
      </c>
      <c r="N828" s="55" t="s">
        <v>468</v>
      </c>
      <c r="O828" s="32" t="s">
        <v>281</v>
      </c>
      <c r="P828" s="32" t="s">
        <v>242</v>
      </c>
      <c r="Q828" s="45" t="s">
        <v>396</v>
      </c>
      <c r="R828" s="32" t="s">
        <v>231</v>
      </c>
      <c r="S828" s="45" t="s">
        <v>262</v>
      </c>
      <c r="T828" s="42" t="str">
        <f>VLOOKUP(Tabla1[[#This Row],[AREA]],Hoja1!A:B,2,FALSE)</f>
        <v>11. Salud pública y seguridad ciudadana</v>
      </c>
      <c r="U828" s="45" t="s">
        <v>118</v>
      </c>
      <c r="V828" s="42" t="str">
        <f>VLOOKUP(Tabla1[[#This Row],[PROGRAMA]],Hoja1!A:B,2,FALSE)</f>
        <v>1621. Recogida de residuos</v>
      </c>
      <c r="W828" s="45">
        <v>22</v>
      </c>
      <c r="X828" s="45">
        <v>22799</v>
      </c>
    </row>
    <row r="829" spans="1:24" x14ac:dyDescent="0.25">
      <c r="A829" s="33">
        <v>220259000989</v>
      </c>
      <c r="B829" s="55" t="s">
        <v>451</v>
      </c>
      <c r="C829" s="34">
        <v>46023</v>
      </c>
      <c r="D829" s="33">
        <v>22026001066</v>
      </c>
      <c r="E829" s="55" t="s">
        <v>827</v>
      </c>
      <c r="F829" s="35">
        <v>5946.88</v>
      </c>
      <c r="G829" s="55" t="s">
        <v>1395</v>
      </c>
      <c r="H829" s="55" t="s">
        <v>1945</v>
      </c>
      <c r="I829" s="33">
        <v>220</v>
      </c>
      <c r="J829" s="55" t="s">
        <v>455</v>
      </c>
      <c r="K829" s="55" t="s">
        <v>455</v>
      </c>
      <c r="L829" s="55" t="s">
        <v>473</v>
      </c>
      <c r="M829" s="55" t="s">
        <v>457</v>
      </c>
      <c r="N829" s="55" t="s">
        <v>458</v>
      </c>
      <c r="O829" s="32" t="s">
        <v>276</v>
      </c>
      <c r="P829" s="32" t="s">
        <v>242</v>
      </c>
      <c r="Q829" s="45" t="s">
        <v>396</v>
      </c>
      <c r="R829" s="32" t="s">
        <v>231</v>
      </c>
      <c r="S829" s="45" t="s">
        <v>66</v>
      </c>
      <c r="T829" s="42" t="str">
        <f>VLOOKUP(Tabla1[[#This Row],[AREA]],Hoja1!A:B,2,FALSE)</f>
        <v>01. Alcaldía</v>
      </c>
      <c r="U829" s="45" t="s">
        <v>187</v>
      </c>
      <c r="V829" s="42" t="str">
        <f>VLOOKUP(Tabla1[[#This Row],[PROGRAMA]],Hoja1!A:B,2,FALSE)</f>
        <v>9205. Imprenta municipal</v>
      </c>
      <c r="W829" s="45">
        <v>20</v>
      </c>
      <c r="X829" s="45">
        <v>203</v>
      </c>
    </row>
    <row r="830" spans="1:24" x14ac:dyDescent="0.25">
      <c r="A830" s="33">
        <v>220259000990</v>
      </c>
      <c r="B830" s="55" t="s">
        <v>451</v>
      </c>
      <c r="C830" s="34">
        <v>46023</v>
      </c>
      <c r="D830" s="33">
        <v>22026001080</v>
      </c>
      <c r="E830" s="55" t="s">
        <v>818</v>
      </c>
      <c r="F830" s="35">
        <v>5355.4</v>
      </c>
      <c r="G830" s="55" t="s">
        <v>1064</v>
      </c>
      <c r="H830" s="55" t="s">
        <v>1946</v>
      </c>
      <c r="I830" s="33">
        <v>220</v>
      </c>
      <c r="J830" s="55" t="s">
        <v>455</v>
      </c>
      <c r="K830" s="55" t="s">
        <v>455</v>
      </c>
      <c r="L830" s="55" t="s">
        <v>473</v>
      </c>
      <c r="M830" s="55" t="s">
        <v>457</v>
      </c>
      <c r="N830" s="55" t="s">
        <v>458</v>
      </c>
      <c r="O830" s="32" t="s">
        <v>276</v>
      </c>
      <c r="P830" s="32" t="s">
        <v>242</v>
      </c>
      <c r="Q830" s="45" t="s">
        <v>396</v>
      </c>
      <c r="R830" s="32" t="s">
        <v>231</v>
      </c>
      <c r="S830" s="45" t="s">
        <v>66</v>
      </c>
      <c r="T830" s="42" t="str">
        <f>VLOOKUP(Tabla1[[#This Row],[AREA]],Hoja1!A:B,2,FALSE)</f>
        <v>01. Alcaldía</v>
      </c>
      <c r="U830" s="45" t="s">
        <v>189</v>
      </c>
      <c r="V830" s="42" t="str">
        <f>VLOOKUP(Tabla1[[#This Row],[PROGRAMA]],Hoja1!A:B,2,FALSE)</f>
        <v>9207. Gobierno y relaciones</v>
      </c>
      <c r="W830" s="45">
        <v>20</v>
      </c>
      <c r="X830" s="45">
        <v>203</v>
      </c>
    </row>
    <row r="831" spans="1:24" x14ac:dyDescent="0.25">
      <c r="A831" s="33">
        <v>220259000999</v>
      </c>
      <c r="B831" s="55" t="s">
        <v>451</v>
      </c>
      <c r="C831" s="34">
        <v>46023</v>
      </c>
      <c r="D831" s="33">
        <v>22026001568</v>
      </c>
      <c r="E831" s="55" t="s">
        <v>696</v>
      </c>
      <c r="F831" s="35">
        <v>1901.43</v>
      </c>
      <c r="G831" s="55" t="s">
        <v>1064</v>
      </c>
      <c r="H831" s="55" t="s">
        <v>1947</v>
      </c>
      <c r="I831" s="33">
        <v>220</v>
      </c>
      <c r="J831" s="55" t="s">
        <v>455</v>
      </c>
      <c r="K831" s="55" t="s">
        <v>455</v>
      </c>
      <c r="L831" s="55" t="s">
        <v>473</v>
      </c>
      <c r="M831" s="55" t="s">
        <v>457</v>
      </c>
      <c r="N831" s="55" t="s">
        <v>458</v>
      </c>
      <c r="O831" s="32" t="s">
        <v>276</v>
      </c>
      <c r="P831" s="32" t="s">
        <v>242</v>
      </c>
      <c r="Q831" s="45" t="s">
        <v>396</v>
      </c>
      <c r="R831" s="32" t="s">
        <v>231</v>
      </c>
      <c r="S831" s="45" t="s">
        <v>71</v>
      </c>
      <c r="T831" s="42" t="str">
        <f>VLOOKUP(Tabla1[[#This Row],[AREA]],Hoja1!A:B,2,FALSE)</f>
        <v>06. Educación y cultura</v>
      </c>
      <c r="U831" s="45" t="s">
        <v>147</v>
      </c>
      <c r="V831" s="42" t="str">
        <f>VLOOKUP(Tabla1[[#This Row],[PROGRAMA]],Hoja1!A:B,2,FALSE)</f>
        <v>3232. Conservación y mantenimiento centros educación infantil y primaria</v>
      </c>
      <c r="W831" s="45">
        <v>20</v>
      </c>
      <c r="X831" s="45">
        <v>203</v>
      </c>
    </row>
    <row r="832" spans="1:24" x14ac:dyDescent="0.25">
      <c r="A832" s="33">
        <v>220260000840</v>
      </c>
      <c r="B832" s="55" t="s">
        <v>451</v>
      </c>
      <c r="C832" s="34">
        <v>46057</v>
      </c>
      <c r="D832" s="33">
        <v>22026000913</v>
      </c>
      <c r="E832" s="55" t="s">
        <v>507</v>
      </c>
      <c r="F832" s="35">
        <v>7260</v>
      </c>
      <c r="G832" s="55" t="s">
        <v>353</v>
      </c>
      <c r="H832" s="55" t="s">
        <v>1948</v>
      </c>
      <c r="I832" s="33">
        <v>220</v>
      </c>
      <c r="J832" s="55" t="s">
        <v>455</v>
      </c>
      <c r="K832" s="55" t="s">
        <v>455</v>
      </c>
      <c r="L832" s="55" t="s">
        <v>473</v>
      </c>
      <c r="M832" s="55" t="s">
        <v>467</v>
      </c>
      <c r="N832" s="55" t="s">
        <v>468</v>
      </c>
      <c r="O832" s="32" t="s">
        <v>281</v>
      </c>
      <c r="P832" s="32" t="s">
        <v>242</v>
      </c>
      <c r="Q832" s="45" t="s">
        <v>396</v>
      </c>
      <c r="R832" s="32" t="s">
        <v>231</v>
      </c>
      <c r="S832" s="45" t="s">
        <v>71</v>
      </c>
      <c r="T832" s="42" t="str">
        <f>VLOOKUP(Tabla1[[#This Row],[AREA]],Hoja1!A:B,2,FALSE)</f>
        <v>06. Educación y cultura</v>
      </c>
      <c r="U832" s="45" t="s">
        <v>147</v>
      </c>
      <c r="V832" s="42" t="str">
        <f>VLOOKUP(Tabla1[[#This Row],[PROGRAMA]],Hoja1!A:B,2,FALSE)</f>
        <v>3232. Conservación y mantenimiento centros educación infantil y primaria</v>
      </c>
      <c r="W832" s="45">
        <v>21</v>
      </c>
      <c r="X832" s="45">
        <v>212</v>
      </c>
    </row>
    <row r="833" spans="1:24" x14ac:dyDescent="0.25">
      <c r="A833" s="33">
        <v>220260000846</v>
      </c>
      <c r="B833" s="55" t="s">
        <v>451</v>
      </c>
      <c r="C833" s="34">
        <v>46057</v>
      </c>
      <c r="D833" s="33">
        <v>22026000978</v>
      </c>
      <c r="E833" s="55" t="s">
        <v>1949</v>
      </c>
      <c r="F833" s="35">
        <v>3000</v>
      </c>
      <c r="G833" s="55" t="s">
        <v>353</v>
      </c>
      <c r="H833" s="55" t="s">
        <v>1950</v>
      </c>
      <c r="I833" s="33">
        <v>220</v>
      </c>
      <c r="J833" s="55" t="s">
        <v>455</v>
      </c>
      <c r="K833" s="55" t="s">
        <v>455</v>
      </c>
      <c r="L833" s="55" t="s">
        <v>473</v>
      </c>
      <c r="M833" s="55" t="s">
        <v>467</v>
      </c>
      <c r="N833" s="55" t="s">
        <v>468</v>
      </c>
      <c r="O833" s="32" t="s">
        <v>281</v>
      </c>
      <c r="P833" s="32" t="s">
        <v>242</v>
      </c>
      <c r="Q833" s="45" t="s">
        <v>396</v>
      </c>
      <c r="R833" s="32" t="s">
        <v>231</v>
      </c>
      <c r="S833" s="45" t="s">
        <v>71</v>
      </c>
      <c r="T833" s="42" t="str">
        <f>VLOOKUP(Tabla1[[#This Row],[AREA]],Hoja1!A:B,2,FALSE)</f>
        <v>06. Educación y cultura</v>
      </c>
      <c r="U833" s="45" t="s">
        <v>145</v>
      </c>
      <c r="V833" s="42" t="str">
        <f>VLOOKUP(Tabla1[[#This Row],[PROGRAMA]],Hoja1!A:B,2,FALSE)</f>
        <v>3231. Escuelas infantiles</v>
      </c>
      <c r="W833" s="45">
        <v>21</v>
      </c>
      <c r="X833" s="45">
        <v>212</v>
      </c>
    </row>
    <row r="834" spans="1:24" x14ac:dyDescent="0.25">
      <c r="A834" s="33">
        <v>220260001109</v>
      </c>
      <c r="B834" s="55" t="s">
        <v>451</v>
      </c>
      <c r="C834" s="34">
        <v>46064</v>
      </c>
      <c r="D834" s="33">
        <v>22026002016</v>
      </c>
      <c r="E834" s="55" t="s">
        <v>535</v>
      </c>
      <c r="F834" s="35">
        <v>145.87</v>
      </c>
      <c r="G834" s="55" t="s">
        <v>353</v>
      </c>
      <c r="H834" s="55" t="s">
        <v>1951</v>
      </c>
      <c r="I834" s="33">
        <v>220</v>
      </c>
      <c r="J834" s="55" t="s">
        <v>455</v>
      </c>
      <c r="K834" s="55" t="s">
        <v>455</v>
      </c>
      <c r="L834" s="55" t="s">
        <v>473</v>
      </c>
      <c r="M834" s="55" t="s">
        <v>467</v>
      </c>
      <c r="N834" s="55" t="s">
        <v>468</v>
      </c>
      <c r="O834" s="32" t="s">
        <v>281</v>
      </c>
      <c r="P834" s="32" t="s">
        <v>242</v>
      </c>
      <c r="Q834" s="45" t="s">
        <v>396</v>
      </c>
      <c r="R834" s="32" t="s">
        <v>231</v>
      </c>
      <c r="S834" s="45" t="s">
        <v>69</v>
      </c>
      <c r="T834" s="42" t="str">
        <f>VLOOKUP(Tabla1[[#This Row],[AREA]],Hoja1!A:B,2,FALSE)</f>
        <v>03. Participación ciudadana y deportes</v>
      </c>
      <c r="U834" s="45" t="s">
        <v>192</v>
      </c>
      <c r="V834" s="42" t="str">
        <f>VLOOKUP(Tabla1[[#This Row],[PROGRAMA]],Hoja1!A:B,2,FALSE)</f>
        <v>9241. Participación ciudadana</v>
      </c>
      <c r="W834" s="45">
        <v>21</v>
      </c>
      <c r="X834" s="45">
        <v>212</v>
      </c>
    </row>
    <row r="835" spans="1:24" x14ac:dyDescent="0.25">
      <c r="A835" s="33">
        <v>220260002687</v>
      </c>
      <c r="B835" s="55" t="s">
        <v>451</v>
      </c>
      <c r="C835" s="34">
        <v>46071</v>
      </c>
      <c r="D835" s="33">
        <v>22026002199</v>
      </c>
      <c r="E835" s="55" t="s">
        <v>537</v>
      </c>
      <c r="F835" s="35">
        <v>375.5</v>
      </c>
      <c r="G835" s="55" t="s">
        <v>353</v>
      </c>
      <c r="H835" s="55" t="s">
        <v>1952</v>
      </c>
      <c r="I835" s="33">
        <v>220</v>
      </c>
      <c r="J835" s="55" t="s">
        <v>455</v>
      </c>
      <c r="K835" s="55" t="s">
        <v>455</v>
      </c>
      <c r="L835" s="55" t="s">
        <v>473</v>
      </c>
      <c r="M835" s="55" t="s">
        <v>467</v>
      </c>
      <c r="N835" s="55" t="s">
        <v>468</v>
      </c>
      <c r="O835" s="32" t="s">
        <v>281</v>
      </c>
      <c r="P835" s="32" t="s">
        <v>242</v>
      </c>
      <c r="Q835" s="45" t="s">
        <v>396</v>
      </c>
      <c r="R835" s="32" t="s">
        <v>231</v>
      </c>
      <c r="S835" s="45" t="s">
        <v>262</v>
      </c>
      <c r="T835" s="42" t="str">
        <f>VLOOKUP(Tabla1[[#This Row],[AREA]],Hoja1!A:B,2,FALSE)</f>
        <v>11. Salud pública y seguridad ciudadana</v>
      </c>
      <c r="U835" s="45" t="s">
        <v>112</v>
      </c>
      <c r="V835" s="42" t="str">
        <f>VLOOKUP(Tabla1[[#This Row],[PROGRAMA]],Hoja1!A:B,2,FALSE)</f>
        <v>1361. Prevención y extinción de incencios</v>
      </c>
      <c r="W835" s="45">
        <v>22</v>
      </c>
      <c r="X835" s="45">
        <v>22199</v>
      </c>
    </row>
    <row r="836" spans="1:24" x14ac:dyDescent="0.25">
      <c r="A836" s="33">
        <v>220260002704</v>
      </c>
      <c r="B836" s="55" t="s">
        <v>451</v>
      </c>
      <c r="C836" s="34">
        <v>46072</v>
      </c>
      <c r="D836" s="33">
        <v>22026002426</v>
      </c>
      <c r="E836" s="55" t="s">
        <v>968</v>
      </c>
      <c r="F836" s="35">
        <v>1230.57</v>
      </c>
      <c r="G836" s="55" t="s">
        <v>353</v>
      </c>
      <c r="H836" s="55" t="s">
        <v>1953</v>
      </c>
      <c r="I836" s="33">
        <v>220</v>
      </c>
      <c r="J836" s="55" t="s">
        <v>455</v>
      </c>
      <c r="K836" s="55" t="s">
        <v>455</v>
      </c>
      <c r="L836" s="55" t="s">
        <v>456</v>
      </c>
      <c r="M836" s="55" t="s">
        <v>467</v>
      </c>
      <c r="N836" s="55" t="s">
        <v>468</v>
      </c>
      <c r="O836" s="32" t="s">
        <v>281</v>
      </c>
      <c r="P836" s="32" t="s">
        <v>242</v>
      </c>
      <c r="Q836" s="45" t="s">
        <v>396</v>
      </c>
      <c r="R836" s="32" t="s">
        <v>231</v>
      </c>
      <c r="S836" s="45" t="s">
        <v>262</v>
      </c>
      <c r="T836" s="42" t="str">
        <f>VLOOKUP(Tabla1[[#This Row],[AREA]],Hoja1!A:B,2,FALSE)</f>
        <v>11. Salud pública y seguridad ciudadana</v>
      </c>
      <c r="U836" s="45" t="s">
        <v>106</v>
      </c>
      <c r="V836" s="42" t="str">
        <f>VLOOKUP(Tabla1[[#This Row],[PROGRAMA]],Hoja1!A:B,2,FALSE)</f>
        <v>1321. Policía municipal</v>
      </c>
      <c r="W836" s="45">
        <v>22</v>
      </c>
      <c r="X836" s="45">
        <v>22699</v>
      </c>
    </row>
    <row r="837" spans="1:24" x14ac:dyDescent="0.25">
      <c r="A837" s="33">
        <v>220260003015</v>
      </c>
      <c r="B837" s="55" t="s">
        <v>451</v>
      </c>
      <c r="C837" s="34">
        <v>46076</v>
      </c>
      <c r="D837" s="33">
        <v>22026002217</v>
      </c>
      <c r="E837" s="55" t="s">
        <v>486</v>
      </c>
      <c r="F837" s="35">
        <v>171.46</v>
      </c>
      <c r="G837" s="55" t="s">
        <v>353</v>
      </c>
      <c r="H837" s="55" t="s">
        <v>1954</v>
      </c>
      <c r="I837" s="33">
        <v>220</v>
      </c>
      <c r="J837" s="55" t="s">
        <v>455</v>
      </c>
      <c r="K837" s="55" t="s">
        <v>455</v>
      </c>
      <c r="L837" s="55" t="s">
        <v>473</v>
      </c>
      <c r="M837" s="55" t="s">
        <v>467</v>
      </c>
      <c r="N837" s="55" t="s">
        <v>468</v>
      </c>
      <c r="O837" s="32" t="s">
        <v>281</v>
      </c>
      <c r="P837" s="32" t="s">
        <v>242</v>
      </c>
      <c r="Q837" s="45" t="s">
        <v>396</v>
      </c>
      <c r="R837" s="32" t="s">
        <v>231</v>
      </c>
      <c r="S837" s="45" t="s">
        <v>72</v>
      </c>
      <c r="T837" s="42" t="str">
        <f>VLOOKUP(Tabla1[[#This Row],[AREA]],Hoja1!A:B,2,FALSE)</f>
        <v>07. Medio ambiente</v>
      </c>
      <c r="U837" s="45" t="s">
        <v>126</v>
      </c>
      <c r="V837" s="42" t="str">
        <f>VLOOKUP(Tabla1[[#This Row],[PROGRAMA]],Hoja1!A:B,2,FALSE)</f>
        <v>1711. Parques y jardines</v>
      </c>
      <c r="W837" s="45">
        <v>22</v>
      </c>
      <c r="X837" s="45">
        <v>22199</v>
      </c>
    </row>
    <row r="838" spans="1:24" x14ac:dyDescent="0.25">
      <c r="A838" s="33">
        <v>220260001094</v>
      </c>
      <c r="B838" s="55" t="s">
        <v>451</v>
      </c>
      <c r="C838" s="34">
        <v>46064</v>
      </c>
      <c r="D838" s="33">
        <v>22026001953</v>
      </c>
      <c r="E838" s="55" t="s">
        <v>1569</v>
      </c>
      <c r="F838" s="35">
        <v>2413.9499999999998</v>
      </c>
      <c r="G838" s="55" t="s">
        <v>338</v>
      </c>
      <c r="H838" s="55" t="s">
        <v>1955</v>
      </c>
      <c r="I838" s="33">
        <v>220</v>
      </c>
      <c r="J838" s="55" t="s">
        <v>698</v>
      </c>
      <c r="K838" s="55" t="s">
        <v>455</v>
      </c>
      <c r="L838" s="55" t="s">
        <v>473</v>
      </c>
      <c r="M838" s="55" t="s">
        <v>467</v>
      </c>
      <c r="N838" s="55" t="s">
        <v>468</v>
      </c>
      <c r="O838" s="32" t="s">
        <v>281</v>
      </c>
      <c r="P838" s="32" t="s">
        <v>242</v>
      </c>
      <c r="Q838" s="45" t="s">
        <v>396</v>
      </c>
      <c r="R838" s="32" t="s">
        <v>231</v>
      </c>
      <c r="S838" s="45" t="s">
        <v>70</v>
      </c>
      <c r="T838" s="42" t="str">
        <f>VLOOKUP(Tabla1[[#This Row],[AREA]],Hoja1!A:B,2,FALSE)</f>
        <v>04. Hacienda, personal y modernización administrativa</v>
      </c>
      <c r="U838" s="45" t="s">
        <v>143</v>
      </c>
      <c r="V838" s="42" t="str">
        <f>VLOOKUP(Tabla1[[#This Row],[PROGRAMA]],Hoja1!A:B,2,FALSE)</f>
        <v>3121. Prevención y salud laboral</v>
      </c>
      <c r="W838" s="45">
        <v>22</v>
      </c>
      <c r="X838" s="45">
        <v>22106</v>
      </c>
    </row>
    <row r="839" spans="1:24" x14ac:dyDescent="0.25">
      <c r="A839" s="33">
        <v>220260002507</v>
      </c>
      <c r="B839" s="55" t="s">
        <v>451</v>
      </c>
      <c r="C839" s="34">
        <v>46071</v>
      </c>
      <c r="D839" s="33">
        <v>22026001530</v>
      </c>
      <c r="E839" s="55" t="s">
        <v>1569</v>
      </c>
      <c r="F839" s="35">
        <v>2499.9899999999998</v>
      </c>
      <c r="G839" s="55" t="s">
        <v>338</v>
      </c>
      <c r="H839" s="55" t="s">
        <v>1956</v>
      </c>
      <c r="I839" s="33">
        <v>220</v>
      </c>
      <c r="J839" s="55" t="s">
        <v>698</v>
      </c>
      <c r="K839" s="55" t="s">
        <v>455</v>
      </c>
      <c r="L839" s="55" t="s">
        <v>473</v>
      </c>
      <c r="M839" s="55" t="s">
        <v>467</v>
      </c>
      <c r="N839" s="55" t="s">
        <v>468</v>
      </c>
      <c r="O839" s="32" t="s">
        <v>281</v>
      </c>
      <c r="P839" s="32" t="s">
        <v>242</v>
      </c>
      <c r="Q839" s="45" t="s">
        <v>396</v>
      </c>
      <c r="R839" s="32" t="s">
        <v>231</v>
      </c>
      <c r="S839" s="45" t="s">
        <v>70</v>
      </c>
      <c r="T839" s="42" t="str">
        <f>VLOOKUP(Tabla1[[#This Row],[AREA]],Hoja1!A:B,2,FALSE)</f>
        <v>04. Hacienda, personal y modernización administrativa</v>
      </c>
      <c r="U839" s="45" t="s">
        <v>143</v>
      </c>
      <c r="V839" s="42" t="str">
        <f>VLOOKUP(Tabla1[[#This Row],[PROGRAMA]],Hoja1!A:B,2,FALSE)</f>
        <v>3121. Prevención y salud laboral</v>
      </c>
      <c r="W839" s="45">
        <v>22</v>
      </c>
      <c r="X839" s="45">
        <v>22106</v>
      </c>
    </row>
    <row r="840" spans="1:24" x14ac:dyDescent="0.25">
      <c r="A840" s="33">
        <v>220259001000</v>
      </c>
      <c r="B840" s="55" t="s">
        <v>451</v>
      </c>
      <c r="C840" s="34">
        <v>46023</v>
      </c>
      <c r="D840" s="33">
        <v>22026001084</v>
      </c>
      <c r="E840" s="55" t="s">
        <v>827</v>
      </c>
      <c r="F840" s="35">
        <v>407.93</v>
      </c>
      <c r="G840" s="55" t="s">
        <v>1064</v>
      </c>
      <c r="H840" s="55" t="s">
        <v>1957</v>
      </c>
      <c r="I840" s="33">
        <v>220</v>
      </c>
      <c r="J840" s="55" t="s">
        <v>455</v>
      </c>
      <c r="K840" s="55" t="s">
        <v>455</v>
      </c>
      <c r="L840" s="55" t="s">
        <v>473</v>
      </c>
      <c r="M840" s="55" t="s">
        <v>457</v>
      </c>
      <c r="N840" s="55" t="s">
        <v>458</v>
      </c>
      <c r="O840" s="32" t="s">
        <v>276</v>
      </c>
      <c r="P840" s="32" t="s">
        <v>242</v>
      </c>
      <c r="Q840" s="45" t="s">
        <v>396</v>
      </c>
      <c r="R840" s="32" t="s">
        <v>231</v>
      </c>
      <c r="S840" s="45" t="s">
        <v>66</v>
      </c>
      <c r="T840" s="42" t="str">
        <f>VLOOKUP(Tabla1[[#This Row],[AREA]],Hoja1!A:B,2,FALSE)</f>
        <v>01. Alcaldía</v>
      </c>
      <c r="U840" s="45" t="s">
        <v>187</v>
      </c>
      <c r="V840" s="42" t="str">
        <f>VLOOKUP(Tabla1[[#This Row],[PROGRAMA]],Hoja1!A:B,2,FALSE)</f>
        <v>9205. Imprenta municipal</v>
      </c>
      <c r="W840" s="45">
        <v>20</v>
      </c>
      <c r="X840" s="45">
        <v>203</v>
      </c>
    </row>
    <row r="841" spans="1:24" x14ac:dyDescent="0.25">
      <c r="A841" s="33">
        <v>220259001001</v>
      </c>
      <c r="B841" s="55" t="s">
        <v>451</v>
      </c>
      <c r="C841" s="34">
        <v>46023</v>
      </c>
      <c r="D841" s="33">
        <v>22026001569</v>
      </c>
      <c r="E841" s="55" t="s">
        <v>1958</v>
      </c>
      <c r="F841" s="35">
        <v>3676.78</v>
      </c>
      <c r="G841" s="55" t="s">
        <v>1064</v>
      </c>
      <c r="H841" s="55" t="s">
        <v>1959</v>
      </c>
      <c r="I841" s="33">
        <v>220</v>
      </c>
      <c r="J841" s="55" t="s">
        <v>455</v>
      </c>
      <c r="K841" s="55" t="s">
        <v>455</v>
      </c>
      <c r="L841" s="55" t="s">
        <v>473</v>
      </c>
      <c r="M841" s="55" t="s">
        <v>457</v>
      </c>
      <c r="N841" s="55" t="s">
        <v>458</v>
      </c>
      <c r="O841" s="32" t="s">
        <v>276</v>
      </c>
      <c r="P841" s="32" t="s">
        <v>242</v>
      </c>
      <c r="Q841" s="45" t="s">
        <v>396</v>
      </c>
      <c r="R841" s="32" t="s">
        <v>231</v>
      </c>
      <c r="S841" s="45" t="s">
        <v>71</v>
      </c>
      <c r="T841" s="42" t="str">
        <f>VLOOKUP(Tabla1[[#This Row],[AREA]],Hoja1!A:B,2,FALSE)</f>
        <v>06. Educación y cultura</v>
      </c>
      <c r="U841" s="45" t="s">
        <v>153</v>
      </c>
      <c r="V841" s="42" t="str">
        <f>VLOOKUP(Tabla1[[#This Row],[PROGRAMA]],Hoja1!A:B,2,FALSE)</f>
        <v>3321. Bibliotecas públicas</v>
      </c>
      <c r="W841" s="45">
        <v>20</v>
      </c>
      <c r="X841" s="45">
        <v>203</v>
      </c>
    </row>
    <row r="842" spans="1:24" x14ac:dyDescent="0.25">
      <c r="A842" s="33">
        <v>220259001002</v>
      </c>
      <c r="B842" s="55" t="s">
        <v>451</v>
      </c>
      <c r="C842" s="34">
        <v>46023</v>
      </c>
      <c r="D842" s="33">
        <v>22026001085</v>
      </c>
      <c r="E842" s="55" t="s">
        <v>844</v>
      </c>
      <c r="F842" s="35">
        <v>370.57</v>
      </c>
      <c r="G842" s="55" t="s">
        <v>1064</v>
      </c>
      <c r="H842" s="55" t="s">
        <v>1960</v>
      </c>
      <c r="I842" s="33">
        <v>220</v>
      </c>
      <c r="J842" s="55" t="s">
        <v>455</v>
      </c>
      <c r="K842" s="55" t="s">
        <v>455</v>
      </c>
      <c r="L842" s="55" t="s">
        <v>473</v>
      </c>
      <c r="M842" s="55" t="s">
        <v>457</v>
      </c>
      <c r="N842" s="55" t="s">
        <v>458</v>
      </c>
      <c r="O842" s="32" t="s">
        <v>276</v>
      </c>
      <c r="P842" s="32" t="s">
        <v>242</v>
      </c>
      <c r="Q842" s="45" t="s">
        <v>396</v>
      </c>
      <c r="R842" s="32" t="s">
        <v>231</v>
      </c>
      <c r="S842" s="45" t="s">
        <v>66</v>
      </c>
      <c r="T842" s="42" t="str">
        <f>VLOOKUP(Tabla1[[#This Row],[AREA]],Hoja1!A:B,2,FALSE)</f>
        <v>01. Alcaldía</v>
      </c>
      <c r="U842" s="45" t="s">
        <v>263</v>
      </c>
      <c r="V842" s="42" t="str">
        <f>VLOOKUP(Tabla1[[#This Row],[PROGRAMA]],Hoja1!A:B,2,FALSE)</f>
        <v>9312. Intervención general</v>
      </c>
      <c r="W842" s="45">
        <v>20</v>
      </c>
      <c r="X842" s="45">
        <v>203</v>
      </c>
    </row>
    <row r="843" spans="1:24" x14ac:dyDescent="0.25">
      <c r="A843" s="33">
        <v>220260001795</v>
      </c>
      <c r="B843" s="55" t="s">
        <v>451</v>
      </c>
      <c r="C843" s="34">
        <v>46066</v>
      </c>
      <c r="D843" s="33">
        <v>22026002025</v>
      </c>
      <c r="E843" s="55" t="s">
        <v>1961</v>
      </c>
      <c r="F843" s="35">
        <v>279.51</v>
      </c>
      <c r="G843" s="55" t="s">
        <v>1962</v>
      </c>
      <c r="H843" s="55" t="s">
        <v>1963</v>
      </c>
      <c r="I843" s="33">
        <v>220</v>
      </c>
      <c r="J843" s="55" t="s">
        <v>455</v>
      </c>
      <c r="K843" s="55" t="s">
        <v>455</v>
      </c>
      <c r="L843" s="55" t="s">
        <v>456</v>
      </c>
      <c r="M843" s="55" t="s">
        <v>467</v>
      </c>
      <c r="N843" s="55" t="s">
        <v>468</v>
      </c>
      <c r="O843" s="32" t="s">
        <v>281</v>
      </c>
      <c r="P843" s="32" t="s">
        <v>242</v>
      </c>
      <c r="Q843" s="45" t="s">
        <v>396</v>
      </c>
      <c r="R843" s="32" t="s">
        <v>231</v>
      </c>
      <c r="S843" s="45" t="s">
        <v>72</v>
      </c>
      <c r="T843" s="42" t="str">
        <f>VLOOKUP(Tabla1[[#This Row],[AREA]],Hoja1!A:B,2,FALSE)</f>
        <v>07. Medio ambiente</v>
      </c>
      <c r="U843" s="45" t="s">
        <v>126</v>
      </c>
      <c r="V843" s="42" t="str">
        <f>VLOOKUP(Tabla1[[#This Row],[PROGRAMA]],Hoja1!A:B,2,FALSE)</f>
        <v>1711. Parques y jardines</v>
      </c>
      <c r="W843" s="45">
        <v>22</v>
      </c>
      <c r="X843" s="45">
        <v>224</v>
      </c>
    </row>
    <row r="844" spans="1:24" x14ac:dyDescent="0.25">
      <c r="A844" s="33">
        <v>220259001003</v>
      </c>
      <c r="B844" s="55" t="s">
        <v>451</v>
      </c>
      <c r="C844" s="34">
        <v>46023</v>
      </c>
      <c r="D844" s="33">
        <v>22026001086</v>
      </c>
      <c r="E844" s="55" t="s">
        <v>844</v>
      </c>
      <c r="F844" s="35">
        <v>925.86</v>
      </c>
      <c r="G844" s="55" t="s">
        <v>1064</v>
      </c>
      <c r="H844" s="55" t="s">
        <v>1964</v>
      </c>
      <c r="I844" s="33">
        <v>220</v>
      </c>
      <c r="J844" s="55" t="s">
        <v>455</v>
      </c>
      <c r="K844" s="55" t="s">
        <v>455</v>
      </c>
      <c r="L844" s="55" t="s">
        <v>473</v>
      </c>
      <c r="M844" s="55" t="s">
        <v>457</v>
      </c>
      <c r="N844" s="55" t="s">
        <v>458</v>
      </c>
      <c r="O844" s="32" t="s">
        <v>276</v>
      </c>
      <c r="P844" s="32" t="s">
        <v>242</v>
      </c>
      <c r="Q844" s="45" t="s">
        <v>396</v>
      </c>
      <c r="R844" s="32" t="s">
        <v>231</v>
      </c>
      <c r="S844" s="45" t="s">
        <v>66</v>
      </c>
      <c r="T844" s="42" t="str">
        <f>VLOOKUP(Tabla1[[#This Row],[AREA]],Hoja1!A:B,2,FALSE)</f>
        <v>01. Alcaldía</v>
      </c>
      <c r="U844" s="45" t="s">
        <v>263</v>
      </c>
      <c r="V844" s="42" t="str">
        <f>VLOOKUP(Tabla1[[#This Row],[PROGRAMA]],Hoja1!A:B,2,FALSE)</f>
        <v>9312. Intervención general</v>
      </c>
      <c r="W844" s="45">
        <v>20</v>
      </c>
      <c r="X844" s="45">
        <v>203</v>
      </c>
    </row>
    <row r="845" spans="1:24" x14ac:dyDescent="0.25">
      <c r="A845" s="33">
        <v>220260002986</v>
      </c>
      <c r="B845" s="55" t="s">
        <v>451</v>
      </c>
      <c r="C845" s="34">
        <v>46073</v>
      </c>
      <c r="D845" s="33">
        <v>22026002373</v>
      </c>
      <c r="E845" s="55" t="s">
        <v>509</v>
      </c>
      <c r="F845" s="35">
        <v>363</v>
      </c>
      <c r="G845" s="55" t="s">
        <v>1965</v>
      </c>
      <c r="H845" s="55" t="s">
        <v>1966</v>
      </c>
      <c r="I845" s="33">
        <v>220</v>
      </c>
      <c r="J845" s="55" t="s">
        <v>455</v>
      </c>
      <c r="K845" s="55" t="s">
        <v>455</v>
      </c>
      <c r="L845" s="55" t="s">
        <v>456</v>
      </c>
      <c r="M845" s="55" t="s">
        <v>467</v>
      </c>
      <c r="N845" s="55" t="s">
        <v>468</v>
      </c>
      <c r="O845" s="32" t="s">
        <v>281</v>
      </c>
      <c r="P845" s="32" t="s">
        <v>242</v>
      </c>
      <c r="Q845" s="45" t="s">
        <v>396</v>
      </c>
      <c r="R845" s="32" t="s">
        <v>231</v>
      </c>
      <c r="S845" s="45" t="s">
        <v>75</v>
      </c>
      <c r="T845" s="42" t="str">
        <f>VLOOKUP(Tabla1[[#This Row],[AREA]],Hoja1!A:B,2,FALSE)</f>
        <v>10. Personas mayores, familia y servicios sociales</v>
      </c>
      <c r="U845" s="45" t="s">
        <v>132</v>
      </c>
      <c r="V845" s="42" t="str">
        <f>VLOOKUP(Tabla1[[#This Row],[PROGRAMA]],Hoja1!A:B,2,FALSE)</f>
        <v>2312. Iniciativas sociales</v>
      </c>
      <c r="W845" s="45">
        <v>21</v>
      </c>
      <c r="X845" s="45">
        <v>212</v>
      </c>
    </row>
    <row r="846" spans="1:24" x14ac:dyDescent="0.25">
      <c r="A846" s="33">
        <v>220260000756</v>
      </c>
      <c r="B846" s="55" t="s">
        <v>451</v>
      </c>
      <c r="C846" s="34">
        <v>46056</v>
      </c>
      <c r="D846" s="33">
        <v>22026000852</v>
      </c>
      <c r="E846" s="55" t="s">
        <v>553</v>
      </c>
      <c r="F846" s="35">
        <v>822.8</v>
      </c>
      <c r="G846" s="55" t="s">
        <v>1967</v>
      </c>
      <c r="H846" s="55" t="s">
        <v>1968</v>
      </c>
      <c r="I846" s="33">
        <v>220</v>
      </c>
      <c r="J846" s="55" t="s">
        <v>1384</v>
      </c>
      <c r="K846" s="55" t="s">
        <v>455</v>
      </c>
      <c r="L846" s="55" t="s">
        <v>456</v>
      </c>
      <c r="M846" s="55" t="s">
        <v>467</v>
      </c>
      <c r="N846" s="55" t="s">
        <v>468</v>
      </c>
      <c r="O846" s="32" t="s">
        <v>281</v>
      </c>
      <c r="P846" s="32" t="s">
        <v>242</v>
      </c>
      <c r="Q846" s="45" t="s">
        <v>396</v>
      </c>
      <c r="R846" s="32" t="s">
        <v>231</v>
      </c>
      <c r="S846" s="45" t="s">
        <v>261</v>
      </c>
      <c r="T846" s="42" t="str">
        <f>VLOOKUP(Tabla1[[#This Row],[AREA]],Hoja1!A:B,2,FALSE)</f>
        <v>05. Comercio, mercados y consumo</v>
      </c>
      <c r="U846" s="45" t="s">
        <v>174</v>
      </c>
      <c r="V846" s="42" t="str">
        <f>VLOOKUP(Tabla1[[#This Row],[PROGRAMA]],Hoja1!A:B,2,FALSE)</f>
        <v>4312. Mercados</v>
      </c>
      <c r="W846" s="45">
        <v>22</v>
      </c>
      <c r="X846" s="45">
        <v>22799</v>
      </c>
    </row>
    <row r="847" spans="1:24" x14ac:dyDescent="0.25">
      <c r="A847" s="33">
        <v>220260002703</v>
      </c>
      <c r="B847" s="55" t="s">
        <v>451</v>
      </c>
      <c r="C847" s="34">
        <v>46072</v>
      </c>
      <c r="D847" s="33">
        <v>22026002423</v>
      </c>
      <c r="E847" s="55" t="s">
        <v>517</v>
      </c>
      <c r="F847" s="35">
        <v>120</v>
      </c>
      <c r="G847" s="55" t="s">
        <v>1969</v>
      </c>
      <c r="H847" s="55" t="s">
        <v>1970</v>
      </c>
      <c r="I847" s="33">
        <v>220</v>
      </c>
      <c r="J847" s="55" t="s">
        <v>455</v>
      </c>
      <c r="K847" s="55" t="s">
        <v>455</v>
      </c>
      <c r="L847" s="55" t="s">
        <v>473</v>
      </c>
      <c r="M847" s="55" t="s">
        <v>467</v>
      </c>
      <c r="N847" s="55" t="s">
        <v>468</v>
      </c>
      <c r="O847" s="32" t="s">
        <v>281</v>
      </c>
      <c r="P847" s="32" t="s">
        <v>242</v>
      </c>
      <c r="Q847" s="45" t="s">
        <v>396</v>
      </c>
      <c r="R847" s="32" t="s">
        <v>231</v>
      </c>
      <c r="S847" s="45" t="s">
        <v>71</v>
      </c>
      <c r="T847" s="42" t="str">
        <f>VLOOKUP(Tabla1[[#This Row],[AREA]],Hoja1!A:B,2,FALSE)</f>
        <v>06. Educación y cultura</v>
      </c>
      <c r="U847" s="45" t="s">
        <v>153</v>
      </c>
      <c r="V847" s="42" t="str">
        <f>VLOOKUP(Tabla1[[#This Row],[PROGRAMA]],Hoja1!A:B,2,FALSE)</f>
        <v>3321. Bibliotecas públicas</v>
      </c>
      <c r="W847" s="45">
        <v>22</v>
      </c>
      <c r="X847" s="45">
        <v>22001</v>
      </c>
    </row>
    <row r="848" spans="1:24" x14ac:dyDescent="0.25">
      <c r="A848" s="33">
        <v>220260000705</v>
      </c>
      <c r="B848" s="55" t="s">
        <v>451</v>
      </c>
      <c r="C848" s="34">
        <v>46050</v>
      </c>
      <c r="D848" s="33">
        <v>22026000838</v>
      </c>
      <c r="E848" s="55" t="s">
        <v>542</v>
      </c>
      <c r="F848" s="35">
        <v>495</v>
      </c>
      <c r="G848" s="55" t="s">
        <v>1971</v>
      </c>
      <c r="H848" s="55" t="s">
        <v>1972</v>
      </c>
      <c r="I848" s="33">
        <v>220</v>
      </c>
      <c r="J848" s="55" t="s">
        <v>970</v>
      </c>
      <c r="K848" s="55" t="s">
        <v>455</v>
      </c>
      <c r="L848" s="55" t="s">
        <v>456</v>
      </c>
      <c r="M848" s="55" t="s">
        <v>467</v>
      </c>
      <c r="N848" s="55" t="s">
        <v>468</v>
      </c>
      <c r="O848" s="32" t="s">
        <v>281</v>
      </c>
      <c r="P848" s="32" t="s">
        <v>242</v>
      </c>
      <c r="Q848" s="45" t="s">
        <v>396</v>
      </c>
      <c r="R848" s="32" t="s">
        <v>231</v>
      </c>
      <c r="S848" s="45" t="s">
        <v>69</v>
      </c>
      <c r="T848" s="42" t="str">
        <f>VLOOKUP(Tabla1[[#This Row],[AREA]],Hoja1!A:B,2,FALSE)</f>
        <v>03. Participación ciudadana y deportes</v>
      </c>
      <c r="U848" s="45" t="s">
        <v>192</v>
      </c>
      <c r="V848" s="42" t="str">
        <f>VLOOKUP(Tabla1[[#This Row],[PROGRAMA]],Hoja1!A:B,2,FALSE)</f>
        <v>9241. Participación ciudadana</v>
      </c>
      <c r="W848" s="45">
        <v>22</v>
      </c>
      <c r="X848" s="45">
        <v>22609</v>
      </c>
    </row>
    <row r="849" spans="1:24" x14ac:dyDescent="0.25">
      <c r="A849" s="33">
        <v>220260003018</v>
      </c>
      <c r="B849" s="55" t="s">
        <v>1359</v>
      </c>
      <c r="C849" s="34">
        <v>46076</v>
      </c>
      <c r="D849" s="33">
        <v>22026000838</v>
      </c>
      <c r="E849" s="55" t="s">
        <v>542</v>
      </c>
      <c r="F849" s="35">
        <v>-495</v>
      </c>
      <c r="G849" s="55" t="s">
        <v>1971</v>
      </c>
      <c r="H849" s="55" t="s">
        <v>1973</v>
      </c>
      <c r="I849" s="33">
        <v>220</v>
      </c>
      <c r="J849" s="55" t="s">
        <v>970</v>
      </c>
      <c r="K849" s="55" t="s">
        <v>455</v>
      </c>
      <c r="L849" s="55" t="s">
        <v>456</v>
      </c>
      <c r="M849" s="55" t="s">
        <v>467</v>
      </c>
      <c r="N849" s="55" t="s">
        <v>468</v>
      </c>
      <c r="O849" s="32" t="s">
        <v>281</v>
      </c>
      <c r="P849" s="32" t="s">
        <v>242</v>
      </c>
      <c r="Q849" s="45" t="s">
        <v>396</v>
      </c>
      <c r="R849" s="32" t="s">
        <v>231</v>
      </c>
      <c r="S849" s="45" t="s">
        <v>69</v>
      </c>
      <c r="T849" s="42" t="str">
        <f>VLOOKUP(Tabla1[[#This Row],[AREA]],Hoja1!A:B,2,FALSE)</f>
        <v>03. Participación ciudadana y deportes</v>
      </c>
      <c r="U849" s="45" t="s">
        <v>192</v>
      </c>
      <c r="V849" s="42" t="str">
        <f>VLOOKUP(Tabla1[[#This Row],[PROGRAMA]],Hoja1!A:B,2,FALSE)</f>
        <v>9241. Participación ciudadana</v>
      </c>
      <c r="W849" s="45">
        <v>22</v>
      </c>
      <c r="X849" s="45">
        <v>22609</v>
      </c>
    </row>
    <row r="850" spans="1:24" x14ac:dyDescent="0.25">
      <c r="A850" s="33">
        <v>220259000685</v>
      </c>
      <c r="B850" s="55" t="s">
        <v>451</v>
      </c>
      <c r="C850" s="34">
        <v>46023</v>
      </c>
      <c r="D850" s="33">
        <v>22026001821</v>
      </c>
      <c r="E850" s="55" t="s">
        <v>645</v>
      </c>
      <c r="F850" s="35">
        <v>4440</v>
      </c>
      <c r="G850" s="55" t="s">
        <v>365</v>
      </c>
      <c r="H850" s="55" t="s">
        <v>1974</v>
      </c>
      <c r="I850" s="33">
        <v>220</v>
      </c>
      <c r="J850" s="55" t="s">
        <v>455</v>
      </c>
      <c r="K850" s="55" t="s">
        <v>455</v>
      </c>
      <c r="L850" s="55" t="s">
        <v>456</v>
      </c>
      <c r="M850" s="55" t="s">
        <v>467</v>
      </c>
      <c r="N850" s="55" t="s">
        <v>468</v>
      </c>
      <c r="O850" s="32" t="s">
        <v>281</v>
      </c>
      <c r="P850" s="32" t="s">
        <v>242</v>
      </c>
      <c r="Q850" s="45" t="s">
        <v>396</v>
      </c>
      <c r="R850" s="32" t="s">
        <v>231</v>
      </c>
      <c r="S850" s="45" t="s">
        <v>71</v>
      </c>
      <c r="T850" s="42" t="str">
        <f>VLOOKUP(Tabla1[[#This Row],[AREA]],Hoja1!A:B,2,FALSE)</f>
        <v>06. Educación y cultura</v>
      </c>
      <c r="U850" s="45" t="s">
        <v>149</v>
      </c>
      <c r="V850" s="42" t="str">
        <f>VLOOKUP(Tabla1[[#This Row],[PROGRAMA]],Hoja1!A:B,2,FALSE)</f>
        <v>3261. Servicios complementarios de educación</v>
      </c>
      <c r="W850" s="45">
        <v>22</v>
      </c>
      <c r="X850" s="45">
        <v>22799</v>
      </c>
    </row>
    <row r="851" spans="1:24" x14ac:dyDescent="0.25">
      <c r="A851" s="33">
        <v>220260001129</v>
      </c>
      <c r="B851" s="55" t="s">
        <v>451</v>
      </c>
      <c r="C851" s="34">
        <v>46064</v>
      </c>
      <c r="D851" s="33">
        <v>22026002099</v>
      </c>
      <c r="E851" s="55" t="s">
        <v>676</v>
      </c>
      <c r="F851" s="35">
        <v>700</v>
      </c>
      <c r="G851" s="55" t="s">
        <v>1975</v>
      </c>
      <c r="H851" s="55" t="s">
        <v>678</v>
      </c>
      <c r="I851" s="33">
        <v>220</v>
      </c>
      <c r="J851" s="55" t="s">
        <v>455</v>
      </c>
      <c r="K851" s="55" t="s">
        <v>455</v>
      </c>
      <c r="L851" s="55" t="s">
        <v>456</v>
      </c>
      <c r="M851" s="55" t="s">
        <v>467</v>
      </c>
      <c r="N851" s="55" t="s">
        <v>468</v>
      </c>
      <c r="O851" s="32" t="s">
        <v>281</v>
      </c>
      <c r="P851" s="32" t="s">
        <v>242</v>
      </c>
      <c r="Q851" s="45" t="s">
        <v>396</v>
      </c>
      <c r="R851" s="32" t="s">
        <v>231</v>
      </c>
      <c r="S851" s="45" t="s">
        <v>261</v>
      </c>
      <c r="T851" s="42" t="str">
        <f>VLOOKUP(Tabla1[[#This Row],[AREA]],Hoja1!A:B,2,FALSE)</f>
        <v>05. Comercio, mercados y consumo</v>
      </c>
      <c r="U851" s="45" t="s">
        <v>175</v>
      </c>
      <c r="V851" s="42" t="str">
        <f>VLOOKUP(Tabla1[[#This Row],[PROGRAMA]],Hoja1!A:B,2,FALSE)</f>
        <v>4314. Actuaciones en materia de comercio minorista</v>
      </c>
      <c r="W851" s="45">
        <v>22</v>
      </c>
      <c r="X851" s="45">
        <v>22606</v>
      </c>
    </row>
    <row r="852" spans="1:24" x14ac:dyDescent="0.25">
      <c r="A852" s="33">
        <v>220260000686</v>
      </c>
      <c r="B852" s="55" t="s">
        <v>451</v>
      </c>
      <c r="C852" s="34">
        <v>46050</v>
      </c>
      <c r="D852" s="33">
        <v>22026000715</v>
      </c>
      <c r="E852" s="55" t="s">
        <v>542</v>
      </c>
      <c r="F852" s="35">
        <v>1540</v>
      </c>
      <c r="G852" s="55" t="s">
        <v>416</v>
      </c>
      <c r="H852" s="55" t="s">
        <v>1976</v>
      </c>
      <c r="I852" s="33">
        <v>220</v>
      </c>
      <c r="J852" s="55" t="s">
        <v>1239</v>
      </c>
      <c r="K852" s="55" t="s">
        <v>1239</v>
      </c>
      <c r="L852" s="55" t="s">
        <v>456</v>
      </c>
      <c r="M852" s="55" t="s">
        <v>467</v>
      </c>
      <c r="N852" s="55" t="s">
        <v>468</v>
      </c>
      <c r="O852" s="32" t="s">
        <v>281</v>
      </c>
      <c r="P852" s="32" t="s">
        <v>242</v>
      </c>
      <c r="Q852" s="45" t="s">
        <v>396</v>
      </c>
      <c r="R852" s="32" t="s">
        <v>231</v>
      </c>
      <c r="S852" s="45" t="s">
        <v>69</v>
      </c>
      <c r="T852" s="42" t="str">
        <f>VLOOKUP(Tabla1[[#This Row],[AREA]],Hoja1!A:B,2,FALSE)</f>
        <v>03. Participación ciudadana y deportes</v>
      </c>
      <c r="U852" s="45" t="s">
        <v>192</v>
      </c>
      <c r="V852" s="42" t="str">
        <f>VLOOKUP(Tabla1[[#This Row],[PROGRAMA]],Hoja1!A:B,2,FALSE)</f>
        <v>9241. Participación ciudadana</v>
      </c>
      <c r="W852" s="45">
        <v>22</v>
      </c>
      <c r="X852" s="45">
        <v>22609</v>
      </c>
    </row>
    <row r="853" spans="1:24" x14ac:dyDescent="0.25">
      <c r="A853" s="33">
        <v>220260000681</v>
      </c>
      <c r="B853" s="55" t="s">
        <v>451</v>
      </c>
      <c r="C853" s="34">
        <v>46049</v>
      </c>
      <c r="D853" s="33">
        <v>22026000694</v>
      </c>
      <c r="E853" s="55" t="s">
        <v>542</v>
      </c>
      <c r="F853" s="35">
        <v>1045</v>
      </c>
      <c r="G853" s="55" t="s">
        <v>1977</v>
      </c>
      <c r="H853" s="55" t="s">
        <v>1978</v>
      </c>
      <c r="I853" s="33">
        <v>220</v>
      </c>
      <c r="J853" s="55" t="s">
        <v>904</v>
      </c>
      <c r="K853" s="55" t="s">
        <v>904</v>
      </c>
      <c r="L853" s="55" t="s">
        <v>456</v>
      </c>
      <c r="M853" s="55" t="s">
        <v>467</v>
      </c>
      <c r="N853" s="55" t="s">
        <v>468</v>
      </c>
      <c r="O853" s="32" t="s">
        <v>281</v>
      </c>
      <c r="P853" s="32" t="s">
        <v>242</v>
      </c>
      <c r="Q853" s="45" t="s">
        <v>396</v>
      </c>
      <c r="R853" s="32" t="s">
        <v>231</v>
      </c>
      <c r="S853" s="45" t="s">
        <v>69</v>
      </c>
      <c r="T853" s="42" t="str">
        <f>VLOOKUP(Tabla1[[#This Row],[AREA]],Hoja1!A:B,2,FALSE)</f>
        <v>03. Participación ciudadana y deportes</v>
      </c>
      <c r="U853" s="45" t="s">
        <v>192</v>
      </c>
      <c r="V853" s="42" t="str">
        <f>VLOOKUP(Tabla1[[#This Row],[PROGRAMA]],Hoja1!A:B,2,FALSE)</f>
        <v>9241. Participación ciudadana</v>
      </c>
      <c r="W853" s="45">
        <v>22</v>
      </c>
      <c r="X853" s="45">
        <v>22609</v>
      </c>
    </row>
    <row r="854" spans="1:24" x14ac:dyDescent="0.25">
      <c r="A854" s="33">
        <v>220259001056</v>
      </c>
      <c r="B854" s="55" t="s">
        <v>451</v>
      </c>
      <c r="C854" s="34">
        <v>46023</v>
      </c>
      <c r="D854" s="33">
        <v>22026002067</v>
      </c>
      <c r="E854" s="55" t="s">
        <v>559</v>
      </c>
      <c r="F854" s="35">
        <v>800.6</v>
      </c>
      <c r="G854" s="55" t="s">
        <v>298</v>
      </c>
      <c r="H854" s="55" t="s">
        <v>1979</v>
      </c>
      <c r="I854" s="33">
        <v>220</v>
      </c>
      <c r="J854" s="55" t="s">
        <v>455</v>
      </c>
      <c r="K854" s="55" t="s">
        <v>455</v>
      </c>
      <c r="L854" s="55" t="s">
        <v>456</v>
      </c>
      <c r="M854" s="55" t="s">
        <v>467</v>
      </c>
      <c r="N854" s="55" t="s">
        <v>468</v>
      </c>
      <c r="O854" s="32" t="s">
        <v>281</v>
      </c>
      <c r="P854" s="32" t="s">
        <v>242</v>
      </c>
      <c r="Q854" s="45" t="s">
        <v>396</v>
      </c>
      <c r="R854" s="32" t="s">
        <v>231</v>
      </c>
      <c r="S854" s="45" t="s">
        <v>75</v>
      </c>
      <c r="T854" s="42" t="str">
        <f>VLOOKUP(Tabla1[[#This Row],[AREA]],Hoja1!A:B,2,FALSE)</f>
        <v>10. Personas mayores, familia y servicios sociales</v>
      </c>
      <c r="U854" s="45" t="s">
        <v>136</v>
      </c>
      <c r="V854" s="42" t="str">
        <f>VLOOKUP(Tabla1[[#This Row],[PROGRAMA]],Hoja1!A:B,2,FALSE)</f>
        <v>2315. Políticas de Igualdad e infancia</v>
      </c>
      <c r="W854" s="45">
        <v>22</v>
      </c>
      <c r="X854" s="45">
        <v>22799</v>
      </c>
    </row>
    <row r="855" spans="1:24" x14ac:dyDescent="0.25">
      <c r="A855" s="33">
        <v>220260002981</v>
      </c>
      <c r="B855" s="55" t="s">
        <v>451</v>
      </c>
      <c r="C855" s="34">
        <v>46073</v>
      </c>
      <c r="D855" s="33">
        <v>22026002205</v>
      </c>
      <c r="E855" s="55" t="s">
        <v>559</v>
      </c>
      <c r="F855" s="35">
        <v>1800</v>
      </c>
      <c r="G855" s="55" t="s">
        <v>340</v>
      </c>
      <c r="H855" s="55" t="s">
        <v>1980</v>
      </c>
      <c r="I855" s="33">
        <v>220</v>
      </c>
      <c r="J855" s="55" t="s">
        <v>455</v>
      </c>
      <c r="K855" s="55" t="s">
        <v>455</v>
      </c>
      <c r="L855" s="55" t="s">
        <v>456</v>
      </c>
      <c r="M855" s="55" t="s">
        <v>467</v>
      </c>
      <c r="N855" s="55" t="s">
        <v>468</v>
      </c>
      <c r="O855" s="32" t="s">
        <v>281</v>
      </c>
      <c r="P855" s="32" t="s">
        <v>242</v>
      </c>
      <c r="Q855" s="45" t="s">
        <v>396</v>
      </c>
      <c r="R855" s="32" t="s">
        <v>231</v>
      </c>
      <c r="S855" s="45" t="s">
        <v>75</v>
      </c>
      <c r="T855" s="42" t="str">
        <f>VLOOKUP(Tabla1[[#This Row],[AREA]],Hoja1!A:B,2,FALSE)</f>
        <v>10. Personas mayores, familia y servicios sociales</v>
      </c>
      <c r="U855" s="45" t="s">
        <v>136</v>
      </c>
      <c r="V855" s="42" t="str">
        <f>VLOOKUP(Tabla1[[#This Row],[PROGRAMA]],Hoja1!A:B,2,FALSE)</f>
        <v>2315. Políticas de Igualdad e infancia</v>
      </c>
      <c r="W855" s="45">
        <v>22</v>
      </c>
      <c r="X855" s="45">
        <v>22799</v>
      </c>
    </row>
    <row r="856" spans="1:24" x14ac:dyDescent="0.25">
      <c r="A856" s="33">
        <v>220259001004</v>
      </c>
      <c r="B856" s="55" t="s">
        <v>451</v>
      </c>
      <c r="C856" s="34">
        <v>46023</v>
      </c>
      <c r="D856" s="33">
        <v>22026001563</v>
      </c>
      <c r="E856" s="55" t="s">
        <v>830</v>
      </c>
      <c r="F856" s="35">
        <v>1457</v>
      </c>
      <c r="G856" s="55" t="s">
        <v>1064</v>
      </c>
      <c r="H856" s="55" t="s">
        <v>1981</v>
      </c>
      <c r="I856" s="33">
        <v>220</v>
      </c>
      <c r="J856" s="55" t="s">
        <v>455</v>
      </c>
      <c r="K856" s="55" t="s">
        <v>455</v>
      </c>
      <c r="L856" s="55" t="s">
        <v>473</v>
      </c>
      <c r="M856" s="55" t="s">
        <v>457</v>
      </c>
      <c r="N856" s="55" t="s">
        <v>458</v>
      </c>
      <c r="O856" s="32" t="s">
        <v>276</v>
      </c>
      <c r="P856" s="32" t="s">
        <v>242</v>
      </c>
      <c r="Q856" s="45" t="s">
        <v>396</v>
      </c>
      <c r="R856" s="32" t="s">
        <v>231</v>
      </c>
      <c r="S856" s="45" t="s">
        <v>261</v>
      </c>
      <c r="T856" s="42" t="str">
        <f>VLOOKUP(Tabla1[[#This Row],[AREA]],Hoja1!A:B,2,FALSE)</f>
        <v>05. Comercio, mercados y consumo</v>
      </c>
      <c r="U856" s="45" t="s">
        <v>270</v>
      </c>
      <c r="V856" s="42" t="str">
        <f>VLOOKUP(Tabla1[[#This Row],[PROGRAMA]],Hoja1!A:B,2,FALSE)</f>
        <v>4301. Dirección del área de comercio, mercados y consumo</v>
      </c>
      <c r="W856" s="45">
        <v>20</v>
      </c>
      <c r="X856" s="45">
        <v>203</v>
      </c>
    </row>
    <row r="857" spans="1:24" x14ac:dyDescent="0.25">
      <c r="A857" s="33">
        <v>220260000704</v>
      </c>
      <c r="B857" s="55" t="s">
        <v>451</v>
      </c>
      <c r="C857" s="34">
        <v>46050</v>
      </c>
      <c r="D857" s="33">
        <v>22026000835</v>
      </c>
      <c r="E857" s="55" t="s">
        <v>542</v>
      </c>
      <c r="F857" s="35">
        <v>1045</v>
      </c>
      <c r="G857" s="55" t="s">
        <v>370</v>
      </c>
      <c r="H857" s="55" t="s">
        <v>1982</v>
      </c>
      <c r="I857" s="33">
        <v>220</v>
      </c>
      <c r="J857" s="55" t="s">
        <v>1983</v>
      </c>
      <c r="K857" s="55" t="s">
        <v>904</v>
      </c>
      <c r="L857" s="55" t="s">
        <v>456</v>
      </c>
      <c r="M857" s="55" t="s">
        <v>467</v>
      </c>
      <c r="N857" s="55" t="s">
        <v>468</v>
      </c>
      <c r="O857" s="32" t="s">
        <v>281</v>
      </c>
      <c r="P857" s="32" t="s">
        <v>242</v>
      </c>
      <c r="Q857" s="45" t="s">
        <v>396</v>
      </c>
      <c r="R857" s="32" t="s">
        <v>231</v>
      </c>
      <c r="S857" s="45" t="s">
        <v>69</v>
      </c>
      <c r="T857" s="42" t="str">
        <f>VLOOKUP(Tabla1[[#This Row],[AREA]],Hoja1!A:B,2,FALSE)</f>
        <v>03. Participación ciudadana y deportes</v>
      </c>
      <c r="U857" s="45" t="s">
        <v>192</v>
      </c>
      <c r="V857" s="42" t="str">
        <f>VLOOKUP(Tabla1[[#This Row],[PROGRAMA]],Hoja1!A:B,2,FALSE)</f>
        <v>9241. Participación ciudadana</v>
      </c>
      <c r="W857" s="45">
        <v>22</v>
      </c>
      <c r="X857" s="45">
        <v>22609</v>
      </c>
    </row>
    <row r="858" spans="1:24" x14ac:dyDescent="0.25">
      <c r="A858" s="33">
        <v>220259000971</v>
      </c>
      <c r="B858" s="55" t="s">
        <v>451</v>
      </c>
      <c r="C858" s="34">
        <v>46023</v>
      </c>
      <c r="D858" s="33">
        <v>22026001659</v>
      </c>
      <c r="E858" s="55" t="s">
        <v>559</v>
      </c>
      <c r="F858" s="35">
        <v>1700</v>
      </c>
      <c r="G858" s="55" t="s">
        <v>306</v>
      </c>
      <c r="H858" s="55" t="s">
        <v>1984</v>
      </c>
      <c r="I858" s="33">
        <v>220</v>
      </c>
      <c r="J858" s="55" t="s">
        <v>455</v>
      </c>
      <c r="K858" s="55" t="s">
        <v>455</v>
      </c>
      <c r="L858" s="55" t="s">
        <v>456</v>
      </c>
      <c r="M858" s="55" t="s">
        <v>467</v>
      </c>
      <c r="N858" s="55" t="s">
        <v>468</v>
      </c>
      <c r="O858" s="32" t="s">
        <v>281</v>
      </c>
      <c r="P858" s="32" t="s">
        <v>242</v>
      </c>
      <c r="Q858" s="45" t="s">
        <v>396</v>
      </c>
      <c r="R858" s="32" t="s">
        <v>231</v>
      </c>
      <c r="S858" s="45" t="s">
        <v>75</v>
      </c>
      <c r="T858" s="42" t="str">
        <f>VLOOKUP(Tabla1[[#This Row],[AREA]],Hoja1!A:B,2,FALSE)</f>
        <v>10. Personas mayores, familia y servicios sociales</v>
      </c>
      <c r="U858" s="45" t="s">
        <v>136</v>
      </c>
      <c r="V858" s="42" t="str">
        <f>VLOOKUP(Tabla1[[#This Row],[PROGRAMA]],Hoja1!A:B,2,FALSE)</f>
        <v>2315. Políticas de Igualdad e infancia</v>
      </c>
      <c r="W858" s="45">
        <v>22</v>
      </c>
      <c r="X858" s="45">
        <v>22799</v>
      </c>
    </row>
    <row r="859" spans="1:24" x14ac:dyDescent="0.25">
      <c r="A859" s="33">
        <v>220260000910</v>
      </c>
      <c r="B859" s="55" t="s">
        <v>451</v>
      </c>
      <c r="C859" s="34">
        <v>46063</v>
      </c>
      <c r="D859" s="33">
        <v>22026001752</v>
      </c>
      <c r="E859" s="55" t="s">
        <v>581</v>
      </c>
      <c r="F859" s="35">
        <v>968</v>
      </c>
      <c r="G859" s="55" t="s">
        <v>290</v>
      </c>
      <c r="H859" s="55" t="s">
        <v>1985</v>
      </c>
      <c r="I859" s="33">
        <v>220</v>
      </c>
      <c r="J859" s="55" t="s">
        <v>455</v>
      </c>
      <c r="K859" s="55" t="s">
        <v>455</v>
      </c>
      <c r="L859" s="55" t="s">
        <v>456</v>
      </c>
      <c r="M859" s="55" t="s">
        <v>467</v>
      </c>
      <c r="N859" s="55" t="s">
        <v>468</v>
      </c>
      <c r="O859" s="32" t="s">
        <v>281</v>
      </c>
      <c r="P859" s="32" t="s">
        <v>242</v>
      </c>
      <c r="Q859" s="45" t="s">
        <v>396</v>
      </c>
      <c r="R859" s="32" t="s">
        <v>231</v>
      </c>
      <c r="S859" s="45" t="s">
        <v>262</v>
      </c>
      <c r="T859" s="42" t="str">
        <f>VLOOKUP(Tabla1[[#This Row],[AREA]],Hoja1!A:B,2,FALSE)</f>
        <v>11. Salud pública y seguridad ciudadana</v>
      </c>
      <c r="U859" s="45" t="s">
        <v>112</v>
      </c>
      <c r="V859" s="42" t="str">
        <f>VLOOKUP(Tabla1[[#This Row],[PROGRAMA]],Hoja1!A:B,2,FALSE)</f>
        <v>1361. Prevención y extinción de incencios</v>
      </c>
      <c r="W859" s="45">
        <v>21</v>
      </c>
      <c r="X859" s="45">
        <v>213</v>
      </c>
    </row>
    <row r="860" spans="1:24" x14ac:dyDescent="0.25">
      <c r="A860" s="33">
        <v>220259001005</v>
      </c>
      <c r="B860" s="55" t="s">
        <v>451</v>
      </c>
      <c r="C860" s="34">
        <v>46023</v>
      </c>
      <c r="D860" s="33">
        <v>22026001564</v>
      </c>
      <c r="E860" s="55" t="s">
        <v>793</v>
      </c>
      <c r="F860" s="35">
        <v>1682</v>
      </c>
      <c r="G860" s="55" t="s">
        <v>1064</v>
      </c>
      <c r="H860" s="55" t="s">
        <v>1986</v>
      </c>
      <c r="I860" s="33">
        <v>220</v>
      </c>
      <c r="J860" s="55" t="s">
        <v>455</v>
      </c>
      <c r="K860" s="55" t="s">
        <v>455</v>
      </c>
      <c r="L860" s="55" t="s">
        <v>473</v>
      </c>
      <c r="M860" s="55" t="s">
        <v>457</v>
      </c>
      <c r="N860" s="55" t="s">
        <v>458</v>
      </c>
      <c r="O860" s="32" t="s">
        <v>276</v>
      </c>
      <c r="P860" s="32" t="s">
        <v>242</v>
      </c>
      <c r="Q860" s="45" t="s">
        <v>396</v>
      </c>
      <c r="R860" s="32" t="s">
        <v>231</v>
      </c>
      <c r="S860" s="45" t="s">
        <v>261</v>
      </c>
      <c r="T860" s="42" t="str">
        <f>VLOOKUP(Tabla1[[#This Row],[AREA]],Hoja1!A:B,2,FALSE)</f>
        <v>05. Comercio, mercados y consumo</v>
      </c>
      <c r="U860" s="45" t="s">
        <v>174</v>
      </c>
      <c r="V860" s="42" t="str">
        <f>VLOOKUP(Tabla1[[#This Row],[PROGRAMA]],Hoja1!A:B,2,FALSE)</f>
        <v>4312. Mercados</v>
      </c>
      <c r="W860" s="45">
        <v>20</v>
      </c>
      <c r="X860" s="45">
        <v>203</v>
      </c>
    </row>
    <row r="861" spans="1:24" x14ac:dyDescent="0.25">
      <c r="A861" s="33">
        <v>220260000696</v>
      </c>
      <c r="B861" s="55" t="s">
        <v>451</v>
      </c>
      <c r="C861" s="34">
        <v>46050</v>
      </c>
      <c r="D861" s="33">
        <v>22026000728</v>
      </c>
      <c r="E861" s="55" t="s">
        <v>542</v>
      </c>
      <c r="F861" s="35">
        <v>990</v>
      </c>
      <c r="G861" s="55" t="s">
        <v>363</v>
      </c>
      <c r="H861" s="55" t="s">
        <v>1987</v>
      </c>
      <c r="I861" s="33">
        <v>220</v>
      </c>
      <c r="J861" s="55" t="s">
        <v>1988</v>
      </c>
      <c r="K861" s="55" t="s">
        <v>455</v>
      </c>
      <c r="L861" s="55" t="s">
        <v>456</v>
      </c>
      <c r="M861" s="55" t="s">
        <v>467</v>
      </c>
      <c r="N861" s="55" t="s">
        <v>468</v>
      </c>
      <c r="O861" s="32" t="s">
        <v>281</v>
      </c>
      <c r="P861" s="32" t="s">
        <v>242</v>
      </c>
      <c r="Q861" s="45" t="s">
        <v>396</v>
      </c>
      <c r="R861" s="32" t="s">
        <v>231</v>
      </c>
      <c r="S861" s="45" t="s">
        <v>69</v>
      </c>
      <c r="T861" s="42" t="str">
        <f>VLOOKUP(Tabla1[[#This Row],[AREA]],Hoja1!A:B,2,FALSE)</f>
        <v>03. Participación ciudadana y deportes</v>
      </c>
      <c r="U861" s="45" t="s">
        <v>192</v>
      </c>
      <c r="V861" s="42" t="str">
        <f>VLOOKUP(Tabla1[[#This Row],[PROGRAMA]],Hoja1!A:B,2,FALSE)</f>
        <v>9241. Participación ciudadana</v>
      </c>
      <c r="W861" s="45">
        <v>22</v>
      </c>
      <c r="X861" s="45">
        <v>22609</v>
      </c>
    </row>
    <row r="862" spans="1:24" x14ac:dyDescent="0.25">
      <c r="A862" s="33">
        <v>220260001801</v>
      </c>
      <c r="B862" s="55" t="s">
        <v>451</v>
      </c>
      <c r="C862" s="34">
        <v>46066</v>
      </c>
      <c r="D862" s="33">
        <v>22026002114</v>
      </c>
      <c r="E862" s="55" t="s">
        <v>706</v>
      </c>
      <c r="F862" s="35">
        <v>181.5</v>
      </c>
      <c r="G862" s="55" t="s">
        <v>1989</v>
      </c>
      <c r="H862" s="55" t="s">
        <v>708</v>
      </c>
      <c r="I862" s="33">
        <v>220</v>
      </c>
      <c r="J862" s="55" t="s">
        <v>1990</v>
      </c>
      <c r="K862" s="55" t="s">
        <v>1333</v>
      </c>
      <c r="L862" s="55" t="s">
        <v>506</v>
      </c>
      <c r="M862" s="55" t="s">
        <v>467</v>
      </c>
      <c r="N862" s="55" t="s">
        <v>468</v>
      </c>
      <c r="O862" s="32" t="s">
        <v>281</v>
      </c>
      <c r="P862" s="32" t="s">
        <v>242</v>
      </c>
      <c r="Q862" s="45" t="s">
        <v>396</v>
      </c>
      <c r="R862" s="32" t="s">
        <v>231</v>
      </c>
      <c r="S862" s="45" t="s">
        <v>74</v>
      </c>
      <c r="T862" s="42" t="str">
        <f>VLOOKUP(Tabla1[[#This Row],[AREA]],Hoja1!A:B,2,FALSE)</f>
        <v>09. Turismo, eventos y marca ciudad</v>
      </c>
      <c r="U862" s="45" t="s">
        <v>176</v>
      </c>
      <c r="V862" s="42" t="str">
        <f>VLOOKUP(Tabla1[[#This Row],[PROGRAMA]],Hoja1!A:B,2,FALSE)</f>
        <v>4321. Turismo</v>
      </c>
      <c r="W862" s="45">
        <v>22</v>
      </c>
      <c r="X862" s="45">
        <v>22609</v>
      </c>
    </row>
    <row r="863" spans="1:24" x14ac:dyDescent="0.25">
      <c r="A863" s="33">
        <v>220259001008</v>
      </c>
      <c r="B863" s="55" t="s">
        <v>451</v>
      </c>
      <c r="C863" s="34">
        <v>46023</v>
      </c>
      <c r="D863" s="33">
        <v>22026001087</v>
      </c>
      <c r="E863" s="55" t="s">
        <v>867</v>
      </c>
      <c r="F863" s="35">
        <v>4474.28</v>
      </c>
      <c r="G863" s="55" t="s">
        <v>1064</v>
      </c>
      <c r="H863" s="55" t="s">
        <v>1991</v>
      </c>
      <c r="I863" s="33">
        <v>220</v>
      </c>
      <c r="J863" s="55" t="s">
        <v>455</v>
      </c>
      <c r="K863" s="55" t="s">
        <v>455</v>
      </c>
      <c r="L863" s="55" t="s">
        <v>456</v>
      </c>
      <c r="M863" s="55" t="s">
        <v>457</v>
      </c>
      <c r="N863" s="55" t="s">
        <v>458</v>
      </c>
      <c r="O863" s="32" t="s">
        <v>276</v>
      </c>
      <c r="P863" s="32" t="s">
        <v>242</v>
      </c>
      <c r="Q863" s="45" t="s">
        <v>396</v>
      </c>
      <c r="R863" s="32" t="s">
        <v>231</v>
      </c>
      <c r="S863" s="45" t="s">
        <v>66</v>
      </c>
      <c r="T863" s="42" t="str">
        <f>VLOOKUP(Tabla1[[#This Row],[AREA]],Hoja1!A:B,2,FALSE)</f>
        <v>01. Alcaldía</v>
      </c>
      <c r="U863" s="45" t="s">
        <v>183</v>
      </c>
      <c r="V863" s="42" t="str">
        <f>VLOOKUP(Tabla1[[#This Row],[PROGRAMA]],Hoja1!A:B,2,FALSE)</f>
        <v>9201. Secretaría General</v>
      </c>
      <c r="W863" s="45">
        <v>20</v>
      </c>
      <c r="X863" s="45">
        <v>203</v>
      </c>
    </row>
    <row r="864" spans="1:24" x14ac:dyDescent="0.25">
      <c r="A864" s="33">
        <v>220259000708</v>
      </c>
      <c r="B864" s="55" t="s">
        <v>451</v>
      </c>
      <c r="C864" s="34">
        <v>46023</v>
      </c>
      <c r="D864" s="33">
        <v>22026001379</v>
      </c>
      <c r="E864" s="55" t="s">
        <v>771</v>
      </c>
      <c r="F864" s="35">
        <v>7915.6</v>
      </c>
      <c r="G864" s="55" t="s">
        <v>1723</v>
      </c>
      <c r="H864" s="55" t="s">
        <v>1992</v>
      </c>
      <c r="I864" s="33">
        <v>220</v>
      </c>
      <c r="J864" s="55" t="s">
        <v>1349</v>
      </c>
      <c r="K864" s="55" t="s">
        <v>455</v>
      </c>
      <c r="L864" s="55" t="s">
        <v>456</v>
      </c>
      <c r="M864" s="55" t="s">
        <v>467</v>
      </c>
      <c r="N864" s="55" t="s">
        <v>468</v>
      </c>
      <c r="O864" s="32" t="s">
        <v>281</v>
      </c>
      <c r="P864" s="32" t="s">
        <v>242</v>
      </c>
      <c r="Q864" s="45" t="s">
        <v>396</v>
      </c>
      <c r="R864" s="32" t="s">
        <v>231</v>
      </c>
      <c r="S864" s="45" t="s">
        <v>69</v>
      </c>
      <c r="T864" s="42" t="str">
        <f>VLOOKUP(Tabla1[[#This Row],[AREA]],Hoja1!A:B,2,FALSE)</f>
        <v>03. Participación ciudadana y deportes</v>
      </c>
      <c r="U864" s="45" t="s">
        <v>192</v>
      </c>
      <c r="V864" s="42" t="str">
        <f>VLOOKUP(Tabla1[[#This Row],[PROGRAMA]],Hoja1!A:B,2,FALSE)</f>
        <v>9241. Participación ciudadana</v>
      </c>
      <c r="W864" s="45">
        <v>22</v>
      </c>
      <c r="X864" s="45">
        <v>22799</v>
      </c>
    </row>
    <row r="865" spans="1:24" x14ac:dyDescent="0.25">
      <c r="A865" s="33">
        <v>220259000847</v>
      </c>
      <c r="B865" s="55" t="s">
        <v>451</v>
      </c>
      <c r="C865" s="34">
        <v>46023</v>
      </c>
      <c r="D865" s="33">
        <v>22026001401</v>
      </c>
      <c r="E865" s="55" t="s">
        <v>771</v>
      </c>
      <c r="F865" s="35">
        <v>8919.9</v>
      </c>
      <c r="G865" s="55" t="s">
        <v>1723</v>
      </c>
      <c r="H865" s="55" t="s">
        <v>1993</v>
      </c>
      <c r="I865" s="33">
        <v>220</v>
      </c>
      <c r="J865" s="55" t="s">
        <v>1349</v>
      </c>
      <c r="K865" s="55" t="s">
        <v>455</v>
      </c>
      <c r="L865" s="55" t="s">
        <v>456</v>
      </c>
      <c r="M865" s="55" t="s">
        <v>467</v>
      </c>
      <c r="N865" s="55" t="s">
        <v>468</v>
      </c>
      <c r="O865" s="32" t="s">
        <v>281</v>
      </c>
      <c r="P865" s="32" t="s">
        <v>242</v>
      </c>
      <c r="Q865" s="45" t="s">
        <v>396</v>
      </c>
      <c r="R865" s="32" t="s">
        <v>231</v>
      </c>
      <c r="S865" s="45" t="s">
        <v>69</v>
      </c>
      <c r="T865" s="42" t="str">
        <f>VLOOKUP(Tabla1[[#This Row],[AREA]],Hoja1!A:B,2,FALSE)</f>
        <v>03. Participación ciudadana y deportes</v>
      </c>
      <c r="U865" s="45" t="s">
        <v>192</v>
      </c>
      <c r="V865" s="42" t="str">
        <f>VLOOKUP(Tabla1[[#This Row],[PROGRAMA]],Hoja1!A:B,2,FALSE)</f>
        <v>9241. Participación ciudadana</v>
      </c>
      <c r="W865" s="45">
        <v>22</v>
      </c>
      <c r="X865" s="45">
        <v>22799</v>
      </c>
    </row>
    <row r="866" spans="1:24" x14ac:dyDescent="0.25">
      <c r="A866" s="33">
        <v>220259000959</v>
      </c>
      <c r="B866" s="55" t="s">
        <v>451</v>
      </c>
      <c r="C866" s="34">
        <v>46023</v>
      </c>
      <c r="D866" s="33">
        <v>22026001647</v>
      </c>
      <c r="E866" s="55" t="s">
        <v>559</v>
      </c>
      <c r="F866" s="35">
        <v>300</v>
      </c>
      <c r="G866" s="55" t="s">
        <v>292</v>
      </c>
      <c r="H866" s="55" t="s">
        <v>1994</v>
      </c>
      <c r="I866" s="33">
        <v>220</v>
      </c>
      <c r="J866" s="55" t="s">
        <v>455</v>
      </c>
      <c r="K866" s="55" t="s">
        <v>455</v>
      </c>
      <c r="L866" s="55" t="s">
        <v>456</v>
      </c>
      <c r="M866" s="55" t="s">
        <v>467</v>
      </c>
      <c r="N866" s="55" t="s">
        <v>468</v>
      </c>
      <c r="O866" s="32" t="s">
        <v>281</v>
      </c>
      <c r="P866" s="32" t="s">
        <v>242</v>
      </c>
      <c r="Q866" s="45" t="s">
        <v>396</v>
      </c>
      <c r="R866" s="32" t="s">
        <v>231</v>
      </c>
      <c r="S866" s="45" t="s">
        <v>75</v>
      </c>
      <c r="T866" s="42" t="str">
        <f>VLOOKUP(Tabla1[[#This Row],[AREA]],Hoja1!A:B,2,FALSE)</f>
        <v>10. Personas mayores, familia y servicios sociales</v>
      </c>
      <c r="U866" s="45" t="s">
        <v>136</v>
      </c>
      <c r="V866" s="42" t="str">
        <f>VLOOKUP(Tabla1[[#This Row],[PROGRAMA]],Hoja1!A:B,2,FALSE)</f>
        <v>2315. Políticas de Igualdad e infancia</v>
      </c>
      <c r="W866" s="45">
        <v>22</v>
      </c>
      <c r="X866" s="45">
        <v>22799</v>
      </c>
    </row>
    <row r="867" spans="1:24" x14ac:dyDescent="0.25">
      <c r="A867" s="33">
        <v>220259000960</v>
      </c>
      <c r="B867" s="55" t="s">
        <v>451</v>
      </c>
      <c r="C867" s="34">
        <v>46023</v>
      </c>
      <c r="D867" s="33">
        <v>22026001648</v>
      </c>
      <c r="E867" s="55" t="s">
        <v>559</v>
      </c>
      <c r="F867" s="35">
        <v>1089</v>
      </c>
      <c r="G867" s="55" t="s">
        <v>292</v>
      </c>
      <c r="H867" s="55" t="s">
        <v>1995</v>
      </c>
      <c r="I867" s="33">
        <v>220</v>
      </c>
      <c r="J867" s="55" t="s">
        <v>455</v>
      </c>
      <c r="K867" s="55" t="s">
        <v>455</v>
      </c>
      <c r="L867" s="55" t="s">
        <v>456</v>
      </c>
      <c r="M867" s="55" t="s">
        <v>467</v>
      </c>
      <c r="N867" s="55" t="s">
        <v>468</v>
      </c>
      <c r="O867" s="32" t="s">
        <v>281</v>
      </c>
      <c r="P867" s="32" t="s">
        <v>242</v>
      </c>
      <c r="Q867" s="45" t="s">
        <v>396</v>
      </c>
      <c r="R867" s="32" t="s">
        <v>231</v>
      </c>
      <c r="S867" s="45" t="s">
        <v>75</v>
      </c>
      <c r="T867" s="42" t="str">
        <f>VLOOKUP(Tabla1[[#This Row],[AREA]],Hoja1!A:B,2,FALSE)</f>
        <v>10. Personas mayores, familia y servicios sociales</v>
      </c>
      <c r="U867" s="45" t="s">
        <v>136</v>
      </c>
      <c r="V867" s="42" t="str">
        <f>VLOOKUP(Tabla1[[#This Row],[PROGRAMA]],Hoja1!A:B,2,FALSE)</f>
        <v>2315. Políticas de Igualdad e infancia</v>
      </c>
      <c r="W867" s="45">
        <v>22</v>
      </c>
      <c r="X867" s="45">
        <v>22799</v>
      </c>
    </row>
    <row r="868" spans="1:24" x14ac:dyDescent="0.25">
      <c r="A868" s="33">
        <v>220260002511</v>
      </c>
      <c r="B868" s="55" t="s">
        <v>451</v>
      </c>
      <c r="C868" s="34">
        <v>46071</v>
      </c>
      <c r="D868" s="33">
        <v>22026002371</v>
      </c>
      <c r="E868" s="55" t="s">
        <v>1045</v>
      </c>
      <c r="F868" s="35">
        <v>1850</v>
      </c>
      <c r="G868" s="55" t="s">
        <v>292</v>
      </c>
      <c r="H868" s="55" t="s">
        <v>1996</v>
      </c>
      <c r="I868" s="33">
        <v>220</v>
      </c>
      <c r="J868" s="55" t="s">
        <v>455</v>
      </c>
      <c r="K868" s="55" t="s">
        <v>455</v>
      </c>
      <c r="L868" s="55" t="s">
        <v>456</v>
      </c>
      <c r="M868" s="55" t="s">
        <v>467</v>
      </c>
      <c r="N868" s="55" t="s">
        <v>468</v>
      </c>
      <c r="O868" s="32" t="s">
        <v>281</v>
      </c>
      <c r="P868" s="32" t="s">
        <v>242</v>
      </c>
      <c r="Q868" s="45" t="s">
        <v>396</v>
      </c>
      <c r="R868" s="32" t="s">
        <v>231</v>
      </c>
      <c r="S868" s="45" t="s">
        <v>71</v>
      </c>
      <c r="T868" s="42" t="str">
        <f>VLOOKUP(Tabla1[[#This Row],[AREA]],Hoja1!A:B,2,FALSE)</f>
        <v>06. Educación y cultura</v>
      </c>
      <c r="U868" s="45" t="s">
        <v>153</v>
      </c>
      <c r="V868" s="42" t="str">
        <f>VLOOKUP(Tabla1[[#This Row],[PROGRAMA]],Hoja1!A:B,2,FALSE)</f>
        <v>3321. Bibliotecas públicas</v>
      </c>
      <c r="W868" s="45">
        <v>22</v>
      </c>
      <c r="X868" s="45">
        <v>22799</v>
      </c>
    </row>
    <row r="869" spans="1:24" x14ac:dyDescent="0.25">
      <c r="A869" s="33">
        <v>220259001009</v>
      </c>
      <c r="B869" s="55" t="s">
        <v>451</v>
      </c>
      <c r="C869" s="34">
        <v>46023</v>
      </c>
      <c r="D869" s="33">
        <v>22026001426</v>
      </c>
      <c r="E869" s="55" t="s">
        <v>1997</v>
      </c>
      <c r="F869" s="35">
        <v>423506</v>
      </c>
      <c r="G869" s="55" t="s">
        <v>314</v>
      </c>
      <c r="H869" s="55" t="s">
        <v>1998</v>
      </c>
      <c r="I869" s="33">
        <v>220</v>
      </c>
      <c r="J869" s="55" t="s">
        <v>527</v>
      </c>
      <c r="K869" s="55" t="s">
        <v>1703</v>
      </c>
      <c r="L869" s="55" t="s">
        <v>473</v>
      </c>
      <c r="M869" s="55" t="s">
        <v>457</v>
      </c>
      <c r="N869" s="55" t="s">
        <v>458</v>
      </c>
      <c r="O869" s="32" t="s">
        <v>276</v>
      </c>
      <c r="P869" s="32" t="s">
        <v>242</v>
      </c>
      <c r="Q869" s="45" t="s">
        <v>396</v>
      </c>
      <c r="R869" s="32" t="s">
        <v>231</v>
      </c>
      <c r="S869" s="45" t="s">
        <v>69</v>
      </c>
      <c r="T869" s="42" t="str">
        <f>VLOOKUP(Tabla1[[#This Row],[AREA]],Hoja1!A:B,2,FALSE)</f>
        <v>03. Participación ciudadana y deportes</v>
      </c>
      <c r="U869" s="45" t="s">
        <v>192</v>
      </c>
      <c r="V869" s="42" t="str">
        <f>VLOOKUP(Tabla1[[#This Row],[PROGRAMA]],Hoja1!A:B,2,FALSE)</f>
        <v>9241. Participación ciudadana</v>
      </c>
      <c r="W869" s="45">
        <v>22</v>
      </c>
      <c r="X869" s="45">
        <v>22100</v>
      </c>
    </row>
    <row r="870" spans="1:24" x14ac:dyDescent="0.25">
      <c r="A870" s="33">
        <v>220259001010</v>
      </c>
      <c r="B870" s="55" t="s">
        <v>451</v>
      </c>
      <c r="C870" s="34">
        <v>46023</v>
      </c>
      <c r="D870" s="33">
        <v>22026001673</v>
      </c>
      <c r="E870" s="55" t="s">
        <v>1999</v>
      </c>
      <c r="F870" s="35">
        <v>9700</v>
      </c>
      <c r="G870" s="55" t="s">
        <v>314</v>
      </c>
      <c r="H870" s="55" t="s">
        <v>2000</v>
      </c>
      <c r="I870" s="33">
        <v>220</v>
      </c>
      <c r="J870" s="55" t="s">
        <v>527</v>
      </c>
      <c r="K870" s="55" t="s">
        <v>1703</v>
      </c>
      <c r="L870" s="55" t="s">
        <v>473</v>
      </c>
      <c r="M870" s="55" t="s">
        <v>457</v>
      </c>
      <c r="N870" s="55" t="s">
        <v>458</v>
      </c>
      <c r="O870" s="32" t="s">
        <v>276</v>
      </c>
      <c r="P870" s="32" t="s">
        <v>242</v>
      </c>
      <c r="Q870" s="45" t="s">
        <v>396</v>
      </c>
      <c r="R870" s="32" t="s">
        <v>231</v>
      </c>
      <c r="S870" s="45" t="s">
        <v>75</v>
      </c>
      <c r="T870" s="42" t="str">
        <f>VLOOKUP(Tabla1[[#This Row],[AREA]],Hoja1!A:B,2,FALSE)</f>
        <v>10. Personas mayores, familia y servicios sociales</v>
      </c>
      <c r="U870" s="45" t="s">
        <v>130</v>
      </c>
      <c r="V870" s="42" t="str">
        <f>VLOOKUP(Tabla1[[#This Row],[PROGRAMA]],Hoja1!A:B,2,FALSE)</f>
        <v>2311. Intervención social</v>
      </c>
      <c r="W870" s="45">
        <v>22</v>
      </c>
      <c r="X870" s="45">
        <v>22100</v>
      </c>
    </row>
    <row r="871" spans="1:24" x14ac:dyDescent="0.25">
      <c r="A871" s="33">
        <v>220260002108</v>
      </c>
      <c r="B871" s="55" t="s">
        <v>485</v>
      </c>
      <c r="C871" s="34">
        <v>46069</v>
      </c>
      <c r="D871" s="33">
        <v>22026000868</v>
      </c>
      <c r="E871" s="55" t="s">
        <v>1199</v>
      </c>
      <c r="F871" s="35">
        <v>16.989999999999998</v>
      </c>
      <c r="G871" s="55" t="s">
        <v>2001</v>
      </c>
      <c r="H871" s="55" t="s">
        <v>2002</v>
      </c>
      <c r="I871" s="33">
        <v>300</v>
      </c>
      <c r="J871" s="55" t="s">
        <v>455</v>
      </c>
      <c r="K871" s="55" t="s">
        <v>455</v>
      </c>
      <c r="L871" s="55" t="s">
        <v>473</v>
      </c>
      <c r="M871" s="55" t="s">
        <v>457</v>
      </c>
      <c r="N871" s="55" t="s">
        <v>458</v>
      </c>
      <c r="O871" s="32" t="s">
        <v>280</v>
      </c>
      <c r="P871" s="32" t="s">
        <v>242</v>
      </c>
      <c r="Q871" s="45" t="s">
        <v>396</v>
      </c>
      <c r="R871" s="32" t="s">
        <v>231</v>
      </c>
      <c r="S871" s="45" t="s">
        <v>68</v>
      </c>
      <c r="T871" s="42" t="str">
        <f>VLOOKUP(Tabla1[[#This Row],[AREA]],Hoja1!A:B,2,FALSE)</f>
        <v>02. Urbanismo y vivienda</v>
      </c>
      <c r="U871" s="45" t="s">
        <v>197</v>
      </c>
      <c r="V871" s="42" t="str">
        <f>VLOOKUP(Tabla1[[#This Row],[PROGRAMA]],Hoja1!A:B,2,FALSE)</f>
        <v>9332. Mantenimiento de edificios e instalaciones municipales</v>
      </c>
      <c r="W871" s="45">
        <v>21</v>
      </c>
      <c r="X871" s="45">
        <v>212</v>
      </c>
    </row>
    <row r="872" spans="1:24" x14ac:dyDescent="0.25">
      <c r="A872" s="33">
        <v>220259001011</v>
      </c>
      <c r="B872" s="55" t="s">
        <v>451</v>
      </c>
      <c r="C872" s="34">
        <v>46023</v>
      </c>
      <c r="D872" s="33">
        <v>22026001674</v>
      </c>
      <c r="E872" s="55" t="s">
        <v>1999</v>
      </c>
      <c r="F872" s="35">
        <v>32200</v>
      </c>
      <c r="G872" s="55" t="s">
        <v>314</v>
      </c>
      <c r="H872" s="55" t="s">
        <v>2003</v>
      </c>
      <c r="I872" s="33">
        <v>220</v>
      </c>
      <c r="J872" s="55" t="s">
        <v>527</v>
      </c>
      <c r="K872" s="55" t="s">
        <v>1703</v>
      </c>
      <c r="L872" s="55" t="s">
        <v>473</v>
      </c>
      <c r="M872" s="55" t="s">
        <v>457</v>
      </c>
      <c r="N872" s="55" t="s">
        <v>458</v>
      </c>
      <c r="O872" s="32" t="s">
        <v>276</v>
      </c>
      <c r="P872" s="32" t="s">
        <v>242</v>
      </c>
      <c r="Q872" s="45" t="s">
        <v>396</v>
      </c>
      <c r="R872" s="32" t="s">
        <v>231</v>
      </c>
      <c r="S872" s="45" t="s">
        <v>75</v>
      </c>
      <c r="T872" s="42" t="str">
        <f>VLOOKUP(Tabla1[[#This Row],[AREA]],Hoja1!A:B,2,FALSE)</f>
        <v>10. Personas mayores, familia y servicios sociales</v>
      </c>
      <c r="U872" s="45" t="s">
        <v>130</v>
      </c>
      <c r="V872" s="42" t="str">
        <f>VLOOKUP(Tabla1[[#This Row],[PROGRAMA]],Hoja1!A:B,2,FALSE)</f>
        <v>2311. Intervención social</v>
      </c>
      <c r="W872" s="45">
        <v>22</v>
      </c>
      <c r="X872" s="45">
        <v>22100</v>
      </c>
    </row>
    <row r="873" spans="1:24" x14ac:dyDescent="0.25">
      <c r="A873" s="33">
        <v>220259001012</v>
      </c>
      <c r="B873" s="55" t="s">
        <v>451</v>
      </c>
      <c r="C873" s="34">
        <v>46023</v>
      </c>
      <c r="D873" s="33">
        <v>22026001088</v>
      </c>
      <c r="E873" s="55" t="s">
        <v>2004</v>
      </c>
      <c r="F873" s="35">
        <v>6000</v>
      </c>
      <c r="G873" s="55" t="s">
        <v>314</v>
      </c>
      <c r="H873" s="55" t="s">
        <v>2005</v>
      </c>
      <c r="I873" s="33">
        <v>220</v>
      </c>
      <c r="J873" s="55" t="s">
        <v>527</v>
      </c>
      <c r="K873" s="55" t="s">
        <v>1703</v>
      </c>
      <c r="L873" s="55" t="s">
        <v>473</v>
      </c>
      <c r="M873" s="55" t="s">
        <v>457</v>
      </c>
      <c r="N873" s="55" t="s">
        <v>458</v>
      </c>
      <c r="O873" s="32" t="s">
        <v>276</v>
      </c>
      <c r="P873" s="32" t="s">
        <v>242</v>
      </c>
      <c r="Q873" s="45" t="s">
        <v>396</v>
      </c>
      <c r="R873" s="32" t="s">
        <v>231</v>
      </c>
      <c r="S873" s="45" t="s">
        <v>66</v>
      </c>
      <c r="T873" s="42" t="str">
        <f>VLOOKUP(Tabla1[[#This Row],[AREA]],Hoja1!A:B,2,FALSE)</f>
        <v>01. Alcaldía</v>
      </c>
      <c r="U873" s="45" t="s">
        <v>187</v>
      </c>
      <c r="V873" s="42" t="str">
        <f>VLOOKUP(Tabla1[[#This Row],[PROGRAMA]],Hoja1!A:B,2,FALSE)</f>
        <v>9205. Imprenta municipal</v>
      </c>
      <c r="W873" s="45">
        <v>22</v>
      </c>
      <c r="X873" s="45">
        <v>22100</v>
      </c>
    </row>
    <row r="874" spans="1:24" x14ac:dyDescent="0.25">
      <c r="A874" s="33">
        <v>220259001013</v>
      </c>
      <c r="B874" s="55" t="s">
        <v>451</v>
      </c>
      <c r="C874" s="34">
        <v>46023</v>
      </c>
      <c r="D874" s="33">
        <v>22026001156</v>
      </c>
      <c r="E874" s="55" t="s">
        <v>2006</v>
      </c>
      <c r="F874" s="35">
        <v>150000</v>
      </c>
      <c r="G874" s="55" t="s">
        <v>314</v>
      </c>
      <c r="H874" s="55" t="s">
        <v>2007</v>
      </c>
      <c r="I874" s="33">
        <v>220</v>
      </c>
      <c r="J874" s="55" t="s">
        <v>527</v>
      </c>
      <c r="K874" s="55" t="s">
        <v>1703</v>
      </c>
      <c r="L874" s="55" t="s">
        <v>473</v>
      </c>
      <c r="M874" s="55" t="s">
        <v>457</v>
      </c>
      <c r="N874" s="55" t="s">
        <v>458</v>
      </c>
      <c r="O874" s="32" t="s">
        <v>276</v>
      </c>
      <c r="P874" s="32" t="s">
        <v>242</v>
      </c>
      <c r="Q874" s="45" t="s">
        <v>396</v>
      </c>
      <c r="R874" s="32" t="s">
        <v>231</v>
      </c>
      <c r="S874" s="45" t="s">
        <v>262</v>
      </c>
      <c r="T874" s="42" t="str">
        <f>VLOOKUP(Tabla1[[#This Row],[AREA]],Hoja1!A:B,2,FALSE)</f>
        <v>11. Salud pública y seguridad ciudadana</v>
      </c>
      <c r="U874" s="45" t="s">
        <v>106</v>
      </c>
      <c r="V874" s="42" t="str">
        <f>VLOOKUP(Tabla1[[#This Row],[PROGRAMA]],Hoja1!A:B,2,FALSE)</f>
        <v>1321. Policía municipal</v>
      </c>
      <c r="W874" s="45">
        <v>22</v>
      </c>
      <c r="X874" s="45">
        <v>22100</v>
      </c>
    </row>
    <row r="875" spans="1:24" x14ac:dyDescent="0.25">
      <c r="A875" s="33">
        <v>220259001014</v>
      </c>
      <c r="B875" s="55" t="s">
        <v>451</v>
      </c>
      <c r="C875" s="34">
        <v>46023</v>
      </c>
      <c r="D875" s="33">
        <v>22026001089</v>
      </c>
      <c r="E875" s="55" t="s">
        <v>2008</v>
      </c>
      <c r="F875" s="35">
        <v>79200</v>
      </c>
      <c r="G875" s="55" t="s">
        <v>314</v>
      </c>
      <c r="H875" s="55" t="s">
        <v>2009</v>
      </c>
      <c r="I875" s="33">
        <v>220</v>
      </c>
      <c r="J875" s="55" t="s">
        <v>527</v>
      </c>
      <c r="K875" s="55" t="s">
        <v>1703</v>
      </c>
      <c r="L875" s="55" t="s">
        <v>473</v>
      </c>
      <c r="M875" s="55" t="s">
        <v>457</v>
      </c>
      <c r="N875" s="55" t="s">
        <v>458</v>
      </c>
      <c r="O875" s="32" t="s">
        <v>276</v>
      </c>
      <c r="P875" s="32" t="s">
        <v>242</v>
      </c>
      <c r="Q875" s="45" t="s">
        <v>396</v>
      </c>
      <c r="R875" s="32" t="s">
        <v>231</v>
      </c>
      <c r="S875" s="45" t="s">
        <v>66</v>
      </c>
      <c r="T875" s="42" t="str">
        <f>VLOOKUP(Tabla1[[#This Row],[AREA]],Hoja1!A:B,2,FALSE)</f>
        <v>01. Alcaldía</v>
      </c>
      <c r="U875" s="45" t="s">
        <v>265</v>
      </c>
      <c r="V875" s="42" t="str">
        <f>VLOOKUP(Tabla1[[#This Row],[PROGRAMA]],Hoja1!A:B,2,FALSE)</f>
        <v>4331. Desarrollo empresarial</v>
      </c>
      <c r="W875" s="45">
        <v>22</v>
      </c>
      <c r="X875" s="45">
        <v>22100</v>
      </c>
    </row>
    <row r="876" spans="1:24" x14ac:dyDescent="0.25">
      <c r="A876" s="33">
        <v>220259000842</v>
      </c>
      <c r="B876" s="55" t="s">
        <v>451</v>
      </c>
      <c r="C876" s="34">
        <v>46023</v>
      </c>
      <c r="D876" s="33">
        <v>22026001825</v>
      </c>
      <c r="E876" s="55" t="s">
        <v>645</v>
      </c>
      <c r="F876" s="35">
        <v>3500</v>
      </c>
      <c r="G876" s="55" t="s">
        <v>310</v>
      </c>
      <c r="H876" s="55" t="s">
        <v>2010</v>
      </c>
      <c r="I876" s="33">
        <v>220</v>
      </c>
      <c r="J876" s="55" t="s">
        <v>455</v>
      </c>
      <c r="K876" s="55" t="s">
        <v>455</v>
      </c>
      <c r="L876" s="55" t="s">
        <v>456</v>
      </c>
      <c r="M876" s="55" t="s">
        <v>467</v>
      </c>
      <c r="N876" s="55" t="s">
        <v>468</v>
      </c>
      <c r="O876" s="32" t="s">
        <v>281</v>
      </c>
      <c r="P876" s="32" t="s">
        <v>242</v>
      </c>
      <c r="Q876" s="45" t="s">
        <v>396</v>
      </c>
      <c r="R876" s="32" t="s">
        <v>231</v>
      </c>
      <c r="S876" s="45" t="s">
        <v>71</v>
      </c>
      <c r="T876" s="42" t="str">
        <f>VLOOKUP(Tabla1[[#This Row],[AREA]],Hoja1!A:B,2,FALSE)</f>
        <v>06. Educación y cultura</v>
      </c>
      <c r="U876" s="45" t="s">
        <v>149</v>
      </c>
      <c r="V876" s="42" t="str">
        <f>VLOOKUP(Tabla1[[#This Row],[PROGRAMA]],Hoja1!A:B,2,FALSE)</f>
        <v>3261. Servicios complementarios de educación</v>
      </c>
      <c r="W876" s="45">
        <v>22</v>
      </c>
      <c r="X876" s="45">
        <v>22799</v>
      </c>
    </row>
    <row r="877" spans="1:24" x14ac:dyDescent="0.25">
      <c r="A877" s="33">
        <v>220259000972</v>
      </c>
      <c r="B877" s="55" t="s">
        <v>451</v>
      </c>
      <c r="C877" s="34">
        <v>46023</v>
      </c>
      <c r="D877" s="33">
        <v>22026001660</v>
      </c>
      <c r="E877" s="55" t="s">
        <v>559</v>
      </c>
      <c r="F877" s="35">
        <v>800</v>
      </c>
      <c r="G877" s="55" t="s">
        <v>310</v>
      </c>
      <c r="H877" s="55" t="s">
        <v>2011</v>
      </c>
      <c r="I877" s="33">
        <v>220</v>
      </c>
      <c r="J877" s="55" t="s">
        <v>455</v>
      </c>
      <c r="K877" s="55" t="s">
        <v>455</v>
      </c>
      <c r="L877" s="55" t="s">
        <v>456</v>
      </c>
      <c r="M877" s="55" t="s">
        <v>467</v>
      </c>
      <c r="N877" s="55" t="s">
        <v>468</v>
      </c>
      <c r="O877" s="32" t="s">
        <v>281</v>
      </c>
      <c r="P877" s="32" t="s">
        <v>242</v>
      </c>
      <c r="Q877" s="45" t="s">
        <v>396</v>
      </c>
      <c r="R877" s="32" t="s">
        <v>231</v>
      </c>
      <c r="S877" s="45" t="s">
        <v>75</v>
      </c>
      <c r="T877" s="42" t="str">
        <f>VLOOKUP(Tabla1[[#This Row],[AREA]],Hoja1!A:B,2,FALSE)</f>
        <v>10. Personas mayores, familia y servicios sociales</v>
      </c>
      <c r="U877" s="45" t="s">
        <v>136</v>
      </c>
      <c r="V877" s="42" t="str">
        <f>VLOOKUP(Tabla1[[#This Row],[PROGRAMA]],Hoja1!A:B,2,FALSE)</f>
        <v>2315. Políticas de Igualdad e infancia</v>
      </c>
      <c r="W877" s="45">
        <v>22</v>
      </c>
      <c r="X877" s="45">
        <v>22799</v>
      </c>
    </row>
    <row r="878" spans="1:24" x14ac:dyDescent="0.25">
      <c r="A878" s="33">
        <v>220260000667</v>
      </c>
      <c r="B878" s="55" t="s">
        <v>451</v>
      </c>
      <c r="C878" s="34">
        <v>46049</v>
      </c>
      <c r="D878" s="33">
        <v>22026000441</v>
      </c>
      <c r="E878" s="55" t="s">
        <v>1211</v>
      </c>
      <c r="F878" s="35">
        <v>130</v>
      </c>
      <c r="G878" s="55" t="s">
        <v>60</v>
      </c>
      <c r="H878" s="55" t="s">
        <v>2012</v>
      </c>
      <c r="I878" s="33">
        <v>220</v>
      </c>
      <c r="J878" s="55" t="s">
        <v>455</v>
      </c>
      <c r="K878" s="55" t="s">
        <v>455</v>
      </c>
      <c r="L878" s="55" t="s">
        <v>473</v>
      </c>
      <c r="M878" s="55" t="s">
        <v>467</v>
      </c>
      <c r="N878" s="55" t="s">
        <v>468</v>
      </c>
      <c r="O878" s="32" t="s">
        <v>281</v>
      </c>
      <c r="P878" s="32" t="s">
        <v>242</v>
      </c>
      <c r="Q878" s="45" t="s">
        <v>396</v>
      </c>
      <c r="R878" s="32" t="s">
        <v>231</v>
      </c>
      <c r="S878" s="45" t="s">
        <v>66</v>
      </c>
      <c r="T878" s="42" t="str">
        <f>VLOOKUP(Tabla1[[#This Row],[AREA]],Hoja1!A:B,2,FALSE)</f>
        <v>01. Alcaldía</v>
      </c>
      <c r="U878" s="45" t="s">
        <v>265</v>
      </c>
      <c r="V878" s="42" t="str">
        <f>VLOOKUP(Tabla1[[#This Row],[PROGRAMA]],Hoja1!A:B,2,FALSE)</f>
        <v>4331. Desarrollo empresarial</v>
      </c>
      <c r="W878" s="45">
        <v>22</v>
      </c>
      <c r="X878" s="45">
        <v>22699</v>
      </c>
    </row>
    <row r="879" spans="1:24" x14ac:dyDescent="0.25">
      <c r="A879" s="33">
        <v>220260000922</v>
      </c>
      <c r="B879" s="55" t="s">
        <v>451</v>
      </c>
      <c r="C879" s="34">
        <v>46063</v>
      </c>
      <c r="D879" s="33">
        <v>22026000961</v>
      </c>
      <c r="E879" s="55" t="s">
        <v>559</v>
      </c>
      <c r="F879" s="35">
        <v>7259.97</v>
      </c>
      <c r="G879" s="55" t="s">
        <v>60</v>
      </c>
      <c r="H879" s="55" t="s">
        <v>2013</v>
      </c>
      <c r="I879" s="33">
        <v>220</v>
      </c>
      <c r="J879" s="55" t="s">
        <v>455</v>
      </c>
      <c r="K879" s="55" t="s">
        <v>455</v>
      </c>
      <c r="L879" s="55" t="s">
        <v>456</v>
      </c>
      <c r="M879" s="55" t="s">
        <v>467</v>
      </c>
      <c r="N879" s="55" t="s">
        <v>468</v>
      </c>
      <c r="O879" s="32" t="s">
        <v>281</v>
      </c>
      <c r="P879" s="32" t="s">
        <v>242</v>
      </c>
      <c r="Q879" s="45" t="s">
        <v>396</v>
      </c>
      <c r="R879" s="32" t="s">
        <v>231</v>
      </c>
      <c r="S879" s="45" t="s">
        <v>75</v>
      </c>
      <c r="T879" s="42" t="str">
        <f>VLOOKUP(Tabla1[[#This Row],[AREA]],Hoja1!A:B,2,FALSE)</f>
        <v>10. Personas mayores, familia y servicios sociales</v>
      </c>
      <c r="U879" s="45" t="s">
        <v>136</v>
      </c>
      <c r="V879" s="42" t="str">
        <f>VLOOKUP(Tabla1[[#This Row],[PROGRAMA]],Hoja1!A:B,2,FALSE)</f>
        <v>2315. Políticas de Igualdad e infancia</v>
      </c>
      <c r="W879" s="45">
        <v>22</v>
      </c>
      <c r="X879" s="45">
        <v>22799</v>
      </c>
    </row>
    <row r="880" spans="1:24" x14ac:dyDescent="0.25">
      <c r="A880" s="33">
        <v>220260003000</v>
      </c>
      <c r="B880" s="55" t="s">
        <v>451</v>
      </c>
      <c r="C880" s="34">
        <v>46073</v>
      </c>
      <c r="D880" s="33">
        <v>22026002481</v>
      </c>
      <c r="E880" s="55" t="s">
        <v>665</v>
      </c>
      <c r="F880" s="35">
        <v>213.26</v>
      </c>
      <c r="G880" s="55" t="s">
        <v>60</v>
      </c>
      <c r="H880" s="55" t="s">
        <v>2014</v>
      </c>
      <c r="I880" s="33">
        <v>220</v>
      </c>
      <c r="J880" s="55" t="s">
        <v>455</v>
      </c>
      <c r="K880" s="55" t="s">
        <v>455</v>
      </c>
      <c r="L880" s="55" t="s">
        <v>456</v>
      </c>
      <c r="M880" s="55" t="s">
        <v>467</v>
      </c>
      <c r="N880" s="55" t="s">
        <v>468</v>
      </c>
      <c r="O880" s="32" t="s">
        <v>281</v>
      </c>
      <c r="P880" s="32" t="s">
        <v>242</v>
      </c>
      <c r="Q880" s="45" t="s">
        <v>396</v>
      </c>
      <c r="R880" s="32" t="s">
        <v>231</v>
      </c>
      <c r="S880" s="45" t="s">
        <v>66</v>
      </c>
      <c r="T880" s="42" t="str">
        <f>VLOOKUP(Tabla1[[#This Row],[AREA]],Hoja1!A:B,2,FALSE)</f>
        <v>01. Alcaldía</v>
      </c>
      <c r="U880" s="45" t="s">
        <v>265</v>
      </c>
      <c r="V880" s="42" t="str">
        <f>VLOOKUP(Tabla1[[#This Row],[PROGRAMA]],Hoja1!A:B,2,FALSE)</f>
        <v>4331. Desarrollo empresarial</v>
      </c>
      <c r="W880" s="45">
        <v>22</v>
      </c>
      <c r="X880" s="45">
        <v>22799</v>
      </c>
    </row>
    <row r="881" spans="1:24" x14ac:dyDescent="0.25">
      <c r="A881" s="33">
        <v>220260004491</v>
      </c>
      <c r="B881" s="55" t="s">
        <v>451</v>
      </c>
      <c r="C881" s="34">
        <v>46080</v>
      </c>
      <c r="D881" s="33">
        <v>22026002638</v>
      </c>
      <c r="E881" s="55" t="s">
        <v>726</v>
      </c>
      <c r="F881" s="35">
        <v>630.41</v>
      </c>
      <c r="G881" s="55" t="s">
        <v>2015</v>
      </c>
      <c r="H881" s="55" t="s">
        <v>2016</v>
      </c>
      <c r="I881" s="33">
        <v>220</v>
      </c>
      <c r="J881" s="55" t="s">
        <v>2017</v>
      </c>
      <c r="K881" s="55" t="s">
        <v>643</v>
      </c>
      <c r="L881" s="55" t="s">
        <v>456</v>
      </c>
      <c r="M881" s="55" t="s">
        <v>467</v>
      </c>
      <c r="N881" s="55" t="s">
        <v>468</v>
      </c>
      <c r="O881" s="32" t="s">
        <v>281</v>
      </c>
      <c r="P881" s="32" t="s">
        <v>242</v>
      </c>
      <c r="Q881" s="45" t="s">
        <v>396</v>
      </c>
      <c r="R881" s="32" t="s">
        <v>231</v>
      </c>
      <c r="S881" s="45" t="s">
        <v>69</v>
      </c>
      <c r="T881" s="42" t="str">
        <f>VLOOKUP(Tabla1[[#This Row],[AREA]],Hoja1!A:B,2,FALSE)</f>
        <v>03. Participación ciudadana y deportes</v>
      </c>
      <c r="U881" s="45" t="s">
        <v>192</v>
      </c>
      <c r="V881" s="42" t="str">
        <f>VLOOKUP(Tabla1[[#This Row],[PROGRAMA]],Hoja1!A:B,2,FALSE)</f>
        <v>9241. Participación ciudadana</v>
      </c>
      <c r="W881" s="45">
        <v>21</v>
      </c>
      <c r="X881" s="45">
        <v>213</v>
      </c>
    </row>
    <row r="882" spans="1:24" x14ac:dyDescent="0.25">
      <c r="A882" s="33">
        <v>220259001015</v>
      </c>
      <c r="B882" s="55" t="s">
        <v>451</v>
      </c>
      <c r="C882" s="34">
        <v>46023</v>
      </c>
      <c r="D882" s="33">
        <v>22026001548</v>
      </c>
      <c r="E882" s="55" t="s">
        <v>2018</v>
      </c>
      <c r="F882" s="35">
        <v>85000</v>
      </c>
      <c r="G882" s="55" t="s">
        <v>314</v>
      </c>
      <c r="H882" s="55" t="s">
        <v>2019</v>
      </c>
      <c r="I882" s="33">
        <v>220</v>
      </c>
      <c r="J882" s="55" t="s">
        <v>527</v>
      </c>
      <c r="K882" s="55" t="s">
        <v>1703</v>
      </c>
      <c r="L882" s="55" t="s">
        <v>473</v>
      </c>
      <c r="M882" s="55" t="s">
        <v>457</v>
      </c>
      <c r="N882" s="55" t="s">
        <v>474</v>
      </c>
      <c r="O882" s="32" t="s">
        <v>276</v>
      </c>
      <c r="P882" s="32" t="s">
        <v>242</v>
      </c>
      <c r="Q882" s="45" t="s">
        <v>396</v>
      </c>
      <c r="R882" s="32" t="s">
        <v>231</v>
      </c>
      <c r="S882" s="45" t="s">
        <v>70</v>
      </c>
      <c r="T882" s="42" t="str">
        <f>VLOOKUP(Tabla1[[#This Row],[AREA]],Hoja1!A:B,2,FALSE)</f>
        <v>04. Hacienda, personal y modernización administrativa</v>
      </c>
      <c r="U882" s="45" t="s">
        <v>186</v>
      </c>
      <c r="V882" s="42" t="str">
        <f>VLOOKUP(Tabla1[[#This Row],[PROGRAMA]],Hoja1!A:B,2,FALSE)</f>
        <v>9204. Tecnologías de la información y comunicación</v>
      </c>
      <c r="W882" s="45">
        <v>22</v>
      </c>
      <c r="X882" s="45">
        <v>22100</v>
      </c>
    </row>
    <row r="883" spans="1:24" x14ac:dyDescent="0.25">
      <c r="A883" s="33">
        <v>220260000946</v>
      </c>
      <c r="B883" s="55" t="s">
        <v>451</v>
      </c>
      <c r="C883" s="34">
        <v>46063</v>
      </c>
      <c r="D883" s="33">
        <v>22026001546</v>
      </c>
      <c r="E883" s="55" t="s">
        <v>661</v>
      </c>
      <c r="F883" s="35">
        <v>751.95</v>
      </c>
      <c r="G883" s="55" t="s">
        <v>2020</v>
      </c>
      <c r="H883" s="55" t="s">
        <v>2021</v>
      </c>
      <c r="I883" s="33">
        <v>220</v>
      </c>
      <c r="J883" s="55" t="s">
        <v>2022</v>
      </c>
      <c r="K883" s="55" t="s">
        <v>494</v>
      </c>
      <c r="L883" s="55" t="s">
        <v>456</v>
      </c>
      <c r="M883" s="55" t="s">
        <v>467</v>
      </c>
      <c r="N883" s="55" t="s">
        <v>468</v>
      </c>
      <c r="O883" s="32" t="s">
        <v>281</v>
      </c>
      <c r="P883" s="32" t="s">
        <v>242</v>
      </c>
      <c r="Q883" s="45" t="s">
        <v>396</v>
      </c>
      <c r="R883" s="32" t="s">
        <v>231</v>
      </c>
      <c r="S883" s="45" t="s">
        <v>72</v>
      </c>
      <c r="T883" s="42" t="str">
        <f>VLOOKUP(Tabla1[[#This Row],[AREA]],Hoja1!A:B,2,FALSE)</f>
        <v>07. Medio ambiente</v>
      </c>
      <c r="U883" s="45" t="s">
        <v>128</v>
      </c>
      <c r="V883" s="42" t="str">
        <f>VLOOKUP(Tabla1[[#This Row],[PROGRAMA]],Hoja1!A:B,2,FALSE)</f>
        <v>1721. Protección del medio ambiente</v>
      </c>
      <c r="W883" s="45">
        <v>21</v>
      </c>
      <c r="X883" s="45">
        <v>213</v>
      </c>
    </row>
    <row r="884" spans="1:24" x14ac:dyDescent="0.25">
      <c r="A884" s="33">
        <v>220259001016</v>
      </c>
      <c r="B884" s="55" t="s">
        <v>451</v>
      </c>
      <c r="C884" s="34">
        <v>46023</v>
      </c>
      <c r="D884" s="33">
        <v>22026001239</v>
      </c>
      <c r="E884" s="55" t="s">
        <v>2023</v>
      </c>
      <c r="F884" s="35">
        <v>210000</v>
      </c>
      <c r="G884" s="55" t="s">
        <v>314</v>
      </c>
      <c r="H884" s="55" t="s">
        <v>2024</v>
      </c>
      <c r="I884" s="33">
        <v>220</v>
      </c>
      <c r="J884" s="55" t="s">
        <v>527</v>
      </c>
      <c r="K884" s="55" t="s">
        <v>1703</v>
      </c>
      <c r="L884" s="55" t="s">
        <v>473</v>
      </c>
      <c r="M884" s="55" t="s">
        <v>457</v>
      </c>
      <c r="N884" s="55" t="s">
        <v>458</v>
      </c>
      <c r="O884" s="32" t="s">
        <v>276</v>
      </c>
      <c r="P884" s="32" t="s">
        <v>242</v>
      </c>
      <c r="Q884" s="45" t="s">
        <v>396</v>
      </c>
      <c r="R884" s="32" t="s">
        <v>231</v>
      </c>
      <c r="S884" s="45" t="s">
        <v>73</v>
      </c>
      <c r="T884" s="42" t="str">
        <f>VLOOKUP(Tabla1[[#This Row],[AREA]],Hoja1!A:B,2,FALSE)</f>
        <v>08. Tráfico y movilidad</v>
      </c>
      <c r="U884" s="45" t="s">
        <v>108</v>
      </c>
      <c r="V884" s="42" t="str">
        <f>VLOOKUP(Tabla1[[#This Row],[PROGRAMA]],Hoja1!A:B,2,FALSE)</f>
        <v>1341. Movilidad</v>
      </c>
      <c r="W884" s="45">
        <v>22</v>
      </c>
      <c r="X884" s="45">
        <v>22100</v>
      </c>
    </row>
    <row r="885" spans="1:24" x14ac:dyDescent="0.25">
      <c r="A885" s="33">
        <v>220260002145</v>
      </c>
      <c r="B885" s="55" t="s">
        <v>451</v>
      </c>
      <c r="C885" s="34">
        <v>46069</v>
      </c>
      <c r="D885" s="33">
        <v>22026002214</v>
      </c>
      <c r="E885" s="55" t="s">
        <v>2025</v>
      </c>
      <c r="F885" s="35">
        <v>4719</v>
      </c>
      <c r="G885" s="55" t="s">
        <v>43</v>
      </c>
      <c r="H885" s="55" t="s">
        <v>2026</v>
      </c>
      <c r="I885" s="33">
        <v>220</v>
      </c>
      <c r="J885" s="55" t="s">
        <v>455</v>
      </c>
      <c r="K885" s="55" t="s">
        <v>455</v>
      </c>
      <c r="L885" s="55" t="s">
        <v>473</v>
      </c>
      <c r="M885" s="55" t="s">
        <v>467</v>
      </c>
      <c r="N885" s="55" t="s">
        <v>468</v>
      </c>
      <c r="O885" s="32" t="s">
        <v>281</v>
      </c>
      <c r="P885" s="32" t="s">
        <v>242</v>
      </c>
      <c r="Q885" s="45" t="s">
        <v>396</v>
      </c>
      <c r="R885" s="32" t="s">
        <v>231</v>
      </c>
      <c r="S885" s="45" t="s">
        <v>262</v>
      </c>
      <c r="T885" s="42" t="str">
        <f>VLOOKUP(Tabla1[[#This Row],[AREA]],Hoja1!A:B,2,FALSE)</f>
        <v>11. Salud pública y seguridad ciudadana</v>
      </c>
      <c r="U885" s="45" t="s">
        <v>121</v>
      </c>
      <c r="V885" s="42" t="str">
        <f>VLOOKUP(Tabla1[[#This Row],[PROGRAMA]],Hoja1!A:B,2,FALSE)</f>
        <v>1631. Limpieza viaria</v>
      </c>
      <c r="W885" s="45">
        <v>22</v>
      </c>
      <c r="X885" s="45">
        <v>22106</v>
      </c>
    </row>
    <row r="886" spans="1:24" x14ac:dyDescent="0.25">
      <c r="A886" s="33">
        <v>220260000828</v>
      </c>
      <c r="B886" s="55" t="s">
        <v>451</v>
      </c>
      <c r="C886" s="34">
        <v>46057</v>
      </c>
      <c r="D886" s="33">
        <v>22026000936</v>
      </c>
      <c r="E886" s="55" t="s">
        <v>977</v>
      </c>
      <c r="F886" s="35">
        <v>7000</v>
      </c>
      <c r="G886" s="55" t="s">
        <v>51</v>
      </c>
      <c r="H886" s="55" t="s">
        <v>2027</v>
      </c>
      <c r="I886" s="33">
        <v>220</v>
      </c>
      <c r="J886" s="55" t="s">
        <v>455</v>
      </c>
      <c r="K886" s="55" t="s">
        <v>455</v>
      </c>
      <c r="L886" s="55" t="s">
        <v>473</v>
      </c>
      <c r="M886" s="55" t="s">
        <v>467</v>
      </c>
      <c r="N886" s="55" t="s">
        <v>468</v>
      </c>
      <c r="O886" s="32" t="s">
        <v>281</v>
      </c>
      <c r="P886" s="32" t="s">
        <v>242</v>
      </c>
      <c r="Q886" s="45" t="s">
        <v>396</v>
      </c>
      <c r="R886" s="32" t="s">
        <v>231</v>
      </c>
      <c r="S886" s="45" t="s">
        <v>66</v>
      </c>
      <c r="T886" s="42" t="str">
        <f>VLOOKUP(Tabla1[[#This Row],[AREA]],Hoja1!A:B,2,FALSE)</f>
        <v>01. Alcaldía</v>
      </c>
      <c r="U886" s="45" t="s">
        <v>187</v>
      </c>
      <c r="V886" s="42" t="str">
        <f>VLOOKUP(Tabla1[[#This Row],[PROGRAMA]],Hoja1!A:B,2,FALSE)</f>
        <v>9205. Imprenta municipal</v>
      </c>
      <c r="W886" s="45">
        <v>22</v>
      </c>
      <c r="X886" s="45">
        <v>22199</v>
      </c>
    </row>
    <row r="887" spans="1:24" x14ac:dyDescent="0.25">
      <c r="A887" s="33">
        <v>220259001017</v>
      </c>
      <c r="B887" s="55" t="s">
        <v>451</v>
      </c>
      <c r="C887" s="34">
        <v>46023</v>
      </c>
      <c r="D887" s="33">
        <v>22026002054</v>
      </c>
      <c r="E887" s="55" t="s">
        <v>2028</v>
      </c>
      <c r="F887" s="35">
        <v>128000</v>
      </c>
      <c r="G887" s="55" t="s">
        <v>314</v>
      </c>
      <c r="H887" s="55" t="s">
        <v>2029</v>
      </c>
      <c r="I887" s="33">
        <v>220</v>
      </c>
      <c r="J887" s="55" t="s">
        <v>527</v>
      </c>
      <c r="K887" s="55" t="s">
        <v>1703</v>
      </c>
      <c r="L887" s="55" t="s">
        <v>473</v>
      </c>
      <c r="M887" s="55" t="s">
        <v>457</v>
      </c>
      <c r="N887" s="55" t="s">
        <v>458</v>
      </c>
      <c r="O887" s="32" t="s">
        <v>276</v>
      </c>
      <c r="P887" s="32" t="s">
        <v>242</v>
      </c>
      <c r="Q887" s="45" t="s">
        <v>396</v>
      </c>
      <c r="R887" s="32" t="s">
        <v>231</v>
      </c>
      <c r="S887" s="45" t="s">
        <v>74</v>
      </c>
      <c r="T887" s="42" t="str">
        <f>VLOOKUP(Tabla1[[#This Row],[AREA]],Hoja1!A:B,2,FALSE)</f>
        <v>09. Turismo, eventos y marca ciudad</v>
      </c>
      <c r="U887" s="45" t="s">
        <v>176</v>
      </c>
      <c r="V887" s="42" t="str">
        <f>VLOOKUP(Tabla1[[#This Row],[PROGRAMA]],Hoja1!A:B,2,FALSE)</f>
        <v>4321. Turismo</v>
      </c>
      <c r="W887" s="45">
        <v>22</v>
      </c>
      <c r="X887" s="45">
        <v>22100</v>
      </c>
    </row>
    <row r="888" spans="1:24" x14ac:dyDescent="0.25">
      <c r="A888" s="33">
        <v>220260000682</v>
      </c>
      <c r="B888" s="55" t="s">
        <v>451</v>
      </c>
      <c r="C888" s="34">
        <v>46049</v>
      </c>
      <c r="D888" s="33">
        <v>22026000696</v>
      </c>
      <c r="E888" s="55" t="s">
        <v>542</v>
      </c>
      <c r="F888" s="35">
        <v>495</v>
      </c>
      <c r="G888" s="55" t="s">
        <v>1826</v>
      </c>
      <c r="H888" s="55" t="s">
        <v>2030</v>
      </c>
      <c r="I888" s="33">
        <v>220</v>
      </c>
      <c r="J888" s="55" t="s">
        <v>455</v>
      </c>
      <c r="K888" s="55" t="s">
        <v>455</v>
      </c>
      <c r="L888" s="55" t="s">
        <v>456</v>
      </c>
      <c r="M888" s="55" t="s">
        <v>467</v>
      </c>
      <c r="N888" s="55" t="s">
        <v>468</v>
      </c>
      <c r="O888" s="32" t="s">
        <v>281</v>
      </c>
      <c r="P888" s="32" t="s">
        <v>242</v>
      </c>
      <c r="Q888" s="45" t="s">
        <v>396</v>
      </c>
      <c r="R888" s="32" t="s">
        <v>231</v>
      </c>
      <c r="S888" s="45" t="s">
        <v>69</v>
      </c>
      <c r="T888" s="42" t="str">
        <f>VLOOKUP(Tabla1[[#This Row],[AREA]],Hoja1!A:B,2,FALSE)</f>
        <v>03. Participación ciudadana y deportes</v>
      </c>
      <c r="U888" s="45" t="s">
        <v>192</v>
      </c>
      <c r="V888" s="42" t="str">
        <f>VLOOKUP(Tabla1[[#This Row],[PROGRAMA]],Hoja1!A:B,2,FALSE)</f>
        <v>9241. Participación ciudadana</v>
      </c>
      <c r="W888" s="45">
        <v>22</v>
      </c>
      <c r="X888" s="45">
        <v>22609</v>
      </c>
    </row>
    <row r="889" spans="1:24" x14ac:dyDescent="0.25">
      <c r="A889" s="33">
        <v>220260000833</v>
      </c>
      <c r="B889" s="55" t="s">
        <v>451</v>
      </c>
      <c r="C889" s="34">
        <v>46057</v>
      </c>
      <c r="D889" s="33">
        <v>22026000960</v>
      </c>
      <c r="E889" s="55" t="s">
        <v>542</v>
      </c>
      <c r="F889" s="35">
        <v>495</v>
      </c>
      <c r="G889" s="55" t="s">
        <v>1826</v>
      </c>
      <c r="H889" s="55" t="s">
        <v>2031</v>
      </c>
      <c r="I889" s="33">
        <v>220</v>
      </c>
      <c r="J889" s="55" t="s">
        <v>455</v>
      </c>
      <c r="K889" s="55" t="s">
        <v>455</v>
      </c>
      <c r="L889" s="55" t="s">
        <v>456</v>
      </c>
      <c r="M889" s="55" t="s">
        <v>467</v>
      </c>
      <c r="N889" s="55" t="s">
        <v>468</v>
      </c>
      <c r="O889" s="32" t="s">
        <v>281</v>
      </c>
      <c r="P889" s="32" t="s">
        <v>242</v>
      </c>
      <c r="Q889" s="45" t="s">
        <v>396</v>
      </c>
      <c r="R889" s="32" t="s">
        <v>231</v>
      </c>
      <c r="S889" s="45" t="s">
        <v>69</v>
      </c>
      <c r="T889" s="42" t="str">
        <f>VLOOKUP(Tabla1[[#This Row],[AREA]],Hoja1!A:B,2,FALSE)</f>
        <v>03. Participación ciudadana y deportes</v>
      </c>
      <c r="U889" s="45" t="s">
        <v>192</v>
      </c>
      <c r="V889" s="42" t="str">
        <f>VLOOKUP(Tabla1[[#This Row],[PROGRAMA]],Hoja1!A:B,2,FALSE)</f>
        <v>9241. Participación ciudadana</v>
      </c>
      <c r="W889" s="45">
        <v>22</v>
      </c>
      <c r="X889" s="45">
        <v>22609</v>
      </c>
    </row>
    <row r="890" spans="1:24" x14ac:dyDescent="0.25">
      <c r="A890" s="33">
        <v>220260002133</v>
      </c>
      <c r="B890" s="55" t="s">
        <v>451</v>
      </c>
      <c r="C890" s="34">
        <v>46069</v>
      </c>
      <c r="D890" s="33">
        <v>22026002154</v>
      </c>
      <c r="E890" s="55" t="s">
        <v>1221</v>
      </c>
      <c r="F890" s="35">
        <v>2250.6</v>
      </c>
      <c r="G890" s="55" t="s">
        <v>407</v>
      </c>
      <c r="H890" s="55" t="s">
        <v>2032</v>
      </c>
      <c r="I890" s="33">
        <v>220</v>
      </c>
      <c r="J890" s="55" t="s">
        <v>455</v>
      </c>
      <c r="K890" s="55" t="s">
        <v>455</v>
      </c>
      <c r="L890" s="55" t="s">
        <v>456</v>
      </c>
      <c r="M890" s="55" t="s">
        <v>467</v>
      </c>
      <c r="N890" s="55" t="s">
        <v>468</v>
      </c>
      <c r="O890" s="32" t="s">
        <v>281</v>
      </c>
      <c r="P890" s="32" t="s">
        <v>242</v>
      </c>
      <c r="Q890" s="45" t="s">
        <v>396</v>
      </c>
      <c r="R890" s="32" t="s">
        <v>231</v>
      </c>
      <c r="S890" s="45" t="s">
        <v>261</v>
      </c>
      <c r="T890" s="42" t="str">
        <f>VLOOKUP(Tabla1[[#This Row],[AREA]],Hoja1!A:B,2,FALSE)</f>
        <v>05. Comercio, mercados y consumo</v>
      </c>
      <c r="U890" s="45" t="s">
        <v>175</v>
      </c>
      <c r="V890" s="42" t="str">
        <f>VLOOKUP(Tabla1[[#This Row],[PROGRAMA]],Hoja1!A:B,2,FALSE)</f>
        <v>4314. Actuaciones en materia de comercio minorista</v>
      </c>
      <c r="W890" s="45">
        <v>22</v>
      </c>
      <c r="X890" s="45">
        <v>22799</v>
      </c>
    </row>
    <row r="891" spans="1:24" x14ac:dyDescent="0.25">
      <c r="A891" s="33">
        <v>220259001018</v>
      </c>
      <c r="B891" s="55" t="s">
        <v>451</v>
      </c>
      <c r="C891" s="34">
        <v>46023</v>
      </c>
      <c r="D891" s="33">
        <v>22026001157</v>
      </c>
      <c r="E891" s="55" t="s">
        <v>2033</v>
      </c>
      <c r="F891" s="35">
        <v>35000</v>
      </c>
      <c r="G891" s="55" t="s">
        <v>314</v>
      </c>
      <c r="H891" s="55" t="s">
        <v>2034</v>
      </c>
      <c r="I891" s="33">
        <v>220</v>
      </c>
      <c r="J891" s="55" t="s">
        <v>527</v>
      </c>
      <c r="K891" s="55" t="s">
        <v>1703</v>
      </c>
      <c r="L891" s="55" t="s">
        <v>473</v>
      </c>
      <c r="M891" s="55" t="s">
        <v>457</v>
      </c>
      <c r="N891" s="55" t="s">
        <v>458</v>
      </c>
      <c r="O891" s="32" t="s">
        <v>276</v>
      </c>
      <c r="P891" s="32" t="s">
        <v>242</v>
      </c>
      <c r="Q891" s="45" t="s">
        <v>396</v>
      </c>
      <c r="R891" s="32" t="s">
        <v>231</v>
      </c>
      <c r="S891" s="45" t="s">
        <v>262</v>
      </c>
      <c r="T891" s="42" t="str">
        <f>VLOOKUP(Tabla1[[#This Row],[AREA]],Hoja1!A:B,2,FALSE)</f>
        <v>11. Salud pública y seguridad ciudadana</v>
      </c>
      <c r="U891" s="45" t="s">
        <v>112</v>
      </c>
      <c r="V891" s="42" t="str">
        <f>VLOOKUP(Tabla1[[#This Row],[PROGRAMA]],Hoja1!A:B,2,FALSE)</f>
        <v>1361. Prevención y extinción de incencios</v>
      </c>
      <c r="W891" s="45">
        <v>22</v>
      </c>
      <c r="X891" s="45">
        <v>22100</v>
      </c>
    </row>
    <row r="892" spans="1:24" x14ac:dyDescent="0.25">
      <c r="A892" s="33">
        <v>220259001019</v>
      </c>
      <c r="B892" s="55" t="s">
        <v>451</v>
      </c>
      <c r="C892" s="34">
        <v>46023</v>
      </c>
      <c r="D892" s="33">
        <v>22026001158</v>
      </c>
      <c r="E892" s="55" t="s">
        <v>2035</v>
      </c>
      <c r="F892" s="35">
        <v>7500</v>
      </c>
      <c r="G892" s="55" t="s">
        <v>314</v>
      </c>
      <c r="H892" s="55" t="s">
        <v>2036</v>
      </c>
      <c r="I892" s="33">
        <v>220</v>
      </c>
      <c r="J892" s="55" t="s">
        <v>527</v>
      </c>
      <c r="K892" s="55" t="s">
        <v>1703</v>
      </c>
      <c r="L892" s="55" t="s">
        <v>473</v>
      </c>
      <c r="M892" s="55" t="s">
        <v>457</v>
      </c>
      <c r="N892" s="55" t="s">
        <v>458</v>
      </c>
      <c r="O892" s="32" t="s">
        <v>276</v>
      </c>
      <c r="P892" s="32" t="s">
        <v>242</v>
      </c>
      <c r="Q892" s="45" t="s">
        <v>396</v>
      </c>
      <c r="R892" s="32" t="s">
        <v>231</v>
      </c>
      <c r="S892" s="45" t="s">
        <v>262</v>
      </c>
      <c r="T892" s="42" t="str">
        <f>VLOOKUP(Tabla1[[#This Row],[AREA]],Hoja1!A:B,2,FALSE)</f>
        <v>11. Salud pública y seguridad ciudadana</v>
      </c>
      <c r="U892" s="45" t="s">
        <v>141</v>
      </c>
      <c r="V892" s="42" t="str">
        <f>VLOOKUP(Tabla1[[#This Row],[PROGRAMA]],Hoja1!A:B,2,FALSE)</f>
        <v>3111. Protección de la salubridad pública</v>
      </c>
      <c r="W892" s="45">
        <v>22</v>
      </c>
      <c r="X892" s="45">
        <v>22100</v>
      </c>
    </row>
    <row r="893" spans="1:24" x14ac:dyDescent="0.25">
      <c r="A893" s="33">
        <v>220259000954</v>
      </c>
      <c r="B893" s="55" t="s">
        <v>451</v>
      </c>
      <c r="C893" s="34">
        <v>46023</v>
      </c>
      <c r="D893" s="33">
        <v>22026001566</v>
      </c>
      <c r="E893" s="55" t="s">
        <v>645</v>
      </c>
      <c r="F893" s="35">
        <v>2541</v>
      </c>
      <c r="G893" s="55" t="s">
        <v>2037</v>
      </c>
      <c r="H893" s="55" t="s">
        <v>2038</v>
      </c>
      <c r="I893" s="33">
        <v>220</v>
      </c>
      <c r="J893" s="55" t="s">
        <v>455</v>
      </c>
      <c r="K893" s="55" t="s">
        <v>455</v>
      </c>
      <c r="L893" s="55" t="s">
        <v>456</v>
      </c>
      <c r="M893" s="55" t="s">
        <v>467</v>
      </c>
      <c r="N893" s="55" t="s">
        <v>468</v>
      </c>
      <c r="O893" s="32" t="s">
        <v>281</v>
      </c>
      <c r="P893" s="32" t="s">
        <v>242</v>
      </c>
      <c r="Q893" s="45" t="s">
        <v>396</v>
      </c>
      <c r="R893" s="32" t="s">
        <v>231</v>
      </c>
      <c r="S893" s="45" t="s">
        <v>71</v>
      </c>
      <c r="T893" s="42" t="str">
        <f>VLOOKUP(Tabla1[[#This Row],[AREA]],Hoja1!A:B,2,FALSE)</f>
        <v>06. Educación y cultura</v>
      </c>
      <c r="U893" s="45" t="s">
        <v>149</v>
      </c>
      <c r="V893" s="42" t="str">
        <f>VLOOKUP(Tabla1[[#This Row],[PROGRAMA]],Hoja1!A:B,2,FALSE)</f>
        <v>3261. Servicios complementarios de educación</v>
      </c>
      <c r="W893" s="45">
        <v>22</v>
      </c>
      <c r="X893" s="45">
        <v>22799</v>
      </c>
    </row>
    <row r="894" spans="1:24" x14ac:dyDescent="0.25">
      <c r="A894" s="33">
        <v>220259001020</v>
      </c>
      <c r="B894" s="55" t="s">
        <v>451</v>
      </c>
      <c r="C894" s="34">
        <v>46023</v>
      </c>
      <c r="D894" s="33">
        <v>22026001307</v>
      </c>
      <c r="E894" s="55" t="s">
        <v>2039</v>
      </c>
      <c r="F894" s="35">
        <v>215000</v>
      </c>
      <c r="G894" s="55" t="s">
        <v>314</v>
      </c>
      <c r="H894" s="55" t="s">
        <v>2040</v>
      </c>
      <c r="I894" s="33">
        <v>220</v>
      </c>
      <c r="J894" s="55" t="s">
        <v>527</v>
      </c>
      <c r="K894" s="55" t="s">
        <v>1703</v>
      </c>
      <c r="L894" s="55" t="s">
        <v>473</v>
      </c>
      <c r="M894" s="55" t="s">
        <v>457</v>
      </c>
      <c r="N894" s="55" t="s">
        <v>458</v>
      </c>
      <c r="O894" s="32" t="s">
        <v>276</v>
      </c>
      <c r="P894" s="32" t="s">
        <v>242</v>
      </c>
      <c r="Q894" s="45" t="s">
        <v>396</v>
      </c>
      <c r="R894" s="32" t="s">
        <v>231</v>
      </c>
      <c r="S894" s="45" t="s">
        <v>68</v>
      </c>
      <c r="T894" s="42" t="str">
        <f>VLOOKUP(Tabla1[[#This Row],[AREA]],Hoja1!A:B,2,FALSE)</f>
        <v>02. Urbanismo y vivienda</v>
      </c>
      <c r="U894" s="45" t="s">
        <v>197</v>
      </c>
      <c r="V894" s="42" t="str">
        <f>VLOOKUP(Tabla1[[#This Row],[PROGRAMA]],Hoja1!A:B,2,FALSE)</f>
        <v>9332. Mantenimiento de edificios e instalaciones municipales</v>
      </c>
      <c r="W894" s="45">
        <v>22</v>
      </c>
      <c r="X894" s="45">
        <v>22100</v>
      </c>
    </row>
    <row r="895" spans="1:24" x14ac:dyDescent="0.25">
      <c r="A895" s="33">
        <v>220260003011</v>
      </c>
      <c r="B895" s="55" t="s">
        <v>485</v>
      </c>
      <c r="C895" s="34">
        <v>46076</v>
      </c>
      <c r="D895" s="33">
        <v>22026000434</v>
      </c>
      <c r="E895" s="55" t="s">
        <v>726</v>
      </c>
      <c r="F895" s="35">
        <v>474.97</v>
      </c>
      <c r="G895" s="55" t="s">
        <v>1478</v>
      </c>
      <c r="H895" s="55" t="s">
        <v>2041</v>
      </c>
      <c r="I895" s="33">
        <v>300</v>
      </c>
      <c r="J895" s="55" t="s">
        <v>455</v>
      </c>
      <c r="K895" s="55" t="s">
        <v>494</v>
      </c>
      <c r="L895" s="55" t="s">
        <v>473</v>
      </c>
      <c r="M895" s="55" t="s">
        <v>457</v>
      </c>
      <c r="N895" s="55" t="s">
        <v>458</v>
      </c>
      <c r="O895" s="32" t="s">
        <v>276</v>
      </c>
      <c r="P895" s="32" t="s">
        <v>242</v>
      </c>
      <c r="Q895" s="45" t="s">
        <v>396</v>
      </c>
      <c r="R895" s="32" t="s">
        <v>231</v>
      </c>
      <c r="S895" s="45" t="s">
        <v>69</v>
      </c>
      <c r="T895" s="42" t="str">
        <f>VLOOKUP(Tabla1[[#This Row],[AREA]],Hoja1!A:B,2,FALSE)</f>
        <v>03. Participación ciudadana y deportes</v>
      </c>
      <c r="U895" s="45" t="s">
        <v>192</v>
      </c>
      <c r="V895" s="42" t="str">
        <f>VLOOKUP(Tabla1[[#This Row],[PROGRAMA]],Hoja1!A:B,2,FALSE)</f>
        <v>9241. Participación ciudadana</v>
      </c>
      <c r="W895" s="45">
        <v>21</v>
      </c>
      <c r="X895" s="45">
        <v>213</v>
      </c>
    </row>
    <row r="896" spans="1:24" x14ac:dyDescent="0.25">
      <c r="A896" s="33">
        <v>220260003012</v>
      </c>
      <c r="B896" s="55" t="s">
        <v>485</v>
      </c>
      <c r="C896" s="34">
        <v>46076</v>
      </c>
      <c r="D896" s="33">
        <v>22026000434</v>
      </c>
      <c r="E896" s="55" t="s">
        <v>726</v>
      </c>
      <c r="F896" s="35">
        <v>461.37</v>
      </c>
      <c r="G896" s="55" t="s">
        <v>1478</v>
      </c>
      <c r="H896" s="55" t="s">
        <v>2042</v>
      </c>
      <c r="I896" s="33">
        <v>300</v>
      </c>
      <c r="J896" s="55" t="s">
        <v>455</v>
      </c>
      <c r="K896" s="55" t="s">
        <v>494</v>
      </c>
      <c r="L896" s="55" t="s">
        <v>473</v>
      </c>
      <c r="M896" s="55" t="s">
        <v>457</v>
      </c>
      <c r="N896" s="55" t="s">
        <v>458</v>
      </c>
      <c r="O896" s="32" t="s">
        <v>276</v>
      </c>
      <c r="P896" s="32" t="s">
        <v>242</v>
      </c>
      <c r="Q896" s="45" t="s">
        <v>396</v>
      </c>
      <c r="R896" s="32" t="s">
        <v>231</v>
      </c>
      <c r="S896" s="45" t="s">
        <v>69</v>
      </c>
      <c r="T896" s="42" t="str">
        <f>VLOOKUP(Tabla1[[#This Row],[AREA]],Hoja1!A:B,2,FALSE)</f>
        <v>03. Participación ciudadana y deportes</v>
      </c>
      <c r="U896" s="45" t="s">
        <v>192</v>
      </c>
      <c r="V896" s="42" t="str">
        <f>VLOOKUP(Tabla1[[#This Row],[PROGRAMA]],Hoja1!A:B,2,FALSE)</f>
        <v>9241. Participación ciudadana</v>
      </c>
      <c r="W896" s="45">
        <v>21</v>
      </c>
      <c r="X896" s="45">
        <v>213</v>
      </c>
    </row>
    <row r="897" spans="1:24" x14ac:dyDescent="0.25">
      <c r="A897" s="33">
        <v>220260001099</v>
      </c>
      <c r="B897" s="55" t="s">
        <v>451</v>
      </c>
      <c r="C897" s="34">
        <v>46064</v>
      </c>
      <c r="D897" s="33">
        <v>22026002000</v>
      </c>
      <c r="E897" s="55" t="s">
        <v>2043</v>
      </c>
      <c r="F897" s="35">
        <v>2000</v>
      </c>
      <c r="G897" s="55" t="s">
        <v>2044</v>
      </c>
      <c r="H897" s="55" t="s">
        <v>2045</v>
      </c>
      <c r="I897" s="33">
        <v>220</v>
      </c>
      <c r="J897" s="55" t="s">
        <v>455</v>
      </c>
      <c r="K897" s="55" t="s">
        <v>455</v>
      </c>
      <c r="L897" s="55" t="s">
        <v>473</v>
      </c>
      <c r="M897" s="55" t="s">
        <v>467</v>
      </c>
      <c r="N897" s="55" t="s">
        <v>468</v>
      </c>
      <c r="O897" s="32" t="s">
        <v>281</v>
      </c>
      <c r="P897" s="32" t="s">
        <v>242</v>
      </c>
      <c r="Q897" s="45" t="s">
        <v>396</v>
      </c>
      <c r="R897" s="32" t="s">
        <v>231</v>
      </c>
      <c r="S897" s="45" t="s">
        <v>262</v>
      </c>
      <c r="T897" s="42" t="str">
        <f>VLOOKUP(Tabla1[[#This Row],[AREA]],Hoja1!A:B,2,FALSE)</f>
        <v>11. Salud pública y seguridad ciudadana</v>
      </c>
      <c r="U897" s="45" t="s">
        <v>141</v>
      </c>
      <c r="V897" s="42" t="str">
        <f>VLOOKUP(Tabla1[[#This Row],[PROGRAMA]],Hoja1!A:B,2,FALSE)</f>
        <v>3111. Protección de la salubridad pública</v>
      </c>
      <c r="W897" s="45">
        <v>22</v>
      </c>
      <c r="X897" s="45">
        <v>22110</v>
      </c>
    </row>
    <row r="898" spans="1:24" x14ac:dyDescent="0.25">
      <c r="A898" s="33">
        <v>220259001021</v>
      </c>
      <c r="B898" s="55" t="s">
        <v>451</v>
      </c>
      <c r="C898" s="34">
        <v>46023</v>
      </c>
      <c r="D898" s="33">
        <v>22026001675</v>
      </c>
      <c r="E898" s="55" t="s">
        <v>2046</v>
      </c>
      <c r="F898" s="35">
        <v>10000</v>
      </c>
      <c r="G898" s="55" t="s">
        <v>314</v>
      </c>
      <c r="H898" s="55" t="s">
        <v>2047</v>
      </c>
      <c r="I898" s="33">
        <v>220</v>
      </c>
      <c r="J898" s="55" t="s">
        <v>527</v>
      </c>
      <c r="K898" s="55" t="s">
        <v>1703</v>
      </c>
      <c r="L898" s="55" t="s">
        <v>473</v>
      </c>
      <c r="M898" s="55" t="s">
        <v>457</v>
      </c>
      <c r="N898" s="55" t="s">
        <v>458</v>
      </c>
      <c r="O898" s="32" t="s">
        <v>276</v>
      </c>
      <c r="P898" s="32" t="s">
        <v>242</v>
      </c>
      <c r="Q898" s="45" t="s">
        <v>396</v>
      </c>
      <c r="R898" s="32" t="s">
        <v>231</v>
      </c>
      <c r="S898" s="45" t="s">
        <v>75</v>
      </c>
      <c r="T898" s="42" t="str">
        <f>VLOOKUP(Tabla1[[#This Row],[AREA]],Hoja1!A:B,2,FALSE)</f>
        <v>10. Personas mayores, familia y servicios sociales</v>
      </c>
      <c r="U898" s="45" t="s">
        <v>139</v>
      </c>
      <c r="V898" s="42" t="str">
        <f>VLOOKUP(Tabla1[[#This Row],[PROGRAMA]],Hoja1!A:B,2,FALSE)</f>
        <v>2412. Formación para el empleo</v>
      </c>
      <c r="W898" s="45">
        <v>22</v>
      </c>
      <c r="X898" s="45">
        <v>22100</v>
      </c>
    </row>
    <row r="899" spans="1:24" x14ac:dyDescent="0.25">
      <c r="A899" s="33">
        <v>220259001022</v>
      </c>
      <c r="B899" s="55" t="s">
        <v>451</v>
      </c>
      <c r="C899" s="34">
        <v>46023</v>
      </c>
      <c r="D899" s="33">
        <v>22026001676</v>
      </c>
      <c r="E899" s="55" t="s">
        <v>2048</v>
      </c>
      <c r="F899" s="35">
        <v>58000</v>
      </c>
      <c r="G899" s="55" t="s">
        <v>314</v>
      </c>
      <c r="H899" s="55" t="s">
        <v>2049</v>
      </c>
      <c r="I899" s="33">
        <v>220</v>
      </c>
      <c r="J899" s="55" t="s">
        <v>527</v>
      </c>
      <c r="K899" s="55" t="s">
        <v>1703</v>
      </c>
      <c r="L899" s="55" t="s">
        <v>473</v>
      </c>
      <c r="M899" s="55" t="s">
        <v>457</v>
      </c>
      <c r="N899" s="55" t="s">
        <v>458</v>
      </c>
      <c r="O899" s="32" t="s">
        <v>276</v>
      </c>
      <c r="P899" s="32" t="s">
        <v>242</v>
      </c>
      <c r="Q899" s="45" t="s">
        <v>396</v>
      </c>
      <c r="R899" s="32" t="s">
        <v>231</v>
      </c>
      <c r="S899" s="45" t="s">
        <v>75</v>
      </c>
      <c r="T899" s="42" t="str">
        <f>VLOOKUP(Tabla1[[#This Row],[AREA]],Hoja1!A:B,2,FALSE)</f>
        <v>10. Personas mayores, familia y servicios sociales</v>
      </c>
      <c r="U899" s="45" t="s">
        <v>132</v>
      </c>
      <c r="V899" s="42" t="str">
        <f>VLOOKUP(Tabla1[[#This Row],[PROGRAMA]],Hoja1!A:B,2,FALSE)</f>
        <v>2312. Iniciativas sociales</v>
      </c>
      <c r="W899" s="45">
        <v>22</v>
      </c>
      <c r="X899" s="45">
        <v>22100</v>
      </c>
    </row>
    <row r="900" spans="1:24" x14ac:dyDescent="0.25">
      <c r="A900" s="33">
        <v>220260001118</v>
      </c>
      <c r="B900" s="55" t="s">
        <v>451</v>
      </c>
      <c r="C900" s="34">
        <v>46064</v>
      </c>
      <c r="D900" s="33">
        <v>22026002080</v>
      </c>
      <c r="E900" s="55" t="s">
        <v>517</v>
      </c>
      <c r="F900" s="35">
        <v>254.52</v>
      </c>
      <c r="G900" s="55" t="s">
        <v>2050</v>
      </c>
      <c r="H900" s="55" t="s">
        <v>2051</v>
      </c>
      <c r="I900" s="33">
        <v>220</v>
      </c>
      <c r="J900" s="55" t="s">
        <v>494</v>
      </c>
      <c r="K900" s="55" t="s">
        <v>494</v>
      </c>
      <c r="L900" s="55" t="s">
        <v>473</v>
      </c>
      <c r="M900" s="55" t="s">
        <v>467</v>
      </c>
      <c r="N900" s="55" t="s">
        <v>468</v>
      </c>
      <c r="O900" s="32" t="s">
        <v>281</v>
      </c>
      <c r="P900" s="32" t="s">
        <v>242</v>
      </c>
      <c r="Q900" s="45" t="s">
        <v>396</v>
      </c>
      <c r="R900" s="32" t="s">
        <v>231</v>
      </c>
      <c r="S900" s="45" t="s">
        <v>71</v>
      </c>
      <c r="T900" s="42" t="str">
        <f>VLOOKUP(Tabla1[[#This Row],[AREA]],Hoja1!A:B,2,FALSE)</f>
        <v>06. Educación y cultura</v>
      </c>
      <c r="U900" s="45" t="s">
        <v>153</v>
      </c>
      <c r="V900" s="42" t="str">
        <f>VLOOKUP(Tabla1[[#This Row],[PROGRAMA]],Hoja1!A:B,2,FALSE)</f>
        <v>3321. Bibliotecas públicas</v>
      </c>
      <c r="W900" s="45">
        <v>22</v>
      </c>
      <c r="X900" s="45">
        <v>22001</v>
      </c>
    </row>
    <row r="901" spans="1:24" x14ac:dyDescent="0.25">
      <c r="A901" s="33">
        <v>220259001023</v>
      </c>
      <c r="B901" s="55" t="s">
        <v>451</v>
      </c>
      <c r="C901" s="34">
        <v>46023</v>
      </c>
      <c r="D901" s="33">
        <v>22026001677</v>
      </c>
      <c r="E901" s="55" t="s">
        <v>2048</v>
      </c>
      <c r="F901" s="35">
        <v>135000</v>
      </c>
      <c r="G901" s="55" t="s">
        <v>314</v>
      </c>
      <c r="H901" s="55" t="s">
        <v>2052</v>
      </c>
      <c r="I901" s="33">
        <v>220</v>
      </c>
      <c r="J901" s="55" t="s">
        <v>527</v>
      </c>
      <c r="K901" s="55" t="s">
        <v>1703</v>
      </c>
      <c r="L901" s="55" t="s">
        <v>473</v>
      </c>
      <c r="M901" s="55" t="s">
        <v>457</v>
      </c>
      <c r="N901" s="55" t="s">
        <v>458</v>
      </c>
      <c r="O901" s="32" t="s">
        <v>276</v>
      </c>
      <c r="P901" s="32" t="s">
        <v>242</v>
      </c>
      <c r="Q901" s="45" t="s">
        <v>396</v>
      </c>
      <c r="R901" s="32" t="s">
        <v>231</v>
      </c>
      <c r="S901" s="45" t="s">
        <v>75</v>
      </c>
      <c r="T901" s="42" t="str">
        <f>VLOOKUP(Tabla1[[#This Row],[AREA]],Hoja1!A:B,2,FALSE)</f>
        <v>10. Personas mayores, familia y servicios sociales</v>
      </c>
      <c r="U901" s="45" t="s">
        <v>132</v>
      </c>
      <c r="V901" s="42" t="str">
        <f>VLOOKUP(Tabla1[[#This Row],[PROGRAMA]],Hoja1!A:B,2,FALSE)</f>
        <v>2312. Iniciativas sociales</v>
      </c>
      <c r="W901" s="45">
        <v>22</v>
      </c>
      <c r="X901" s="45">
        <v>22100</v>
      </c>
    </row>
    <row r="902" spans="1:24" x14ac:dyDescent="0.25">
      <c r="A902" s="33">
        <v>220260001080</v>
      </c>
      <c r="B902" s="55" t="s">
        <v>451</v>
      </c>
      <c r="C902" s="34">
        <v>46064</v>
      </c>
      <c r="D902" s="33">
        <v>22026001973</v>
      </c>
      <c r="E902" s="55" t="s">
        <v>1275</v>
      </c>
      <c r="F902" s="35">
        <v>15669.5</v>
      </c>
      <c r="G902" s="55" t="s">
        <v>2053</v>
      </c>
      <c r="H902" s="55" t="s">
        <v>2054</v>
      </c>
      <c r="I902" s="33">
        <v>220</v>
      </c>
      <c r="J902" s="55" t="s">
        <v>455</v>
      </c>
      <c r="K902" s="55" t="s">
        <v>455</v>
      </c>
      <c r="L902" s="55" t="s">
        <v>456</v>
      </c>
      <c r="M902" s="55" t="s">
        <v>467</v>
      </c>
      <c r="N902" s="55" t="s">
        <v>468</v>
      </c>
      <c r="O902" s="32" t="s">
        <v>281</v>
      </c>
      <c r="P902" s="32" t="s">
        <v>242</v>
      </c>
      <c r="Q902" s="45" t="s">
        <v>396</v>
      </c>
      <c r="R902" s="32" t="s">
        <v>231</v>
      </c>
      <c r="S902" s="45" t="s">
        <v>70</v>
      </c>
      <c r="T902" s="42" t="str">
        <f>VLOOKUP(Tabla1[[#This Row],[AREA]],Hoja1!A:B,2,FALSE)</f>
        <v>04. Hacienda, personal y modernización administrativa</v>
      </c>
      <c r="U902" s="45" t="s">
        <v>191</v>
      </c>
      <c r="V902" s="42" t="str">
        <f>VLOOKUP(Tabla1[[#This Row],[PROGRAMA]],Hoja1!A:B,2,FALSE)</f>
        <v>9231. Información, registro y gestión del padrón</v>
      </c>
      <c r="W902" s="45">
        <v>22</v>
      </c>
      <c r="X902" s="45">
        <v>22705</v>
      </c>
    </row>
    <row r="903" spans="1:24" x14ac:dyDescent="0.25">
      <c r="A903" s="33">
        <v>220260001776</v>
      </c>
      <c r="B903" s="55" t="s">
        <v>451</v>
      </c>
      <c r="C903" s="34">
        <v>46065</v>
      </c>
      <c r="D903" s="33">
        <v>22026001954</v>
      </c>
      <c r="E903" s="55" t="s">
        <v>1275</v>
      </c>
      <c r="F903" s="35">
        <v>4598</v>
      </c>
      <c r="G903" s="55" t="s">
        <v>2053</v>
      </c>
      <c r="H903" s="55" t="s">
        <v>2055</v>
      </c>
      <c r="I903" s="33">
        <v>220</v>
      </c>
      <c r="J903" s="55" t="s">
        <v>455</v>
      </c>
      <c r="K903" s="55" t="s">
        <v>455</v>
      </c>
      <c r="L903" s="55" t="s">
        <v>456</v>
      </c>
      <c r="M903" s="55" t="s">
        <v>467</v>
      </c>
      <c r="N903" s="55" t="s">
        <v>468</v>
      </c>
      <c r="O903" s="32" t="s">
        <v>281</v>
      </c>
      <c r="P903" s="32" t="s">
        <v>242</v>
      </c>
      <c r="Q903" s="45" t="s">
        <v>396</v>
      </c>
      <c r="R903" s="32" t="s">
        <v>231</v>
      </c>
      <c r="S903" s="45" t="s">
        <v>70</v>
      </c>
      <c r="T903" s="42" t="str">
        <f>VLOOKUP(Tabla1[[#This Row],[AREA]],Hoja1!A:B,2,FALSE)</f>
        <v>04. Hacienda, personal y modernización administrativa</v>
      </c>
      <c r="U903" s="45" t="s">
        <v>191</v>
      </c>
      <c r="V903" s="42" t="str">
        <f>VLOOKUP(Tabla1[[#This Row],[PROGRAMA]],Hoja1!A:B,2,FALSE)</f>
        <v>9231. Información, registro y gestión del padrón</v>
      </c>
      <c r="W903" s="45">
        <v>22</v>
      </c>
      <c r="X903" s="45">
        <v>22705</v>
      </c>
    </row>
    <row r="904" spans="1:24" x14ac:dyDescent="0.25">
      <c r="A904" s="33">
        <v>220259000860</v>
      </c>
      <c r="B904" s="55" t="s">
        <v>451</v>
      </c>
      <c r="C904" s="34">
        <v>46023</v>
      </c>
      <c r="D904" s="33">
        <v>22026001620</v>
      </c>
      <c r="E904" s="55" t="s">
        <v>496</v>
      </c>
      <c r="F904" s="35">
        <v>4254.3599999999997</v>
      </c>
      <c r="G904" s="55" t="s">
        <v>2056</v>
      </c>
      <c r="H904" s="55" t="s">
        <v>2057</v>
      </c>
      <c r="I904" s="33">
        <v>220</v>
      </c>
      <c r="J904" s="55" t="s">
        <v>455</v>
      </c>
      <c r="K904" s="55" t="s">
        <v>455</v>
      </c>
      <c r="L904" s="55" t="s">
        <v>456</v>
      </c>
      <c r="M904" s="55" t="s">
        <v>467</v>
      </c>
      <c r="N904" s="55" t="s">
        <v>468</v>
      </c>
      <c r="O904" s="32" t="s">
        <v>281</v>
      </c>
      <c r="P904" s="32" t="s">
        <v>242</v>
      </c>
      <c r="Q904" s="45" t="s">
        <v>396</v>
      </c>
      <c r="R904" s="32" t="s">
        <v>231</v>
      </c>
      <c r="S904" s="45" t="s">
        <v>75</v>
      </c>
      <c r="T904" s="42" t="str">
        <f>VLOOKUP(Tabla1[[#This Row],[AREA]],Hoja1!A:B,2,FALSE)</f>
        <v>10. Personas mayores, familia y servicios sociales</v>
      </c>
      <c r="U904" s="45" t="s">
        <v>135</v>
      </c>
      <c r="V904" s="42" t="str">
        <f>VLOOKUP(Tabla1[[#This Row],[PROGRAMA]],Hoja1!A:B,2,FALSE)</f>
        <v>2314. Centro de programas juveniles</v>
      </c>
      <c r="W904" s="45">
        <v>22</v>
      </c>
      <c r="X904" s="45">
        <v>22799</v>
      </c>
    </row>
    <row r="905" spans="1:24" x14ac:dyDescent="0.25">
      <c r="A905" s="33">
        <v>220260002110</v>
      </c>
      <c r="B905" s="55" t="s">
        <v>485</v>
      </c>
      <c r="C905" s="34">
        <v>46069</v>
      </c>
      <c r="D905" s="33">
        <v>22026000868</v>
      </c>
      <c r="E905" s="55" t="s">
        <v>1199</v>
      </c>
      <c r="F905" s="35">
        <v>26.9</v>
      </c>
      <c r="G905" s="55" t="s">
        <v>2058</v>
      </c>
      <c r="H905" s="55" t="s">
        <v>2059</v>
      </c>
      <c r="I905" s="33">
        <v>300</v>
      </c>
      <c r="J905" s="55" t="s">
        <v>455</v>
      </c>
      <c r="K905" s="55" t="s">
        <v>455</v>
      </c>
      <c r="L905" s="55" t="s">
        <v>473</v>
      </c>
      <c r="M905" s="55" t="s">
        <v>457</v>
      </c>
      <c r="N905" s="55" t="s">
        <v>458</v>
      </c>
      <c r="O905" s="32" t="s">
        <v>280</v>
      </c>
      <c r="P905" s="32" t="s">
        <v>242</v>
      </c>
      <c r="Q905" s="45" t="s">
        <v>396</v>
      </c>
      <c r="R905" s="32" t="s">
        <v>231</v>
      </c>
      <c r="S905" s="45" t="s">
        <v>68</v>
      </c>
      <c r="T905" s="42" t="str">
        <f>VLOOKUP(Tabla1[[#This Row],[AREA]],Hoja1!A:B,2,FALSE)</f>
        <v>02. Urbanismo y vivienda</v>
      </c>
      <c r="U905" s="45" t="s">
        <v>197</v>
      </c>
      <c r="V905" s="42" t="str">
        <f>VLOOKUP(Tabla1[[#This Row],[PROGRAMA]],Hoja1!A:B,2,FALSE)</f>
        <v>9332. Mantenimiento de edificios e instalaciones municipales</v>
      </c>
      <c r="W905" s="45">
        <v>21</v>
      </c>
      <c r="X905" s="45">
        <v>212</v>
      </c>
    </row>
    <row r="906" spans="1:24" x14ac:dyDescent="0.25">
      <c r="A906" s="33">
        <v>220260000675</v>
      </c>
      <c r="B906" s="55" t="s">
        <v>451</v>
      </c>
      <c r="C906" s="34">
        <v>46049</v>
      </c>
      <c r="D906" s="33">
        <v>22026000683</v>
      </c>
      <c r="E906" s="55" t="s">
        <v>542</v>
      </c>
      <c r="F906" s="35">
        <v>1089</v>
      </c>
      <c r="G906" s="55" t="s">
        <v>366</v>
      </c>
      <c r="H906" s="55" t="s">
        <v>2060</v>
      </c>
      <c r="I906" s="33">
        <v>220</v>
      </c>
      <c r="J906" s="55" t="s">
        <v>2061</v>
      </c>
      <c r="K906" s="55" t="s">
        <v>2062</v>
      </c>
      <c r="L906" s="55" t="s">
        <v>456</v>
      </c>
      <c r="M906" s="55" t="s">
        <v>467</v>
      </c>
      <c r="N906" s="55" t="s">
        <v>468</v>
      </c>
      <c r="O906" s="32" t="s">
        <v>281</v>
      </c>
      <c r="P906" s="32" t="s">
        <v>242</v>
      </c>
      <c r="Q906" s="45" t="s">
        <v>396</v>
      </c>
      <c r="R906" s="32" t="s">
        <v>231</v>
      </c>
      <c r="S906" s="45" t="s">
        <v>69</v>
      </c>
      <c r="T906" s="42" t="str">
        <f>VLOOKUP(Tabla1[[#This Row],[AREA]],Hoja1!A:B,2,FALSE)</f>
        <v>03. Participación ciudadana y deportes</v>
      </c>
      <c r="U906" s="45" t="s">
        <v>192</v>
      </c>
      <c r="V906" s="42" t="str">
        <f>VLOOKUP(Tabla1[[#This Row],[PROGRAMA]],Hoja1!A:B,2,FALSE)</f>
        <v>9241. Participación ciudadana</v>
      </c>
      <c r="W906" s="45">
        <v>22</v>
      </c>
      <c r="X906" s="45">
        <v>22609</v>
      </c>
    </row>
    <row r="907" spans="1:24" x14ac:dyDescent="0.25">
      <c r="A907" s="33">
        <v>220260000679</v>
      </c>
      <c r="B907" s="55" t="s">
        <v>451</v>
      </c>
      <c r="C907" s="34">
        <v>46049</v>
      </c>
      <c r="D907" s="33">
        <v>22026000688</v>
      </c>
      <c r="E907" s="55" t="s">
        <v>542</v>
      </c>
      <c r="F907" s="35">
        <v>1149.5</v>
      </c>
      <c r="G907" s="55" t="s">
        <v>366</v>
      </c>
      <c r="H907" s="55" t="s">
        <v>2063</v>
      </c>
      <c r="I907" s="33">
        <v>220</v>
      </c>
      <c r="J907" s="55" t="s">
        <v>2061</v>
      </c>
      <c r="K907" s="55" t="s">
        <v>2062</v>
      </c>
      <c r="L907" s="55" t="s">
        <v>456</v>
      </c>
      <c r="M907" s="55" t="s">
        <v>467</v>
      </c>
      <c r="N907" s="55" t="s">
        <v>468</v>
      </c>
      <c r="O907" s="32" t="s">
        <v>281</v>
      </c>
      <c r="P907" s="32" t="s">
        <v>242</v>
      </c>
      <c r="Q907" s="45" t="s">
        <v>396</v>
      </c>
      <c r="R907" s="32" t="s">
        <v>231</v>
      </c>
      <c r="S907" s="45" t="s">
        <v>69</v>
      </c>
      <c r="T907" s="42" t="str">
        <f>VLOOKUP(Tabla1[[#This Row],[AREA]],Hoja1!A:B,2,FALSE)</f>
        <v>03. Participación ciudadana y deportes</v>
      </c>
      <c r="U907" s="45" t="s">
        <v>192</v>
      </c>
      <c r="V907" s="42" t="str">
        <f>VLOOKUP(Tabla1[[#This Row],[PROGRAMA]],Hoja1!A:B,2,FALSE)</f>
        <v>9241. Participación ciudadana</v>
      </c>
      <c r="W907" s="45">
        <v>22</v>
      </c>
      <c r="X907" s="45">
        <v>22609</v>
      </c>
    </row>
    <row r="908" spans="1:24" x14ac:dyDescent="0.25">
      <c r="A908" s="33">
        <v>220260004487</v>
      </c>
      <c r="B908" s="55" t="s">
        <v>451</v>
      </c>
      <c r="C908" s="34">
        <v>46080</v>
      </c>
      <c r="D908" s="33">
        <v>22026002620</v>
      </c>
      <c r="E908" s="55" t="s">
        <v>542</v>
      </c>
      <c r="F908" s="35">
        <v>544.5</v>
      </c>
      <c r="G908" s="55" t="s">
        <v>366</v>
      </c>
      <c r="H908" s="55" t="s">
        <v>2064</v>
      </c>
      <c r="I908" s="33">
        <v>220</v>
      </c>
      <c r="J908" s="55" t="s">
        <v>2061</v>
      </c>
      <c r="K908" s="55" t="s">
        <v>2062</v>
      </c>
      <c r="L908" s="55" t="s">
        <v>456</v>
      </c>
      <c r="M908" s="55" t="s">
        <v>467</v>
      </c>
      <c r="N908" s="55" t="s">
        <v>468</v>
      </c>
      <c r="O908" s="32" t="s">
        <v>281</v>
      </c>
      <c r="P908" s="32" t="s">
        <v>242</v>
      </c>
      <c r="Q908" s="45" t="s">
        <v>396</v>
      </c>
      <c r="R908" s="32" t="s">
        <v>231</v>
      </c>
      <c r="S908" s="45" t="s">
        <v>69</v>
      </c>
      <c r="T908" s="42" t="str">
        <f>VLOOKUP(Tabla1[[#This Row],[AREA]],Hoja1!A:B,2,FALSE)</f>
        <v>03. Participación ciudadana y deportes</v>
      </c>
      <c r="U908" s="45" t="s">
        <v>192</v>
      </c>
      <c r="V908" s="42" t="str">
        <f>VLOOKUP(Tabla1[[#This Row],[PROGRAMA]],Hoja1!A:B,2,FALSE)</f>
        <v>9241. Participación ciudadana</v>
      </c>
      <c r="W908" s="45">
        <v>22</v>
      </c>
      <c r="X908" s="45">
        <v>22609</v>
      </c>
    </row>
    <row r="909" spans="1:24" x14ac:dyDescent="0.25">
      <c r="A909" s="33">
        <v>220260000835</v>
      </c>
      <c r="B909" s="55" t="s">
        <v>451</v>
      </c>
      <c r="C909" s="34">
        <v>46057</v>
      </c>
      <c r="D909" s="33">
        <v>22026000984</v>
      </c>
      <c r="E909" s="55" t="s">
        <v>693</v>
      </c>
      <c r="F909" s="35">
        <v>12115.43</v>
      </c>
      <c r="G909" s="55" t="s">
        <v>400</v>
      </c>
      <c r="H909" s="55" t="s">
        <v>2065</v>
      </c>
      <c r="I909" s="33">
        <v>220</v>
      </c>
      <c r="J909" s="55" t="s">
        <v>478</v>
      </c>
      <c r="K909" s="55" t="s">
        <v>478</v>
      </c>
      <c r="L909" s="55" t="s">
        <v>473</v>
      </c>
      <c r="M909" s="55" t="s">
        <v>467</v>
      </c>
      <c r="N909" s="55" t="s">
        <v>468</v>
      </c>
      <c r="O909" s="32" t="s">
        <v>281</v>
      </c>
      <c r="P909" s="32" t="s">
        <v>242</v>
      </c>
      <c r="Q909" s="45" t="s">
        <v>396</v>
      </c>
      <c r="R909" s="32" t="s">
        <v>231</v>
      </c>
      <c r="S909" s="45" t="s">
        <v>262</v>
      </c>
      <c r="T909" s="42" t="str">
        <f>VLOOKUP(Tabla1[[#This Row],[AREA]],Hoja1!A:B,2,FALSE)</f>
        <v>11. Salud pública y seguridad ciudadana</v>
      </c>
      <c r="U909" s="45" t="s">
        <v>141</v>
      </c>
      <c r="V909" s="42" t="str">
        <f>VLOOKUP(Tabla1[[#This Row],[PROGRAMA]],Hoja1!A:B,2,FALSE)</f>
        <v>3111. Protección de la salubridad pública</v>
      </c>
      <c r="W909" s="45">
        <v>22</v>
      </c>
      <c r="X909" s="45">
        <v>22106</v>
      </c>
    </row>
    <row r="910" spans="1:24" x14ac:dyDescent="0.25">
      <c r="A910" s="33">
        <v>220260001110</v>
      </c>
      <c r="B910" s="55" t="s">
        <v>451</v>
      </c>
      <c r="C910" s="34">
        <v>46064</v>
      </c>
      <c r="D910" s="33">
        <v>22026002019</v>
      </c>
      <c r="E910" s="55" t="s">
        <v>2066</v>
      </c>
      <c r="F910" s="35">
        <v>949</v>
      </c>
      <c r="G910" s="55" t="s">
        <v>341</v>
      </c>
      <c r="H910" s="55" t="s">
        <v>2067</v>
      </c>
      <c r="I910" s="33">
        <v>220</v>
      </c>
      <c r="J910" s="55" t="s">
        <v>455</v>
      </c>
      <c r="K910" s="55" t="s">
        <v>455</v>
      </c>
      <c r="L910" s="55" t="s">
        <v>473</v>
      </c>
      <c r="M910" s="55" t="s">
        <v>467</v>
      </c>
      <c r="N910" s="55" t="s">
        <v>468</v>
      </c>
      <c r="O910" s="32" t="s">
        <v>281</v>
      </c>
      <c r="P910" s="32" t="s">
        <v>242</v>
      </c>
      <c r="Q910" s="45" t="s">
        <v>396</v>
      </c>
      <c r="R910" s="32" t="s">
        <v>231</v>
      </c>
      <c r="S910" s="45" t="s">
        <v>66</v>
      </c>
      <c r="T910" s="42" t="str">
        <f>VLOOKUP(Tabla1[[#This Row],[AREA]],Hoja1!A:B,2,FALSE)</f>
        <v>01. Alcaldía</v>
      </c>
      <c r="U910" s="45" t="s">
        <v>189</v>
      </c>
      <c r="V910" s="42" t="str">
        <f>VLOOKUP(Tabla1[[#This Row],[PROGRAMA]],Hoja1!A:B,2,FALSE)</f>
        <v>9207. Gobierno y relaciones</v>
      </c>
      <c r="W910" s="45">
        <v>21</v>
      </c>
      <c r="X910" s="45">
        <v>213</v>
      </c>
    </row>
    <row r="911" spans="1:24" x14ac:dyDescent="0.25">
      <c r="A911" s="33">
        <v>220260000677</v>
      </c>
      <c r="B911" s="55" t="s">
        <v>451</v>
      </c>
      <c r="C911" s="34">
        <v>46049</v>
      </c>
      <c r="D911" s="33">
        <v>22026000686</v>
      </c>
      <c r="E911" s="55" t="s">
        <v>542</v>
      </c>
      <c r="F911" s="35">
        <v>990</v>
      </c>
      <c r="G911" s="55" t="s">
        <v>431</v>
      </c>
      <c r="H911" s="55" t="s">
        <v>2068</v>
      </c>
      <c r="I911" s="33">
        <v>220</v>
      </c>
      <c r="J911" s="55" t="s">
        <v>455</v>
      </c>
      <c r="K911" s="55" t="s">
        <v>455</v>
      </c>
      <c r="L911" s="55" t="s">
        <v>456</v>
      </c>
      <c r="M911" s="55" t="s">
        <v>467</v>
      </c>
      <c r="N911" s="55" t="s">
        <v>468</v>
      </c>
      <c r="O911" s="32" t="s">
        <v>281</v>
      </c>
      <c r="P911" s="32" t="s">
        <v>242</v>
      </c>
      <c r="Q911" s="45" t="s">
        <v>396</v>
      </c>
      <c r="R911" s="32" t="s">
        <v>231</v>
      </c>
      <c r="S911" s="45" t="s">
        <v>69</v>
      </c>
      <c r="T911" s="42" t="str">
        <f>VLOOKUP(Tabla1[[#This Row],[AREA]],Hoja1!A:B,2,FALSE)</f>
        <v>03. Participación ciudadana y deportes</v>
      </c>
      <c r="U911" s="45" t="s">
        <v>192</v>
      </c>
      <c r="V911" s="42" t="str">
        <f>VLOOKUP(Tabla1[[#This Row],[PROGRAMA]],Hoja1!A:B,2,FALSE)</f>
        <v>9241. Participación ciudadana</v>
      </c>
      <c r="W911" s="45">
        <v>22</v>
      </c>
      <c r="X911" s="45">
        <v>22609</v>
      </c>
    </row>
    <row r="912" spans="1:24" x14ac:dyDescent="0.25">
      <c r="A912" s="33">
        <v>220260002019</v>
      </c>
      <c r="B912" s="55" t="s">
        <v>1359</v>
      </c>
      <c r="C912" s="34">
        <v>46069</v>
      </c>
      <c r="D912" s="33">
        <v>22026000686</v>
      </c>
      <c r="E912" s="55" t="s">
        <v>542</v>
      </c>
      <c r="F912" s="35">
        <v>-990</v>
      </c>
      <c r="G912" s="55" t="s">
        <v>431</v>
      </c>
      <c r="H912" s="55" t="s">
        <v>2069</v>
      </c>
      <c r="I912" s="33">
        <v>220</v>
      </c>
      <c r="J912" s="55" t="s">
        <v>455</v>
      </c>
      <c r="K912" s="55" t="s">
        <v>455</v>
      </c>
      <c r="L912" s="55" t="s">
        <v>456</v>
      </c>
      <c r="M912" s="55" t="s">
        <v>467</v>
      </c>
      <c r="N912" s="55" t="s">
        <v>468</v>
      </c>
      <c r="O912" s="32" t="s">
        <v>281</v>
      </c>
      <c r="P912" s="32" t="s">
        <v>242</v>
      </c>
      <c r="Q912" s="45" t="s">
        <v>396</v>
      </c>
      <c r="R912" s="32" t="s">
        <v>231</v>
      </c>
      <c r="S912" s="45" t="s">
        <v>69</v>
      </c>
      <c r="T912" s="42" t="str">
        <f>VLOOKUP(Tabla1[[#This Row],[AREA]],Hoja1!A:B,2,FALSE)</f>
        <v>03. Participación ciudadana y deportes</v>
      </c>
      <c r="U912" s="45" t="s">
        <v>192</v>
      </c>
      <c r="V912" s="42" t="str">
        <f>VLOOKUP(Tabla1[[#This Row],[PROGRAMA]],Hoja1!A:B,2,FALSE)</f>
        <v>9241. Participación ciudadana</v>
      </c>
      <c r="W912" s="45">
        <v>22</v>
      </c>
      <c r="X912" s="45">
        <v>22609</v>
      </c>
    </row>
    <row r="913" spans="1:24" x14ac:dyDescent="0.25">
      <c r="A913" s="33">
        <v>220260000701</v>
      </c>
      <c r="B913" s="55" t="s">
        <v>451</v>
      </c>
      <c r="C913" s="34">
        <v>46050</v>
      </c>
      <c r="D913" s="33">
        <v>22026000828</v>
      </c>
      <c r="E913" s="55" t="s">
        <v>542</v>
      </c>
      <c r="F913" s="35">
        <v>1045</v>
      </c>
      <c r="G913" s="55" t="s">
        <v>432</v>
      </c>
      <c r="H913" s="55" t="s">
        <v>2070</v>
      </c>
      <c r="I913" s="33">
        <v>220</v>
      </c>
      <c r="J913" s="55" t="s">
        <v>455</v>
      </c>
      <c r="K913" s="55" t="s">
        <v>455</v>
      </c>
      <c r="L913" s="55" t="s">
        <v>456</v>
      </c>
      <c r="M913" s="55" t="s">
        <v>467</v>
      </c>
      <c r="N913" s="55" t="s">
        <v>468</v>
      </c>
      <c r="O913" s="32" t="s">
        <v>281</v>
      </c>
      <c r="P913" s="32" t="s">
        <v>242</v>
      </c>
      <c r="Q913" s="45" t="s">
        <v>396</v>
      </c>
      <c r="R913" s="32" t="s">
        <v>231</v>
      </c>
      <c r="S913" s="45" t="s">
        <v>69</v>
      </c>
      <c r="T913" s="42" t="str">
        <f>VLOOKUP(Tabla1[[#This Row],[AREA]],Hoja1!A:B,2,FALSE)</f>
        <v>03. Participación ciudadana y deportes</v>
      </c>
      <c r="U913" s="45" t="s">
        <v>192</v>
      </c>
      <c r="V913" s="42" t="str">
        <f>VLOOKUP(Tabla1[[#This Row],[PROGRAMA]],Hoja1!A:B,2,FALSE)</f>
        <v>9241. Participación ciudadana</v>
      </c>
      <c r="W913" s="45">
        <v>22</v>
      </c>
      <c r="X913" s="45">
        <v>22609</v>
      </c>
    </row>
    <row r="914" spans="1:24" x14ac:dyDescent="0.25">
      <c r="A914" s="33">
        <v>220260001108</v>
      </c>
      <c r="B914" s="55" t="s">
        <v>451</v>
      </c>
      <c r="C914" s="34">
        <v>46064</v>
      </c>
      <c r="D914" s="33">
        <v>22026002014</v>
      </c>
      <c r="E914" s="55" t="s">
        <v>565</v>
      </c>
      <c r="F914" s="35">
        <v>209.38</v>
      </c>
      <c r="G914" s="55" t="s">
        <v>2071</v>
      </c>
      <c r="H914" s="55" t="s">
        <v>2072</v>
      </c>
      <c r="I914" s="33">
        <v>220</v>
      </c>
      <c r="J914" s="55" t="s">
        <v>2073</v>
      </c>
      <c r="K914" s="55" t="s">
        <v>1333</v>
      </c>
      <c r="L914" s="55" t="s">
        <v>473</v>
      </c>
      <c r="M914" s="55" t="s">
        <v>467</v>
      </c>
      <c r="N914" s="55" t="s">
        <v>468</v>
      </c>
      <c r="O914" s="32" t="s">
        <v>281</v>
      </c>
      <c r="P914" s="32" t="s">
        <v>242</v>
      </c>
      <c r="Q914" s="45" t="s">
        <v>396</v>
      </c>
      <c r="R914" s="32" t="s">
        <v>231</v>
      </c>
      <c r="S914" s="45" t="s">
        <v>69</v>
      </c>
      <c r="T914" s="42" t="str">
        <f>VLOOKUP(Tabla1[[#This Row],[AREA]],Hoja1!A:B,2,FALSE)</f>
        <v>03. Participación ciudadana y deportes</v>
      </c>
      <c r="U914" s="45" t="s">
        <v>192</v>
      </c>
      <c r="V914" s="42" t="str">
        <f>VLOOKUP(Tabla1[[#This Row],[PROGRAMA]],Hoja1!A:B,2,FALSE)</f>
        <v>9241. Participación ciudadana</v>
      </c>
      <c r="W914" s="45">
        <v>22</v>
      </c>
      <c r="X914" s="45">
        <v>22199</v>
      </c>
    </row>
    <row r="915" spans="1:24" x14ac:dyDescent="0.25">
      <c r="A915" s="33">
        <v>220259001024</v>
      </c>
      <c r="B915" s="55" t="s">
        <v>451</v>
      </c>
      <c r="C915" s="34">
        <v>46023</v>
      </c>
      <c r="D915" s="33">
        <v>22026001678</v>
      </c>
      <c r="E915" s="55" t="s">
        <v>2048</v>
      </c>
      <c r="F915" s="35">
        <v>6000</v>
      </c>
      <c r="G915" s="55" t="s">
        <v>314</v>
      </c>
      <c r="H915" s="55" t="s">
        <v>2074</v>
      </c>
      <c r="I915" s="33">
        <v>220</v>
      </c>
      <c r="J915" s="55" t="s">
        <v>527</v>
      </c>
      <c r="K915" s="55" t="s">
        <v>1703</v>
      </c>
      <c r="L915" s="55" t="s">
        <v>473</v>
      </c>
      <c r="M915" s="55" t="s">
        <v>457</v>
      </c>
      <c r="N915" s="55" t="s">
        <v>458</v>
      </c>
      <c r="O915" s="32" t="s">
        <v>276</v>
      </c>
      <c r="P915" s="32" t="s">
        <v>242</v>
      </c>
      <c r="Q915" s="45" t="s">
        <v>396</v>
      </c>
      <c r="R915" s="32" t="s">
        <v>231</v>
      </c>
      <c r="S915" s="45" t="s">
        <v>75</v>
      </c>
      <c r="T915" s="42" t="str">
        <f>VLOOKUP(Tabla1[[#This Row],[AREA]],Hoja1!A:B,2,FALSE)</f>
        <v>10. Personas mayores, familia y servicios sociales</v>
      </c>
      <c r="U915" s="45" t="s">
        <v>132</v>
      </c>
      <c r="V915" s="42" t="str">
        <f>VLOOKUP(Tabla1[[#This Row],[PROGRAMA]],Hoja1!A:B,2,FALSE)</f>
        <v>2312. Iniciativas sociales</v>
      </c>
      <c r="W915" s="45">
        <v>22</v>
      </c>
      <c r="X915" s="45">
        <v>22100</v>
      </c>
    </row>
    <row r="916" spans="1:24" x14ac:dyDescent="0.25">
      <c r="A916" s="33">
        <v>220259001026</v>
      </c>
      <c r="B916" s="55" t="s">
        <v>451</v>
      </c>
      <c r="C916" s="34">
        <v>46023</v>
      </c>
      <c r="D916" s="33">
        <v>22026000781</v>
      </c>
      <c r="E916" s="55" t="s">
        <v>2075</v>
      </c>
      <c r="F916" s="35">
        <v>8400</v>
      </c>
      <c r="G916" s="55" t="s">
        <v>314</v>
      </c>
      <c r="H916" s="55" t="s">
        <v>2076</v>
      </c>
      <c r="I916" s="33">
        <v>220</v>
      </c>
      <c r="J916" s="55" t="s">
        <v>527</v>
      </c>
      <c r="K916" s="55" t="s">
        <v>1703</v>
      </c>
      <c r="L916" s="55" t="s">
        <v>473</v>
      </c>
      <c r="M916" s="55" t="s">
        <v>457</v>
      </c>
      <c r="N916" s="55" t="s">
        <v>458</v>
      </c>
      <c r="O916" s="32" t="s">
        <v>276</v>
      </c>
      <c r="P916" s="32" t="s">
        <v>242</v>
      </c>
      <c r="Q916" s="45" t="s">
        <v>396</v>
      </c>
      <c r="R916" s="32" t="s">
        <v>231</v>
      </c>
      <c r="S916" s="45" t="s">
        <v>261</v>
      </c>
      <c r="T916" s="42" t="str">
        <f>VLOOKUP(Tabla1[[#This Row],[AREA]],Hoja1!A:B,2,FALSE)</f>
        <v>05. Comercio, mercados y consumo</v>
      </c>
      <c r="U916" s="45" t="s">
        <v>174</v>
      </c>
      <c r="V916" s="42" t="str">
        <f>VLOOKUP(Tabla1[[#This Row],[PROGRAMA]],Hoja1!A:B,2,FALSE)</f>
        <v>4312. Mercados</v>
      </c>
      <c r="W916" s="45">
        <v>22</v>
      </c>
      <c r="X916" s="45">
        <v>22100</v>
      </c>
    </row>
    <row r="917" spans="1:24" x14ac:dyDescent="0.25">
      <c r="A917" s="33">
        <v>220260000947</v>
      </c>
      <c r="B917" s="55" t="s">
        <v>451</v>
      </c>
      <c r="C917" s="34">
        <v>46063</v>
      </c>
      <c r="D917" s="33">
        <v>22026001557</v>
      </c>
      <c r="E917" s="55" t="s">
        <v>1103</v>
      </c>
      <c r="F917" s="35">
        <v>136.88</v>
      </c>
      <c r="G917" s="55" t="s">
        <v>2077</v>
      </c>
      <c r="H917" s="55" t="s">
        <v>2078</v>
      </c>
      <c r="I917" s="33">
        <v>220</v>
      </c>
      <c r="J917" s="55" t="s">
        <v>494</v>
      </c>
      <c r="K917" s="55" t="s">
        <v>494</v>
      </c>
      <c r="L917" s="55" t="s">
        <v>473</v>
      </c>
      <c r="M917" s="55" t="s">
        <v>467</v>
      </c>
      <c r="N917" s="55" t="s">
        <v>468</v>
      </c>
      <c r="O917" s="32" t="s">
        <v>281</v>
      </c>
      <c r="P917" s="32" t="s">
        <v>242</v>
      </c>
      <c r="Q917" s="45" t="s">
        <v>396</v>
      </c>
      <c r="R917" s="32" t="s">
        <v>231</v>
      </c>
      <c r="S917" s="45" t="s">
        <v>72</v>
      </c>
      <c r="T917" s="42" t="str">
        <f>VLOOKUP(Tabla1[[#This Row],[AREA]],Hoja1!A:B,2,FALSE)</f>
        <v>07. Medio ambiente</v>
      </c>
      <c r="U917" s="45" t="s">
        <v>128</v>
      </c>
      <c r="V917" s="42" t="str">
        <f>VLOOKUP(Tabla1[[#This Row],[PROGRAMA]],Hoja1!A:B,2,FALSE)</f>
        <v>1721. Protección del medio ambiente</v>
      </c>
      <c r="W917" s="45">
        <v>22</v>
      </c>
      <c r="X917" s="45">
        <v>22199</v>
      </c>
    </row>
    <row r="918" spans="1:24" x14ac:dyDescent="0.25">
      <c r="A918" s="33">
        <v>220259000391</v>
      </c>
      <c r="B918" s="55" t="s">
        <v>451</v>
      </c>
      <c r="C918" s="34">
        <v>46023</v>
      </c>
      <c r="D918" s="33">
        <v>22026001035</v>
      </c>
      <c r="E918" s="55" t="s">
        <v>665</v>
      </c>
      <c r="F918" s="35">
        <v>13340.25</v>
      </c>
      <c r="G918" s="55" t="s">
        <v>2079</v>
      </c>
      <c r="H918" s="55" t="s">
        <v>2080</v>
      </c>
      <c r="I918" s="33">
        <v>220</v>
      </c>
      <c r="J918" s="55" t="s">
        <v>1384</v>
      </c>
      <c r="K918" s="55" t="s">
        <v>455</v>
      </c>
      <c r="L918" s="55" t="s">
        <v>456</v>
      </c>
      <c r="M918" s="55" t="s">
        <v>467</v>
      </c>
      <c r="N918" s="55" t="s">
        <v>468</v>
      </c>
      <c r="O918" s="32" t="s">
        <v>281</v>
      </c>
      <c r="P918" s="32" t="s">
        <v>242</v>
      </c>
      <c r="Q918" s="45" t="s">
        <v>396</v>
      </c>
      <c r="R918" s="32" t="s">
        <v>231</v>
      </c>
      <c r="S918" s="45" t="s">
        <v>66</v>
      </c>
      <c r="T918" s="42" t="str">
        <f>VLOOKUP(Tabla1[[#This Row],[AREA]],Hoja1!A:B,2,FALSE)</f>
        <v>01. Alcaldía</v>
      </c>
      <c r="U918" s="45" t="s">
        <v>265</v>
      </c>
      <c r="V918" s="42" t="str">
        <f>VLOOKUP(Tabla1[[#This Row],[PROGRAMA]],Hoja1!A:B,2,FALSE)</f>
        <v>4331. Desarrollo empresarial</v>
      </c>
      <c r="W918" s="45">
        <v>22</v>
      </c>
      <c r="X918" s="45">
        <v>22799</v>
      </c>
    </row>
    <row r="919" spans="1:24" x14ac:dyDescent="0.25">
      <c r="A919" s="33">
        <v>220259000870</v>
      </c>
      <c r="B919" s="55" t="s">
        <v>451</v>
      </c>
      <c r="C919" s="34">
        <v>46023</v>
      </c>
      <c r="D919" s="33">
        <v>22026001627</v>
      </c>
      <c r="E919" s="55" t="s">
        <v>559</v>
      </c>
      <c r="F919" s="35">
        <v>1200</v>
      </c>
      <c r="G919" s="55" t="s">
        <v>2081</v>
      </c>
      <c r="H919" s="55" t="s">
        <v>2082</v>
      </c>
      <c r="I919" s="33">
        <v>220</v>
      </c>
      <c r="J919" s="55" t="s">
        <v>2083</v>
      </c>
      <c r="K919" s="55" t="s">
        <v>455</v>
      </c>
      <c r="L919" s="55" t="s">
        <v>456</v>
      </c>
      <c r="M919" s="55" t="s">
        <v>467</v>
      </c>
      <c r="N919" s="55" t="s">
        <v>468</v>
      </c>
      <c r="O919" s="32" t="s">
        <v>281</v>
      </c>
      <c r="P919" s="32" t="s">
        <v>242</v>
      </c>
      <c r="Q919" s="45" t="s">
        <v>396</v>
      </c>
      <c r="R919" s="32" t="s">
        <v>231</v>
      </c>
      <c r="S919" s="45" t="s">
        <v>75</v>
      </c>
      <c r="T919" s="42" t="str">
        <f>VLOOKUP(Tabla1[[#This Row],[AREA]],Hoja1!A:B,2,FALSE)</f>
        <v>10. Personas mayores, familia y servicios sociales</v>
      </c>
      <c r="U919" s="45" t="s">
        <v>136</v>
      </c>
      <c r="V919" s="42" t="str">
        <f>VLOOKUP(Tabla1[[#This Row],[PROGRAMA]],Hoja1!A:B,2,FALSE)</f>
        <v>2315. Políticas de Igualdad e infancia</v>
      </c>
      <c r="W919" s="45">
        <v>22</v>
      </c>
      <c r="X919" s="45">
        <v>22799</v>
      </c>
    </row>
    <row r="920" spans="1:24" x14ac:dyDescent="0.25">
      <c r="A920" s="33">
        <v>220259001028</v>
      </c>
      <c r="B920" s="55" t="s">
        <v>451</v>
      </c>
      <c r="C920" s="34">
        <v>46023</v>
      </c>
      <c r="D920" s="33">
        <v>22026001582</v>
      </c>
      <c r="E920" s="55" t="s">
        <v>2084</v>
      </c>
      <c r="F920" s="35">
        <v>25000</v>
      </c>
      <c r="G920" s="55" t="s">
        <v>314</v>
      </c>
      <c r="H920" s="55" t="s">
        <v>2085</v>
      </c>
      <c r="I920" s="33">
        <v>220</v>
      </c>
      <c r="J920" s="55" t="s">
        <v>527</v>
      </c>
      <c r="K920" s="55" t="s">
        <v>1703</v>
      </c>
      <c r="L920" s="55" t="s">
        <v>473</v>
      </c>
      <c r="M920" s="55" t="s">
        <v>457</v>
      </c>
      <c r="N920" s="55" t="s">
        <v>458</v>
      </c>
      <c r="O920" s="32" t="s">
        <v>276</v>
      </c>
      <c r="P920" s="32" t="s">
        <v>242</v>
      </c>
      <c r="Q920" s="45" t="s">
        <v>396</v>
      </c>
      <c r="R920" s="32" t="s">
        <v>231</v>
      </c>
      <c r="S920" s="45" t="s">
        <v>72</v>
      </c>
      <c r="T920" s="42" t="str">
        <f>VLOOKUP(Tabla1[[#This Row],[AREA]],Hoja1!A:B,2,FALSE)</f>
        <v>07. Medio ambiente</v>
      </c>
      <c r="U920" s="45" t="s">
        <v>128</v>
      </c>
      <c r="V920" s="42" t="str">
        <f>VLOOKUP(Tabla1[[#This Row],[PROGRAMA]],Hoja1!A:B,2,FALSE)</f>
        <v>1721. Protección del medio ambiente</v>
      </c>
      <c r="W920" s="45">
        <v>22</v>
      </c>
      <c r="X920" s="45">
        <v>22100</v>
      </c>
    </row>
    <row r="921" spans="1:24" x14ac:dyDescent="0.25">
      <c r="A921" s="33">
        <v>220260000847</v>
      </c>
      <c r="B921" s="55" t="s">
        <v>451</v>
      </c>
      <c r="C921" s="34">
        <v>46057</v>
      </c>
      <c r="D921" s="33">
        <v>22026000980</v>
      </c>
      <c r="E921" s="55" t="s">
        <v>507</v>
      </c>
      <c r="F921" s="35">
        <v>300</v>
      </c>
      <c r="G921" s="55" t="s">
        <v>2086</v>
      </c>
      <c r="H921" s="55" t="s">
        <v>2087</v>
      </c>
      <c r="I921" s="33">
        <v>220</v>
      </c>
      <c r="J921" s="55" t="s">
        <v>2088</v>
      </c>
      <c r="K921" s="55" t="s">
        <v>2088</v>
      </c>
      <c r="L921" s="55" t="s">
        <v>473</v>
      </c>
      <c r="M921" s="55" t="s">
        <v>467</v>
      </c>
      <c r="N921" s="55" t="s">
        <v>468</v>
      </c>
      <c r="O921" s="32" t="s">
        <v>281</v>
      </c>
      <c r="P921" s="32" t="s">
        <v>242</v>
      </c>
      <c r="Q921" s="45" t="s">
        <v>396</v>
      </c>
      <c r="R921" s="32" t="s">
        <v>231</v>
      </c>
      <c r="S921" s="45" t="s">
        <v>71</v>
      </c>
      <c r="T921" s="42" t="str">
        <f>VLOOKUP(Tabla1[[#This Row],[AREA]],Hoja1!A:B,2,FALSE)</f>
        <v>06. Educación y cultura</v>
      </c>
      <c r="U921" s="45" t="s">
        <v>147</v>
      </c>
      <c r="V921" s="42" t="str">
        <f>VLOOKUP(Tabla1[[#This Row],[PROGRAMA]],Hoja1!A:B,2,FALSE)</f>
        <v>3232. Conservación y mantenimiento centros educación infantil y primaria</v>
      </c>
      <c r="W921" s="45">
        <v>21</v>
      </c>
      <c r="X921" s="45">
        <v>212</v>
      </c>
    </row>
    <row r="922" spans="1:24" x14ac:dyDescent="0.25">
      <c r="A922" s="33">
        <v>220260000707</v>
      </c>
      <c r="B922" s="55" t="s">
        <v>451</v>
      </c>
      <c r="C922" s="34">
        <v>46050</v>
      </c>
      <c r="D922" s="33">
        <v>22026000840</v>
      </c>
      <c r="E922" s="55" t="s">
        <v>542</v>
      </c>
      <c r="F922" s="35">
        <v>1540</v>
      </c>
      <c r="G922" s="55" t="s">
        <v>433</v>
      </c>
      <c r="H922" s="55" t="s">
        <v>2089</v>
      </c>
      <c r="I922" s="33">
        <v>220</v>
      </c>
      <c r="J922" s="55" t="s">
        <v>970</v>
      </c>
      <c r="K922" s="55" t="s">
        <v>455</v>
      </c>
      <c r="L922" s="55" t="s">
        <v>456</v>
      </c>
      <c r="M922" s="55" t="s">
        <v>467</v>
      </c>
      <c r="N922" s="55" t="s">
        <v>468</v>
      </c>
      <c r="O922" s="32" t="s">
        <v>281</v>
      </c>
      <c r="P922" s="32" t="s">
        <v>242</v>
      </c>
      <c r="Q922" s="45" t="s">
        <v>396</v>
      </c>
      <c r="R922" s="32" t="s">
        <v>231</v>
      </c>
      <c r="S922" s="45" t="s">
        <v>69</v>
      </c>
      <c r="T922" s="42" t="str">
        <f>VLOOKUP(Tabla1[[#This Row],[AREA]],Hoja1!A:B,2,FALSE)</f>
        <v>03. Participación ciudadana y deportes</v>
      </c>
      <c r="U922" s="45" t="s">
        <v>192</v>
      </c>
      <c r="V922" s="42" t="str">
        <f>VLOOKUP(Tabla1[[#This Row],[PROGRAMA]],Hoja1!A:B,2,FALSE)</f>
        <v>9241. Participación ciudadana</v>
      </c>
      <c r="W922" s="45">
        <v>22</v>
      </c>
      <c r="X922" s="45">
        <v>22609</v>
      </c>
    </row>
    <row r="923" spans="1:24" x14ac:dyDescent="0.25">
      <c r="A923" s="33">
        <v>220259000962</v>
      </c>
      <c r="B923" s="55" t="s">
        <v>451</v>
      </c>
      <c r="C923" s="34">
        <v>46023</v>
      </c>
      <c r="D923" s="33">
        <v>22026001650</v>
      </c>
      <c r="E923" s="55" t="s">
        <v>559</v>
      </c>
      <c r="F923" s="35">
        <v>2758.8</v>
      </c>
      <c r="G923" s="55" t="s">
        <v>300</v>
      </c>
      <c r="H923" s="55" t="s">
        <v>2090</v>
      </c>
      <c r="I923" s="33">
        <v>220</v>
      </c>
      <c r="J923" s="55" t="s">
        <v>716</v>
      </c>
      <c r="K923" s="55" t="s">
        <v>455</v>
      </c>
      <c r="L923" s="55" t="s">
        <v>456</v>
      </c>
      <c r="M923" s="55" t="s">
        <v>467</v>
      </c>
      <c r="N923" s="55" t="s">
        <v>468</v>
      </c>
      <c r="O923" s="32" t="s">
        <v>281</v>
      </c>
      <c r="P923" s="32" t="s">
        <v>242</v>
      </c>
      <c r="Q923" s="45" t="s">
        <v>396</v>
      </c>
      <c r="R923" s="32" t="s">
        <v>231</v>
      </c>
      <c r="S923" s="45" t="s">
        <v>75</v>
      </c>
      <c r="T923" s="42" t="str">
        <f>VLOOKUP(Tabla1[[#This Row],[AREA]],Hoja1!A:B,2,FALSE)</f>
        <v>10. Personas mayores, familia y servicios sociales</v>
      </c>
      <c r="U923" s="45" t="s">
        <v>136</v>
      </c>
      <c r="V923" s="42" t="str">
        <f>VLOOKUP(Tabla1[[#This Row],[PROGRAMA]],Hoja1!A:B,2,FALSE)</f>
        <v>2315. Políticas de Igualdad e infancia</v>
      </c>
      <c r="W923" s="45">
        <v>22</v>
      </c>
      <c r="X923" s="45">
        <v>22799</v>
      </c>
    </row>
    <row r="924" spans="1:24" x14ac:dyDescent="0.25">
      <c r="A924" s="33">
        <v>220259001029</v>
      </c>
      <c r="B924" s="55" t="s">
        <v>451</v>
      </c>
      <c r="C924" s="34">
        <v>46023</v>
      </c>
      <c r="D924" s="33">
        <v>22026001240</v>
      </c>
      <c r="E924" s="55" t="s">
        <v>2091</v>
      </c>
      <c r="F924" s="35">
        <v>3000000</v>
      </c>
      <c r="G924" s="55" t="s">
        <v>314</v>
      </c>
      <c r="H924" s="55" t="s">
        <v>2092</v>
      </c>
      <c r="I924" s="33">
        <v>220</v>
      </c>
      <c r="J924" s="55" t="s">
        <v>527</v>
      </c>
      <c r="K924" s="55" t="s">
        <v>1703</v>
      </c>
      <c r="L924" s="55" t="s">
        <v>473</v>
      </c>
      <c r="M924" s="55" t="s">
        <v>457</v>
      </c>
      <c r="N924" s="55" t="s">
        <v>458</v>
      </c>
      <c r="O924" s="32" t="s">
        <v>276</v>
      </c>
      <c r="P924" s="32" t="s">
        <v>242</v>
      </c>
      <c r="Q924" s="45" t="s">
        <v>396</v>
      </c>
      <c r="R924" s="32" t="s">
        <v>231</v>
      </c>
      <c r="S924" s="45" t="s">
        <v>73</v>
      </c>
      <c r="T924" s="42" t="str">
        <f>VLOOKUP(Tabla1[[#This Row],[AREA]],Hoja1!A:B,2,FALSE)</f>
        <v>08. Tráfico y movilidad</v>
      </c>
      <c r="U924" s="45" t="s">
        <v>123</v>
      </c>
      <c r="V924" s="42" t="str">
        <f>VLOOKUP(Tabla1[[#This Row],[PROGRAMA]],Hoja1!A:B,2,FALSE)</f>
        <v>1651. Alumbrado público</v>
      </c>
      <c r="W924" s="45">
        <v>22</v>
      </c>
      <c r="X924" s="45">
        <v>22100</v>
      </c>
    </row>
    <row r="925" spans="1:24" x14ac:dyDescent="0.25">
      <c r="A925" s="33">
        <v>220260002843</v>
      </c>
      <c r="B925" s="55" t="s">
        <v>451</v>
      </c>
      <c r="C925" s="34">
        <v>46072</v>
      </c>
      <c r="D925" s="33">
        <v>22026002182</v>
      </c>
      <c r="E925" s="55" t="s">
        <v>847</v>
      </c>
      <c r="F925" s="35">
        <v>4840</v>
      </c>
      <c r="G925" s="55" t="s">
        <v>305</v>
      </c>
      <c r="H925" s="55" t="s">
        <v>2093</v>
      </c>
      <c r="I925" s="33">
        <v>220</v>
      </c>
      <c r="J925" s="55" t="s">
        <v>2094</v>
      </c>
      <c r="K925" s="55" t="s">
        <v>455</v>
      </c>
      <c r="L925" s="55" t="s">
        <v>473</v>
      </c>
      <c r="M925" s="55" t="s">
        <v>467</v>
      </c>
      <c r="N925" s="55" t="s">
        <v>468</v>
      </c>
      <c r="O925" s="32" t="s">
        <v>281</v>
      </c>
      <c r="P925" s="32" t="s">
        <v>242</v>
      </c>
      <c r="Q925" s="45" t="s">
        <v>396</v>
      </c>
      <c r="R925" s="32" t="s">
        <v>231</v>
      </c>
      <c r="S925" s="45" t="s">
        <v>73</v>
      </c>
      <c r="T925" s="42" t="str">
        <f>VLOOKUP(Tabla1[[#This Row],[AREA]],Hoja1!A:B,2,FALSE)</f>
        <v>08. Tráfico y movilidad</v>
      </c>
      <c r="U925" s="45" t="s">
        <v>117</v>
      </c>
      <c r="V925" s="42" t="str">
        <f>VLOOKUP(Tabla1[[#This Row],[PROGRAMA]],Hoja1!A:B,2,FALSE)</f>
        <v>1532. Pavimentación vias públicas y otros servicios urbanísticos</v>
      </c>
      <c r="W925" s="45">
        <v>21</v>
      </c>
      <c r="X925" s="45">
        <v>210</v>
      </c>
    </row>
    <row r="926" spans="1:24" x14ac:dyDescent="0.25">
      <c r="A926" s="33">
        <v>220259001030</v>
      </c>
      <c r="B926" s="55" t="s">
        <v>451</v>
      </c>
      <c r="C926" s="34">
        <v>46023</v>
      </c>
      <c r="D926" s="33">
        <v>22026002062</v>
      </c>
      <c r="E926" s="55" t="s">
        <v>2095</v>
      </c>
      <c r="F926" s="35">
        <v>42500</v>
      </c>
      <c r="G926" s="55" t="s">
        <v>314</v>
      </c>
      <c r="H926" s="55" t="s">
        <v>2096</v>
      </c>
      <c r="I926" s="33">
        <v>220</v>
      </c>
      <c r="J926" s="55" t="s">
        <v>527</v>
      </c>
      <c r="K926" s="55" t="s">
        <v>1703</v>
      </c>
      <c r="L926" s="55" t="s">
        <v>473</v>
      </c>
      <c r="M926" s="55" t="s">
        <v>457</v>
      </c>
      <c r="N926" s="55" t="s">
        <v>458</v>
      </c>
      <c r="O926" s="32" t="s">
        <v>276</v>
      </c>
      <c r="P926" s="32" t="s">
        <v>242</v>
      </c>
      <c r="Q926" s="45" t="s">
        <v>396</v>
      </c>
      <c r="R926" s="32" t="s">
        <v>231</v>
      </c>
      <c r="S926" s="45" t="s">
        <v>75</v>
      </c>
      <c r="T926" s="42" t="str">
        <f>VLOOKUP(Tabla1[[#This Row],[AREA]],Hoja1!A:B,2,FALSE)</f>
        <v>10. Personas mayores, familia y servicios sociales</v>
      </c>
      <c r="U926" s="45" t="s">
        <v>135</v>
      </c>
      <c r="V926" s="42" t="str">
        <f>VLOOKUP(Tabla1[[#This Row],[PROGRAMA]],Hoja1!A:B,2,FALSE)</f>
        <v>2314. Centro de programas juveniles</v>
      </c>
      <c r="W926" s="45">
        <v>22</v>
      </c>
      <c r="X926" s="45">
        <v>22100</v>
      </c>
    </row>
    <row r="927" spans="1:24" x14ac:dyDescent="0.25">
      <c r="A927" s="33">
        <v>220259001110</v>
      </c>
      <c r="B927" s="55" t="s">
        <v>451</v>
      </c>
      <c r="C927" s="34">
        <v>46023</v>
      </c>
      <c r="D927" s="33">
        <v>22026001310</v>
      </c>
      <c r="E927" s="55" t="s">
        <v>2097</v>
      </c>
      <c r="F927" s="35">
        <v>48310.8</v>
      </c>
      <c r="G927" s="55" t="s">
        <v>2098</v>
      </c>
      <c r="H927" s="55" t="s">
        <v>2099</v>
      </c>
      <c r="I927" s="33">
        <v>220</v>
      </c>
      <c r="J927" s="55" t="s">
        <v>494</v>
      </c>
      <c r="K927" s="55" t="s">
        <v>494</v>
      </c>
      <c r="L927" s="55" t="s">
        <v>456</v>
      </c>
      <c r="M927" s="55" t="s">
        <v>457</v>
      </c>
      <c r="N927" s="55" t="s">
        <v>458</v>
      </c>
      <c r="O927" s="32" t="s">
        <v>280</v>
      </c>
      <c r="P927" s="32" t="s">
        <v>242</v>
      </c>
      <c r="Q927" s="45" t="s">
        <v>396</v>
      </c>
      <c r="R927" s="32" t="s">
        <v>231</v>
      </c>
      <c r="S927" s="45" t="s">
        <v>68</v>
      </c>
      <c r="T927" s="42" t="str">
        <f>VLOOKUP(Tabla1[[#This Row],[AREA]],Hoja1!A:B,2,FALSE)</f>
        <v>02. Urbanismo y vivienda</v>
      </c>
      <c r="U927" s="45" t="s">
        <v>196</v>
      </c>
      <c r="V927" s="42" t="str">
        <f>VLOOKUP(Tabla1[[#This Row],[PROGRAMA]],Hoja1!A:B,2,FALSE)</f>
        <v>9331. Gestión del patrimonio</v>
      </c>
      <c r="W927" s="45">
        <v>22</v>
      </c>
      <c r="X927" s="45">
        <v>224</v>
      </c>
    </row>
    <row r="928" spans="1:24" x14ac:dyDescent="0.25">
      <c r="A928" s="33">
        <v>220259001111</v>
      </c>
      <c r="B928" s="55" t="s">
        <v>451</v>
      </c>
      <c r="C928" s="34">
        <v>46023</v>
      </c>
      <c r="D928" s="33">
        <v>22026001311</v>
      </c>
      <c r="E928" s="55" t="s">
        <v>2097</v>
      </c>
      <c r="F928" s="35">
        <v>299865.19</v>
      </c>
      <c r="G928" s="55" t="s">
        <v>2098</v>
      </c>
      <c r="H928" s="55" t="s">
        <v>2100</v>
      </c>
      <c r="I928" s="33">
        <v>220</v>
      </c>
      <c r="J928" s="55" t="s">
        <v>494</v>
      </c>
      <c r="K928" s="55" t="s">
        <v>494</v>
      </c>
      <c r="L928" s="55" t="s">
        <v>456</v>
      </c>
      <c r="M928" s="55" t="s">
        <v>457</v>
      </c>
      <c r="N928" s="55" t="s">
        <v>458</v>
      </c>
      <c r="O928" s="32" t="s">
        <v>280</v>
      </c>
      <c r="P928" s="32" t="s">
        <v>242</v>
      </c>
      <c r="Q928" s="45" t="s">
        <v>396</v>
      </c>
      <c r="R928" s="32" t="s">
        <v>231</v>
      </c>
      <c r="S928" s="45" t="s">
        <v>68</v>
      </c>
      <c r="T928" s="42" t="str">
        <f>VLOOKUP(Tabla1[[#This Row],[AREA]],Hoja1!A:B,2,FALSE)</f>
        <v>02. Urbanismo y vivienda</v>
      </c>
      <c r="U928" s="45" t="s">
        <v>196</v>
      </c>
      <c r="V928" s="42" t="str">
        <f>VLOOKUP(Tabla1[[#This Row],[PROGRAMA]],Hoja1!A:B,2,FALSE)</f>
        <v>9331. Gestión del patrimonio</v>
      </c>
      <c r="W928" s="45">
        <v>22</v>
      </c>
      <c r="X928" s="45">
        <v>224</v>
      </c>
    </row>
    <row r="929" spans="1:24" x14ac:dyDescent="0.25">
      <c r="A929" s="33">
        <v>220259001031</v>
      </c>
      <c r="B929" s="55" t="s">
        <v>451</v>
      </c>
      <c r="C929" s="34">
        <v>46023</v>
      </c>
      <c r="D929" s="33">
        <v>22026002063</v>
      </c>
      <c r="E929" s="55" t="s">
        <v>2101</v>
      </c>
      <c r="F929" s="35">
        <v>4000</v>
      </c>
      <c r="G929" s="55" t="s">
        <v>314</v>
      </c>
      <c r="H929" s="55" t="s">
        <v>2102</v>
      </c>
      <c r="I929" s="33">
        <v>220</v>
      </c>
      <c r="J929" s="55" t="s">
        <v>527</v>
      </c>
      <c r="K929" s="55" t="s">
        <v>1703</v>
      </c>
      <c r="L929" s="55" t="s">
        <v>473</v>
      </c>
      <c r="M929" s="55" t="s">
        <v>457</v>
      </c>
      <c r="N929" s="55" t="s">
        <v>458</v>
      </c>
      <c r="O929" s="32" t="s">
        <v>276</v>
      </c>
      <c r="P929" s="32" t="s">
        <v>242</v>
      </c>
      <c r="Q929" s="45" t="s">
        <v>396</v>
      </c>
      <c r="R929" s="32" t="s">
        <v>231</v>
      </c>
      <c r="S929" s="45" t="s">
        <v>75</v>
      </c>
      <c r="T929" s="42" t="str">
        <f>VLOOKUP(Tabla1[[#This Row],[AREA]],Hoja1!A:B,2,FALSE)</f>
        <v>10. Personas mayores, familia y servicios sociales</v>
      </c>
      <c r="U929" s="45" t="s">
        <v>136</v>
      </c>
      <c r="V929" s="42" t="str">
        <f>VLOOKUP(Tabla1[[#This Row],[PROGRAMA]],Hoja1!A:B,2,FALSE)</f>
        <v>2315. Políticas de Igualdad e infancia</v>
      </c>
      <c r="W929" s="45">
        <v>22</v>
      </c>
      <c r="X929" s="45">
        <v>22100</v>
      </c>
    </row>
    <row r="930" spans="1:24" x14ac:dyDescent="0.25">
      <c r="A930" s="33">
        <v>220259001032</v>
      </c>
      <c r="B930" s="55" t="s">
        <v>451</v>
      </c>
      <c r="C930" s="34">
        <v>46023</v>
      </c>
      <c r="D930" s="33">
        <v>22026001159</v>
      </c>
      <c r="E930" s="55" t="s">
        <v>2103</v>
      </c>
      <c r="F930" s="35">
        <v>32000</v>
      </c>
      <c r="G930" s="55" t="s">
        <v>314</v>
      </c>
      <c r="H930" s="55" t="s">
        <v>2104</v>
      </c>
      <c r="I930" s="33">
        <v>220</v>
      </c>
      <c r="J930" s="55" t="s">
        <v>527</v>
      </c>
      <c r="K930" s="55" t="s">
        <v>1703</v>
      </c>
      <c r="L930" s="55" t="s">
        <v>473</v>
      </c>
      <c r="M930" s="55" t="s">
        <v>457</v>
      </c>
      <c r="N930" s="55" t="s">
        <v>458</v>
      </c>
      <c r="O930" s="32" t="s">
        <v>276</v>
      </c>
      <c r="P930" s="32" t="s">
        <v>242</v>
      </c>
      <c r="Q930" s="45" t="s">
        <v>396</v>
      </c>
      <c r="R930" s="32" t="s">
        <v>231</v>
      </c>
      <c r="S930" s="45" t="s">
        <v>262</v>
      </c>
      <c r="T930" s="42" t="str">
        <f>VLOOKUP(Tabla1[[#This Row],[AREA]],Hoja1!A:B,2,FALSE)</f>
        <v>11. Salud pública y seguridad ciudadana</v>
      </c>
      <c r="U930" s="45" t="s">
        <v>118</v>
      </c>
      <c r="V930" s="42" t="str">
        <f>VLOOKUP(Tabla1[[#This Row],[PROGRAMA]],Hoja1!A:B,2,FALSE)</f>
        <v>1621. Recogida de residuos</v>
      </c>
      <c r="W930" s="45">
        <v>22</v>
      </c>
      <c r="X930" s="45">
        <v>22100</v>
      </c>
    </row>
    <row r="931" spans="1:24" x14ac:dyDescent="0.25">
      <c r="A931" s="33">
        <v>220259001033</v>
      </c>
      <c r="B931" s="55" t="s">
        <v>451</v>
      </c>
      <c r="C931" s="34">
        <v>46023</v>
      </c>
      <c r="D931" s="33">
        <v>22026001160</v>
      </c>
      <c r="E931" s="55" t="s">
        <v>2105</v>
      </c>
      <c r="F931" s="35">
        <v>56000</v>
      </c>
      <c r="G931" s="55" t="s">
        <v>314</v>
      </c>
      <c r="H931" s="55" t="s">
        <v>2106</v>
      </c>
      <c r="I931" s="33">
        <v>220</v>
      </c>
      <c r="J931" s="55" t="s">
        <v>527</v>
      </c>
      <c r="K931" s="55" t="s">
        <v>1703</v>
      </c>
      <c r="L931" s="55" t="s">
        <v>473</v>
      </c>
      <c r="M931" s="55" t="s">
        <v>457</v>
      </c>
      <c r="N931" s="55" t="s">
        <v>458</v>
      </c>
      <c r="O931" s="32" t="s">
        <v>276</v>
      </c>
      <c r="P931" s="32" t="s">
        <v>242</v>
      </c>
      <c r="Q931" s="45" t="s">
        <v>396</v>
      </c>
      <c r="R931" s="32" t="s">
        <v>231</v>
      </c>
      <c r="S931" s="45" t="s">
        <v>262</v>
      </c>
      <c r="T931" s="42" t="str">
        <f>VLOOKUP(Tabla1[[#This Row],[AREA]],Hoja1!A:B,2,FALSE)</f>
        <v>11. Salud pública y seguridad ciudadana</v>
      </c>
      <c r="U931" s="45" t="s">
        <v>121</v>
      </c>
      <c r="V931" s="42" t="str">
        <f>VLOOKUP(Tabla1[[#This Row],[PROGRAMA]],Hoja1!A:B,2,FALSE)</f>
        <v>1631. Limpieza viaria</v>
      </c>
      <c r="W931" s="45">
        <v>22</v>
      </c>
      <c r="X931" s="45">
        <v>22100</v>
      </c>
    </row>
    <row r="932" spans="1:24" x14ac:dyDescent="0.25">
      <c r="A932" s="33">
        <v>220259001034</v>
      </c>
      <c r="B932" s="55" t="s">
        <v>451</v>
      </c>
      <c r="C932" s="34">
        <v>46023</v>
      </c>
      <c r="D932" s="33">
        <v>22026001570</v>
      </c>
      <c r="E932" s="55" t="s">
        <v>2107</v>
      </c>
      <c r="F932" s="35">
        <v>5000</v>
      </c>
      <c r="G932" s="55" t="s">
        <v>314</v>
      </c>
      <c r="H932" s="55" t="s">
        <v>2108</v>
      </c>
      <c r="I932" s="33">
        <v>220</v>
      </c>
      <c r="J932" s="55" t="s">
        <v>527</v>
      </c>
      <c r="K932" s="55" t="s">
        <v>1703</v>
      </c>
      <c r="L932" s="55" t="s">
        <v>473</v>
      </c>
      <c r="M932" s="55" t="s">
        <v>457</v>
      </c>
      <c r="N932" s="55" t="s">
        <v>474</v>
      </c>
      <c r="O932" s="32" t="s">
        <v>276</v>
      </c>
      <c r="P932" s="32" t="s">
        <v>242</v>
      </c>
      <c r="Q932" s="45" t="s">
        <v>396</v>
      </c>
      <c r="R932" s="32" t="s">
        <v>231</v>
      </c>
      <c r="S932" s="45" t="s">
        <v>71</v>
      </c>
      <c r="T932" s="42" t="str">
        <f>VLOOKUP(Tabla1[[#This Row],[AREA]],Hoja1!A:B,2,FALSE)</f>
        <v>06. Educación y cultura</v>
      </c>
      <c r="U932" s="45" t="s">
        <v>153</v>
      </c>
      <c r="V932" s="42" t="str">
        <f>VLOOKUP(Tabla1[[#This Row],[PROGRAMA]],Hoja1!A:B,2,FALSE)</f>
        <v>3321. Bibliotecas públicas</v>
      </c>
      <c r="W932" s="45">
        <v>22</v>
      </c>
      <c r="X932" s="45">
        <v>22100</v>
      </c>
    </row>
    <row r="933" spans="1:24" x14ac:dyDescent="0.25">
      <c r="A933" s="33">
        <v>220259001035</v>
      </c>
      <c r="B933" s="55" t="s">
        <v>451</v>
      </c>
      <c r="C933" s="34">
        <v>46023</v>
      </c>
      <c r="D933" s="33">
        <v>22026001571</v>
      </c>
      <c r="E933" s="55" t="s">
        <v>2109</v>
      </c>
      <c r="F933" s="35">
        <v>460000</v>
      </c>
      <c r="G933" s="55" t="s">
        <v>314</v>
      </c>
      <c r="H933" s="55" t="s">
        <v>2110</v>
      </c>
      <c r="I933" s="33">
        <v>220</v>
      </c>
      <c r="J933" s="55" t="s">
        <v>527</v>
      </c>
      <c r="K933" s="55" t="s">
        <v>1703</v>
      </c>
      <c r="L933" s="55" t="s">
        <v>473</v>
      </c>
      <c r="M933" s="55" t="s">
        <v>457</v>
      </c>
      <c r="N933" s="55" t="s">
        <v>474</v>
      </c>
      <c r="O933" s="32" t="s">
        <v>276</v>
      </c>
      <c r="P933" s="32" t="s">
        <v>242</v>
      </c>
      <c r="Q933" s="45" t="s">
        <v>396</v>
      </c>
      <c r="R933" s="32" t="s">
        <v>231</v>
      </c>
      <c r="S933" s="45" t="s">
        <v>71</v>
      </c>
      <c r="T933" s="42" t="str">
        <f>VLOOKUP(Tabla1[[#This Row],[AREA]],Hoja1!A:B,2,FALSE)</f>
        <v>06. Educación y cultura</v>
      </c>
      <c r="U933" s="45" t="s">
        <v>147</v>
      </c>
      <c r="V933" s="42" t="str">
        <f>VLOOKUP(Tabla1[[#This Row],[PROGRAMA]],Hoja1!A:B,2,FALSE)</f>
        <v>3232. Conservación y mantenimiento centros educación infantil y primaria</v>
      </c>
      <c r="W933" s="45">
        <v>22</v>
      </c>
      <c r="X933" s="45">
        <v>22100</v>
      </c>
    </row>
    <row r="934" spans="1:24" x14ac:dyDescent="0.25">
      <c r="A934" s="33">
        <v>220260001100</v>
      </c>
      <c r="B934" s="55" t="s">
        <v>451</v>
      </c>
      <c r="C934" s="34">
        <v>46064</v>
      </c>
      <c r="D934" s="33">
        <v>22026002001</v>
      </c>
      <c r="E934" s="55" t="s">
        <v>1275</v>
      </c>
      <c r="F934" s="35">
        <v>2700.61</v>
      </c>
      <c r="G934" s="55" t="s">
        <v>2111</v>
      </c>
      <c r="H934" s="55" t="s">
        <v>2112</v>
      </c>
      <c r="I934" s="33">
        <v>220</v>
      </c>
      <c r="J934" s="55" t="s">
        <v>2113</v>
      </c>
      <c r="K934" s="55" t="s">
        <v>918</v>
      </c>
      <c r="L934" s="55" t="s">
        <v>456</v>
      </c>
      <c r="M934" s="55" t="s">
        <v>467</v>
      </c>
      <c r="N934" s="55" t="s">
        <v>468</v>
      </c>
      <c r="O934" s="32" t="s">
        <v>281</v>
      </c>
      <c r="P934" s="32" t="s">
        <v>242</v>
      </c>
      <c r="Q934" s="45" t="s">
        <v>396</v>
      </c>
      <c r="R934" s="32" t="s">
        <v>231</v>
      </c>
      <c r="S934" s="45" t="s">
        <v>70</v>
      </c>
      <c r="T934" s="42" t="str">
        <f>VLOOKUP(Tabla1[[#This Row],[AREA]],Hoja1!A:B,2,FALSE)</f>
        <v>04. Hacienda, personal y modernización administrativa</v>
      </c>
      <c r="U934" s="45" t="s">
        <v>191</v>
      </c>
      <c r="V934" s="42" t="str">
        <f>VLOOKUP(Tabla1[[#This Row],[PROGRAMA]],Hoja1!A:B,2,FALSE)</f>
        <v>9231. Información, registro y gestión del padrón</v>
      </c>
      <c r="W934" s="45">
        <v>22</v>
      </c>
      <c r="X934" s="45">
        <v>22705</v>
      </c>
    </row>
    <row r="935" spans="1:24" x14ac:dyDescent="0.25">
      <c r="A935" s="33">
        <v>220259000065</v>
      </c>
      <c r="B935" s="55" t="s">
        <v>451</v>
      </c>
      <c r="C935" s="34">
        <v>46023</v>
      </c>
      <c r="D935" s="33">
        <v>22026001026</v>
      </c>
      <c r="E935" s="55" t="s">
        <v>962</v>
      </c>
      <c r="F935" s="35">
        <v>469.62</v>
      </c>
      <c r="G935" s="55" t="s">
        <v>2114</v>
      </c>
      <c r="H935" s="55" t="s">
        <v>2115</v>
      </c>
      <c r="I935" s="33">
        <v>220</v>
      </c>
      <c r="J935" s="55" t="s">
        <v>494</v>
      </c>
      <c r="K935" s="55" t="s">
        <v>494</v>
      </c>
      <c r="L935" s="55" t="s">
        <v>473</v>
      </c>
      <c r="M935" s="55" t="s">
        <v>457</v>
      </c>
      <c r="N935" s="55" t="s">
        <v>458</v>
      </c>
      <c r="O935" s="32" t="s">
        <v>276</v>
      </c>
      <c r="P935" s="32" t="s">
        <v>242</v>
      </c>
      <c r="Q935" s="45" t="s">
        <v>396</v>
      </c>
      <c r="R935" s="32" t="s">
        <v>231</v>
      </c>
      <c r="S935" s="45" t="s">
        <v>66</v>
      </c>
      <c r="T935" s="42" t="str">
        <f>VLOOKUP(Tabla1[[#This Row],[AREA]],Hoja1!A:B,2,FALSE)</f>
        <v>01. Alcaldía</v>
      </c>
      <c r="U935" s="45" t="s">
        <v>185</v>
      </c>
      <c r="V935" s="42" t="str">
        <f>VLOOKUP(Tabla1[[#This Row],[PROGRAMA]],Hoja1!A:B,2,FALSE)</f>
        <v>9203. Unidad de régimen interior</v>
      </c>
      <c r="W935" s="45">
        <v>22</v>
      </c>
      <c r="X935" s="45">
        <v>22000</v>
      </c>
    </row>
    <row r="936" spans="1:24" x14ac:dyDescent="0.25">
      <c r="A936" s="33">
        <v>220259000066</v>
      </c>
      <c r="B936" s="55" t="s">
        <v>451</v>
      </c>
      <c r="C936" s="34">
        <v>46023</v>
      </c>
      <c r="D936" s="33">
        <v>22026001027</v>
      </c>
      <c r="E936" s="55" t="s">
        <v>962</v>
      </c>
      <c r="F936" s="35">
        <v>1211.1099999999999</v>
      </c>
      <c r="G936" s="55" t="s">
        <v>2114</v>
      </c>
      <c r="H936" s="55" t="s">
        <v>2116</v>
      </c>
      <c r="I936" s="33">
        <v>220</v>
      </c>
      <c r="J936" s="55" t="s">
        <v>494</v>
      </c>
      <c r="K936" s="55" t="s">
        <v>494</v>
      </c>
      <c r="L936" s="55" t="s">
        <v>473</v>
      </c>
      <c r="M936" s="55" t="s">
        <v>457</v>
      </c>
      <c r="N936" s="55" t="s">
        <v>458</v>
      </c>
      <c r="O936" s="32" t="s">
        <v>276</v>
      </c>
      <c r="P936" s="32" t="s">
        <v>242</v>
      </c>
      <c r="Q936" s="45" t="s">
        <v>396</v>
      </c>
      <c r="R936" s="32" t="s">
        <v>231</v>
      </c>
      <c r="S936" s="45" t="s">
        <v>66</v>
      </c>
      <c r="T936" s="42" t="str">
        <f>VLOOKUP(Tabla1[[#This Row],[AREA]],Hoja1!A:B,2,FALSE)</f>
        <v>01. Alcaldía</v>
      </c>
      <c r="U936" s="45" t="s">
        <v>185</v>
      </c>
      <c r="V936" s="42" t="str">
        <f>VLOOKUP(Tabla1[[#This Row],[PROGRAMA]],Hoja1!A:B,2,FALSE)</f>
        <v>9203. Unidad de régimen interior</v>
      </c>
      <c r="W936" s="45">
        <v>22</v>
      </c>
      <c r="X936" s="45">
        <v>22000</v>
      </c>
    </row>
    <row r="937" spans="1:24" x14ac:dyDescent="0.25">
      <c r="A937" s="33">
        <v>220259000067</v>
      </c>
      <c r="B937" s="55" t="s">
        <v>451</v>
      </c>
      <c r="C937" s="34">
        <v>46023</v>
      </c>
      <c r="D937" s="33">
        <v>22026001029</v>
      </c>
      <c r="E937" s="55" t="s">
        <v>962</v>
      </c>
      <c r="F937" s="35">
        <v>795.48</v>
      </c>
      <c r="G937" s="55" t="s">
        <v>2114</v>
      </c>
      <c r="H937" s="55" t="s">
        <v>2117</v>
      </c>
      <c r="I937" s="33">
        <v>220</v>
      </c>
      <c r="J937" s="55" t="s">
        <v>494</v>
      </c>
      <c r="K937" s="55" t="s">
        <v>494</v>
      </c>
      <c r="L937" s="55" t="s">
        <v>473</v>
      </c>
      <c r="M937" s="55" t="s">
        <v>457</v>
      </c>
      <c r="N937" s="55" t="s">
        <v>458</v>
      </c>
      <c r="O937" s="32" t="s">
        <v>276</v>
      </c>
      <c r="P937" s="32" t="s">
        <v>242</v>
      </c>
      <c r="Q937" s="45" t="s">
        <v>396</v>
      </c>
      <c r="R937" s="32" t="s">
        <v>231</v>
      </c>
      <c r="S937" s="45" t="s">
        <v>66</v>
      </c>
      <c r="T937" s="42" t="str">
        <f>VLOOKUP(Tabla1[[#This Row],[AREA]],Hoja1!A:B,2,FALSE)</f>
        <v>01. Alcaldía</v>
      </c>
      <c r="U937" s="45" t="s">
        <v>185</v>
      </c>
      <c r="V937" s="42" t="str">
        <f>VLOOKUP(Tabla1[[#This Row],[PROGRAMA]],Hoja1!A:B,2,FALSE)</f>
        <v>9203. Unidad de régimen interior</v>
      </c>
      <c r="W937" s="45">
        <v>22</v>
      </c>
      <c r="X937" s="45">
        <v>22000</v>
      </c>
    </row>
    <row r="938" spans="1:24" x14ac:dyDescent="0.25">
      <c r="A938" s="33">
        <v>220260004190</v>
      </c>
      <c r="B938" s="55" t="s">
        <v>451</v>
      </c>
      <c r="C938" s="34">
        <v>46079</v>
      </c>
      <c r="D938" s="33">
        <v>22026002539</v>
      </c>
      <c r="E938" s="55" t="s">
        <v>962</v>
      </c>
      <c r="F938" s="35">
        <v>4681.01</v>
      </c>
      <c r="G938" s="55" t="s">
        <v>2114</v>
      </c>
      <c r="H938" s="55" t="s">
        <v>2118</v>
      </c>
      <c r="I938" s="33">
        <v>220</v>
      </c>
      <c r="J938" s="55" t="s">
        <v>494</v>
      </c>
      <c r="K938" s="55" t="s">
        <v>494</v>
      </c>
      <c r="L938" s="55" t="s">
        <v>473</v>
      </c>
      <c r="M938" s="55" t="s">
        <v>457</v>
      </c>
      <c r="N938" s="55" t="s">
        <v>458</v>
      </c>
      <c r="O938" s="32" t="s">
        <v>276</v>
      </c>
      <c r="P938" s="32" t="s">
        <v>242</v>
      </c>
      <c r="Q938" s="45" t="s">
        <v>396</v>
      </c>
      <c r="R938" s="32" t="s">
        <v>231</v>
      </c>
      <c r="S938" s="45" t="s">
        <v>66</v>
      </c>
      <c r="T938" s="42" t="str">
        <f>VLOOKUP(Tabla1[[#This Row],[AREA]],Hoja1!A:B,2,FALSE)</f>
        <v>01. Alcaldía</v>
      </c>
      <c r="U938" s="45" t="s">
        <v>185</v>
      </c>
      <c r="V938" s="42" t="str">
        <f>VLOOKUP(Tabla1[[#This Row],[PROGRAMA]],Hoja1!A:B,2,FALSE)</f>
        <v>9203. Unidad de régimen interior</v>
      </c>
      <c r="W938" s="45">
        <v>22</v>
      </c>
      <c r="X938" s="45">
        <v>22000</v>
      </c>
    </row>
    <row r="939" spans="1:24" x14ac:dyDescent="0.25">
      <c r="A939" s="33">
        <v>220260004191</v>
      </c>
      <c r="B939" s="55" t="s">
        <v>451</v>
      </c>
      <c r="C939" s="34">
        <v>46079</v>
      </c>
      <c r="D939" s="33">
        <v>22026002540</v>
      </c>
      <c r="E939" s="55" t="s">
        <v>962</v>
      </c>
      <c r="F939" s="35">
        <v>12072.54</v>
      </c>
      <c r="G939" s="55" t="s">
        <v>2114</v>
      </c>
      <c r="H939" s="55" t="s">
        <v>2119</v>
      </c>
      <c r="I939" s="33">
        <v>220</v>
      </c>
      <c r="J939" s="55" t="s">
        <v>494</v>
      </c>
      <c r="K939" s="55" t="s">
        <v>494</v>
      </c>
      <c r="L939" s="55" t="s">
        <v>473</v>
      </c>
      <c r="M939" s="55" t="s">
        <v>457</v>
      </c>
      <c r="N939" s="55" t="s">
        <v>458</v>
      </c>
      <c r="O939" s="32" t="s">
        <v>276</v>
      </c>
      <c r="P939" s="32" t="s">
        <v>242</v>
      </c>
      <c r="Q939" s="45" t="s">
        <v>396</v>
      </c>
      <c r="R939" s="32" t="s">
        <v>231</v>
      </c>
      <c r="S939" s="45" t="s">
        <v>66</v>
      </c>
      <c r="T939" s="42" t="str">
        <f>VLOOKUP(Tabla1[[#This Row],[AREA]],Hoja1!A:B,2,FALSE)</f>
        <v>01. Alcaldía</v>
      </c>
      <c r="U939" s="45" t="s">
        <v>185</v>
      </c>
      <c r="V939" s="42" t="str">
        <f>VLOOKUP(Tabla1[[#This Row],[PROGRAMA]],Hoja1!A:B,2,FALSE)</f>
        <v>9203. Unidad de régimen interior</v>
      </c>
      <c r="W939" s="45">
        <v>22</v>
      </c>
      <c r="X939" s="45">
        <v>22000</v>
      </c>
    </row>
    <row r="940" spans="1:24" x14ac:dyDescent="0.25">
      <c r="A940" s="33">
        <v>220260004192</v>
      </c>
      <c r="B940" s="55" t="s">
        <v>451</v>
      </c>
      <c r="C940" s="34">
        <v>46079</v>
      </c>
      <c r="D940" s="33">
        <v>22026002542</v>
      </c>
      <c r="E940" s="55" t="s">
        <v>962</v>
      </c>
      <c r="F940" s="35">
        <v>7929.23</v>
      </c>
      <c r="G940" s="55" t="s">
        <v>2114</v>
      </c>
      <c r="H940" s="55" t="s">
        <v>2120</v>
      </c>
      <c r="I940" s="33">
        <v>220</v>
      </c>
      <c r="J940" s="55" t="s">
        <v>494</v>
      </c>
      <c r="K940" s="55" t="s">
        <v>494</v>
      </c>
      <c r="L940" s="55" t="s">
        <v>473</v>
      </c>
      <c r="M940" s="55" t="s">
        <v>457</v>
      </c>
      <c r="N940" s="55" t="s">
        <v>458</v>
      </c>
      <c r="O940" s="32" t="s">
        <v>276</v>
      </c>
      <c r="P940" s="32" t="s">
        <v>242</v>
      </c>
      <c r="Q940" s="45" t="s">
        <v>396</v>
      </c>
      <c r="R940" s="32" t="s">
        <v>231</v>
      </c>
      <c r="S940" s="45" t="s">
        <v>66</v>
      </c>
      <c r="T940" s="42" t="str">
        <f>VLOOKUP(Tabla1[[#This Row],[AREA]],Hoja1!A:B,2,FALSE)</f>
        <v>01. Alcaldía</v>
      </c>
      <c r="U940" s="45" t="s">
        <v>185</v>
      </c>
      <c r="V940" s="42" t="str">
        <f>VLOOKUP(Tabla1[[#This Row],[PROGRAMA]],Hoja1!A:B,2,FALSE)</f>
        <v>9203. Unidad de régimen interior</v>
      </c>
      <c r="W940" s="45">
        <v>22</v>
      </c>
      <c r="X940" s="45">
        <v>22000</v>
      </c>
    </row>
    <row r="941" spans="1:24" x14ac:dyDescent="0.25">
      <c r="A941" s="33">
        <v>220260001111</v>
      </c>
      <c r="B941" s="55" t="s">
        <v>451</v>
      </c>
      <c r="C941" s="34">
        <v>46064</v>
      </c>
      <c r="D941" s="33">
        <v>22026002021</v>
      </c>
      <c r="E941" s="55" t="s">
        <v>2121</v>
      </c>
      <c r="F941" s="35">
        <v>845.5</v>
      </c>
      <c r="G941" s="55" t="s">
        <v>2122</v>
      </c>
      <c r="H941" s="55" t="s">
        <v>2123</v>
      </c>
      <c r="I941" s="33">
        <v>220</v>
      </c>
      <c r="J941" s="55" t="s">
        <v>455</v>
      </c>
      <c r="K941" s="55" t="s">
        <v>455</v>
      </c>
      <c r="L941" s="55" t="s">
        <v>456</v>
      </c>
      <c r="M941" s="55" t="s">
        <v>467</v>
      </c>
      <c r="N941" s="55" t="s">
        <v>468</v>
      </c>
      <c r="O941" s="32" t="s">
        <v>281</v>
      </c>
      <c r="P941" s="32" t="s">
        <v>242</v>
      </c>
      <c r="Q941" s="45" t="s">
        <v>396</v>
      </c>
      <c r="R941" s="32" t="s">
        <v>231</v>
      </c>
      <c r="S941" s="45" t="s">
        <v>71</v>
      </c>
      <c r="T941" s="42" t="str">
        <f>VLOOKUP(Tabla1[[#This Row],[AREA]],Hoja1!A:B,2,FALSE)</f>
        <v>06. Educación y cultura</v>
      </c>
      <c r="U941" s="45" t="s">
        <v>153</v>
      </c>
      <c r="V941" s="42" t="str">
        <f>VLOOKUP(Tabla1[[#This Row],[PROGRAMA]],Hoja1!A:B,2,FALSE)</f>
        <v>3321. Bibliotecas públicas</v>
      </c>
      <c r="W941" s="45">
        <v>21</v>
      </c>
      <c r="X941" s="45">
        <v>212</v>
      </c>
    </row>
    <row r="942" spans="1:24" x14ac:dyDescent="0.25">
      <c r="A942" s="33">
        <v>220260002510</v>
      </c>
      <c r="B942" s="55" t="s">
        <v>451</v>
      </c>
      <c r="C942" s="34">
        <v>46071</v>
      </c>
      <c r="D942" s="33">
        <v>22026002366</v>
      </c>
      <c r="E942" s="55" t="s">
        <v>665</v>
      </c>
      <c r="F942" s="35">
        <v>495</v>
      </c>
      <c r="G942" s="55" t="s">
        <v>2124</v>
      </c>
      <c r="H942" s="55" t="s">
        <v>2125</v>
      </c>
      <c r="I942" s="33">
        <v>220</v>
      </c>
      <c r="J942" s="55" t="s">
        <v>455</v>
      </c>
      <c r="K942" s="55" t="s">
        <v>455</v>
      </c>
      <c r="L942" s="55" t="s">
        <v>456</v>
      </c>
      <c r="M942" s="55" t="s">
        <v>467</v>
      </c>
      <c r="N942" s="55" t="s">
        <v>468</v>
      </c>
      <c r="O942" s="32" t="s">
        <v>281</v>
      </c>
      <c r="P942" s="32" t="s">
        <v>242</v>
      </c>
      <c r="Q942" s="45" t="s">
        <v>396</v>
      </c>
      <c r="R942" s="32" t="s">
        <v>231</v>
      </c>
      <c r="S942" s="45" t="s">
        <v>66</v>
      </c>
      <c r="T942" s="42" t="str">
        <f>VLOOKUP(Tabla1[[#This Row],[AREA]],Hoja1!A:B,2,FALSE)</f>
        <v>01. Alcaldía</v>
      </c>
      <c r="U942" s="45" t="s">
        <v>265</v>
      </c>
      <c r="V942" s="42" t="str">
        <f>VLOOKUP(Tabla1[[#This Row],[PROGRAMA]],Hoja1!A:B,2,FALSE)</f>
        <v>4331. Desarrollo empresarial</v>
      </c>
      <c r="W942" s="45">
        <v>22</v>
      </c>
      <c r="X942" s="45">
        <v>22799</v>
      </c>
    </row>
    <row r="943" spans="1:24" x14ac:dyDescent="0.25">
      <c r="A943" s="33">
        <v>220259001036</v>
      </c>
      <c r="B943" s="55" t="s">
        <v>451</v>
      </c>
      <c r="C943" s="34">
        <v>46023</v>
      </c>
      <c r="D943" s="33">
        <v>22026001572</v>
      </c>
      <c r="E943" s="55" t="s">
        <v>2126</v>
      </c>
      <c r="F943" s="35">
        <v>49000</v>
      </c>
      <c r="G943" s="55" t="s">
        <v>314</v>
      </c>
      <c r="H943" s="55" t="s">
        <v>2127</v>
      </c>
      <c r="I943" s="33">
        <v>220</v>
      </c>
      <c r="J943" s="55" t="s">
        <v>527</v>
      </c>
      <c r="K943" s="55" t="s">
        <v>1703</v>
      </c>
      <c r="L943" s="55" t="s">
        <v>473</v>
      </c>
      <c r="M943" s="55" t="s">
        <v>457</v>
      </c>
      <c r="N943" s="55" t="s">
        <v>474</v>
      </c>
      <c r="O943" s="32" t="s">
        <v>276</v>
      </c>
      <c r="P943" s="32" t="s">
        <v>242</v>
      </c>
      <c r="Q943" s="45" t="s">
        <v>396</v>
      </c>
      <c r="R943" s="32" t="s">
        <v>231</v>
      </c>
      <c r="S943" s="45" t="s">
        <v>71</v>
      </c>
      <c r="T943" s="42" t="str">
        <f>VLOOKUP(Tabla1[[#This Row],[AREA]],Hoja1!A:B,2,FALSE)</f>
        <v>06. Educación y cultura</v>
      </c>
      <c r="U943" s="45" t="s">
        <v>145</v>
      </c>
      <c r="V943" s="42" t="str">
        <f>VLOOKUP(Tabla1[[#This Row],[PROGRAMA]],Hoja1!A:B,2,FALSE)</f>
        <v>3231. Escuelas infantiles</v>
      </c>
      <c r="W943" s="45">
        <v>22</v>
      </c>
      <c r="X943" s="45">
        <v>22100</v>
      </c>
    </row>
    <row r="944" spans="1:24" x14ac:dyDescent="0.25">
      <c r="A944" s="33">
        <v>220259001050</v>
      </c>
      <c r="B944" s="55" t="s">
        <v>451</v>
      </c>
      <c r="C944" s="34">
        <v>46023</v>
      </c>
      <c r="D944" s="33">
        <v>22026001241</v>
      </c>
      <c r="E944" s="55" t="s">
        <v>2128</v>
      </c>
      <c r="F944" s="35">
        <v>13500</v>
      </c>
      <c r="G944" s="55" t="s">
        <v>314</v>
      </c>
      <c r="H944" s="55" t="s">
        <v>2129</v>
      </c>
      <c r="I944" s="33">
        <v>220</v>
      </c>
      <c r="J944" s="55" t="s">
        <v>527</v>
      </c>
      <c r="K944" s="55" t="s">
        <v>1703</v>
      </c>
      <c r="L944" s="55" t="s">
        <v>473</v>
      </c>
      <c r="M944" s="55" t="s">
        <v>457</v>
      </c>
      <c r="N944" s="55" t="s">
        <v>458</v>
      </c>
      <c r="O944" s="32" t="s">
        <v>276</v>
      </c>
      <c r="P944" s="32" t="s">
        <v>242</v>
      </c>
      <c r="Q944" s="45" t="s">
        <v>396</v>
      </c>
      <c r="R944" s="32" t="s">
        <v>231</v>
      </c>
      <c r="S944" s="45" t="s">
        <v>73</v>
      </c>
      <c r="T944" s="42" t="str">
        <f>VLOOKUP(Tabla1[[#This Row],[AREA]],Hoja1!A:B,2,FALSE)</f>
        <v>08. Tráfico y movilidad</v>
      </c>
      <c r="U944" s="45" t="s">
        <v>117</v>
      </c>
      <c r="V944" s="42" t="str">
        <f>VLOOKUP(Tabla1[[#This Row],[PROGRAMA]],Hoja1!A:B,2,FALSE)</f>
        <v>1532. Pavimentación vias públicas y otros servicios urbanísticos</v>
      </c>
      <c r="W944" s="45">
        <v>22</v>
      </c>
      <c r="X944" s="45">
        <v>22100</v>
      </c>
    </row>
    <row r="945" spans="1:24" x14ac:dyDescent="0.25">
      <c r="A945" s="33">
        <v>220259001051</v>
      </c>
      <c r="B945" s="55" t="s">
        <v>451</v>
      </c>
      <c r="C945" s="34">
        <v>46023</v>
      </c>
      <c r="D945" s="33">
        <v>22026001583</v>
      </c>
      <c r="E945" s="55" t="s">
        <v>2130</v>
      </c>
      <c r="F945" s="35">
        <v>375000</v>
      </c>
      <c r="G945" s="55" t="s">
        <v>314</v>
      </c>
      <c r="H945" s="55" t="s">
        <v>2131</v>
      </c>
      <c r="I945" s="33">
        <v>220</v>
      </c>
      <c r="J945" s="55" t="s">
        <v>527</v>
      </c>
      <c r="K945" s="55" t="s">
        <v>1703</v>
      </c>
      <c r="L945" s="55" t="s">
        <v>473</v>
      </c>
      <c r="M945" s="55" t="s">
        <v>457</v>
      </c>
      <c r="N945" s="55" t="s">
        <v>458</v>
      </c>
      <c r="O945" s="32" t="s">
        <v>276</v>
      </c>
      <c r="P945" s="32" t="s">
        <v>242</v>
      </c>
      <c r="Q945" s="45" t="s">
        <v>396</v>
      </c>
      <c r="R945" s="32" t="s">
        <v>231</v>
      </c>
      <c r="S945" s="45" t="s">
        <v>72</v>
      </c>
      <c r="T945" s="42" t="str">
        <f>VLOOKUP(Tabla1[[#This Row],[AREA]],Hoja1!A:B,2,FALSE)</f>
        <v>07. Medio ambiente</v>
      </c>
      <c r="U945" s="45" t="s">
        <v>126</v>
      </c>
      <c r="V945" s="42" t="str">
        <f>VLOOKUP(Tabla1[[#This Row],[PROGRAMA]],Hoja1!A:B,2,FALSE)</f>
        <v>1711. Parques y jardines</v>
      </c>
      <c r="W945" s="45">
        <v>22</v>
      </c>
      <c r="X945" s="45">
        <v>22100</v>
      </c>
    </row>
    <row r="946" spans="1:24" x14ac:dyDescent="0.25">
      <c r="A946" s="33">
        <v>220259001052</v>
      </c>
      <c r="B946" s="55" t="s">
        <v>451</v>
      </c>
      <c r="C946" s="34">
        <v>46023</v>
      </c>
      <c r="D946" s="33">
        <v>22026001573</v>
      </c>
      <c r="E946" s="55" t="s">
        <v>2132</v>
      </c>
      <c r="F946" s="35">
        <v>8000</v>
      </c>
      <c r="G946" s="55" t="s">
        <v>314</v>
      </c>
      <c r="H946" s="55" t="s">
        <v>2133</v>
      </c>
      <c r="I946" s="33">
        <v>220</v>
      </c>
      <c r="J946" s="55" t="s">
        <v>527</v>
      </c>
      <c r="K946" s="55" t="s">
        <v>1703</v>
      </c>
      <c r="L946" s="55" t="s">
        <v>473</v>
      </c>
      <c r="M946" s="55" t="s">
        <v>457</v>
      </c>
      <c r="N946" s="55" t="s">
        <v>474</v>
      </c>
      <c r="O946" s="32" t="s">
        <v>276</v>
      </c>
      <c r="P946" s="32" t="s">
        <v>242</v>
      </c>
      <c r="Q946" s="45" t="s">
        <v>396</v>
      </c>
      <c r="R946" s="32" t="s">
        <v>231</v>
      </c>
      <c r="S946" s="45" t="s">
        <v>71</v>
      </c>
      <c r="T946" s="42" t="str">
        <f>VLOOKUP(Tabla1[[#This Row],[AREA]],Hoja1!A:B,2,FALSE)</f>
        <v>06. Educación y cultura</v>
      </c>
      <c r="U946" s="45" t="s">
        <v>157</v>
      </c>
      <c r="V946" s="42" t="str">
        <f>VLOOKUP(Tabla1[[#This Row],[PROGRAMA]],Hoja1!A:B,2,FALSE)</f>
        <v>3341. Coordinación de políticas culturales</v>
      </c>
      <c r="W946" s="45">
        <v>22</v>
      </c>
      <c r="X946" s="45">
        <v>22100</v>
      </c>
    </row>
    <row r="947" spans="1:24" x14ac:dyDescent="0.25">
      <c r="A947" s="33">
        <v>220260004468</v>
      </c>
      <c r="B947" s="55" t="s">
        <v>451</v>
      </c>
      <c r="C947" s="34">
        <v>46080</v>
      </c>
      <c r="D947" s="33">
        <v>22026002458</v>
      </c>
      <c r="E947" s="55" t="s">
        <v>1765</v>
      </c>
      <c r="F947" s="35">
        <v>1129.92</v>
      </c>
      <c r="G947" s="55" t="s">
        <v>1713</v>
      </c>
      <c r="H947" s="55" t="s">
        <v>2134</v>
      </c>
      <c r="I947" s="33">
        <v>220</v>
      </c>
      <c r="J947" s="55" t="s">
        <v>472</v>
      </c>
      <c r="K947" s="55" t="s">
        <v>472</v>
      </c>
      <c r="L947" s="55" t="s">
        <v>456</v>
      </c>
      <c r="M947" s="55" t="s">
        <v>467</v>
      </c>
      <c r="N947" s="55" t="s">
        <v>468</v>
      </c>
      <c r="O947" s="32" t="s">
        <v>281</v>
      </c>
      <c r="P947" s="32" t="s">
        <v>242</v>
      </c>
      <c r="Q947" s="45">
        <v>6</v>
      </c>
      <c r="R947" s="32" t="s">
        <v>232</v>
      </c>
      <c r="S947" s="45" t="s">
        <v>74</v>
      </c>
      <c r="T947" s="42" t="str">
        <f>VLOOKUP(Tabla1[[#This Row],[AREA]],Hoja1!A:B,2,FALSE)</f>
        <v>09. Turismo, eventos y marca ciudad</v>
      </c>
      <c r="U947" s="45">
        <v>4321</v>
      </c>
      <c r="V947" s="42" t="str">
        <f>VLOOKUP(Tabla1[[#This Row],[PROGRAMA]],Hoja1!A:B,2,FALSE)</f>
        <v>4321. Turismo</v>
      </c>
      <c r="W947" s="45">
        <v>63</v>
      </c>
      <c r="X947" s="45">
        <v>632</v>
      </c>
    </row>
    <row r="948" spans="1:24" x14ac:dyDescent="0.25">
      <c r="A948" s="33">
        <v>220249000229</v>
      </c>
      <c r="B948" s="55" t="s">
        <v>451</v>
      </c>
      <c r="C948" s="34">
        <v>46099</v>
      </c>
      <c r="D948" s="33">
        <v>22025002916</v>
      </c>
      <c r="E948" s="55" t="s">
        <v>1765</v>
      </c>
      <c r="F948" s="35">
        <v>2098273.2799999998</v>
      </c>
      <c r="G948" s="55" t="s">
        <v>881</v>
      </c>
      <c r="H948" s="55" t="s">
        <v>2135</v>
      </c>
      <c r="I948" s="33">
        <v>220</v>
      </c>
      <c r="J948" s="55" t="s">
        <v>455</v>
      </c>
      <c r="K948" s="55" t="s">
        <v>455</v>
      </c>
      <c r="L948" s="55" t="s">
        <v>644</v>
      </c>
      <c r="M948" s="55" t="s">
        <v>457</v>
      </c>
      <c r="N948" s="55" t="s">
        <v>458</v>
      </c>
      <c r="O948" s="32" t="s">
        <v>276</v>
      </c>
      <c r="P948" s="32" t="s">
        <v>242</v>
      </c>
      <c r="Q948" s="45">
        <v>6</v>
      </c>
      <c r="R948" s="32" t="s">
        <v>232</v>
      </c>
      <c r="S948" s="45" t="s">
        <v>74</v>
      </c>
      <c r="T948" s="42" t="str">
        <f>VLOOKUP(Tabla1[[#This Row],[AREA]],Hoja1!A:B,2,FALSE)</f>
        <v>09. Turismo, eventos y marca ciudad</v>
      </c>
      <c r="U948" s="45">
        <v>4321</v>
      </c>
      <c r="V948" s="42" t="str">
        <f>VLOOKUP(Tabla1[[#This Row],[PROGRAMA]],Hoja1!A:B,2,FALSE)</f>
        <v>4321. Turismo</v>
      </c>
      <c r="W948" s="45">
        <v>63</v>
      </c>
      <c r="X948" s="45">
        <v>632</v>
      </c>
    </row>
    <row r="949" spans="1:24" x14ac:dyDescent="0.25">
      <c r="A949" s="33">
        <v>220250067803</v>
      </c>
      <c r="B949" s="55" t="s">
        <v>451</v>
      </c>
      <c r="C949" s="34">
        <v>46099</v>
      </c>
      <c r="D949" s="33">
        <v>22025008250</v>
      </c>
      <c r="E949" s="55" t="s">
        <v>1765</v>
      </c>
      <c r="F949" s="35">
        <v>315627.26</v>
      </c>
      <c r="G949" s="55" t="s">
        <v>881</v>
      </c>
      <c r="H949" s="55" t="s">
        <v>1766</v>
      </c>
      <c r="I949" s="33">
        <v>220</v>
      </c>
      <c r="J949" s="55" t="s">
        <v>455</v>
      </c>
      <c r="K949" s="55" t="s">
        <v>455</v>
      </c>
      <c r="L949" s="55" t="s">
        <v>644</v>
      </c>
      <c r="M949" s="55" t="s">
        <v>457</v>
      </c>
      <c r="N949" s="55" t="s">
        <v>458</v>
      </c>
      <c r="O949" s="32" t="s">
        <v>276</v>
      </c>
      <c r="P949" s="32" t="s">
        <v>242</v>
      </c>
      <c r="Q949" s="45">
        <v>6</v>
      </c>
      <c r="R949" s="32" t="s">
        <v>232</v>
      </c>
      <c r="S949" s="45" t="s">
        <v>74</v>
      </c>
      <c r="T949" s="42" t="str">
        <f>VLOOKUP(Tabla1[[#This Row],[AREA]],Hoja1!A:B,2,FALSE)</f>
        <v>09. Turismo, eventos y marca ciudad</v>
      </c>
      <c r="U949" s="45">
        <v>4321</v>
      </c>
      <c r="V949" s="42" t="str">
        <f>VLOOKUP(Tabla1[[#This Row],[PROGRAMA]],Hoja1!A:B,2,FALSE)</f>
        <v>4321. Turismo</v>
      </c>
      <c r="W949" s="45">
        <v>63</v>
      </c>
      <c r="X949" s="45">
        <v>632</v>
      </c>
    </row>
    <row r="950" spans="1:24" x14ac:dyDescent="0.25">
      <c r="A950" s="33">
        <v>220260001126</v>
      </c>
      <c r="B950" s="55" t="s">
        <v>451</v>
      </c>
      <c r="C950" s="34">
        <v>46064</v>
      </c>
      <c r="D950" s="33">
        <v>22026002145</v>
      </c>
      <c r="E950" s="55" t="s">
        <v>2121</v>
      </c>
      <c r="F950" s="35">
        <v>3188.35</v>
      </c>
      <c r="G950" s="55" t="s">
        <v>2136</v>
      </c>
      <c r="H950" s="55" t="s">
        <v>2137</v>
      </c>
      <c r="I950" s="33">
        <v>220</v>
      </c>
      <c r="J950" s="55" t="s">
        <v>455</v>
      </c>
      <c r="K950" s="55" t="s">
        <v>455</v>
      </c>
      <c r="L950" s="55" t="s">
        <v>456</v>
      </c>
      <c r="M950" s="55" t="s">
        <v>467</v>
      </c>
      <c r="N950" s="55" t="s">
        <v>468</v>
      </c>
      <c r="O950" s="32" t="s">
        <v>281</v>
      </c>
      <c r="P950" s="32" t="s">
        <v>242</v>
      </c>
      <c r="Q950" s="45" t="s">
        <v>396</v>
      </c>
      <c r="R950" s="32" t="s">
        <v>231</v>
      </c>
      <c r="S950" s="45" t="s">
        <v>71</v>
      </c>
      <c r="T950" s="42" t="str">
        <f>VLOOKUP(Tabla1[[#This Row],[AREA]],Hoja1!A:B,2,FALSE)</f>
        <v>06. Educación y cultura</v>
      </c>
      <c r="U950" s="45" t="s">
        <v>153</v>
      </c>
      <c r="V950" s="42" t="str">
        <f>VLOOKUP(Tabla1[[#This Row],[PROGRAMA]],Hoja1!A:B,2,FALSE)</f>
        <v>3321. Bibliotecas públicas</v>
      </c>
      <c r="W950" s="45">
        <v>21</v>
      </c>
      <c r="X950" s="45">
        <v>212</v>
      </c>
    </row>
    <row r="951" spans="1:24" x14ac:dyDescent="0.25">
      <c r="A951" s="33">
        <v>220259001071</v>
      </c>
      <c r="B951" s="55" t="s">
        <v>451</v>
      </c>
      <c r="C951" s="34">
        <v>46023</v>
      </c>
      <c r="D951" s="33">
        <v>22026001427</v>
      </c>
      <c r="E951" s="55" t="s">
        <v>771</v>
      </c>
      <c r="F951" s="35">
        <v>7259.39</v>
      </c>
      <c r="G951" s="55" t="s">
        <v>258</v>
      </c>
      <c r="H951" s="55" t="s">
        <v>2138</v>
      </c>
      <c r="I951" s="33">
        <v>220</v>
      </c>
      <c r="J951" s="55" t="s">
        <v>1880</v>
      </c>
      <c r="K951" s="55" t="s">
        <v>455</v>
      </c>
      <c r="L951" s="55" t="s">
        <v>456</v>
      </c>
      <c r="M951" s="55" t="s">
        <v>457</v>
      </c>
      <c r="N951" s="55" t="s">
        <v>458</v>
      </c>
      <c r="O951" s="32" t="s">
        <v>276</v>
      </c>
      <c r="P951" s="32" t="s">
        <v>242</v>
      </c>
      <c r="Q951" s="45" t="s">
        <v>396</v>
      </c>
      <c r="R951" s="32" t="s">
        <v>231</v>
      </c>
      <c r="S951" s="45" t="s">
        <v>69</v>
      </c>
      <c r="T951" s="42" t="str">
        <f>VLOOKUP(Tabla1[[#This Row],[AREA]],Hoja1!A:B,2,FALSE)</f>
        <v>03. Participación ciudadana y deportes</v>
      </c>
      <c r="U951" s="45" t="s">
        <v>192</v>
      </c>
      <c r="V951" s="42" t="str">
        <f>VLOOKUP(Tabla1[[#This Row],[PROGRAMA]],Hoja1!A:B,2,FALSE)</f>
        <v>9241. Participación ciudadana</v>
      </c>
      <c r="W951" s="45">
        <v>22</v>
      </c>
      <c r="X951" s="45">
        <v>22799</v>
      </c>
    </row>
    <row r="952" spans="1:24" x14ac:dyDescent="0.25">
      <c r="A952" s="33">
        <v>220259001074</v>
      </c>
      <c r="B952" s="55" t="s">
        <v>451</v>
      </c>
      <c r="C952" s="34">
        <v>46023</v>
      </c>
      <c r="D952" s="33">
        <v>22026002068</v>
      </c>
      <c r="E952" s="55" t="s">
        <v>464</v>
      </c>
      <c r="F952" s="35">
        <v>169576.75</v>
      </c>
      <c r="G952" s="55" t="s">
        <v>895</v>
      </c>
      <c r="H952" s="55" t="s">
        <v>2139</v>
      </c>
      <c r="I952" s="33">
        <v>220</v>
      </c>
      <c r="J952" s="55" t="s">
        <v>494</v>
      </c>
      <c r="K952" s="55" t="s">
        <v>494</v>
      </c>
      <c r="L952" s="55" t="s">
        <v>456</v>
      </c>
      <c r="M952" s="55" t="s">
        <v>457</v>
      </c>
      <c r="N952" s="55" t="s">
        <v>458</v>
      </c>
      <c r="O952" s="32" t="s">
        <v>276</v>
      </c>
      <c r="P952" s="32" t="s">
        <v>242</v>
      </c>
      <c r="Q952" s="45" t="s">
        <v>396</v>
      </c>
      <c r="R952" s="32" t="s">
        <v>231</v>
      </c>
      <c r="S952" s="45" t="s">
        <v>75</v>
      </c>
      <c r="T952" s="42" t="str">
        <f>VLOOKUP(Tabla1[[#This Row],[AREA]],Hoja1!A:B,2,FALSE)</f>
        <v>10. Personas mayores, familia y servicios sociales</v>
      </c>
      <c r="U952" s="45" t="s">
        <v>132</v>
      </c>
      <c r="V952" s="42" t="str">
        <f>VLOOKUP(Tabla1[[#This Row],[PROGRAMA]],Hoja1!A:B,2,FALSE)</f>
        <v>2312. Iniciativas sociales</v>
      </c>
      <c r="W952" s="45">
        <v>22</v>
      </c>
      <c r="X952" s="45">
        <v>22799</v>
      </c>
    </row>
    <row r="953" spans="1:24" x14ac:dyDescent="0.25">
      <c r="A953" s="33">
        <v>220259001075</v>
      </c>
      <c r="B953" s="55" t="s">
        <v>451</v>
      </c>
      <c r="C953" s="34">
        <v>46023</v>
      </c>
      <c r="D953" s="33">
        <v>22026001428</v>
      </c>
      <c r="E953" s="55" t="s">
        <v>836</v>
      </c>
      <c r="F953" s="35">
        <v>43248.95</v>
      </c>
      <c r="G953" s="55" t="s">
        <v>40</v>
      </c>
      <c r="H953" s="55" t="s">
        <v>2140</v>
      </c>
      <c r="I953" s="33">
        <v>220</v>
      </c>
      <c r="J953" s="55" t="s">
        <v>455</v>
      </c>
      <c r="K953" s="55" t="s">
        <v>455</v>
      </c>
      <c r="L953" s="55" t="s">
        <v>473</v>
      </c>
      <c r="M953" s="55" t="s">
        <v>457</v>
      </c>
      <c r="N953" s="55" t="s">
        <v>458</v>
      </c>
      <c r="O953" s="32" t="s">
        <v>276</v>
      </c>
      <c r="P953" s="32" t="s">
        <v>242</v>
      </c>
      <c r="Q953" s="45" t="s">
        <v>396</v>
      </c>
      <c r="R953" s="32" t="s">
        <v>231</v>
      </c>
      <c r="S953" s="45" t="s">
        <v>69</v>
      </c>
      <c r="T953" s="42" t="str">
        <f>VLOOKUP(Tabla1[[#This Row],[AREA]],Hoja1!A:B,2,FALSE)</f>
        <v>03. Participación ciudadana y deportes</v>
      </c>
      <c r="U953" s="45" t="s">
        <v>192</v>
      </c>
      <c r="V953" s="42" t="str">
        <f>VLOOKUP(Tabla1[[#This Row],[PROGRAMA]],Hoja1!A:B,2,FALSE)</f>
        <v>9241. Participación ciudadana</v>
      </c>
      <c r="W953" s="45">
        <v>20</v>
      </c>
      <c r="X953" s="45">
        <v>203</v>
      </c>
    </row>
    <row r="954" spans="1:24" x14ac:dyDescent="0.25">
      <c r="A954" s="33">
        <v>220259001076</v>
      </c>
      <c r="B954" s="55" t="s">
        <v>451</v>
      </c>
      <c r="C954" s="34">
        <v>46023</v>
      </c>
      <c r="D954" s="33">
        <v>22026001429</v>
      </c>
      <c r="E954" s="55" t="s">
        <v>836</v>
      </c>
      <c r="F954" s="35">
        <v>12584.67</v>
      </c>
      <c r="G954" s="55" t="s">
        <v>23</v>
      </c>
      <c r="H954" s="55" t="s">
        <v>2141</v>
      </c>
      <c r="I954" s="33">
        <v>220</v>
      </c>
      <c r="J954" s="55" t="s">
        <v>455</v>
      </c>
      <c r="K954" s="55" t="s">
        <v>455</v>
      </c>
      <c r="L954" s="55" t="s">
        <v>473</v>
      </c>
      <c r="M954" s="55" t="s">
        <v>457</v>
      </c>
      <c r="N954" s="55" t="s">
        <v>458</v>
      </c>
      <c r="O954" s="32" t="s">
        <v>276</v>
      </c>
      <c r="P954" s="32" t="s">
        <v>242</v>
      </c>
      <c r="Q954" s="45" t="s">
        <v>396</v>
      </c>
      <c r="R954" s="32" t="s">
        <v>231</v>
      </c>
      <c r="S954" s="45" t="s">
        <v>69</v>
      </c>
      <c r="T954" s="42" t="str">
        <f>VLOOKUP(Tabla1[[#This Row],[AREA]],Hoja1!A:B,2,FALSE)</f>
        <v>03. Participación ciudadana y deportes</v>
      </c>
      <c r="U954" s="45" t="s">
        <v>192</v>
      </c>
      <c r="V954" s="42" t="str">
        <f>VLOOKUP(Tabla1[[#This Row],[PROGRAMA]],Hoja1!A:B,2,FALSE)</f>
        <v>9241. Participación ciudadana</v>
      </c>
      <c r="W954" s="45">
        <v>20</v>
      </c>
      <c r="X954" s="45">
        <v>203</v>
      </c>
    </row>
    <row r="955" spans="1:24" x14ac:dyDescent="0.25">
      <c r="A955" s="33">
        <v>220259001079</v>
      </c>
      <c r="B955" s="55" t="s">
        <v>451</v>
      </c>
      <c r="C955" s="34">
        <v>46023</v>
      </c>
      <c r="D955" s="33">
        <v>22026001161</v>
      </c>
      <c r="E955" s="55" t="s">
        <v>958</v>
      </c>
      <c r="F955" s="35">
        <v>246853.7</v>
      </c>
      <c r="G955" s="55" t="s">
        <v>1334</v>
      </c>
      <c r="H955" s="55" t="s">
        <v>2142</v>
      </c>
      <c r="I955" s="33">
        <v>220</v>
      </c>
      <c r="J955" s="55" t="s">
        <v>494</v>
      </c>
      <c r="K955" s="55" t="s">
        <v>494</v>
      </c>
      <c r="L955" s="55" t="s">
        <v>456</v>
      </c>
      <c r="M955" s="55" t="s">
        <v>457</v>
      </c>
      <c r="N955" s="55" t="s">
        <v>458</v>
      </c>
      <c r="O955" s="32" t="s">
        <v>276</v>
      </c>
      <c r="P955" s="32" t="s">
        <v>242</v>
      </c>
      <c r="Q955" s="45" t="s">
        <v>396</v>
      </c>
      <c r="R955" s="32" t="s">
        <v>231</v>
      </c>
      <c r="S955" s="45" t="s">
        <v>262</v>
      </c>
      <c r="T955" s="42" t="str">
        <f>VLOOKUP(Tabla1[[#This Row],[AREA]],Hoja1!A:B,2,FALSE)</f>
        <v>11. Salud pública y seguridad ciudadana</v>
      </c>
      <c r="U955" s="45" t="s">
        <v>118</v>
      </c>
      <c r="V955" s="42" t="str">
        <f>VLOOKUP(Tabla1[[#This Row],[PROGRAMA]],Hoja1!A:B,2,FALSE)</f>
        <v>1621. Recogida de residuos</v>
      </c>
      <c r="W955" s="45">
        <v>22</v>
      </c>
      <c r="X955" s="45">
        <v>22700</v>
      </c>
    </row>
    <row r="956" spans="1:24" x14ac:dyDescent="0.25">
      <c r="A956" s="33">
        <v>220260000843</v>
      </c>
      <c r="B956" s="55" t="s">
        <v>451</v>
      </c>
      <c r="C956" s="34">
        <v>46057</v>
      </c>
      <c r="D956" s="33">
        <v>22026000921</v>
      </c>
      <c r="E956" s="55" t="s">
        <v>615</v>
      </c>
      <c r="F956" s="35">
        <v>2000</v>
      </c>
      <c r="G956" s="55" t="s">
        <v>25</v>
      </c>
      <c r="H956" s="55" t="s">
        <v>2143</v>
      </c>
      <c r="I956" s="33">
        <v>220</v>
      </c>
      <c r="J956" s="55" t="s">
        <v>455</v>
      </c>
      <c r="K956" s="55" t="s">
        <v>455</v>
      </c>
      <c r="L956" s="55" t="s">
        <v>473</v>
      </c>
      <c r="M956" s="55" t="s">
        <v>467</v>
      </c>
      <c r="N956" s="55" t="s">
        <v>468</v>
      </c>
      <c r="O956" s="32" t="s">
        <v>281</v>
      </c>
      <c r="P956" s="32" t="s">
        <v>242</v>
      </c>
      <c r="Q956" s="45" t="s">
        <v>396</v>
      </c>
      <c r="R956" s="32" t="s">
        <v>231</v>
      </c>
      <c r="S956" s="45" t="s">
        <v>71</v>
      </c>
      <c r="T956" s="42" t="str">
        <f>VLOOKUP(Tabla1[[#This Row],[AREA]],Hoja1!A:B,2,FALSE)</f>
        <v>06. Educación y cultura</v>
      </c>
      <c r="U956" s="45" t="s">
        <v>147</v>
      </c>
      <c r="V956" s="42" t="str">
        <f>VLOOKUP(Tabla1[[#This Row],[PROGRAMA]],Hoja1!A:B,2,FALSE)</f>
        <v>3232. Conservación y mantenimiento centros educación infantil y primaria</v>
      </c>
      <c r="W956" s="45">
        <v>21</v>
      </c>
      <c r="X956" s="45">
        <v>213</v>
      </c>
    </row>
    <row r="957" spans="1:24" x14ac:dyDescent="0.25">
      <c r="A957" s="33">
        <v>220260002608</v>
      </c>
      <c r="B957" s="55" t="s">
        <v>451</v>
      </c>
      <c r="C957" s="34">
        <v>46071</v>
      </c>
      <c r="D957" s="33">
        <v>22026002220</v>
      </c>
      <c r="E957" s="55" t="s">
        <v>500</v>
      </c>
      <c r="F957" s="35">
        <v>242</v>
      </c>
      <c r="G957" s="55" t="s">
        <v>25</v>
      </c>
      <c r="H957" s="55" t="s">
        <v>2144</v>
      </c>
      <c r="I957" s="33">
        <v>220</v>
      </c>
      <c r="J957" s="55" t="s">
        <v>455</v>
      </c>
      <c r="K957" s="55" t="s">
        <v>455</v>
      </c>
      <c r="L957" s="55" t="s">
        <v>456</v>
      </c>
      <c r="M957" s="55" t="s">
        <v>467</v>
      </c>
      <c r="N957" s="55" t="s">
        <v>468</v>
      </c>
      <c r="O957" s="32" t="s">
        <v>281</v>
      </c>
      <c r="P957" s="32" t="s">
        <v>242</v>
      </c>
      <c r="Q957" s="45" t="s">
        <v>396</v>
      </c>
      <c r="R957" s="32" t="s">
        <v>231</v>
      </c>
      <c r="S957" s="45" t="s">
        <v>262</v>
      </c>
      <c r="T957" s="42" t="str">
        <f>VLOOKUP(Tabla1[[#This Row],[AREA]],Hoja1!A:B,2,FALSE)</f>
        <v>11. Salud pública y seguridad ciudadana</v>
      </c>
      <c r="U957" s="45" t="s">
        <v>118</v>
      </c>
      <c r="V957" s="42" t="str">
        <f>VLOOKUP(Tabla1[[#This Row],[PROGRAMA]],Hoja1!A:B,2,FALSE)</f>
        <v>1621. Recogida de residuos</v>
      </c>
      <c r="W957" s="45">
        <v>21</v>
      </c>
      <c r="X957" s="45">
        <v>213</v>
      </c>
    </row>
    <row r="958" spans="1:24" x14ac:dyDescent="0.25">
      <c r="A958" s="33">
        <v>220260000702</v>
      </c>
      <c r="B958" s="55" t="s">
        <v>451</v>
      </c>
      <c r="C958" s="34">
        <v>46050</v>
      </c>
      <c r="D958" s="33">
        <v>22026000830</v>
      </c>
      <c r="E958" s="55" t="s">
        <v>542</v>
      </c>
      <c r="F958" s="35">
        <v>1100</v>
      </c>
      <c r="G958" s="55" t="s">
        <v>434</v>
      </c>
      <c r="H958" s="55" t="s">
        <v>2145</v>
      </c>
      <c r="I958" s="33">
        <v>220</v>
      </c>
      <c r="J958" s="55" t="s">
        <v>904</v>
      </c>
      <c r="K958" s="55" t="s">
        <v>904</v>
      </c>
      <c r="L958" s="55" t="s">
        <v>456</v>
      </c>
      <c r="M958" s="55" t="s">
        <v>467</v>
      </c>
      <c r="N958" s="55" t="s">
        <v>468</v>
      </c>
      <c r="O958" s="32" t="s">
        <v>281</v>
      </c>
      <c r="P958" s="32" t="s">
        <v>242</v>
      </c>
      <c r="Q958" s="45" t="s">
        <v>396</v>
      </c>
      <c r="R958" s="32" t="s">
        <v>231</v>
      </c>
      <c r="S958" s="45" t="s">
        <v>69</v>
      </c>
      <c r="T958" s="42" t="str">
        <f>VLOOKUP(Tabla1[[#This Row],[AREA]],Hoja1!A:B,2,FALSE)</f>
        <v>03. Participación ciudadana y deportes</v>
      </c>
      <c r="U958" s="45" t="s">
        <v>192</v>
      </c>
      <c r="V958" s="42" t="str">
        <f>VLOOKUP(Tabla1[[#This Row],[PROGRAMA]],Hoja1!A:B,2,FALSE)</f>
        <v>9241. Participación ciudadana</v>
      </c>
      <c r="W958" s="45">
        <v>22</v>
      </c>
      <c r="X958" s="45">
        <v>22609</v>
      </c>
    </row>
    <row r="959" spans="1:24" x14ac:dyDescent="0.25">
      <c r="A959" s="33">
        <v>220259000976</v>
      </c>
      <c r="B959" s="55" t="s">
        <v>451</v>
      </c>
      <c r="C959" s="34">
        <v>46023</v>
      </c>
      <c r="D959" s="33">
        <v>22026001664</v>
      </c>
      <c r="E959" s="55" t="s">
        <v>464</v>
      </c>
      <c r="F959" s="35">
        <v>1016.4</v>
      </c>
      <c r="G959" s="55" t="s">
        <v>2146</v>
      </c>
      <c r="H959" s="55" t="s">
        <v>2147</v>
      </c>
      <c r="I959" s="33">
        <v>220</v>
      </c>
      <c r="J959" s="55" t="s">
        <v>2148</v>
      </c>
      <c r="K959" s="55" t="s">
        <v>760</v>
      </c>
      <c r="L959" s="55" t="s">
        <v>456</v>
      </c>
      <c r="M959" s="55" t="s">
        <v>467</v>
      </c>
      <c r="N959" s="55" t="s">
        <v>468</v>
      </c>
      <c r="O959" s="32" t="s">
        <v>281</v>
      </c>
      <c r="P959" s="32" t="s">
        <v>242</v>
      </c>
      <c r="Q959" s="45" t="s">
        <v>396</v>
      </c>
      <c r="R959" s="32" t="s">
        <v>231</v>
      </c>
      <c r="S959" s="45" t="s">
        <v>75</v>
      </c>
      <c r="T959" s="42" t="str">
        <f>VLOOKUP(Tabla1[[#This Row],[AREA]],Hoja1!A:B,2,FALSE)</f>
        <v>10. Personas mayores, familia y servicios sociales</v>
      </c>
      <c r="U959" s="45" t="s">
        <v>132</v>
      </c>
      <c r="V959" s="42" t="str">
        <f>VLOOKUP(Tabla1[[#This Row],[PROGRAMA]],Hoja1!A:B,2,FALSE)</f>
        <v>2312. Iniciativas sociales</v>
      </c>
      <c r="W959" s="45">
        <v>22</v>
      </c>
      <c r="X959" s="45">
        <v>22799</v>
      </c>
    </row>
    <row r="960" spans="1:24" x14ac:dyDescent="0.25">
      <c r="A960" s="33">
        <v>220259000977</v>
      </c>
      <c r="B960" s="55" t="s">
        <v>451</v>
      </c>
      <c r="C960" s="34">
        <v>46023</v>
      </c>
      <c r="D960" s="33">
        <v>22026001665</v>
      </c>
      <c r="E960" s="55" t="s">
        <v>464</v>
      </c>
      <c r="F960" s="35">
        <v>5759.6</v>
      </c>
      <c r="G960" s="55" t="s">
        <v>2146</v>
      </c>
      <c r="H960" s="55" t="s">
        <v>2149</v>
      </c>
      <c r="I960" s="33">
        <v>220</v>
      </c>
      <c r="J960" s="55" t="s">
        <v>2148</v>
      </c>
      <c r="K960" s="55" t="s">
        <v>760</v>
      </c>
      <c r="L960" s="55" t="s">
        <v>456</v>
      </c>
      <c r="M960" s="55" t="s">
        <v>467</v>
      </c>
      <c r="N960" s="55" t="s">
        <v>468</v>
      </c>
      <c r="O960" s="32" t="s">
        <v>281</v>
      </c>
      <c r="P960" s="32" t="s">
        <v>242</v>
      </c>
      <c r="Q960" s="45" t="s">
        <v>396</v>
      </c>
      <c r="R960" s="32" t="s">
        <v>231</v>
      </c>
      <c r="S960" s="45" t="s">
        <v>75</v>
      </c>
      <c r="T960" s="42" t="str">
        <f>VLOOKUP(Tabla1[[#This Row],[AREA]],Hoja1!A:B,2,FALSE)</f>
        <v>10. Personas mayores, familia y servicios sociales</v>
      </c>
      <c r="U960" s="45" t="s">
        <v>132</v>
      </c>
      <c r="V960" s="42" t="str">
        <f>VLOOKUP(Tabla1[[#This Row],[PROGRAMA]],Hoja1!A:B,2,FALSE)</f>
        <v>2312. Iniciativas sociales</v>
      </c>
      <c r="W960" s="45">
        <v>22</v>
      </c>
      <c r="X960" s="45">
        <v>22799</v>
      </c>
    </row>
    <row r="961" spans="1:24" x14ac:dyDescent="0.25">
      <c r="A961" s="33">
        <v>220260002136</v>
      </c>
      <c r="B961" s="55" t="s">
        <v>451</v>
      </c>
      <c r="C961" s="34">
        <v>46069</v>
      </c>
      <c r="D961" s="33">
        <v>22026002187</v>
      </c>
      <c r="E961" s="55" t="s">
        <v>971</v>
      </c>
      <c r="F961" s="35">
        <v>6655</v>
      </c>
      <c r="G961" s="55" t="s">
        <v>36</v>
      </c>
      <c r="H961" s="55" t="s">
        <v>2150</v>
      </c>
      <c r="I961" s="33">
        <v>220</v>
      </c>
      <c r="J961" s="55" t="s">
        <v>523</v>
      </c>
      <c r="K961" s="55" t="s">
        <v>455</v>
      </c>
      <c r="L961" s="55" t="s">
        <v>473</v>
      </c>
      <c r="M961" s="55" t="s">
        <v>467</v>
      </c>
      <c r="N961" s="55" t="s">
        <v>468</v>
      </c>
      <c r="O961" s="32" t="s">
        <v>281</v>
      </c>
      <c r="P961" s="32" t="s">
        <v>242</v>
      </c>
      <c r="Q961" s="45" t="s">
        <v>396</v>
      </c>
      <c r="R961" s="32" t="s">
        <v>231</v>
      </c>
      <c r="S961" s="45" t="s">
        <v>262</v>
      </c>
      <c r="T961" s="42" t="str">
        <f>VLOOKUP(Tabla1[[#This Row],[AREA]],Hoja1!A:B,2,FALSE)</f>
        <v>11. Salud pública y seguridad ciudadana</v>
      </c>
      <c r="U961" s="45" t="s">
        <v>118</v>
      </c>
      <c r="V961" s="42" t="str">
        <f>VLOOKUP(Tabla1[[#This Row],[PROGRAMA]],Hoja1!A:B,2,FALSE)</f>
        <v>1621. Recogida de residuos</v>
      </c>
      <c r="W961" s="45">
        <v>21</v>
      </c>
      <c r="X961" s="45">
        <v>214</v>
      </c>
    </row>
    <row r="962" spans="1:24" x14ac:dyDescent="0.25">
      <c r="A962" s="33">
        <v>220260001132</v>
      </c>
      <c r="B962" s="55" t="s">
        <v>451</v>
      </c>
      <c r="C962" s="34">
        <v>46064</v>
      </c>
      <c r="D962" s="33">
        <v>22026002104</v>
      </c>
      <c r="E962" s="55" t="s">
        <v>676</v>
      </c>
      <c r="F962" s="35">
        <v>700</v>
      </c>
      <c r="G962" s="55" t="s">
        <v>2151</v>
      </c>
      <c r="H962" s="55" t="s">
        <v>678</v>
      </c>
      <c r="I962" s="33">
        <v>220</v>
      </c>
      <c r="J962" s="55" t="s">
        <v>455</v>
      </c>
      <c r="K962" s="55" t="s">
        <v>455</v>
      </c>
      <c r="L962" s="55" t="s">
        <v>456</v>
      </c>
      <c r="M962" s="55" t="s">
        <v>467</v>
      </c>
      <c r="N962" s="55" t="s">
        <v>468</v>
      </c>
      <c r="O962" s="32" t="s">
        <v>281</v>
      </c>
      <c r="P962" s="32" t="s">
        <v>242</v>
      </c>
      <c r="Q962" s="45" t="s">
        <v>396</v>
      </c>
      <c r="R962" s="32" t="s">
        <v>231</v>
      </c>
      <c r="S962" s="45" t="s">
        <v>261</v>
      </c>
      <c r="T962" s="42" t="str">
        <f>VLOOKUP(Tabla1[[#This Row],[AREA]],Hoja1!A:B,2,FALSE)</f>
        <v>05. Comercio, mercados y consumo</v>
      </c>
      <c r="U962" s="45" t="s">
        <v>175</v>
      </c>
      <c r="V962" s="42" t="str">
        <f>VLOOKUP(Tabla1[[#This Row],[PROGRAMA]],Hoja1!A:B,2,FALSE)</f>
        <v>4314. Actuaciones en materia de comercio minorista</v>
      </c>
      <c r="W962" s="45">
        <v>22</v>
      </c>
      <c r="X962" s="45">
        <v>22606</v>
      </c>
    </row>
    <row r="963" spans="1:24" x14ac:dyDescent="0.25">
      <c r="A963" s="33">
        <v>220260001089</v>
      </c>
      <c r="B963" s="55" t="s">
        <v>451</v>
      </c>
      <c r="C963" s="34">
        <v>46064</v>
      </c>
      <c r="D963" s="33">
        <v>22026001854</v>
      </c>
      <c r="E963" s="55" t="s">
        <v>968</v>
      </c>
      <c r="F963" s="35">
        <v>272.18</v>
      </c>
      <c r="G963" s="55" t="s">
        <v>357</v>
      </c>
      <c r="H963" s="55" t="s">
        <v>2152</v>
      </c>
      <c r="I963" s="33">
        <v>220</v>
      </c>
      <c r="J963" s="55" t="s">
        <v>455</v>
      </c>
      <c r="K963" s="55" t="s">
        <v>455</v>
      </c>
      <c r="L963" s="55" t="s">
        <v>473</v>
      </c>
      <c r="M963" s="55" t="s">
        <v>467</v>
      </c>
      <c r="N963" s="55" t="s">
        <v>468</v>
      </c>
      <c r="O963" s="32" t="s">
        <v>281</v>
      </c>
      <c r="P963" s="32" t="s">
        <v>242</v>
      </c>
      <c r="Q963" s="45" t="s">
        <v>396</v>
      </c>
      <c r="R963" s="32" t="s">
        <v>231</v>
      </c>
      <c r="S963" s="45" t="s">
        <v>262</v>
      </c>
      <c r="T963" s="42" t="str">
        <f>VLOOKUP(Tabla1[[#This Row],[AREA]],Hoja1!A:B,2,FALSE)</f>
        <v>11. Salud pública y seguridad ciudadana</v>
      </c>
      <c r="U963" s="45" t="s">
        <v>106</v>
      </c>
      <c r="V963" s="42" t="str">
        <f>VLOOKUP(Tabla1[[#This Row],[PROGRAMA]],Hoja1!A:B,2,FALSE)</f>
        <v>1321. Policía municipal</v>
      </c>
      <c r="W963" s="45">
        <v>22</v>
      </c>
      <c r="X963" s="45">
        <v>22699</v>
      </c>
    </row>
    <row r="964" spans="1:24" x14ac:dyDescent="0.25">
      <c r="A964" s="33">
        <v>220260001107</v>
      </c>
      <c r="B964" s="55" t="s">
        <v>451</v>
      </c>
      <c r="C964" s="34">
        <v>46064</v>
      </c>
      <c r="D964" s="33">
        <v>22026002012</v>
      </c>
      <c r="E964" s="55" t="s">
        <v>968</v>
      </c>
      <c r="F964" s="35">
        <v>272.18</v>
      </c>
      <c r="G964" s="55" t="s">
        <v>357</v>
      </c>
      <c r="H964" s="55" t="s">
        <v>2153</v>
      </c>
      <c r="I964" s="33">
        <v>220</v>
      </c>
      <c r="J964" s="55" t="s">
        <v>455</v>
      </c>
      <c r="K964" s="55" t="s">
        <v>455</v>
      </c>
      <c r="L964" s="55" t="s">
        <v>473</v>
      </c>
      <c r="M964" s="55" t="s">
        <v>467</v>
      </c>
      <c r="N964" s="55" t="s">
        <v>468</v>
      </c>
      <c r="O964" s="32" t="s">
        <v>281</v>
      </c>
      <c r="P964" s="32" t="s">
        <v>242</v>
      </c>
      <c r="Q964" s="45" t="s">
        <v>396</v>
      </c>
      <c r="R964" s="32" t="s">
        <v>231</v>
      </c>
      <c r="S964" s="45" t="s">
        <v>262</v>
      </c>
      <c r="T964" s="42" t="str">
        <f>VLOOKUP(Tabla1[[#This Row],[AREA]],Hoja1!A:B,2,FALSE)</f>
        <v>11. Salud pública y seguridad ciudadana</v>
      </c>
      <c r="U964" s="45" t="s">
        <v>106</v>
      </c>
      <c r="V964" s="42" t="str">
        <f>VLOOKUP(Tabla1[[#This Row],[PROGRAMA]],Hoja1!A:B,2,FALSE)</f>
        <v>1321. Policía municipal</v>
      </c>
      <c r="W964" s="45">
        <v>22</v>
      </c>
      <c r="X964" s="45">
        <v>22699</v>
      </c>
    </row>
    <row r="965" spans="1:24" x14ac:dyDescent="0.25">
      <c r="A965" s="33">
        <v>220260003730</v>
      </c>
      <c r="B965" s="55" t="s">
        <v>451</v>
      </c>
      <c r="C965" s="34">
        <v>46077</v>
      </c>
      <c r="D965" s="33">
        <v>22026002484</v>
      </c>
      <c r="E965" s="55" t="s">
        <v>1429</v>
      </c>
      <c r="F965" s="35">
        <v>1815</v>
      </c>
      <c r="G965" s="55" t="s">
        <v>2154</v>
      </c>
      <c r="H965" s="55" t="s">
        <v>2155</v>
      </c>
      <c r="I965" s="33">
        <v>220</v>
      </c>
      <c r="J965" s="55" t="s">
        <v>494</v>
      </c>
      <c r="K965" s="55" t="s">
        <v>494</v>
      </c>
      <c r="L965" s="55" t="s">
        <v>456</v>
      </c>
      <c r="M965" s="55" t="s">
        <v>467</v>
      </c>
      <c r="N965" s="55" t="s">
        <v>468</v>
      </c>
      <c r="O965" s="32" t="s">
        <v>281</v>
      </c>
      <c r="P965" s="32" t="s">
        <v>242</v>
      </c>
      <c r="Q965" s="45" t="s">
        <v>396</v>
      </c>
      <c r="R965" s="32" t="s">
        <v>231</v>
      </c>
      <c r="S965" s="45" t="s">
        <v>75</v>
      </c>
      <c r="T965" s="42" t="str">
        <f>VLOOKUP(Tabla1[[#This Row],[AREA]],Hoja1!A:B,2,FALSE)</f>
        <v>10. Personas mayores, familia y servicios sociales</v>
      </c>
      <c r="U965" s="45" t="s">
        <v>136</v>
      </c>
      <c r="V965" s="42" t="str">
        <f>VLOOKUP(Tabla1[[#This Row],[PROGRAMA]],Hoja1!A:B,2,FALSE)</f>
        <v>2315. Políticas de Igualdad e infancia</v>
      </c>
      <c r="W965" s="45">
        <v>22</v>
      </c>
      <c r="X965" s="45">
        <v>22611</v>
      </c>
    </row>
    <row r="966" spans="1:24" x14ac:dyDescent="0.25">
      <c r="A966" s="33">
        <v>220260000898</v>
      </c>
      <c r="B966" s="55" t="s">
        <v>451</v>
      </c>
      <c r="C966" s="34">
        <v>46063</v>
      </c>
      <c r="D966" s="33">
        <v>22026000953</v>
      </c>
      <c r="E966" s="55" t="s">
        <v>693</v>
      </c>
      <c r="F966" s="35">
        <v>1500</v>
      </c>
      <c r="G966" s="55" t="s">
        <v>2156</v>
      </c>
      <c r="H966" s="55" t="s">
        <v>2157</v>
      </c>
      <c r="I966" s="33">
        <v>220</v>
      </c>
      <c r="J966" s="55" t="s">
        <v>455</v>
      </c>
      <c r="K966" s="55" t="s">
        <v>455</v>
      </c>
      <c r="L966" s="55" t="s">
        <v>473</v>
      </c>
      <c r="M966" s="55" t="s">
        <v>467</v>
      </c>
      <c r="N966" s="55" t="s">
        <v>468</v>
      </c>
      <c r="O966" s="32" t="s">
        <v>281</v>
      </c>
      <c r="P966" s="32" t="s">
        <v>242</v>
      </c>
      <c r="Q966" s="45" t="s">
        <v>396</v>
      </c>
      <c r="R966" s="32" t="s">
        <v>231</v>
      </c>
      <c r="S966" s="45" t="s">
        <v>262</v>
      </c>
      <c r="T966" s="42" t="str">
        <f>VLOOKUP(Tabla1[[#This Row],[AREA]],Hoja1!A:B,2,FALSE)</f>
        <v>11. Salud pública y seguridad ciudadana</v>
      </c>
      <c r="U966" s="45" t="s">
        <v>141</v>
      </c>
      <c r="V966" s="42" t="str">
        <f>VLOOKUP(Tabla1[[#This Row],[PROGRAMA]],Hoja1!A:B,2,FALSE)</f>
        <v>3111. Protección de la salubridad pública</v>
      </c>
      <c r="W966" s="45">
        <v>22</v>
      </c>
      <c r="X966" s="45">
        <v>22106</v>
      </c>
    </row>
    <row r="967" spans="1:24" x14ac:dyDescent="0.25">
      <c r="A967" s="33">
        <v>220260000927</v>
      </c>
      <c r="B967" s="55" t="s">
        <v>451</v>
      </c>
      <c r="C967" s="34">
        <v>46063</v>
      </c>
      <c r="D967" s="33">
        <v>22026001162</v>
      </c>
      <c r="E967" s="55" t="s">
        <v>2158</v>
      </c>
      <c r="F967" s="35">
        <v>726</v>
      </c>
      <c r="G967" s="55" t="s">
        <v>2159</v>
      </c>
      <c r="H967" s="55" t="s">
        <v>2160</v>
      </c>
      <c r="I967" s="33">
        <v>220</v>
      </c>
      <c r="J967" s="55" t="s">
        <v>455</v>
      </c>
      <c r="K967" s="55" t="s">
        <v>455</v>
      </c>
      <c r="L967" s="55" t="s">
        <v>456</v>
      </c>
      <c r="M967" s="55" t="s">
        <v>467</v>
      </c>
      <c r="N967" s="55" t="s">
        <v>468</v>
      </c>
      <c r="O967" s="32" t="s">
        <v>281</v>
      </c>
      <c r="P967" s="32" t="s">
        <v>242</v>
      </c>
      <c r="Q967" s="45" t="s">
        <v>396</v>
      </c>
      <c r="R967" s="32" t="s">
        <v>231</v>
      </c>
      <c r="S967" s="45" t="s">
        <v>75</v>
      </c>
      <c r="T967" s="42" t="str">
        <f>VLOOKUP(Tabla1[[#This Row],[AREA]],Hoja1!A:B,2,FALSE)</f>
        <v>10. Personas mayores, familia y servicios sociales</v>
      </c>
      <c r="U967" s="45" t="s">
        <v>132</v>
      </c>
      <c r="V967" s="42" t="str">
        <f>VLOOKUP(Tabla1[[#This Row],[PROGRAMA]],Hoja1!A:B,2,FALSE)</f>
        <v>2312. Iniciativas sociales</v>
      </c>
      <c r="W967" s="45">
        <v>22</v>
      </c>
      <c r="X967" s="45">
        <v>22618</v>
      </c>
    </row>
    <row r="968" spans="1:24" x14ac:dyDescent="0.25">
      <c r="A968" s="33">
        <v>220260001802</v>
      </c>
      <c r="B968" s="55" t="s">
        <v>451</v>
      </c>
      <c r="C968" s="34">
        <v>46066</v>
      </c>
      <c r="D968" s="33">
        <v>22026002115</v>
      </c>
      <c r="E968" s="55" t="s">
        <v>706</v>
      </c>
      <c r="F968" s="35">
        <v>338.8</v>
      </c>
      <c r="G968" s="55" t="s">
        <v>2161</v>
      </c>
      <c r="H968" s="55" t="s">
        <v>708</v>
      </c>
      <c r="I968" s="33">
        <v>220</v>
      </c>
      <c r="J968" s="55" t="s">
        <v>2162</v>
      </c>
      <c r="K968" s="55" t="s">
        <v>2163</v>
      </c>
      <c r="L968" s="55" t="s">
        <v>506</v>
      </c>
      <c r="M968" s="55" t="s">
        <v>467</v>
      </c>
      <c r="N968" s="55" t="s">
        <v>468</v>
      </c>
      <c r="O968" s="32" t="s">
        <v>281</v>
      </c>
      <c r="P968" s="32" t="s">
        <v>242</v>
      </c>
      <c r="Q968" s="45" t="s">
        <v>396</v>
      </c>
      <c r="R968" s="32" t="s">
        <v>231</v>
      </c>
      <c r="S968" s="45" t="s">
        <v>74</v>
      </c>
      <c r="T968" s="42" t="str">
        <f>VLOOKUP(Tabla1[[#This Row],[AREA]],Hoja1!A:B,2,FALSE)</f>
        <v>09. Turismo, eventos y marca ciudad</v>
      </c>
      <c r="U968" s="45" t="s">
        <v>176</v>
      </c>
      <c r="V968" s="42" t="str">
        <f>VLOOKUP(Tabla1[[#This Row],[PROGRAMA]],Hoja1!A:B,2,FALSE)</f>
        <v>4321. Turismo</v>
      </c>
      <c r="W968" s="45">
        <v>22</v>
      </c>
      <c r="X968" s="45">
        <v>22609</v>
      </c>
    </row>
    <row r="969" spans="1:24" x14ac:dyDescent="0.25">
      <c r="A969" s="33">
        <v>220260000904</v>
      </c>
      <c r="B969" s="55" t="s">
        <v>451</v>
      </c>
      <c r="C969" s="34">
        <v>46063</v>
      </c>
      <c r="D969" s="33">
        <v>22026001324</v>
      </c>
      <c r="E969" s="55" t="s">
        <v>665</v>
      </c>
      <c r="F969" s="35">
        <v>5426.85</v>
      </c>
      <c r="G969" s="55" t="s">
        <v>2164</v>
      </c>
      <c r="H969" s="55" t="s">
        <v>2165</v>
      </c>
      <c r="I969" s="33">
        <v>220</v>
      </c>
      <c r="J969" s="55" t="s">
        <v>455</v>
      </c>
      <c r="K969" s="55" t="s">
        <v>455</v>
      </c>
      <c r="L969" s="55" t="s">
        <v>456</v>
      </c>
      <c r="M969" s="55" t="s">
        <v>467</v>
      </c>
      <c r="N969" s="55" t="s">
        <v>468</v>
      </c>
      <c r="O969" s="32" t="s">
        <v>281</v>
      </c>
      <c r="P969" s="32" t="s">
        <v>242</v>
      </c>
      <c r="Q969" s="45" t="s">
        <v>396</v>
      </c>
      <c r="R969" s="32" t="s">
        <v>231</v>
      </c>
      <c r="S969" s="45" t="s">
        <v>66</v>
      </c>
      <c r="T969" s="42" t="str">
        <f>VLOOKUP(Tabla1[[#This Row],[AREA]],Hoja1!A:B,2,FALSE)</f>
        <v>01. Alcaldía</v>
      </c>
      <c r="U969" s="45" t="s">
        <v>265</v>
      </c>
      <c r="V969" s="42" t="str">
        <f>VLOOKUP(Tabla1[[#This Row],[PROGRAMA]],Hoja1!A:B,2,FALSE)</f>
        <v>4331. Desarrollo empresarial</v>
      </c>
      <c r="W969" s="45">
        <v>22</v>
      </c>
      <c r="X969" s="45">
        <v>22799</v>
      </c>
    </row>
    <row r="970" spans="1:24" x14ac:dyDescent="0.25">
      <c r="A970" s="33">
        <v>220259001081</v>
      </c>
      <c r="B970" s="55" t="s">
        <v>451</v>
      </c>
      <c r="C970" s="34">
        <v>46023</v>
      </c>
      <c r="D970" s="33">
        <v>22026001309</v>
      </c>
      <c r="E970" s="55" t="s">
        <v>880</v>
      </c>
      <c r="F970" s="35">
        <v>12892.24</v>
      </c>
      <c r="G970" s="55" t="s">
        <v>981</v>
      </c>
      <c r="H970" s="55" t="s">
        <v>2166</v>
      </c>
      <c r="I970" s="33">
        <v>220</v>
      </c>
      <c r="J970" s="55" t="s">
        <v>812</v>
      </c>
      <c r="K970" s="55" t="s">
        <v>455</v>
      </c>
      <c r="L970" s="55" t="s">
        <v>456</v>
      </c>
      <c r="M970" s="55" t="s">
        <v>457</v>
      </c>
      <c r="N970" s="55" t="s">
        <v>458</v>
      </c>
      <c r="O970" s="32" t="s">
        <v>276</v>
      </c>
      <c r="P970" s="32" t="s">
        <v>242</v>
      </c>
      <c r="Q970" s="45" t="s">
        <v>397</v>
      </c>
      <c r="R970" s="32" t="s">
        <v>232</v>
      </c>
      <c r="S970" s="45" t="s">
        <v>68</v>
      </c>
      <c r="T970" s="42" t="str">
        <f>VLOOKUP(Tabla1[[#This Row],[AREA]],Hoja1!A:B,2,FALSE)</f>
        <v>02. Urbanismo y vivienda</v>
      </c>
      <c r="U970" s="45" t="s">
        <v>115</v>
      </c>
      <c r="V970" s="42" t="str">
        <f>VLOOKUP(Tabla1[[#This Row],[PROGRAMA]],Hoja1!A:B,2,FALSE)</f>
        <v>1511. Planficación y gestión del urbanismo</v>
      </c>
      <c r="W970" s="45">
        <v>60</v>
      </c>
      <c r="X970" s="45">
        <v>609</v>
      </c>
    </row>
    <row r="971" spans="1:24" x14ac:dyDescent="0.25">
      <c r="A971" s="33">
        <v>220259001084</v>
      </c>
      <c r="B971" s="55" t="s">
        <v>451</v>
      </c>
      <c r="C971" s="34">
        <v>46023</v>
      </c>
      <c r="D971" s="33">
        <v>22026002057</v>
      </c>
      <c r="E971" s="55" t="s">
        <v>1551</v>
      </c>
      <c r="F971" s="35">
        <v>17424</v>
      </c>
      <c r="G971" s="55" t="s">
        <v>2167</v>
      </c>
      <c r="H971" s="55" t="s">
        <v>2168</v>
      </c>
      <c r="I971" s="33">
        <v>220</v>
      </c>
      <c r="J971" s="55" t="s">
        <v>455</v>
      </c>
      <c r="K971" s="55" t="s">
        <v>455</v>
      </c>
      <c r="L971" s="55" t="s">
        <v>456</v>
      </c>
      <c r="M971" s="55" t="s">
        <v>457</v>
      </c>
      <c r="N971" s="55" t="s">
        <v>458</v>
      </c>
      <c r="O971" s="32" t="s">
        <v>276</v>
      </c>
      <c r="P971" s="32" t="s">
        <v>242</v>
      </c>
      <c r="Q971" s="45" t="s">
        <v>396</v>
      </c>
      <c r="R971" s="32" t="s">
        <v>231</v>
      </c>
      <c r="S971" s="45" t="s">
        <v>74</v>
      </c>
      <c r="T971" s="42" t="str">
        <f>VLOOKUP(Tabla1[[#This Row],[AREA]],Hoja1!A:B,2,FALSE)</f>
        <v>09. Turismo, eventos y marca ciudad</v>
      </c>
      <c r="U971" s="45" t="s">
        <v>394</v>
      </c>
      <c r="V971" s="42" t="str">
        <f>VLOOKUP(Tabla1[[#This Row],[PROGRAMA]],Hoja1!A:B,2,FALSE)</f>
        <v>4332. Dirección del área de turismo, eventos y marca ciudad</v>
      </c>
      <c r="W971" s="45">
        <v>22</v>
      </c>
      <c r="X971" s="45">
        <v>22799</v>
      </c>
    </row>
    <row r="972" spans="1:24" x14ac:dyDescent="0.25">
      <c r="A972" s="33">
        <v>220260000845</v>
      </c>
      <c r="B972" s="55" t="s">
        <v>451</v>
      </c>
      <c r="C972" s="34">
        <v>46057</v>
      </c>
      <c r="D972" s="33">
        <v>22026000925</v>
      </c>
      <c r="E972" s="55" t="s">
        <v>696</v>
      </c>
      <c r="F972" s="35">
        <v>7260</v>
      </c>
      <c r="G972" s="55" t="s">
        <v>2169</v>
      </c>
      <c r="H972" s="55" t="s">
        <v>2170</v>
      </c>
      <c r="I972" s="33">
        <v>220</v>
      </c>
      <c r="J972" s="55" t="s">
        <v>1880</v>
      </c>
      <c r="K972" s="55" t="s">
        <v>455</v>
      </c>
      <c r="L972" s="55" t="s">
        <v>456</v>
      </c>
      <c r="M972" s="55" t="s">
        <v>467</v>
      </c>
      <c r="N972" s="55" t="s">
        <v>468</v>
      </c>
      <c r="O972" s="32" t="s">
        <v>281</v>
      </c>
      <c r="P972" s="32" t="s">
        <v>242</v>
      </c>
      <c r="Q972" s="45" t="s">
        <v>396</v>
      </c>
      <c r="R972" s="32" t="s">
        <v>231</v>
      </c>
      <c r="S972" s="45" t="s">
        <v>71</v>
      </c>
      <c r="T972" s="42" t="str">
        <f>VLOOKUP(Tabla1[[#This Row],[AREA]],Hoja1!A:B,2,FALSE)</f>
        <v>06. Educación y cultura</v>
      </c>
      <c r="U972" s="45" t="s">
        <v>147</v>
      </c>
      <c r="V972" s="42" t="str">
        <f>VLOOKUP(Tabla1[[#This Row],[PROGRAMA]],Hoja1!A:B,2,FALSE)</f>
        <v>3232. Conservación y mantenimiento centros educación infantil y primaria</v>
      </c>
      <c r="W972" s="45">
        <v>20</v>
      </c>
      <c r="X972" s="45">
        <v>203</v>
      </c>
    </row>
    <row r="973" spans="1:24" x14ac:dyDescent="0.25">
      <c r="A973" s="33">
        <v>220260001788</v>
      </c>
      <c r="B973" s="55" t="s">
        <v>451</v>
      </c>
      <c r="C973" s="34">
        <v>46066</v>
      </c>
      <c r="D973" s="33">
        <v>22026001565</v>
      </c>
      <c r="E973" s="55" t="s">
        <v>2171</v>
      </c>
      <c r="F973" s="35">
        <v>5324</v>
      </c>
      <c r="G973" s="55" t="s">
        <v>2169</v>
      </c>
      <c r="H973" s="55" t="s">
        <v>2172</v>
      </c>
      <c r="I973" s="33">
        <v>220</v>
      </c>
      <c r="J973" s="55" t="s">
        <v>1880</v>
      </c>
      <c r="K973" s="55" t="s">
        <v>455</v>
      </c>
      <c r="L973" s="55" t="s">
        <v>473</v>
      </c>
      <c r="M973" s="55" t="s">
        <v>467</v>
      </c>
      <c r="N973" s="55" t="s">
        <v>468</v>
      </c>
      <c r="O973" s="32" t="s">
        <v>281</v>
      </c>
      <c r="P973" s="32" t="s">
        <v>242</v>
      </c>
      <c r="Q973" s="45" t="s">
        <v>396</v>
      </c>
      <c r="R973" s="32" t="s">
        <v>231</v>
      </c>
      <c r="S973" s="45" t="s">
        <v>72</v>
      </c>
      <c r="T973" s="42" t="str">
        <f>VLOOKUP(Tabla1[[#This Row],[AREA]],Hoja1!A:B,2,FALSE)</f>
        <v>07. Medio ambiente</v>
      </c>
      <c r="U973" s="45" t="s">
        <v>126</v>
      </c>
      <c r="V973" s="42" t="str">
        <f>VLOOKUP(Tabla1[[#This Row],[PROGRAMA]],Hoja1!A:B,2,FALSE)</f>
        <v>1711. Parques y jardines</v>
      </c>
      <c r="W973" s="45">
        <v>20</v>
      </c>
      <c r="X973" s="45">
        <v>203</v>
      </c>
    </row>
    <row r="974" spans="1:24" x14ac:dyDescent="0.25">
      <c r="A974" s="33">
        <v>220260003023</v>
      </c>
      <c r="B974" s="55" t="s">
        <v>451</v>
      </c>
      <c r="C974" s="34">
        <v>46076</v>
      </c>
      <c r="D974" s="33">
        <v>22026002494</v>
      </c>
      <c r="E974" s="55" t="s">
        <v>968</v>
      </c>
      <c r="F974" s="35">
        <v>319.51</v>
      </c>
      <c r="G974" s="55" t="s">
        <v>2169</v>
      </c>
      <c r="H974" s="55" t="s">
        <v>2173</v>
      </c>
      <c r="I974" s="33">
        <v>220</v>
      </c>
      <c r="J974" s="55" t="s">
        <v>1880</v>
      </c>
      <c r="K974" s="55" t="s">
        <v>455</v>
      </c>
      <c r="L974" s="55" t="s">
        <v>456</v>
      </c>
      <c r="M974" s="55" t="s">
        <v>467</v>
      </c>
      <c r="N974" s="55" t="s">
        <v>468</v>
      </c>
      <c r="O974" s="32" t="s">
        <v>281</v>
      </c>
      <c r="P974" s="32" t="s">
        <v>242</v>
      </c>
      <c r="Q974" s="45" t="s">
        <v>396</v>
      </c>
      <c r="R974" s="32" t="s">
        <v>231</v>
      </c>
      <c r="S974" s="45" t="s">
        <v>262</v>
      </c>
      <c r="T974" s="42" t="str">
        <f>VLOOKUP(Tabla1[[#This Row],[AREA]],Hoja1!A:B,2,FALSE)</f>
        <v>11. Salud pública y seguridad ciudadana</v>
      </c>
      <c r="U974" s="45" t="s">
        <v>106</v>
      </c>
      <c r="V974" s="42" t="str">
        <f>VLOOKUP(Tabla1[[#This Row],[PROGRAMA]],Hoja1!A:B,2,FALSE)</f>
        <v>1321. Policía municipal</v>
      </c>
      <c r="W974" s="45">
        <v>22</v>
      </c>
      <c r="X974" s="45">
        <v>22699</v>
      </c>
    </row>
    <row r="975" spans="1:24" x14ac:dyDescent="0.25">
      <c r="A975" s="33">
        <v>220260003124</v>
      </c>
      <c r="B975" s="55" t="s">
        <v>451</v>
      </c>
      <c r="C975" s="34">
        <v>46077</v>
      </c>
      <c r="D975" s="33">
        <v>22026002530</v>
      </c>
      <c r="E975" s="55" t="s">
        <v>495</v>
      </c>
      <c r="F975" s="35">
        <v>1099.58</v>
      </c>
      <c r="G975" s="55" t="s">
        <v>2169</v>
      </c>
      <c r="H975" s="55" t="s">
        <v>2174</v>
      </c>
      <c r="I975" s="33">
        <v>220</v>
      </c>
      <c r="J975" s="55" t="s">
        <v>1880</v>
      </c>
      <c r="K975" s="55" t="s">
        <v>455</v>
      </c>
      <c r="L975" s="55" t="s">
        <v>456</v>
      </c>
      <c r="M975" s="55" t="s">
        <v>467</v>
      </c>
      <c r="N975" s="55" t="s">
        <v>468</v>
      </c>
      <c r="O975" s="32" t="s">
        <v>281</v>
      </c>
      <c r="P975" s="32" t="s">
        <v>242</v>
      </c>
      <c r="Q975" s="45" t="s">
        <v>396</v>
      </c>
      <c r="R975" s="32" t="s">
        <v>231</v>
      </c>
      <c r="S975" s="45" t="s">
        <v>72</v>
      </c>
      <c r="T975" s="42" t="str">
        <f>VLOOKUP(Tabla1[[#This Row],[AREA]],Hoja1!A:B,2,FALSE)</f>
        <v>07. Medio ambiente</v>
      </c>
      <c r="U975" s="45" t="s">
        <v>126</v>
      </c>
      <c r="V975" s="42" t="str">
        <f>VLOOKUP(Tabla1[[#This Row],[PROGRAMA]],Hoja1!A:B,2,FALSE)</f>
        <v>1711. Parques y jardines</v>
      </c>
      <c r="W975" s="45">
        <v>22</v>
      </c>
      <c r="X975" s="45">
        <v>22799</v>
      </c>
    </row>
    <row r="976" spans="1:24" x14ac:dyDescent="0.25">
      <c r="A976" s="33">
        <v>220260001116</v>
      </c>
      <c r="B976" s="55" t="s">
        <v>451</v>
      </c>
      <c r="C976" s="34">
        <v>46064</v>
      </c>
      <c r="D976" s="33">
        <v>22026002030</v>
      </c>
      <c r="E976" s="55" t="s">
        <v>517</v>
      </c>
      <c r="F976" s="35">
        <v>97.9</v>
      </c>
      <c r="G976" s="55" t="s">
        <v>2175</v>
      </c>
      <c r="H976" s="55" t="s">
        <v>2176</v>
      </c>
      <c r="I976" s="33">
        <v>220</v>
      </c>
      <c r="J976" s="55" t="s">
        <v>494</v>
      </c>
      <c r="K976" s="55" t="s">
        <v>494</v>
      </c>
      <c r="L976" s="55" t="s">
        <v>473</v>
      </c>
      <c r="M976" s="55" t="s">
        <v>467</v>
      </c>
      <c r="N976" s="55" t="s">
        <v>468</v>
      </c>
      <c r="O976" s="32" t="s">
        <v>281</v>
      </c>
      <c r="P976" s="32" t="s">
        <v>242</v>
      </c>
      <c r="Q976" s="45" t="s">
        <v>396</v>
      </c>
      <c r="R976" s="32" t="s">
        <v>231</v>
      </c>
      <c r="S976" s="45" t="s">
        <v>71</v>
      </c>
      <c r="T976" s="42" t="str">
        <f>VLOOKUP(Tabla1[[#This Row],[AREA]],Hoja1!A:B,2,FALSE)</f>
        <v>06. Educación y cultura</v>
      </c>
      <c r="U976" s="45" t="s">
        <v>153</v>
      </c>
      <c r="V976" s="42" t="str">
        <f>VLOOKUP(Tabla1[[#This Row],[PROGRAMA]],Hoja1!A:B,2,FALSE)</f>
        <v>3321. Bibliotecas públicas</v>
      </c>
      <c r="W976" s="45">
        <v>22</v>
      </c>
      <c r="X976" s="45">
        <v>22001</v>
      </c>
    </row>
    <row r="977" spans="1:24" x14ac:dyDescent="0.25">
      <c r="A977" s="33">
        <v>220260002141</v>
      </c>
      <c r="B977" s="55" t="s">
        <v>451</v>
      </c>
      <c r="C977" s="34">
        <v>46069</v>
      </c>
      <c r="D977" s="33">
        <v>22026002203</v>
      </c>
      <c r="E977" s="55" t="s">
        <v>1107</v>
      </c>
      <c r="F977" s="35">
        <v>187</v>
      </c>
      <c r="G977" s="55" t="s">
        <v>2177</v>
      </c>
      <c r="H977" s="55" t="s">
        <v>2178</v>
      </c>
      <c r="I977" s="33">
        <v>220</v>
      </c>
      <c r="J977" s="55" t="s">
        <v>455</v>
      </c>
      <c r="K977" s="55" t="s">
        <v>455</v>
      </c>
      <c r="L977" s="55" t="s">
        <v>473</v>
      </c>
      <c r="M977" s="55" t="s">
        <v>467</v>
      </c>
      <c r="N977" s="55" t="s">
        <v>468</v>
      </c>
      <c r="O977" s="32" t="s">
        <v>281</v>
      </c>
      <c r="P977" s="32" t="s">
        <v>242</v>
      </c>
      <c r="Q977" s="45" t="s">
        <v>396</v>
      </c>
      <c r="R977" s="32" t="s">
        <v>231</v>
      </c>
      <c r="S977" s="45" t="s">
        <v>75</v>
      </c>
      <c r="T977" s="42" t="str">
        <f>VLOOKUP(Tabla1[[#This Row],[AREA]],Hoja1!A:B,2,FALSE)</f>
        <v>10. Personas mayores, familia y servicios sociales</v>
      </c>
      <c r="U977" s="45" t="s">
        <v>132</v>
      </c>
      <c r="V977" s="42" t="str">
        <f>VLOOKUP(Tabla1[[#This Row],[PROGRAMA]],Hoja1!A:B,2,FALSE)</f>
        <v>2312. Iniciativas sociales</v>
      </c>
      <c r="W977" s="45">
        <v>22</v>
      </c>
      <c r="X977" s="45">
        <v>22199</v>
      </c>
    </row>
    <row r="978" spans="1:24" x14ac:dyDescent="0.25">
      <c r="A978" s="33">
        <v>220259001087</v>
      </c>
      <c r="B978" s="55" t="s">
        <v>451</v>
      </c>
      <c r="C978" s="34">
        <v>46023</v>
      </c>
      <c r="D978" s="33">
        <v>22026001576</v>
      </c>
      <c r="E978" s="55" t="s">
        <v>452</v>
      </c>
      <c r="F978" s="35">
        <v>2556.3200000000002</v>
      </c>
      <c r="G978" s="55" t="s">
        <v>2179</v>
      </c>
      <c r="H978" s="55" t="s">
        <v>2180</v>
      </c>
      <c r="I978" s="33">
        <v>220</v>
      </c>
      <c r="J978" s="55" t="s">
        <v>455</v>
      </c>
      <c r="K978" s="55" t="s">
        <v>455</v>
      </c>
      <c r="L978" s="55" t="s">
        <v>456</v>
      </c>
      <c r="M978" s="55" t="s">
        <v>457</v>
      </c>
      <c r="N978" s="55" t="s">
        <v>458</v>
      </c>
      <c r="O978" s="32" t="s">
        <v>276</v>
      </c>
      <c r="P978" s="32" t="s">
        <v>242</v>
      </c>
      <c r="Q978" s="45" t="s">
        <v>396</v>
      </c>
      <c r="R978" s="32" t="s">
        <v>231</v>
      </c>
      <c r="S978" s="45" t="s">
        <v>71</v>
      </c>
      <c r="T978" s="42" t="str">
        <f>VLOOKUP(Tabla1[[#This Row],[AREA]],Hoja1!A:B,2,FALSE)</f>
        <v>06. Educación y cultura</v>
      </c>
      <c r="U978" s="45" t="s">
        <v>157</v>
      </c>
      <c r="V978" s="42" t="str">
        <f>VLOOKUP(Tabla1[[#This Row],[PROGRAMA]],Hoja1!A:B,2,FALSE)</f>
        <v>3341. Coordinación de políticas culturales</v>
      </c>
      <c r="W978" s="45">
        <v>22</v>
      </c>
      <c r="X978" s="45">
        <v>22609</v>
      </c>
    </row>
    <row r="979" spans="1:24" x14ac:dyDescent="0.25">
      <c r="A979" s="33">
        <v>220259001090</v>
      </c>
      <c r="B979" s="55" t="s">
        <v>451</v>
      </c>
      <c r="C979" s="34">
        <v>46023</v>
      </c>
      <c r="D979" s="33">
        <v>22026001584</v>
      </c>
      <c r="E979" s="55" t="s">
        <v>956</v>
      </c>
      <c r="F979" s="35">
        <v>16304.75</v>
      </c>
      <c r="G979" s="55" t="s">
        <v>2181</v>
      </c>
      <c r="H979" s="55" t="s">
        <v>2182</v>
      </c>
      <c r="I979" s="33">
        <v>220</v>
      </c>
      <c r="J979" s="55" t="s">
        <v>478</v>
      </c>
      <c r="K979" s="55" t="s">
        <v>478</v>
      </c>
      <c r="L979" s="55" t="s">
        <v>456</v>
      </c>
      <c r="M979" s="55" t="s">
        <v>457</v>
      </c>
      <c r="N979" s="55" t="s">
        <v>458</v>
      </c>
      <c r="O979" s="32" t="s">
        <v>276</v>
      </c>
      <c r="P979" s="32" t="s">
        <v>242</v>
      </c>
      <c r="Q979" s="45" t="s">
        <v>396</v>
      </c>
      <c r="R979" s="32" t="s">
        <v>231</v>
      </c>
      <c r="S979" s="45" t="s">
        <v>72</v>
      </c>
      <c r="T979" s="42" t="str">
        <f>VLOOKUP(Tabla1[[#This Row],[AREA]],Hoja1!A:B,2,FALSE)</f>
        <v>07. Medio ambiente</v>
      </c>
      <c r="U979" s="45" t="s">
        <v>128</v>
      </c>
      <c r="V979" s="42" t="str">
        <f>VLOOKUP(Tabla1[[#This Row],[PROGRAMA]],Hoja1!A:B,2,FALSE)</f>
        <v>1721. Protección del medio ambiente</v>
      </c>
      <c r="W979" s="45">
        <v>22</v>
      </c>
      <c r="X979" s="45">
        <v>22799</v>
      </c>
    </row>
    <row r="980" spans="1:24" x14ac:dyDescent="0.25">
      <c r="A980" s="33">
        <v>220259001097</v>
      </c>
      <c r="B980" s="55" t="s">
        <v>451</v>
      </c>
      <c r="C980" s="34">
        <v>46023</v>
      </c>
      <c r="D980" s="33">
        <v>22026001987</v>
      </c>
      <c r="E980" s="55" t="s">
        <v>1257</v>
      </c>
      <c r="F980" s="35">
        <v>36300</v>
      </c>
      <c r="G980" s="55" t="s">
        <v>294</v>
      </c>
      <c r="H980" s="55" t="s">
        <v>2183</v>
      </c>
      <c r="I980" s="33">
        <v>220</v>
      </c>
      <c r="J980" s="55" t="s">
        <v>1428</v>
      </c>
      <c r="K980" s="55" t="s">
        <v>1182</v>
      </c>
      <c r="L980" s="55" t="s">
        <v>473</v>
      </c>
      <c r="M980" s="55" t="s">
        <v>457</v>
      </c>
      <c r="N980" s="55" t="s">
        <v>458</v>
      </c>
      <c r="O980" s="32" t="s">
        <v>276</v>
      </c>
      <c r="P980" s="32" t="s">
        <v>242</v>
      </c>
      <c r="Q980" s="45" t="s">
        <v>397</v>
      </c>
      <c r="R980" s="32" t="s">
        <v>232</v>
      </c>
      <c r="S980" s="45" t="s">
        <v>262</v>
      </c>
      <c r="T980" s="42" t="str">
        <f>VLOOKUP(Tabla1[[#This Row],[AREA]],Hoja1!A:B,2,FALSE)</f>
        <v>11. Salud pública y seguridad ciudadana</v>
      </c>
      <c r="U980" s="45" t="s">
        <v>112</v>
      </c>
      <c r="V980" s="42" t="str">
        <f>VLOOKUP(Tabla1[[#This Row],[PROGRAMA]],Hoja1!A:B,2,FALSE)</f>
        <v>1361. Prevención y extinción de incencios</v>
      </c>
      <c r="W980" s="45">
        <v>62</v>
      </c>
      <c r="X980" s="45">
        <v>623</v>
      </c>
    </row>
    <row r="981" spans="1:24" x14ac:dyDescent="0.25">
      <c r="A981" s="33">
        <v>220260001077</v>
      </c>
      <c r="B981" s="55" t="s">
        <v>451</v>
      </c>
      <c r="C981" s="34">
        <v>46064</v>
      </c>
      <c r="D981" s="33">
        <v>22026001871</v>
      </c>
      <c r="E981" s="55" t="s">
        <v>2184</v>
      </c>
      <c r="F981" s="35">
        <v>100</v>
      </c>
      <c r="G981" s="55" t="s">
        <v>2185</v>
      </c>
      <c r="H981" s="55" t="s">
        <v>2186</v>
      </c>
      <c r="I981" s="33">
        <v>220</v>
      </c>
      <c r="J981" s="55" t="s">
        <v>455</v>
      </c>
      <c r="K981" s="55" t="s">
        <v>455</v>
      </c>
      <c r="L981" s="55" t="s">
        <v>473</v>
      </c>
      <c r="M981" s="55" t="s">
        <v>467</v>
      </c>
      <c r="N981" s="55" t="s">
        <v>468</v>
      </c>
      <c r="O981" s="32" t="s">
        <v>281</v>
      </c>
      <c r="P981" s="32" t="s">
        <v>242</v>
      </c>
      <c r="Q981" s="45" t="s">
        <v>396</v>
      </c>
      <c r="R981" s="32" t="s">
        <v>231</v>
      </c>
      <c r="S981" s="45" t="s">
        <v>75</v>
      </c>
      <c r="T981" s="42" t="str">
        <f>VLOOKUP(Tabla1[[#This Row],[AREA]],Hoja1!A:B,2,FALSE)</f>
        <v>10. Personas mayores, familia y servicios sociales</v>
      </c>
      <c r="U981" s="45" t="s">
        <v>139</v>
      </c>
      <c r="V981" s="42" t="str">
        <f>VLOOKUP(Tabla1[[#This Row],[PROGRAMA]],Hoja1!A:B,2,FALSE)</f>
        <v>2412. Formación para el empleo</v>
      </c>
      <c r="W981" s="45">
        <v>22</v>
      </c>
      <c r="X981" s="45">
        <v>22110</v>
      </c>
    </row>
    <row r="982" spans="1:24" x14ac:dyDescent="0.25">
      <c r="A982" s="33">
        <v>220260001077</v>
      </c>
      <c r="B982" s="55" t="s">
        <v>451</v>
      </c>
      <c r="C982" s="34">
        <v>46064</v>
      </c>
      <c r="D982" s="33">
        <v>22026001872</v>
      </c>
      <c r="E982" s="55" t="s">
        <v>2184</v>
      </c>
      <c r="F982" s="35">
        <v>500</v>
      </c>
      <c r="G982" s="55" t="s">
        <v>2185</v>
      </c>
      <c r="H982" s="55" t="s">
        <v>2186</v>
      </c>
      <c r="I982" s="33">
        <v>220</v>
      </c>
      <c r="J982" s="55" t="s">
        <v>455</v>
      </c>
      <c r="K982" s="55" t="s">
        <v>455</v>
      </c>
      <c r="L982" s="55" t="s">
        <v>473</v>
      </c>
      <c r="M982" s="55" t="s">
        <v>467</v>
      </c>
      <c r="N982" s="55" t="s">
        <v>468</v>
      </c>
      <c r="O982" s="32" t="s">
        <v>281</v>
      </c>
      <c r="P982" s="32" t="s">
        <v>242</v>
      </c>
      <c r="Q982" s="45" t="s">
        <v>396</v>
      </c>
      <c r="R982" s="32" t="s">
        <v>231</v>
      </c>
      <c r="S982" s="45" t="s">
        <v>75</v>
      </c>
      <c r="T982" s="42" t="str">
        <f>VLOOKUP(Tabla1[[#This Row],[AREA]],Hoja1!A:B,2,FALSE)</f>
        <v>10. Personas mayores, familia y servicios sociales</v>
      </c>
      <c r="U982" s="45" t="s">
        <v>139</v>
      </c>
      <c r="V982" s="42" t="str">
        <f>VLOOKUP(Tabla1[[#This Row],[PROGRAMA]],Hoja1!A:B,2,FALSE)</f>
        <v>2412. Formación para el empleo</v>
      </c>
      <c r="W982" s="45">
        <v>22</v>
      </c>
      <c r="X982" s="45">
        <v>22110</v>
      </c>
    </row>
    <row r="983" spans="1:24" x14ac:dyDescent="0.25">
      <c r="A983" s="33">
        <v>220260001077</v>
      </c>
      <c r="B983" s="55" t="s">
        <v>451</v>
      </c>
      <c r="C983" s="34">
        <v>46064</v>
      </c>
      <c r="D983" s="33">
        <v>22026001873</v>
      </c>
      <c r="E983" s="55" t="s">
        <v>2184</v>
      </c>
      <c r="F983" s="35">
        <v>100</v>
      </c>
      <c r="G983" s="55" t="s">
        <v>2185</v>
      </c>
      <c r="H983" s="55" t="s">
        <v>2186</v>
      </c>
      <c r="I983" s="33">
        <v>220</v>
      </c>
      <c r="J983" s="55" t="s">
        <v>455</v>
      </c>
      <c r="K983" s="55" t="s">
        <v>455</v>
      </c>
      <c r="L983" s="55" t="s">
        <v>473</v>
      </c>
      <c r="M983" s="55" t="s">
        <v>467</v>
      </c>
      <c r="N983" s="55" t="s">
        <v>468</v>
      </c>
      <c r="O983" s="32" t="s">
        <v>281</v>
      </c>
      <c r="P983" s="32" t="s">
        <v>242</v>
      </c>
      <c r="Q983" s="45" t="s">
        <v>396</v>
      </c>
      <c r="R983" s="32" t="s">
        <v>231</v>
      </c>
      <c r="S983" s="45" t="s">
        <v>75</v>
      </c>
      <c r="T983" s="42" t="str">
        <f>VLOOKUP(Tabla1[[#This Row],[AREA]],Hoja1!A:B,2,FALSE)</f>
        <v>10. Personas mayores, familia y servicios sociales</v>
      </c>
      <c r="U983" s="45" t="s">
        <v>139</v>
      </c>
      <c r="V983" s="42" t="str">
        <f>VLOOKUP(Tabla1[[#This Row],[PROGRAMA]],Hoja1!A:B,2,FALSE)</f>
        <v>2412. Formación para el empleo</v>
      </c>
      <c r="W983" s="45">
        <v>22</v>
      </c>
      <c r="X983" s="45">
        <v>22110</v>
      </c>
    </row>
    <row r="984" spans="1:24" x14ac:dyDescent="0.25">
      <c r="A984" s="33">
        <v>220259001099</v>
      </c>
      <c r="B984" s="55" t="s">
        <v>451</v>
      </c>
      <c r="C984" s="34">
        <v>46023</v>
      </c>
      <c r="D984" s="33">
        <v>22026001989</v>
      </c>
      <c r="E984" s="55" t="s">
        <v>1257</v>
      </c>
      <c r="F984" s="35">
        <v>48400</v>
      </c>
      <c r="G984" s="55" t="s">
        <v>294</v>
      </c>
      <c r="H984" s="55" t="s">
        <v>2187</v>
      </c>
      <c r="I984" s="33">
        <v>220</v>
      </c>
      <c r="J984" s="55" t="s">
        <v>1428</v>
      </c>
      <c r="K984" s="55" t="s">
        <v>1182</v>
      </c>
      <c r="L984" s="55" t="s">
        <v>473</v>
      </c>
      <c r="M984" s="55" t="s">
        <v>457</v>
      </c>
      <c r="N984" s="55" t="s">
        <v>458</v>
      </c>
      <c r="O984" s="32" t="s">
        <v>276</v>
      </c>
      <c r="P984" s="32" t="s">
        <v>242</v>
      </c>
      <c r="Q984" s="45" t="s">
        <v>397</v>
      </c>
      <c r="R984" s="32" t="s">
        <v>232</v>
      </c>
      <c r="S984" s="45" t="s">
        <v>262</v>
      </c>
      <c r="T984" s="42" t="str">
        <f>VLOOKUP(Tabla1[[#This Row],[AREA]],Hoja1!A:B,2,FALSE)</f>
        <v>11. Salud pública y seguridad ciudadana</v>
      </c>
      <c r="U984" s="45" t="s">
        <v>112</v>
      </c>
      <c r="V984" s="42" t="str">
        <f>VLOOKUP(Tabla1[[#This Row],[PROGRAMA]],Hoja1!A:B,2,FALSE)</f>
        <v>1361. Prevención y extinción de incencios</v>
      </c>
      <c r="W984" s="45">
        <v>62</v>
      </c>
      <c r="X984" s="45">
        <v>623</v>
      </c>
    </row>
    <row r="985" spans="1:24" x14ac:dyDescent="0.25">
      <c r="A985" s="33">
        <v>220259001106</v>
      </c>
      <c r="B985" s="55" t="s">
        <v>451</v>
      </c>
      <c r="C985" s="34">
        <v>46023</v>
      </c>
      <c r="D985" s="33">
        <v>22026001164</v>
      </c>
      <c r="E985" s="55" t="s">
        <v>2188</v>
      </c>
      <c r="F985" s="35">
        <v>896.64</v>
      </c>
      <c r="G985" s="55" t="s">
        <v>287</v>
      </c>
      <c r="H985" s="55" t="s">
        <v>2189</v>
      </c>
      <c r="I985" s="33">
        <v>220</v>
      </c>
      <c r="J985" s="55" t="s">
        <v>455</v>
      </c>
      <c r="K985" s="55" t="s">
        <v>455</v>
      </c>
      <c r="L985" s="55" t="s">
        <v>456</v>
      </c>
      <c r="M985" s="55" t="s">
        <v>457</v>
      </c>
      <c r="N985" s="55" t="s">
        <v>458</v>
      </c>
      <c r="O985" s="32" t="s">
        <v>276</v>
      </c>
      <c r="P985" s="32" t="s">
        <v>242</v>
      </c>
      <c r="Q985" s="45" t="s">
        <v>397</v>
      </c>
      <c r="R985" s="32" t="s">
        <v>232</v>
      </c>
      <c r="S985" s="45" t="s">
        <v>262</v>
      </c>
      <c r="T985" s="42" t="str">
        <f>VLOOKUP(Tabla1[[#This Row],[AREA]],Hoja1!A:B,2,FALSE)</f>
        <v>11. Salud pública y seguridad ciudadana</v>
      </c>
      <c r="U985" s="45" t="s">
        <v>106</v>
      </c>
      <c r="V985" s="42" t="str">
        <f>VLOOKUP(Tabla1[[#This Row],[PROGRAMA]],Hoja1!A:B,2,FALSE)</f>
        <v>1321. Policía municipal</v>
      </c>
      <c r="W985" s="45">
        <v>63</v>
      </c>
      <c r="X985" s="45">
        <v>632</v>
      </c>
    </row>
    <row r="986" spans="1:24" x14ac:dyDescent="0.25">
      <c r="A986" s="33">
        <v>220259001107</v>
      </c>
      <c r="B986" s="55" t="s">
        <v>451</v>
      </c>
      <c r="C986" s="34">
        <v>46023</v>
      </c>
      <c r="D986" s="33">
        <v>22026001165</v>
      </c>
      <c r="E986" s="55" t="s">
        <v>2188</v>
      </c>
      <c r="F986" s="35">
        <v>1814.37</v>
      </c>
      <c r="G986" s="55" t="s">
        <v>981</v>
      </c>
      <c r="H986" s="55" t="s">
        <v>2190</v>
      </c>
      <c r="I986" s="33">
        <v>220</v>
      </c>
      <c r="J986" s="55" t="s">
        <v>812</v>
      </c>
      <c r="K986" s="55" t="s">
        <v>455</v>
      </c>
      <c r="L986" s="55" t="s">
        <v>456</v>
      </c>
      <c r="M986" s="55" t="s">
        <v>457</v>
      </c>
      <c r="N986" s="55" t="s">
        <v>458</v>
      </c>
      <c r="O986" s="32" t="s">
        <v>276</v>
      </c>
      <c r="P986" s="32" t="s">
        <v>242</v>
      </c>
      <c r="Q986" s="45" t="s">
        <v>397</v>
      </c>
      <c r="R986" s="32" t="s">
        <v>232</v>
      </c>
      <c r="S986" s="45" t="s">
        <v>262</v>
      </c>
      <c r="T986" s="42" t="str">
        <f>VLOOKUP(Tabla1[[#This Row],[AREA]],Hoja1!A:B,2,FALSE)</f>
        <v>11. Salud pública y seguridad ciudadana</v>
      </c>
      <c r="U986" s="45" t="s">
        <v>106</v>
      </c>
      <c r="V986" s="42" t="str">
        <f>VLOOKUP(Tabla1[[#This Row],[PROGRAMA]],Hoja1!A:B,2,FALSE)</f>
        <v>1321. Policía municipal</v>
      </c>
      <c r="W986" s="45">
        <v>63</v>
      </c>
      <c r="X986" s="45">
        <v>632</v>
      </c>
    </row>
    <row r="987" spans="1:24" x14ac:dyDescent="0.25">
      <c r="A987" s="33">
        <v>220259001108</v>
      </c>
      <c r="B987" s="55" t="s">
        <v>451</v>
      </c>
      <c r="C987" s="34">
        <v>46023</v>
      </c>
      <c r="D987" s="33">
        <v>22026001166</v>
      </c>
      <c r="E987" s="55" t="s">
        <v>2188</v>
      </c>
      <c r="F987" s="35">
        <v>1640.16</v>
      </c>
      <c r="G987" s="55" t="s">
        <v>2191</v>
      </c>
      <c r="H987" s="55" t="s">
        <v>2192</v>
      </c>
      <c r="I987" s="33">
        <v>220</v>
      </c>
      <c r="J987" s="55" t="s">
        <v>2193</v>
      </c>
      <c r="K987" s="55" t="s">
        <v>904</v>
      </c>
      <c r="L987" s="55" t="s">
        <v>456</v>
      </c>
      <c r="M987" s="55" t="s">
        <v>457</v>
      </c>
      <c r="N987" s="55" t="s">
        <v>458</v>
      </c>
      <c r="O987" s="32" t="s">
        <v>276</v>
      </c>
      <c r="P987" s="32" t="s">
        <v>242</v>
      </c>
      <c r="Q987" s="45" t="s">
        <v>397</v>
      </c>
      <c r="R987" s="32" t="s">
        <v>232</v>
      </c>
      <c r="S987" s="45" t="s">
        <v>262</v>
      </c>
      <c r="T987" s="42" t="str">
        <f>VLOOKUP(Tabla1[[#This Row],[AREA]],Hoja1!A:B,2,FALSE)</f>
        <v>11. Salud pública y seguridad ciudadana</v>
      </c>
      <c r="U987" s="45" t="s">
        <v>106</v>
      </c>
      <c r="V987" s="42" t="str">
        <f>VLOOKUP(Tabla1[[#This Row],[PROGRAMA]],Hoja1!A:B,2,FALSE)</f>
        <v>1321. Policía municipal</v>
      </c>
      <c r="W987" s="45">
        <v>63</v>
      </c>
      <c r="X987" s="45">
        <v>632</v>
      </c>
    </row>
    <row r="988" spans="1:24" x14ac:dyDescent="0.25">
      <c r="A988" s="33">
        <v>220259001109</v>
      </c>
      <c r="B988" s="55" t="s">
        <v>451</v>
      </c>
      <c r="C988" s="34">
        <v>46023</v>
      </c>
      <c r="D988" s="33">
        <v>22026001167</v>
      </c>
      <c r="E988" s="55" t="s">
        <v>2188</v>
      </c>
      <c r="F988" s="35">
        <v>517407.31</v>
      </c>
      <c r="G988" s="55" t="s">
        <v>1850</v>
      </c>
      <c r="H988" s="55" t="s">
        <v>2194</v>
      </c>
      <c r="I988" s="33">
        <v>220</v>
      </c>
      <c r="J988" s="55" t="s">
        <v>455</v>
      </c>
      <c r="K988" s="55" t="s">
        <v>455</v>
      </c>
      <c r="L988" s="55" t="s">
        <v>644</v>
      </c>
      <c r="M988" s="55" t="s">
        <v>457</v>
      </c>
      <c r="N988" s="55" t="s">
        <v>458</v>
      </c>
      <c r="O988" s="32" t="s">
        <v>276</v>
      </c>
      <c r="P988" s="32" t="s">
        <v>242</v>
      </c>
      <c r="Q988" s="45" t="s">
        <v>397</v>
      </c>
      <c r="R988" s="32" t="s">
        <v>232</v>
      </c>
      <c r="S988" s="45" t="s">
        <v>262</v>
      </c>
      <c r="T988" s="42" t="str">
        <f>VLOOKUP(Tabla1[[#This Row],[AREA]],Hoja1!A:B,2,FALSE)</f>
        <v>11. Salud pública y seguridad ciudadana</v>
      </c>
      <c r="U988" s="45" t="s">
        <v>106</v>
      </c>
      <c r="V988" s="42" t="str">
        <f>VLOOKUP(Tabla1[[#This Row],[PROGRAMA]],Hoja1!A:B,2,FALSE)</f>
        <v>1321. Policía municipal</v>
      </c>
      <c r="W988" s="45">
        <v>63</v>
      </c>
      <c r="X988" s="45">
        <v>632</v>
      </c>
    </row>
    <row r="989" spans="1:24" x14ac:dyDescent="0.25">
      <c r="A989" s="33">
        <v>220259001116</v>
      </c>
      <c r="B989" s="55" t="s">
        <v>451</v>
      </c>
      <c r="C989" s="34">
        <v>46023</v>
      </c>
      <c r="D989" s="33">
        <v>22026001549</v>
      </c>
      <c r="E989" s="55" t="s">
        <v>787</v>
      </c>
      <c r="F989" s="35">
        <v>206276.31</v>
      </c>
      <c r="G989" s="55" t="s">
        <v>1585</v>
      </c>
      <c r="H989" s="55" t="s">
        <v>2195</v>
      </c>
      <c r="I989" s="33">
        <v>220</v>
      </c>
      <c r="J989" s="55" t="s">
        <v>472</v>
      </c>
      <c r="K989" s="55" t="s">
        <v>472</v>
      </c>
      <c r="L989" s="55" t="s">
        <v>456</v>
      </c>
      <c r="M989" s="55" t="s">
        <v>457</v>
      </c>
      <c r="N989" s="55" t="s">
        <v>458</v>
      </c>
      <c r="O989" s="32" t="s">
        <v>276</v>
      </c>
      <c r="P989" s="32" t="s">
        <v>242</v>
      </c>
      <c r="Q989" s="45" t="s">
        <v>396</v>
      </c>
      <c r="R989" s="32" t="s">
        <v>231</v>
      </c>
      <c r="S989" s="45" t="s">
        <v>70</v>
      </c>
      <c r="T989" s="42" t="str">
        <f>VLOOKUP(Tabla1[[#This Row],[AREA]],Hoja1!A:B,2,FALSE)</f>
        <v>04. Hacienda, personal y modernización administrativa</v>
      </c>
      <c r="U989" s="45" t="s">
        <v>186</v>
      </c>
      <c r="V989" s="42" t="str">
        <f>VLOOKUP(Tabla1[[#This Row],[PROGRAMA]],Hoja1!A:B,2,FALSE)</f>
        <v>9204. Tecnologías de la información y comunicación</v>
      </c>
      <c r="W989" s="45">
        <v>21</v>
      </c>
      <c r="X989" s="45">
        <v>216</v>
      </c>
    </row>
    <row r="990" spans="1:24" x14ac:dyDescent="0.25">
      <c r="A990" s="33">
        <v>220259001047</v>
      </c>
      <c r="B990" s="55" t="s">
        <v>451</v>
      </c>
      <c r="C990" s="34">
        <v>46023</v>
      </c>
      <c r="D990" s="33">
        <v>22026002064</v>
      </c>
      <c r="E990" s="55" t="s">
        <v>569</v>
      </c>
      <c r="F990" s="35">
        <v>100</v>
      </c>
      <c r="G990" s="55" t="s">
        <v>354</v>
      </c>
      <c r="H990" s="55" t="s">
        <v>2196</v>
      </c>
      <c r="I990" s="33">
        <v>220</v>
      </c>
      <c r="J990" s="55" t="s">
        <v>812</v>
      </c>
      <c r="K990" s="55" t="s">
        <v>455</v>
      </c>
      <c r="L990" s="55" t="s">
        <v>456</v>
      </c>
      <c r="M990" s="55" t="s">
        <v>467</v>
      </c>
      <c r="N990" s="55" t="s">
        <v>468</v>
      </c>
      <c r="O990" s="32" t="s">
        <v>281</v>
      </c>
      <c r="P990" s="32" t="s">
        <v>242</v>
      </c>
      <c r="Q990" s="45" t="s">
        <v>396</v>
      </c>
      <c r="R990" s="32" t="s">
        <v>231</v>
      </c>
      <c r="S990" s="45" t="s">
        <v>75</v>
      </c>
      <c r="T990" s="42" t="str">
        <f>VLOOKUP(Tabla1[[#This Row],[AREA]],Hoja1!A:B,2,FALSE)</f>
        <v>10. Personas mayores, familia y servicios sociales</v>
      </c>
      <c r="U990" s="45" t="s">
        <v>130</v>
      </c>
      <c r="V990" s="42" t="str">
        <f>VLOOKUP(Tabla1[[#This Row],[PROGRAMA]],Hoja1!A:B,2,FALSE)</f>
        <v>2311. Intervención social</v>
      </c>
      <c r="W990" s="45">
        <v>21</v>
      </c>
      <c r="X990" s="45">
        <v>213</v>
      </c>
    </row>
    <row r="991" spans="1:24" x14ac:dyDescent="0.25">
      <c r="A991" s="33">
        <v>220259001048</v>
      </c>
      <c r="B991" s="55" t="s">
        <v>451</v>
      </c>
      <c r="C991" s="34">
        <v>46023</v>
      </c>
      <c r="D991" s="33">
        <v>22026002065</v>
      </c>
      <c r="E991" s="55" t="s">
        <v>569</v>
      </c>
      <c r="F991" s="35">
        <v>600</v>
      </c>
      <c r="G991" s="55" t="s">
        <v>354</v>
      </c>
      <c r="H991" s="55" t="s">
        <v>2197</v>
      </c>
      <c r="I991" s="33">
        <v>220</v>
      </c>
      <c r="J991" s="55" t="s">
        <v>812</v>
      </c>
      <c r="K991" s="55" t="s">
        <v>455</v>
      </c>
      <c r="L991" s="55" t="s">
        <v>456</v>
      </c>
      <c r="M991" s="55" t="s">
        <v>467</v>
      </c>
      <c r="N991" s="55" t="s">
        <v>468</v>
      </c>
      <c r="O991" s="32" t="s">
        <v>281</v>
      </c>
      <c r="P991" s="32" t="s">
        <v>242</v>
      </c>
      <c r="Q991" s="45" t="s">
        <v>396</v>
      </c>
      <c r="R991" s="32" t="s">
        <v>231</v>
      </c>
      <c r="S991" s="45" t="s">
        <v>75</v>
      </c>
      <c r="T991" s="42" t="str">
        <f>VLOOKUP(Tabla1[[#This Row],[AREA]],Hoja1!A:B,2,FALSE)</f>
        <v>10. Personas mayores, familia y servicios sociales</v>
      </c>
      <c r="U991" s="45" t="s">
        <v>130</v>
      </c>
      <c r="V991" s="42" t="str">
        <f>VLOOKUP(Tabla1[[#This Row],[PROGRAMA]],Hoja1!A:B,2,FALSE)</f>
        <v>2311. Intervención social</v>
      </c>
      <c r="W991" s="45">
        <v>21</v>
      </c>
      <c r="X991" s="45">
        <v>213</v>
      </c>
    </row>
    <row r="992" spans="1:24" x14ac:dyDescent="0.25">
      <c r="A992" s="33">
        <v>220260002147</v>
      </c>
      <c r="B992" s="55" t="s">
        <v>451</v>
      </c>
      <c r="C992" s="34">
        <v>46069</v>
      </c>
      <c r="D992" s="33">
        <v>22026002222</v>
      </c>
      <c r="E992" s="55" t="s">
        <v>2198</v>
      </c>
      <c r="F992" s="35">
        <v>1911.8</v>
      </c>
      <c r="G992" s="55" t="s">
        <v>354</v>
      </c>
      <c r="H992" s="55" t="s">
        <v>2199</v>
      </c>
      <c r="I992" s="33">
        <v>220</v>
      </c>
      <c r="J992" s="55" t="s">
        <v>812</v>
      </c>
      <c r="K992" s="55" t="s">
        <v>455</v>
      </c>
      <c r="L992" s="55" t="s">
        <v>456</v>
      </c>
      <c r="M992" s="55" t="s">
        <v>467</v>
      </c>
      <c r="N992" s="55" t="s">
        <v>468</v>
      </c>
      <c r="O992" s="32" t="s">
        <v>281</v>
      </c>
      <c r="P992" s="32" t="s">
        <v>242</v>
      </c>
      <c r="Q992" s="45" t="s">
        <v>396</v>
      </c>
      <c r="R992" s="32" t="s">
        <v>231</v>
      </c>
      <c r="S992" s="45" t="s">
        <v>262</v>
      </c>
      <c r="T992" s="42" t="str">
        <f>VLOOKUP(Tabla1[[#This Row],[AREA]],Hoja1!A:B,2,FALSE)</f>
        <v>11. Salud pública y seguridad ciudadana</v>
      </c>
      <c r="U992" s="45" t="s">
        <v>121</v>
      </c>
      <c r="V992" s="42" t="str">
        <f>VLOOKUP(Tabla1[[#This Row],[PROGRAMA]],Hoja1!A:B,2,FALSE)</f>
        <v>1631. Limpieza viaria</v>
      </c>
      <c r="W992" s="45">
        <v>21</v>
      </c>
      <c r="X992" s="45">
        <v>213</v>
      </c>
    </row>
    <row r="993" spans="1:24" x14ac:dyDescent="0.25">
      <c r="A993" s="33">
        <v>220259001117</v>
      </c>
      <c r="B993" s="55" t="s">
        <v>451</v>
      </c>
      <c r="C993" s="34">
        <v>46023</v>
      </c>
      <c r="D993" s="33">
        <v>22026001550</v>
      </c>
      <c r="E993" s="55" t="s">
        <v>787</v>
      </c>
      <c r="F993" s="35">
        <v>681353.87</v>
      </c>
      <c r="G993" s="55" t="s">
        <v>1219</v>
      </c>
      <c r="H993" s="55" t="s">
        <v>2200</v>
      </c>
      <c r="I993" s="33">
        <v>220</v>
      </c>
      <c r="J993" s="55" t="s">
        <v>455</v>
      </c>
      <c r="K993" s="55" t="s">
        <v>455</v>
      </c>
      <c r="L993" s="55" t="s">
        <v>456</v>
      </c>
      <c r="M993" s="55" t="s">
        <v>457</v>
      </c>
      <c r="N993" s="55" t="s">
        <v>458</v>
      </c>
      <c r="O993" s="32" t="s">
        <v>276</v>
      </c>
      <c r="P993" s="32" t="s">
        <v>242</v>
      </c>
      <c r="Q993" s="45" t="s">
        <v>396</v>
      </c>
      <c r="R993" s="32" t="s">
        <v>231</v>
      </c>
      <c r="S993" s="45" t="s">
        <v>70</v>
      </c>
      <c r="T993" s="42" t="str">
        <f>VLOOKUP(Tabla1[[#This Row],[AREA]],Hoja1!A:B,2,FALSE)</f>
        <v>04. Hacienda, personal y modernización administrativa</v>
      </c>
      <c r="U993" s="45" t="s">
        <v>186</v>
      </c>
      <c r="V993" s="42" t="str">
        <f>VLOOKUP(Tabla1[[#This Row],[PROGRAMA]],Hoja1!A:B,2,FALSE)</f>
        <v>9204. Tecnologías de la información y comunicación</v>
      </c>
      <c r="W993" s="45">
        <v>21</v>
      </c>
      <c r="X993" s="45">
        <v>216</v>
      </c>
    </row>
    <row r="994" spans="1:24" x14ac:dyDescent="0.25">
      <c r="A994" s="33">
        <v>220260000876</v>
      </c>
      <c r="B994" s="55" t="s">
        <v>451</v>
      </c>
      <c r="C994" s="34">
        <v>46062</v>
      </c>
      <c r="D994" s="33">
        <v>22026001846</v>
      </c>
      <c r="E994" s="55" t="s">
        <v>693</v>
      </c>
      <c r="F994" s="35">
        <v>5567.55</v>
      </c>
      <c r="G994" s="55" t="s">
        <v>2201</v>
      </c>
      <c r="H994" s="55" t="s">
        <v>2202</v>
      </c>
      <c r="I994" s="33">
        <v>220</v>
      </c>
      <c r="J994" s="55" t="s">
        <v>2203</v>
      </c>
      <c r="K994" s="55" t="s">
        <v>1703</v>
      </c>
      <c r="L994" s="55" t="s">
        <v>473</v>
      </c>
      <c r="M994" s="55" t="s">
        <v>467</v>
      </c>
      <c r="N994" s="55" t="s">
        <v>468</v>
      </c>
      <c r="O994" s="32" t="s">
        <v>281</v>
      </c>
      <c r="P994" s="32" t="s">
        <v>242</v>
      </c>
      <c r="Q994" s="45" t="s">
        <v>396</v>
      </c>
      <c r="R994" s="32" t="s">
        <v>231</v>
      </c>
      <c r="S994" s="45" t="s">
        <v>262</v>
      </c>
      <c r="T994" s="42" t="str">
        <f>VLOOKUP(Tabla1[[#This Row],[AREA]],Hoja1!A:B,2,FALSE)</f>
        <v>11. Salud pública y seguridad ciudadana</v>
      </c>
      <c r="U994" s="45" t="s">
        <v>141</v>
      </c>
      <c r="V994" s="42" t="str">
        <f>VLOOKUP(Tabla1[[#This Row],[PROGRAMA]],Hoja1!A:B,2,FALSE)</f>
        <v>3111. Protección de la salubridad pública</v>
      </c>
      <c r="W994" s="45">
        <v>22</v>
      </c>
      <c r="X994" s="45">
        <v>22106</v>
      </c>
    </row>
    <row r="995" spans="1:24" x14ac:dyDescent="0.25">
      <c r="A995" s="33">
        <v>220260000942</v>
      </c>
      <c r="B995" s="55" t="s">
        <v>451</v>
      </c>
      <c r="C995" s="34">
        <v>46063</v>
      </c>
      <c r="D995" s="33">
        <v>22026001485</v>
      </c>
      <c r="E995" s="55" t="s">
        <v>1107</v>
      </c>
      <c r="F995" s="35">
        <v>250</v>
      </c>
      <c r="G995" s="55" t="s">
        <v>364</v>
      </c>
      <c r="H995" s="55" t="s">
        <v>2204</v>
      </c>
      <c r="I995" s="33">
        <v>220</v>
      </c>
      <c r="J995" s="55" t="s">
        <v>455</v>
      </c>
      <c r="K995" s="55" t="s">
        <v>455</v>
      </c>
      <c r="L995" s="55" t="s">
        <v>473</v>
      </c>
      <c r="M995" s="55" t="s">
        <v>467</v>
      </c>
      <c r="N995" s="55" t="s">
        <v>468</v>
      </c>
      <c r="O995" s="32" t="s">
        <v>281</v>
      </c>
      <c r="P995" s="32" t="s">
        <v>242</v>
      </c>
      <c r="Q995" s="45" t="s">
        <v>396</v>
      </c>
      <c r="R995" s="32" t="s">
        <v>231</v>
      </c>
      <c r="S995" s="45" t="s">
        <v>75</v>
      </c>
      <c r="T995" s="42" t="str">
        <f>VLOOKUP(Tabla1[[#This Row],[AREA]],Hoja1!A:B,2,FALSE)</f>
        <v>10. Personas mayores, familia y servicios sociales</v>
      </c>
      <c r="U995" s="45" t="s">
        <v>132</v>
      </c>
      <c r="V995" s="42" t="str">
        <f>VLOOKUP(Tabla1[[#This Row],[PROGRAMA]],Hoja1!A:B,2,FALSE)</f>
        <v>2312. Iniciativas sociales</v>
      </c>
      <c r="W995" s="45">
        <v>22</v>
      </c>
      <c r="X995" s="45">
        <v>22199</v>
      </c>
    </row>
    <row r="996" spans="1:24" x14ac:dyDescent="0.25">
      <c r="A996" s="33">
        <v>220260000942</v>
      </c>
      <c r="B996" s="55" t="s">
        <v>451</v>
      </c>
      <c r="C996" s="34">
        <v>46063</v>
      </c>
      <c r="D996" s="33">
        <v>22026001486</v>
      </c>
      <c r="E996" s="55" t="s">
        <v>1107</v>
      </c>
      <c r="F996" s="35">
        <v>250</v>
      </c>
      <c r="G996" s="55" t="s">
        <v>364</v>
      </c>
      <c r="H996" s="55" t="s">
        <v>2204</v>
      </c>
      <c r="I996" s="33">
        <v>220</v>
      </c>
      <c r="J996" s="55" t="s">
        <v>455</v>
      </c>
      <c r="K996" s="55" t="s">
        <v>455</v>
      </c>
      <c r="L996" s="55" t="s">
        <v>473</v>
      </c>
      <c r="M996" s="55" t="s">
        <v>467</v>
      </c>
      <c r="N996" s="55" t="s">
        <v>468</v>
      </c>
      <c r="O996" s="32" t="s">
        <v>281</v>
      </c>
      <c r="P996" s="32" t="s">
        <v>242</v>
      </c>
      <c r="Q996" s="45" t="s">
        <v>396</v>
      </c>
      <c r="R996" s="32" t="s">
        <v>231</v>
      </c>
      <c r="S996" s="45" t="s">
        <v>75</v>
      </c>
      <c r="T996" s="42" t="str">
        <f>VLOOKUP(Tabla1[[#This Row],[AREA]],Hoja1!A:B,2,FALSE)</f>
        <v>10. Personas mayores, familia y servicios sociales</v>
      </c>
      <c r="U996" s="45" t="s">
        <v>132</v>
      </c>
      <c r="V996" s="42" t="str">
        <f>VLOOKUP(Tabla1[[#This Row],[PROGRAMA]],Hoja1!A:B,2,FALSE)</f>
        <v>2312. Iniciativas sociales</v>
      </c>
      <c r="W996" s="45">
        <v>22</v>
      </c>
      <c r="X996" s="45">
        <v>22199</v>
      </c>
    </row>
    <row r="997" spans="1:24" x14ac:dyDescent="0.25">
      <c r="A997" s="33">
        <v>220259001118</v>
      </c>
      <c r="B997" s="55" t="s">
        <v>451</v>
      </c>
      <c r="C997" s="34">
        <v>46023</v>
      </c>
      <c r="D997" s="33">
        <v>22026001551</v>
      </c>
      <c r="E997" s="55" t="s">
        <v>787</v>
      </c>
      <c r="F997" s="35">
        <v>82250.990000000005</v>
      </c>
      <c r="G997" s="55" t="s">
        <v>1219</v>
      </c>
      <c r="H997" s="55" t="s">
        <v>2205</v>
      </c>
      <c r="I997" s="33">
        <v>220</v>
      </c>
      <c r="J997" s="55" t="s">
        <v>455</v>
      </c>
      <c r="K997" s="55" t="s">
        <v>455</v>
      </c>
      <c r="L997" s="55" t="s">
        <v>456</v>
      </c>
      <c r="M997" s="55" t="s">
        <v>457</v>
      </c>
      <c r="N997" s="55" t="s">
        <v>458</v>
      </c>
      <c r="O997" s="32" t="s">
        <v>276</v>
      </c>
      <c r="P997" s="32" t="s">
        <v>242</v>
      </c>
      <c r="Q997" s="45" t="s">
        <v>396</v>
      </c>
      <c r="R997" s="32" t="s">
        <v>231</v>
      </c>
      <c r="S997" s="45" t="s">
        <v>70</v>
      </c>
      <c r="T997" s="42" t="str">
        <f>VLOOKUP(Tabla1[[#This Row],[AREA]],Hoja1!A:B,2,FALSE)</f>
        <v>04. Hacienda, personal y modernización administrativa</v>
      </c>
      <c r="U997" s="45" t="s">
        <v>186</v>
      </c>
      <c r="V997" s="42" t="str">
        <f>VLOOKUP(Tabla1[[#This Row],[PROGRAMA]],Hoja1!A:B,2,FALSE)</f>
        <v>9204. Tecnologías de la información y comunicación</v>
      </c>
      <c r="W997" s="45">
        <v>21</v>
      </c>
      <c r="X997" s="45">
        <v>216</v>
      </c>
    </row>
    <row r="998" spans="1:24" x14ac:dyDescent="0.25">
      <c r="A998" s="33">
        <v>220259001119</v>
      </c>
      <c r="B998" s="55" t="s">
        <v>451</v>
      </c>
      <c r="C998" s="34">
        <v>46023</v>
      </c>
      <c r="D998" s="33">
        <v>22026001242</v>
      </c>
      <c r="E998" s="55" t="s">
        <v>640</v>
      </c>
      <c r="F998" s="35">
        <v>376310</v>
      </c>
      <c r="G998" s="55" t="s">
        <v>2206</v>
      </c>
      <c r="H998" s="55" t="s">
        <v>2207</v>
      </c>
      <c r="I998" s="33">
        <v>220</v>
      </c>
      <c r="J998" s="55" t="s">
        <v>2208</v>
      </c>
      <c r="K998" s="55" t="s">
        <v>455</v>
      </c>
      <c r="L998" s="55" t="s">
        <v>644</v>
      </c>
      <c r="M998" s="55" t="s">
        <v>457</v>
      </c>
      <c r="N998" s="55" t="s">
        <v>474</v>
      </c>
      <c r="O998" s="32" t="s">
        <v>276</v>
      </c>
      <c r="P998" s="32" t="s">
        <v>242</v>
      </c>
      <c r="Q998" s="45" t="s">
        <v>397</v>
      </c>
      <c r="R998" s="32" t="s">
        <v>232</v>
      </c>
      <c r="S998" s="45" t="s">
        <v>73</v>
      </c>
      <c r="T998" s="42" t="str">
        <f>VLOOKUP(Tabla1[[#This Row],[AREA]],Hoja1!A:B,2,FALSE)</f>
        <v>08. Tráfico y movilidad</v>
      </c>
      <c r="U998" s="45" t="s">
        <v>117</v>
      </c>
      <c r="V998" s="42" t="str">
        <f>VLOOKUP(Tabla1[[#This Row],[PROGRAMA]],Hoja1!A:B,2,FALSE)</f>
        <v>1532. Pavimentación vias públicas y otros servicios urbanísticos</v>
      </c>
      <c r="W998" s="45">
        <v>61</v>
      </c>
      <c r="X998" s="45">
        <v>619</v>
      </c>
    </row>
    <row r="999" spans="1:24" x14ac:dyDescent="0.25">
      <c r="A999" s="33">
        <v>220259001120</v>
      </c>
      <c r="B999" s="55" t="s">
        <v>451</v>
      </c>
      <c r="C999" s="34">
        <v>46023</v>
      </c>
      <c r="D999" s="33">
        <v>22026001243</v>
      </c>
      <c r="E999" s="55" t="s">
        <v>640</v>
      </c>
      <c r="F999" s="35">
        <v>639.39</v>
      </c>
      <c r="G999" s="55" t="s">
        <v>287</v>
      </c>
      <c r="H999" s="55" t="s">
        <v>2209</v>
      </c>
      <c r="I999" s="33">
        <v>220</v>
      </c>
      <c r="J999" s="55" t="s">
        <v>455</v>
      </c>
      <c r="K999" s="55" t="s">
        <v>455</v>
      </c>
      <c r="L999" s="55" t="s">
        <v>456</v>
      </c>
      <c r="M999" s="55" t="s">
        <v>457</v>
      </c>
      <c r="N999" s="55" t="s">
        <v>474</v>
      </c>
      <c r="O999" s="32" t="s">
        <v>276</v>
      </c>
      <c r="P999" s="32" t="s">
        <v>242</v>
      </c>
      <c r="Q999" s="45" t="s">
        <v>397</v>
      </c>
      <c r="R999" s="32" t="s">
        <v>232</v>
      </c>
      <c r="S999" s="45" t="s">
        <v>73</v>
      </c>
      <c r="T999" s="42" t="str">
        <f>VLOOKUP(Tabla1[[#This Row],[AREA]],Hoja1!A:B,2,FALSE)</f>
        <v>08. Tráfico y movilidad</v>
      </c>
      <c r="U999" s="45" t="s">
        <v>117</v>
      </c>
      <c r="V999" s="42" t="str">
        <f>VLOOKUP(Tabla1[[#This Row],[PROGRAMA]],Hoja1!A:B,2,FALSE)</f>
        <v>1532. Pavimentación vias públicas y otros servicios urbanísticos</v>
      </c>
      <c r="W999" s="45">
        <v>61</v>
      </c>
      <c r="X999" s="45">
        <v>619</v>
      </c>
    </row>
    <row r="1000" spans="1:24" x14ac:dyDescent="0.25">
      <c r="A1000" s="33">
        <v>220260002148</v>
      </c>
      <c r="B1000" s="55" t="s">
        <v>451</v>
      </c>
      <c r="C1000" s="34">
        <v>46069</v>
      </c>
      <c r="D1000" s="33">
        <v>22026002223</v>
      </c>
      <c r="E1000" s="55" t="s">
        <v>971</v>
      </c>
      <c r="F1000" s="35">
        <v>3630</v>
      </c>
      <c r="G1000" s="55" t="s">
        <v>2210</v>
      </c>
      <c r="H1000" s="55" t="s">
        <v>2211</v>
      </c>
      <c r="I1000" s="33">
        <v>220</v>
      </c>
      <c r="J1000" s="55" t="s">
        <v>455</v>
      </c>
      <c r="K1000" s="55" t="s">
        <v>455</v>
      </c>
      <c r="L1000" s="55" t="s">
        <v>456</v>
      </c>
      <c r="M1000" s="55" t="s">
        <v>467</v>
      </c>
      <c r="N1000" s="55" t="s">
        <v>468</v>
      </c>
      <c r="O1000" s="32" t="s">
        <v>281</v>
      </c>
      <c r="P1000" s="32" t="s">
        <v>242</v>
      </c>
      <c r="Q1000" s="45" t="s">
        <v>396</v>
      </c>
      <c r="R1000" s="32" t="s">
        <v>231</v>
      </c>
      <c r="S1000" s="45" t="s">
        <v>262</v>
      </c>
      <c r="T1000" s="42" t="str">
        <f>VLOOKUP(Tabla1[[#This Row],[AREA]],Hoja1!A:B,2,FALSE)</f>
        <v>11. Salud pública y seguridad ciudadana</v>
      </c>
      <c r="U1000" s="45" t="s">
        <v>118</v>
      </c>
      <c r="V1000" s="42" t="str">
        <f>VLOOKUP(Tabla1[[#This Row],[PROGRAMA]],Hoja1!A:B,2,FALSE)</f>
        <v>1621. Recogida de residuos</v>
      </c>
      <c r="W1000" s="45">
        <v>21</v>
      </c>
      <c r="X1000" s="45">
        <v>214</v>
      </c>
    </row>
    <row r="1001" spans="1:24" x14ac:dyDescent="0.25">
      <c r="A1001" s="33">
        <v>220260002998</v>
      </c>
      <c r="B1001" s="55" t="s">
        <v>451</v>
      </c>
      <c r="C1001" s="34">
        <v>46073</v>
      </c>
      <c r="D1001" s="33">
        <v>22026002468</v>
      </c>
      <c r="E1001" s="55" t="s">
        <v>983</v>
      </c>
      <c r="F1001" s="35">
        <v>1210</v>
      </c>
      <c r="G1001" s="55" t="s">
        <v>2212</v>
      </c>
      <c r="H1001" s="55" t="s">
        <v>2213</v>
      </c>
      <c r="I1001" s="33">
        <v>220</v>
      </c>
      <c r="J1001" s="55" t="s">
        <v>455</v>
      </c>
      <c r="K1001" s="55" t="s">
        <v>455</v>
      </c>
      <c r="L1001" s="55" t="s">
        <v>456</v>
      </c>
      <c r="M1001" s="55" t="s">
        <v>467</v>
      </c>
      <c r="N1001" s="55" t="s">
        <v>468</v>
      </c>
      <c r="O1001" s="32" t="s">
        <v>281</v>
      </c>
      <c r="P1001" s="32" t="s">
        <v>242</v>
      </c>
      <c r="Q1001" s="45" t="s">
        <v>396</v>
      </c>
      <c r="R1001" s="32" t="s">
        <v>231</v>
      </c>
      <c r="S1001" s="45" t="s">
        <v>66</v>
      </c>
      <c r="T1001" s="42" t="str">
        <f>VLOOKUP(Tabla1[[#This Row],[AREA]],Hoja1!A:B,2,FALSE)</f>
        <v>01. Alcaldía</v>
      </c>
      <c r="U1001" s="45" t="s">
        <v>189</v>
      </c>
      <c r="V1001" s="42" t="str">
        <f>VLOOKUP(Tabla1[[#This Row],[PROGRAMA]],Hoja1!A:B,2,FALSE)</f>
        <v>9207. Gobierno y relaciones</v>
      </c>
      <c r="W1001" s="45">
        <v>22</v>
      </c>
      <c r="X1001" s="45">
        <v>22602</v>
      </c>
    </row>
    <row r="1002" spans="1:24" x14ac:dyDescent="0.25">
      <c r="A1002" s="33">
        <v>220259000363</v>
      </c>
      <c r="B1002" s="55" t="s">
        <v>451</v>
      </c>
      <c r="C1002" s="34">
        <v>46023</v>
      </c>
      <c r="D1002" s="33">
        <v>22026001292</v>
      </c>
      <c r="E1002" s="55" t="s">
        <v>880</v>
      </c>
      <c r="F1002" s="35">
        <v>1457.85</v>
      </c>
      <c r="G1002" s="55" t="s">
        <v>2214</v>
      </c>
      <c r="H1002" s="55" t="s">
        <v>2215</v>
      </c>
      <c r="I1002" s="33">
        <v>220</v>
      </c>
      <c r="J1002" s="55" t="s">
        <v>1194</v>
      </c>
      <c r="K1002" s="55" t="s">
        <v>531</v>
      </c>
      <c r="L1002" s="55" t="s">
        <v>456</v>
      </c>
      <c r="M1002" s="55" t="s">
        <v>467</v>
      </c>
      <c r="N1002" s="55" t="s">
        <v>468</v>
      </c>
      <c r="O1002" s="32" t="s">
        <v>281</v>
      </c>
      <c r="P1002" s="32" t="s">
        <v>242</v>
      </c>
      <c r="Q1002" s="45" t="s">
        <v>397</v>
      </c>
      <c r="R1002" s="32" t="s">
        <v>232</v>
      </c>
      <c r="S1002" s="45" t="s">
        <v>68</v>
      </c>
      <c r="T1002" s="42" t="str">
        <f>VLOOKUP(Tabla1[[#This Row],[AREA]],Hoja1!A:B,2,FALSE)</f>
        <v>02. Urbanismo y vivienda</v>
      </c>
      <c r="U1002" s="45" t="s">
        <v>115</v>
      </c>
      <c r="V1002" s="42" t="str">
        <f>VLOOKUP(Tabla1[[#This Row],[PROGRAMA]],Hoja1!A:B,2,FALSE)</f>
        <v>1511. Planficación y gestión del urbanismo</v>
      </c>
      <c r="W1002" s="45">
        <v>60</v>
      </c>
      <c r="X1002" s="45">
        <v>609</v>
      </c>
    </row>
    <row r="1003" spans="1:24" x14ac:dyDescent="0.25">
      <c r="A1003" s="33">
        <v>220259001121</v>
      </c>
      <c r="B1003" s="55" t="s">
        <v>451</v>
      </c>
      <c r="C1003" s="34">
        <v>46023</v>
      </c>
      <c r="D1003" s="33">
        <v>22026001244</v>
      </c>
      <c r="E1003" s="55" t="s">
        <v>640</v>
      </c>
      <c r="F1003" s="35">
        <v>71</v>
      </c>
      <c r="G1003" s="55" t="s">
        <v>287</v>
      </c>
      <c r="H1003" s="55" t="s">
        <v>2216</v>
      </c>
      <c r="I1003" s="33">
        <v>220</v>
      </c>
      <c r="J1003" s="55" t="s">
        <v>455</v>
      </c>
      <c r="K1003" s="55" t="s">
        <v>455</v>
      </c>
      <c r="L1003" s="55" t="s">
        <v>456</v>
      </c>
      <c r="M1003" s="55" t="s">
        <v>457</v>
      </c>
      <c r="N1003" s="55" t="s">
        <v>474</v>
      </c>
      <c r="O1003" s="32" t="s">
        <v>276</v>
      </c>
      <c r="P1003" s="32" t="s">
        <v>242</v>
      </c>
      <c r="Q1003" s="45" t="s">
        <v>397</v>
      </c>
      <c r="R1003" s="32" t="s">
        <v>232</v>
      </c>
      <c r="S1003" s="45" t="s">
        <v>73</v>
      </c>
      <c r="T1003" s="42" t="str">
        <f>VLOOKUP(Tabla1[[#This Row],[AREA]],Hoja1!A:B,2,FALSE)</f>
        <v>08. Tráfico y movilidad</v>
      </c>
      <c r="U1003" s="45" t="s">
        <v>117</v>
      </c>
      <c r="V1003" s="42" t="str">
        <f>VLOOKUP(Tabla1[[#This Row],[PROGRAMA]],Hoja1!A:B,2,FALSE)</f>
        <v>1532. Pavimentación vias públicas y otros servicios urbanísticos</v>
      </c>
      <c r="W1003" s="45">
        <v>61</v>
      </c>
      <c r="X1003" s="45">
        <v>619</v>
      </c>
    </row>
    <row r="1004" spans="1:24" x14ac:dyDescent="0.25">
      <c r="A1004" s="33">
        <v>220259001127</v>
      </c>
      <c r="B1004" s="55" t="s">
        <v>451</v>
      </c>
      <c r="C1004" s="34">
        <v>46023</v>
      </c>
      <c r="D1004" s="33">
        <v>22026001553</v>
      </c>
      <c r="E1004" s="55" t="s">
        <v>2217</v>
      </c>
      <c r="F1004" s="35">
        <v>26000</v>
      </c>
      <c r="G1004" s="55" t="s">
        <v>315</v>
      </c>
      <c r="H1004" s="55" t="s">
        <v>2218</v>
      </c>
      <c r="I1004" s="33">
        <v>220</v>
      </c>
      <c r="J1004" s="55" t="s">
        <v>2219</v>
      </c>
      <c r="K1004" s="55" t="s">
        <v>494</v>
      </c>
      <c r="L1004" s="55" t="s">
        <v>456</v>
      </c>
      <c r="M1004" s="55" t="s">
        <v>457</v>
      </c>
      <c r="N1004" s="55" t="s">
        <v>458</v>
      </c>
      <c r="O1004" s="32" t="s">
        <v>276</v>
      </c>
      <c r="P1004" s="32" t="s">
        <v>242</v>
      </c>
      <c r="Q1004" s="45" t="s">
        <v>396</v>
      </c>
      <c r="R1004" s="32" t="s">
        <v>231</v>
      </c>
      <c r="S1004" s="45" t="s">
        <v>70</v>
      </c>
      <c r="T1004" s="42" t="str">
        <f>VLOOKUP(Tabla1[[#This Row],[AREA]],Hoja1!A:B,2,FALSE)</f>
        <v>04. Hacienda, personal y modernización administrativa</v>
      </c>
      <c r="U1004" s="45" t="s">
        <v>191</v>
      </c>
      <c r="V1004" s="42" t="str">
        <f>VLOOKUP(Tabla1[[#This Row],[PROGRAMA]],Hoja1!A:B,2,FALSE)</f>
        <v>9231. Información, registro y gestión del padrón</v>
      </c>
      <c r="W1004" s="45">
        <v>22</v>
      </c>
      <c r="X1004" s="45">
        <v>22201</v>
      </c>
    </row>
    <row r="1005" spans="1:24" x14ac:dyDescent="0.25">
      <c r="A1005" s="33">
        <v>220259000478</v>
      </c>
      <c r="B1005" s="55" t="s">
        <v>451</v>
      </c>
      <c r="C1005" s="34">
        <v>46023</v>
      </c>
      <c r="D1005" s="33">
        <v>22026001814</v>
      </c>
      <c r="E1005" s="55" t="s">
        <v>575</v>
      </c>
      <c r="F1005" s="35">
        <v>494.34</v>
      </c>
      <c r="G1005" s="55" t="s">
        <v>2220</v>
      </c>
      <c r="H1005" s="55" t="s">
        <v>2221</v>
      </c>
      <c r="I1005" s="33">
        <v>220</v>
      </c>
      <c r="J1005" s="55" t="s">
        <v>455</v>
      </c>
      <c r="K1005" s="55" t="s">
        <v>455</v>
      </c>
      <c r="L1005" s="55" t="s">
        <v>456</v>
      </c>
      <c r="M1005" s="55" t="s">
        <v>457</v>
      </c>
      <c r="N1005" s="55" t="s">
        <v>458</v>
      </c>
      <c r="O1005" s="32" t="s">
        <v>280</v>
      </c>
      <c r="P1005" s="32" t="s">
        <v>242</v>
      </c>
      <c r="Q1005" s="45" t="s">
        <v>396</v>
      </c>
      <c r="R1005" s="32" t="s">
        <v>231</v>
      </c>
      <c r="S1005" s="45" t="s">
        <v>71</v>
      </c>
      <c r="T1005" s="42" t="str">
        <f>VLOOKUP(Tabla1[[#This Row],[AREA]],Hoja1!A:B,2,FALSE)</f>
        <v>06. Educación y cultura</v>
      </c>
      <c r="U1005" s="45" t="s">
        <v>153</v>
      </c>
      <c r="V1005" s="42" t="str">
        <f>VLOOKUP(Tabla1[[#This Row],[PROGRAMA]],Hoja1!A:B,2,FALSE)</f>
        <v>3321. Bibliotecas públicas</v>
      </c>
      <c r="W1005" s="45">
        <v>21</v>
      </c>
      <c r="X1005" s="45">
        <v>213</v>
      </c>
    </row>
    <row r="1006" spans="1:24" x14ac:dyDescent="0.25">
      <c r="A1006" s="33">
        <v>220260002149</v>
      </c>
      <c r="B1006" s="55" t="s">
        <v>451</v>
      </c>
      <c r="C1006" s="34">
        <v>46069</v>
      </c>
      <c r="D1006" s="33">
        <v>22026002225</v>
      </c>
      <c r="E1006" s="55" t="s">
        <v>682</v>
      </c>
      <c r="F1006" s="35">
        <v>2420</v>
      </c>
      <c r="G1006" s="55" t="s">
        <v>251</v>
      </c>
      <c r="H1006" s="55" t="s">
        <v>2222</v>
      </c>
      <c r="I1006" s="33">
        <v>220</v>
      </c>
      <c r="J1006" s="55" t="s">
        <v>455</v>
      </c>
      <c r="K1006" s="55" t="s">
        <v>455</v>
      </c>
      <c r="L1006" s="55" t="s">
        <v>456</v>
      </c>
      <c r="M1006" s="55" t="s">
        <v>467</v>
      </c>
      <c r="N1006" s="55" t="s">
        <v>468</v>
      </c>
      <c r="O1006" s="32" t="s">
        <v>281</v>
      </c>
      <c r="P1006" s="32" t="s">
        <v>242</v>
      </c>
      <c r="Q1006" s="45" t="s">
        <v>396</v>
      </c>
      <c r="R1006" s="32" t="s">
        <v>231</v>
      </c>
      <c r="S1006" s="45" t="s">
        <v>262</v>
      </c>
      <c r="T1006" s="42" t="str">
        <f>VLOOKUP(Tabla1[[#This Row],[AREA]],Hoja1!A:B,2,FALSE)</f>
        <v>11. Salud pública y seguridad ciudadana</v>
      </c>
      <c r="U1006" s="45" t="s">
        <v>121</v>
      </c>
      <c r="V1006" s="42" t="str">
        <f>VLOOKUP(Tabla1[[#This Row],[PROGRAMA]],Hoja1!A:B,2,FALSE)</f>
        <v>1631. Limpieza viaria</v>
      </c>
      <c r="W1006" s="45">
        <v>22</v>
      </c>
      <c r="X1006" s="45">
        <v>22700</v>
      </c>
    </row>
    <row r="1007" spans="1:24" x14ac:dyDescent="0.25">
      <c r="A1007" s="33">
        <v>220260002842</v>
      </c>
      <c r="B1007" s="55" t="s">
        <v>451</v>
      </c>
      <c r="C1007" s="34">
        <v>46072</v>
      </c>
      <c r="D1007" s="33">
        <v>22026002180</v>
      </c>
      <c r="E1007" s="55" t="s">
        <v>847</v>
      </c>
      <c r="F1007" s="35">
        <v>3850</v>
      </c>
      <c r="G1007" s="55" t="s">
        <v>251</v>
      </c>
      <c r="H1007" s="55" t="s">
        <v>2223</v>
      </c>
      <c r="I1007" s="33">
        <v>220</v>
      </c>
      <c r="J1007" s="55" t="s">
        <v>455</v>
      </c>
      <c r="K1007" s="55" t="s">
        <v>455</v>
      </c>
      <c r="L1007" s="55" t="s">
        <v>473</v>
      </c>
      <c r="M1007" s="55" t="s">
        <v>467</v>
      </c>
      <c r="N1007" s="55" t="s">
        <v>468</v>
      </c>
      <c r="O1007" s="32" t="s">
        <v>281</v>
      </c>
      <c r="P1007" s="32" t="s">
        <v>242</v>
      </c>
      <c r="Q1007" s="45" t="s">
        <v>396</v>
      </c>
      <c r="R1007" s="32" t="s">
        <v>231</v>
      </c>
      <c r="S1007" s="45" t="s">
        <v>73</v>
      </c>
      <c r="T1007" s="42" t="str">
        <f>VLOOKUP(Tabla1[[#This Row],[AREA]],Hoja1!A:B,2,FALSE)</f>
        <v>08. Tráfico y movilidad</v>
      </c>
      <c r="U1007" s="45" t="s">
        <v>117</v>
      </c>
      <c r="V1007" s="42" t="str">
        <f>VLOOKUP(Tabla1[[#This Row],[PROGRAMA]],Hoja1!A:B,2,FALSE)</f>
        <v>1532. Pavimentación vias públicas y otros servicios urbanísticos</v>
      </c>
      <c r="W1007" s="45">
        <v>21</v>
      </c>
      <c r="X1007" s="45">
        <v>210</v>
      </c>
    </row>
    <row r="1008" spans="1:24" x14ac:dyDescent="0.25">
      <c r="A1008" s="33">
        <v>220259001131</v>
      </c>
      <c r="B1008" s="55" t="s">
        <v>451</v>
      </c>
      <c r="C1008" s="34">
        <v>46023</v>
      </c>
      <c r="D1008" s="33">
        <v>22026001168</v>
      </c>
      <c r="E1008" s="55" t="s">
        <v>590</v>
      </c>
      <c r="F1008" s="35">
        <v>4159.4399999999996</v>
      </c>
      <c r="G1008" s="55" t="s">
        <v>313</v>
      </c>
      <c r="H1008" s="55" t="s">
        <v>2224</v>
      </c>
      <c r="I1008" s="33">
        <v>220</v>
      </c>
      <c r="J1008" s="55" t="s">
        <v>904</v>
      </c>
      <c r="K1008" s="55" t="s">
        <v>904</v>
      </c>
      <c r="L1008" s="55" t="s">
        <v>456</v>
      </c>
      <c r="M1008" s="55" t="s">
        <v>457</v>
      </c>
      <c r="N1008" s="55" t="s">
        <v>458</v>
      </c>
      <c r="O1008" s="32" t="s">
        <v>276</v>
      </c>
      <c r="P1008" s="32" t="s">
        <v>242</v>
      </c>
      <c r="Q1008" s="45" t="s">
        <v>396</v>
      </c>
      <c r="R1008" s="32" t="s">
        <v>231</v>
      </c>
      <c r="S1008" s="45" t="s">
        <v>262</v>
      </c>
      <c r="T1008" s="42" t="str">
        <f>VLOOKUP(Tabla1[[#This Row],[AREA]],Hoja1!A:B,2,FALSE)</f>
        <v>11. Salud pública y seguridad ciudadana</v>
      </c>
      <c r="U1008" s="45" t="s">
        <v>106</v>
      </c>
      <c r="V1008" s="42" t="str">
        <f>VLOOKUP(Tabla1[[#This Row],[PROGRAMA]],Hoja1!A:B,2,FALSE)</f>
        <v>1321. Policía municipal</v>
      </c>
      <c r="W1008" s="45">
        <v>21</v>
      </c>
      <c r="X1008" s="45">
        <v>213</v>
      </c>
    </row>
    <row r="1009" spans="1:24" x14ac:dyDescent="0.25">
      <c r="A1009" s="33">
        <v>220259001132</v>
      </c>
      <c r="B1009" s="55" t="s">
        <v>451</v>
      </c>
      <c r="C1009" s="34">
        <v>46023</v>
      </c>
      <c r="D1009" s="33">
        <v>22026001169</v>
      </c>
      <c r="E1009" s="55" t="s">
        <v>590</v>
      </c>
      <c r="F1009" s="35">
        <v>1314.61</v>
      </c>
      <c r="G1009" s="55" t="s">
        <v>313</v>
      </c>
      <c r="H1009" s="55" t="s">
        <v>2225</v>
      </c>
      <c r="I1009" s="33">
        <v>220</v>
      </c>
      <c r="J1009" s="55" t="s">
        <v>904</v>
      </c>
      <c r="K1009" s="55" t="s">
        <v>904</v>
      </c>
      <c r="L1009" s="55" t="s">
        <v>456</v>
      </c>
      <c r="M1009" s="55" t="s">
        <v>457</v>
      </c>
      <c r="N1009" s="55" t="s">
        <v>458</v>
      </c>
      <c r="O1009" s="32" t="s">
        <v>276</v>
      </c>
      <c r="P1009" s="32" t="s">
        <v>242</v>
      </c>
      <c r="Q1009" s="45" t="s">
        <v>396</v>
      </c>
      <c r="R1009" s="32" t="s">
        <v>231</v>
      </c>
      <c r="S1009" s="45" t="s">
        <v>262</v>
      </c>
      <c r="T1009" s="42" t="str">
        <f>VLOOKUP(Tabla1[[#This Row],[AREA]],Hoja1!A:B,2,FALSE)</f>
        <v>11. Salud pública y seguridad ciudadana</v>
      </c>
      <c r="U1009" s="45" t="s">
        <v>106</v>
      </c>
      <c r="V1009" s="42" t="str">
        <f>VLOOKUP(Tabla1[[#This Row],[PROGRAMA]],Hoja1!A:B,2,FALSE)</f>
        <v>1321. Policía municipal</v>
      </c>
      <c r="W1009" s="45">
        <v>21</v>
      </c>
      <c r="X1009" s="45">
        <v>213</v>
      </c>
    </row>
    <row r="1010" spans="1:24" x14ac:dyDescent="0.25">
      <c r="A1010" s="33">
        <v>220259001136</v>
      </c>
      <c r="B1010" s="55" t="s">
        <v>451</v>
      </c>
      <c r="C1010" s="34">
        <v>46023</v>
      </c>
      <c r="D1010" s="33">
        <v>22026001170</v>
      </c>
      <c r="E1010" s="55" t="s">
        <v>958</v>
      </c>
      <c r="F1010" s="35">
        <v>621438.75</v>
      </c>
      <c r="G1010" s="55" t="s">
        <v>2226</v>
      </c>
      <c r="H1010" s="55" t="s">
        <v>2227</v>
      </c>
      <c r="I1010" s="33">
        <v>220</v>
      </c>
      <c r="J1010" s="55" t="s">
        <v>2228</v>
      </c>
      <c r="K1010" s="55" t="s">
        <v>494</v>
      </c>
      <c r="L1010" s="55" t="s">
        <v>456</v>
      </c>
      <c r="M1010" s="55" t="s">
        <v>457</v>
      </c>
      <c r="N1010" s="55" t="s">
        <v>458</v>
      </c>
      <c r="O1010" s="32" t="s">
        <v>276</v>
      </c>
      <c r="P1010" s="32" t="s">
        <v>242</v>
      </c>
      <c r="Q1010" s="45" t="s">
        <v>396</v>
      </c>
      <c r="R1010" s="32" t="s">
        <v>231</v>
      </c>
      <c r="S1010" s="45" t="s">
        <v>262</v>
      </c>
      <c r="T1010" s="42" t="str">
        <f>VLOOKUP(Tabla1[[#This Row],[AREA]],Hoja1!A:B,2,FALSE)</f>
        <v>11. Salud pública y seguridad ciudadana</v>
      </c>
      <c r="U1010" s="45" t="s">
        <v>118</v>
      </c>
      <c r="V1010" s="42" t="str">
        <f>VLOOKUP(Tabla1[[#This Row],[PROGRAMA]],Hoja1!A:B,2,FALSE)</f>
        <v>1621. Recogida de residuos</v>
      </c>
      <c r="W1010" s="45">
        <v>22</v>
      </c>
      <c r="X1010" s="45">
        <v>22700</v>
      </c>
    </row>
    <row r="1011" spans="1:24" x14ac:dyDescent="0.25">
      <c r="A1011" s="33">
        <v>220259000600</v>
      </c>
      <c r="B1011" s="55" t="s">
        <v>451</v>
      </c>
      <c r="C1011" s="34">
        <v>46023</v>
      </c>
      <c r="D1011" s="33">
        <v>22026001530</v>
      </c>
      <c r="E1011" s="55" t="s">
        <v>1569</v>
      </c>
      <c r="F1011" s="35">
        <v>30000</v>
      </c>
      <c r="G1011" s="55" t="s">
        <v>2229</v>
      </c>
      <c r="H1011" s="55" t="s">
        <v>2230</v>
      </c>
      <c r="I1011" s="33">
        <v>220</v>
      </c>
      <c r="J1011" s="55" t="s">
        <v>455</v>
      </c>
      <c r="K1011" s="55" t="s">
        <v>455</v>
      </c>
      <c r="L1011" s="55" t="s">
        <v>473</v>
      </c>
      <c r="M1011" s="55" t="s">
        <v>457</v>
      </c>
      <c r="N1011" s="55" t="s">
        <v>458</v>
      </c>
      <c r="O1011" s="32" t="s">
        <v>276</v>
      </c>
      <c r="P1011" s="32" t="s">
        <v>242</v>
      </c>
      <c r="Q1011" s="45" t="s">
        <v>396</v>
      </c>
      <c r="R1011" s="32" t="s">
        <v>231</v>
      </c>
      <c r="S1011" s="45" t="s">
        <v>70</v>
      </c>
      <c r="T1011" s="42" t="str">
        <f>VLOOKUP(Tabla1[[#This Row],[AREA]],Hoja1!A:B,2,FALSE)</f>
        <v>04. Hacienda, personal y modernización administrativa</v>
      </c>
      <c r="U1011" s="45" t="s">
        <v>143</v>
      </c>
      <c r="V1011" s="42" t="str">
        <f>VLOOKUP(Tabla1[[#This Row],[PROGRAMA]],Hoja1!A:B,2,FALSE)</f>
        <v>3121. Prevención y salud laboral</v>
      </c>
      <c r="W1011" s="45">
        <v>22</v>
      </c>
      <c r="X1011" s="45">
        <v>22106</v>
      </c>
    </row>
    <row r="1012" spans="1:24" x14ac:dyDescent="0.25">
      <c r="A1012" s="33">
        <v>220260004481</v>
      </c>
      <c r="B1012" s="55" t="s">
        <v>451</v>
      </c>
      <c r="C1012" s="34">
        <v>46080</v>
      </c>
      <c r="D1012" s="33">
        <v>22026000404</v>
      </c>
      <c r="E1012" s="55" t="s">
        <v>2231</v>
      </c>
      <c r="F1012" s="35">
        <v>254.1</v>
      </c>
      <c r="G1012" s="55" t="s">
        <v>2229</v>
      </c>
      <c r="H1012" s="55" t="s">
        <v>2232</v>
      </c>
      <c r="I1012" s="33">
        <v>220</v>
      </c>
      <c r="J1012" s="55" t="s">
        <v>455</v>
      </c>
      <c r="K1012" s="55" t="s">
        <v>455</v>
      </c>
      <c r="L1012" s="55" t="s">
        <v>456</v>
      </c>
      <c r="M1012" s="55" t="s">
        <v>467</v>
      </c>
      <c r="N1012" s="55" t="s">
        <v>468</v>
      </c>
      <c r="O1012" s="32" t="s">
        <v>281</v>
      </c>
      <c r="P1012" s="32" t="s">
        <v>242</v>
      </c>
      <c r="Q1012" s="45" t="s">
        <v>396</v>
      </c>
      <c r="R1012" s="32" t="s">
        <v>231</v>
      </c>
      <c r="S1012" s="45" t="s">
        <v>70</v>
      </c>
      <c r="T1012" s="42" t="str">
        <f>VLOOKUP(Tabla1[[#This Row],[AREA]],Hoja1!A:B,2,FALSE)</f>
        <v>04. Hacienda, personal y modernización administrativa</v>
      </c>
      <c r="U1012" s="45" t="s">
        <v>184</v>
      </c>
      <c r="V1012" s="42" t="str">
        <f>VLOOKUP(Tabla1[[#This Row],[PROGRAMA]],Hoja1!A:B,2,FALSE)</f>
        <v>9202. Gestión de recursos humanos</v>
      </c>
      <c r="W1012" s="45">
        <v>22</v>
      </c>
      <c r="X1012" s="45">
        <v>22607</v>
      </c>
    </row>
    <row r="1013" spans="1:24" x14ac:dyDescent="0.25">
      <c r="A1013" s="33">
        <v>220259001137</v>
      </c>
      <c r="B1013" s="55" t="s">
        <v>451</v>
      </c>
      <c r="C1013" s="34">
        <v>46023</v>
      </c>
      <c r="D1013" s="33">
        <v>22026001171</v>
      </c>
      <c r="E1013" s="55" t="s">
        <v>958</v>
      </c>
      <c r="F1013" s="35">
        <v>12906.47</v>
      </c>
      <c r="G1013" s="55" t="s">
        <v>2233</v>
      </c>
      <c r="H1013" s="55" t="s">
        <v>2234</v>
      </c>
      <c r="I1013" s="33">
        <v>220</v>
      </c>
      <c r="J1013" s="55" t="s">
        <v>455</v>
      </c>
      <c r="K1013" s="55" t="s">
        <v>455</v>
      </c>
      <c r="L1013" s="55" t="s">
        <v>456</v>
      </c>
      <c r="M1013" s="55" t="s">
        <v>457</v>
      </c>
      <c r="N1013" s="55" t="s">
        <v>458</v>
      </c>
      <c r="O1013" s="32" t="s">
        <v>276</v>
      </c>
      <c r="P1013" s="32" t="s">
        <v>242</v>
      </c>
      <c r="Q1013" s="45" t="s">
        <v>396</v>
      </c>
      <c r="R1013" s="32" t="s">
        <v>231</v>
      </c>
      <c r="S1013" s="45" t="s">
        <v>262</v>
      </c>
      <c r="T1013" s="42" t="str">
        <f>VLOOKUP(Tabla1[[#This Row],[AREA]],Hoja1!A:B,2,FALSE)</f>
        <v>11. Salud pública y seguridad ciudadana</v>
      </c>
      <c r="U1013" s="45" t="s">
        <v>118</v>
      </c>
      <c r="V1013" s="42" t="str">
        <f>VLOOKUP(Tabla1[[#This Row],[PROGRAMA]],Hoja1!A:B,2,FALSE)</f>
        <v>1621. Recogida de residuos</v>
      </c>
      <c r="W1013" s="45">
        <v>22</v>
      </c>
      <c r="X1013" s="45">
        <v>22700</v>
      </c>
    </row>
    <row r="1014" spans="1:24" x14ac:dyDescent="0.25">
      <c r="A1014" s="33">
        <v>220259001138</v>
      </c>
      <c r="B1014" s="55" t="s">
        <v>451</v>
      </c>
      <c r="C1014" s="34">
        <v>46023</v>
      </c>
      <c r="D1014" s="33">
        <v>22026001585</v>
      </c>
      <c r="E1014" s="55" t="s">
        <v>1784</v>
      </c>
      <c r="F1014" s="35">
        <v>90000</v>
      </c>
      <c r="G1014" s="55" t="s">
        <v>1117</v>
      </c>
      <c r="H1014" s="55" t="s">
        <v>2235</v>
      </c>
      <c r="I1014" s="33">
        <v>220</v>
      </c>
      <c r="J1014" s="55" t="s">
        <v>494</v>
      </c>
      <c r="K1014" s="55" t="s">
        <v>494</v>
      </c>
      <c r="L1014" s="55" t="s">
        <v>473</v>
      </c>
      <c r="M1014" s="55" t="s">
        <v>457</v>
      </c>
      <c r="N1014" s="55" t="s">
        <v>458</v>
      </c>
      <c r="O1014" s="32" t="s">
        <v>276</v>
      </c>
      <c r="P1014" s="32" t="s">
        <v>242</v>
      </c>
      <c r="Q1014" s="45" t="s">
        <v>396</v>
      </c>
      <c r="R1014" s="32" t="s">
        <v>231</v>
      </c>
      <c r="S1014" s="45" t="s">
        <v>72</v>
      </c>
      <c r="T1014" s="42" t="str">
        <f>VLOOKUP(Tabla1[[#This Row],[AREA]],Hoja1!A:B,2,FALSE)</f>
        <v>07. Medio ambiente</v>
      </c>
      <c r="U1014" s="45" t="s">
        <v>126</v>
      </c>
      <c r="V1014" s="42" t="str">
        <f>VLOOKUP(Tabla1[[#This Row],[PROGRAMA]],Hoja1!A:B,2,FALSE)</f>
        <v>1711. Parques y jardines</v>
      </c>
      <c r="W1014" s="45">
        <v>22</v>
      </c>
      <c r="X1014" s="45">
        <v>22103</v>
      </c>
    </row>
    <row r="1015" spans="1:24" x14ac:dyDescent="0.25">
      <c r="A1015" s="33">
        <v>220259001140</v>
      </c>
      <c r="B1015" s="55" t="s">
        <v>451</v>
      </c>
      <c r="C1015" s="34">
        <v>46023</v>
      </c>
      <c r="D1015" s="33">
        <v>22026001172</v>
      </c>
      <c r="E1015" s="55" t="s">
        <v>1750</v>
      </c>
      <c r="F1015" s="35">
        <v>113424.66</v>
      </c>
      <c r="G1015" s="55" t="s">
        <v>313</v>
      </c>
      <c r="H1015" s="55" t="s">
        <v>2236</v>
      </c>
      <c r="I1015" s="33">
        <v>220</v>
      </c>
      <c r="J1015" s="55" t="s">
        <v>904</v>
      </c>
      <c r="K1015" s="55" t="s">
        <v>904</v>
      </c>
      <c r="L1015" s="55" t="s">
        <v>456</v>
      </c>
      <c r="M1015" s="55" t="s">
        <v>457</v>
      </c>
      <c r="N1015" s="55" t="s">
        <v>458</v>
      </c>
      <c r="O1015" s="32" t="s">
        <v>276</v>
      </c>
      <c r="P1015" s="32" t="s">
        <v>242</v>
      </c>
      <c r="Q1015" s="45" t="s">
        <v>396</v>
      </c>
      <c r="R1015" s="32" t="s">
        <v>231</v>
      </c>
      <c r="S1015" s="45" t="s">
        <v>262</v>
      </c>
      <c r="T1015" s="42" t="str">
        <f>VLOOKUP(Tabla1[[#This Row],[AREA]],Hoja1!A:B,2,FALSE)</f>
        <v>11. Salud pública y seguridad ciudadana</v>
      </c>
      <c r="U1015" s="45" t="s">
        <v>106</v>
      </c>
      <c r="V1015" s="42" t="str">
        <f>VLOOKUP(Tabla1[[#This Row],[PROGRAMA]],Hoja1!A:B,2,FALSE)</f>
        <v>1321. Policía municipal</v>
      </c>
      <c r="W1015" s="45">
        <v>22</v>
      </c>
      <c r="X1015" s="45">
        <v>22701</v>
      </c>
    </row>
    <row r="1016" spans="1:24" x14ac:dyDescent="0.25">
      <c r="A1016" s="33">
        <v>220259001142</v>
      </c>
      <c r="B1016" s="55" t="s">
        <v>451</v>
      </c>
      <c r="C1016" s="34">
        <v>46023</v>
      </c>
      <c r="D1016" s="33">
        <v>22026001555</v>
      </c>
      <c r="E1016" s="55" t="s">
        <v>1793</v>
      </c>
      <c r="F1016" s="35">
        <v>16843.2</v>
      </c>
      <c r="G1016" s="55" t="s">
        <v>2237</v>
      </c>
      <c r="H1016" s="55" t="s">
        <v>2238</v>
      </c>
      <c r="I1016" s="33">
        <v>220</v>
      </c>
      <c r="J1016" s="55" t="s">
        <v>2239</v>
      </c>
      <c r="K1016" s="55" t="s">
        <v>494</v>
      </c>
      <c r="L1016" s="55" t="s">
        <v>456</v>
      </c>
      <c r="M1016" s="55" t="s">
        <v>457</v>
      </c>
      <c r="N1016" s="55" t="s">
        <v>458</v>
      </c>
      <c r="O1016" s="32" t="s">
        <v>276</v>
      </c>
      <c r="P1016" s="32" t="s">
        <v>242</v>
      </c>
      <c r="Q1016" s="45" t="s">
        <v>396</v>
      </c>
      <c r="R1016" s="32" t="s">
        <v>231</v>
      </c>
      <c r="S1016" s="45" t="s">
        <v>70</v>
      </c>
      <c r="T1016" s="42" t="str">
        <f>VLOOKUP(Tabla1[[#This Row],[AREA]],Hoja1!A:B,2,FALSE)</f>
        <v>04. Hacienda, personal y modernización administrativa</v>
      </c>
      <c r="U1016" s="45" t="s">
        <v>186</v>
      </c>
      <c r="V1016" s="42" t="str">
        <f>VLOOKUP(Tabla1[[#This Row],[PROGRAMA]],Hoja1!A:B,2,FALSE)</f>
        <v>9204. Tecnologías de la información y comunicación</v>
      </c>
      <c r="W1016" s="45">
        <v>22</v>
      </c>
      <c r="X1016" s="45">
        <v>22200</v>
      </c>
    </row>
    <row r="1017" spans="1:24" x14ac:dyDescent="0.25">
      <c r="A1017" s="33">
        <v>220260000648</v>
      </c>
      <c r="B1017" s="55" t="s">
        <v>451</v>
      </c>
      <c r="C1017" s="34">
        <v>46049</v>
      </c>
      <c r="D1017" s="33">
        <v>22026000050</v>
      </c>
      <c r="E1017" s="55" t="s">
        <v>626</v>
      </c>
      <c r="F1017" s="35">
        <v>5036.63</v>
      </c>
      <c r="G1017" s="55" t="s">
        <v>2240</v>
      </c>
      <c r="H1017" s="55" t="s">
        <v>2241</v>
      </c>
      <c r="I1017" s="33">
        <v>220</v>
      </c>
      <c r="J1017" s="55" t="s">
        <v>908</v>
      </c>
      <c r="K1017" s="55" t="s">
        <v>908</v>
      </c>
      <c r="L1017" s="55" t="s">
        <v>473</v>
      </c>
      <c r="M1017" s="55" t="s">
        <v>457</v>
      </c>
      <c r="N1017" s="55" t="s">
        <v>458</v>
      </c>
      <c r="O1017" s="32" t="s">
        <v>276</v>
      </c>
      <c r="P1017" s="32" t="s">
        <v>242</v>
      </c>
      <c r="Q1017" s="45" t="s">
        <v>396</v>
      </c>
      <c r="R1017" s="32" t="s">
        <v>231</v>
      </c>
      <c r="S1017" s="45" t="s">
        <v>262</v>
      </c>
      <c r="T1017" s="42" t="str">
        <f>VLOOKUP(Tabla1[[#This Row],[AREA]],Hoja1!A:B,2,FALSE)</f>
        <v>11. Salud pública y seguridad ciudadana</v>
      </c>
      <c r="U1017" s="45" t="s">
        <v>121</v>
      </c>
      <c r="V1017" s="42" t="str">
        <f>VLOOKUP(Tabla1[[#This Row],[PROGRAMA]],Hoja1!A:B,2,FALSE)</f>
        <v>1631. Limpieza viaria</v>
      </c>
      <c r="W1017" s="45">
        <v>22</v>
      </c>
      <c r="X1017" s="45">
        <v>22104</v>
      </c>
    </row>
    <row r="1018" spans="1:24" x14ac:dyDescent="0.25">
      <c r="A1018" s="33">
        <v>220260000649</v>
      </c>
      <c r="B1018" s="55" t="s">
        <v>451</v>
      </c>
      <c r="C1018" s="34">
        <v>46049</v>
      </c>
      <c r="D1018" s="33">
        <v>22026000051</v>
      </c>
      <c r="E1018" s="55" t="s">
        <v>630</v>
      </c>
      <c r="F1018" s="35">
        <v>3357.75</v>
      </c>
      <c r="G1018" s="55" t="s">
        <v>2240</v>
      </c>
      <c r="H1018" s="55" t="s">
        <v>2242</v>
      </c>
      <c r="I1018" s="33">
        <v>220</v>
      </c>
      <c r="J1018" s="55" t="s">
        <v>908</v>
      </c>
      <c r="K1018" s="55" t="s">
        <v>908</v>
      </c>
      <c r="L1018" s="55" t="s">
        <v>473</v>
      </c>
      <c r="M1018" s="55" t="s">
        <v>457</v>
      </c>
      <c r="N1018" s="55" t="s">
        <v>458</v>
      </c>
      <c r="O1018" s="32" t="s">
        <v>276</v>
      </c>
      <c r="P1018" s="32" t="s">
        <v>242</v>
      </c>
      <c r="Q1018" s="45" t="s">
        <v>396</v>
      </c>
      <c r="R1018" s="32" t="s">
        <v>231</v>
      </c>
      <c r="S1018" s="45" t="s">
        <v>262</v>
      </c>
      <c r="T1018" s="42" t="str">
        <f>VLOOKUP(Tabla1[[#This Row],[AREA]],Hoja1!A:B,2,FALSE)</f>
        <v>11. Salud pública y seguridad ciudadana</v>
      </c>
      <c r="U1018" s="45" t="s">
        <v>118</v>
      </c>
      <c r="V1018" s="42" t="str">
        <f>VLOOKUP(Tabla1[[#This Row],[PROGRAMA]],Hoja1!A:B,2,FALSE)</f>
        <v>1621. Recogida de residuos</v>
      </c>
      <c r="W1018" s="45">
        <v>22</v>
      </c>
      <c r="X1018" s="45">
        <v>22104</v>
      </c>
    </row>
    <row r="1019" spans="1:24" x14ac:dyDescent="0.25">
      <c r="A1019" s="33">
        <v>220260000674</v>
      </c>
      <c r="B1019" s="55" t="s">
        <v>451</v>
      </c>
      <c r="C1019" s="34">
        <v>46049</v>
      </c>
      <c r="D1019" s="33">
        <v>22026000544</v>
      </c>
      <c r="E1019" s="55" t="s">
        <v>2243</v>
      </c>
      <c r="F1019" s="35">
        <v>233.34</v>
      </c>
      <c r="G1019" s="55" t="s">
        <v>2244</v>
      </c>
      <c r="H1019" s="55" t="s">
        <v>2245</v>
      </c>
      <c r="I1019" s="33">
        <v>220</v>
      </c>
      <c r="J1019" s="55" t="s">
        <v>455</v>
      </c>
      <c r="K1019" s="55" t="s">
        <v>455</v>
      </c>
      <c r="L1019" s="55" t="s">
        <v>473</v>
      </c>
      <c r="M1019" s="55" t="s">
        <v>457</v>
      </c>
      <c r="N1019" s="55" t="s">
        <v>458</v>
      </c>
      <c r="O1019" s="32" t="s">
        <v>280</v>
      </c>
      <c r="P1019" s="32" t="s">
        <v>242</v>
      </c>
      <c r="Q1019" s="45" t="s">
        <v>396</v>
      </c>
      <c r="R1019" s="32" t="s">
        <v>231</v>
      </c>
      <c r="S1019" s="45" t="s">
        <v>66</v>
      </c>
      <c r="T1019" s="42" t="str">
        <f>VLOOKUP(Tabla1[[#This Row],[AREA]],Hoja1!A:B,2,FALSE)</f>
        <v>01. Alcaldía</v>
      </c>
      <c r="U1019" s="45" t="s">
        <v>265</v>
      </c>
      <c r="V1019" s="42" t="str">
        <f>VLOOKUP(Tabla1[[#This Row],[PROGRAMA]],Hoja1!A:B,2,FALSE)</f>
        <v>4331. Desarrollo empresarial</v>
      </c>
      <c r="W1019" s="45">
        <v>21</v>
      </c>
      <c r="X1019" s="45">
        <v>214</v>
      </c>
    </row>
    <row r="1020" spans="1:24" x14ac:dyDescent="0.25">
      <c r="A1020" s="33">
        <v>220260000713</v>
      </c>
      <c r="B1020" s="55" t="s">
        <v>451</v>
      </c>
      <c r="C1020" s="34">
        <v>46050</v>
      </c>
      <c r="D1020" s="33">
        <v>22026000014</v>
      </c>
      <c r="E1020" s="55" t="s">
        <v>2217</v>
      </c>
      <c r="F1020" s="35">
        <v>241890.42</v>
      </c>
      <c r="G1020" s="55" t="s">
        <v>315</v>
      </c>
      <c r="H1020" s="55" t="s">
        <v>2246</v>
      </c>
      <c r="I1020" s="33">
        <v>220</v>
      </c>
      <c r="J1020" s="55" t="s">
        <v>2219</v>
      </c>
      <c r="K1020" s="55" t="s">
        <v>494</v>
      </c>
      <c r="L1020" s="55" t="s">
        <v>456</v>
      </c>
      <c r="M1020" s="55" t="s">
        <v>457</v>
      </c>
      <c r="N1020" s="55" t="s">
        <v>458</v>
      </c>
      <c r="O1020" s="32" t="s">
        <v>276</v>
      </c>
      <c r="P1020" s="32" t="s">
        <v>242</v>
      </c>
      <c r="Q1020" s="45" t="s">
        <v>396</v>
      </c>
      <c r="R1020" s="32" t="s">
        <v>231</v>
      </c>
      <c r="S1020" s="45" t="s">
        <v>70</v>
      </c>
      <c r="T1020" s="42" t="str">
        <f>VLOOKUP(Tabla1[[#This Row],[AREA]],Hoja1!A:B,2,FALSE)</f>
        <v>04. Hacienda, personal y modernización administrativa</v>
      </c>
      <c r="U1020" s="45" t="s">
        <v>191</v>
      </c>
      <c r="V1020" s="42" t="str">
        <f>VLOOKUP(Tabla1[[#This Row],[PROGRAMA]],Hoja1!A:B,2,FALSE)</f>
        <v>9231. Información, registro y gestión del padrón</v>
      </c>
      <c r="W1020" s="45">
        <v>22</v>
      </c>
      <c r="X1020" s="45">
        <v>22201</v>
      </c>
    </row>
    <row r="1021" spans="1:24" x14ac:dyDescent="0.25">
      <c r="A1021" s="33">
        <v>220260000748</v>
      </c>
      <c r="B1021" s="55" t="s">
        <v>451</v>
      </c>
      <c r="C1021" s="34">
        <v>46056</v>
      </c>
      <c r="D1021" s="33">
        <v>22026000148</v>
      </c>
      <c r="E1021" s="55" t="s">
        <v>590</v>
      </c>
      <c r="F1021" s="35">
        <v>18116.62</v>
      </c>
      <c r="G1021" s="55" t="s">
        <v>17</v>
      </c>
      <c r="H1021" s="55" t="s">
        <v>2247</v>
      </c>
      <c r="I1021" s="33">
        <v>220</v>
      </c>
      <c r="J1021" s="55" t="s">
        <v>455</v>
      </c>
      <c r="K1021" s="55" t="s">
        <v>455</v>
      </c>
      <c r="L1021" s="55" t="s">
        <v>456</v>
      </c>
      <c r="M1021" s="55" t="s">
        <v>457</v>
      </c>
      <c r="N1021" s="55" t="s">
        <v>458</v>
      </c>
      <c r="O1021" s="32" t="s">
        <v>276</v>
      </c>
      <c r="P1021" s="32" t="s">
        <v>242</v>
      </c>
      <c r="Q1021" s="45" t="s">
        <v>396</v>
      </c>
      <c r="R1021" s="32" t="s">
        <v>231</v>
      </c>
      <c r="S1021" s="45" t="s">
        <v>262</v>
      </c>
      <c r="T1021" s="42" t="str">
        <f>VLOOKUP(Tabla1[[#This Row],[AREA]],Hoja1!A:B,2,FALSE)</f>
        <v>11. Salud pública y seguridad ciudadana</v>
      </c>
      <c r="U1021" s="45" t="s">
        <v>106</v>
      </c>
      <c r="V1021" s="42" t="str">
        <f>VLOOKUP(Tabla1[[#This Row],[PROGRAMA]],Hoja1!A:B,2,FALSE)</f>
        <v>1321. Policía municipal</v>
      </c>
      <c r="W1021" s="45">
        <v>21</v>
      </c>
      <c r="X1021" s="45">
        <v>213</v>
      </c>
    </row>
    <row r="1022" spans="1:24" x14ac:dyDescent="0.25">
      <c r="A1022" s="33">
        <v>220259000826</v>
      </c>
      <c r="B1022" s="55" t="s">
        <v>451</v>
      </c>
      <c r="C1022" s="34">
        <v>46023</v>
      </c>
      <c r="D1022" s="33">
        <v>22026001220</v>
      </c>
      <c r="E1022" s="55" t="s">
        <v>1097</v>
      </c>
      <c r="F1022" s="35">
        <v>4500</v>
      </c>
      <c r="G1022" s="55" t="s">
        <v>1117</v>
      </c>
      <c r="H1022" s="55" t="s">
        <v>2248</v>
      </c>
      <c r="I1022" s="33">
        <v>220</v>
      </c>
      <c r="J1022" s="55" t="s">
        <v>494</v>
      </c>
      <c r="K1022" s="55" t="s">
        <v>494</v>
      </c>
      <c r="L1022" s="55" t="s">
        <v>473</v>
      </c>
      <c r="M1022" s="55" t="s">
        <v>457</v>
      </c>
      <c r="N1022" s="55" t="s">
        <v>458</v>
      </c>
      <c r="O1022" s="32" t="s">
        <v>276</v>
      </c>
      <c r="P1022" s="32" t="s">
        <v>242</v>
      </c>
      <c r="Q1022" s="45" t="s">
        <v>396</v>
      </c>
      <c r="R1022" s="32" t="s">
        <v>231</v>
      </c>
      <c r="S1022" s="45" t="s">
        <v>73</v>
      </c>
      <c r="T1022" s="42" t="str">
        <f>VLOOKUP(Tabla1[[#This Row],[AREA]],Hoja1!A:B,2,FALSE)</f>
        <v>08. Tráfico y movilidad</v>
      </c>
      <c r="U1022" s="45" t="s">
        <v>117</v>
      </c>
      <c r="V1022" s="42" t="str">
        <f>VLOOKUP(Tabla1[[#This Row],[PROGRAMA]],Hoja1!A:B,2,FALSE)</f>
        <v>1532. Pavimentación vias públicas y otros servicios urbanísticos</v>
      </c>
      <c r="W1022" s="45">
        <v>22</v>
      </c>
      <c r="X1022" s="45">
        <v>22103</v>
      </c>
    </row>
    <row r="1023" spans="1:24" x14ac:dyDescent="0.25">
      <c r="A1023" s="33">
        <v>220259000827</v>
      </c>
      <c r="B1023" s="55" t="s">
        <v>451</v>
      </c>
      <c r="C1023" s="34">
        <v>46023</v>
      </c>
      <c r="D1023" s="33">
        <v>22026001055</v>
      </c>
      <c r="E1023" s="55" t="s">
        <v>1121</v>
      </c>
      <c r="F1023" s="35">
        <v>6000</v>
      </c>
      <c r="G1023" s="55" t="s">
        <v>1117</v>
      </c>
      <c r="H1023" s="55" t="s">
        <v>2249</v>
      </c>
      <c r="I1023" s="33">
        <v>220</v>
      </c>
      <c r="J1023" s="55" t="s">
        <v>494</v>
      </c>
      <c r="K1023" s="55" t="s">
        <v>494</v>
      </c>
      <c r="L1023" s="55" t="s">
        <v>473</v>
      </c>
      <c r="M1023" s="55" t="s">
        <v>457</v>
      </c>
      <c r="N1023" s="55" t="s">
        <v>458</v>
      </c>
      <c r="O1023" s="32" t="s">
        <v>276</v>
      </c>
      <c r="P1023" s="32" t="s">
        <v>242</v>
      </c>
      <c r="Q1023" s="45" t="s">
        <v>396</v>
      </c>
      <c r="R1023" s="32" t="s">
        <v>231</v>
      </c>
      <c r="S1023" s="45" t="s">
        <v>66</v>
      </c>
      <c r="T1023" s="42" t="str">
        <f>VLOOKUP(Tabla1[[#This Row],[AREA]],Hoja1!A:B,2,FALSE)</f>
        <v>01. Alcaldía</v>
      </c>
      <c r="U1023" s="45" t="s">
        <v>185</v>
      </c>
      <c r="V1023" s="42" t="str">
        <f>VLOOKUP(Tabla1[[#This Row],[PROGRAMA]],Hoja1!A:B,2,FALSE)</f>
        <v>9203. Unidad de régimen interior</v>
      </c>
      <c r="W1023" s="45">
        <v>22</v>
      </c>
      <c r="X1023" s="45">
        <v>22103</v>
      </c>
    </row>
    <row r="1024" spans="1:24" x14ac:dyDescent="0.25">
      <c r="A1024" s="33">
        <v>220260000750</v>
      </c>
      <c r="B1024" s="55" t="s">
        <v>451</v>
      </c>
      <c r="C1024" s="34">
        <v>46056</v>
      </c>
      <c r="D1024" s="33">
        <v>22026000430</v>
      </c>
      <c r="E1024" s="55" t="s">
        <v>452</v>
      </c>
      <c r="F1024" s="35">
        <v>22875.05</v>
      </c>
      <c r="G1024" s="55" t="s">
        <v>1388</v>
      </c>
      <c r="H1024" s="55" t="s">
        <v>2250</v>
      </c>
      <c r="I1024" s="33">
        <v>220</v>
      </c>
      <c r="J1024" s="55" t="s">
        <v>455</v>
      </c>
      <c r="K1024" s="55" t="s">
        <v>455</v>
      </c>
      <c r="L1024" s="55" t="s">
        <v>463</v>
      </c>
      <c r="M1024" s="55" t="s">
        <v>457</v>
      </c>
      <c r="N1024" s="55" t="s">
        <v>458</v>
      </c>
      <c r="O1024" s="32" t="s">
        <v>276</v>
      </c>
      <c r="P1024" s="32" t="s">
        <v>242</v>
      </c>
      <c r="Q1024" s="45" t="s">
        <v>396</v>
      </c>
      <c r="R1024" s="32" t="s">
        <v>231</v>
      </c>
      <c r="S1024" s="45" t="s">
        <v>71</v>
      </c>
      <c r="T1024" s="42" t="str">
        <f>VLOOKUP(Tabla1[[#This Row],[AREA]],Hoja1!A:B,2,FALSE)</f>
        <v>06. Educación y cultura</v>
      </c>
      <c r="U1024" s="45" t="s">
        <v>157</v>
      </c>
      <c r="V1024" s="42" t="str">
        <f>VLOOKUP(Tabla1[[#This Row],[PROGRAMA]],Hoja1!A:B,2,FALSE)</f>
        <v>3341. Coordinación de políticas culturales</v>
      </c>
      <c r="W1024" s="45">
        <v>22</v>
      </c>
      <c r="X1024" s="45">
        <v>22609</v>
      </c>
    </row>
    <row r="1025" spans="1:24" x14ac:dyDescent="0.25">
      <c r="A1025" s="33">
        <v>220260000752</v>
      </c>
      <c r="B1025" s="55" t="s">
        <v>451</v>
      </c>
      <c r="C1025" s="34">
        <v>46056</v>
      </c>
      <c r="D1025" s="33">
        <v>22026000457</v>
      </c>
      <c r="E1025" s="55" t="s">
        <v>2251</v>
      </c>
      <c r="F1025" s="35">
        <v>3241.59</v>
      </c>
      <c r="G1025" s="55" t="s">
        <v>315</v>
      </c>
      <c r="H1025" s="55" t="s">
        <v>2252</v>
      </c>
      <c r="I1025" s="33">
        <v>220</v>
      </c>
      <c r="J1025" s="55" t="s">
        <v>2219</v>
      </c>
      <c r="K1025" s="55" t="s">
        <v>494</v>
      </c>
      <c r="L1025" s="55" t="s">
        <v>456</v>
      </c>
      <c r="M1025" s="55" t="s">
        <v>467</v>
      </c>
      <c r="N1025" s="55" t="s">
        <v>468</v>
      </c>
      <c r="O1025" s="32" t="s">
        <v>281</v>
      </c>
      <c r="P1025" s="32" t="s">
        <v>242</v>
      </c>
      <c r="Q1025" s="45" t="s">
        <v>396</v>
      </c>
      <c r="R1025" s="32" t="s">
        <v>231</v>
      </c>
      <c r="S1025" s="45" t="s">
        <v>69</v>
      </c>
      <c r="T1025" s="42" t="str">
        <f>VLOOKUP(Tabla1[[#This Row],[AREA]],Hoja1!A:B,2,FALSE)</f>
        <v>03. Participación ciudadana y deportes</v>
      </c>
      <c r="U1025" s="45" t="s">
        <v>182</v>
      </c>
      <c r="V1025" s="42" t="str">
        <f>VLOOKUP(Tabla1[[#This Row],[PROGRAMA]],Hoja1!A:B,2,FALSE)</f>
        <v>9200. Dirección del area de participación ciudadana y deportes</v>
      </c>
      <c r="W1025" s="45">
        <v>22</v>
      </c>
      <c r="X1025" s="45">
        <v>22699</v>
      </c>
    </row>
    <row r="1026" spans="1:24" x14ac:dyDescent="0.25">
      <c r="A1026" s="33">
        <v>220260000905</v>
      </c>
      <c r="B1026" s="55" t="s">
        <v>451</v>
      </c>
      <c r="C1026" s="34">
        <v>46063</v>
      </c>
      <c r="D1026" s="33">
        <v>22026000965</v>
      </c>
      <c r="E1026" s="55" t="s">
        <v>537</v>
      </c>
      <c r="F1026" s="35">
        <v>275.39</v>
      </c>
      <c r="G1026" s="55" t="s">
        <v>17</v>
      </c>
      <c r="H1026" s="55" t="s">
        <v>2253</v>
      </c>
      <c r="I1026" s="33">
        <v>220</v>
      </c>
      <c r="J1026" s="55" t="s">
        <v>455</v>
      </c>
      <c r="K1026" s="55" t="s">
        <v>455</v>
      </c>
      <c r="L1026" s="55" t="s">
        <v>456</v>
      </c>
      <c r="M1026" s="55" t="s">
        <v>457</v>
      </c>
      <c r="N1026" s="55" t="s">
        <v>458</v>
      </c>
      <c r="O1026" s="32" t="s">
        <v>280</v>
      </c>
      <c r="P1026" s="32" t="s">
        <v>242</v>
      </c>
      <c r="Q1026" s="45" t="s">
        <v>396</v>
      </c>
      <c r="R1026" s="32" t="s">
        <v>231</v>
      </c>
      <c r="S1026" s="45" t="s">
        <v>262</v>
      </c>
      <c r="T1026" s="42" t="str">
        <f>VLOOKUP(Tabla1[[#This Row],[AREA]],Hoja1!A:B,2,FALSE)</f>
        <v>11. Salud pública y seguridad ciudadana</v>
      </c>
      <c r="U1026" s="45" t="s">
        <v>112</v>
      </c>
      <c r="V1026" s="42" t="str">
        <f>VLOOKUP(Tabla1[[#This Row],[PROGRAMA]],Hoja1!A:B,2,FALSE)</f>
        <v>1361. Prevención y extinción de incencios</v>
      </c>
      <c r="W1026" s="45">
        <v>22</v>
      </c>
      <c r="X1026" s="45">
        <v>22199</v>
      </c>
    </row>
    <row r="1027" spans="1:24" x14ac:dyDescent="0.25">
      <c r="A1027" s="33">
        <v>220260000906</v>
      </c>
      <c r="B1027" s="55" t="s">
        <v>451</v>
      </c>
      <c r="C1027" s="34">
        <v>46063</v>
      </c>
      <c r="D1027" s="33">
        <v>22026001079</v>
      </c>
      <c r="E1027" s="55" t="s">
        <v>537</v>
      </c>
      <c r="F1027" s="35">
        <v>615.47</v>
      </c>
      <c r="G1027" s="55" t="s">
        <v>2254</v>
      </c>
      <c r="H1027" s="55" t="s">
        <v>2255</v>
      </c>
      <c r="I1027" s="33">
        <v>220</v>
      </c>
      <c r="J1027" s="55" t="s">
        <v>455</v>
      </c>
      <c r="K1027" s="55" t="s">
        <v>455</v>
      </c>
      <c r="L1027" s="55" t="s">
        <v>456</v>
      </c>
      <c r="M1027" s="55" t="s">
        <v>457</v>
      </c>
      <c r="N1027" s="55" t="s">
        <v>458</v>
      </c>
      <c r="O1027" s="32" t="s">
        <v>280</v>
      </c>
      <c r="P1027" s="32" t="s">
        <v>242</v>
      </c>
      <c r="Q1027" s="45" t="s">
        <v>396</v>
      </c>
      <c r="R1027" s="32" t="s">
        <v>231</v>
      </c>
      <c r="S1027" s="45" t="s">
        <v>262</v>
      </c>
      <c r="T1027" s="42" t="str">
        <f>VLOOKUP(Tabla1[[#This Row],[AREA]],Hoja1!A:B,2,FALSE)</f>
        <v>11. Salud pública y seguridad ciudadana</v>
      </c>
      <c r="U1027" s="45" t="s">
        <v>112</v>
      </c>
      <c r="V1027" s="42" t="str">
        <f>VLOOKUP(Tabla1[[#This Row],[PROGRAMA]],Hoja1!A:B,2,FALSE)</f>
        <v>1361. Prevención y extinción de incencios</v>
      </c>
      <c r="W1027" s="45">
        <v>22</v>
      </c>
      <c r="X1027" s="45">
        <v>22199</v>
      </c>
    </row>
    <row r="1028" spans="1:24" x14ac:dyDescent="0.25">
      <c r="A1028" s="33">
        <v>220259000832</v>
      </c>
      <c r="B1028" s="55" t="s">
        <v>451</v>
      </c>
      <c r="C1028" s="34">
        <v>46023</v>
      </c>
      <c r="D1028" s="33">
        <v>22026001301</v>
      </c>
      <c r="E1028" s="55" t="s">
        <v>1119</v>
      </c>
      <c r="F1028" s="35">
        <v>4500</v>
      </c>
      <c r="G1028" s="55" t="s">
        <v>1117</v>
      </c>
      <c r="H1028" s="55" t="s">
        <v>2256</v>
      </c>
      <c r="I1028" s="33">
        <v>220</v>
      </c>
      <c r="J1028" s="55" t="s">
        <v>494</v>
      </c>
      <c r="K1028" s="55" t="s">
        <v>494</v>
      </c>
      <c r="L1028" s="55" t="s">
        <v>473</v>
      </c>
      <c r="M1028" s="55" t="s">
        <v>457</v>
      </c>
      <c r="N1028" s="55" t="s">
        <v>458</v>
      </c>
      <c r="O1028" s="32" t="s">
        <v>276</v>
      </c>
      <c r="P1028" s="32" t="s">
        <v>242</v>
      </c>
      <c r="Q1028" s="45" t="s">
        <v>396</v>
      </c>
      <c r="R1028" s="32" t="s">
        <v>231</v>
      </c>
      <c r="S1028" s="45" t="s">
        <v>68</v>
      </c>
      <c r="T1028" s="42" t="str">
        <f>VLOOKUP(Tabla1[[#This Row],[AREA]],Hoja1!A:B,2,FALSE)</f>
        <v>02. Urbanismo y vivienda</v>
      </c>
      <c r="U1028" s="45" t="s">
        <v>197</v>
      </c>
      <c r="V1028" s="42" t="str">
        <f>VLOOKUP(Tabla1[[#This Row],[PROGRAMA]],Hoja1!A:B,2,FALSE)</f>
        <v>9332. Mantenimiento de edificios e instalaciones municipales</v>
      </c>
      <c r="W1028" s="45">
        <v>22</v>
      </c>
      <c r="X1028" s="45">
        <v>22103</v>
      </c>
    </row>
    <row r="1029" spans="1:24" x14ac:dyDescent="0.25">
      <c r="A1029" s="33">
        <v>220260000923</v>
      </c>
      <c r="B1029" s="55" t="s">
        <v>451</v>
      </c>
      <c r="C1029" s="34">
        <v>46063</v>
      </c>
      <c r="D1029" s="33">
        <v>22026000987</v>
      </c>
      <c r="E1029" s="55" t="s">
        <v>1109</v>
      </c>
      <c r="F1029" s="35">
        <v>9292.7999999999993</v>
      </c>
      <c r="G1029" s="55" t="s">
        <v>2257</v>
      </c>
      <c r="H1029" s="55" t="s">
        <v>2258</v>
      </c>
      <c r="I1029" s="33">
        <v>220</v>
      </c>
      <c r="J1029" s="55" t="s">
        <v>2259</v>
      </c>
      <c r="K1029" s="55" t="s">
        <v>2259</v>
      </c>
      <c r="L1029" s="55" t="s">
        <v>456</v>
      </c>
      <c r="M1029" s="55" t="s">
        <v>467</v>
      </c>
      <c r="N1029" s="55" t="s">
        <v>468</v>
      </c>
      <c r="O1029" s="32" t="s">
        <v>281</v>
      </c>
      <c r="P1029" s="32" t="s">
        <v>242</v>
      </c>
      <c r="Q1029" s="45" t="s">
        <v>396</v>
      </c>
      <c r="R1029" s="32" t="s">
        <v>231</v>
      </c>
      <c r="S1029" s="45" t="s">
        <v>70</v>
      </c>
      <c r="T1029" s="42" t="str">
        <f>VLOOKUP(Tabla1[[#This Row],[AREA]],Hoja1!A:B,2,FALSE)</f>
        <v>04. Hacienda, personal y modernización administrativa</v>
      </c>
      <c r="U1029" s="45" t="s">
        <v>195</v>
      </c>
      <c r="V1029" s="42" t="str">
        <f>VLOOKUP(Tabla1[[#This Row],[PROGRAMA]],Hoja1!A:B,2,FALSE)</f>
        <v>9321. Gestión de ingresos e inspección</v>
      </c>
      <c r="W1029" s="45">
        <v>22</v>
      </c>
      <c r="X1029" s="45">
        <v>22799</v>
      </c>
    </row>
    <row r="1030" spans="1:24" x14ac:dyDescent="0.25">
      <c r="A1030" s="33">
        <v>220260001029</v>
      </c>
      <c r="B1030" s="55" t="s">
        <v>485</v>
      </c>
      <c r="C1030" s="34">
        <v>46063</v>
      </c>
      <c r="D1030" s="33">
        <v>22026000437</v>
      </c>
      <c r="E1030" s="55" t="s">
        <v>726</v>
      </c>
      <c r="F1030" s="35">
        <v>168.17</v>
      </c>
      <c r="G1030" s="55" t="s">
        <v>1403</v>
      </c>
      <c r="H1030" s="55" t="s">
        <v>2260</v>
      </c>
      <c r="I1030" s="33">
        <v>300</v>
      </c>
      <c r="J1030" s="55" t="s">
        <v>455</v>
      </c>
      <c r="K1030" s="55" t="s">
        <v>455</v>
      </c>
      <c r="L1030" s="55" t="s">
        <v>473</v>
      </c>
      <c r="M1030" s="55" t="s">
        <v>457</v>
      </c>
      <c r="N1030" s="55" t="s">
        <v>458</v>
      </c>
      <c r="O1030" s="32" t="s">
        <v>280</v>
      </c>
      <c r="P1030" s="32" t="s">
        <v>242</v>
      </c>
      <c r="Q1030" s="45" t="s">
        <v>396</v>
      </c>
      <c r="R1030" s="32" t="s">
        <v>231</v>
      </c>
      <c r="S1030" s="45" t="s">
        <v>69</v>
      </c>
      <c r="T1030" s="42" t="str">
        <f>VLOOKUP(Tabla1[[#This Row],[AREA]],Hoja1!A:B,2,FALSE)</f>
        <v>03. Participación ciudadana y deportes</v>
      </c>
      <c r="U1030" s="45" t="s">
        <v>192</v>
      </c>
      <c r="V1030" s="42" t="str">
        <f>VLOOKUP(Tabla1[[#This Row],[PROGRAMA]],Hoja1!A:B,2,FALSE)</f>
        <v>9241. Participación ciudadana</v>
      </c>
      <c r="W1030" s="45">
        <v>21</v>
      </c>
      <c r="X1030" s="45">
        <v>213</v>
      </c>
    </row>
    <row r="1031" spans="1:24" x14ac:dyDescent="0.25">
      <c r="A1031" s="33">
        <v>220260001031</v>
      </c>
      <c r="B1031" s="55" t="s">
        <v>485</v>
      </c>
      <c r="C1031" s="34">
        <v>46063</v>
      </c>
      <c r="D1031" s="33">
        <v>22026000437</v>
      </c>
      <c r="E1031" s="55" t="s">
        <v>726</v>
      </c>
      <c r="F1031" s="35">
        <v>147.86000000000001</v>
      </c>
      <c r="G1031" s="55" t="s">
        <v>910</v>
      </c>
      <c r="H1031" s="55" t="s">
        <v>2261</v>
      </c>
      <c r="I1031" s="33">
        <v>300</v>
      </c>
      <c r="J1031" s="55" t="s">
        <v>455</v>
      </c>
      <c r="K1031" s="55" t="s">
        <v>455</v>
      </c>
      <c r="L1031" s="55" t="s">
        <v>473</v>
      </c>
      <c r="M1031" s="55" t="s">
        <v>457</v>
      </c>
      <c r="N1031" s="55" t="s">
        <v>458</v>
      </c>
      <c r="O1031" s="32" t="s">
        <v>280</v>
      </c>
      <c r="P1031" s="32" t="s">
        <v>242</v>
      </c>
      <c r="Q1031" s="45" t="s">
        <v>396</v>
      </c>
      <c r="R1031" s="32" t="s">
        <v>231</v>
      </c>
      <c r="S1031" s="45" t="s">
        <v>69</v>
      </c>
      <c r="T1031" s="42" t="str">
        <f>VLOOKUP(Tabla1[[#This Row],[AREA]],Hoja1!A:B,2,FALSE)</f>
        <v>03. Participación ciudadana y deportes</v>
      </c>
      <c r="U1031" s="45" t="s">
        <v>192</v>
      </c>
      <c r="V1031" s="42" t="str">
        <f>VLOOKUP(Tabla1[[#This Row],[PROGRAMA]],Hoja1!A:B,2,FALSE)</f>
        <v>9241. Participación ciudadana</v>
      </c>
      <c r="W1031" s="45">
        <v>21</v>
      </c>
      <c r="X1031" s="45">
        <v>213</v>
      </c>
    </row>
    <row r="1032" spans="1:24" x14ac:dyDescent="0.25">
      <c r="A1032" s="33">
        <v>220259000632</v>
      </c>
      <c r="B1032" s="55" t="s">
        <v>451</v>
      </c>
      <c r="C1032" s="34">
        <v>46023</v>
      </c>
      <c r="D1032" s="33">
        <v>22026001135</v>
      </c>
      <c r="E1032" s="55" t="s">
        <v>693</v>
      </c>
      <c r="F1032" s="35">
        <v>482.37</v>
      </c>
      <c r="G1032" s="55" t="s">
        <v>429</v>
      </c>
      <c r="H1032" s="55" t="s">
        <v>2262</v>
      </c>
      <c r="I1032" s="33">
        <v>220</v>
      </c>
      <c r="J1032" s="55" t="s">
        <v>1270</v>
      </c>
      <c r="K1032" s="55" t="s">
        <v>494</v>
      </c>
      <c r="L1032" s="55" t="s">
        <v>456</v>
      </c>
      <c r="M1032" s="55" t="s">
        <v>467</v>
      </c>
      <c r="N1032" s="55" t="s">
        <v>468</v>
      </c>
      <c r="O1032" s="32" t="s">
        <v>281</v>
      </c>
      <c r="P1032" s="32" t="s">
        <v>242</v>
      </c>
      <c r="Q1032" s="45" t="s">
        <v>396</v>
      </c>
      <c r="R1032" s="32" t="s">
        <v>231</v>
      </c>
      <c r="S1032" s="45" t="s">
        <v>262</v>
      </c>
      <c r="T1032" s="42" t="str">
        <f>VLOOKUP(Tabla1[[#This Row],[AREA]],Hoja1!A:B,2,FALSE)</f>
        <v>11. Salud pública y seguridad ciudadana</v>
      </c>
      <c r="U1032" s="45" t="s">
        <v>141</v>
      </c>
      <c r="V1032" s="42" t="str">
        <f>VLOOKUP(Tabla1[[#This Row],[PROGRAMA]],Hoja1!A:B,2,FALSE)</f>
        <v>3111. Protección de la salubridad pública</v>
      </c>
      <c r="W1032" s="45">
        <v>22</v>
      </c>
      <c r="X1032" s="45">
        <v>22106</v>
      </c>
    </row>
    <row r="1033" spans="1:24" x14ac:dyDescent="0.25">
      <c r="A1033" s="33">
        <v>220259001141</v>
      </c>
      <c r="B1033" s="55" t="s">
        <v>451</v>
      </c>
      <c r="C1033" s="34">
        <v>46023</v>
      </c>
      <c r="D1033" s="33">
        <v>22026002071</v>
      </c>
      <c r="E1033" s="55" t="s">
        <v>650</v>
      </c>
      <c r="F1033" s="35">
        <v>1089</v>
      </c>
      <c r="G1033" s="55" t="s">
        <v>2263</v>
      </c>
      <c r="H1033" s="55" t="s">
        <v>2264</v>
      </c>
      <c r="I1033" s="33">
        <v>220</v>
      </c>
      <c r="J1033" s="55" t="s">
        <v>455</v>
      </c>
      <c r="K1033" s="55" t="s">
        <v>455</v>
      </c>
      <c r="L1033" s="55" t="s">
        <v>456</v>
      </c>
      <c r="M1033" s="55" t="s">
        <v>467</v>
      </c>
      <c r="N1033" s="55" t="s">
        <v>468</v>
      </c>
      <c r="O1033" s="32" t="s">
        <v>281</v>
      </c>
      <c r="P1033" s="32" t="s">
        <v>242</v>
      </c>
      <c r="Q1033" s="45" t="s">
        <v>397</v>
      </c>
      <c r="R1033" s="32" t="s">
        <v>232</v>
      </c>
      <c r="S1033" s="45" t="s">
        <v>75</v>
      </c>
      <c r="T1033" s="42" t="str">
        <f>VLOOKUP(Tabla1[[#This Row],[AREA]],Hoja1!A:B,2,FALSE)</f>
        <v>10. Personas mayores, familia y servicios sociales</v>
      </c>
      <c r="U1033" s="45" t="s">
        <v>132</v>
      </c>
      <c r="V1033" s="42" t="str">
        <f>VLOOKUP(Tabla1[[#This Row],[PROGRAMA]],Hoja1!A:B,2,FALSE)</f>
        <v>2312. Iniciativas sociales</v>
      </c>
      <c r="W1033" s="45">
        <v>63</v>
      </c>
      <c r="X1033" s="45">
        <v>632</v>
      </c>
    </row>
    <row r="1034" spans="1:24" x14ac:dyDescent="0.25">
      <c r="A1034" s="33">
        <v>220260000673</v>
      </c>
      <c r="B1034" s="55" t="s">
        <v>451</v>
      </c>
      <c r="C1034" s="34">
        <v>46049</v>
      </c>
      <c r="D1034" s="33">
        <v>22026000522</v>
      </c>
      <c r="E1034" s="55" t="s">
        <v>1042</v>
      </c>
      <c r="F1034" s="35">
        <v>332.8</v>
      </c>
      <c r="G1034" s="55" t="s">
        <v>288</v>
      </c>
      <c r="H1034" s="55" t="s">
        <v>2265</v>
      </c>
      <c r="I1034" s="33">
        <v>220</v>
      </c>
      <c r="J1034" s="55" t="s">
        <v>494</v>
      </c>
      <c r="K1034" s="55" t="s">
        <v>494</v>
      </c>
      <c r="L1034" s="55" t="s">
        <v>473</v>
      </c>
      <c r="M1034" s="55" t="s">
        <v>467</v>
      </c>
      <c r="N1034" s="55" t="s">
        <v>468</v>
      </c>
      <c r="O1034" s="32" t="s">
        <v>281</v>
      </c>
      <c r="P1034" s="32" t="s">
        <v>242</v>
      </c>
      <c r="Q1034" s="45" t="s">
        <v>396</v>
      </c>
      <c r="R1034" s="32" t="s">
        <v>231</v>
      </c>
      <c r="S1034" s="45" t="s">
        <v>66</v>
      </c>
      <c r="T1034" s="42" t="str">
        <f>VLOOKUP(Tabla1[[#This Row],[AREA]],Hoja1!A:B,2,FALSE)</f>
        <v>01. Alcaldía</v>
      </c>
      <c r="U1034" s="45" t="s">
        <v>188</v>
      </c>
      <c r="V1034" s="42" t="str">
        <f>VLOOKUP(Tabla1[[#This Row],[PROGRAMA]],Hoja1!A:B,2,FALSE)</f>
        <v>9206. Archivo municipal</v>
      </c>
      <c r="W1034" s="45">
        <v>22</v>
      </c>
      <c r="X1034" s="45">
        <v>22001</v>
      </c>
    </row>
    <row r="1035" spans="1:24" x14ac:dyDescent="0.25">
      <c r="A1035" s="33">
        <v>220260001033</v>
      </c>
      <c r="B1035" s="55" t="s">
        <v>485</v>
      </c>
      <c r="C1035" s="34">
        <v>46063</v>
      </c>
      <c r="D1035" s="33">
        <v>22026000436</v>
      </c>
      <c r="E1035" s="55" t="s">
        <v>535</v>
      </c>
      <c r="F1035" s="35">
        <v>9.68</v>
      </c>
      <c r="G1035" s="55" t="s">
        <v>2001</v>
      </c>
      <c r="H1035" s="55" t="s">
        <v>2266</v>
      </c>
      <c r="I1035" s="33">
        <v>300</v>
      </c>
      <c r="J1035" s="55" t="s">
        <v>455</v>
      </c>
      <c r="K1035" s="55" t="s">
        <v>455</v>
      </c>
      <c r="L1035" s="55" t="s">
        <v>473</v>
      </c>
      <c r="M1035" s="55" t="s">
        <v>457</v>
      </c>
      <c r="N1035" s="55" t="s">
        <v>458</v>
      </c>
      <c r="O1035" s="32" t="s">
        <v>280</v>
      </c>
      <c r="P1035" s="32" t="s">
        <v>242</v>
      </c>
      <c r="Q1035" s="45" t="s">
        <v>396</v>
      </c>
      <c r="R1035" s="32" t="s">
        <v>231</v>
      </c>
      <c r="S1035" s="45" t="s">
        <v>69</v>
      </c>
      <c r="T1035" s="42" t="str">
        <f>VLOOKUP(Tabla1[[#This Row],[AREA]],Hoja1!A:B,2,FALSE)</f>
        <v>03. Participación ciudadana y deportes</v>
      </c>
      <c r="U1035" s="45" t="s">
        <v>192</v>
      </c>
      <c r="V1035" s="42" t="str">
        <f>VLOOKUP(Tabla1[[#This Row],[PROGRAMA]],Hoja1!A:B,2,FALSE)</f>
        <v>9241. Participación ciudadana</v>
      </c>
      <c r="W1035" s="45">
        <v>21</v>
      </c>
      <c r="X1035" s="45">
        <v>212</v>
      </c>
    </row>
    <row r="1036" spans="1:24" x14ac:dyDescent="0.25">
      <c r="A1036" s="33">
        <v>220260002126</v>
      </c>
      <c r="B1036" s="55" t="s">
        <v>485</v>
      </c>
      <c r="C1036" s="34">
        <v>46069</v>
      </c>
      <c r="D1036" s="33">
        <v>22026000868</v>
      </c>
      <c r="E1036" s="55" t="s">
        <v>1199</v>
      </c>
      <c r="F1036" s="35">
        <v>23.58</v>
      </c>
      <c r="G1036" s="55" t="s">
        <v>2267</v>
      </c>
      <c r="H1036" s="55" t="s">
        <v>2268</v>
      </c>
      <c r="I1036" s="33">
        <v>300</v>
      </c>
      <c r="J1036" s="55" t="s">
        <v>455</v>
      </c>
      <c r="K1036" s="55" t="s">
        <v>455</v>
      </c>
      <c r="L1036" s="55" t="s">
        <v>473</v>
      </c>
      <c r="M1036" s="55" t="s">
        <v>457</v>
      </c>
      <c r="N1036" s="55" t="s">
        <v>458</v>
      </c>
      <c r="O1036" s="32" t="s">
        <v>280</v>
      </c>
      <c r="P1036" s="32" t="s">
        <v>242</v>
      </c>
      <c r="Q1036" s="45" t="s">
        <v>396</v>
      </c>
      <c r="R1036" s="32" t="s">
        <v>231</v>
      </c>
      <c r="S1036" s="45" t="s">
        <v>68</v>
      </c>
      <c r="T1036" s="42" t="str">
        <f>VLOOKUP(Tabla1[[#This Row],[AREA]],Hoja1!A:B,2,FALSE)</f>
        <v>02. Urbanismo y vivienda</v>
      </c>
      <c r="U1036" s="45" t="s">
        <v>197</v>
      </c>
      <c r="V1036" s="42" t="str">
        <f>VLOOKUP(Tabla1[[#This Row],[PROGRAMA]],Hoja1!A:B,2,FALSE)</f>
        <v>9332. Mantenimiento de edificios e instalaciones municipales</v>
      </c>
      <c r="W1036" s="45">
        <v>21</v>
      </c>
      <c r="X1036" s="45">
        <v>212</v>
      </c>
    </row>
    <row r="1037" spans="1:24" x14ac:dyDescent="0.25">
      <c r="A1037" s="33">
        <v>220260001035</v>
      </c>
      <c r="B1037" s="55" t="s">
        <v>485</v>
      </c>
      <c r="C1037" s="34">
        <v>46063</v>
      </c>
      <c r="D1037" s="33">
        <v>22026000437</v>
      </c>
      <c r="E1037" s="55" t="s">
        <v>726</v>
      </c>
      <c r="F1037" s="35">
        <v>39.22</v>
      </c>
      <c r="G1037" s="55" t="s">
        <v>887</v>
      </c>
      <c r="H1037" s="55" t="s">
        <v>2269</v>
      </c>
      <c r="I1037" s="33">
        <v>300</v>
      </c>
      <c r="J1037" s="55" t="s">
        <v>455</v>
      </c>
      <c r="K1037" s="55" t="s">
        <v>455</v>
      </c>
      <c r="L1037" s="55" t="s">
        <v>473</v>
      </c>
      <c r="M1037" s="55" t="s">
        <v>457</v>
      </c>
      <c r="N1037" s="55" t="s">
        <v>458</v>
      </c>
      <c r="O1037" s="32" t="s">
        <v>280</v>
      </c>
      <c r="P1037" s="32" t="s">
        <v>242</v>
      </c>
      <c r="Q1037" s="45" t="s">
        <v>396</v>
      </c>
      <c r="R1037" s="32" t="s">
        <v>231</v>
      </c>
      <c r="S1037" s="45" t="s">
        <v>69</v>
      </c>
      <c r="T1037" s="42" t="str">
        <f>VLOOKUP(Tabla1[[#This Row],[AREA]],Hoja1!A:B,2,FALSE)</f>
        <v>03. Participación ciudadana y deportes</v>
      </c>
      <c r="U1037" s="45" t="s">
        <v>192</v>
      </c>
      <c r="V1037" s="42" t="str">
        <f>VLOOKUP(Tabla1[[#This Row],[PROGRAMA]],Hoja1!A:B,2,FALSE)</f>
        <v>9241. Participación ciudadana</v>
      </c>
      <c r="W1037" s="45">
        <v>21</v>
      </c>
      <c r="X1037" s="45">
        <v>213</v>
      </c>
    </row>
    <row r="1038" spans="1:24" x14ac:dyDescent="0.25">
      <c r="A1038" s="33">
        <v>220259000889</v>
      </c>
      <c r="B1038" s="55" t="s">
        <v>451</v>
      </c>
      <c r="C1038" s="34">
        <v>46023</v>
      </c>
      <c r="D1038" s="33">
        <v>22026001536</v>
      </c>
      <c r="E1038" s="55" t="s">
        <v>1030</v>
      </c>
      <c r="F1038" s="35">
        <v>1550.37</v>
      </c>
      <c r="G1038" s="55" t="s">
        <v>2270</v>
      </c>
      <c r="H1038" s="55" t="s">
        <v>2271</v>
      </c>
      <c r="I1038" s="33">
        <v>220</v>
      </c>
      <c r="J1038" s="55" t="s">
        <v>2272</v>
      </c>
      <c r="K1038" s="55" t="s">
        <v>478</v>
      </c>
      <c r="L1038" s="55" t="s">
        <v>456</v>
      </c>
      <c r="M1038" s="55" t="s">
        <v>467</v>
      </c>
      <c r="N1038" s="55" t="s">
        <v>468</v>
      </c>
      <c r="O1038" s="32" t="s">
        <v>281</v>
      </c>
      <c r="P1038" s="32" t="s">
        <v>242</v>
      </c>
      <c r="Q1038" s="45" t="s">
        <v>396</v>
      </c>
      <c r="R1038" s="32" t="s">
        <v>231</v>
      </c>
      <c r="S1038" s="45" t="s">
        <v>70</v>
      </c>
      <c r="T1038" s="42" t="str">
        <f>VLOOKUP(Tabla1[[#This Row],[AREA]],Hoja1!A:B,2,FALSE)</f>
        <v>04. Hacienda, personal y modernización administrativa</v>
      </c>
      <c r="U1038" s="45" t="s">
        <v>186</v>
      </c>
      <c r="V1038" s="42" t="str">
        <f>VLOOKUP(Tabla1[[#This Row],[PROGRAMA]],Hoja1!A:B,2,FALSE)</f>
        <v>9204. Tecnologías de la información y comunicación</v>
      </c>
      <c r="W1038" s="45">
        <v>22</v>
      </c>
      <c r="X1038" s="45">
        <v>22799</v>
      </c>
    </row>
    <row r="1039" spans="1:24" x14ac:dyDescent="0.25">
      <c r="A1039" s="33">
        <v>220260000907</v>
      </c>
      <c r="B1039" s="55" t="s">
        <v>451</v>
      </c>
      <c r="C1039" s="34">
        <v>46063</v>
      </c>
      <c r="D1039" s="33">
        <v>22026001444</v>
      </c>
      <c r="E1039" s="55" t="s">
        <v>665</v>
      </c>
      <c r="F1039" s="35">
        <v>127.05</v>
      </c>
      <c r="G1039" s="55" t="s">
        <v>361</v>
      </c>
      <c r="H1039" s="55" t="s">
        <v>2273</v>
      </c>
      <c r="I1039" s="33">
        <v>220</v>
      </c>
      <c r="J1039" s="55" t="s">
        <v>2274</v>
      </c>
      <c r="K1039" s="55" t="s">
        <v>1000</v>
      </c>
      <c r="L1039" s="55" t="s">
        <v>456</v>
      </c>
      <c r="M1039" s="55" t="s">
        <v>467</v>
      </c>
      <c r="N1039" s="55" t="s">
        <v>468</v>
      </c>
      <c r="O1039" s="32" t="s">
        <v>281</v>
      </c>
      <c r="P1039" s="32" t="s">
        <v>242</v>
      </c>
      <c r="Q1039" s="45" t="s">
        <v>396</v>
      </c>
      <c r="R1039" s="32" t="s">
        <v>231</v>
      </c>
      <c r="S1039" s="45" t="s">
        <v>66</v>
      </c>
      <c r="T1039" s="42" t="str">
        <f>VLOOKUP(Tabla1[[#This Row],[AREA]],Hoja1!A:B,2,FALSE)</f>
        <v>01. Alcaldía</v>
      </c>
      <c r="U1039" s="45" t="s">
        <v>265</v>
      </c>
      <c r="V1039" s="42" t="str">
        <f>VLOOKUP(Tabla1[[#This Row],[PROGRAMA]],Hoja1!A:B,2,FALSE)</f>
        <v>4331. Desarrollo empresarial</v>
      </c>
      <c r="W1039" s="45">
        <v>22</v>
      </c>
      <c r="X1039" s="45">
        <v>22799</v>
      </c>
    </row>
    <row r="1040" spans="1:24" x14ac:dyDescent="0.25">
      <c r="A1040" s="33">
        <v>220260004059</v>
      </c>
      <c r="B1040" s="55" t="s">
        <v>451</v>
      </c>
      <c r="C1040" s="34">
        <v>46078</v>
      </c>
      <c r="D1040" s="33">
        <v>22026002554</v>
      </c>
      <c r="E1040" s="55" t="s">
        <v>1429</v>
      </c>
      <c r="F1040" s="35">
        <v>847</v>
      </c>
      <c r="G1040" s="55" t="s">
        <v>2275</v>
      </c>
      <c r="H1040" s="55" t="s">
        <v>2276</v>
      </c>
      <c r="I1040" s="33">
        <v>220</v>
      </c>
      <c r="J1040" s="55" t="s">
        <v>455</v>
      </c>
      <c r="K1040" s="55" t="s">
        <v>455</v>
      </c>
      <c r="L1040" s="55" t="s">
        <v>456</v>
      </c>
      <c r="M1040" s="55" t="s">
        <v>467</v>
      </c>
      <c r="N1040" s="55" t="s">
        <v>468</v>
      </c>
      <c r="O1040" s="32" t="s">
        <v>281</v>
      </c>
      <c r="P1040" s="32" t="s">
        <v>242</v>
      </c>
      <c r="Q1040" s="45" t="s">
        <v>396</v>
      </c>
      <c r="R1040" s="32" t="s">
        <v>231</v>
      </c>
      <c r="S1040" s="45" t="s">
        <v>75</v>
      </c>
      <c r="T1040" s="42" t="str">
        <f>VLOOKUP(Tabla1[[#This Row],[AREA]],Hoja1!A:B,2,FALSE)</f>
        <v>10. Personas mayores, familia y servicios sociales</v>
      </c>
      <c r="U1040" s="45" t="s">
        <v>136</v>
      </c>
      <c r="V1040" s="42" t="str">
        <f>VLOOKUP(Tabla1[[#This Row],[PROGRAMA]],Hoja1!A:B,2,FALSE)</f>
        <v>2315. Políticas de Igualdad e infancia</v>
      </c>
      <c r="W1040" s="45">
        <v>22</v>
      </c>
      <c r="X1040" s="45">
        <v>22611</v>
      </c>
    </row>
    <row r="1041" spans="1:24" x14ac:dyDescent="0.25">
      <c r="A1041" s="33">
        <v>220260001799</v>
      </c>
      <c r="B1041" s="55" t="s">
        <v>451</v>
      </c>
      <c r="C1041" s="34">
        <v>46066</v>
      </c>
      <c r="D1041" s="33">
        <v>22026002112</v>
      </c>
      <c r="E1041" s="55" t="s">
        <v>706</v>
      </c>
      <c r="F1041" s="35">
        <v>882.75</v>
      </c>
      <c r="G1041" s="55" t="s">
        <v>2277</v>
      </c>
      <c r="H1041" s="55" t="s">
        <v>708</v>
      </c>
      <c r="I1041" s="33">
        <v>220</v>
      </c>
      <c r="J1041" s="55" t="s">
        <v>455</v>
      </c>
      <c r="K1041" s="55" t="s">
        <v>455</v>
      </c>
      <c r="L1041" s="55" t="s">
        <v>506</v>
      </c>
      <c r="M1041" s="55" t="s">
        <v>467</v>
      </c>
      <c r="N1041" s="55" t="s">
        <v>468</v>
      </c>
      <c r="O1041" s="32" t="s">
        <v>281</v>
      </c>
      <c r="P1041" s="32" t="s">
        <v>242</v>
      </c>
      <c r="Q1041" s="45" t="s">
        <v>396</v>
      </c>
      <c r="R1041" s="32" t="s">
        <v>231</v>
      </c>
      <c r="S1041" s="45" t="s">
        <v>74</v>
      </c>
      <c r="T1041" s="42" t="str">
        <f>VLOOKUP(Tabla1[[#This Row],[AREA]],Hoja1!A:B,2,FALSE)</f>
        <v>09. Turismo, eventos y marca ciudad</v>
      </c>
      <c r="U1041" s="45" t="s">
        <v>176</v>
      </c>
      <c r="V1041" s="42" t="str">
        <f>VLOOKUP(Tabla1[[#This Row],[PROGRAMA]],Hoja1!A:B,2,FALSE)</f>
        <v>4321. Turismo</v>
      </c>
      <c r="W1041" s="45">
        <v>22</v>
      </c>
      <c r="X1041" s="45">
        <v>22609</v>
      </c>
    </row>
    <row r="1042" spans="1:24" x14ac:dyDescent="0.25">
      <c r="A1042" s="33">
        <v>220260003732</v>
      </c>
      <c r="B1042" s="55" t="s">
        <v>451</v>
      </c>
      <c r="C1042" s="34">
        <v>46077</v>
      </c>
      <c r="D1042" s="33">
        <v>22026002505</v>
      </c>
      <c r="E1042" s="55" t="s">
        <v>1429</v>
      </c>
      <c r="F1042" s="35">
        <v>385</v>
      </c>
      <c r="G1042" s="55" t="s">
        <v>2278</v>
      </c>
      <c r="H1042" s="55" t="s">
        <v>2279</v>
      </c>
      <c r="I1042" s="33">
        <v>220</v>
      </c>
      <c r="J1042" s="55" t="s">
        <v>455</v>
      </c>
      <c r="K1042" s="55" t="s">
        <v>455</v>
      </c>
      <c r="L1042" s="55" t="s">
        <v>456</v>
      </c>
      <c r="M1042" s="55" t="s">
        <v>467</v>
      </c>
      <c r="N1042" s="55" t="s">
        <v>468</v>
      </c>
      <c r="O1042" s="32" t="s">
        <v>281</v>
      </c>
      <c r="P1042" s="32" t="s">
        <v>242</v>
      </c>
      <c r="Q1042" s="45" t="s">
        <v>396</v>
      </c>
      <c r="R1042" s="32" t="s">
        <v>231</v>
      </c>
      <c r="S1042" s="45" t="s">
        <v>75</v>
      </c>
      <c r="T1042" s="42" t="str">
        <f>VLOOKUP(Tabla1[[#This Row],[AREA]],Hoja1!A:B,2,FALSE)</f>
        <v>10. Personas mayores, familia y servicios sociales</v>
      </c>
      <c r="U1042" s="45" t="s">
        <v>136</v>
      </c>
      <c r="V1042" s="42" t="str">
        <f>VLOOKUP(Tabla1[[#This Row],[PROGRAMA]],Hoja1!A:B,2,FALSE)</f>
        <v>2315. Políticas de Igualdad e infancia</v>
      </c>
      <c r="W1042" s="45">
        <v>22</v>
      </c>
      <c r="X1042" s="45">
        <v>22611</v>
      </c>
    </row>
    <row r="1043" spans="1:24" x14ac:dyDescent="0.25">
      <c r="A1043" s="33">
        <v>220260000932</v>
      </c>
      <c r="B1043" s="55" t="s">
        <v>451</v>
      </c>
      <c r="C1043" s="34">
        <v>46063</v>
      </c>
      <c r="D1043" s="33">
        <v>22026001305</v>
      </c>
      <c r="E1043" s="55" t="s">
        <v>2158</v>
      </c>
      <c r="F1043" s="35">
        <v>5940.48</v>
      </c>
      <c r="G1043" s="55" t="s">
        <v>2280</v>
      </c>
      <c r="H1043" s="55" t="s">
        <v>2281</v>
      </c>
      <c r="I1043" s="33">
        <v>220</v>
      </c>
      <c r="J1043" s="55" t="s">
        <v>455</v>
      </c>
      <c r="K1043" s="55" t="s">
        <v>455</v>
      </c>
      <c r="L1043" s="55" t="s">
        <v>473</v>
      </c>
      <c r="M1043" s="55" t="s">
        <v>467</v>
      </c>
      <c r="N1043" s="55" t="s">
        <v>468</v>
      </c>
      <c r="O1043" s="32" t="s">
        <v>281</v>
      </c>
      <c r="P1043" s="32" t="s">
        <v>242</v>
      </c>
      <c r="Q1043" s="45" t="s">
        <v>396</v>
      </c>
      <c r="R1043" s="32" t="s">
        <v>231</v>
      </c>
      <c r="S1043" s="45" t="s">
        <v>75</v>
      </c>
      <c r="T1043" s="42" t="str">
        <f>VLOOKUP(Tabla1[[#This Row],[AREA]],Hoja1!A:B,2,FALSE)</f>
        <v>10. Personas mayores, familia y servicios sociales</v>
      </c>
      <c r="U1043" s="45" t="s">
        <v>132</v>
      </c>
      <c r="V1043" s="42" t="str">
        <f>VLOOKUP(Tabla1[[#This Row],[PROGRAMA]],Hoja1!A:B,2,FALSE)</f>
        <v>2312. Iniciativas sociales</v>
      </c>
      <c r="W1043" s="45">
        <v>22</v>
      </c>
      <c r="X1043" s="45">
        <v>22618</v>
      </c>
    </row>
    <row r="1044" spans="1:24" x14ac:dyDescent="0.25">
      <c r="A1044" s="33">
        <v>220260001079</v>
      </c>
      <c r="B1044" s="55" t="s">
        <v>451</v>
      </c>
      <c r="C1044" s="34">
        <v>46064</v>
      </c>
      <c r="D1044" s="33">
        <v>22026001932</v>
      </c>
      <c r="E1044" s="55" t="s">
        <v>529</v>
      </c>
      <c r="F1044" s="35">
        <v>1144</v>
      </c>
      <c r="G1044" s="55" t="s">
        <v>26</v>
      </c>
      <c r="H1044" s="55" t="s">
        <v>2282</v>
      </c>
      <c r="I1044" s="33">
        <v>220</v>
      </c>
      <c r="J1044" s="55" t="s">
        <v>455</v>
      </c>
      <c r="K1044" s="55" t="s">
        <v>455</v>
      </c>
      <c r="L1044" s="55" t="s">
        <v>473</v>
      </c>
      <c r="M1044" s="55" t="s">
        <v>467</v>
      </c>
      <c r="N1044" s="55" t="s">
        <v>468</v>
      </c>
      <c r="O1044" s="32" t="s">
        <v>281</v>
      </c>
      <c r="P1044" s="32" t="s">
        <v>242</v>
      </c>
      <c r="Q1044" s="45" t="s">
        <v>396</v>
      </c>
      <c r="R1044" s="32" t="s">
        <v>231</v>
      </c>
      <c r="S1044" s="45" t="s">
        <v>66</v>
      </c>
      <c r="T1044" s="42" t="str">
        <f>VLOOKUP(Tabla1[[#This Row],[AREA]],Hoja1!A:B,2,FALSE)</f>
        <v>01. Alcaldía</v>
      </c>
      <c r="U1044" s="45" t="s">
        <v>189</v>
      </c>
      <c r="V1044" s="42" t="str">
        <f>VLOOKUP(Tabla1[[#This Row],[PROGRAMA]],Hoja1!A:B,2,FALSE)</f>
        <v>9207. Gobierno y relaciones</v>
      </c>
      <c r="W1044" s="45">
        <v>22</v>
      </c>
      <c r="X1044" s="45">
        <v>22001</v>
      </c>
    </row>
    <row r="1045" spans="1:24" x14ac:dyDescent="0.25">
      <c r="A1045" s="33">
        <v>220260000823</v>
      </c>
      <c r="B1045" s="55" t="s">
        <v>451</v>
      </c>
      <c r="C1045" s="34">
        <v>46057</v>
      </c>
      <c r="D1045" s="33">
        <v>22026000853</v>
      </c>
      <c r="E1045" s="55" t="s">
        <v>496</v>
      </c>
      <c r="F1045" s="35">
        <v>114.95</v>
      </c>
      <c r="G1045" s="55" t="s">
        <v>2283</v>
      </c>
      <c r="H1045" s="55" t="s">
        <v>2284</v>
      </c>
      <c r="I1045" s="33">
        <v>220</v>
      </c>
      <c r="J1045" s="55" t="s">
        <v>455</v>
      </c>
      <c r="K1045" s="55" t="s">
        <v>455</v>
      </c>
      <c r="L1045" s="55" t="s">
        <v>456</v>
      </c>
      <c r="M1045" s="55" t="s">
        <v>467</v>
      </c>
      <c r="N1045" s="55" t="s">
        <v>468</v>
      </c>
      <c r="O1045" s="32" t="s">
        <v>281</v>
      </c>
      <c r="P1045" s="32" t="s">
        <v>242</v>
      </c>
      <c r="Q1045" s="45" t="s">
        <v>396</v>
      </c>
      <c r="R1045" s="32" t="s">
        <v>231</v>
      </c>
      <c r="S1045" s="45" t="s">
        <v>75</v>
      </c>
      <c r="T1045" s="42" t="str">
        <f>VLOOKUP(Tabla1[[#This Row],[AREA]],Hoja1!A:B,2,FALSE)</f>
        <v>10. Personas mayores, familia y servicios sociales</v>
      </c>
      <c r="U1045" s="45" t="s">
        <v>135</v>
      </c>
      <c r="V1045" s="42" t="str">
        <f>VLOOKUP(Tabla1[[#This Row],[PROGRAMA]],Hoja1!A:B,2,FALSE)</f>
        <v>2314. Centro de programas juveniles</v>
      </c>
      <c r="W1045" s="45">
        <v>22</v>
      </c>
      <c r="X1045" s="45">
        <v>22799</v>
      </c>
    </row>
    <row r="1046" spans="1:24" x14ac:dyDescent="0.25">
      <c r="A1046" s="33">
        <v>220260000700</v>
      </c>
      <c r="B1046" s="55" t="s">
        <v>451</v>
      </c>
      <c r="C1046" s="34">
        <v>46050</v>
      </c>
      <c r="D1046" s="33">
        <v>22026000825</v>
      </c>
      <c r="E1046" s="55" t="s">
        <v>542</v>
      </c>
      <c r="F1046" s="35">
        <v>1100</v>
      </c>
      <c r="G1046" s="55" t="s">
        <v>2285</v>
      </c>
      <c r="H1046" s="55" t="s">
        <v>2286</v>
      </c>
      <c r="I1046" s="33">
        <v>220</v>
      </c>
      <c r="J1046" s="55" t="s">
        <v>671</v>
      </c>
      <c r="K1046" s="55" t="s">
        <v>455</v>
      </c>
      <c r="L1046" s="55" t="s">
        <v>456</v>
      </c>
      <c r="M1046" s="55" t="s">
        <v>467</v>
      </c>
      <c r="N1046" s="55" t="s">
        <v>468</v>
      </c>
      <c r="O1046" s="32" t="s">
        <v>281</v>
      </c>
      <c r="P1046" s="32" t="s">
        <v>242</v>
      </c>
      <c r="Q1046" s="45" t="s">
        <v>396</v>
      </c>
      <c r="R1046" s="32" t="s">
        <v>231</v>
      </c>
      <c r="S1046" s="45" t="s">
        <v>69</v>
      </c>
      <c r="T1046" s="42" t="str">
        <f>VLOOKUP(Tabla1[[#This Row],[AREA]],Hoja1!A:B,2,FALSE)</f>
        <v>03. Participación ciudadana y deportes</v>
      </c>
      <c r="U1046" s="45" t="s">
        <v>192</v>
      </c>
      <c r="V1046" s="42" t="str">
        <f>VLOOKUP(Tabla1[[#This Row],[PROGRAMA]],Hoja1!A:B,2,FALSE)</f>
        <v>9241. Participación ciudadana</v>
      </c>
      <c r="W1046" s="45">
        <v>22</v>
      </c>
      <c r="X1046" s="45">
        <v>22609</v>
      </c>
    </row>
    <row r="1047" spans="1:24" x14ac:dyDescent="0.25">
      <c r="A1047" s="33">
        <v>220260003034</v>
      </c>
      <c r="B1047" s="55" t="s">
        <v>451</v>
      </c>
      <c r="C1047" s="34">
        <v>46076</v>
      </c>
      <c r="D1047" s="33">
        <v>22026002486</v>
      </c>
      <c r="E1047" s="55" t="s">
        <v>1103</v>
      </c>
      <c r="F1047" s="35">
        <v>1149.5</v>
      </c>
      <c r="G1047" s="55" t="s">
        <v>2287</v>
      </c>
      <c r="H1047" s="55" t="s">
        <v>2288</v>
      </c>
      <c r="I1047" s="33">
        <v>220</v>
      </c>
      <c r="J1047" s="55" t="s">
        <v>455</v>
      </c>
      <c r="K1047" s="55" t="s">
        <v>455</v>
      </c>
      <c r="L1047" s="55" t="s">
        <v>473</v>
      </c>
      <c r="M1047" s="55" t="s">
        <v>467</v>
      </c>
      <c r="N1047" s="55" t="s">
        <v>468</v>
      </c>
      <c r="O1047" s="32" t="s">
        <v>281</v>
      </c>
      <c r="P1047" s="32" t="s">
        <v>242</v>
      </c>
      <c r="Q1047" s="45" t="s">
        <v>396</v>
      </c>
      <c r="R1047" s="32" t="s">
        <v>231</v>
      </c>
      <c r="S1047" s="45" t="s">
        <v>72</v>
      </c>
      <c r="T1047" s="42" t="str">
        <f>VLOOKUP(Tabla1[[#This Row],[AREA]],Hoja1!A:B,2,FALSE)</f>
        <v>07. Medio ambiente</v>
      </c>
      <c r="U1047" s="45" t="s">
        <v>128</v>
      </c>
      <c r="V1047" s="42" t="str">
        <f>VLOOKUP(Tabla1[[#This Row],[PROGRAMA]],Hoja1!A:B,2,FALSE)</f>
        <v>1721. Protección del medio ambiente</v>
      </c>
      <c r="W1047" s="45">
        <v>22</v>
      </c>
      <c r="X1047" s="45">
        <v>22199</v>
      </c>
    </row>
    <row r="1048" spans="1:24" x14ac:dyDescent="0.25">
      <c r="A1048" s="33">
        <v>220260000827</v>
      </c>
      <c r="B1048" s="55" t="s">
        <v>451</v>
      </c>
      <c r="C1048" s="34">
        <v>46057</v>
      </c>
      <c r="D1048" s="33">
        <v>22026000935</v>
      </c>
      <c r="E1048" s="55" t="s">
        <v>977</v>
      </c>
      <c r="F1048" s="35">
        <v>7117</v>
      </c>
      <c r="G1048" s="55" t="s">
        <v>30</v>
      </c>
      <c r="H1048" s="55" t="s">
        <v>2289</v>
      </c>
      <c r="I1048" s="33">
        <v>220</v>
      </c>
      <c r="J1048" s="55" t="s">
        <v>455</v>
      </c>
      <c r="K1048" s="55" t="s">
        <v>455</v>
      </c>
      <c r="L1048" s="55" t="s">
        <v>473</v>
      </c>
      <c r="M1048" s="55" t="s">
        <v>467</v>
      </c>
      <c r="N1048" s="55" t="s">
        <v>468</v>
      </c>
      <c r="O1048" s="32" t="s">
        <v>281</v>
      </c>
      <c r="P1048" s="32" t="s">
        <v>242</v>
      </c>
      <c r="Q1048" s="45" t="s">
        <v>396</v>
      </c>
      <c r="R1048" s="32" t="s">
        <v>231</v>
      </c>
      <c r="S1048" s="45" t="s">
        <v>66</v>
      </c>
      <c r="T1048" s="42" t="str">
        <f>VLOOKUP(Tabla1[[#This Row],[AREA]],Hoja1!A:B,2,FALSE)</f>
        <v>01. Alcaldía</v>
      </c>
      <c r="U1048" s="45" t="s">
        <v>187</v>
      </c>
      <c r="V1048" s="42" t="str">
        <f>VLOOKUP(Tabla1[[#This Row],[PROGRAMA]],Hoja1!A:B,2,FALSE)</f>
        <v>9205. Imprenta municipal</v>
      </c>
      <c r="W1048" s="45">
        <v>22</v>
      </c>
      <c r="X1048" s="45">
        <v>22199</v>
      </c>
    </row>
    <row r="1049" spans="1:24" x14ac:dyDescent="0.25">
      <c r="A1049" s="33">
        <v>220260000873</v>
      </c>
      <c r="B1049" s="55" t="s">
        <v>451</v>
      </c>
      <c r="C1049" s="34">
        <v>46062</v>
      </c>
      <c r="D1049" s="33">
        <v>22026001588</v>
      </c>
      <c r="E1049" s="55" t="s">
        <v>968</v>
      </c>
      <c r="F1049" s="35">
        <v>73.209999999999994</v>
      </c>
      <c r="G1049" s="55" t="s">
        <v>30</v>
      </c>
      <c r="H1049" s="55" t="s">
        <v>2290</v>
      </c>
      <c r="I1049" s="33">
        <v>220</v>
      </c>
      <c r="J1049" s="55" t="s">
        <v>455</v>
      </c>
      <c r="K1049" s="55" t="s">
        <v>455</v>
      </c>
      <c r="L1049" s="55" t="s">
        <v>473</v>
      </c>
      <c r="M1049" s="55" t="s">
        <v>467</v>
      </c>
      <c r="N1049" s="55" t="s">
        <v>468</v>
      </c>
      <c r="O1049" s="32" t="s">
        <v>281</v>
      </c>
      <c r="P1049" s="32" t="s">
        <v>242</v>
      </c>
      <c r="Q1049" s="45" t="s">
        <v>396</v>
      </c>
      <c r="R1049" s="32" t="s">
        <v>231</v>
      </c>
      <c r="S1049" s="45" t="s">
        <v>262</v>
      </c>
      <c r="T1049" s="42" t="str">
        <f>VLOOKUP(Tabla1[[#This Row],[AREA]],Hoja1!A:B,2,FALSE)</f>
        <v>11. Salud pública y seguridad ciudadana</v>
      </c>
      <c r="U1049" s="45" t="s">
        <v>106</v>
      </c>
      <c r="V1049" s="42" t="str">
        <f>VLOOKUP(Tabla1[[#This Row],[PROGRAMA]],Hoja1!A:B,2,FALSE)</f>
        <v>1321. Policía municipal</v>
      </c>
      <c r="W1049" s="45">
        <v>22</v>
      </c>
      <c r="X1049" s="45">
        <v>22699</v>
      </c>
    </row>
    <row r="1050" spans="1:24" x14ac:dyDescent="0.25">
      <c r="A1050" s="33">
        <v>220260002974</v>
      </c>
      <c r="B1050" s="55" t="s">
        <v>451</v>
      </c>
      <c r="C1050" s="34">
        <v>46073</v>
      </c>
      <c r="D1050" s="33">
        <v>22026002219</v>
      </c>
      <c r="E1050" s="55" t="s">
        <v>1232</v>
      </c>
      <c r="F1050" s="35">
        <v>1500</v>
      </c>
      <c r="G1050" s="55" t="s">
        <v>30</v>
      </c>
      <c r="H1050" s="55" t="s">
        <v>2291</v>
      </c>
      <c r="I1050" s="33">
        <v>220</v>
      </c>
      <c r="J1050" s="55" t="s">
        <v>455</v>
      </c>
      <c r="K1050" s="55" t="s">
        <v>455</v>
      </c>
      <c r="L1050" s="55" t="s">
        <v>456</v>
      </c>
      <c r="M1050" s="55" t="s">
        <v>467</v>
      </c>
      <c r="N1050" s="55" t="s">
        <v>468</v>
      </c>
      <c r="O1050" s="32" t="s">
        <v>281</v>
      </c>
      <c r="P1050" s="32" t="s">
        <v>242</v>
      </c>
      <c r="Q1050" s="45" t="s">
        <v>396</v>
      </c>
      <c r="R1050" s="32" t="s">
        <v>231</v>
      </c>
      <c r="S1050" s="45" t="s">
        <v>75</v>
      </c>
      <c r="T1050" s="42" t="str">
        <f>VLOOKUP(Tabla1[[#This Row],[AREA]],Hoja1!A:B,2,FALSE)</f>
        <v>10. Personas mayores, familia y servicios sociales</v>
      </c>
      <c r="U1050" s="45" t="s">
        <v>135</v>
      </c>
      <c r="V1050" s="42" t="str">
        <f>VLOOKUP(Tabla1[[#This Row],[PROGRAMA]],Hoja1!A:B,2,FALSE)</f>
        <v>2314. Centro de programas juveniles</v>
      </c>
      <c r="W1050" s="45">
        <v>22</v>
      </c>
      <c r="X1050" s="45">
        <v>22613</v>
      </c>
    </row>
    <row r="1051" spans="1:24" x14ac:dyDescent="0.25">
      <c r="A1051" s="33">
        <v>220260002150</v>
      </c>
      <c r="B1051" s="55" t="s">
        <v>451</v>
      </c>
      <c r="C1051" s="34">
        <v>46069</v>
      </c>
      <c r="D1051" s="33">
        <v>22026002226</v>
      </c>
      <c r="E1051" s="55" t="s">
        <v>500</v>
      </c>
      <c r="F1051" s="35">
        <v>544.5</v>
      </c>
      <c r="G1051" s="55" t="s">
        <v>28</v>
      </c>
      <c r="H1051" s="55" t="s">
        <v>2292</v>
      </c>
      <c r="I1051" s="33">
        <v>220</v>
      </c>
      <c r="J1051" s="55" t="s">
        <v>2293</v>
      </c>
      <c r="K1051" s="55" t="s">
        <v>494</v>
      </c>
      <c r="L1051" s="55" t="s">
        <v>456</v>
      </c>
      <c r="M1051" s="55" t="s">
        <v>467</v>
      </c>
      <c r="N1051" s="55" t="s">
        <v>468</v>
      </c>
      <c r="O1051" s="32" t="s">
        <v>281</v>
      </c>
      <c r="P1051" s="32" t="s">
        <v>242</v>
      </c>
      <c r="Q1051" s="45" t="s">
        <v>396</v>
      </c>
      <c r="R1051" s="32" t="s">
        <v>231</v>
      </c>
      <c r="S1051" s="45" t="s">
        <v>262</v>
      </c>
      <c r="T1051" s="42" t="str">
        <f>VLOOKUP(Tabla1[[#This Row],[AREA]],Hoja1!A:B,2,FALSE)</f>
        <v>11. Salud pública y seguridad ciudadana</v>
      </c>
      <c r="U1051" s="45" t="s">
        <v>118</v>
      </c>
      <c r="V1051" s="42" t="str">
        <f>VLOOKUP(Tabla1[[#This Row],[PROGRAMA]],Hoja1!A:B,2,FALSE)</f>
        <v>1621. Recogida de residuos</v>
      </c>
      <c r="W1051" s="45">
        <v>21</v>
      </c>
      <c r="X1051" s="45">
        <v>213</v>
      </c>
    </row>
    <row r="1052" spans="1:24" x14ac:dyDescent="0.25">
      <c r="A1052" s="33">
        <v>220260004467</v>
      </c>
      <c r="B1052" s="55" t="s">
        <v>451</v>
      </c>
      <c r="C1052" s="34">
        <v>46080</v>
      </c>
      <c r="D1052" s="33">
        <v>22026001840</v>
      </c>
      <c r="E1052" s="55" t="s">
        <v>464</v>
      </c>
      <c r="F1052" s="35">
        <v>30008</v>
      </c>
      <c r="G1052" s="55" t="s">
        <v>2294</v>
      </c>
      <c r="H1052" s="55" t="s">
        <v>2295</v>
      </c>
      <c r="I1052" s="33">
        <v>220</v>
      </c>
      <c r="J1052" s="55" t="s">
        <v>455</v>
      </c>
      <c r="K1052" s="55" t="s">
        <v>455</v>
      </c>
      <c r="L1052" s="55" t="s">
        <v>456</v>
      </c>
      <c r="M1052" s="55" t="s">
        <v>457</v>
      </c>
      <c r="N1052" s="55" t="s">
        <v>458</v>
      </c>
      <c r="O1052" s="32" t="s">
        <v>276</v>
      </c>
      <c r="P1052" s="32" t="s">
        <v>242</v>
      </c>
      <c r="Q1052" s="45" t="s">
        <v>396</v>
      </c>
      <c r="R1052" s="32" t="s">
        <v>231</v>
      </c>
      <c r="S1052" s="45" t="s">
        <v>75</v>
      </c>
      <c r="T1052" s="42" t="str">
        <f>VLOOKUP(Tabla1[[#This Row],[AREA]],Hoja1!A:B,2,FALSE)</f>
        <v>10. Personas mayores, familia y servicios sociales</v>
      </c>
      <c r="U1052" s="45" t="s">
        <v>132</v>
      </c>
      <c r="V1052" s="42" t="str">
        <f>VLOOKUP(Tabla1[[#This Row],[PROGRAMA]],Hoja1!A:B,2,FALSE)</f>
        <v>2312. Iniciativas sociales</v>
      </c>
      <c r="W1052" s="45">
        <v>22</v>
      </c>
      <c r="X1052" s="45">
        <v>22799</v>
      </c>
    </row>
    <row r="1053" spans="1:24" x14ac:dyDescent="0.25">
      <c r="A1053" s="33">
        <v>220260004196</v>
      </c>
      <c r="B1053" s="55" t="s">
        <v>485</v>
      </c>
      <c r="C1053" s="34">
        <v>46079</v>
      </c>
      <c r="D1053" s="33">
        <v>22026001847</v>
      </c>
      <c r="E1053" s="55" t="s">
        <v>2296</v>
      </c>
      <c r="F1053" s="35">
        <v>90000</v>
      </c>
      <c r="G1053" s="55" t="s">
        <v>910</v>
      </c>
      <c r="H1053" s="55" t="s">
        <v>2297</v>
      </c>
      <c r="I1053" s="33">
        <v>300</v>
      </c>
      <c r="J1053" s="55" t="s">
        <v>455</v>
      </c>
      <c r="K1053" s="55" t="s">
        <v>455</v>
      </c>
      <c r="L1053" s="55" t="s">
        <v>473</v>
      </c>
      <c r="M1053" s="55" t="s">
        <v>457</v>
      </c>
      <c r="N1053" s="55" t="s">
        <v>474</v>
      </c>
      <c r="O1053" s="32" t="s">
        <v>276</v>
      </c>
      <c r="P1053" s="32" t="s">
        <v>242</v>
      </c>
      <c r="Q1053" s="45" t="s">
        <v>396</v>
      </c>
      <c r="R1053" s="32" t="s">
        <v>231</v>
      </c>
      <c r="S1053" s="45" t="s">
        <v>73</v>
      </c>
      <c r="T1053" s="42" t="str">
        <f>VLOOKUP(Tabla1[[#This Row],[AREA]],Hoja1!A:B,2,FALSE)</f>
        <v>08. Tráfico y movilidad</v>
      </c>
      <c r="U1053" s="45" t="s">
        <v>123</v>
      </c>
      <c r="V1053" s="42" t="str">
        <f>VLOOKUP(Tabla1[[#This Row],[PROGRAMA]],Hoja1!A:B,2,FALSE)</f>
        <v>1651. Alumbrado público</v>
      </c>
      <c r="W1053" s="45">
        <v>21</v>
      </c>
      <c r="X1053" s="45">
        <v>213</v>
      </c>
    </row>
    <row r="1054" spans="1:24" x14ac:dyDescent="0.25">
      <c r="A1054" s="33">
        <v>220260001074</v>
      </c>
      <c r="B1054" s="55" t="s">
        <v>451</v>
      </c>
      <c r="C1054" s="34">
        <v>46064</v>
      </c>
      <c r="D1054" s="33">
        <v>22026001857</v>
      </c>
      <c r="E1054" s="55" t="s">
        <v>620</v>
      </c>
      <c r="F1054" s="35">
        <v>1007.14</v>
      </c>
      <c r="G1054" s="55" t="s">
        <v>17</v>
      </c>
      <c r="H1054" s="55" t="s">
        <v>2298</v>
      </c>
      <c r="I1054" s="33">
        <v>220</v>
      </c>
      <c r="J1054" s="55" t="s">
        <v>455</v>
      </c>
      <c r="K1054" s="55" t="s">
        <v>455</v>
      </c>
      <c r="L1054" s="55" t="s">
        <v>456</v>
      </c>
      <c r="M1054" s="55" t="s">
        <v>457</v>
      </c>
      <c r="N1054" s="55" t="s">
        <v>458</v>
      </c>
      <c r="O1054" s="32" t="s">
        <v>280</v>
      </c>
      <c r="P1054" s="32" t="s">
        <v>242</v>
      </c>
      <c r="Q1054" s="45" t="s">
        <v>396</v>
      </c>
      <c r="R1054" s="32" t="s">
        <v>231</v>
      </c>
      <c r="S1054" s="45" t="s">
        <v>75</v>
      </c>
      <c r="T1054" s="42" t="str">
        <f>VLOOKUP(Tabla1[[#This Row],[AREA]],Hoja1!A:B,2,FALSE)</f>
        <v>10. Personas mayores, familia y servicios sociales</v>
      </c>
      <c r="U1054" s="45" t="s">
        <v>139</v>
      </c>
      <c r="V1054" s="42" t="str">
        <f>VLOOKUP(Tabla1[[#This Row],[PROGRAMA]],Hoja1!A:B,2,FALSE)</f>
        <v>2412. Formación para el empleo</v>
      </c>
      <c r="W1054" s="45">
        <v>21</v>
      </c>
      <c r="X1054" s="45">
        <v>213</v>
      </c>
    </row>
    <row r="1055" spans="1:24" x14ac:dyDescent="0.25">
      <c r="A1055" s="33">
        <v>220260001075</v>
      </c>
      <c r="B1055" s="55" t="s">
        <v>451</v>
      </c>
      <c r="C1055" s="34">
        <v>46064</v>
      </c>
      <c r="D1055" s="33">
        <v>22026001858</v>
      </c>
      <c r="E1055" s="55" t="s">
        <v>620</v>
      </c>
      <c r="F1055" s="35">
        <v>275.3</v>
      </c>
      <c r="G1055" s="55" t="s">
        <v>17</v>
      </c>
      <c r="H1055" s="55" t="s">
        <v>2299</v>
      </c>
      <c r="I1055" s="33">
        <v>220</v>
      </c>
      <c r="J1055" s="55" t="s">
        <v>455</v>
      </c>
      <c r="K1055" s="55" t="s">
        <v>455</v>
      </c>
      <c r="L1055" s="55" t="s">
        <v>456</v>
      </c>
      <c r="M1055" s="55" t="s">
        <v>457</v>
      </c>
      <c r="N1055" s="55" t="s">
        <v>458</v>
      </c>
      <c r="O1055" s="32" t="s">
        <v>280</v>
      </c>
      <c r="P1055" s="32" t="s">
        <v>242</v>
      </c>
      <c r="Q1055" s="45" t="s">
        <v>396</v>
      </c>
      <c r="R1055" s="32" t="s">
        <v>231</v>
      </c>
      <c r="S1055" s="45" t="s">
        <v>75</v>
      </c>
      <c r="T1055" s="42" t="str">
        <f>VLOOKUP(Tabla1[[#This Row],[AREA]],Hoja1!A:B,2,FALSE)</f>
        <v>10. Personas mayores, familia y servicios sociales</v>
      </c>
      <c r="U1055" s="45" t="s">
        <v>139</v>
      </c>
      <c r="V1055" s="42" t="str">
        <f>VLOOKUP(Tabla1[[#This Row],[PROGRAMA]],Hoja1!A:B,2,FALSE)</f>
        <v>2412. Formación para el empleo</v>
      </c>
      <c r="W1055" s="45">
        <v>21</v>
      </c>
      <c r="X1055" s="45">
        <v>213</v>
      </c>
    </row>
    <row r="1056" spans="1:24" x14ac:dyDescent="0.25">
      <c r="A1056" s="33">
        <v>220260001073</v>
      </c>
      <c r="B1056" s="55" t="s">
        <v>451</v>
      </c>
      <c r="C1056" s="34">
        <v>46064</v>
      </c>
      <c r="D1056" s="33">
        <v>22026001856</v>
      </c>
      <c r="E1056" s="55" t="s">
        <v>620</v>
      </c>
      <c r="F1056" s="35">
        <v>1176.25</v>
      </c>
      <c r="G1056" s="55" t="s">
        <v>2254</v>
      </c>
      <c r="H1056" s="55" t="s">
        <v>2300</v>
      </c>
      <c r="I1056" s="33">
        <v>220</v>
      </c>
      <c r="J1056" s="55" t="s">
        <v>455</v>
      </c>
      <c r="K1056" s="55" t="s">
        <v>455</v>
      </c>
      <c r="L1056" s="55" t="s">
        <v>456</v>
      </c>
      <c r="M1056" s="55" t="s">
        <v>457</v>
      </c>
      <c r="N1056" s="55" t="s">
        <v>458</v>
      </c>
      <c r="O1056" s="32" t="s">
        <v>280</v>
      </c>
      <c r="P1056" s="32" t="s">
        <v>242</v>
      </c>
      <c r="Q1056" s="45" t="s">
        <v>396</v>
      </c>
      <c r="R1056" s="32" t="s">
        <v>231</v>
      </c>
      <c r="S1056" s="45" t="s">
        <v>75</v>
      </c>
      <c r="T1056" s="42" t="str">
        <f>VLOOKUP(Tabla1[[#This Row],[AREA]],Hoja1!A:B,2,FALSE)</f>
        <v>10. Personas mayores, familia y servicios sociales</v>
      </c>
      <c r="U1056" s="45" t="s">
        <v>139</v>
      </c>
      <c r="V1056" s="42" t="str">
        <f>VLOOKUP(Tabla1[[#This Row],[PROGRAMA]],Hoja1!A:B,2,FALSE)</f>
        <v>2412. Formación para el empleo</v>
      </c>
      <c r="W1056" s="45">
        <v>21</v>
      </c>
      <c r="X1056" s="45">
        <v>213</v>
      </c>
    </row>
    <row r="1057" spans="1:24" x14ac:dyDescent="0.25">
      <c r="A1057" s="33">
        <v>220260003731</v>
      </c>
      <c r="B1057" s="55" t="s">
        <v>451</v>
      </c>
      <c r="C1057" s="34">
        <v>46077</v>
      </c>
      <c r="D1057" s="33">
        <v>22026002488</v>
      </c>
      <c r="E1057" s="55" t="s">
        <v>1429</v>
      </c>
      <c r="F1057" s="35">
        <v>1452</v>
      </c>
      <c r="G1057" s="55" t="s">
        <v>2301</v>
      </c>
      <c r="H1057" s="55" t="s">
        <v>2302</v>
      </c>
      <c r="I1057" s="33">
        <v>220</v>
      </c>
      <c r="J1057" s="55" t="s">
        <v>2083</v>
      </c>
      <c r="K1057" s="55" t="s">
        <v>455</v>
      </c>
      <c r="L1057" s="55" t="s">
        <v>456</v>
      </c>
      <c r="M1057" s="55" t="s">
        <v>467</v>
      </c>
      <c r="N1057" s="55" t="s">
        <v>468</v>
      </c>
      <c r="O1057" s="32" t="s">
        <v>281</v>
      </c>
      <c r="P1057" s="32" t="s">
        <v>242</v>
      </c>
      <c r="Q1057" s="45" t="s">
        <v>396</v>
      </c>
      <c r="R1057" s="32" t="s">
        <v>231</v>
      </c>
      <c r="S1057" s="45" t="s">
        <v>75</v>
      </c>
      <c r="T1057" s="42" t="str">
        <f>VLOOKUP(Tabla1[[#This Row],[AREA]],Hoja1!A:B,2,FALSE)</f>
        <v>10. Personas mayores, familia y servicios sociales</v>
      </c>
      <c r="U1057" s="45" t="s">
        <v>136</v>
      </c>
      <c r="V1057" s="42" t="str">
        <f>VLOOKUP(Tabla1[[#This Row],[PROGRAMA]],Hoja1!A:B,2,FALSE)</f>
        <v>2315. Políticas de Igualdad e infancia</v>
      </c>
      <c r="W1057" s="45">
        <v>22</v>
      </c>
      <c r="X1057" s="45">
        <v>22611</v>
      </c>
    </row>
    <row r="1058" spans="1:24" x14ac:dyDescent="0.25">
      <c r="A1058" s="33">
        <v>220260002487</v>
      </c>
      <c r="B1058" s="55" t="s">
        <v>451</v>
      </c>
      <c r="C1058" s="34">
        <v>46070</v>
      </c>
      <c r="D1058" s="33">
        <v>22026002177</v>
      </c>
      <c r="E1058" s="55" t="s">
        <v>2303</v>
      </c>
      <c r="F1058" s="35">
        <v>123.42</v>
      </c>
      <c r="G1058" s="55" t="s">
        <v>2304</v>
      </c>
      <c r="H1058" s="55" t="s">
        <v>2305</v>
      </c>
      <c r="I1058" s="33">
        <v>220</v>
      </c>
      <c r="J1058" s="55" t="s">
        <v>455</v>
      </c>
      <c r="K1058" s="55" t="s">
        <v>455</v>
      </c>
      <c r="L1058" s="55" t="s">
        <v>473</v>
      </c>
      <c r="M1058" s="55" t="s">
        <v>467</v>
      </c>
      <c r="N1058" s="55" t="s">
        <v>468</v>
      </c>
      <c r="O1058" s="32" t="s">
        <v>281</v>
      </c>
      <c r="P1058" s="32" t="s">
        <v>242</v>
      </c>
      <c r="Q1058" s="45" t="s">
        <v>396</v>
      </c>
      <c r="R1058" s="32" t="s">
        <v>231</v>
      </c>
      <c r="S1058" s="45" t="s">
        <v>262</v>
      </c>
      <c r="T1058" s="42" t="str">
        <f>VLOOKUP(Tabla1[[#This Row],[AREA]],Hoja1!A:B,2,FALSE)</f>
        <v>11. Salud pública y seguridad ciudadana</v>
      </c>
      <c r="U1058" s="45" t="s">
        <v>106</v>
      </c>
      <c r="V1058" s="42" t="str">
        <f>VLOOKUP(Tabla1[[#This Row],[PROGRAMA]],Hoja1!A:B,2,FALSE)</f>
        <v>1321. Policía municipal</v>
      </c>
      <c r="W1058" s="45">
        <v>22</v>
      </c>
      <c r="X1058" s="45">
        <v>22601</v>
      </c>
    </row>
    <row r="1059" spans="1:24" x14ac:dyDescent="0.25">
      <c r="A1059" s="33">
        <v>220260001793</v>
      </c>
      <c r="B1059" s="55" t="s">
        <v>451</v>
      </c>
      <c r="C1059" s="34">
        <v>46066</v>
      </c>
      <c r="D1059" s="33">
        <v>22026001995</v>
      </c>
      <c r="E1059" s="55" t="s">
        <v>1103</v>
      </c>
      <c r="F1059" s="35">
        <v>7078.5</v>
      </c>
      <c r="G1059" s="55" t="s">
        <v>2306</v>
      </c>
      <c r="H1059" s="55" t="s">
        <v>2307</v>
      </c>
      <c r="I1059" s="33">
        <v>220</v>
      </c>
      <c r="J1059" s="55" t="s">
        <v>2308</v>
      </c>
      <c r="K1059" s="55" t="s">
        <v>478</v>
      </c>
      <c r="L1059" s="55" t="s">
        <v>463</v>
      </c>
      <c r="M1059" s="55" t="s">
        <v>467</v>
      </c>
      <c r="N1059" s="55" t="s">
        <v>468</v>
      </c>
      <c r="O1059" s="32" t="s">
        <v>281</v>
      </c>
      <c r="P1059" s="32" t="s">
        <v>242</v>
      </c>
      <c r="Q1059" s="45" t="s">
        <v>396</v>
      </c>
      <c r="R1059" s="32" t="s">
        <v>231</v>
      </c>
      <c r="S1059" s="45" t="s">
        <v>72</v>
      </c>
      <c r="T1059" s="42" t="str">
        <f>VLOOKUP(Tabla1[[#This Row],[AREA]],Hoja1!A:B,2,FALSE)</f>
        <v>07. Medio ambiente</v>
      </c>
      <c r="U1059" s="45" t="s">
        <v>128</v>
      </c>
      <c r="V1059" s="42" t="str">
        <f>VLOOKUP(Tabla1[[#This Row],[PROGRAMA]],Hoja1!A:B,2,FALSE)</f>
        <v>1721. Protección del medio ambiente</v>
      </c>
      <c r="W1059" s="45">
        <v>22</v>
      </c>
      <c r="X1059" s="45">
        <v>22199</v>
      </c>
    </row>
    <row r="1060" spans="1:24" x14ac:dyDescent="0.25">
      <c r="A1060" s="33">
        <v>220260001117</v>
      </c>
      <c r="B1060" s="55" t="s">
        <v>451</v>
      </c>
      <c r="C1060" s="34">
        <v>46064</v>
      </c>
      <c r="D1060" s="33">
        <v>22026002059</v>
      </c>
      <c r="E1060" s="55" t="s">
        <v>553</v>
      </c>
      <c r="F1060" s="35">
        <v>1306.8</v>
      </c>
      <c r="G1060" s="55" t="s">
        <v>2309</v>
      </c>
      <c r="H1060" s="55" t="s">
        <v>2310</v>
      </c>
      <c r="I1060" s="33">
        <v>220</v>
      </c>
      <c r="J1060" s="55" t="s">
        <v>455</v>
      </c>
      <c r="K1060" s="55" t="s">
        <v>455</v>
      </c>
      <c r="L1060" s="55" t="s">
        <v>456</v>
      </c>
      <c r="M1060" s="55" t="s">
        <v>467</v>
      </c>
      <c r="N1060" s="55" t="s">
        <v>468</v>
      </c>
      <c r="O1060" s="32" t="s">
        <v>281</v>
      </c>
      <c r="P1060" s="32" t="s">
        <v>242</v>
      </c>
      <c r="Q1060" s="45" t="s">
        <v>396</v>
      </c>
      <c r="R1060" s="32" t="s">
        <v>231</v>
      </c>
      <c r="S1060" s="45" t="s">
        <v>261</v>
      </c>
      <c r="T1060" s="42" t="str">
        <f>VLOOKUP(Tabla1[[#This Row],[AREA]],Hoja1!A:B,2,FALSE)</f>
        <v>05. Comercio, mercados y consumo</v>
      </c>
      <c r="U1060" s="45" t="s">
        <v>174</v>
      </c>
      <c r="V1060" s="42" t="str">
        <f>VLOOKUP(Tabla1[[#This Row],[PROGRAMA]],Hoja1!A:B,2,FALSE)</f>
        <v>4312. Mercados</v>
      </c>
      <c r="W1060" s="45">
        <v>22</v>
      </c>
      <c r="X1060" s="45">
        <v>22799</v>
      </c>
    </row>
    <row r="1061" spans="1:24" x14ac:dyDescent="0.25">
      <c r="A1061" s="33">
        <v>220260004287</v>
      </c>
      <c r="B1061" s="55" t="s">
        <v>485</v>
      </c>
      <c r="C1061" s="34">
        <v>46080</v>
      </c>
      <c r="D1061" s="33">
        <v>22026001960</v>
      </c>
      <c r="E1061" s="55" t="s">
        <v>486</v>
      </c>
      <c r="F1061" s="35">
        <v>698.42</v>
      </c>
      <c r="G1061" s="55" t="s">
        <v>1403</v>
      </c>
      <c r="H1061" s="55" t="s">
        <v>2311</v>
      </c>
      <c r="I1061" s="33">
        <v>300</v>
      </c>
      <c r="J1061" s="55" t="s">
        <v>455</v>
      </c>
      <c r="K1061" s="55" t="s">
        <v>455</v>
      </c>
      <c r="L1061" s="55" t="s">
        <v>473</v>
      </c>
      <c r="M1061" s="55" t="s">
        <v>457</v>
      </c>
      <c r="N1061" s="55" t="s">
        <v>458</v>
      </c>
      <c r="O1061" s="32" t="s">
        <v>280</v>
      </c>
      <c r="P1061" s="32" t="s">
        <v>242</v>
      </c>
      <c r="Q1061" s="45" t="s">
        <v>396</v>
      </c>
      <c r="R1061" s="32" t="s">
        <v>231</v>
      </c>
      <c r="S1061" s="45" t="s">
        <v>72</v>
      </c>
      <c r="T1061" s="42" t="str">
        <f>VLOOKUP(Tabla1[[#This Row],[AREA]],Hoja1!A:B,2,FALSE)</f>
        <v>07. Medio ambiente</v>
      </c>
      <c r="U1061" s="45" t="s">
        <v>126</v>
      </c>
      <c r="V1061" s="42" t="str">
        <f>VLOOKUP(Tabla1[[#This Row],[PROGRAMA]],Hoja1!A:B,2,FALSE)</f>
        <v>1711. Parques y jardines</v>
      </c>
      <c r="W1061" s="45">
        <v>22</v>
      </c>
      <c r="X1061" s="45">
        <v>22199</v>
      </c>
    </row>
    <row r="1062" spans="1:24" x14ac:dyDescent="0.25">
      <c r="A1062" s="33">
        <v>220260001083</v>
      </c>
      <c r="B1062" s="55" t="s">
        <v>451</v>
      </c>
      <c r="C1062" s="34">
        <v>46064</v>
      </c>
      <c r="D1062" s="33">
        <v>22026002027</v>
      </c>
      <c r="E1062" s="55" t="s">
        <v>735</v>
      </c>
      <c r="F1062" s="35">
        <v>657.78</v>
      </c>
      <c r="G1062" s="55" t="s">
        <v>17</v>
      </c>
      <c r="H1062" s="55" t="s">
        <v>2312</v>
      </c>
      <c r="I1062" s="33">
        <v>220</v>
      </c>
      <c r="J1062" s="55" t="s">
        <v>455</v>
      </c>
      <c r="K1062" s="55" t="s">
        <v>455</v>
      </c>
      <c r="L1062" s="55" t="s">
        <v>456</v>
      </c>
      <c r="M1062" s="55" t="s">
        <v>457</v>
      </c>
      <c r="N1062" s="55" t="s">
        <v>458</v>
      </c>
      <c r="O1062" s="32" t="s">
        <v>280</v>
      </c>
      <c r="P1062" s="32" t="s">
        <v>242</v>
      </c>
      <c r="Q1062" s="45" t="s">
        <v>396</v>
      </c>
      <c r="R1062" s="32" t="s">
        <v>231</v>
      </c>
      <c r="S1062" s="45" t="s">
        <v>75</v>
      </c>
      <c r="T1062" s="42" t="str">
        <f>VLOOKUP(Tabla1[[#This Row],[AREA]],Hoja1!A:B,2,FALSE)</f>
        <v>10. Personas mayores, familia y servicios sociales</v>
      </c>
      <c r="U1062" s="45" t="s">
        <v>135</v>
      </c>
      <c r="V1062" s="42" t="str">
        <f>VLOOKUP(Tabla1[[#This Row],[PROGRAMA]],Hoja1!A:B,2,FALSE)</f>
        <v>2314. Centro de programas juveniles</v>
      </c>
      <c r="W1062" s="45">
        <v>21</v>
      </c>
      <c r="X1062" s="45">
        <v>213</v>
      </c>
    </row>
    <row r="1063" spans="1:24" x14ac:dyDescent="0.25">
      <c r="A1063" s="33">
        <v>220260001792</v>
      </c>
      <c r="B1063" s="55" t="s">
        <v>451</v>
      </c>
      <c r="C1063" s="34">
        <v>46066</v>
      </c>
      <c r="D1063" s="33">
        <v>22026001992</v>
      </c>
      <c r="E1063" s="55" t="s">
        <v>645</v>
      </c>
      <c r="F1063" s="35">
        <v>3630</v>
      </c>
      <c r="G1063" s="55" t="s">
        <v>40</v>
      </c>
      <c r="H1063" s="55" t="s">
        <v>2313</v>
      </c>
      <c r="I1063" s="33">
        <v>220</v>
      </c>
      <c r="J1063" s="55" t="s">
        <v>455</v>
      </c>
      <c r="K1063" s="55" t="s">
        <v>455</v>
      </c>
      <c r="L1063" s="55" t="s">
        <v>456</v>
      </c>
      <c r="M1063" s="55" t="s">
        <v>467</v>
      </c>
      <c r="N1063" s="55" t="s">
        <v>468</v>
      </c>
      <c r="O1063" s="32" t="s">
        <v>281</v>
      </c>
      <c r="P1063" s="32" t="s">
        <v>242</v>
      </c>
      <c r="Q1063" s="45" t="s">
        <v>396</v>
      </c>
      <c r="R1063" s="32" t="s">
        <v>231</v>
      </c>
      <c r="S1063" s="45" t="s">
        <v>71</v>
      </c>
      <c r="T1063" s="42" t="str">
        <f>VLOOKUP(Tabla1[[#This Row],[AREA]],Hoja1!A:B,2,FALSE)</f>
        <v>06. Educación y cultura</v>
      </c>
      <c r="U1063" s="45" t="s">
        <v>149</v>
      </c>
      <c r="V1063" s="42" t="str">
        <f>VLOOKUP(Tabla1[[#This Row],[PROGRAMA]],Hoja1!A:B,2,FALSE)</f>
        <v>3261. Servicios complementarios de educación</v>
      </c>
      <c r="W1063" s="45">
        <v>22</v>
      </c>
      <c r="X1063" s="45">
        <v>22799</v>
      </c>
    </row>
    <row r="1064" spans="1:24" x14ac:dyDescent="0.25">
      <c r="A1064" s="33">
        <v>220260001084</v>
      </c>
      <c r="B1064" s="55" t="s">
        <v>451</v>
      </c>
      <c r="C1064" s="34">
        <v>46064</v>
      </c>
      <c r="D1064" s="33">
        <v>22026002028</v>
      </c>
      <c r="E1064" s="55" t="s">
        <v>735</v>
      </c>
      <c r="F1064" s="35">
        <v>499.54</v>
      </c>
      <c r="G1064" s="55" t="s">
        <v>17</v>
      </c>
      <c r="H1064" s="55" t="s">
        <v>2314</v>
      </c>
      <c r="I1064" s="33">
        <v>220</v>
      </c>
      <c r="J1064" s="55" t="s">
        <v>455</v>
      </c>
      <c r="K1064" s="55" t="s">
        <v>455</v>
      </c>
      <c r="L1064" s="55" t="s">
        <v>456</v>
      </c>
      <c r="M1064" s="55" t="s">
        <v>457</v>
      </c>
      <c r="N1064" s="55" t="s">
        <v>458</v>
      </c>
      <c r="O1064" s="32" t="s">
        <v>280</v>
      </c>
      <c r="P1064" s="32" t="s">
        <v>242</v>
      </c>
      <c r="Q1064" s="45" t="s">
        <v>396</v>
      </c>
      <c r="R1064" s="32" t="s">
        <v>231</v>
      </c>
      <c r="S1064" s="45" t="s">
        <v>75</v>
      </c>
      <c r="T1064" s="42" t="str">
        <f>VLOOKUP(Tabla1[[#This Row],[AREA]],Hoja1!A:B,2,FALSE)</f>
        <v>10. Personas mayores, familia y servicios sociales</v>
      </c>
      <c r="U1064" s="45" t="s">
        <v>135</v>
      </c>
      <c r="V1064" s="42" t="str">
        <f>VLOOKUP(Tabla1[[#This Row],[PROGRAMA]],Hoja1!A:B,2,FALSE)</f>
        <v>2314. Centro de programas juveniles</v>
      </c>
      <c r="W1064" s="45">
        <v>21</v>
      </c>
      <c r="X1064" s="45">
        <v>213</v>
      </c>
    </row>
    <row r="1065" spans="1:24" x14ac:dyDescent="0.25">
      <c r="A1065" s="33">
        <v>220260001092</v>
      </c>
      <c r="B1065" s="55" t="s">
        <v>451</v>
      </c>
      <c r="C1065" s="34">
        <v>46064</v>
      </c>
      <c r="D1065" s="33">
        <v>22026001938</v>
      </c>
      <c r="E1065" s="55" t="s">
        <v>2315</v>
      </c>
      <c r="F1065" s="35">
        <v>184.27</v>
      </c>
      <c r="G1065" s="55" t="s">
        <v>17</v>
      </c>
      <c r="H1065" s="55" t="s">
        <v>2316</v>
      </c>
      <c r="I1065" s="33">
        <v>220</v>
      </c>
      <c r="J1065" s="55" t="s">
        <v>455</v>
      </c>
      <c r="K1065" s="55" t="s">
        <v>455</v>
      </c>
      <c r="L1065" s="55" t="s">
        <v>456</v>
      </c>
      <c r="M1065" s="55" t="s">
        <v>457</v>
      </c>
      <c r="N1065" s="55" t="s">
        <v>458</v>
      </c>
      <c r="O1065" s="32" t="s">
        <v>280</v>
      </c>
      <c r="P1065" s="32" t="s">
        <v>242</v>
      </c>
      <c r="Q1065" s="45" t="s">
        <v>396</v>
      </c>
      <c r="R1065" s="32" t="s">
        <v>231</v>
      </c>
      <c r="S1065" s="45" t="s">
        <v>262</v>
      </c>
      <c r="T1065" s="42" t="str">
        <f>VLOOKUP(Tabla1[[#This Row],[AREA]],Hoja1!A:B,2,FALSE)</f>
        <v>11. Salud pública y seguridad ciudadana</v>
      </c>
      <c r="U1065" s="45" t="s">
        <v>141</v>
      </c>
      <c r="V1065" s="42" t="str">
        <f>VLOOKUP(Tabla1[[#This Row],[PROGRAMA]],Hoja1!A:B,2,FALSE)</f>
        <v>3111. Protección de la salubridad pública</v>
      </c>
      <c r="W1065" s="45">
        <v>21</v>
      </c>
      <c r="X1065" s="45">
        <v>213</v>
      </c>
    </row>
    <row r="1066" spans="1:24" x14ac:dyDescent="0.25">
      <c r="A1066" s="33">
        <v>220260001097</v>
      </c>
      <c r="B1066" s="55" t="s">
        <v>451</v>
      </c>
      <c r="C1066" s="34">
        <v>46064</v>
      </c>
      <c r="D1066" s="33">
        <v>22026001982</v>
      </c>
      <c r="E1066" s="55" t="s">
        <v>2315</v>
      </c>
      <c r="F1066" s="35">
        <v>134.54</v>
      </c>
      <c r="G1066" s="55" t="s">
        <v>17</v>
      </c>
      <c r="H1066" s="55" t="s">
        <v>2317</v>
      </c>
      <c r="I1066" s="33">
        <v>220</v>
      </c>
      <c r="J1066" s="55" t="s">
        <v>455</v>
      </c>
      <c r="K1066" s="55" t="s">
        <v>455</v>
      </c>
      <c r="L1066" s="55" t="s">
        <v>456</v>
      </c>
      <c r="M1066" s="55" t="s">
        <v>457</v>
      </c>
      <c r="N1066" s="55" t="s">
        <v>458</v>
      </c>
      <c r="O1066" s="32" t="s">
        <v>280</v>
      </c>
      <c r="P1066" s="32" t="s">
        <v>242</v>
      </c>
      <c r="Q1066" s="45" t="s">
        <v>396</v>
      </c>
      <c r="R1066" s="32" t="s">
        <v>231</v>
      </c>
      <c r="S1066" s="45" t="s">
        <v>262</v>
      </c>
      <c r="T1066" s="42" t="str">
        <f>VLOOKUP(Tabla1[[#This Row],[AREA]],Hoja1!A:B,2,FALSE)</f>
        <v>11. Salud pública y seguridad ciudadana</v>
      </c>
      <c r="U1066" s="45" t="s">
        <v>141</v>
      </c>
      <c r="V1066" s="42" t="str">
        <f>VLOOKUP(Tabla1[[#This Row],[PROGRAMA]],Hoja1!A:B,2,FALSE)</f>
        <v>3111. Protección de la salubridad pública</v>
      </c>
      <c r="W1066" s="45">
        <v>21</v>
      </c>
      <c r="X1066" s="45">
        <v>213</v>
      </c>
    </row>
    <row r="1067" spans="1:24" x14ac:dyDescent="0.25">
      <c r="A1067" s="33">
        <v>220260001105</v>
      </c>
      <c r="B1067" s="55" t="s">
        <v>1359</v>
      </c>
      <c r="C1067" s="34">
        <v>46064</v>
      </c>
      <c r="D1067" s="33">
        <v>22026001250</v>
      </c>
      <c r="E1067" s="55" t="s">
        <v>951</v>
      </c>
      <c r="F1067" s="35">
        <v>-1846.8</v>
      </c>
      <c r="G1067" s="55" t="s">
        <v>952</v>
      </c>
      <c r="H1067" s="55" t="s">
        <v>2318</v>
      </c>
      <c r="I1067" s="33">
        <v>220</v>
      </c>
      <c r="J1067" s="55" t="s">
        <v>494</v>
      </c>
      <c r="K1067" s="55" t="s">
        <v>494</v>
      </c>
      <c r="L1067" s="55" t="s">
        <v>456</v>
      </c>
      <c r="M1067" s="55" t="s">
        <v>457</v>
      </c>
      <c r="N1067" s="55" t="s">
        <v>458</v>
      </c>
      <c r="O1067" s="32" t="s">
        <v>276</v>
      </c>
      <c r="P1067" s="32" t="s">
        <v>242</v>
      </c>
      <c r="Q1067" s="45" t="s">
        <v>396</v>
      </c>
      <c r="R1067" s="32" t="s">
        <v>231</v>
      </c>
      <c r="S1067" s="45" t="s">
        <v>75</v>
      </c>
      <c r="T1067" s="42" t="str">
        <f>VLOOKUP(Tabla1[[#This Row],[AREA]],Hoja1!A:B,2,FALSE)</f>
        <v>10. Personas mayores, familia y servicios sociales</v>
      </c>
      <c r="U1067" s="45" t="s">
        <v>132</v>
      </c>
      <c r="V1067" s="42" t="str">
        <f>VLOOKUP(Tabla1[[#This Row],[PROGRAMA]],Hoja1!A:B,2,FALSE)</f>
        <v>2312. Iniciativas sociales</v>
      </c>
      <c r="W1067" s="45">
        <v>21</v>
      </c>
      <c r="X1067" s="45">
        <v>216</v>
      </c>
    </row>
    <row r="1068" spans="1:24" x14ac:dyDescent="0.25">
      <c r="A1068" s="33">
        <v>220260004293</v>
      </c>
      <c r="B1068" s="55" t="s">
        <v>485</v>
      </c>
      <c r="C1068" s="34">
        <v>46080</v>
      </c>
      <c r="D1068" s="33">
        <v>22026001960</v>
      </c>
      <c r="E1068" s="55" t="s">
        <v>486</v>
      </c>
      <c r="F1068" s="35">
        <v>62.32</v>
      </c>
      <c r="G1068" s="55" t="s">
        <v>1403</v>
      </c>
      <c r="H1068" s="55" t="s">
        <v>2319</v>
      </c>
      <c r="I1068" s="33">
        <v>300</v>
      </c>
      <c r="J1068" s="55" t="s">
        <v>455</v>
      </c>
      <c r="K1068" s="55" t="s">
        <v>455</v>
      </c>
      <c r="L1068" s="55" t="s">
        <v>473</v>
      </c>
      <c r="M1068" s="55" t="s">
        <v>457</v>
      </c>
      <c r="N1068" s="55" t="s">
        <v>458</v>
      </c>
      <c r="O1068" s="32" t="s">
        <v>280</v>
      </c>
      <c r="P1068" s="32" t="s">
        <v>242</v>
      </c>
      <c r="Q1068" s="45" t="s">
        <v>396</v>
      </c>
      <c r="R1068" s="32" t="s">
        <v>231</v>
      </c>
      <c r="S1068" s="45" t="s">
        <v>72</v>
      </c>
      <c r="T1068" s="42" t="str">
        <f>VLOOKUP(Tabla1[[#This Row],[AREA]],Hoja1!A:B,2,FALSE)</f>
        <v>07. Medio ambiente</v>
      </c>
      <c r="U1068" s="45" t="s">
        <v>126</v>
      </c>
      <c r="V1068" s="42" t="str">
        <f>VLOOKUP(Tabla1[[#This Row],[PROGRAMA]],Hoja1!A:B,2,FALSE)</f>
        <v>1711. Parques y jardines</v>
      </c>
      <c r="W1068" s="45">
        <v>22</v>
      </c>
      <c r="X1068" s="45">
        <v>22199</v>
      </c>
    </row>
    <row r="1069" spans="1:24" x14ac:dyDescent="0.25">
      <c r="A1069" s="33">
        <v>220260001120</v>
      </c>
      <c r="B1069" s="55" t="s">
        <v>451</v>
      </c>
      <c r="C1069" s="34">
        <v>46064</v>
      </c>
      <c r="D1069" s="33">
        <v>22026002108</v>
      </c>
      <c r="E1069" s="55" t="s">
        <v>537</v>
      </c>
      <c r="F1069" s="35">
        <v>1698.72</v>
      </c>
      <c r="G1069" s="55" t="s">
        <v>49</v>
      </c>
      <c r="H1069" s="55" t="s">
        <v>2320</v>
      </c>
      <c r="I1069" s="33">
        <v>220</v>
      </c>
      <c r="J1069" s="55" t="s">
        <v>478</v>
      </c>
      <c r="K1069" s="55" t="s">
        <v>478</v>
      </c>
      <c r="L1069" s="55" t="s">
        <v>473</v>
      </c>
      <c r="M1069" s="55" t="s">
        <v>467</v>
      </c>
      <c r="N1069" s="55" t="s">
        <v>468</v>
      </c>
      <c r="O1069" s="32" t="s">
        <v>281</v>
      </c>
      <c r="P1069" s="32" t="s">
        <v>242</v>
      </c>
      <c r="Q1069" s="45" t="s">
        <v>396</v>
      </c>
      <c r="R1069" s="32" t="s">
        <v>231</v>
      </c>
      <c r="S1069" s="45" t="s">
        <v>262</v>
      </c>
      <c r="T1069" s="42" t="str">
        <f>VLOOKUP(Tabla1[[#This Row],[AREA]],Hoja1!A:B,2,FALSE)</f>
        <v>11. Salud pública y seguridad ciudadana</v>
      </c>
      <c r="U1069" s="45" t="s">
        <v>112</v>
      </c>
      <c r="V1069" s="42" t="str">
        <f>VLOOKUP(Tabla1[[#This Row],[PROGRAMA]],Hoja1!A:B,2,FALSE)</f>
        <v>1361. Prevención y extinción de incencios</v>
      </c>
      <c r="W1069" s="45">
        <v>22</v>
      </c>
      <c r="X1069" s="45">
        <v>22199</v>
      </c>
    </row>
    <row r="1070" spans="1:24" x14ac:dyDescent="0.25">
      <c r="A1070" s="33">
        <v>220260003021</v>
      </c>
      <c r="B1070" s="55" t="s">
        <v>451</v>
      </c>
      <c r="C1070" s="34">
        <v>46076</v>
      </c>
      <c r="D1070" s="33">
        <v>22026002487</v>
      </c>
      <c r="E1070" s="55" t="s">
        <v>968</v>
      </c>
      <c r="F1070" s="35">
        <v>23.26</v>
      </c>
      <c r="G1070" s="55" t="s">
        <v>49</v>
      </c>
      <c r="H1070" s="55" t="s">
        <v>2321</v>
      </c>
      <c r="I1070" s="33">
        <v>220</v>
      </c>
      <c r="J1070" s="55" t="s">
        <v>478</v>
      </c>
      <c r="K1070" s="55" t="s">
        <v>478</v>
      </c>
      <c r="L1070" s="55" t="s">
        <v>473</v>
      </c>
      <c r="M1070" s="55" t="s">
        <v>467</v>
      </c>
      <c r="N1070" s="55" t="s">
        <v>468</v>
      </c>
      <c r="O1070" s="32" t="s">
        <v>281</v>
      </c>
      <c r="P1070" s="32" t="s">
        <v>242</v>
      </c>
      <c r="Q1070" s="45" t="s">
        <v>396</v>
      </c>
      <c r="R1070" s="32" t="s">
        <v>231</v>
      </c>
      <c r="S1070" s="45" t="s">
        <v>262</v>
      </c>
      <c r="T1070" s="42" t="str">
        <f>VLOOKUP(Tabla1[[#This Row],[AREA]],Hoja1!A:B,2,FALSE)</f>
        <v>11. Salud pública y seguridad ciudadana</v>
      </c>
      <c r="U1070" s="45" t="s">
        <v>106</v>
      </c>
      <c r="V1070" s="42" t="str">
        <f>VLOOKUP(Tabla1[[#This Row],[PROGRAMA]],Hoja1!A:B,2,FALSE)</f>
        <v>1321. Policía municipal</v>
      </c>
      <c r="W1070" s="45">
        <v>22</v>
      </c>
      <c r="X1070" s="45">
        <v>22699</v>
      </c>
    </row>
    <row r="1071" spans="1:24" x14ac:dyDescent="0.25">
      <c r="A1071" s="33">
        <v>220259000477</v>
      </c>
      <c r="B1071" s="55" t="s">
        <v>451</v>
      </c>
      <c r="C1071" s="34">
        <v>46023</v>
      </c>
      <c r="D1071" s="33">
        <v>22026001813</v>
      </c>
      <c r="E1071" s="55" t="s">
        <v>575</v>
      </c>
      <c r="F1071" s="35">
        <v>595.32000000000005</v>
      </c>
      <c r="G1071" s="55" t="s">
        <v>1903</v>
      </c>
      <c r="H1071" s="55" t="s">
        <v>2322</v>
      </c>
      <c r="I1071" s="33">
        <v>220</v>
      </c>
      <c r="J1071" s="55" t="s">
        <v>455</v>
      </c>
      <c r="K1071" s="55" t="s">
        <v>455</v>
      </c>
      <c r="L1071" s="55" t="s">
        <v>456</v>
      </c>
      <c r="M1071" s="55" t="s">
        <v>457</v>
      </c>
      <c r="N1071" s="55" t="s">
        <v>458</v>
      </c>
      <c r="O1071" s="32" t="s">
        <v>280</v>
      </c>
      <c r="P1071" s="32" t="s">
        <v>242</v>
      </c>
      <c r="Q1071" s="45" t="s">
        <v>396</v>
      </c>
      <c r="R1071" s="32" t="s">
        <v>231</v>
      </c>
      <c r="S1071" s="45" t="s">
        <v>71</v>
      </c>
      <c r="T1071" s="42" t="str">
        <f>VLOOKUP(Tabla1[[#This Row],[AREA]],Hoja1!A:B,2,FALSE)</f>
        <v>06. Educación y cultura</v>
      </c>
      <c r="U1071" s="45" t="s">
        <v>153</v>
      </c>
      <c r="V1071" s="42" t="str">
        <f>VLOOKUP(Tabla1[[#This Row],[PROGRAMA]],Hoja1!A:B,2,FALSE)</f>
        <v>3321. Bibliotecas públicas</v>
      </c>
      <c r="W1071" s="45">
        <v>21</v>
      </c>
      <c r="X1071" s="45">
        <v>213</v>
      </c>
    </row>
    <row r="1072" spans="1:24" x14ac:dyDescent="0.25">
      <c r="A1072" s="33">
        <v>220260001112</v>
      </c>
      <c r="B1072" s="55" t="s">
        <v>1359</v>
      </c>
      <c r="C1072" s="34">
        <v>46064</v>
      </c>
      <c r="D1072" s="33">
        <v>22026001260</v>
      </c>
      <c r="E1072" s="55" t="s">
        <v>464</v>
      </c>
      <c r="F1072" s="35">
        <v>-18750</v>
      </c>
      <c r="G1072" s="55" t="s">
        <v>1053</v>
      </c>
      <c r="H1072" s="55" t="s">
        <v>2323</v>
      </c>
      <c r="I1072" s="33">
        <v>220</v>
      </c>
      <c r="J1072" s="55" t="s">
        <v>1003</v>
      </c>
      <c r="K1072" s="55" t="s">
        <v>455</v>
      </c>
      <c r="L1072" s="55" t="s">
        <v>456</v>
      </c>
      <c r="M1072" s="55" t="s">
        <v>457</v>
      </c>
      <c r="N1072" s="55" t="s">
        <v>458</v>
      </c>
      <c r="O1072" s="32" t="s">
        <v>276</v>
      </c>
      <c r="P1072" s="32" t="s">
        <v>242</v>
      </c>
      <c r="Q1072" s="45" t="s">
        <v>396</v>
      </c>
      <c r="R1072" s="32" t="s">
        <v>231</v>
      </c>
      <c r="S1072" s="45" t="s">
        <v>75</v>
      </c>
      <c r="T1072" s="42" t="str">
        <f>VLOOKUP(Tabla1[[#This Row],[AREA]],Hoja1!A:B,2,FALSE)</f>
        <v>10. Personas mayores, familia y servicios sociales</v>
      </c>
      <c r="U1072" s="45" t="s">
        <v>132</v>
      </c>
      <c r="V1072" s="42" t="str">
        <f>VLOOKUP(Tabla1[[#This Row],[PROGRAMA]],Hoja1!A:B,2,FALSE)</f>
        <v>2312. Iniciativas sociales</v>
      </c>
      <c r="W1072" s="45">
        <v>22</v>
      </c>
      <c r="X1072" s="45">
        <v>22799</v>
      </c>
    </row>
    <row r="1073" spans="1:24" x14ac:dyDescent="0.25">
      <c r="A1073" s="33">
        <v>220260004295</v>
      </c>
      <c r="B1073" s="55" t="s">
        <v>485</v>
      </c>
      <c r="C1073" s="34">
        <v>46080</v>
      </c>
      <c r="D1073" s="33">
        <v>22026001960</v>
      </c>
      <c r="E1073" s="55" t="s">
        <v>486</v>
      </c>
      <c r="F1073" s="35">
        <v>18.95</v>
      </c>
      <c r="G1073" s="55" t="s">
        <v>2324</v>
      </c>
      <c r="H1073" s="55" t="s">
        <v>2325</v>
      </c>
      <c r="I1073" s="33">
        <v>300</v>
      </c>
      <c r="J1073" s="55" t="s">
        <v>455</v>
      </c>
      <c r="K1073" s="55" t="s">
        <v>455</v>
      </c>
      <c r="L1073" s="55" t="s">
        <v>473</v>
      </c>
      <c r="M1073" s="55" t="s">
        <v>457</v>
      </c>
      <c r="N1073" s="55" t="s">
        <v>458</v>
      </c>
      <c r="O1073" s="32" t="s">
        <v>280</v>
      </c>
      <c r="P1073" s="32" t="s">
        <v>242</v>
      </c>
      <c r="Q1073" s="45" t="s">
        <v>396</v>
      </c>
      <c r="R1073" s="32" t="s">
        <v>231</v>
      </c>
      <c r="S1073" s="45" t="s">
        <v>72</v>
      </c>
      <c r="T1073" s="42" t="str">
        <f>VLOOKUP(Tabla1[[#This Row],[AREA]],Hoja1!A:B,2,FALSE)</f>
        <v>07. Medio ambiente</v>
      </c>
      <c r="U1073" s="45" t="s">
        <v>126</v>
      </c>
      <c r="V1073" s="42" t="str">
        <f>VLOOKUP(Tabla1[[#This Row],[PROGRAMA]],Hoja1!A:B,2,FALSE)</f>
        <v>1711. Parques y jardines</v>
      </c>
      <c r="W1073" s="45">
        <v>22</v>
      </c>
      <c r="X1073" s="45">
        <v>22199</v>
      </c>
    </row>
    <row r="1074" spans="1:24" x14ac:dyDescent="0.25">
      <c r="A1074" s="33">
        <v>220259001139</v>
      </c>
      <c r="B1074" s="55" t="s">
        <v>451</v>
      </c>
      <c r="C1074" s="34">
        <v>46023</v>
      </c>
      <c r="D1074" s="33">
        <v>22026001577</v>
      </c>
      <c r="E1074" s="55" t="s">
        <v>575</v>
      </c>
      <c r="F1074" s="35">
        <v>319.44</v>
      </c>
      <c r="G1074" s="55" t="s">
        <v>1903</v>
      </c>
      <c r="H1074" s="55" t="s">
        <v>2326</v>
      </c>
      <c r="I1074" s="33">
        <v>220</v>
      </c>
      <c r="J1074" s="55" t="s">
        <v>455</v>
      </c>
      <c r="K1074" s="55" t="s">
        <v>455</v>
      </c>
      <c r="L1074" s="55" t="s">
        <v>456</v>
      </c>
      <c r="M1074" s="55" t="s">
        <v>457</v>
      </c>
      <c r="N1074" s="55" t="s">
        <v>458</v>
      </c>
      <c r="O1074" s="32" t="s">
        <v>280</v>
      </c>
      <c r="P1074" s="32" t="s">
        <v>242</v>
      </c>
      <c r="Q1074" s="45" t="s">
        <v>396</v>
      </c>
      <c r="R1074" s="32" t="s">
        <v>231</v>
      </c>
      <c r="S1074" s="45" t="s">
        <v>71</v>
      </c>
      <c r="T1074" s="42" t="str">
        <f>VLOOKUP(Tabla1[[#This Row],[AREA]],Hoja1!A:B,2,FALSE)</f>
        <v>06. Educación y cultura</v>
      </c>
      <c r="U1074" s="45" t="s">
        <v>153</v>
      </c>
      <c r="V1074" s="42" t="str">
        <f>VLOOKUP(Tabla1[[#This Row],[PROGRAMA]],Hoja1!A:B,2,FALSE)</f>
        <v>3321. Bibliotecas públicas</v>
      </c>
      <c r="W1074" s="45">
        <v>21</v>
      </c>
      <c r="X1074" s="45">
        <v>213</v>
      </c>
    </row>
    <row r="1075" spans="1:24" x14ac:dyDescent="0.25">
      <c r="A1075" s="33">
        <v>220260004051</v>
      </c>
      <c r="B1075" s="55" t="s">
        <v>451</v>
      </c>
      <c r="C1075" s="34">
        <v>46078</v>
      </c>
      <c r="D1075" s="33">
        <v>22026002521</v>
      </c>
      <c r="E1075" s="55" t="s">
        <v>617</v>
      </c>
      <c r="F1075" s="35">
        <v>387.68</v>
      </c>
      <c r="G1075" s="55" t="s">
        <v>1903</v>
      </c>
      <c r="H1075" s="55" t="s">
        <v>2327</v>
      </c>
      <c r="I1075" s="33">
        <v>220</v>
      </c>
      <c r="J1075" s="55" t="s">
        <v>455</v>
      </c>
      <c r="K1075" s="55" t="s">
        <v>455</v>
      </c>
      <c r="L1075" s="55" t="s">
        <v>456</v>
      </c>
      <c r="M1075" s="55" t="s">
        <v>457</v>
      </c>
      <c r="N1075" s="55" t="s">
        <v>458</v>
      </c>
      <c r="O1075" s="32" t="s">
        <v>280</v>
      </c>
      <c r="P1075" s="32" t="s">
        <v>242</v>
      </c>
      <c r="Q1075" s="45" t="s">
        <v>396</v>
      </c>
      <c r="R1075" s="32" t="s">
        <v>231</v>
      </c>
      <c r="S1075" s="45" t="s">
        <v>75</v>
      </c>
      <c r="T1075" s="42" t="str">
        <f>VLOOKUP(Tabla1[[#This Row],[AREA]],Hoja1!A:B,2,FALSE)</f>
        <v>10. Personas mayores, familia y servicios sociales</v>
      </c>
      <c r="U1075" s="45" t="s">
        <v>132</v>
      </c>
      <c r="V1075" s="42" t="str">
        <f>VLOOKUP(Tabla1[[#This Row],[PROGRAMA]],Hoja1!A:B,2,FALSE)</f>
        <v>2312. Iniciativas sociales</v>
      </c>
      <c r="W1075" s="45">
        <v>21</v>
      </c>
      <c r="X1075" s="45">
        <v>213</v>
      </c>
    </row>
    <row r="1076" spans="1:24" x14ac:dyDescent="0.25">
      <c r="A1076" s="33">
        <v>220260004297</v>
      </c>
      <c r="B1076" s="55" t="s">
        <v>485</v>
      </c>
      <c r="C1076" s="34">
        <v>46080</v>
      </c>
      <c r="D1076" s="33">
        <v>22026001960</v>
      </c>
      <c r="E1076" s="55" t="s">
        <v>486</v>
      </c>
      <c r="F1076" s="35">
        <v>316.04000000000002</v>
      </c>
      <c r="G1076" s="55" t="s">
        <v>1457</v>
      </c>
      <c r="H1076" s="55" t="s">
        <v>2328</v>
      </c>
      <c r="I1076" s="33">
        <v>300</v>
      </c>
      <c r="J1076" s="55" t="s">
        <v>455</v>
      </c>
      <c r="K1076" s="55" t="s">
        <v>455</v>
      </c>
      <c r="L1076" s="55" t="s">
        <v>473</v>
      </c>
      <c r="M1076" s="55" t="s">
        <v>457</v>
      </c>
      <c r="N1076" s="55" t="s">
        <v>458</v>
      </c>
      <c r="O1076" s="32" t="s">
        <v>280</v>
      </c>
      <c r="P1076" s="32" t="s">
        <v>242</v>
      </c>
      <c r="Q1076" s="45" t="s">
        <v>396</v>
      </c>
      <c r="R1076" s="32" t="s">
        <v>231</v>
      </c>
      <c r="S1076" s="45" t="s">
        <v>72</v>
      </c>
      <c r="T1076" s="42" t="str">
        <f>VLOOKUP(Tabla1[[#This Row],[AREA]],Hoja1!A:B,2,FALSE)</f>
        <v>07. Medio ambiente</v>
      </c>
      <c r="U1076" s="45" t="s">
        <v>126</v>
      </c>
      <c r="V1076" s="42" t="str">
        <f>VLOOKUP(Tabla1[[#This Row],[PROGRAMA]],Hoja1!A:B,2,FALSE)</f>
        <v>1711. Parques y jardines</v>
      </c>
      <c r="W1076" s="45">
        <v>22</v>
      </c>
      <c r="X1076" s="45">
        <v>22199</v>
      </c>
    </row>
    <row r="1077" spans="1:24" x14ac:dyDescent="0.25">
      <c r="A1077" s="33">
        <v>220260001429</v>
      </c>
      <c r="B1077" s="55" t="s">
        <v>485</v>
      </c>
      <c r="C1077" s="34">
        <v>46065</v>
      </c>
      <c r="D1077" s="33">
        <v>22026000943</v>
      </c>
      <c r="E1077" s="55" t="s">
        <v>507</v>
      </c>
      <c r="F1077" s="35">
        <v>91.56</v>
      </c>
      <c r="G1077" s="55" t="s">
        <v>1457</v>
      </c>
      <c r="H1077" s="55" t="s">
        <v>2329</v>
      </c>
      <c r="I1077" s="33">
        <v>300</v>
      </c>
      <c r="J1077" s="55" t="s">
        <v>455</v>
      </c>
      <c r="K1077" s="55" t="s">
        <v>455</v>
      </c>
      <c r="L1077" s="55" t="s">
        <v>473</v>
      </c>
      <c r="M1077" s="55" t="s">
        <v>457</v>
      </c>
      <c r="N1077" s="55" t="s">
        <v>458</v>
      </c>
      <c r="O1077" s="32" t="s">
        <v>280</v>
      </c>
      <c r="P1077" s="32" t="s">
        <v>242</v>
      </c>
      <c r="Q1077" s="45" t="s">
        <v>396</v>
      </c>
      <c r="R1077" s="32" t="s">
        <v>231</v>
      </c>
      <c r="S1077" s="45" t="s">
        <v>71</v>
      </c>
      <c r="T1077" s="42" t="str">
        <f>VLOOKUP(Tabla1[[#This Row],[AREA]],Hoja1!A:B,2,FALSE)</f>
        <v>06. Educación y cultura</v>
      </c>
      <c r="U1077" s="45" t="s">
        <v>147</v>
      </c>
      <c r="V1077" s="42" t="str">
        <f>VLOOKUP(Tabla1[[#This Row],[PROGRAMA]],Hoja1!A:B,2,FALSE)</f>
        <v>3232. Conservación y mantenimiento centros educación infantil y primaria</v>
      </c>
      <c r="W1077" s="45">
        <v>21</v>
      </c>
      <c r="X1077" s="45">
        <v>212</v>
      </c>
    </row>
    <row r="1078" spans="1:24" x14ac:dyDescent="0.25">
      <c r="A1078" s="33">
        <v>220260000753</v>
      </c>
      <c r="B1078" s="55" t="s">
        <v>451</v>
      </c>
      <c r="C1078" s="34">
        <v>46056</v>
      </c>
      <c r="D1078" s="33">
        <v>22026000543</v>
      </c>
      <c r="E1078" s="55" t="s">
        <v>637</v>
      </c>
      <c r="F1078" s="35">
        <v>1113.3</v>
      </c>
      <c r="G1078" s="55" t="s">
        <v>2330</v>
      </c>
      <c r="H1078" s="55" t="s">
        <v>2331</v>
      </c>
      <c r="I1078" s="33">
        <v>220</v>
      </c>
      <c r="J1078" s="55" t="s">
        <v>2332</v>
      </c>
      <c r="K1078" s="55" t="s">
        <v>1703</v>
      </c>
      <c r="L1078" s="55" t="s">
        <v>473</v>
      </c>
      <c r="M1078" s="55" t="s">
        <v>467</v>
      </c>
      <c r="N1078" s="55" t="s">
        <v>468</v>
      </c>
      <c r="O1078" s="32" t="s">
        <v>281</v>
      </c>
      <c r="P1078" s="32" t="s">
        <v>242</v>
      </c>
      <c r="Q1078" s="45" t="s">
        <v>396</v>
      </c>
      <c r="R1078" s="32" t="s">
        <v>231</v>
      </c>
      <c r="S1078" s="45" t="s">
        <v>68</v>
      </c>
      <c r="T1078" s="42" t="str">
        <f>VLOOKUP(Tabla1[[#This Row],[AREA]],Hoja1!A:B,2,FALSE)</f>
        <v>02. Urbanismo y vivienda</v>
      </c>
      <c r="U1078" s="45" t="s">
        <v>197</v>
      </c>
      <c r="V1078" s="42" t="str">
        <f>VLOOKUP(Tabla1[[#This Row],[PROGRAMA]],Hoja1!A:B,2,FALSE)</f>
        <v>9332. Mantenimiento de edificios e instalaciones municipales</v>
      </c>
      <c r="W1078" s="45">
        <v>21</v>
      </c>
      <c r="X1078" s="45">
        <v>213</v>
      </c>
    </row>
    <row r="1079" spans="1:24" x14ac:dyDescent="0.25">
      <c r="A1079" s="33">
        <v>220260001433</v>
      </c>
      <c r="B1079" s="55" t="s">
        <v>485</v>
      </c>
      <c r="C1079" s="34">
        <v>46065</v>
      </c>
      <c r="D1079" s="33">
        <v>22026000943</v>
      </c>
      <c r="E1079" s="55" t="s">
        <v>507</v>
      </c>
      <c r="F1079" s="35">
        <v>145.19</v>
      </c>
      <c r="G1079" s="55" t="s">
        <v>910</v>
      </c>
      <c r="H1079" s="55" t="s">
        <v>2329</v>
      </c>
      <c r="I1079" s="33">
        <v>300</v>
      </c>
      <c r="J1079" s="55" t="s">
        <v>455</v>
      </c>
      <c r="K1079" s="55" t="s">
        <v>455</v>
      </c>
      <c r="L1079" s="55" t="s">
        <v>473</v>
      </c>
      <c r="M1079" s="55" t="s">
        <v>457</v>
      </c>
      <c r="N1079" s="55" t="s">
        <v>458</v>
      </c>
      <c r="O1079" s="32" t="s">
        <v>280</v>
      </c>
      <c r="P1079" s="32" t="s">
        <v>242</v>
      </c>
      <c r="Q1079" s="45" t="s">
        <v>396</v>
      </c>
      <c r="R1079" s="32" t="s">
        <v>231</v>
      </c>
      <c r="S1079" s="45" t="s">
        <v>71</v>
      </c>
      <c r="T1079" s="42" t="str">
        <f>VLOOKUP(Tabla1[[#This Row],[AREA]],Hoja1!A:B,2,FALSE)</f>
        <v>06. Educación y cultura</v>
      </c>
      <c r="U1079" s="45" t="s">
        <v>147</v>
      </c>
      <c r="V1079" s="42" t="str">
        <f>VLOOKUP(Tabla1[[#This Row],[PROGRAMA]],Hoja1!A:B,2,FALSE)</f>
        <v>3232. Conservación y mantenimiento centros educación infantil y primaria</v>
      </c>
      <c r="W1079" s="45">
        <v>21</v>
      </c>
      <c r="X1079" s="45">
        <v>212</v>
      </c>
    </row>
    <row r="1080" spans="1:24" x14ac:dyDescent="0.25">
      <c r="A1080" s="33">
        <v>220260001439</v>
      </c>
      <c r="B1080" s="55" t="s">
        <v>485</v>
      </c>
      <c r="C1080" s="34">
        <v>46065</v>
      </c>
      <c r="D1080" s="33">
        <v>22026000943</v>
      </c>
      <c r="E1080" s="55" t="s">
        <v>507</v>
      </c>
      <c r="F1080" s="35">
        <v>35.31</v>
      </c>
      <c r="G1080" s="55" t="s">
        <v>1457</v>
      </c>
      <c r="H1080" s="55" t="s">
        <v>2333</v>
      </c>
      <c r="I1080" s="33">
        <v>300</v>
      </c>
      <c r="J1080" s="55" t="s">
        <v>455</v>
      </c>
      <c r="K1080" s="55" t="s">
        <v>455</v>
      </c>
      <c r="L1080" s="55" t="s">
        <v>473</v>
      </c>
      <c r="M1080" s="55" t="s">
        <v>457</v>
      </c>
      <c r="N1080" s="55" t="s">
        <v>458</v>
      </c>
      <c r="O1080" s="32" t="s">
        <v>280</v>
      </c>
      <c r="P1080" s="32" t="s">
        <v>242</v>
      </c>
      <c r="Q1080" s="45" t="s">
        <v>396</v>
      </c>
      <c r="R1080" s="32" t="s">
        <v>231</v>
      </c>
      <c r="S1080" s="45" t="s">
        <v>71</v>
      </c>
      <c r="T1080" s="42" t="str">
        <f>VLOOKUP(Tabla1[[#This Row],[AREA]],Hoja1!A:B,2,FALSE)</f>
        <v>06. Educación y cultura</v>
      </c>
      <c r="U1080" s="45" t="s">
        <v>147</v>
      </c>
      <c r="V1080" s="42" t="str">
        <f>VLOOKUP(Tabla1[[#This Row],[PROGRAMA]],Hoja1!A:B,2,FALSE)</f>
        <v>3232. Conservación y mantenimiento centros educación infantil y primaria</v>
      </c>
      <c r="W1080" s="45">
        <v>21</v>
      </c>
      <c r="X1080" s="45">
        <v>212</v>
      </c>
    </row>
    <row r="1081" spans="1:24" x14ac:dyDescent="0.25">
      <c r="A1081" s="33">
        <v>220260001441</v>
      </c>
      <c r="B1081" s="55" t="s">
        <v>485</v>
      </c>
      <c r="C1081" s="34">
        <v>46065</v>
      </c>
      <c r="D1081" s="33">
        <v>22026000943</v>
      </c>
      <c r="E1081" s="55" t="s">
        <v>507</v>
      </c>
      <c r="F1081" s="35">
        <v>123.58</v>
      </c>
      <c r="G1081" s="55" t="s">
        <v>1457</v>
      </c>
      <c r="H1081" s="55" t="s">
        <v>2334</v>
      </c>
      <c r="I1081" s="33">
        <v>300</v>
      </c>
      <c r="J1081" s="55" t="s">
        <v>455</v>
      </c>
      <c r="K1081" s="55" t="s">
        <v>455</v>
      </c>
      <c r="L1081" s="55" t="s">
        <v>473</v>
      </c>
      <c r="M1081" s="55" t="s">
        <v>457</v>
      </c>
      <c r="N1081" s="55" t="s">
        <v>458</v>
      </c>
      <c r="O1081" s="32" t="s">
        <v>280</v>
      </c>
      <c r="P1081" s="32" t="s">
        <v>242</v>
      </c>
      <c r="Q1081" s="45" t="s">
        <v>396</v>
      </c>
      <c r="R1081" s="32" t="s">
        <v>231</v>
      </c>
      <c r="S1081" s="45" t="s">
        <v>71</v>
      </c>
      <c r="T1081" s="42" t="str">
        <f>VLOOKUP(Tabla1[[#This Row],[AREA]],Hoja1!A:B,2,FALSE)</f>
        <v>06. Educación y cultura</v>
      </c>
      <c r="U1081" s="45" t="s">
        <v>147</v>
      </c>
      <c r="V1081" s="42" t="str">
        <f>VLOOKUP(Tabla1[[#This Row],[PROGRAMA]],Hoja1!A:B,2,FALSE)</f>
        <v>3232. Conservación y mantenimiento centros educación infantil y primaria</v>
      </c>
      <c r="W1081" s="45">
        <v>21</v>
      </c>
      <c r="X1081" s="45">
        <v>212</v>
      </c>
    </row>
    <row r="1082" spans="1:24" x14ac:dyDescent="0.25">
      <c r="A1082" s="33">
        <v>220260002104</v>
      </c>
      <c r="B1082" s="55" t="s">
        <v>485</v>
      </c>
      <c r="C1082" s="34">
        <v>46069</v>
      </c>
      <c r="D1082" s="33">
        <v>22026000868</v>
      </c>
      <c r="E1082" s="55" t="s">
        <v>1199</v>
      </c>
      <c r="F1082" s="35">
        <v>168.76</v>
      </c>
      <c r="G1082" s="55" t="s">
        <v>2335</v>
      </c>
      <c r="H1082" s="55" t="s">
        <v>2336</v>
      </c>
      <c r="I1082" s="33">
        <v>300</v>
      </c>
      <c r="J1082" s="55" t="s">
        <v>455</v>
      </c>
      <c r="K1082" s="55" t="s">
        <v>455</v>
      </c>
      <c r="L1082" s="55" t="s">
        <v>473</v>
      </c>
      <c r="M1082" s="55" t="s">
        <v>457</v>
      </c>
      <c r="N1082" s="55" t="s">
        <v>458</v>
      </c>
      <c r="O1082" s="32" t="s">
        <v>280</v>
      </c>
      <c r="P1082" s="32" t="s">
        <v>242</v>
      </c>
      <c r="Q1082" s="45" t="s">
        <v>396</v>
      </c>
      <c r="R1082" s="32" t="s">
        <v>231</v>
      </c>
      <c r="S1082" s="45" t="s">
        <v>68</v>
      </c>
      <c r="T1082" s="42" t="str">
        <f>VLOOKUP(Tabla1[[#This Row],[AREA]],Hoja1!A:B,2,FALSE)</f>
        <v>02. Urbanismo y vivienda</v>
      </c>
      <c r="U1082" s="45" t="s">
        <v>197</v>
      </c>
      <c r="V1082" s="42" t="str">
        <f>VLOOKUP(Tabla1[[#This Row],[PROGRAMA]],Hoja1!A:B,2,FALSE)</f>
        <v>9332. Mantenimiento de edificios e instalaciones municipales</v>
      </c>
      <c r="W1082" s="45">
        <v>21</v>
      </c>
      <c r="X1082" s="45">
        <v>212</v>
      </c>
    </row>
    <row r="1083" spans="1:24" x14ac:dyDescent="0.25">
      <c r="A1083" s="33">
        <v>220260002120</v>
      </c>
      <c r="B1083" s="55" t="s">
        <v>485</v>
      </c>
      <c r="C1083" s="34">
        <v>46069</v>
      </c>
      <c r="D1083" s="33">
        <v>22026000868</v>
      </c>
      <c r="E1083" s="55" t="s">
        <v>1199</v>
      </c>
      <c r="F1083" s="35">
        <v>98.51</v>
      </c>
      <c r="G1083" s="55" t="s">
        <v>2335</v>
      </c>
      <c r="H1083" s="55" t="s">
        <v>2337</v>
      </c>
      <c r="I1083" s="33">
        <v>300</v>
      </c>
      <c r="J1083" s="55" t="s">
        <v>455</v>
      </c>
      <c r="K1083" s="55" t="s">
        <v>455</v>
      </c>
      <c r="L1083" s="55" t="s">
        <v>473</v>
      </c>
      <c r="M1083" s="55" t="s">
        <v>457</v>
      </c>
      <c r="N1083" s="55" t="s">
        <v>458</v>
      </c>
      <c r="O1083" s="32" t="s">
        <v>280</v>
      </c>
      <c r="P1083" s="32" t="s">
        <v>242</v>
      </c>
      <c r="Q1083" s="45" t="s">
        <v>396</v>
      </c>
      <c r="R1083" s="32" t="s">
        <v>231</v>
      </c>
      <c r="S1083" s="45" t="s">
        <v>68</v>
      </c>
      <c r="T1083" s="42" t="str">
        <f>VLOOKUP(Tabla1[[#This Row],[AREA]],Hoja1!A:B,2,FALSE)</f>
        <v>02. Urbanismo y vivienda</v>
      </c>
      <c r="U1083" s="45" t="s">
        <v>197</v>
      </c>
      <c r="V1083" s="42" t="str">
        <f>VLOOKUP(Tabla1[[#This Row],[PROGRAMA]],Hoja1!A:B,2,FALSE)</f>
        <v>9332. Mantenimiento de edificios e instalaciones municipales</v>
      </c>
      <c r="W1083" s="45">
        <v>21</v>
      </c>
      <c r="X1083" s="45">
        <v>212</v>
      </c>
    </row>
    <row r="1084" spans="1:24" x14ac:dyDescent="0.25">
      <c r="A1084" s="33">
        <v>220260002122</v>
      </c>
      <c r="B1084" s="55" t="s">
        <v>485</v>
      </c>
      <c r="C1084" s="34">
        <v>46069</v>
      </c>
      <c r="D1084" s="33">
        <v>22026000868</v>
      </c>
      <c r="E1084" s="55" t="s">
        <v>1199</v>
      </c>
      <c r="F1084" s="35">
        <v>31.3</v>
      </c>
      <c r="G1084" s="55" t="s">
        <v>2335</v>
      </c>
      <c r="H1084" s="55" t="s">
        <v>2338</v>
      </c>
      <c r="I1084" s="33">
        <v>300</v>
      </c>
      <c r="J1084" s="55" t="s">
        <v>455</v>
      </c>
      <c r="K1084" s="55" t="s">
        <v>455</v>
      </c>
      <c r="L1084" s="55" t="s">
        <v>473</v>
      </c>
      <c r="M1084" s="55" t="s">
        <v>457</v>
      </c>
      <c r="N1084" s="55" t="s">
        <v>458</v>
      </c>
      <c r="O1084" s="32" t="s">
        <v>280</v>
      </c>
      <c r="P1084" s="32" t="s">
        <v>242</v>
      </c>
      <c r="Q1084" s="45" t="s">
        <v>396</v>
      </c>
      <c r="R1084" s="32" t="s">
        <v>231</v>
      </c>
      <c r="S1084" s="45" t="s">
        <v>68</v>
      </c>
      <c r="T1084" s="42" t="str">
        <f>VLOOKUP(Tabla1[[#This Row],[AREA]],Hoja1!A:B,2,FALSE)</f>
        <v>02. Urbanismo y vivienda</v>
      </c>
      <c r="U1084" s="45" t="s">
        <v>197</v>
      </c>
      <c r="V1084" s="42" t="str">
        <f>VLOOKUP(Tabla1[[#This Row],[PROGRAMA]],Hoja1!A:B,2,FALSE)</f>
        <v>9332. Mantenimiento de edificios e instalaciones municipales</v>
      </c>
      <c r="W1084" s="45">
        <v>21</v>
      </c>
      <c r="X1084" s="45">
        <v>212</v>
      </c>
    </row>
    <row r="1085" spans="1:24" x14ac:dyDescent="0.25">
      <c r="A1085" s="33">
        <v>220260002124</v>
      </c>
      <c r="B1085" s="55" t="s">
        <v>485</v>
      </c>
      <c r="C1085" s="34">
        <v>46069</v>
      </c>
      <c r="D1085" s="33">
        <v>22026000868</v>
      </c>
      <c r="E1085" s="55" t="s">
        <v>1199</v>
      </c>
      <c r="F1085" s="35">
        <v>82.09</v>
      </c>
      <c r="G1085" s="55" t="s">
        <v>2335</v>
      </c>
      <c r="H1085" s="55" t="s">
        <v>2339</v>
      </c>
      <c r="I1085" s="33">
        <v>300</v>
      </c>
      <c r="J1085" s="55" t="s">
        <v>455</v>
      </c>
      <c r="K1085" s="55" t="s">
        <v>455</v>
      </c>
      <c r="L1085" s="55" t="s">
        <v>473</v>
      </c>
      <c r="M1085" s="55" t="s">
        <v>457</v>
      </c>
      <c r="N1085" s="55" t="s">
        <v>458</v>
      </c>
      <c r="O1085" s="32" t="s">
        <v>280</v>
      </c>
      <c r="P1085" s="32" t="s">
        <v>242</v>
      </c>
      <c r="Q1085" s="45" t="s">
        <v>396</v>
      </c>
      <c r="R1085" s="32" t="s">
        <v>231</v>
      </c>
      <c r="S1085" s="45" t="s">
        <v>68</v>
      </c>
      <c r="T1085" s="42" t="str">
        <f>VLOOKUP(Tabla1[[#This Row],[AREA]],Hoja1!A:B,2,FALSE)</f>
        <v>02. Urbanismo y vivienda</v>
      </c>
      <c r="U1085" s="45" t="s">
        <v>197</v>
      </c>
      <c r="V1085" s="42" t="str">
        <f>VLOOKUP(Tabla1[[#This Row],[PROGRAMA]],Hoja1!A:B,2,FALSE)</f>
        <v>9332. Mantenimiento de edificios e instalaciones municipales</v>
      </c>
      <c r="W1085" s="45">
        <v>21</v>
      </c>
      <c r="X1085" s="45">
        <v>212</v>
      </c>
    </row>
    <row r="1086" spans="1:24" x14ac:dyDescent="0.25">
      <c r="A1086" s="33">
        <v>220260002771</v>
      </c>
      <c r="B1086" s="55" t="s">
        <v>485</v>
      </c>
      <c r="C1086" s="34">
        <v>46072</v>
      </c>
      <c r="D1086" s="33">
        <v>22026000868</v>
      </c>
      <c r="E1086" s="55" t="s">
        <v>1199</v>
      </c>
      <c r="F1086" s="35">
        <v>206.74</v>
      </c>
      <c r="G1086" s="55" t="s">
        <v>2335</v>
      </c>
      <c r="H1086" s="55" t="s">
        <v>2340</v>
      </c>
      <c r="I1086" s="33">
        <v>300</v>
      </c>
      <c r="J1086" s="55" t="s">
        <v>455</v>
      </c>
      <c r="K1086" s="55" t="s">
        <v>455</v>
      </c>
      <c r="L1086" s="55" t="s">
        <v>473</v>
      </c>
      <c r="M1086" s="55" t="s">
        <v>457</v>
      </c>
      <c r="N1086" s="55" t="s">
        <v>458</v>
      </c>
      <c r="O1086" s="32" t="s">
        <v>280</v>
      </c>
      <c r="P1086" s="32" t="s">
        <v>242</v>
      </c>
      <c r="Q1086" s="45" t="s">
        <v>396</v>
      </c>
      <c r="R1086" s="32" t="s">
        <v>231</v>
      </c>
      <c r="S1086" s="45" t="s">
        <v>68</v>
      </c>
      <c r="T1086" s="42" t="str">
        <f>VLOOKUP(Tabla1[[#This Row],[AREA]],Hoja1!A:B,2,FALSE)</f>
        <v>02. Urbanismo y vivienda</v>
      </c>
      <c r="U1086" s="45" t="s">
        <v>197</v>
      </c>
      <c r="V1086" s="42" t="str">
        <f>VLOOKUP(Tabla1[[#This Row],[PROGRAMA]],Hoja1!A:B,2,FALSE)</f>
        <v>9332. Mantenimiento de edificios e instalaciones municipales</v>
      </c>
      <c r="W1086" s="45">
        <v>21</v>
      </c>
      <c r="X1086" s="45">
        <v>212</v>
      </c>
    </row>
    <row r="1087" spans="1:24" x14ac:dyDescent="0.25">
      <c r="A1087" s="33">
        <v>220260002773</v>
      </c>
      <c r="B1087" s="55" t="s">
        <v>485</v>
      </c>
      <c r="C1087" s="34">
        <v>46072</v>
      </c>
      <c r="D1087" s="33">
        <v>22026000868</v>
      </c>
      <c r="E1087" s="55" t="s">
        <v>1199</v>
      </c>
      <c r="F1087" s="35">
        <v>71.27</v>
      </c>
      <c r="G1087" s="55" t="s">
        <v>2335</v>
      </c>
      <c r="H1087" s="55" t="s">
        <v>2341</v>
      </c>
      <c r="I1087" s="33">
        <v>300</v>
      </c>
      <c r="J1087" s="55" t="s">
        <v>455</v>
      </c>
      <c r="K1087" s="55" t="s">
        <v>455</v>
      </c>
      <c r="L1087" s="55" t="s">
        <v>473</v>
      </c>
      <c r="M1087" s="55" t="s">
        <v>457</v>
      </c>
      <c r="N1087" s="55" t="s">
        <v>458</v>
      </c>
      <c r="O1087" s="32" t="s">
        <v>280</v>
      </c>
      <c r="P1087" s="32" t="s">
        <v>242</v>
      </c>
      <c r="Q1087" s="45" t="s">
        <v>396</v>
      </c>
      <c r="R1087" s="32" t="s">
        <v>231</v>
      </c>
      <c r="S1087" s="45" t="s">
        <v>68</v>
      </c>
      <c r="T1087" s="42" t="str">
        <f>VLOOKUP(Tabla1[[#This Row],[AREA]],Hoja1!A:B,2,FALSE)</f>
        <v>02. Urbanismo y vivienda</v>
      </c>
      <c r="U1087" s="45" t="s">
        <v>197</v>
      </c>
      <c r="V1087" s="42" t="str">
        <f>VLOOKUP(Tabla1[[#This Row],[PROGRAMA]],Hoja1!A:B,2,FALSE)</f>
        <v>9332. Mantenimiento de edificios e instalaciones municipales</v>
      </c>
      <c r="W1087" s="45">
        <v>21</v>
      </c>
      <c r="X1087" s="45">
        <v>212</v>
      </c>
    </row>
    <row r="1088" spans="1:24" x14ac:dyDescent="0.25">
      <c r="A1088" s="33">
        <v>220260002779</v>
      </c>
      <c r="B1088" s="55" t="s">
        <v>485</v>
      </c>
      <c r="C1088" s="34">
        <v>46072</v>
      </c>
      <c r="D1088" s="33">
        <v>22026000868</v>
      </c>
      <c r="E1088" s="55" t="s">
        <v>1199</v>
      </c>
      <c r="F1088" s="35">
        <v>153.62</v>
      </c>
      <c r="G1088" s="55" t="s">
        <v>2335</v>
      </c>
      <c r="H1088" s="55" t="s">
        <v>2336</v>
      </c>
      <c r="I1088" s="33">
        <v>300</v>
      </c>
      <c r="J1088" s="55" t="s">
        <v>455</v>
      </c>
      <c r="K1088" s="55" t="s">
        <v>455</v>
      </c>
      <c r="L1088" s="55" t="s">
        <v>473</v>
      </c>
      <c r="M1088" s="55" t="s">
        <v>457</v>
      </c>
      <c r="N1088" s="55" t="s">
        <v>458</v>
      </c>
      <c r="O1088" s="32" t="s">
        <v>280</v>
      </c>
      <c r="P1088" s="32" t="s">
        <v>242</v>
      </c>
      <c r="Q1088" s="45" t="s">
        <v>396</v>
      </c>
      <c r="R1088" s="32" t="s">
        <v>231</v>
      </c>
      <c r="S1088" s="45" t="s">
        <v>68</v>
      </c>
      <c r="T1088" s="42" t="str">
        <f>VLOOKUP(Tabla1[[#This Row],[AREA]],Hoja1!A:B,2,FALSE)</f>
        <v>02. Urbanismo y vivienda</v>
      </c>
      <c r="U1088" s="45" t="s">
        <v>197</v>
      </c>
      <c r="V1088" s="42" t="str">
        <f>VLOOKUP(Tabla1[[#This Row],[PROGRAMA]],Hoja1!A:B,2,FALSE)</f>
        <v>9332. Mantenimiento de edificios e instalaciones municipales</v>
      </c>
      <c r="W1088" s="45">
        <v>21</v>
      </c>
      <c r="X1088" s="45">
        <v>212</v>
      </c>
    </row>
    <row r="1089" spans="1:24" x14ac:dyDescent="0.25">
      <c r="A1089" s="33">
        <v>220260002781</v>
      </c>
      <c r="B1089" s="55" t="s">
        <v>485</v>
      </c>
      <c r="C1089" s="34">
        <v>46072</v>
      </c>
      <c r="D1089" s="33">
        <v>22026000868</v>
      </c>
      <c r="E1089" s="55" t="s">
        <v>1199</v>
      </c>
      <c r="F1089" s="35">
        <v>40.33</v>
      </c>
      <c r="G1089" s="55" t="s">
        <v>2335</v>
      </c>
      <c r="H1089" s="55" t="s">
        <v>2342</v>
      </c>
      <c r="I1089" s="33">
        <v>300</v>
      </c>
      <c r="J1089" s="55" t="s">
        <v>455</v>
      </c>
      <c r="K1089" s="55" t="s">
        <v>455</v>
      </c>
      <c r="L1089" s="55" t="s">
        <v>473</v>
      </c>
      <c r="M1089" s="55" t="s">
        <v>457</v>
      </c>
      <c r="N1089" s="55" t="s">
        <v>458</v>
      </c>
      <c r="O1089" s="32" t="s">
        <v>280</v>
      </c>
      <c r="P1089" s="32" t="s">
        <v>242</v>
      </c>
      <c r="Q1089" s="45" t="s">
        <v>396</v>
      </c>
      <c r="R1089" s="32" t="s">
        <v>231</v>
      </c>
      <c r="S1089" s="45" t="s">
        <v>68</v>
      </c>
      <c r="T1089" s="42" t="str">
        <f>VLOOKUP(Tabla1[[#This Row],[AREA]],Hoja1!A:B,2,FALSE)</f>
        <v>02. Urbanismo y vivienda</v>
      </c>
      <c r="U1089" s="45" t="s">
        <v>197</v>
      </c>
      <c r="V1089" s="42" t="str">
        <f>VLOOKUP(Tabla1[[#This Row],[PROGRAMA]],Hoja1!A:B,2,FALSE)</f>
        <v>9332. Mantenimiento de edificios e instalaciones municipales</v>
      </c>
      <c r="W1089" s="45">
        <v>21</v>
      </c>
      <c r="X1089" s="45">
        <v>212</v>
      </c>
    </row>
    <row r="1090" spans="1:24" x14ac:dyDescent="0.25">
      <c r="A1090" s="33">
        <v>220260001443</v>
      </c>
      <c r="B1090" s="55" t="s">
        <v>485</v>
      </c>
      <c r="C1090" s="34">
        <v>46065</v>
      </c>
      <c r="D1090" s="33">
        <v>22026000943</v>
      </c>
      <c r="E1090" s="55" t="s">
        <v>507</v>
      </c>
      <c r="F1090" s="35">
        <v>60.8</v>
      </c>
      <c r="G1090" s="55" t="s">
        <v>2267</v>
      </c>
      <c r="H1090" s="55" t="s">
        <v>2343</v>
      </c>
      <c r="I1090" s="33">
        <v>300</v>
      </c>
      <c r="J1090" s="55" t="s">
        <v>455</v>
      </c>
      <c r="K1090" s="55" t="s">
        <v>455</v>
      </c>
      <c r="L1090" s="55" t="s">
        <v>473</v>
      </c>
      <c r="M1090" s="55" t="s">
        <v>457</v>
      </c>
      <c r="N1090" s="55" t="s">
        <v>458</v>
      </c>
      <c r="O1090" s="32" t="s">
        <v>280</v>
      </c>
      <c r="P1090" s="32" t="s">
        <v>242</v>
      </c>
      <c r="Q1090" s="45" t="s">
        <v>396</v>
      </c>
      <c r="R1090" s="32" t="s">
        <v>231</v>
      </c>
      <c r="S1090" s="45" t="s">
        <v>71</v>
      </c>
      <c r="T1090" s="42" t="str">
        <f>VLOOKUP(Tabla1[[#This Row],[AREA]],Hoja1!A:B,2,FALSE)</f>
        <v>06. Educación y cultura</v>
      </c>
      <c r="U1090" s="45" t="s">
        <v>147</v>
      </c>
      <c r="V1090" s="42" t="str">
        <f>VLOOKUP(Tabla1[[#This Row],[PROGRAMA]],Hoja1!A:B,2,FALSE)</f>
        <v>3232. Conservación y mantenimiento centros educación infantil y primaria</v>
      </c>
      <c r="W1090" s="45">
        <v>21</v>
      </c>
      <c r="X1090" s="45">
        <v>212</v>
      </c>
    </row>
    <row r="1091" spans="1:24" x14ac:dyDescent="0.25">
      <c r="A1091" s="33">
        <v>220260001700</v>
      </c>
      <c r="B1091" s="55" t="s">
        <v>485</v>
      </c>
      <c r="C1091" s="34">
        <v>46065</v>
      </c>
      <c r="D1091" s="33">
        <v>22026000437</v>
      </c>
      <c r="E1091" s="55" t="s">
        <v>726</v>
      </c>
      <c r="F1091" s="35">
        <v>194.79</v>
      </c>
      <c r="G1091" s="55" t="s">
        <v>1403</v>
      </c>
      <c r="H1091" s="55" t="s">
        <v>2344</v>
      </c>
      <c r="I1091" s="33">
        <v>300</v>
      </c>
      <c r="J1091" s="55" t="s">
        <v>455</v>
      </c>
      <c r="K1091" s="55" t="s">
        <v>455</v>
      </c>
      <c r="L1091" s="55" t="s">
        <v>473</v>
      </c>
      <c r="M1091" s="55" t="s">
        <v>457</v>
      </c>
      <c r="N1091" s="55" t="s">
        <v>458</v>
      </c>
      <c r="O1091" s="32" t="s">
        <v>280</v>
      </c>
      <c r="P1091" s="32" t="s">
        <v>242</v>
      </c>
      <c r="Q1091" s="45" t="s">
        <v>396</v>
      </c>
      <c r="R1091" s="32" t="s">
        <v>231</v>
      </c>
      <c r="S1091" s="45" t="s">
        <v>69</v>
      </c>
      <c r="T1091" s="42" t="str">
        <f>VLOOKUP(Tabla1[[#This Row],[AREA]],Hoja1!A:B,2,FALSE)</f>
        <v>03. Participación ciudadana y deportes</v>
      </c>
      <c r="U1091" s="45" t="s">
        <v>192</v>
      </c>
      <c r="V1091" s="42" t="str">
        <f>VLOOKUP(Tabla1[[#This Row],[PROGRAMA]],Hoja1!A:B,2,FALSE)</f>
        <v>9241. Participación ciudadana</v>
      </c>
      <c r="W1091" s="45">
        <v>21</v>
      </c>
      <c r="X1091" s="45">
        <v>213</v>
      </c>
    </row>
    <row r="1092" spans="1:24" x14ac:dyDescent="0.25">
      <c r="A1092" s="33">
        <v>220260001785</v>
      </c>
      <c r="B1092" s="55" t="s">
        <v>451</v>
      </c>
      <c r="C1092" s="34">
        <v>46066</v>
      </c>
      <c r="D1092" s="33">
        <v>22026001388</v>
      </c>
      <c r="E1092" s="55" t="s">
        <v>661</v>
      </c>
      <c r="F1092" s="35">
        <v>574.79</v>
      </c>
      <c r="G1092" s="55" t="s">
        <v>17</v>
      </c>
      <c r="H1092" s="55" t="s">
        <v>2345</v>
      </c>
      <c r="I1092" s="33">
        <v>220</v>
      </c>
      <c r="J1092" s="55" t="s">
        <v>455</v>
      </c>
      <c r="K1092" s="55" t="s">
        <v>455</v>
      </c>
      <c r="L1092" s="55" t="s">
        <v>456</v>
      </c>
      <c r="M1092" s="55" t="s">
        <v>457</v>
      </c>
      <c r="N1092" s="55" t="s">
        <v>458</v>
      </c>
      <c r="O1092" s="32" t="s">
        <v>280</v>
      </c>
      <c r="P1092" s="32" t="s">
        <v>242</v>
      </c>
      <c r="Q1092" s="45" t="s">
        <v>396</v>
      </c>
      <c r="R1092" s="32" t="s">
        <v>231</v>
      </c>
      <c r="S1092" s="45" t="s">
        <v>72</v>
      </c>
      <c r="T1092" s="42" t="str">
        <f>VLOOKUP(Tabla1[[#This Row],[AREA]],Hoja1!A:B,2,FALSE)</f>
        <v>07. Medio ambiente</v>
      </c>
      <c r="U1092" s="45" t="s">
        <v>128</v>
      </c>
      <c r="V1092" s="42" t="str">
        <f>VLOOKUP(Tabla1[[#This Row],[PROGRAMA]],Hoja1!A:B,2,FALSE)</f>
        <v>1721. Protección del medio ambiente</v>
      </c>
      <c r="W1092" s="45">
        <v>21</v>
      </c>
      <c r="X1092" s="45">
        <v>213</v>
      </c>
    </row>
    <row r="1093" spans="1:24" x14ac:dyDescent="0.25">
      <c r="A1093" s="33">
        <v>220260001786</v>
      </c>
      <c r="B1093" s="55" t="s">
        <v>451</v>
      </c>
      <c r="C1093" s="34">
        <v>46066</v>
      </c>
      <c r="D1093" s="33">
        <v>22026001407</v>
      </c>
      <c r="E1093" s="55" t="s">
        <v>661</v>
      </c>
      <c r="F1093" s="35">
        <v>249.45</v>
      </c>
      <c r="G1093" s="55" t="s">
        <v>17</v>
      </c>
      <c r="H1093" s="55" t="s">
        <v>2346</v>
      </c>
      <c r="I1093" s="33">
        <v>220</v>
      </c>
      <c r="J1093" s="55" t="s">
        <v>455</v>
      </c>
      <c r="K1093" s="55" t="s">
        <v>455</v>
      </c>
      <c r="L1093" s="55" t="s">
        <v>456</v>
      </c>
      <c r="M1093" s="55" t="s">
        <v>457</v>
      </c>
      <c r="N1093" s="55" t="s">
        <v>458</v>
      </c>
      <c r="O1093" s="32" t="s">
        <v>280</v>
      </c>
      <c r="P1093" s="32" t="s">
        <v>242</v>
      </c>
      <c r="Q1093" s="45" t="s">
        <v>396</v>
      </c>
      <c r="R1093" s="32" t="s">
        <v>231</v>
      </c>
      <c r="S1093" s="45" t="s">
        <v>72</v>
      </c>
      <c r="T1093" s="42" t="str">
        <f>VLOOKUP(Tabla1[[#This Row],[AREA]],Hoja1!A:B,2,FALSE)</f>
        <v>07. Medio ambiente</v>
      </c>
      <c r="U1093" s="45" t="s">
        <v>128</v>
      </c>
      <c r="V1093" s="42" t="str">
        <f>VLOOKUP(Tabla1[[#This Row],[PROGRAMA]],Hoja1!A:B,2,FALSE)</f>
        <v>1721. Protección del medio ambiente</v>
      </c>
      <c r="W1093" s="45">
        <v>21</v>
      </c>
      <c r="X1093" s="45">
        <v>213</v>
      </c>
    </row>
    <row r="1094" spans="1:24" x14ac:dyDescent="0.25">
      <c r="A1094" s="33">
        <v>220260001787</v>
      </c>
      <c r="B1094" s="55" t="s">
        <v>451</v>
      </c>
      <c r="C1094" s="34">
        <v>46066</v>
      </c>
      <c r="D1094" s="33">
        <v>22026001512</v>
      </c>
      <c r="E1094" s="55" t="s">
        <v>956</v>
      </c>
      <c r="F1094" s="35">
        <v>300.08</v>
      </c>
      <c r="G1094" s="55" t="s">
        <v>18</v>
      </c>
      <c r="H1094" s="55" t="s">
        <v>2347</v>
      </c>
      <c r="I1094" s="33">
        <v>220</v>
      </c>
      <c r="J1094" s="55" t="s">
        <v>455</v>
      </c>
      <c r="K1094" s="55" t="s">
        <v>455</v>
      </c>
      <c r="L1094" s="55" t="s">
        <v>456</v>
      </c>
      <c r="M1094" s="55" t="s">
        <v>467</v>
      </c>
      <c r="N1094" s="55" t="s">
        <v>468</v>
      </c>
      <c r="O1094" s="32" t="s">
        <v>281</v>
      </c>
      <c r="P1094" s="32" t="s">
        <v>242</v>
      </c>
      <c r="Q1094" s="45" t="s">
        <v>396</v>
      </c>
      <c r="R1094" s="32" t="s">
        <v>231</v>
      </c>
      <c r="S1094" s="45" t="s">
        <v>72</v>
      </c>
      <c r="T1094" s="42" t="str">
        <f>VLOOKUP(Tabla1[[#This Row],[AREA]],Hoja1!A:B,2,FALSE)</f>
        <v>07. Medio ambiente</v>
      </c>
      <c r="U1094" s="45" t="s">
        <v>128</v>
      </c>
      <c r="V1094" s="42" t="str">
        <f>VLOOKUP(Tabla1[[#This Row],[PROGRAMA]],Hoja1!A:B,2,FALSE)</f>
        <v>1721. Protección del medio ambiente</v>
      </c>
      <c r="W1094" s="45">
        <v>22</v>
      </c>
      <c r="X1094" s="45">
        <v>22799</v>
      </c>
    </row>
    <row r="1095" spans="1:24" x14ac:dyDescent="0.25">
      <c r="A1095" s="33">
        <v>220260001790</v>
      </c>
      <c r="B1095" s="55" t="s">
        <v>451</v>
      </c>
      <c r="C1095" s="34">
        <v>46066</v>
      </c>
      <c r="D1095" s="33">
        <v>22026001986</v>
      </c>
      <c r="E1095" s="55" t="s">
        <v>588</v>
      </c>
      <c r="F1095" s="35">
        <v>368.46</v>
      </c>
      <c r="G1095" s="55" t="s">
        <v>17</v>
      </c>
      <c r="H1095" s="55" t="s">
        <v>2348</v>
      </c>
      <c r="I1095" s="33">
        <v>220</v>
      </c>
      <c r="J1095" s="55" t="s">
        <v>455</v>
      </c>
      <c r="K1095" s="55" t="s">
        <v>455</v>
      </c>
      <c r="L1095" s="55" t="s">
        <v>456</v>
      </c>
      <c r="M1095" s="55" t="s">
        <v>457</v>
      </c>
      <c r="N1095" s="55" t="s">
        <v>458</v>
      </c>
      <c r="O1095" s="32" t="s">
        <v>280</v>
      </c>
      <c r="P1095" s="32" t="s">
        <v>242</v>
      </c>
      <c r="Q1095" s="45" t="s">
        <v>396</v>
      </c>
      <c r="R1095" s="32" t="s">
        <v>231</v>
      </c>
      <c r="S1095" s="45" t="s">
        <v>75</v>
      </c>
      <c r="T1095" s="42" t="str">
        <f>VLOOKUP(Tabla1[[#This Row],[AREA]],Hoja1!A:B,2,FALSE)</f>
        <v>10. Personas mayores, familia y servicios sociales</v>
      </c>
      <c r="U1095" s="45" t="s">
        <v>136</v>
      </c>
      <c r="V1095" s="42" t="str">
        <f>VLOOKUP(Tabla1[[#This Row],[PROGRAMA]],Hoja1!A:B,2,FALSE)</f>
        <v>2315. Políticas de Igualdad e infancia</v>
      </c>
      <c r="W1095" s="45">
        <v>21</v>
      </c>
      <c r="X1095" s="45">
        <v>213</v>
      </c>
    </row>
    <row r="1096" spans="1:24" x14ac:dyDescent="0.25">
      <c r="A1096" s="33">
        <v>220260002506</v>
      </c>
      <c r="B1096" s="55" t="s">
        <v>451</v>
      </c>
      <c r="C1096" s="34">
        <v>46071</v>
      </c>
      <c r="D1096" s="33">
        <v>22026002094</v>
      </c>
      <c r="E1096" s="55" t="s">
        <v>1109</v>
      </c>
      <c r="F1096" s="35">
        <v>1659.82</v>
      </c>
      <c r="G1096" s="55" t="s">
        <v>2349</v>
      </c>
      <c r="H1096" s="55" t="s">
        <v>2350</v>
      </c>
      <c r="I1096" s="33">
        <v>220</v>
      </c>
      <c r="J1096" s="55" t="s">
        <v>2351</v>
      </c>
      <c r="K1096" s="55" t="s">
        <v>494</v>
      </c>
      <c r="L1096" s="55" t="s">
        <v>456</v>
      </c>
      <c r="M1096" s="55" t="s">
        <v>467</v>
      </c>
      <c r="N1096" s="55" t="s">
        <v>468</v>
      </c>
      <c r="O1096" s="32" t="s">
        <v>281</v>
      </c>
      <c r="P1096" s="32" t="s">
        <v>242</v>
      </c>
      <c r="Q1096" s="45" t="s">
        <v>396</v>
      </c>
      <c r="R1096" s="32" t="s">
        <v>231</v>
      </c>
      <c r="S1096" s="45" t="s">
        <v>70</v>
      </c>
      <c r="T1096" s="42" t="str">
        <f>VLOOKUP(Tabla1[[#This Row],[AREA]],Hoja1!A:B,2,FALSE)</f>
        <v>04. Hacienda, personal y modernización administrativa</v>
      </c>
      <c r="U1096" s="45" t="s">
        <v>195</v>
      </c>
      <c r="V1096" s="42" t="str">
        <f>VLOOKUP(Tabla1[[#This Row],[PROGRAMA]],Hoja1!A:B,2,FALSE)</f>
        <v>9321. Gestión de ingresos e inspección</v>
      </c>
      <c r="W1096" s="45">
        <v>22</v>
      </c>
      <c r="X1096" s="45">
        <v>22799</v>
      </c>
    </row>
    <row r="1097" spans="1:24" x14ac:dyDescent="0.25">
      <c r="A1097" s="33">
        <v>220260001791</v>
      </c>
      <c r="B1097" s="55" t="s">
        <v>451</v>
      </c>
      <c r="C1097" s="34">
        <v>46066</v>
      </c>
      <c r="D1097" s="33">
        <v>22026001990</v>
      </c>
      <c r="E1097" s="55" t="s">
        <v>588</v>
      </c>
      <c r="F1097" s="35">
        <v>224.24</v>
      </c>
      <c r="G1097" s="55" t="s">
        <v>17</v>
      </c>
      <c r="H1097" s="55" t="s">
        <v>2352</v>
      </c>
      <c r="I1097" s="33">
        <v>220</v>
      </c>
      <c r="J1097" s="55" t="s">
        <v>455</v>
      </c>
      <c r="K1097" s="55" t="s">
        <v>455</v>
      </c>
      <c r="L1097" s="55" t="s">
        <v>456</v>
      </c>
      <c r="M1097" s="55" t="s">
        <v>457</v>
      </c>
      <c r="N1097" s="55" t="s">
        <v>458</v>
      </c>
      <c r="O1097" s="32" t="s">
        <v>280</v>
      </c>
      <c r="P1097" s="32" t="s">
        <v>242</v>
      </c>
      <c r="Q1097" s="45" t="s">
        <v>396</v>
      </c>
      <c r="R1097" s="32" t="s">
        <v>231</v>
      </c>
      <c r="S1097" s="45" t="s">
        <v>75</v>
      </c>
      <c r="T1097" s="42" t="str">
        <f>VLOOKUP(Tabla1[[#This Row],[AREA]],Hoja1!A:B,2,FALSE)</f>
        <v>10. Personas mayores, familia y servicios sociales</v>
      </c>
      <c r="U1097" s="45" t="s">
        <v>136</v>
      </c>
      <c r="V1097" s="42" t="str">
        <f>VLOOKUP(Tabla1[[#This Row],[PROGRAMA]],Hoja1!A:B,2,FALSE)</f>
        <v>2315. Políticas de Igualdad e infancia</v>
      </c>
      <c r="W1097" s="45">
        <v>21</v>
      </c>
      <c r="X1097" s="45">
        <v>213</v>
      </c>
    </row>
    <row r="1098" spans="1:24" x14ac:dyDescent="0.25">
      <c r="A1098" s="33">
        <v>220260002072</v>
      </c>
      <c r="B1098" s="55" t="s">
        <v>485</v>
      </c>
      <c r="C1098" s="34">
        <v>46069</v>
      </c>
      <c r="D1098" s="33">
        <v>22026000943</v>
      </c>
      <c r="E1098" s="55" t="s">
        <v>507</v>
      </c>
      <c r="F1098" s="35">
        <v>41.75</v>
      </c>
      <c r="G1098" s="55" t="s">
        <v>910</v>
      </c>
      <c r="H1098" s="55" t="s">
        <v>2353</v>
      </c>
      <c r="I1098" s="33">
        <v>300</v>
      </c>
      <c r="J1098" s="55" t="s">
        <v>455</v>
      </c>
      <c r="K1098" s="55" t="s">
        <v>455</v>
      </c>
      <c r="L1098" s="55" t="s">
        <v>473</v>
      </c>
      <c r="M1098" s="55" t="s">
        <v>457</v>
      </c>
      <c r="N1098" s="55" t="s">
        <v>458</v>
      </c>
      <c r="O1098" s="32" t="s">
        <v>280</v>
      </c>
      <c r="P1098" s="32" t="s">
        <v>242</v>
      </c>
      <c r="Q1098" s="45" t="s">
        <v>396</v>
      </c>
      <c r="R1098" s="32" t="s">
        <v>231</v>
      </c>
      <c r="S1098" s="45" t="s">
        <v>71</v>
      </c>
      <c r="T1098" s="42" t="str">
        <f>VLOOKUP(Tabla1[[#This Row],[AREA]],Hoja1!A:B,2,FALSE)</f>
        <v>06. Educación y cultura</v>
      </c>
      <c r="U1098" s="45" t="s">
        <v>147</v>
      </c>
      <c r="V1098" s="42" t="str">
        <f>VLOOKUP(Tabla1[[#This Row],[PROGRAMA]],Hoja1!A:B,2,FALSE)</f>
        <v>3232. Conservación y mantenimiento centros educación infantil y primaria</v>
      </c>
      <c r="W1098" s="45">
        <v>21</v>
      </c>
      <c r="X1098" s="45">
        <v>212</v>
      </c>
    </row>
    <row r="1099" spans="1:24" x14ac:dyDescent="0.25">
      <c r="A1099" s="33">
        <v>220260002074</v>
      </c>
      <c r="B1099" s="55" t="s">
        <v>485</v>
      </c>
      <c r="C1099" s="34">
        <v>46069</v>
      </c>
      <c r="D1099" s="33">
        <v>22026000943</v>
      </c>
      <c r="E1099" s="55" t="s">
        <v>507</v>
      </c>
      <c r="F1099" s="35">
        <v>195.94</v>
      </c>
      <c r="G1099" s="55" t="s">
        <v>910</v>
      </c>
      <c r="H1099" s="55" t="s">
        <v>2354</v>
      </c>
      <c r="I1099" s="33">
        <v>300</v>
      </c>
      <c r="J1099" s="55" t="s">
        <v>455</v>
      </c>
      <c r="K1099" s="55" t="s">
        <v>455</v>
      </c>
      <c r="L1099" s="55" t="s">
        <v>473</v>
      </c>
      <c r="M1099" s="55" t="s">
        <v>457</v>
      </c>
      <c r="N1099" s="55" t="s">
        <v>458</v>
      </c>
      <c r="O1099" s="32" t="s">
        <v>280</v>
      </c>
      <c r="P1099" s="32" t="s">
        <v>242</v>
      </c>
      <c r="Q1099" s="45" t="s">
        <v>396</v>
      </c>
      <c r="R1099" s="32" t="s">
        <v>231</v>
      </c>
      <c r="S1099" s="45" t="s">
        <v>71</v>
      </c>
      <c r="T1099" s="42" t="str">
        <f>VLOOKUP(Tabla1[[#This Row],[AREA]],Hoja1!A:B,2,FALSE)</f>
        <v>06. Educación y cultura</v>
      </c>
      <c r="U1099" s="45" t="s">
        <v>147</v>
      </c>
      <c r="V1099" s="42" t="str">
        <f>VLOOKUP(Tabla1[[#This Row],[PROGRAMA]],Hoja1!A:B,2,FALSE)</f>
        <v>3232. Conservación y mantenimiento centros educación infantil y primaria</v>
      </c>
      <c r="W1099" s="45">
        <v>21</v>
      </c>
      <c r="X1099" s="45">
        <v>212</v>
      </c>
    </row>
    <row r="1100" spans="1:24" x14ac:dyDescent="0.25">
      <c r="A1100" s="33">
        <v>220260002076</v>
      </c>
      <c r="B1100" s="55" t="s">
        <v>485</v>
      </c>
      <c r="C1100" s="34">
        <v>46069</v>
      </c>
      <c r="D1100" s="33">
        <v>22026000943</v>
      </c>
      <c r="E1100" s="55" t="s">
        <v>507</v>
      </c>
      <c r="F1100" s="35">
        <v>10.94</v>
      </c>
      <c r="G1100" s="55" t="s">
        <v>2335</v>
      </c>
      <c r="H1100" s="55" t="s">
        <v>2355</v>
      </c>
      <c r="I1100" s="33">
        <v>300</v>
      </c>
      <c r="J1100" s="55" t="s">
        <v>455</v>
      </c>
      <c r="K1100" s="55" t="s">
        <v>455</v>
      </c>
      <c r="L1100" s="55" t="s">
        <v>473</v>
      </c>
      <c r="M1100" s="55" t="s">
        <v>457</v>
      </c>
      <c r="N1100" s="55" t="s">
        <v>458</v>
      </c>
      <c r="O1100" s="32" t="s">
        <v>280</v>
      </c>
      <c r="P1100" s="32" t="s">
        <v>242</v>
      </c>
      <c r="Q1100" s="45" t="s">
        <v>396</v>
      </c>
      <c r="R1100" s="32" t="s">
        <v>231</v>
      </c>
      <c r="S1100" s="45" t="s">
        <v>71</v>
      </c>
      <c r="T1100" s="42" t="str">
        <f>VLOOKUP(Tabla1[[#This Row],[AREA]],Hoja1!A:B,2,FALSE)</f>
        <v>06. Educación y cultura</v>
      </c>
      <c r="U1100" s="45" t="s">
        <v>147</v>
      </c>
      <c r="V1100" s="42" t="str">
        <f>VLOOKUP(Tabla1[[#This Row],[PROGRAMA]],Hoja1!A:B,2,FALSE)</f>
        <v>3232. Conservación y mantenimiento centros educación infantil y primaria</v>
      </c>
      <c r="W1100" s="45">
        <v>21</v>
      </c>
      <c r="X1100" s="45">
        <v>212</v>
      </c>
    </row>
    <row r="1101" spans="1:24" x14ac:dyDescent="0.25">
      <c r="A1101" s="33">
        <v>220260002078</v>
      </c>
      <c r="B1101" s="55" t="s">
        <v>485</v>
      </c>
      <c r="C1101" s="34">
        <v>46069</v>
      </c>
      <c r="D1101" s="33">
        <v>22026000943</v>
      </c>
      <c r="E1101" s="55" t="s">
        <v>507</v>
      </c>
      <c r="F1101" s="35">
        <v>11.4</v>
      </c>
      <c r="G1101" s="55" t="s">
        <v>2335</v>
      </c>
      <c r="H1101" s="55" t="s">
        <v>2356</v>
      </c>
      <c r="I1101" s="33">
        <v>300</v>
      </c>
      <c r="J1101" s="55" t="s">
        <v>455</v>
      </c>
      <c r="K1101" s="55" t="s">
        <v>455</v>
      </c>
      <c r="L1101" s="55" t="s">
        <v>473</v>
      </c>
      <c r="M1101" s="55" t="s">
        <v>457</v>
      </c>
      <c r="N1101" s="55" t="s">
        <v>458</v>
      </c>
      <c r="O1101" s="32" t="s">
        <v>280</v>
      </c>
      <c r="P1101" s="32" t="s">
        <v>242</v>
      </c>
      <c r="Q1101" s="45" t="s">
        <v>396</v>
      </c>
      <c r="R1101" s="32" t="s">
        <v>231</v>
      </c>
      <c r="S1101" s="45" t="s">
        <v>71</v>
      </c>
      <c r="T1101" s="42" t="str">
        <f>VLOOKUP(Tabla1[[#This Row],[AREA]],Hoja1!A:B,2,FALSE)</f>
        <v>06. Educación y cultura</v>
      </c>
      <c r="U1101" s="45" t="s">
        <v>147</v>
      </c>
      <c r="V1101" s="42" t="str">
        <f>VLOOKUP(Tabla1[[#This Row],[PROGRAMA]],Hoja1!A:B,2,FALSE)</f>
        <v>3232. Conservación y mantenimiento centros educación infantil y primaria</v>
      </c>
      <c r="W1101" s="45">
        <v>21</v>
      </c>
      <c r="X1101" s="45">
        <v>212</v>
      </c>
    </row>
    <row r="1102" spans="1:24" x14ac:dyDescent="0.25">
      <c r="A1102" s="33">
        <v>220260002080</v>
      </c>
      <c r="B1102" s="55" t="s">
        <v>485</v>
      </c>
      <c r="C1102" s="34">
        <v>46069</v>
      </c>
      <c r="D1102" s="33">
        <v>22026000943</v>
      </c>
      <c r="E1102" s="55" t="s">
        <v>507</v>
      </c>
      <c r="F1102" s="35">
        <v>27.08</v>
      </c>
      <c r="G1102" s="55" t="s">
        <v>2335</v>
      </c>
      <c r="H1102" s="55" t="s">
        <v>2357</v>
      </c>
      <c r="I1102" s="33">
        <v>300</v>
      </c>
      <c r="J1102" s="55" t="s">
        <v>455</v>
      </c>
      <c r="K1102" s="55" t="s">
        <v>455</v>
      </c>
      <c r="L1102" s="55" t="s">
        <v>473</v>
      </c>
      <c r="M1102" s="55" t="s">
        <v>457</v>
      </c>
      <c r="N1102" s="55" t="s">
        <v>458</v>
      </c>
      <c r="O1102" s="32" t="s">
        <v>280</v>
      </c>
      <c r="P1102" s="32" t="s">
        <v>242</v>
      </c>
      <c r="Q1102" s="45" t="s">
        <v>396</v>
      </c>
      <c r="R1102" s="32" t="s">
        <v>231</v>
      </c>
      <c r="S1102" s="45" t="s">
        <v>71</v>
      </c>
      <c r="T1102" s="42" t="str">
        <f>VLOOKUP(Tabla1[[#This Row],[AREA]],Hoja1!A:B,2,FALSE)</f>
        <v>06. Educación y cultura</v>
      </c>
      <c r="U1102" s="45" t="s">
        <v>147</v>
      </c>
      <c r="V1102" s="42" t="str">
        <f>VLOOKUP(Tabla1[[#This Row],[PROGRAMA]],Hoja1!A:B,2,FALSE)</f>
        <v>3232. Conservación y mantenimiento centros educación infantil y primaria</v>
      </c>
      <c r="W1102" s="45">
        <v>21</v>
      </c>
      <c r="X1102" s="45">
        <v>212</v>
      </c>
    </row>
    <row r="1103" spans="1:24" x14ac:dyDescent="0.25">
      <c r="A1103" s="33">
        <v>220260004299</v>
      </c>
      <c r="B1103" s="55" t="s">
        <v>485</v>
      </c>
      <c r="C1103" s="34">
        <v>46080</v>
      </c>
      <c r="D1103" s="33">
        <v>22026001960</v>
      </c>
      <c r="E1103" s="55" t="s">
        <v>486</v>
      </c>
      <c r="F1103" s="35">
        <v>599.63</v>
      </c>
      <c r="G1103" s="55" t="s">
        <v>1457</v>
      </c>
      <c r="H1103" s="55" t="s">
        <v>2358</v>
      </c>
      <c r="I1103" s="33">
        <v>300</v>
      </c>
      <c r="J1103" s="55" t="s">
        <v>455</v>
      </c>
      <c r="K1103" s="55" t="s">
        <v>455</v>
      </c>
      <c r="L1103" s="55" t="s">
        <v>473</v>
      </c>
      <c r="M1103" s="55" t="s">
        <v>457</v>
      </c>
      <c r="N1103" s="55" t="s">
        <v>458</v>
      </c>
      <c r="O1103" s="32" t="s">
        <v>280</v>
      </c>
      <c r="P1103" s="32" t="s">
        <v>242</v>
      </c>
      <c r="Q1103" s="45" t="s">
        <v>396</v>
      </c>
      <c r="R1103" s="32" t="s">
        <v>231</v>
      </c>
      <c r="S1103" s="45" t="s">
        <v>72</v>
      </c>
      <c r="T1103" s="42" t="str">
        <f>VLOOKUP(Tabla1[[#This Row],[AREA]],Hoja1!A:B,2,FALSE)</f>
        <v>07. Medio ambiente</v>
      </c>
      <c r="U1103" s="45" t="s">
        <v>126</v>
      </c>
      <c r="V1103" s="42" t="str">
        <f>VLOOKUP(Tabla1[[#This Row],[PROGRAMA]],Hoja1!A:B,2,FALSE)</f>
        <v>1711. Parques y jardines</v>
      </c>
      <c r="W1103" s="45">
        <v>22</v>
      </c>
      <c r="X1103" s="45">
        <v>22199</v>
      </c>
    </row>
    <row r="1104" spans="1:24" x14ac:dyDescent="0.25">
      <c r="A1104" s="33">
        <v>220260002239</v>
      </c>
      <c r="B1104" s="55" t="s">
        <v>451</v>
      </c>
      <c r="C1104" s="34">
        <v>46070</v>
      </c>
      <c r="D1104" s="33">
        <v>22026000455</v>
      </c>
      <c r="E1104" s="55" t="s">
        <v>469</v>
      </c>
      <c r="F1104" s="35">
        <v>32275</v>
      </c>
      <c r="G1104" s="55" t="s">
        <v>990</v>
      </c>
      <c r="H1104" s="55" t="s">
        <v>2359</v>
      </c>
      <c r="I1104" s="33">
        <v>220</v>
      </c>
      <c r="J1104" s="55" t="s">
        <v>494</v>
      </c>
      <c r="K1104" s="55" t="s">
        <v>494</v>
      </c>
      <c r="L1104" s="55" t="s">
        <v>473</v>
      </c>
      <c r="M1104" s="55" t="s">
        <v>457</v>
      </c>
      <c r="N1104" s="55" t="s">
        <v>458</v>
      </c>
      <c r="O1104" s="32" t="s">
        <v>276</v>
      </c>
      <c r="P1104" s="32" t="s">
        <v>242</v>
      </c>
      <c r="Q1104" s="45" t="s">
        <v>397</v>
      </c>
      <c r="R1104" s="32" t="s">
        <v>232</v>
      </c>
      <c r="S1104" s="45" t="s">
        <v>70</v>
      </c>
      <c r="T1104" s="42" t="str">
        <f>VLOOKUP(Tabla1[[#This Row],[AREA]],Hoja1!A:B,2,FALSE)</f>
        <v>04. Hacienda, personal y modernización administrativa</v>
      </c>
      <c r="U1104" s="45" t="s">
        <v>186</v>
      </c>
      <c r="V1104" s="42" t="str">
        <f>VLOOKUP(Tabla1[[#This Row],[PROGRAMA]],Hoja1!A:B,2,FALSE)</f>
        <v>9204. Tecnologías de la información y comunicación</v>
      </c>
      <c r="W1104" s="45">
        <v>64</v>
      </c>
      <c r="X1104" s="45">
        <v>641</v>
      </c>
    </row>
    <row r="1105" spans="1:24" x14ac:dyDescent="0.25">
      <c r="A1105" s="33">
        <v>220260001783</v>
      </c>
      <c r="B1105" s="55" t="s">
        <v>451</v>
      </c>
      <c r="C1105" s="34">
        <v>46066</v>
      </c>
      <c r="D1105" s="33">
        <v>22026001579</v>
      </c>
      <c r="E1105" s="55" t="s">
        <v>573</v>
      </c>
      <c r="F1105" s="35">
        <v>717.9</v>
      </c>
      <c r="G1105" s="55" t="s">
        <v>2360</v>
      </c>
      <c r="H1105" s="55" t="s">
        <v>2361</v>
      </c>
      <c r="I1105" s="33">
        <v>220</v>
      </c>
      <c r="J1105" s="55" t="s">
        <v>523</v>
      </c>
      <c r="K1105" s="55" t="s">
        <v>455</v>
      </c>
      <c r="L1105" s="55" t="s">
        <v>456</v>
      </c>
      <c r="M1105" s="55" t="s">
        <v>467</v>
      </c>
      <c r="N1105" s="55" t="s">
        <v>468</v>
      </c>
      <c r="O1105" s="32" t="s">
        <v>281</v>
      </c>
      <c r="P1105" s="32" t="s">
        <v>242</v>
      </c>
      <c r="Q1105" s="45" t="s">
        <v>396</v>
      </c>
      <c r="R1105" s="32" t="s">
        <v>231</v>
      </c>
      <c r="S1105" s="45" t="s">
        <v>70</v>
      </c>
      <c r="T1105" s="42" t="str">
        <f>VLOOKUP(Tabla1[[#This Row],[AREA]],Hoja1!A:B,2,FALSE)</f>
        <v>04. Hacienda, personal y modernización administrativa</v>
      </c>
      <c r="U1105" s="45" t="s">
        <v>186</v>
      </c>
      <c r="V1105" s="42" t="str">
        <f>VLOOKUP(Tabla1[[#This Row],[PROGRAMA]],Hoja1!A:B,2,FALSE)</f>
        <v>9204. Tecnologías de la información y comunicación</v>
      </c>
      <c r="W1105" s="45">
        <v>21</v>
      </c>
      <c r="X1105" s="45">
        <v>213</v>
      </c>
    </row>
    <row r="1106" spans="1:24" x14ac:dyDescent="0.25">
      <c r="A1106" s="33">
        <v>220260002501</v>
      </c>
      <c r="B1106" s="55" t="s">
        <v>451</v>
      </c>
      <c r="C1106" s="34">
        <v>46071</v>
      </c>
      <c r="D1106" s="33">
        <v>22026000982</v>
      </c>
      <c r="E1106" s="55" t="s">
        <v>1109</v>
      </c>
      <c r="F1106" s="35">
        <v>1423.76</v>
      </c>
      <c r="G1106" s="55" t="s">
        <v>435</v>
      </c>
      <c r="H1106" s="55" t="s">
        <v>2362</v>
      </c>
      <c r="I1106" s="33">
        <v>220</v>
      </c>
      <c r="J1106" s="55" t="s">
        <v>455</v>
      </c>
      <c r="K1106" s="55" t="s">
        <v>455</v>
      </c>
      <c r="L1106" s="55" t="s">
        <v>456</v>
      </c>
      <c r="M1106" s="55" t="s">
        <v>467</v>
      </c>
      <c r="N1106" s="55" t="s">
        <v>468</v>
      </c>
      <c r="O1106" s="32" t="s">
        <v>281</v>
      </c>
      <c r="P1106" s="32" t="s">
        <v>242</v>
      </c>
      <c r="Q1106" s="45" t="s">
        <v>396</v>
      </c>
      <c r="R1106" s="32" t="s">
        <v>231</v>
      </c>
      <c r="S1106" s="45" t="s">
        <v>70</v>
      </c>
      <c r="T1106" s="42" t="str">
        <f>VLOOKUP(Tabla1[[#This Row],[AREA]],Hoja1!A:B,2,FALSE)</f>
        <v>04. Hacienda, personal y modernización administrativa</v>
      </c>
      <c r="U1106" s="45" t="s">
        <v>195</v>
      </c>
      <c r="V1106" s="42" t="str">
        <f>VLOOKUP(Tabla1[[#This Row],[PROGRAMA]],Hoja1!A:B,2,FALSE)</f>
        <v>9321. Gestión de ingresos e inspección</v>
      </c>
      <c r="W1106" s="45">
        <v>22</v>
      </c>
      <c r="X1106" s="45">
        <v>22799</v>
      </c>
    </row>
    <row r="1107" spans="1:24" x14ac:dyDescent="0.25">
      <c r="A1107" s="33">
        <v>220260002503</v>
      </c>
      <c r="B1107" s="55" t="s">
        <v>451</v>
      </c>
      <c r="C1107" s="34">
        <v>46071</v>
      </c>
      <c r="D1107" s="33">
        <v>22026001098</v>
      </c>
      <c r="E1107" s="55" t="s">
        <v>1109</v>
      </c>
      <c r="F1107" s="35">
        <v>7229.75</v>
      </c>
      <c r="G1107" s="55" t="s">
        <v>2363</v>
      </c>
      <c r="H1107" s="55" t="s">
        <v>2364</v>
      </c>
      <c r="I1107" s="33">
        <v>220</v>
      </c>
      <c r="J1107" s="55" t="s">
        <v>2365</v>
      </c>
      <c r="K1107" s="55" t="s">
        <v>478</v>
      </c>
      <c r="L1107" s="55" t="s">
        <v>456</v>
      </c>
      <c r="M1107" s="55" t="s">
        <v>467</v>
      </c>
      <c r="N1107" s="55" t="s">
        <v>468</v>
      </c>
      <c r="O1107" s="32" t="s">
        <v>281</v>
      </c>
      <c r="P1107" s="32" t="s">
        <v>242</v>
      </c>
      <c r="Q1107" s="45" t="s">
        <v>396</v>
      </c>
      <c r="R1107" s="32" t="s">
        <v>231</v>
      </c>
      <c r="S1107" s="45" t="s">
        <v>70</v>
      </c>
      <c r="T1107" s="42" t="str">
        <f>VLOOKUP(Tabla1[[#This Row],[AREA]],Hoja1!A:B,2,FALSE)</f>
        <v>04. Hacienda, personal y modernización administrativa</v>
      </c>
      <c r="U1107" s="45" t="s">
        <v>195</v>
      </c>
      <c r="V1107" s="42" t="str">
        <f>VLOOKUP(Tabla1[[#This Row],[PROGRAMA]],Hoja1!A:B,2,FALSE)</f>
        <v>9321. Gestión de ingresos e inspección</v>
      </c>
      <c r="W1107" s="45">
        <v>22</v>
      </c>
      <c r="X1107" s="45">
        <v>22799</v>
      </c>
    </row>
    <row r="1108" spans="1:24" x14ac:dyDescent="0.25">
      <c r="A1108" s="33">
        <v>220260004301</v>
      </c>
      <c r="B1108" s="55" t="s">
        <v>485</v>
      </c>
      <c r="C1108" s="34">
        <v>46080</v>
      </c>
      <c r="D1108" s="33">
        <v>22026001960</v>
      </c>
      <c r="E1108" s="55" t="s">
        <v>486</v>
      </c>
      <c r="F1108" s="35">
        <v>692.86</v>
      </c>
      <c r="G1108" s="55" t="s">
        <v>1457</v>
      </c>
      <c r="H1108" s="55" t="s">
        <v>2366</v>
      </c>
      <c r="I1108" s="33">
        <v>300</v>
      </c>
      <c r="J1108" s="55" t="s">
        <v>455</v>
      </c>
      <c r="K1108" s="55" t="s">
        <v>455</v>
      </c>
      <c r="L1108" s="55" t="s">
        <v>473</v>
      </c>
      <c r="M1108" s="55" t="s">
        <v>457</v>
      </c>
      <c r="N1108" s="55" t="s">
        <v>458</v>
      </c>
      <c r="O1108" s="32" t="s">
        <v>280</v>
      </c>
      <c r="P1108" s="32" t="s">
        <v>242</v>
      </c>
      <c r="Q1108" s="45" t="s">
        <v>396</v>
      </c>
      <c r="R1108" s="32" t="s">
        <v>231</v>
      </c>
      <c r="S1108" s="45" t="s">
        <v>72</v>
      </c>
      <c r="T1108" s="42" t="str">
        <f>VLOOKUP(Tabla1[[#This Row],[AREA]],Hoja1!A:B,2,FALSE)</f>
        <v>07. Medio ambiente</v>
      </c>
      <c r="U1108" s="45" t="s">
        <v>126</v>
      </c>
      <c r="V1108" s="42" t="str">
        <f>VLOOKUP(Tabla1[[#This Row],[PROGRAMA]],Hoja1!A:B,2,FALSE)</f>
        <v>1711. Parques y jardines</v>
      </c>
      <c r="W1108" s="45">
        <v>22</v>
      </c>
      <c r="X1108" s="45">
        <v>22199</v>
      </c>
    </row>
    <row r="1109" spans="1:24" x14ac:dyDescent="0.25">
      <c r="A1109" s="33">
        <v>220260004303</v>
      </c>
      <c r="B1109" s="55" t="s">
        <v>485</v>
      </c>
      <c r="C1109" s="34">
        <v>46080</v>
      </c>
      <c r="D1109" s="33">
        <v>22026001960</v>
      </c>
      <c r="E1109" s="55" t="s">
        <v>486</v>
      </c>
      <c r="F1109" s="35">
        <v>215.28</v>
      </c>
      <c r="G1109" s="55" t="s">
        <v>1457</v>
      </c>
      <c r="H1109" s="55" t="s">
        <v>2367</v>
      </c>
      <c r="I1109" s="33">
        <v>300</v>
      </c>
      <c r="J1109" s="55" t="s">
        <v>455</v>
      </c>
      <c r="K1109" s="55" t="s">
        <v>455</v>
      </c>
      <c r="L1109" s="55" t="s">
        <v>473</v>
      </c>
      <c r="M1109" s="55" t="s">
        <v>457</v>
      </c>
      <c r="N1109" s="55" t="s">
        <v>458</v>
      </c>
      <c r="O1109" s="32" t="s">
        <v>280</v>
      </c>
      <c r="P1109" s="32" t="s">
        <v>242</v>
      </c>
      <c r="Q1109" s="45" t="s">
        <v>396</v>
      </c>
      <c r="R1109" s="32" t="s">
        <v>231</v>
      </c>
      <c r="S1109" s="45" t="s">
        <v>72</v>
      </c>
      <c r="T1109" s="42" t="str">
        <f>VLOOKUP(Tabla1[[#This Row],[AREA]],Hoja1!A:B,2,FALSE)</f>
        <v>07. Medio ambiente</v>
      </c>
      <c r="U1109" s="45" t="s">
        <v>126</v>
      </c>
      <c r="V1109" s="42" t="str">
        <f>VLOOKUP(Tabla1[[#This Row],[PROGRAMA]],Hoja1!A:B,2,FALSE)</f>
        <v>1711. Parques y jardines</v>
      </c>
      <c r="W1109" s="45">
        <v>22</v>
      </c>
      <c r="X1109" s="45">
        <v>22199</v>
      </c>
    </row>
    <row r="1110" spans="1:24" x14ac:dyDescent="0.25">
      <c r="A1110" s="33">
        <v>220260004305</v>
      </c>
      <c r="B1110" s="55" t="s">
        <v>485</v>
      </c>
      <c r="C1110" s="34">
        <v>46080</v>
      </c>
      <c r="D1110" s="33">
        <v>22026001960</v>
      </c>
      <c r="E1110" s="55" t="s">
        <v>486</v>
      </c>
      <c r="F1110" s="35">
        <v>171.08</v>
      </c>
      <c r="G1110" s="55" t="s">
        <v>1457</v>
      </c>
      <c r="H1110" s="55" t="s">
        <v>2368</v>
      </c>
      <c r="I1110" s="33">
        <v>300</v>
      </c>
      <c r="J1110" s="55" t="s">
        <v>455</v>
      </c>
      <c r="K1110" s="55" t="s">
        <v>455</v>
      </c>
      <c r="L1110" s="55" t="s">
        <v>473</v>
      </c>
      <c r="M1110" s="55" t="s">
        <v>457</v>
      </c>
      <c r="N1110" s="55" t="s">
        <v>458</v>
      </c>
      <c r="O1110" s="32" t="s">
        <v>280</v>
      </c>
      <c r="P1110" s="32" t="s">
        <v>242</v>
      </c>
      <c r="Q1110" s="45" t="s">
        <v>396</v>
      </c>
      <c r="R1110" s="32" t="s">
        <v>231</v>
      </c>
      <c r="S1110" s="45" t="s">
        <v>72</v>
      </c>
      <c r="T1110" s="42" t="str">
        <f>VLOOKUP(Tabla1[[#This Row],[AREA]],Hoja1!A:B,2,FALSE)</f>
        <v>07. Medio ambiente</v>
      </c>
      <c r="U1110" s="45" t="s">
        <v>126</v>
      </c>
      <c r="V1110" s="42" t="str">
        <f>VLOOKUP(Tabla1[[#This Row],[PROGRAMA]],Hoja1!A:B,2,FALSE)</f>
        <v>1711. Parques y jardines</v>
      </c>
      <c r="W1110" s="45">
        <v>22</v>
      </c>
      <c r="X1110" s="45">
        <v>22199</v>
      </c>
    </row>
    <row r="1111" spans="1:24" x14ac:dyDescent="0.25">
      <c r="A1111" s="33">
        <v>220260004307</v>
      </c>
      <c r="B1111" s="55" t="s">
        <v>485</v>
      </c>
      <c r="C1111" s="34">
        <v>46080</v>
      </c>
      <c r="D1111" s="33">
        <v>22026001960</v>
      </c>
      <c r="E1111" s="55" t="s">
        <v>486</v>
      </c>
      <c r="F1111" s="35">
        <v>304.17</v>
      </c>
      <c r="G1111" s="55" t="s">
        <v>323</v>
      </c>
      <c r="H1111" s="55" t="s">
        <v>2369</v>
      </c>
      <c r="I1111" s="33">
        <v>300</v>
      </c>
      <c r="J1111" s="55" t="s">
        <v>455</v>
      </c>
      <c r="K1111" s="55" t="s">
        <v>455</v>
      </c>
      <c r="L1111" s="55" t="s">
        <v>473</v>
      </c>
      <c r="M1111" s="55" t="s">
        <v>457</v>
      </c>
      <c r="N1111" s="55" t="s">
        <v>458</v>
      </c>
      <c r="O1111" s="32" t="s">
        <v>280</v>
      </c>
      <c r="P1111" s="32" t="s">
        <v>242</v>
      </c>
      <c r="Q1111" s="45" t="s">
        <v>396</v>
      </c>
      <c r="R1111" s="32" t="s">
        <v>231</v>
      </c>
      <c r="S1111" s="45" t="s">
        <v>72</v>
      </c>
      <c r="T1111" s="42" t="str">
        <f>VLOOKUP(Tabla1[[#This Row],[AREA]],Hoja1!A:B,2,FALSE)</f>
        <v>07. Medio ambiente</v>
      </c>
      <c r="U1111" s="45" t="s">
        <v>126</v>
      </c>
      <c r="V1111" s="42" t="str">
        <f>VLOOKUP(Tabla1[[#This Row],[PROGRAMA]],Hoja1!A:B,2,FALSE)</f>
        <v>1711. Parques y jardines</v>
      </c>
      <c r="W1111" s="45">
        <v>22</v>
      </c>
      <c r="X1111" s="45">
        <v>22199</v>
      </c>
    </row>
    <row r="1112" spans="1:24" x14ac:dyDescent="0.25">
      <c r="A1112" s="33">
        <v>220259000313</v>
      </c>
      <c r="B1112" s="55" t="s">
        <v>451</v>
      </c>
      <c r="C1112" s="34">
        <v>46023</v>
      </c>
      <c r="D1112" s="33">
        <v>22026001419</v>
      </c>
      <c r="E1112" s="55" t="s">
        <v>559</v>
      </c>
      <c r="F1112" s="35">
        <v>13500</v>
      </c>
      <c r="G1112" s="55" t="s">
        <v>1179</v>
      </c>
      <c r="H1112" s="55" t="s">
        <v>2370</v>
      </c>
      <c r="I1112" s="33">
        <v>220</v>
      </c>
      <c r="J1112" s="55" t="s">
        <v>1181</v>
      </c>
      <c r="K1112" s="55" t="s">
        <v>1182</v>
      </c>
      <c r="L1112" s="55" t="s">
        <v>456</v>
      </c>
      <c r="M1112" s="55" t="s">
        <v>457</v>
      </c>
      <c r="N1112" s="55" t="s">
        <v>458</v>
      </c>
      <c r="O1112" s="32" t="s">
        <v>276</v>
      </c>
      <c r="P1112" s="32" t="s">
        <v>242</v>
      </c>
      <c r="Q1112" s="45" t="s">
        <v>396</v>
      </c>
      <c r="R1112" s="32" t="s">
        <v>231</v>
      </c>
      <c r="S1112" s="45" t="s">
        <v>75</v>
      </c>
      <c r="T1112" s="42" t="str">
        <f>VLOOKUP(Tabla1[[#This Row],[AREA]],Hoja1!A:B,2,FALSE)</f>
        <v>10. Personas mayores, familia y servicios sociales</v>
      </c>
      <c r="U1112" s="45" t="s">
        <v>136</v>
      </c>
      <c r="V1112" s="42" t="str">
        <f>VLOOKUP(Tabla1[[#This Row],[PROGRAMA]],Hoja1!A:B,2,FALSE)</f>
        <v>2315. Políticas de Igualdad e infancia</v>
      </c>
      <c r="W1112" s="45">
        <v>22</v>
      </c>
      <c r="X1112" s="45">
        <v>22799</v>
      </c>
    </row>
    <row r="1113" spans="1:24" x14ac:dyDescent="0.25">
      <c r="A1113" s="33">
        <v>220259000945</v>
      </c>
      <c r="B1113" s="55" t="s">
        <v>451</v>
      </c>
      <c r="C1113" s="34">
        <v>46023</v>
      </c>
      <c r="D1113" s="33">
        <v>22026002053</v>
      </c>
      <c r="E1113" s="55" t="s">
        <v>525</v>
      </c>
      <c r="F1113" s="35">
        <v>4214.83</v>
      </c>
      <c r="G1113" s="55" t="s">
        <v>343</v>
      </c>
      <c r="H1113" s="55" t="s">
        <v>2371</v>
      </c>
      <c r="I1113" s="33">
        <v>220</v>
      </c>
      <c r="J1113" s="55" t="s">
        <v>455</v>
      </c>
      <c r="K1113" s="55" t="s">
        <v>455</v>
      </c>
      <c r="L1113" s="55" t="s">
        <v>456</v>
      </c>
      <c r="M1113" s="55" t="s">
        <v>467</v>
      </c>
      <c r="N1113" s="55" t="s">
        <v>468</v>
      </c>
      <c r="O1113" s="32" t="s">
        <v>281</v>
      </c>
      <c r="P1113" s="32" t="s">
        <v>242</v>
      </c>
      <c r="Q1113" s="45" t="s">
        <v>396</v>
      </c>
      <c r="R1113" s="32" t="s">
        <v>231</v>
      </c>
      <c r="S1113" s="45" t="s">
        <v>74</v>
      </c>
      <c r="T1113" s="42" t="str">
        <f>VLOOKUP(Tabla1[[#This Row],[AREA]],Hoja1!A:B,2,FALSE)</f>
        <v>09. Turismo, eventos y marca ciudad</v>
      </c>
      <c r="U1113" s="45" t="s">
        <v>176</v>
      </c>
      <c r="V1113" s="42" t="str">
        <f>VLOOKUP(Tabla1[[#This Row],[PROGRAMA]],Hoja1!A:B,2,FALSE)</f>
        <v>4321. Turismo</v>
      </c>
      <c r="W1113" s="45">
        <v>22</v>
      </c>
      <c r="X1113" s="45">
        <v>22799</v>
      </c>
    </row>
    <row r="1114" spans="1:24" x14ac:dyDescent="0.25">
      <c r="A1114" s="33">
        <v>220260004061</v>
      </c>
      <c r="B1114" s="55" t="s">
        <v>451</v>
      </c>
      <c r="C1114" s="34">
        <v>46078</v>
      </c>
      <c r="D1114" s="33">
        <v>22026002296</v>
      </c>
      <c r="E1114" s="55" t="s">
        <v>645</v>
      </c>
      <c r="F1114" s="35">
        <v>181.5</v>
      </c>
      <c r="G1114" s="55" t="s">
        <v>2372</v>
      </c>
      <c r="H1114" s="55" t="s">
        <v>2373</v>
      </c>
      <c r="I1114" s="33">
        <v>220</v>
      </c>
      <c r="J1114" s="55" t="s">
        <v>455</v>
      </c>
      <c r="K1114" s="55" t="s">
        <v>455</v>
      </c>
      <c r="L1114" s="55" t="s">
        <v>456</v>
      </c>
      <c r="M1114" s="55" t="s">
        <v>467</v>
      </c>
      <c r="N1114" s="55" t="s">
        <v>468</v>
      </c>
      <c r="O1114" s="32" t="s">
        <v>281</v>
      </c>
      <c r="P1114" s="32" t="s">
        <v>242</v>
      </c>
      <c r="Q1114" s="45" t="s">
        <v>396</v>
      </c>
      <c r="R1114" s="32" t="s">
        <v>231</v>
      </c>
      <c r="S1114" s="45" t="s">
        <v>71</v>
      </c>
      <c r="T1114" s="42" t="str">
        <f>VLOOKUP(Tabla1[[#This Row],[AREA]],Hoja1!A:B,2,FALSE)</f>
        <v>06. Educación y cultura</v>
      </c>
      <c r="U1114" s="45" t="s">
        <v>149</v>
      </c>
      <c r="V1114" s="42" t="str">
        <f>VLOOKUP(Tabla1[[#This Row],[PROGRAMA]],Hoja1!A:B,2,FALSE)</f>
        <v>3261. Servicios complementarios de educación</v>
      </c>
      <c r="W1114" s="45">
        <v>22</v>
      </c>
      <c r="X1114" s="45">
        <v>22799</v>
      </c>
    </row>
    <row r="1115" spans="1:24" x14ac:dyDescent="0.25">
      <c r="A1115" s="33">
        <v>220260002151</v>
      </c>
      <c r="B1115" s="55" t="s">
        <v>451</v>
      </c>
      <c r="C1115" s="34">
        <v>46069</v>
      </c>
      <c r="D1115" s="33">
        <v>22026002227</v>
      </c>
      <c r="E1115" s="55" t="s">
        <v>958</v>
      </c>
      <c r="F1115" s="35">
        <v>544.5</v>
      </c>
      <c r="G1115" s="55" t="s">
        <v>419</v>
      </c>
      <c r="H1115" s="55" t="s">
        <v>2374</v>
      </c>
      <c r="I1115" s="33">
        <v>220</v>
      </c>
      <c r="J1115" s="55" t="s">
        <v>455</v>
      </c>
      <c r="K1115" s="55" t="s">
        <v>455</v>
      </c>
      <c r="L1115" s="55" t="s">
        <v>456</v>
      </c>
      <c r="M1115" s="55" t="s">
        <v>467</v>
      </c>
      <c r="N1115" s="55" t="s">
        <v>468</v>
      </c>
      <c r="O1115" s="32" t="s">
        <v>281</v>
      </c>
      <c r="P1115" s="32" t="s">
        <v>242</v>
      </c>
      <c r="Q1115" s="45" t="s">
        <v>396</v>
      </c>
      <c r="R1115" s="32" t="s">
        <v>231</v>
      </c>
      <c r="S1115" s="45" t="s">
        <v>262</v>
      </c>
      <c r="T1115" s="42" t="str">
        <f>VLOOKUP(Tabla1[[#This Row],[AREA]],Hoja1!A:B,2,FALSE)</f>
        <v>11. Salud pública y seguridad ciudadana</v>
      </c>
      <c r="U1115" s="45" t="s">
        <v>118</v>
      </c>
      <c r="V1115" s="42" t="str">
        <f>VLOOKUP(Tabla1[[#This Row],[PROGRAMA]],Hoja1!A:B,2,FALSE)</f>
        <v>1621. Recogida de residuos</v>
      </c>
      <c r="W1115" s="45">
        <v>22</v>
      </c>
      <c r="X1115" s="45">
        <v>22700</v>
      </c>
    </row>
    <row r="1116" spans="1:24" x14ac:dyDescent="0.25">
      <c r="A1116" s="33">
        <v>220260002538</v>
      </c>
      <c r="B1116" s="55" t="s">
        <v>485</v>
      </c>
      <c r="C1116" s="34">
        <v>46071</v>
      </c>
      <c r="D1116" s="33">
        <v>22026000944</v>
      </c>
      <c r="E1116" s="55" t="s">
        <v>1949</v>
      </c>
      <c r="F1116" s="35">
        <v>155.63</v>
      </c>
      <c r="G1116" s="55" t="s">
        <v>1403</v>
      </c>
      <c r="H1116" s="55" t="s">
        <v>2375</v>
      </c>
      <c r="I1116" s="33">
        <v>300</v>
      </c>
      <c r="J1116" s="55" t="s">
        <v>455</v>
      </c>
      <c r="K1116" s="55" t="s">
        <v>455</v>
      </c>
      <c r="L1116" s="55" t="s">
        <v>473</v>
      </c>
      <c r="M1116" s="55" t="s">
        <v>457</v>
      </c>
      <c r="N1116" s="55" t="s">
        <v>458</v>
      </c>
      <c r="O1116" s="32" t="s">
        <v>280</v>
      </c>
      <c r="P1116" s="32" t="s">
        <v>242</v>
      </c>
      <c r="Q1116" s="45" t="s">
        <v>396</v>
      </c>
      <c r="R1116" s="32" t="s">
        <v>231</v>
      </c>
      <c r="S1116" s="45" t="s">
        <v>71</v>
      </c>
      <c r="T1116" s="42" t="str">
        <f>VLOOKUP(Tabla1[[#This Row],[AREA]],Hoja1!A:B,2,FALSE)</f>
        <v>06. Educación y cultura</v>
      </c>
      <c r="U1116" s="45" t="s">
        <v>145</v>
      </c>
      <c r="V1116" s="42" t="str">
        <f>VLOOKUP(Tabla1[[#This Row],[PROGRAMA]],Hoja1!A:B,2,FALSE)</f>
        <v>3231. Escuelas infantiles</v>
      </c>
      <c r="W1116" s="45">
        <v>21</v>
      </c>
      <c r="X1116" s="45">
        <v>212</v>
      </c>
    </row>
    <row r="1117" spans="1:24" x14ac:dyDescent="0.25">
      <c r="A1117" s="33">
        <v>220260002540</v>
      </c>
      <c r="B1117" s="55" t="s">
        <v>485</v>
      </c>
      <c r="C1117" s="34">
        <v>46071</v>
      </c>
      <c r="D1117" s="33">
        <v>22026000944</v>
      </c>
      <c r="E1117" s="55" t="s">
        <v>1949</v>
      </c>
      <c r="F1117" s="35">
        <v>68.319999999999993</v>
      </c>
      <c r="G1117" s="55" t="s">
        <v>910</v>
      </c>
      <c r="H1117" s="55" t="s">
        <v>2376</v>
      </c>
      <c r="I1117" s="33">
        <v>300</v>
      </c>
      <c r="J1117" s="55" t="s">
        <v>455</v>
      </c>
      <c r="K1117" s="55" t="s">
        <v>455</v>
      </c>
      <c r="L1117" s="55" t="s">
        <v>473</v>
      </c>
      <c r="M1117" s="55" t="s">
        <v>457</v>
      </c>
      <c r="N1117" s="55" t="s">
        <v>458</v>
      </c>
      <c r="O1117" s="32" t="s">
        <v>280</v>
      </c>
      <c r="P1117" s="32" t="s">
        <v>242</v>
      </c>
      <c r="Q1117" s="45" t="s">
        <v>396</v>
      </c>
      <c r="R1117" s="32" t="s">
        <v>231</v>
      </c>
      <c r="S1117" s="45" t="s">
        <v>71</v>
      </c>
      <c r="T1117" s="42" t="str">
        <f>VLOOKUP(Tabla1[[#This Row],[AREA]],Hoja1!A:B,2,FALSE)</f>
        <v>06. Educación y cultura</v>
      </c>
      <c r="U1117" s="45" t="s">
        <v>145</v>
      </c>
      <c r="V1117" s="42" t="str">
        <f>VLOOKUP(Tabla1[[#This Row],[PROGRAMA]],Hoja1!A:B,2,FALSE)</f>
        <v>3231. Escuelas infantiles</v>
      </c>
      <c r="W1117" s="45">
        <v>21</v>
      </c>
      <c r="X1117" s="45">
        <v>212</v>
      </c>
    </row>
    <row r="1118" spans="1:24" x14ac:dyDescent="0.25">
      <c r="A1118" s="33">
        <v>220260002152</v>
      </c>
      <c r="B1118" s="55" t="s">
        <v>451</v>
      </c>
      <c r="C1118" s="34">
        <v>46069</v>
      </c>
      <c r="D1118" s="33">
        <v>22026002228</v>
      </c>
      <c r="E1118" s="55" t="s">
        <v>500</v>
      </c>
      <c r="F1118" s="35">
        <v>3025</v>
      </c>
      <c r="G1118" s="55" t="s">
        <v>2377</v>
      </c>
      <c r="H1118" s="55" t="s">
        <v>2378</v>
      </c>
      <c r="I1118" s="33">
        <v>220</v>
      </c>
      <c r="J1118" s="55" t="s">
        <v>1411</v>
      </c>
      <c r="K1118" s="55" t="s">
        <v>455</v>
      </c>
      <c r="L1118" s="55" t="s">
        <v>456</v>
      </c>
      <c r="M1118" s="55" t="s">
        <v>467</v>
      </c>
      <c r="N1118" s="55" t="s">
        <v>468</v>
      </c>
      <c r="O1118" s="32" t="s">
        <v>281</v>
      </c>
      <c r="P1118" s="32" t="s">
        <v>242</v>
      </c>
      <c r="Q1118" s="45" t="s">
        <v>396</v>
      </c>
      <c r="R1118" s="32" t="s">
        <v>231</v>
      </c>
      <c r="S1118" s="45" t="s">
        <v>262</v>
      </c>
      <c r="T1118" s="42" t="str">
        <f>VLOOKUP(Tabla1[[#This Row],[AREA]],Hoja1!A:B,2,FALSE)</f>
        <v>11. Salud pública y seguridad ciudadana</v>
      </c>
      <c r="U1118" s="45" t="s">
        <v>118</v>
      </c>
      <c r="V1118" s="42" t="str">
        <f>VLOOKUP(Tabla1[[#This Row],[PROGRAMA]],Hoja1!A:B,2,FALSE)</f>
        <v>1621. Recogida de residuos</v>
      </c>
      <c r="W1118" s="45">
        <v>21</v>
      </c>
      <c r="X1118" s="45">
        <v>213</v>
      </c>
    </row>
    <row r="1119" spans="1:24" x14ac:dyDescent="0.25">
      <c r="A1119" s="33">
        <v>220260002549</v>
      </c>
      <c r="B1119" s="55" t="s">
        <v>485</v>
      </c>
      <c r="C1119" s="34">
        <v>46071</v>
      </c>
      <c r="D1119" s="33">
        <v>22026000945</v>
      </c>
      <c r="E1119" s="55" t="s">
        <v>2121</v>
      </c>
      <c r="F1119" s="35">
        <v>23.98</v>
      </c>
      <c r="G1119" s="55" t="s">
        <v>910</v>
      </c>
      <c r="H1119" s="55" t="s">
        <v>2379</v>
      </c>
      <c r="I1119" s="33">
        <v>300</v>
      </c>
      <c r="J1119" s="55" t="s">
        <v>455</v>
      </c>
      <c r="K1119" s="55" t="s">
        <v>455</v>
      </c>
      <c r="L1119" s="55" t="s">
        <v>473</v>
      </c>
      <c r="M1119" s="55" t="s">
        <v>457</v>
      </c>
      <c r="N1119" s="55" t="s">
        <v>458</v>
      </c>
      <c r="O1119" s="32" t="s">
        <v>280</v>
      </c>
      <c r="P1119" s="32" t="s">
        <v>242</v>
      </c>
      <c r="Q1119" s="45" t="s">
        <v>396</v>
      </c>
      <c r="R1119" s="32" t="s">
        <v>231</v>
      </c>
      <c r="S1119" s="45" t="s">
        <v>71</v>
      </c>
      <c r="T1119" s="42" t="str">
        <f>VLOOKUP(Tabla1[[#This Row],[AREA]],Hoja1!A:B,2,FALSE)</f>
        <v>06. Educación y cultura</v>
      </c>
      <c r="U1119" s="45" t="s">
        <v>153</v>
      </c>
      <c r="V1119" s="42" t="str">
        <f>VLOOKUP(Tabla1[[#This Row],[PROGRAMA]],Hoja1!A:B,2,FALSE)</f>
        <v>3321. Bibliotecas públicas</v>
      </c>
      <c r="W1119" s="45">
        <v>21</v>
      </c>
      <c r="X1119" s="45">
        <v>212</v>
      </c>
    </row>
    <row r="1120" spans="1:24" x14ac:dyDescent="0.25">
      <c r="A1120" s="33">
        <v>220260002560</v>
      </c>
      <c r="B1120" s="55" t="s">
        <v>485</v>
      </c>
      <c r="C1120" s="34">
        <v>46071</v>
      </c>
      <c r="D1120" s="33">
        <v>22026000945</v>
      </c>
      <c r="E1120" s="55" t="s">
        <v>2121</v>
      </c>
      <c r="F1120" s="35">
        <v>35.880000000000003</v>
      </c>
      <c r="G1120" s="55" t="s">
        <v>910</v>
      </c>
      <c r="H1120" s="55" t="s">
        <v>2380</v>
      </c>
      <c r="I1120" s="33">
        <v>300</v>
      </c>
      <c r="J1120" s="55" t="s">
        <v>455</v>
      </c>
      <c r="K1120" s="55" t="s">
        <v>455</v>
      </c>
      <c r="L1120" s="55" t="s">
        <v>473</v>
      </c>
      <c r="M1120" s="55" t="s">
        <v>457</v>
      </c>
      <c r="N1120" s="55" t="s">
        <v>458</v>
      </c>
      <c r="O1120" s="32" t="s">
        <v>280</v>
      </c>
      <c r="P1120" s="32" t="s">
        <v>242</v>
      </c>
      <c r="Q1120" s="45" t="s">
        <v>396</v>
      </c>
      <c r="R1120" s="32" t="s">
        <v>231</v>
      </c>
      <c r="S1120" s="45" t="s">
        <v>71</v>
      </c>
      <c r="T1120" s="42" t="str">
        <f>VLOOKUP(Tabla1[[#This Row],[AREA]],Hoja1!A:B,2,FALSE)</f>
        <v>06. Educación y cultura</v>
      </c>
      <c r="U1120" s="45" t="s">
        <v>153</v>
      </c>
      <c r="V1120" s="42" t="str">
        <f>VLOOKUP(Tabla1[[#This Row],[PROGRAMA]],Hoja1!A:B,2,FALSE)</f>
        <v>3321. Bibliotecas públicas</v>
      </c>
      <c r="W1120" s="45">
        <v>21</v>
      </c>
      <c r="X1120" s="45">
        <v>212</v>
      </c>
    </row>
    <row r="1121" spans="1:24" x14ac:dyDescent="0.25">
      <c r="A1121" s="33">
        <v>220260002585</v>
      </c>
      <c r="B1121" s="55" t="s">
        <v>485</v>
      </c>
      <c r="C1121" s="34">
        <v>46071</v>
      </c>
      <c r="D1121" s="33">
        <v>22026000436</v>
      </c>
      <c r="E1121" s="55" t="s">
        <v>535</v>
      </c>
      <c r="F1121" s="35">
        <v>105.19</v>
      </c>
      <c r="G1121" s="55" t="s">
        <v>1403</v>
      </c>
      <c r="H1121" s="55" t="s">
        <v>2381</v>
      </c>
      <c r="I1121" s="33">
        <v>300</v>
      </c>
      <c r="J1121" s="55" t="s">
        <v>455</v>
      </c>
      <c r="K1121" s="55" t="s">
        <v>455</v>
      </c>
      <c r="L1121" s="55" t="s">
        <v>473</v>
      </c>
      <c r="M1121" s="55" t="s">
        <v>457</v>
      </c>
      <c r="N1121" s="55" t="s">
        <v>458</v>
      </c>
      <c r="O1121" s="32" t="s">
        <v>280</v>
      </c>
      <c r="P1121" s="32" t="s">
        <v>242</v>
      </c>
      <c r="Q1121" s="45" t="s">
        <v>396</v>
      </c>
      <c r="R1121" s="32" t="s">
        <v>231</v>
      </c>
      <c r="S1121" s="45" t="s">
        <v>69</v>
      </c>
      <c r="T1121" s="42" t="str">
        <f>VLOOKUP(Tabla1[[#This Row],[AREA]],Hoja1!A:B,2,FALSE)</f>
        <v>03. Participación ciudadana y deportes</v>
      </c>
      <c r="U1121" s="45" t="s">
        <v>192</v>
      </c>
      <c r="V1121" s="42" t="str">
        <f>VLOOKUP(Tabla1[[#This Row],[PROGRAMA]],Hoja1!A:B,2,FALSE)</f>
        <v>9241. Participación ciudadana</v>
      </c>
      <c r="W1121" s="45">
        <v>21</v>
      </c>
      <c r="X1121" s="45">
        <v>212</v>
      </c>
    </row>
    <row r="1122" spans="1:24" x14ac:dyDescent="0.25">
      <c r="A1122" s="33">
        <v>220260002588</v>
      </c>
      <c r="B1122" s="55" t="s">
        <v>485</v>
      </c>
      <c r="C1122" s="34">
        <v>46071</v>
      </c>
      <c r="D1122" s="33">
        <v>22026000436</v>
      </c>
      <c r="E1122" s="55" t="s">
        <v>535</v>
      </c>
      <c r="F1122" s="35">
        <v>262.27999999999997</v>
      </c>
      <c r="G1122" s="55" t="s">
        <v>910</v>
      </c>
      <c r="H1122" s="55" t="s">
        <v>2382</v>
      </c>
      <c r="I1122" s="33">
        <v>300</v>
      </c>
      <c r="J1122" s="55" t="s">
        <v>455</v>
      </c>
      <c r="K1122" s="55" t="s">
        <v>455</v>
      </c>
      <c r="L1122" s="55" t="s">
        <v>473</v>
      </c>
      <c r="M1122" s="55" t="s">
        <v>457</v>
      </c>
      <c r="N1122" s="55" t="s">
        <v>458</v>
      </c>
      <c r="O1122" s="32" t="s">
        <v>280</v>
      </c>
      <c r="P1122" s="32" t="s">
        <v>242</v>
      </c>
      <c r="Q1122" s="45" t="s">
        <v>396</v>
      </c>
      <c r="R1122" s="32" t="s">
        <v>231</v>
      </c>
      <c r="S1122" s="45" t="s">
        <v>69</v>
      </c>
      <c r="T1122" s="42" t="str">
        <f>VLOOKUP(Tabla1[[#This Row],[AREA]],Hoja1!A:B,2,FALSE)</f>
        <v>03. Participación ciudadana y deportes</v>
      </c>
      <c r="U1122" s="45" t="s">
        <v>192</v>
      </c>
      <c r="V1122" s="42" t="str">
        <f>VLOOKUP(Tabla1[[#This Row],[PROGRAMA]],Hoja1!A:B,2,FALSE)</f>
        <v>9241. Participación ciudadana</v>
      </c>
      <c r="W1122" s="45">
        <v>21</v>
      </c>
      <c r="X1122" s="45">
        <v>212</v>
      </c>
    </row>
    <row r="1123" spans="1:24" x14ac:dyDescent="0.25">
      <c r="A1123" s="33">
        <v>220260002590</v>
      </c>
      <c r="B1123" s="55" t="s">
        <v>485</v>
      </c>
      <c r="C1123" s="34">
        <v>46071</v>
      </c>
      <c r="D1123" s="33">
        <v>22026000437</v>
      </c>
      <c r="E1123" s="55" t="s">
        <v>726</v>
      </c>
      <c r="F1123" s="35">
        <v>988.95</v>
      </c>
      <c r="G1123" s="55" t="s">
        <v>910</v>
      </c>
      <c r="H1123" s="55" t="s">
        <v>2383</v>
      </c>
      <c r="I1123" s="33">
        <v>300</v>
      </c>
      <c r="J1123" s="55" t="s">
        <v>455</v>
      </c>
      <c r="K1123" s="55" t="s">
        <v>455</v>
      </c>
      <c r="L1123" s="55" t="s">
        <v>473</v>
      </c>
      <c r="M1123" s="55" t="s">
        <v>457</v>
      </c>
      <c r="N1123" s="55" t="s">
        <v>458</v>
      </c>
      <c r="O1123" s="32" t="s">
        <v>280</v>
      </c>
      <c r="P1123" s="32" t="s">
        <v>242</v>
      </c>
      <c r="Q1123" s="45" t="s">
        <v>396</v>
      </c>
      <c r="R1123" s="32" t="s">
        <v>231</v>
      </c>
      <c r="S1123" s="45" t="s">
        <v>69</v>
      </c>
      <c r="T1123" s="42" t="str">
        <f>VLOOKUP(Tabla1[[#This Row],[AREA]],Hoja1!A:B,2,FALSE)</f>
        <v>03. Participación ciudadana y deportes</v>
      </c>
      <c r="U1123" s="45" t="s">
        <v>192</v>
      </c>
      <c r="V1123" s="42" t="str">
        <f>VLOOKUP(Tabla1[[#This Row],[PROGRAMA]],Hoja1!A:B,2,FALSE)</f>
        <v>9241. Participación ciudadana</v>
      </c>
      <c r="W1123" s="45">
        <v>21</v>
      </c>
      <c r="X1123" s="45">
        <v>213</v>
      </c>
    </row>
    <row r="1124" spans="1:24" x14ac:dyDescent="0.25">
      <c r="A1124" s="33">
        <v>220259000913</v>
      </c>
      <c r="B1124" s="55" t="s">
        <v>451</v>
      </c>
      <c r="C1124" s="34">
        <v>46023</v>
      </c>
      <c r="D1124" s="33">
        <v>22026001629</v>
      </c>
      <c r="E1124" s="55" t="s">
        <v>464</v>
      </c>
      <c r="F1124" s="35">
        <v>1058.75</v>
      </c>
      <c r="G1124" s="55" t="s">
        <v>258</v>
      </c>
      <c r="H1124" s="55" t="s">
        <v>2384</v>
      </c>
      <c r="I1124" s="33">
        <v>220</v>
      </c>
      <c r="J1124" s="55" t="s">
        <v>1880</v>
      </c>
      <c r="K1124" s="55" t="s">
        <v>455</v>
      </c>
      <c r="L1124" s="55" t="s">
        <v>456</v>
      </c>
      <c r="M1124" s="55" t="s">
        <v>467</v>
      </c>
      <c r="N1124" s="55" t="s">
        <v>468</v>
      </c>
      <c r="O1124" s="32" t="s">
        <v>281</v>
      </c>
      <c r="P1124" s="32" t="s">
        <v>242</v>
      </c>
      <c r="Q1124" s="45" t="s">
        <v>396</v>
      </c>
      <c r="R1124" s="32" t="s">
        <v>231</v>
      </c>
      <c r="S1124" s="45" t="s">
        <v>75</v>
      </c>
      <c r="T1124" s="42" t="str">
        <f>VLOOKUP(Tabla1[[#This Row],[AREA]],Hoja1!A:B,2,FALSE)</f>
        <v>10. Personas mayores, familia y servicios sociales</v>
      </c>
      <c r="U1124" s="45" t="s">
        <v>132</v>
      </c>
      <c r="V1124" s="42" t="str">
        <f>VLOOKUP(Tabla1[[#This Row],[PROGRAMA]],Hoja1!A:B,2,FALSE)</f>
        <v>2312. Iniciativas sociales</v>
      </c>
      <c r="W1124" s="45">
        <v>22</v>
      </c>
      <c r="X1124" s="45">
        <v>22799</v>
      </c>
    </row>
    <row r="1125" spans="1:24" x14ac:dyDescent="0.25">
      <c r="A1125" s="33">
        <v>220259000914</v>
      </c>
      <c r="B1125" s="55" t="s">
        <v>451</v>
      </c>
      <c r="C1125" s="34">
        <v>46023</v>
      </c>
      <c r="D1125" s="33">
        <v>22026001630</v>
      </c>
      <c r="E1125" s="55" t="s">
        <v>464</v>
      </c>
      <c r="F1125" s="35">
        <v>1482.25</v>
      </c>
      <c r="G1125" s="55" t="s">
        <v>258</v>
      </c>
      <c r="H1125" s="55" t="s">
        <v>2385</v>
      </c>
      <c r="I1125" s="33">
        <v>220</v>
      </c>
      <c r="J1125" s="55" t="s">
        <v>1880</v>
      </c>
      <c r="K1125" s="55" t="s">
        <v>455</v>
      </c>
      <c r="L1125" s="55" t="s">
        <v>456</v>
      </c>
      <c r="M1125" s="55" t="s">
        <v>467</v>
      </c>
      <c r="N1125" s="55" t="s">
        <v>468</v>
      </c>
      <c r="O1125" s="32" t="s">
        <v>281</v>
      </c>
      <c r="P1125" s="32" t="s">
        <v>242</v>
      </c>
      <c r="Q1125" s="45" t="s">
        <v>396</v>
      </c>
      <c r="R1125" s="32" t="s">
        <v>231</v>
      </c>
      <c r="S1125" s="45" t="s">
        <v>75</v>
      </c>
      <c r="T1125" s="42" t="str">
        <f>VLOOKUP(Tabla1[[#This Row],[AREA]],Hoja1!A:B,2,FALSE)</f>
        <v>10. Personas mayores, familia y servicios sociales</v>
      </c>
      <c r="U1125" s="45" t="s">
        <v>132</v>
      </c>
      <c r="V1125" s="42" t="str">
        <f>VLOOKUP(Tabla1[[#This Row],[PROGRAMA]],Hoja1!A:B,2,FALSE)</f>
        <v>2312. Iniciativas sociales</v>
      </c>
      <c r="W1125" s="45">
        <v>22</v>
      </c>
      <c r="X1125" s="45">
        <v>22799</v>
      </c>
    </row>
    <row r="1126" spans="1:24" x14ac:dyDescent="0.25">
      <c r="A1126" s="33">
        <v>220259000956</v>
      </c>
      <c r="B1126" s="55" t="s">
        <v>451</v>
      </c>
      <c r="C1126" s="34">
        <v>46023</v>
      </c>
      <c r="D1126" s="33">
        <v>22026001644</v>
      </c>
      <c r="E1126" s="55" t="s">
        <v>559</v>
      </c>
      <c r="F1126" s="35">
        <v>2904</v>
      </c>
      <c r="G1126" s="55" t="s">
        <v>258</v>
      </c>
      <c r="H1126" s="55" t="s">
        <v>2386</v>
      </c>
      <c r="I1126" s="33">
        <v>220</v>
      </c>
      <c r="J1126" s="55" t="s">
        <v>1880</v>
      </c>
      <c r="K1126" s="55" t="s">
        <v>455</v>
      </c>
      <c r="L1126" s="55" t="s">
        <v>456</v>
      </c>
      <c r="M1126" s="55" t="s">
        <v>467</v>
      </c>
      <c r="N1126" s="55" t="s">
        <v>468</v>
      </c>
      <c r="O1126" s="32" t="s">
        <v>281</v>
      </c>
      <c r="P1126" s="32" t="s">
        <v>242</v>
      </c>
      <c r="Q1126" s="45" t="s">
        <v>396</v>
      </c>
      <c r="R1126" s="32" t="s">
        <v>231</v>
      </c>
      <c r="S1126" s="45" t="s">
        <v>75</v>
      </c>
      <c r="T1126" s="42" t="str">
        <f>VLOOKUP(Tabla1[[#This Row],[AREA]],Hoja1!A:B,2,FALSE)</f>
        <v>10. Personas mayores, familia y servicios sociales</v>
      </c>
      <c r="U1126" s="45" t="s">
        <v>136</v>
      </c>
      <c r="V1126" s="42" t="str">
        <f>VLOOKUP(Tabla1[[#This Row],[PROGRAMA]],Hoja1!A:B,2,FALSE)</f>
        <v>2315. Políticas de Igualdad e infancia</v>
      </c>
      <c r="W1126" s="45">
        <v>22</v>
      </c>
      <c r="X1126" s="45">
        <v>22799</v>
      </c>
    </row>
    <row r="1127" spans="1:24" x14ac:dyDescent="0.25">
      <c r="A1127" s="33">
        <v>220260002592</v>
      </c>
      <c r="B1127" s="55" t="s">
        <v>485</v>
      </c>
      <c r="C1127" s="34">
        <v>46071</v>
      </c>
      <c r="D1127" s="33">
        <v>22026000436</v>
      </c>
      <c r="E1127" s="55" t="s">
        <v>535</v>
      </c>
      <c r="F1127" s="35">
        <v>55.01</v>
      </c>
      <c r="G1127" s="55" t="s">
        <v>1457</v>
      </c>
      <c r="H1127" s="55" t="s">
        <v>2387</v>
      </c>
      <c r="I1127" s="33">
        <v>300</v>
      </c>
      <c r="J1127" s="55" t="s">
        <v>455</v>
      </c>
      <c r="K1127" s="55" t="s">
        <v>455</v>
      </c>
      <c r="L1127" s="55" t="s">
        <v>473</v>
      </c>
      <c r="M1127" s="55" t="s">
        <v>457</v>
      </c>
      <c r="N1127" s="55" t="s">
        <v>458</v>
      </c>
      <c r="O1127" s="32" t="s">
        <v>280</v>
      </c>
      <c r="P1127" s="32" t="s">
        <v>242</v>
      </c>
      <c r="Q1127" s="45" t="s">
        <v>396</v>
      </c>
      <c r="R1127" s="32" t="s">
        <v>231</v>
      </c>
      <c r="S1127" s="45" t="s">
        <v>69</v>
      </c>
      <c r="T1127" s="42" t="str">
        <f>VLOOKUP(Tabla1[[#This Row],[AREA]],Hoja1!A:B,2,FALSE)</f>
        <v>03. Participación ciudadana y deportes</v>
      </c>
      <c r="U1127" s="45" t="s">
        <v>192</v>
      </c>
      <c r="V1127" s="42" t="str">
        <f>VLOOKUP(Tabla1[[#This Row],[PROGRAMA]],Hoja1!A:B,2,FALSE)</f>
        <v>9241. Participación ciudadana</v>
      </c>
      <c r="W1127" s="45">
        <v>21</v>
      </c>
      <c r="X1127" s="45">
        <v>212</v>
      </c>
    </row>
    <row r="1128" spans="1:24" x14ac:dyDescent="0.25">
      <c r="A1128" s="33">
        <v>220260002595</v>
      </c>
      <c r="B1128" s="55" t="s">
        <v>485</v>
      </c>
      <c r="C1128" s="34">
        <v>46071</v>
      </c>
      <c r="D1128" s="33">
        <v>22026000437</v>
      </c>
      <c r="E1128" s="55" t="s">
        <v>726</v>
      </c>
      <c r="F1128" s="35">
        <v>8.7100000000000009</v>
      </c>
      <c r="G1128" s="55" t="s">
        <v>2001</v>
      </c>
      <c r="H1128" s="55" t="s">
        <v>2388</v>
      </c>
      <c r="I1128" s="33">
        <v>300</v>
      </c>
      <c r="J1128" s="55" t="s">
        <v>455</v>
      </c>
      <c r="K1128" s="55" t="s">
        <v>455</v>
      </c>
      <c r="L1128" s="55" t="s">
        <v>473</v>
      </c>
      <c r="M1128" s="55" t="s">
        <v>457</v>
      </c>
      <c r="N1128" s="55" t="s">
        <v>458</v>
      </c>
      <c r="O1128" s="32" t="s">
        <v>280</v>
      </c>
      <c r="P1128" s="32" t="s">
        <v>242</v>
      </c>
      <c r="Q1128" s="45" t="s">
        <v>396</v>
      </c>
      <c r="R1128" s="32" t="s">
        <v>231</v>
      </c>
      <c r="S1128" s="45" t="s">
        <v>69</v>
      </c>
      <c r="T1128" s="42" t="str">
        <f>VLOOKUP(Tabla1[[#This Row],[AREA]],Hoja1!A:B,2,FALSE)</f>
        <v>03. Participación ciudadana y deportes</v>
      </c>
      <c r="U1128" s="45" t="s">
        <v>192</v>
      </c>
      <c r="V1128" s="42" t="str">
        <f>VLOOKUP(Tabla1[[#This Row],[PROGRAMA]],Hoja1!A:B,2,FALSE)</f>
        <v>9241. Participación ciudadana</v>
      </c>
      <c r="W1128" s="45">
        <v>21</v>
      </c>
      <c r="X1128" s="45">
        <v>213</v>
      </c>
    </row>
    <row r="1129" spans="1:24" x14ac:dyDescent="0.25">
      <c r="A1129" s="33">
        <v>220260002597</v>
      </c>
      <c r="B1129" s="55" t="s">
        <v>485</v>
      </c>
      <c r="C1129" s="34">
        <v>46071</v>
      </c>
      <c r="D1129" s="33">
        <v>22026000437</v>
      </c>
      <c r="E1129" s="55" t="s">
        <v>726</v>
      </c>
      <c r="F1129" s="35">
        <v>306.17</v>
      </c>
      <c r="G1129" s="55" t="s">
        <v>2267</v>
      </c>
      <c r="H1129" s="55" t="s">
        <v>2389</v>
      </c>
      <c r="I1129" s="33">
        <v>300</v>
      </c>
      <c r="J1129" s="55" t="s">
        <v>455</v>
      </c>
      <c r="K1129" s="55" t="s">
        <v>455</v>
      </c>
      <c r="L1129" s="55" t="s">
        <v>473</v>
      </c>
      <c r="M1129" s="55" t="s">
        <v>457</v>
      </c>
      <c r="N1129" s="55" t="s">
        <v>458</v>
      </c>
      <c r="O1129" s="32" t="s">
        <v>280</v>
      </c>
      <c r="P1129" s="32" t="s">
        <v>242</v>
      </c>
      <c r="Q1129" s="45" t="s">
        <v>396</v>
      </c>
      <c r="R1129" s="32" t="s">
        <v>231</v>
      </c>
      <c r="S1129" s="45" t="s">
        <v>69</v>
      </c>
      <c r="T1129" s="42" t="str">
        <f>VLOOKUP(Tabla1[[#This Row],[AREA]],Hoja1!A:B,2,FALSE)</f>
        <v>03. Participación ciudadana y deportes</v>
      </c>
      <c r="U1129" s="45" t="s">
        <v>192</v>
      </c>
      <c r="V1129" s="42" t="str">
        <f>VLOOKUP(Tabla1[[#This Row],[PROGRAMA]],Hoja1!A:B,2,FALSE)</f>
        <v>9241. Participación ciudadana</v>
      </c>
      <c r="W1129" s="45">
        <v>21</v>
      </c>
      <c r="X1129" s="45">
        <v>213</v>
      </c>
    </row>
    <row r="1130" spans="1:24" x14ac:dyDescent="0.25">
      <c r="A1130" s="33">
        <v>220260002995</v>
      </c>
      <c r="B1130" s="55" t="s">
        <v>451</v>
      </c>
      <c r="C1130" s="34">
        <v>46073</v>
      </c>
      <c r="D1130" s="33">
        <v>22026002466</v>
      </c>
      <c r="E1130" s="55" t="s">
        <v>983</v>
      </c>
      <c r="F1130" s="35">
        <v>1210</v>
      </c>
      <c r="G1130" s="55" t="s">
        <v>2390</v>
      </c>
      <c r="H1130" s="55" t="s">
        <v>2213</v>
      </c>
      <c r="I1130" s="33">
        <v>220</v>
      </c>
      <c r="J1130" s="55" t="s">
        <v>455</v>
      </c>
      <c r="K1130" s="55" t="s">
        <v>455</v>
      </c>
      <c r="L1130" s="55" t="s">
        <v>456</v>
      </c>
      <c r="M1130" s="55" t="s">
        <v>467</v>
      </c>
      <c r="N1130" s="55" t="s">
        <v>468</v>
      </c>
      <c r="O1130" s="32" t="s">
        <v>281</v>
      </c>
      <c r="P1130" s="32" t="s">
        <v>242</v>
      </c>
      <c r="Q1130" s="45" t="s">
        <v>396</v>
      </c>
      <c r="R1130" s="32" t="s">
        <v>231</v>
      </c>
      <c r="S1130" s="45" t="s">
        <v>66</v>
      </c>
      <c r="T1130" s="42" t="str">
        <f>VLOOKUP(Tabla1[[#This Row],[AREA]],Hoja1!A:B,2,FALSE)</f>
        <v>01. Alcaldía</v>
      </c>
      <c r="U1130" s="45" t="s">
        <v>189</v>
      </c>
      <c r="V1130" s="42" t="str">
        <f>VLOOKUP(Tabla1[[#This Row],[PROGRAMA]],Hoja1!A:B,2,FALSE)</f>
        <v>9207. Gobierno y relaciones</v>
      </c>
      <c r="W1130" s="45">
        <v>22</v>
      </c>
      <c r="X1130" s="45">
        <v>22602</v>
      </c>
    </row>
    <row r="1131" spans="1:24" x14ac:dyDescent="0.25">
      <c r="A1131" s="33">
        <v>220259000003</v>
      </c>
      <c r="B1131" s="55" t="s">
        <v>451</v>
      </c>
      <c r="C1131" s="34">
        <v>46023</v>
      </c>
      <c r="D1131" s="33">
        <v>22026001507</v>
      </c>
      <c r="E1131" s="55" t="s">
        <v>2217</v>
      </c>
      <c r="F1131" s="35">
        <v>1600000</v>
      </c>
      <c r="G1131" s="55" t="s">
        <v>2391</v>
      </c>
      <c r="H1131" s="55" t="s">
        <v>2392</v>
      </c>
      <c r="I1131" s="33">
        <v>220</v>
      </c>
      <c r="J1131" s="55" t="s">
        <v>494</v>
      </c>
      <c r="K1131" s="55" t="s">
        <v>494</v>
      </c>
      <c r="L1131" s="55" t="s">
        <v>456</v>
      </c>
      <c r="M1131" s="55" t="s">
        <v>801</v>
      </c>
      <c r="N1131" s="55" t="s">
        <v>468</v>
      </c>
      <c r="O1131" s="32" t="s">
        <v>278</v>
      </c>
      <c r="P1131" s="32" t="s">
        <v>242</v>
      </c>
      <c r="Q1131" s="45" t="s">
        <v>396</v>
      </c>
      <c r="R1131" s="32" t="s">
        <v>231</v>
      </c>
      <c r="S1131" s="45" t="s">
        <v>70</v>
      </c>
      <c r="T1131" s="42" t="str">
        <f>VLOOKUP(Tabla1[[#This Row],[AREA]],Hoja1!A:B,2,FALSE)</f>
        <v>04. Hacienda, personal y modernización administrativa</v>
      </c>
      <c r="U1131" s="45" t="s">
        <v>191</v>
      </c>
      <c r="V1131" s="42" t="str">
        <f>VLOOKUP(Tabla1[[#This Row],[PROGRAMA]],Hoja1!A:B,2,FALSE)</f>
        <v>9231. Información, registro y gestión del padrón</v>
      </c>
      <c r="W1131" s="45">
        <v>22</v>
      </c>
      <c r="X1131" s="45">
        <v>22201</v>
      </c>
    </row>
    <row r="1132" spans="1:24" x14ac:dyDescent="0.25">
      <c r="A1132" s="33">
        <v>220260002599</v>
      </c>
      <c r="B1132" s="55" t="s">
        <v>485</v>
      </c>
      <c r="C1132" s="34">
        <v>46071</v>
      </c>
      <c r="D1132" s="33">
        <v>22026000436</v>
      </c>
      <c r="E1132" s="55" t="s">
        <v>535</v>
      </c>
      <c r="F1132" s="35">
        <v>50.34</v>
      </c>
      <c r="G1132" s="55" t="s">
        <v>2001</v>
      </c>
      <c r="H1132" s="55" t="s">
        <v>2393</v>
      </c>
      <c r="I1132" s="33">
        <v>300</v>
      </c>
      <c r="J1132" s="55" t="s">
        <v>455</v>
      </c>
      <c r="K1132" s="55" t="s">
        <v>455</v>
      </c>
      <c r="L1132" s="55" t="s">
        <v>473</v>
      </c>
      <c r="M1132" s="55" t="s">
        <v>457</v>
      </c>
      <c r="N1132" s="55" t="s">
        <v>458</v>
      </c>
      <c r="O1132" s="32" t="s">
        <v>280</v>
      </c>
      <c r="P1132" s="32" t="s">
        <v>242</v>
      </c>
      <c r="Q1132" s="45" t="s">
        <v>396</v>
      </c>
      <c r="R1132" s="32" t="s">
        <v>231</v>
      </c>
      <c r="S1132" s="45" t="s">
        <v>69</v>
      </c>
      <c r="T1132" s="42" t="str">
        <f>VLOOKUP(Tabla1[[#This Row],[AREA]],Hoja1!A:B,2,FALSE)</f>
        <v>03. Participación ciudadana y deportes</v>
      </c>
      <c r="U1132" s="45" t="s">
        <v>192</v>
      </c>
      <c r="V1132" s="42" t="str">
        <f>VLOOKUP(Tabla1[[#This Row],[PROGRAMA]],Hoja1!A:B,2,FALSE)</f>
        <v>9241. Participación ciudadana</v>
      </c>
      <c r="W1132" s="45">
        <v>21</v>
      </c>
      <c r="X1132" s="45">
        <v>212</v>
      </c>
    </row>
    <row r="1133" spans="1:24" x14ac:dyDescent="0.25">
      <c r="A1133" s="33">
        <v>220259000628</v>
      </c>
      <c r="B1133" s="55" t="s">
        <v>451</v>
      </c>
      <c r="C1133" s="34">
        <v>46023</v>
      </c>
      <c r="D1133" s="33">
        <v>22026001039</v>
      </c>
      <c r="E1133" s="55" t="s">
        <v>827</v>
      </c>
      <c r="F1133" s="35">
        <v>1200.32</v>
      </c>
      <c r="G1133" s="55" t="s">
        <v>369</v>
      </c>
      <c r="H1133" s="55" t="s">
        <v>2394</v>
      </c>
      <c r="I1133" s="33">
        <v>220</v>
      </c>
      <c r="J1133" s="55" t="s">
        <v>455</v>
      </c>
      <c r="K1133" s="55" t="s">
        <v>455</v>
      </c>
      <c r="L1133" s="55" t="s">
        <v>456</v>
      </c>
      <c r="M1133" s="55" t="s">
        <v>467</v>
      </c>
      <c r="N1133" s="55" t="s">
        <v>468</v>
      </c>
      <c r="O1133" s="32" t="s">
        <v>281</v>
      </c>
      <c r="P1133" s="32" t="s">
        <v>242</v>
      </c>
      <c r="Q1133" s="45" t="s">
        <v>396</v>
      </c>
      <c r="R1133" s="32" t="s">
        <v>231</v>
      </c>
      <c r="S1133" s="45" t="s">
        <v>66</v>
      </c>
      <c r="T1133" s="42" t="str">
        <f>VLOOKUP(Tabla1[[#This Row],[AREA]],Hoja1!A:B,2,FALSE)</f>
        <v>01. Alcaldía</v>
      </c>
      <c r="U1133" s="45" t="s">
        <v>187</v>
      </c>
      <c r="V1133" s="42" t="str">
        <f>VLOOKUP(Tabla1[[#This Row],[PROGRAMA]],Hoja1!A:B,2,FALSE)</f>
        <v>9205. Imprenta municipal</v>
      </c>
      <c r="W1133" s="45">
        <v>20</v>
      </c>
      <c r="X1133" s="45">
        <v>203</v>
      </c>
    </row>
    <row r="1134" spans="1:24" x14ac:dyDescent="0.25">
      <c r="A1134" s="33">
        <v>220259001049</v>
      </c>
      <c r="B1134" s="55" t="s">
        <v>451</v>
      </c>
      <c r="C1134" s="34">
        <v>46023</v>
      </c>
      <c r="D1134" s="33">
        <v>22026002055</v>
      </c>
      <c r="E1134" s="55" t="s">
        <v>525</v>
      </c>
      <c r="F1134" s="35">
        <v>2930</v>
      </c>
      <c r="G1134" s="55" t="s">
        <v>2395</v>
      </c>
      <c r="H1134" s="55" t="s">
        <v>2396</v>
      </c>
      <c r="I1134" s="33">
        <v>220</v>
      </c>
      <c r="J1134" s="55" t="s">
        <v>494</v>
      </c>
      <c r="K1134" s="55" t="s">
        <v>494</v>
      </c>
      <c r="L1134" s="55" t="s">
        <v>456</v>
      </c>
      <c r="M1134" s="55" t="s">
        <v>467</v>
      </c>
      <c r="N1134" s="55" t="s">
        <v>468</v>
      </c>
      <c r="O1134" s="32" t="s">
        <v>281</v>
      </c>
      <c r="P1134" s="32" t="s">
        <v>242</v>
      </c>
      <c r="Q1134" s="45" t="s">
        <v>396</v>
      </c>
      <c r="R1134" s="32" t="s">
        <v>231</v>
      </c>
      <c r="S1134" s="45" t="s">
        <v>74</v>
      </c>
      <c r="T1134" s="42" t="str">
        <f>VLOOKUP(Tabla1[[#This Row],[AREA]],Hoja1!A:B,2,FALSE)</f>
        <v>09. Turismo, eventos y marca ciudad</v>
      </c>
      <c r="U1134" s="45" t="s">
        <v>176</v>
      </c>
      <c r="V1134" s="42" t="str">
        <f>VLOOKUP(Tabla1[[#This Row],[PROGRAMA]],Hoja1!A:B,2,FALSE)</f>
        <v>4321. Turismo</v>
      </c>
      <c r="W1134" s="45">
        <v>22</v>
      </c>
      <c r="X1134" s="45">
        <v>22799</v>
      </c>
    </row>
    <row r="1135" spans="1:24" x14ac:dyDescent="0.25">
      <c r="A1135" s="33">
        <v>220259000475</v>
      </c>
      <c r="B1135" s="55" t="s">
        <v>451</v>
      </c>
      <c r="C1135" s="34">
        <v>46023</v>
      </c>
      <c r="D1135" s="33">
        <v>22026001472</v>
      </c>
      <c r="E1135" s="55" t="s">
        <v>2397</v>
      </c>
      <c r="F1135" s="35">
        <v>2022.04</v>
      </c>
      <c r="G1135" s="55" t="s">
        <v>2398</v>
      </c>
      <c r="H1135" s="55" t="s">
        <v>2399</v>
      </c>
      <c r="I1135" s="33">
        <v>220</v>
      </c>
      <c r="J1135" s="55" t="s">
        <v>455</v>
      </c>
      <c r="K1135" s="55" t="s">
        <v>455</v>
      </c>
      <c r="L1135" s="55" t="s">
        <v>456</v>
      </c>
      <c r="M1135" s="55" t="s">
        <v>467</v>
      </c>
      <c r="N1135" s="55" t="s">
        <v>468</v>
      </c>
      <c r="O1135" s="32" t="s">
        <v>281</v>
      </c>
      <c r="P1135" s="32" t="s">
        <v>242</v>
      </c>
      <c r="Q1135" s="45" t="s">
        <v>396</v>
      </c>
      <c r="R1135" s="32" t="s">
        <v>231</v>
      </c>
      <c r="S1135" s="45" t="s">
        <v>75</v>
      </c>
      <c r="T1135" s="42" t="str">
        <f>VLOOKUP(Tabla1[[#This Row],[AREA]],Hoja1!A:B,2,FALSE)</f>
        <v>10. Personas mayores, familia y servicios sociales</v>
      </c>
      <c r="U1135" s="45" t="s">
        <v>139</v>
      </c>
      <c r="V1135" s="42" t="str">
        <f>VLOOKUP(Tabla1[[#This Row],[PROGRAMA]],Hoja1!A:B,2,FALSE)</f>
        <v>2412. Formación para el empleo</v>
      </c>
      <c r="W1135" s="45">
        <v>22</v>
      </c>
      <c r="X1135" s="45">
        <v>22706</v>
      </c>
    </row>
    <row r="1136" spans="1:24" x14ac:dyDescent="0.25">
      <c r="A1136" s="33">
        <v>220260001078</v>
      </c>
      <c r="B1136" s="55" t="s">
        <v>451</v>
      </c>
      <c r="C1136" s="34">
        <v>46064</v>
      </c>
      <c r="D1136" s="33">
        <v>22026001903</v>
      </c>
      <c r="E1136" s="55" t="s">
        <v>2397</v>
      </c>
      <c r="F1136" s="35">
        <v>1663.69</v>
      </c>
      <c r="G1136" s="55" t="s">
        <v>2398</v>
      </c>
      <c r="H1136" s="55" t="s">
        <v>2400</v>
      </c>
      <c r="I1136" s="33">
        <v>220</v>
      </c>
      <c r="J1136" s="55" t="s">
        <v>455</v>
      </c>
      <c r="K1136" s="55" t="s">
        <v>455</v>
      </c>
      <c r="L1136" s="55" t="s">
        <v>456</v>
      </c>
      <c r="M1136" s="55" t="s">
        <v>467</v>
      </c>
      <c r="N1136" s="55" t="s">
        <v>468</v>
      </c>
      <c r="O1136" s="32" t="s">
        <v>281</v>
      </c>
      <c r="P1136" s="32" t="s">
        <v>242</v>
      </c>
      <c r="Q1136" s="45" t="s">
        <v>396</v>
      </c>
      <c r="R1136" s="32" t="s">
        <v>231</v>
      </c>
      <c r="S1136" s="45" t="s">
        <v>75</v>
      </c>
      <c r="T1136" s="42" t="str">
        <f>VLOOKUP(Tabla1[[#This Row],[AREA]],Hoja1!A:B,2,FALSE)</f>
        <v>10. Personas mayores, familia y servicios sociales</v>
      </c>
      <c r="U1136" s="45" t="s">
        <v>139</v>
      </c>
      <c r="V1136" s="42" t="str">
        <f>VLOOKUP(Tabla1[[#This Row],[PROGRAMA]],Hoja1!A:B,2,FALSE)</f>
        <v>2412. Formación para el empleo</v>
      </c>
      <c r="W1136" s="45">
        <v>22</v>
      </c>
      <c r="X1136" s="45">
        <v>22706</v>
      </c>
    </row>
    <row r="1137" spans="1:24" x14ac:dyDescent="0.25">
      <c r="A1137" s="33">
        <v>220259001053</v>
      </c>
      <c r="B1137" s="55" t="s">
        <v>451</v>
      </c>
      <c r="C1137" s="34">
        <v>46023</v>
      </c>
      <c r="D1137" s="33">
        <v>22026002066</v>
      </c>
      <c r="E1137" s="55" t="s">
        <v>1429</v>
      </c>
      <c r="F1137" s="35">
        <v>5208</v>
      </c>
      <c r="G1137" s="55" t="s">
        <v>345</v>
      </c>
      <c r="H1137" s="55" t="s">
        <v>2401</v>
      </c>
      <c r="I1137" s="33">
        <v>220</v>
      </c>
      <c r="J1137" s="55" t="s">
        <v>455</v>
      </c>
      <c r="K1137" s="55" t="s">
        <v>455</v>
      </c>
      <c r="L1137" s="55" t="s">
        <v>456</v>
      </c>
      <c r="M1137" s="55" t="s">
        <v>467</v>
      </c>
      <c r="N1137" s="55" t="s">
        <v>468</v>
      </c>
      <c r="O1137" s="32" t="s">
        <v>281</v>
      </c>
      <c r="P1137" s="32" t="s">
        <v>242</v>
      </c>
      <c r="Q1137" s="45" t="s">
        <v>396</v>
      </c>
      <c r="R1137" s="32" t="s">
        <v>231</v>
      </c>
      <c r="S1137" s="45" t="s">
        <v>75</v>
      </c>
      <c r="T1137" s="42" t="str">
        <f>VLOOKUP(Tabla1[[#This Row],[AREA]],Hoja1!A:B,2,FALSE)</f>
        <v>10. Personas mayores, familia y servicios sociales</v>
      </c>
      <c r="U1137" s="45" t="s">
        <v>136</v>
      </c>
      <c r="V1137" s="42" t="str">
        <f>VLOOKUP(Tabla1[[#This Row],[PROGRAMA]],Hoja1!A:B,2,FALSE)</f>
        <v>2315. Políticas de Igualdad e infancia</v>
      </c>
      <c r="W1137" s="45">
        <v>22</v>
      </c>
      <c r="X1137" s="45">
        <v>22611</v>
      </c>
    </row>
    <row r="1138" spans="1:24" x14ac:dyDescent="0.25">
      <c r="A1138" s="33">
        <v>220260004309</v>
      </c>
      <c r="B1138" s="55" t="s">
        <v>485</v>
      </c>
      <c r="C1138" s="34">
        <v>46080</v>
      </c>
      <c r="D1138" s="33">
        <v>22026001960</v>
      </c>
      <c r="E1138" s="55" t="s">
        <v>486</v>
      </c>
      <c r="F1138" s="35">
        <v>975.95</v>
      </c>
      <c r="G1138" s="55" t="s">
        <v>1403</v>
      </c>
      <c r="H1138" s="55" t="s">
        <v>2402</v>
      </c>
      <c r="I1138" s="33">
        <v>300</v>
      </c>
      <c r="J1138" s="55" t="s">
        <v>455</v>
      </c>
      <c r="K1138" s="55" t="s">
        <v>455</v>
      </c>
      <c r="L1138" s="55" t="s">
        <v>473</v>
      </c>
      <c r="M1138" s="55" t="s">
        <v>457</v>
      </c>
      <c r="N1138" s="55" t="s">
        <v>458</v>
      </c>
      <c r="O1138" s="32" t="s">
        <v>280</v>
      </c>
      <c r="P1138" s="32" t="s">
        <v>242</v>
      </c>
      <c r="Q1138" s="45" t="s">
        <v>396</v>
      </c>
      <c r="R1138" s="32" t="s">
        <v>231</v>
      </c>
      <c r="S1138" s="45" t="s">
        <v>72</v>
      </c>
      <c r="T1138" s="42" t="str">
        <f>VLOOKUP(Tabla1[[#This Row],[AREA]],Hoja1!A:B,2,FALSE)</f>
        <v>07. Medio ambiente</v>
      </c>
      <c r="U1138" s="45" t="s">
        <v>126</v>
      </c>
      <c r="V1138" s="42" t="str">
        <f>VLOOKUP(Tabla1[[#This Row],[PROGRAMA]],Hoja1!A:B,2,FALSE)</f>
        <v>1711. Parques y jardines</v>
      </c>
      <c r="W1138" s="45">
        <v>22</v>
      </c>
      <c r="X1138" s="45">
        <v>22199</v>
      </c>
    </row>
    <row r="1139" spans="1:24" x14ac:dyDescent="0.25">
      <c r="A1139" s="33">
        <v>220260004311</v>
      </c>
      <c r="B1139" s="55" t="s">
        <v>485</v>
      </c>
      <c r="C1139" s="34">
        <v>46080</v>
      </c>
      <c r="D1139" s="33">
        <v>22026001960</v>
      </c>
      <c r="E1139" s="55" t="s">
        <v>486</v>
      </c>
      <c r="F1139" s="35">
        <v>53.25</v>
      </c>
      <c r="G1139" s="55" t="s">
        <v>910</v>
      </c>
      <c r="H1139" s="55" t="s">
        <v>2403</v>
      </c>
      <c r="I1139" s="33">
        <v>300</v>
      </c>
      <c r="J1139" s="55" t="s">
        <v>455</v>
      </c>
      <c r="K1139" s="55" t="s">
        <v>455</v>
      </c>
      <c r="L1139" s="55" t="s">
        <v>473</v>
      </c>
      <c r="M1139" s="55" t="s">
        <v>457</v>
      </c>
      <c r="N1139" s="55" t="s">
        <v>458</v>
      </c>
      <c r="O1139" s="32" t="s">
        <v>280</v>
      </c>
      <c r="P1139" s="32" t="s">
        <v>242</v>
      </c>
      <c r="Q1139" s="45" t="s">
        <v>396</v>
      </c>
      <c r="R1139" s="32" t="s">
        <v>231</v>
      </c>
      <c r="S1139" s="45" t="s">
        <v>72</v>
      </c>
      <c r="T1139" s="42" t="str">
        <f>VLOOKUP(Tabla1[[#This Row],[AREA]],Hoja1!A:B,2,FALSE)</f>
        <v>07. Medio ambiente</v>
      </c>
      <c r="U1139" s="45" t="s">
        <v>126</v>
      </c>
      <c r="V1139" s="42" t="str">
        <f>VLOOKUP(Tabla1[[#This Row],[PROGRAMA]],Hoja1!A:B,2,FALSE)</f>
        <v>1711. Parques y jardines</v>
      </c>
      <c r="W1139" s="45">
        <v>22</v>
      </c>
      <c r="X1139" s="45">
        <v>22199</v>
      </c>
    </row>
    <row r="1140" spans="1:24" x14ac:dyDescent="0.25">
      <c r="A1140" s="33">
        <v>220260004313</v>
      </c>
      <c r="B1140" s="55" t="s">
        <v>485</v>
      </c>
      <c r="C1140" s="34">
        <v>46080</v>
      </c>
      <c r="D1140" s="33">
        <v>22026001960</v>
      </c>
      <c r="E1140" s="55" t="s">
        <v>486</v>
      </c>
      <c r="F1140" s="35">
        <v>152.58000000000001</v>
      </c>
      <c r="G1140" s="55" t="s">
        <v>910</v>
      </c>
      <c r="H1140" s="55" t="s">
        <v>2404</v>
      </c>
      <c r="I1140" s="33">
        <v>300</v>
      </c>
      <c r="J1140" s="55" t="s">
        <v>455</v>
      </c>
      <c r="K1140" s="55" t="s">
        <v>455</v>
      </c>
      <c r="L1140" s="55" t="s">
        <v>473</v>
      </c>
      <c r="M1140" s="55" t="s">
        <v>457</v>
      </c>
      <c r="N1140" s="55" t="s">
        <v>458</v>
      </c>
      <c r="O1140" s="32" t="s">
        <v>280</v>
      </c>
      <c r="P1140" s="32" t="s">
        <v>242</v>
      </c>
      <c r="Q1140" s="45" t="s">
        <v>396</v>
      </c>
      <c r="R1140" s="32" t="s">
        <v>231</v>
      </c>
      <c r="S1140" s="45" t="s">
        <v>72</v>
      </c>
      <c r="T1140" s="42" t="str">
        <f>VLOOKUP(Tabla1[[#This Row],[AREA]],Hoja1!A:B,2,FALSE)</f>
        <v>07. Medio ambiente</v>
      </c>
      <c r="U1140" s="45" t="s">
        <v>126</v>
      </c>
      <c r="V1140" s="42" t="str">
        <f>VLOOKUP(Tabla1[[#This Row],[PROGRAMA]],Hoja1!A:B,2,FALSE)</f>
        <v>1711. Parques y jardines</v>
      </c>
      <c r="W1140" s="45">
        <v>22</v>
      </c>
      <c r="X1140" s="45">
        <v>22199</v>
      </c>
    </row>
    <row r="1141" spans="1:24" x14ac:dyDescent="0.25">
      <c r="A1141" s="33">
        <v>220260004315</v>
      </c>
      <c r="B1141" s="55" t="s">
        <v>485</v>
      </c>
      <c r="C1141" s="34">
        <v>46080</v>
      </c>
      <c r="D1141" s="33">
        <v>22026001960</v>
      </c>
      <c r="E1141" s="55" t="s">
        <v>486</v>
      </c>
      <c r="F1141" s="35">
        <v>326.8</v>
      </c>
      <c r="G1141" s="55" t="s">
        <v>1457</v>
      </c>
      <c r="H1141" s="55" t="s">
        <v>2405</v>
      </c>
      <c r="I1141" s="33">
        <v>300</v>
      </c>
      <c r="J1141" s="55" t="s">
        <v>455</v>
      </c>
      <c r="K1141" s="55" t="s">
        <v>455</v>
      </c>
      <c r="L1141" s="55" t="s">
        <v>473</v>
      </c>
      <c r="M1141" s="55" t="s">
        <v>457</v>
      </c>
      <c r="N1141" s="55" t="s">
        <v>458</v>
      </c>
      <c r="O1141" s="32" t="s">
        <v>280</v>
      </c>
      <c r="P1141" s="32" t="s">
        <v>242</v>
      </c>
      <c r="Q1141" s="45" t="s">
        <v>396</v>
      </c>
      <c r="R1141" s="32" t="s">
        <v>231</v>
      </c>
      <c r="S1141" s="45" t="s">
        <v>72</v>
      </c>
      <c r="T1141" s="42" t="str">
        <f>VLOOKUP(Tabla1[[#This Row],[AREA]],Hoja1!A:B,2,FALSE)</f>
        <v>07. Medio ambiente</v>
      </c>
      <c r="U1141" s="45" t="s">
        <v>126</v>
      </c>
      <c r="V1141" s="42" t="str">
        <f>VLOOKUP(Tabla1[[#This Row],[PROGRAMA]],Hoja1!A:B,2,FALSE)</f>
        <v>1711. Parques y jardines</v>
      </c>
      <c r="W1141" s="45">
        <v>22</v>
      </c>
      <c r="X1141" s="45">
        <v>22199</v>
      </c>
    </row>
    <row r="1142" spans="1:24" x14ac:dyDescent="0.25">
      <c r="A1142" s="33">
        <v>220260004327</v>
      </c>
      <c r="B1142" s="55" t="s">
        <v>485</v>
      </c>
      <c r="C1142" s="34">
        <v>46080</v>
      </c>
      <c r="D1142" s="33">
        <v>22026001960</v>
      </c>
      <c r="E1142" s="55" t="s">
        <v>486</v>
      </c>
      <c r="F1142" s="35">
        <v>805.13</v>
      </c>
      <c r="G1142" s="55" t="s">
        <v>2406</v>
      </c>
      <c r="H1142" s="55" t="s">
        <v>2407</v>
      </c>
      <c r="I1142" s="33">
        <v>300</v>
      </c>
      <c r="J1142" s="55" t="s">
        <v>455</v>
      </c>
      <c r="K1142" s="55" t="s">
        <v>455</v>
      </c>
      <c r="L1142" s="55" t="s">
        <v>473</v>
      </c>
      <c r="M1142" s="55" t="s">
        <v>457</v>
      </c>
      <c r="N1142" s="55" t="s">
        <v>458</v>
      </c>
      <c r="O1142" s="32" t="s">
        <v>280</v>
      </c>
      <c r="P1142" s="32" t="s">
        <v>242</v>
      </c>
      <c r="Q1142" s="45" t="s">
        <v>396</v>
      </c>
      <c r="R1142" s="32" t="s">
        <v>231</v>
      </c>
      <c r="S1142" s="45" t="s">
        <v>72</v>
      </c>
      <c r="T1142" s="42" t="str">
        <f>VLOOKUP(Tabla1[[#This Row],[AREA]],Hoja1!A:B,2,FALSE)</f>
        <v>07. Medio ambiente</v>
      </c>
      <c r="U1142" s="45" t="s">
        <v>126</v>
      </c>
      <c r="V1142" s="42" t="str">
        <f>VLOOKUP(Tabla1[[#This Row],[PROGRAMA]],Hoja1!A:B,2,FALSE)</f>
        <v>1711. Parques y jardines</v>
      </c>
      <c r="W1142" s="45">
        <v>22</v>
      </c>
      <c r="X1142" s="45">
        <v>22199</v>
      </c>
    </row>
    <row r="1143" spans="1:24" x14ac:dyDescent="0.25">
      <c r="A1143" s="33">
        <v>220260004329</v>
      </c>
      <c r="B1143" s="55" t="s">
        <v>485</v>
      </c>
      <c r="C1143" s="34">
        <v>46080</v>
      </c>
      <c r="D1143" s="33">
        <v>22026001960</v>
      </c>
      <c r="E1143" s="55" t="s">
        <v>486</v>
      </c>
      <c r="F1143" s="35">
        <v>18.27</v>
      </c>
      <c r="G1143" s="55" t="s">
        <v>1403</v>
      </c>
      <c r="H1143" s="55" t="s">
        <v>2408</v>
      </c>
      <c r="I1143" s="33">
        <v>300</v>
      </c>
      <c r="J1143" s="55" t="s">
        <v>455</v>
      </c>
      <c r="K1143" s="55" t="s">
        <v>455</v>
      </c>
      <c r="L1143" s="55" t="s">
        <v>473</v>
      </c>
      <c r="M1143" s="55" t="s">
        <v>457</v>
      </c>
      <c r="N1143" s="55" t="s">
        <v>458</v>
      </c>
      <c r="O1143" s="32" t="s">
        <v>280</v>
      </c>
      <c r="P1143" s="32" t="s">
        <v>242</v>
      </c>
      <c r="Q1143" s="45" t="s">
        <v>396</v>
      </c>
      <c r="R1143" s="32" t="s">
        <v>231</v>
      </c>
      <c r="S1143" s="45" t="s">
        <v>72</v>
      </c>
      <c r="T1143" s="42" t="str">
        <f>VLOOKUP(Tabla1[[#This Row],[AREA]],Hoja1!A:B,2,FALSE)</f>
        <v>07. Medio ambiente</v>
      </c>
      <c r="U1143" s="45" t="s">
        <v>126</v>
      </c>
      <c r="V1143" s="42" t="str">
        <f>VLOOKUP(Tabla1[[#This Row],[PROGRAMA]],Hoja1!A:B,2,FALSE)</f>
        <v>1711. Parques y jardines</v>
      </c>
      <c r="W1143" s="45">
        <v>22</v>
      </c>
      <c r="X1143" s="45">
        <v>22199</v>
      </c>
    </row>
    <row r="1144" spans="1:24" x14ac:dyDescent="0.25">
      <c r="A1144" s="33">
        <v>220260004339</v>
      </c>
      <c r="B1144" s="55" t="s">
        <v>485</v>
      </c>
      <c r="C1144" s="34">
        <v>46080</v>
      </c>
      <c r="D1144" s="33">
        <v>22026001960</v>
      </c>
      <c r="E1144" s="55" t="s">
        <v>486</v>
      </c>
      <c r="F1144" s="35">
        <v>314.60000000000002</v>
      </c>
      <c r="G1144" s="55" t="s">
        <v>39</v>
      </c>
      <c r="H1144" s="55" t="s">
        <v>2409</v>
      </c>
      <c r="I1144" s="33">
        <v>300</v>
      </c>
      <c r="J1144" s="55" t="s">
        <v>455</v>
      </c>
      <c r="K1144" s="55" t="s">
        <v>455</v>
      </c>
      <c r="L1144" s="55" t="s">
        <v>473</v>
      </c>
      <c r="M1144" s="55" t="s">
        <v>457</v>
      </c>
      <c r="N1144" s="55" t="s">
        <v>458</v>
      </c>
      <c r="O1144" s="32" t="s">
        <v>280</v>
      </c>
      <c r="P1144" s="32" t="s">
        <v>242</v>
      </c>
      <c r="Q1144" s="45" t="s">
        <v>396</v>
      </c>
      <c r="R1144" s="32" t="s">
        <v>231</v>
      </c>
      <c r="S1144" s="45" t="s">
        <v>72</v>
      </c>
      <c r="T1144" s="42" t="str">
        <f>VLOOKUP(Tabla1[[#This Row],[AREA]],Hoja1!A:B,2,FALSE)</f>
        <v>07. Medio ambiente</v>
      </c>
      <c r="U1144" s="45" t="s">
        <v>126</v>
      </c>
      <c r="V1144" s="42" t="str">
        <f>VLOOKUP(Tabla1[[#This Row],[PROGRAMA]],Hoja1!A:B,2,FALSE)</f>
        <v>1711. Parques y jardines</v>
      </c>
      <c r="W1144" s="45">
        <v>22</v>
      </c>
      <c r="X1144" s="45">
        <v>22199</v>
      </c>
    </row>
    <row r="1145" spans="1:24" x14ac:dyDescent="0.25">
      <c r="A1145" s="33">
        <v>220259000973</v>
      </c>
      <c r="B1145" s="55" t="s">
        <v>451</v>
      </c>
      <c r="C1145" s="34">
        <v>46023</v>
      </c>
      <c r="D1145" s="33">
        <v>22026001661</v>
      </c>
      <c r="E1145" s="55" t="s">
        <v>559</v>
      </c>
      <c r="F1145" s="35">
        <v>120</v>
      </c>
      <c r="G1145" s="55" t="s">
        <v>2410</v>
      </c>
      <c r="H1145" s="55" t="s">
        <v>2411</v>
      </c>
      <c r="I1145" s="33">
        <v>220</v>
      </c>
      <c r="J1145" s="55" t="s">
        <v>455</v>
      </c>
      <c r="K1145" s="55" t="s">
        <v>455</v>
      </c>
      <c r="L1145" s="55" t="s">
        <v>456</v>
      </c>
      <c r="M1145" s="55" t="s">
        <v>467</v>
      </c>
      <c r="N1145" s="55" t="s">
        <v>468</v>
      </c>
      <c r="O1145" s="32" t="s">
        <v>281</v>
      </c>
      <c r="P1145" s="32" t="s">
        <v>242</v>
      </c>
      <c r="Q1145" s="45" t="s">
        <v>396</v>
      </c>
      <c r="R1145" s="32" t="s">
        <v>231</v>
      </c>
      <c r="S1145" s="45" t="s">
        <v>75</v>
      </c>
      <c r="T1145" s="42" t="str">
        <f>VLOOKUP(Tabla1[[#This Row],[AREA]],Hoja1!A:B,2,FALSE)</f>
        <v>10. Personas mayores, familia y servicios sociales</v>
      </c>
      <c r="U1145" s="45" t="s">
        <v>136</v>
      </c>
      <c r="V1145" s="42" t="str">
        <f>VLOOKUP(Tabla1[[#This Row],[PROGRAMA]],Hoja1!A:B,2,FALSE)</f>
        <v>2315. Políticas de Igualdad e infancia</v>
      </c>
      <c r="W1145" s="45">
        <v>22</v>
      </c>
      <c r="X1145" s="45">
        <v>22799</v>
      </c>
    </row>
    <row r="1146" spans="1:24" x14ac:dyDescent="0.25">
      <c r="A1146" s="33">
        <v>220260002139</v>
      </c>
      <c r="B1146" s="55" t="s">
        <v>451</v>
      </c>
      <c r="C1146" s="34">
        <v>46069</v>
      </c>
      <c r="D1146" s="33">
        <v>22026002201</v>
      </c>
      <c r="E1146" s="55" t="s">
        <v>559</v>
      </c>
      <c r="F1146" s="35">
        <v>120</v>
      </c>
      <c r="G1146" s="55" t="s">
        <v>2410</v>
      </c>
      <c r="H1146" s="55" t="s">
        <v>2412</v>
      </c>
      <c r="I1146" s="33">
        <v>220</v>
      </c>
      <c r="J1146" s="55" t="s">
        <v>455</v>
      </c>
      <c r="K1146" s="55" t="s">
        <v>455</v>
      </c>
      <c r="L1146" s="55" t="s">
        <v>456</v>
      </c>
      <c r="M1146" s="55" t="s">
        <v>467</v>
      </c>
      <c r="N1146" s="55" t="s">
        <v>468</v>
      </c>
      <c r="O1146" s="32" t="s">
        <v>281</v>
      </c>
      <c r="P1146" s="32" t="s">
        <v>242</v>
      </c>
      <c r="Q1146" s="45" t="s">
        <v>396</v>
      </c>
      <c r="R1146" s="32" t="s">
        <v>231</v>
      </c>
      <c r="S1146" s="45" t="s">
        <v>75</v>
      </c>
      <c r="T1146" s="42" t="str">
        <f>VLOOKUP(Tabla1[[#This Row],[AREA]],Hoja1!A:B,2,FALSE)</f>
        <v>10. Personas mayores, familia y servicios sociales</v>
      </c>
      <c r="U1146" s="45" t="s">
        <v>136</v>
      </c>
      <c r="V1146" s="42" t="str">
        <f>VLOOKUP(Tabla1[[#This Row],[PROGRAMA]],Hoja1!A:B,2,FALSE)</f>
        <v>2315. Políticas de Igualdad e infancia</v>
      </c>
      <c r="W1146" s="45">
        <v>22</v>
      </c>
      <c r="X1146" s="45">
        <v>22799</v>
      </c>
    </row>
    <row r="1147" spans="1:24" x14ac:dyDescent="0.25">
      <c r="A1147" s="33">
        <v>220260004341</v>
      </c>
      <c r="B1147" s="55" t="s">
        <v>485</v>
      </c>
      <c r="C1147" s="34">
        <v>46080</v>
      </c>
      <c r="D1147" s="33">
        <v>22026001960</v>
      </c>
      <c r="E1147" s="55" t="s">
        <v>486</v>
      </c>
      <c r="F1147" s="35">
        <v>100.56</v>
      </c>
      <c r="G1147" s="55" t="s">
        <v>39</v>
      </c>
      <c r="H1147" s="55" t="s">
        <v>2413</v>
      </c>
      <c r="I1147" s="33">
        <v>300</v>
      </c>
      <c r="J1147" s="55" t="s">
        <v>455</v>
      </c>
      <c r="K1147" s="55" t="s">
        <v>455</v>
      </c>
      <c r="L1147" s="55" t="s">
        <v>473</v>
      </c>
      <c r="M1147" s="55" t="s">
        <v>457</v>
      </c>
      <c r="N1147" s="55" t="s">
        <v>458</v>
      </c>
      <c r="O1147" s="32" t="s">
        <v>280</v>
      </c>
      <c r="P1147" s="32" t="s">
        <v>242</v>
      </c>
      <c r="Q1147" s="45" t="s">
        <v>396</v>
      </c>
      <c r="R1147" s="32" t="s">
        <v>231</v>
      </c>
      <c r="S1147" s="45" t="s">
        <v>72</v>
      </c>
      <c r="T1147" s="42" t="str">
        <f>VLOOKUP(Tabla1[[#This Row],[AREA]],Hoja1!A:B,2,FALSE)</f>
        <v>07. Medio ambiente</v>
      </c>
      <c r="U1147" s="45" t="s">
        <v>126</v>
      </c>
      <c r="V1147" s="42" t="str">
        <f>VLOOKUP(Tabla1[[#This Row],[PROGRAMA]],Hoja1!A:B,2,FALSE)</f>
        <v>1711. Parques y jardines</v>
      </c>
      <c r="W1147" s="45">
        <v>22</v>
      </c>
      <c r="X1147" s="45">
        <v>22199</v>
      </c>
    </row>
    <row r="1148" spans="1:24" x14ac:dyDescent="0.25">
      <c r="A1148" s="33">
        <v>220260000742</v>
      </c>
      <c r="B1148" s="55" t="s">
        <v>451</v>
      </c>
      <c r="C1148" s="34">
        <v>46056</v>
      </c>
      <c r="D1148" s="33">
        <v>22026000859</v>
      </c>
      <c r="E1148" s="55" t="s">
        <v>992</v>
      </c>
      <c r="F1148" s="35">
        <v>6219.4</v>
      </c>
      <c r="G1148" s="55" t="s">
        <v>346</v>
      </c>
      <c r="H1148" s="55" t="s">
        <v>2414</v>
      </c>
      <c r="I1148" s="33">
        <v>220</v>
      </c>
      <c r="J1148" s="55" t="s">
        <v>2415</v>
      </c>
      <c r="K1148" s="55" t="s">
        <v>864</v>
      </c>
      <c r="L1148" s="55" t="s">
        <v>473</v>
      </c>
      <c r="M1148" s="55" t="s">
        <v>467</v>
      </c>
      <c r="N1148" s="55" t="s">
        <v>468</v>
      </c>
      <c r="O1148" s="32" t="s">
        <v>281</v>
      </c>
      <c r="P1148" s="32" t="s">
        <v>242</v>
      </c>
      <c r="Q1148" s="45" t="s">
        <v>396</v>
      </c>
      <c r="R1148" s="32" t="s">
        <v>231</v>
      </c>
      <c r="S1148" s="45" t="s">
        <v>262</v>
      </c>
      <c r="T1148" s="42" t="str">
        <f>VLOOKUP(Tabla1[[#This Row],[AREA]],Hoja1!A:B,2,FALSE)</f>
        <v>11. Salud pública y seguridad ciudadana</v>
      </c>
      <c r="U1148" s="45" t="s">
        <v>121</v>
      </c>
      <c r="V1148" s="42" t="str">
        <f>VLOOKUP(Tabla1[[#This Row],[PROGRAMA]],Hoja1!A:B,2,FALSE)</f>
        <v>1631. Limpieza viaria</v>
      </c>
      <c r="W1148" s="45">
        <v>22</v>
      </c>
      <c r="X1148" s="45">
        <v>22199</v>
      </c>
    </row>
    <row r="1149" spans="1:24" x14ac:dyDescent="0.25">
      <c r="A1149" s="33">
        <v>220260000699</v>
      </c>
      <c r="B1149" s="55" t="s">
        <v>451</v>
      </c>
      <c r="C1149" s="34">
        <v>46050</v>
      </c>
      <c r="D1149" s="33">
        <v>22026000785</v>
      </c>
      <c r="E1149" s="55" t="s">
        <v>977</v>
      </c>
      <c r="F1149" s="35">
        <v>5050</v>
      </c>
      <c r="G1149" s="55" t="s">
        <v>248</v>
      </c>
      <c r="H1149" s="55" t="s">
        <v>2416</v>
      </c>
      <c r="I1149" s="33">
        <v>220</v>
      </c>
      <c r="J1149" s="55" t="s">
        <v>455</v>
      </c>
      <c r="K1149" s="55" t="s">
        <v>455</v>
      </c>
      <c r="L1149" s="55" t="s">
        <v>473</v>
      </c>
      <c r="M1149" s="55" t="s">
        <v>467</v>
      </c>
      <c r="N1149" s="55" t="s">
        <v>468</v>
      </c>
      <c r="O1149" s="32" t="s">
        <v>281</v>
      </c>
      <c r="P1149" s="32" t="s">
        <v>242</v>
      </c>
      <c r="Q1149" s="45" t="s">
        <v>396</v>
      </c>
      <c r="R1149" s="32" t="s">
        <v>231</v>
      </c>
      <c r="S1149" s="45" t="s">
        <v>66</v>
      </c>
      <c r="T1149" s="42" t="str">
        <f>VLOOKUP(Tabla1[[#This Row],[AREA]],Hoja1!A:B,2,FALSE)</f>
        <v>01. Alcaldía</v>
      </c>
      <c r="U1149" s="45" t="s">
        <v>187</v>
      </c>
      <c r="V1149" s="42" t="str">
        <f>VLOOKUP(Tabla1[[#This Row],[PROGRAMA]],Hoja1!A:B,2,FALSE)</f>
        <v>9205. Imprenta municipal</v>
      </c>
      <c r="W1149" s="45">
        <v>22</v>
      </c>
      <c r="X1149" s="45">
        <v>22199</v>
      </c>
    </row>
    <row r="1150" spans="1:24" x14ac:dyDescent="0.25">
      <c r="A1150" s="33">
        <v>220260004350</v>
      </c>
      <c r="B1150" s="55" t="s">
        <v>485</v>
      </c>
      <c r="C1150" s="34">
        <v>46080</v>
      </c>
      <c r="D1150" s="33">
        <v>22026001960</v>
      </c>
      <c r="E1150" s="55" t="s">
        <v>486</v>
      </c>
      <c r="F1150" s="35">
        <v>359.66</v>
      </c>
      <c r="G1150" s="55" t="s">
        <v>1457</v>
      </c>
      <c r="H1150" s="55" t="s">
        <v>2417</v>
      </c>
      <c r="I1150" s="33">
        <v>300</v>
      </c>
      <c r="J1150" s="55" t="s">
        <v>455</v>
      </c>
      <c r="K1150" s="55" t="s">
        <v>455</v>
      </c>
      <c r="L1150" s="55" t="s">
        <v>473</v>
      </c>
      <c r="M1150" s="55" t="s">
        <v>457</v>
      </c>
      <c r="N1150" s="55" t="s">
        <v>458</v>
      </c>
      <c r="O1150" s="32" t="s">
        <v>280</v>
      </c>
      <c r="P1150" s="32" t="s">
        <v>242</v>
      </c>
      <c r="Q1150" s="45" t="s">
        <v>396</v>
      </c>
      <c r="R1150" s="32" t="s">
        <v>231</v>
      </c>
      <c r="S1150" s="45" t="s">
        <v>72</v>
      </c>
      <c r="T1150" s="42" t="str">
        <f>VLOOKUP(Tabla1[[#This Row],[AREA]],Hoja1!A:B,2,FALSE)</f>
        <v>07. Medio ambiente</v>
      </c>
      <c r="U1150" s="45" t="s">
        <v>126</v>
      </c>
      <c r="V1150" s="42" t="str">
        <f>VLOOKUP(Tabla1[[#This Row],[PROGRAMA]],Hoja1!A:B,2,FALSE)</f>
        <v>1711. Parques y jardines</v>
      </c>
      <c r="W1150" s="45">
        <v>22</v>
      </c>
      <c r="X1150" s="45">
        <v>22199</v>
      </c>
    </row>
    <row r="1151" spans="1:24" x14ac:dyDescent="0.25">
      <c r="A1151" s="33">
        <v>220260000663</v>
      </c>
      <c r="B1151" s="55" t="s">
        <v>451</v>
      </c>
      <c r="C1151" s="34">
        <v>46049</v>
      </c>
      <c r="D1151" s="33">
        <v>22026000442</v>
      </c>
      <c r="E1151" s="55" t="s">
        <v>2418</v>
      </c>
      <c r="F1151" s="35">
        <v>16879.5</v>
      </c>
      <c r="G1151" s="55" t="s">
        <v>2419</v>
      </c>
      <c r="H1151" s="55" t="s">
        <v>2420</v>
      </c>
      <c r="I1151" s="33">
        <v>220</v>
      </c>
      <c r="J1151" s="55" t="s">
        <v>455</v>
      </c>
      <c r="K1151" s="55" t="s">
        <v>455</v>
      </c>
      <c r="L1151" s="55" t="s">
        <v>456</v>
      </c>
      <c r="M1151" s="55" t="s">
        <v>467</v>
      </c>
      <c r="N1151" s="55" t="s">
        <v>468</v>
      </c>
      <c r="O1151" s="32" t="s">
        <v>281</v>
      </c>
      <c r="P1151" s="32" t="s">
        <v>242</v>
      </c>
      <c r="Q1151" s="45" t="s">
        <v>396</v>
      </c>
      <c r="R1151" s="32" t="s">
        <v>231</v>
      </c>
      <c r="S1151" s="45" t="s">
        <v>261</v>
      </c>
      <c r="T1151" s="42" t="str">
        <f>VLOOKUP(Tabla1[[#This Row],[AREA]],Hoja1!A:B,2,FALSE)</f>
        <v>05. Comercio, mercados y consumo</v>
      </c>
      <c r="U1151" s="45" t="s">
        <v>175</v>
      </c>
      <c r="V1151" s="42" t="str">
        <f>VLOOKUP(Tabla1[[#This Row],[PROGRAMA]],Hoja1!A:B,2,FALSE)</f>
        <v>4314. Actuaciones en materia de comercio minorista</v>
      </c>
      <c r="W1151" s="45">
        <v>22</v>
      </c>
      <c r="X1151" s="45">
        <v>22706</v>
      </c>
    </row>
    <row r="1152" spans="1:24" x14ac:dyDescent="0.25">
      <c r="A1152" s="33">
        <v>220260004352</v>
      </c>
      <c r="B1152" s="55" t="s">
        <v>485</v>
      </c>
      <c r="C1152" s="34">
        <v>46080</v>
      </c>
      <c r="D1152" s="33">
        <v>22026001960</v>
      </c>
      <c r="E1152" s="55" t="s">
        <v>486</v>
      </c>
      <c r="F1152" s="35">
        <v>130.96</v>
      </c>
      <c r="G1152" s="55" t="s">
        <v>1457</v>
      </c>
      <c r="H1152" s="55" t="s">
        <v>2421</v>
      </c>
      <c r="I1152" s="33">
        <v>300</v>
      </c>
      <c r="J1152" s="55" t="s">
        <v>455</v>
      </c>
      <c r="K1152" s="55" t="s">
        <v>455</v>
      </c>
      <c r="L1152" s="55" t="s">
        <v>473</v>
      </c>
      <c r="M1152" s="55" t="s">
        <v>457</v>
      </c>
      <c r="N1152" s="55" t="s">
        <v>458</v>
      </c>
      <c r="O1152" s="32" t="s">
        <v>280</v>
      </c>
      <c r="P1152" s="32" t="s">
        <v>242</v>
      </c>
      <c r="Q1152" s="45" t="s">
        <v>396</v>
      </c>
      <c r="R1152" s="32" t="s">
        <v>231</v>
      </c>
      <c r="S1152" s="45" t="s">
        <v>72</v>
      </c>
      <c r="T1152" s="42" t="str">
        <f>VLOOKUP(Tabla1[[#This Row],[AREA]],Hoja1!A:B,2,FALSE)</f>
        <v>07. Medio ambiente</v>
      </c>
      <c r="U1152" s="45" t="s">
        <v>126</v>
      </c>
      <c r="V1152" s="42" t="str">
        <f>VLOOKUP(Tabla1[[#This Row],[PROGRAMA]],Hoja1!A:B,2,FALSE)</f>
        <v>1711. Parques y jardines</v>
      </c>
      <c r="W1152" s="45">
        <v>22</v>
      </c>
      <c r="X1152" s="45">
        <v>22199</v>
      </c>
    </row>
    <row r="1153" spans="1:24" x14ac:dyDescent="0.25">
      <c r="A1153" s="33">
        <v>220260004354</v>
      </c>
      <c r="B1153" s="55" t="s">
        <v>485</v>
      </c>
      <c r="C1153" s="34">
        <v>46080</v>
      </c>
      <c r="D1153" s="33">
        <v>22026001960</v>
      </c>
      <c r="E1153" s="55" t="s">
        <v>486</v>
      </c>
      <c r="F1153" s="35">
        <v>79.7</v>
      </c>
      <c r="G1153" s="55" t="s">
        <v>1457</v>
      </c>
      <c r="H1153" s="55" t="s">
        <v>2422</v>
      </c>
      <c r="I1153" s="33">
        <v>300</v>
      </c>
      <c r="J1153" s="55" t="s">
        <v>455</v>
      </c>
      <c r="K1153" s="55" t="s">
        <v>455</v>
      </c>
      <c r="L1153" s="55" t="s">
        <v>473</v>
      </c>
      <c r="M1153" s="55" t="s">
        <v>457</v>
      </c>
      <c r="N1153" s="55" t="s">
        <v>458</v>
      </c>
      <c r="O1153" s="32" t="s">
        <v>280</v>
      </c>
      <c r="P1153" s="32" t="s">
        <v>242</v>
      </c>
      <c r="Q1153" s="45" t="s">
        <v>396</v>
      </c>
      <c r="R1153" s="32" t="s">
        <v>231</v>
      </c>
      <c r="S1153" s="45" t="s">
        <v>72</v>
      </c>
      <c r="T1153" s="42" t="str">
        <f>VLOOKUP(Tabla1[[#This Row],[AREA]],Hoja1!A:B,2,FALSE)</f>
        <v>07. Medio ambiente</v>
      </c>
      <c r="U1153" s="45" t="s">
        <v>126</v>
      </c>
      <c r="V1153" s="42" t="str">
        <f>VLOOKUP(Tabla1[[#This Row],[PROGRAMA]],Hoja1!A:B,2,FALSE)</f>
        <v>1711. Parques y jardines</v>
      </c>
      <c r="W1153" s="45">
        <v>22</v>
      </c>
      <c r="X1153" s="45">
        <v>22199</v>
      </c>
    </row>
    <row r="1154" spans="1:24" x14ac:dyDescent="0.25">
      <c r="A1154" s="33">
        <v>220260000732</v>
      </c>
      <c r="B1154" s="55" t="s">
        <v>451</v>
      </c>
      <c r="C1154" s="34">
        <v>46056</v>
      </c>
      <c r="D1154" s="33">
        <v>22026000066</v>
      </c>
      <c r="E1154" s="55" t="s">
        <v>971</v>
      </c>
      <c r="F1154" s="35">
        <v>7139</v>
      </c>
      <c r="G1154" s="55" t="s">
        <v>2423</v>
      </c>
      <c r="H1154" s="55" t="s">
        <v>2424</v>
      </c>
      <c r="I1154" s="33">
        <v>220</v>
      </c>
      <c r="J1154" s="55" t="s">
        <v>455</v>
      </c>
      <c r="K1154" s="55" t="s">
        <v>455</v>
      </c>
      <c r="L1154" s="55" t="s">
        <v>456</v>
      </c>
      <c r="M1154" s="55" t="s">
        <v>467</v>
      </c>
      <c r="N1154" s="55" t="s">
        <v>468</v>
      </c>
      <c r="O1154" s="32" t="s">
        <v>281</v>
      </c>
      <c r="P1154" s="32" t="s">
        <v>242</v>
      </c>
      <c r="Q1154" s="45" t="s">
        <v>396</v>
      </c>
      <c r="R1154" s="32" t="s">
        <v>231</v>
      </c>
      <c r="S1154" s="45" t="s">
        <v>262</v>
      </c>
      <c r="T1154" s="42" t="str">
        <f>VLOOKUP(Tabla1[[#This Row],[AREA]],Hoja1!A:B,2,FALSE)</f>
        <v>11. Salud pública y seguridad ciudadana</v>
      </c>
      <c r="U1154" s="45" t="s">
        <v>118</v>
      </c>
      <c r="V1154" s="42" t="str">
        <f>VLOOKUP(Tabla1[[#This Row],[PROGRAMA]],Hoja1!A:B,2,FALSE)</f>
        <v>1621. Recogida de residuos</v>
      </c>
      <c r="W1154" s="45">
        <v>21</v>
      </c>
      <c r="X1154" s="45">
        <v>214</v>
      </c>
    </row>
    <row r="1155" spans="1:24" x14ac:dyDescent="0.25">
      <c r="A1155" s="33">
        <v>220260000733</v>
      </c>
      <c r="B1155" s="55" t="s">
        <v>451</v>
      </c>
      <c r="C1155" s="34">
        <v>46056</v>
      </c>
      <c r="D1155" s="33">
        <v>22026000067</v>
      </c>
      <c r="E1155" s="55" t="s">
        <v>971</v>
      </c>
      <c r="F1155" s="35">
        <v>3025</v>
      </c>
      <c r="G1155" s="55" t="s">
        <v>2425</v>
      </c>
      <c r="H1155" s="55" t="s">
        <v>2426</v>
      </c>
      <c r="I1155" s="33">
        <v>220</v>
      </c>
      <c r="J1155" s="55" t="s">
        <v>455</v>
      </c>
      <c r="K1155" s="55" t="s">
        <v>455</v>
      </c>
      <c r="L1155" s="55" t="s">
        <v>456</v>
      </c>
      <c r="M1155" s="55" t="s">
        <v>467</v>
      </c>
      <c r="N1155" s="55" t="s">
        <v>468</v>
      </c>
      <c r="O1155" s="32" t="s">
        <v>281</v>
      </c>
      <c r="P1155" s="32" t="s">
        <v>242</v>
      </c>
      <c r="Q1155" s="45" t="s">
        <v>396</v>
      </c>
      <c r="R1155" s="32" t="s">
        <v>231</v>
      </c>
      <c r="S1155" s="45" t="s">
        <v>262</v>
      </c>
      <c r="T1155" s="42" t="str">
        <f>VLOOKUP(Tabla1[[#This Row],[AREA]],Hoja1!A:B,2,FALSE)</f>
        <v>11. Salud pública y seguridad ciudadana</v>
      </c>
      <c r="U1155" s="45" t="s">
        <v>118</v>
      </c>
      <c r="V1155" s="42" t="str">
        <f>VLOOKUP(Tabla1[[#This Row],[PROGRAMA]],Hoja1!A:B,2,FALSE)</f>
        <v>1621. Recogida de residuos</v>
      </c>
      <c r="W1155" s="45">
        <v>21</v>
      </c>
      <c r="X1155" s="45">
        <v>214</v>
      </c>
    </row>
    <row r="1156" spans="1:24" x14ac:dyDescent="0.25">
      <c r="A1156" s="33">
        <v>220259000902</v>
      </c>
      <c r="B1156" s="55" t="s">
        <v>451</v>
      </c>
      <c r="C1156" s="34">
        <v>46023</v>
      </c>
      <c r="D1156" s="33">
        <v>22026001832</v>
      </c>
      <c r="E1156" s="55" t="s">
        <v>1047</v>
      </c>
      <c r="F1156" s="35">
        <v>165290</v>
      </c>
      <c r="G1156" s="55" t="s">
        <v>2427</v>
      </c>
      <c r="H1156" s="55" t="s">
        <v>2428</v>
      </c>
      <c r="I1156" s="33">
        <v>220</v>
      </c>
      <c r="J1156" s="55" t="s">
        <v>494</v>
      </c>
      <c r="K1156" s="55" t="s">
        <v>494</v>
      </c>
      <c r="L1156" s="55" t="s">
        <v>506</v>
      </c>
      <c r="M1156" s="55" t="s">
        <v>467</v>
      </c>
      <c r="N1156" s="55" t="s">
        <v>468</v>
      </c>
      <c r="O1156" s="32" t="s">
        <v>281</v>
      </c>
      <c r="P1156" s="32" t="s">
        <v>242</v>
      </c>
      <c r="Q1156" s="45" t="s">
        <v>396</v>
      </c>
      <c r="R1156" s="32" t="s">
        <v>231</v>
      </c>
      <c r="S1156" s="45" t="s">
        <v>71</v>
      </c>
      <c r="T1156" s="42" t="str">
        <f>VLOOKUP(Tabla1[[#This Row],[AREA]],Hoja1!A:B,2,FALSE)</f>
        <v>06. Educación y cultura</v>
      </c>
      <c r="U1156" s="45" t="s">
        <v>157</v>
      </c>
      <c r="V1156" s="42" t="str">
        <f>VLOOKUP(Tabla1[[#This Row],[PROGRAMA]],Hoja1!A:B,2,FALSE)</f>
        <v>3341. Coordinación de políticas culturales</v>
      </c>
      <c r="W1156" s="45">
        <v>22</v>
      </c>
      <c r="X1156" s="45">
        <v>22799</v>
      </c>
    </row>
    <row r="1157" spans="1:24" x14ac:dyDescent="0.25">
      <c r="A1157" s="33">
        <v>220260002154</v>
      </c>
      <c r="B1157" s="55" t="s">
        <v>451</v>
      </c>
      <c r="C1157" s="34">
        <v>46069</v>
      </c>
      <c r="D1157" s="33">
        <v>22026002237</v>
      </c>
      <c r="E1157" s="55" t="s">
        <v>971</v>
      </c>
      <c r="F1157" s="35">
        <v>7078.5</v>
      </c>
      <c r="G1157" s="55" t="s">
        <v>404</v>
      </c>
      <c r="H1157" s="55" t="s">
        <v>2429</v>
      </c>
      <c r="I1157" s="33">
        <v>220</v>
      </c>
      <c r="J1157" s="55" t="s">
        <v>2293</v>
      </c>
      <c r="K1157" s="55" t="s">
        <v>494</v>
      </c>
      <c r="L1157" s="55" t="s">
        <v>473</v>
      </c>
      <c r="M1157" s="55" t="s">
        <v>467</v>
      </c>
      <c r="N1157" s="55" t="s">
        <v>468</v>
      </c>
      <c r="O1157" s="32" t="s">
        <v>281</v>
      </c>
      <c r="P1157" s="32" t="s">
        <v>242</v>
      </c>
      <c r="Q1157" s="45" t="s">
        <v>396</v>
      </c>
      <c r="R1157" s="32" t="s">
        <v>231</v>
      </c>
      <c r="S1157" s="45" t="s">
        <v>262</v>
      </c>
      <c r="T1157" s="42" t="str">
        <f>VLOOKUP(Tabla1[[#This Row],[AREA]],Hoja1!A:B,2,FALSE)</f>
        <v>11. Salud pública y seguridad ciudadana</v>
      </c>
      <c r="U1157" s="45" t="s">
        <v>118</v>
      </c>
      <c r="V1157" s="42" t="str">
        <f>VLOOKUP(Tabla1[[#This Row],[PROGRAMA]],Hoja1!A:B,2,FALSE)</f>
        <v>1621. Recogida de residuos</v>
      </c>
      <c r="W1157" s="45">
        <v>21</v>
      </c>
      <c r="X1157" s="45">
        <v>214</v>
      </c>
    </row>
    <row r="1158" spans="1:24" x14ac:dyDescent="0.25">
      <c r="A1158" s="33">
        <v>220260004359</v>
      </c>
      <c r="B1158" s="55" t="s">
        <v>485</v>
      </c>
      <c r="C1158" s="34">
        <v>46080</v>
      </c>
      <c r="D1158" s="33">
        <v>22026001960</v>
      </c>
      <c r="E1158" s="55" t="s">
        <v>486</v>
      </c>
      <c r="F1158" s="35">
        <v>50.24</v>
      </c>
      <c r="G1158" s="55" t="s">
        <v>2001</v>
      </c>
      <c r="H1158" s="55" t="s">
        <v>2430</v>
      </c>
      <c r="I1158" s="33">
        <v>300</v>
      </c>
      <c r="J1158" s="55" t="s">
        <v>455</v>
      </c>
      <c r="K1158" s="55" t="s">
        <v>455</v>
      </c>
      <c r="L1158" s="55" t="s">
        <v>473</v>
      </c>
      <c r="M1158" s="55" t="s">
        <v>457</v>
      </c>
      <c r="N1158" s="55" t="s">
        <v>458</v>
      </c>
      <c r="O1158" s="32" t="s">
        <v>280</v>
      </c>
      <c r="P1158" s="32" t="s">
        <v>242</v>
      </c>
      <c r="Q1158" s="45" t="s">
        <v>396</v>
      </c>
      <c r="R1158" s="32" t="s">
        <v>231</v>
      </c>
      <c r="S1158" s="45" t="s">
        <v>72</v>
      </c>
      <c r="T1158" s="42" t="str">
        <f>VLOOKUP(Tabla1[[#This Row],[AREA]],Hoja1!A:B,2,FALSE)</f>
        <v>07. Medio ambiente</v>
      </c>
      <c r="U1158" s="45" t="s">
        <v>126</v>
      </c>
      <c r="V1158" s="42" t="str">
        <f>VLOOKUP(Tabla1[[#This Row],[PROGRAMA]],Hoja1!A:B,2,FALSE)</f>
        <v>1711. Parques y jardines</v>
      </c>
      <c r="W1158" s="45">
        <v>22</v>
      </c>
      <c r="X1158" s="45">
        <v>22199</v>
      </c>
    </row>
    <row r="1159" spans="1:24" x14ac:dyDescent="0.25">
      <c r="A1159" s="33">
        <v>220260002988</v>
      </c>
      <c r="B1159" s="55" t="s">
        <v>451</v>
      </c>
      <c r="C1159" s="34">
        <v>46073</v>
      </c>
      <c r="D1159" s="33">
        <v>22026002416</v>
      </c>
      <c r="E1159" s="55" t="s">
        <v>617</v>
      </c>
      <c r="F1159" s="35">
        <v>288.2</v>
      </c>
      <c r="G1159" s="55" t="s">
        <v>17</v>
      </c>
      <c r="H1159" s="55" t="s">
        <v>2431</v>
      </c>
      <c r="I1159" s="33">
        <v>220</v>
      </c>
      <c r="J1159" s="55" t="s">
        <v>455</v>
      </c>
      <c r="K1159" s="55" t="s">
        <v>455</v>
      </c>
      <c r="L1159" s="55" t="s">
        <v>456</v>
      </c>
      <c r="M1159" s="55" t="s">
        <v>457</v>
      </c>
      <c r="N1159" s="55" t="s">
        <v>458</v>
      </c>
      <c r="O1159" s="32" t="s">
        <v>280</v>
      </c>
      <c r="P1159" s="32" t="s">
        <v>242</v>
      </c>
      <c r="Q1159" s="45" t="s">
        <v>396</v>
      </c>
      <c r="R1159" s="32" t="s">
        <v>231</v>
      </c>
      <c r="S1159" s="45" t="s">
        <v>75</v>
      </c>
      <c r="T1159" s="42" t="str">
        <f>VLOOKUP(Tabla1[[#This Row],[AREA]],Hoja1!A:B,2,FALSE)</f>
        <v>10. Personas mayores, familia y servicios sociales</v>
      </c>
      <c r="U1159" s="45" t="s">
        <v>132</v>
      </c>
      <c r="V1159" s="42" t="str">
        <f>VLOOKUP(Tabla1[[#This Row],[PROGRAMA]],Hoja1!A:B,2,FALSE)</f>
        <v>2312. Iniciativas sociales</v>
      </c>
      <c r="W1159" s="45">
        <v>21</v>
      </c>
      <c r="X1159" s="45">
        <v>213</v>
      </c>
    </row>
    <row r="1160" spans="1:24" x14ac:dyDescent="0.25">
      <c r="A1160" s="33">
        <v>220260002988</v>
      </c>
      <c r="B1160" s="55" t="s">
        <v>451</v>
      </c>
      <c r="C1160" s="34">
        <v>46073</v>
      </c>
      <c r="D1160" s="33">
        <v>22026002417</v>
      </c>
      <c r="E1160" s="55" t="s">
        <v>617</v>
      </c>
      <c r="F1160" s="35">
        <v>461.1</v>
      </c>
      <c r="G1160" s="55" t="s">
        <v>17</v>
      </c>
      <c r="H1160" s="55" t="s">
        <v>2431</v>
      </c>
      <c r="I1160" s="33">
        <v>220</v>
      </c>
      <c r="J1160" s="55" t="s">
        <v>455</v>
      </c>
      <c r="K1160" s="55" t="s">
        <v>455</v>
      </c>
      <c r="L1160" s="55" t="s">
        <v>456</v>
      </c>
      <c r="M1160" s="55" t="s">
        <v>457</v>
      </c>
      <c r="N1160" s="55" t="s">
        <v>458</v>
      </c>
      <c r="O1160" s="32" t="s">
        <v>280</v>
      </c>
      <c r="P1160" s="32" t="s">
        <v>242</v>
      </c>
      <c r="Q1160" s="45" t="s">
        <v>396</v>
      </c>
      <c r="R1160" s="32" t="s">
        <v>231</v>
      </c>
      <c r="S1160" s="45" t="s">
        <v>75</v>
      </c>
      <c r="T1160" s="42" t="str">
        <f>VLOOKUP(Tabla1[[#This Row],[AREA]],Hoja1!A:B,2,FALSE)</f>
        <v>10. Personas mayores, familia y servicios sociales</v>
      </c>
      <c r="U1160" s="45" t="s">
        <v>132</v>
      </c>
      <c r="V1160" s="42" t="str">
        <f>VLOOKUP(Tabla1[[#This Row],[PROGRAMA]],Hoja1!A:B,2,FALSE)</f>
        <v>2312. Iniciativas sociales</v>
      </c>
      <c r="W1160" s="45">
        <v>21</v>
      </c>
      <c r="X1160" s="45">
        <v>213</v>
      </c>
    </row>
    <row r="1161" spans="1:24" x14ac:dyDescent="0.25">
      <c r="A1161" s="33">
        <v>220260002989</v>
      </c>
      <c r="B1161" s="55" t="s">
        <v>451</v>
      </c>
      <c r="C1161" s="34">
        <v>46073</v>
      </c>
      <c r="D1161" s="33">
        <v>22026002418</v>
      </c>
      <c r="E1161" s="55" t="s">
        <v>617</v>
      </c>
      <c r="F1161" s="35">
        <v>449.95</v>
      </c>
      <c r="G1161" s="55" t="s">
        <v>17</v>
      </c>
      <c r="H1161" s="55" t="s">
        <v>2432</v>
      </c>
      <c r="I1161" s="33">
        <v>220</v>
      </c>
      <c r="J1161" s="55" t="s">
        <v>455</v>
      </c>
      <c r="K1161" s="55" t="s">
        <v>455</v>
      </c>
      <c r="L1161" s="55" t="s">
        <v>456</v>
      </c>
      <c r="M1161" s="55" t="s">
        <v>457</v>
      </c>
      <c r="N1161" s="55" t="s">
        <v>458</v>
      </c>
      <c r="O1161" s="32" t="s">
        <v>280</v>
      </c>
      <c r="P1161" s="32" t="s">
        <v>242</v>
      </c>
      <c r="Q1161" s="45" t="s">
        <v>396</v>
      </c>
      <c r="R1161" s="32" t="s">
        <v>231</v>
      </c>
      <c r="S1161" s="45" t="s">
        <v>75</v>
      </c>
      <c r="T1161" s="42" t="str">
        <f>VLOOKUP(Tabla1[[#This Row],[AREA]],Hoja1!A:B,2,FALSE)</f>
        <v>10. Personas mayores, familia y servicios sociales</v>
      </c>
      <c r="U1161" s="45" t="s">
        <v>132</v>
      </c>
      <c r="V1161" s="42" t="str">
        <f>VLOOKUP(Tabla1[[#This Row],[PROGRAMA]],Hoja1!A:B,2,FALSE)</f>
        <v>2312. Iniciativas sociales</v>
      </c>
      <c r="W1161" s="45">
        <v>21</v>
      </c>
      <c r="X1161" s="45">
        <v>213</v>
      </c>
    </row>
    <row r="1162" spans="1:24" x14ac:dyDescent="0.25">
      <c r="A1162" s="33">
        <v>220260002989</v>
      </c>
      <c r="B1162" s="55" t="s">
        <v>451</v>
      </c>
      <c r="C1162" s="34">
        <v>46073</v>
      </c>
      <c r="D1162" s="33">
        <v>22026002419</v>
      </c>
      <c r="E1162" s="55" t="s">
        <v>617</v>
      </c>
      <c r="F1162" s="35">
        <v>719.84</v>
      </c>
      <c r="G1162" s="55" t="s">
        <v>17</v>
      </c>
      <c r="H1162" s="55" t="s">
        <v>2432</v>
      </c>
      <c r="I1162" s="33">
        <v>220</v>
      </c>
      <c r="J1162" s="55" t="s">
        <v>455</v>
      </c>
      <c r="K1162" s="55" t="s">
        <v>455</v>
      </c>
      <c r="L1162" s="55" t="s">
        <v>456</v>
      </c>
      <c r="M1162" s="55" t="s">
        <v>457</v>
      </c>
      <c r="N1162" s="55" t="s">
        <v>458</v>
      </c>
      <c r="O1162" s="32" t="s">
        <v>280</v>
      </c>
      <c r="P1162" s="32" t="s">
        <v>242</v>
      </c>
      <c r="Q1162" s="45" t="s">
        <v>396</v>
      </c>
      <c r="R1162" s="32" t="s">
        <v>231</v>
      </c>
      <c r="S1162" s="45" t="s">
        <v>75</v>
      </c>
      <c r="T1162" s="42" t="str">
        <f>VLOOKUP(Tabla1[[#This Row],[AREA]],Hoja1!A:B,2,FALSE)</f>
        <v>10. Personas mayores, familia y servicios sociales</v>
      </c>
      <c r="U1162" s="45" t="s">
        <v>132</v>
      </c>
      <c r="V1162" s="42" t="str">
        <f>VLOOKUP(Tabla1[[#This Row],[PROGRAMA]],Hoja1!A:B,2,FALSE)</f>
        <v>2312. Iniciativas sociales</v>
      </c>
      <c r="W1162" s="45">
        <v>21</v>
      </c>
      <c r="X1162" s="45">
        <v>213</v>
      </c>
    </row>
    <row r="1163" spans="1:24" x14ac:dyDescent="0.25">
      <c r="A1163" s="33">
        <v>220260004371</v>
      </c>
      <c r="B1163" s="55" t="s">
        <v>485</v>
      </c>
      <c r="C1163" s="34">
        <v>46080</v>
      </c>
      <c r="D1163" s="33">
        <v>22026001960</v>
      </c>
      <c r="E1163" s="55" t="s">
        <v>486</v>
      </c>
      <c r="F1163" s="35">
        <v>8.25</v>
      </c>
      <c r="G1163" s="55" t="s">
        <v>1457</v>
      </c>
      <c r="H1163" s="55" t="s">
        <v>2433</v>
      </c>
      <c r="I1163" s="33">
        <v>300</v>
      </c>
      <c r="J1163" s="55" t="s">
        <v>455</v>
      </c>
      <c r="K1163" s="55" t="s">
        <v>455</v>
      </c>
      <c r="L1163" s="55" t="s">
        <v>473</v>
      </c>
      <c r="M1163" s="55" t="s">
        <v>457</v>
      </c>
      <c r="N1163" s="55" t="s">
        <v>458</v>
      </c>
      <c r="O1163" s="32" t="s">
        <v>280</v>
      </c>
      <c r="P1163" s="32" t="s">
        <v>242</v>
      </c>
      <c r="Q1163" s="45" t="s">
        <v>396</v>
      </c>
      <c r="R1163" s="32" t="s">
        <v>231</v>
      </c>
      <c r="S1163" s="45" t="s">
        <v>72</v>
      </c>
      <c r="T1163" s="42" t="str">
        <f>VLOOKUP(Tabla1[[#This Row],[AREA]],Hoja1!A:B,2,FALSE)</f>
        <v>07. Medio ambiente</v>
      </c>
      <c r="U1163" s="45" t="s">
        <v>126</v>
      </c>
      <c r="V1163" s="42" t="str">
        <f>VLOOKUP(Tabla1[[#This Row],[PROGRAMA]],Hoja1!A:B,2,FALSE)</f>
        <v>1711. Parques y jardines</v>
      </c>
      <c r="W1163" s="45">
        <v>22</v>
      </c>
      <c r="X1163" s="45">
        <v>22199</v>
      </c>
    </row>
    <row r="1164" spans="1:24" x14ac:dyDescent="0.25">
      <c r="A1164" s="33">
        <v>220260002990</v>
      </c>
      <c r="B1164" s="55" t="s">
        <v>451</v>
      </c>
      <c r="C1164" s="34">
        <v>46073</v>
      </c>
      <c r="D1164" s="33">
        <v>22026002421</v>
      </c>
      <c r="E1164" s="55" t="s">
        <v>617</v>
      </c>
      <c r="F1164" s="35">
        <v>1866.74</v>
      </c>
      <c r="G1164" s="55" t="s">
        <v>2254</v>
      </c>
      <c r="H1164" s="55" t="s">
        <v>2434</v>
      </c>
      <c r="I1164" s="33">
        <v>220</v>
      </c>
      <c r="J1164" s="55" t="s">
        <v>455</v>
      </c>
      <c r="K1164" s="55" t="s">
        <v>455</v>
      </c>
      <c r="L1164" s="55" t="s">
        <v>456</v>
      </c>
      <c r="M1164" s="55" t="s">
        <v>457</v>
      </c>
      <c r="N1164" s="55" t="s">
        <v>458</v>
      </c>
      <c r="O1164" s="32" t="s">
        <v>280</v>
      </c>
      <c r="P1164" s="32" t="s">
        <v>242</v>
      </c>
      <c r="Q1164" s="45" t="s">
        <v>396</v>
      </c>
      <c r="R1164" s="32" t="s">
        <v>231</v>
      </c>
      <c r="S1164" s="45" t="s">
        <v>75</v>
      </c>
      <c r="T1164" s="42" t="str">
        <f>VLOOKUP(Tabla1[[#This Row],[AREA]],Hoja1!A:B,2,FALSE)</f>
        <v>10. Personas mayores, familia y servicios sociales</v>
      </c>
      <c r="U1164" s="45" t="s">
        <v>132</v>
      </c>
      <c r="V1164" s="42" t="str">
        <f>VLOOKUP(Tabla1[[#This Row],[PROGRAMA]],Hoja1!A:B,2,FALSE)</f>
        <v>2312. Iniciativas sociales</v>
      </c>
      <c r="W1164" s="45">
        <v>21</v>
      </c>
      <c r="X1164" s="45">
        <v>213</v>
      </c>
    </row>
    <row r="1165" spans="1:24" x14ac:dyDescent="0.25">
      <c r="A1165" s="33">
        <v>220260004373</v>
      </c>
      <c r="B1165" s="55" t="s">
        <v>485</v>
      </c>
      <c r="C1165" s="34">
        <v>46080</v>
      </c>
      <c r="D1165" s="33">
        <v>22026001960</v>
      </c>
      <c r="E1165" s="55" t="s">
        <v>486</v>
      </c>
      <c r="F1165" s="35">
        <v>119.44</v>
      </c>
      <c r="G1165" s="55" t="s">
        <v>1457</v>
      </c>
      <c r="H1165" s="55" t="s">
        <v>2435</v>
      </c>
      <c r="I1165" s="33">
        <v>300</v>
      </c>
      <c r="J1165" s="55" t="s">
        <v>455</v>
      </c>
      <c r="K1165" s="55" t="s">
        <v>455</v>
      </c>
      <c r="L1165" s="55" t="s">
        <v>473</v>
      </c>
      <c r="M1165" s="55" t="s">
        <v>457</v>
      </c>
      <c r="N1165" s="55" t="s">
        <v>458</v>
      </c>
      <c r="O1165" s="32" t="s">
        <v>280</v>
      </c>
      <c r="P1165" s="32" t="s">
        <v>242</v>
      </c>
      <c r="Q1165" s="45" t="s">
        <v>396</v>
      </c>
      <c r="R1165" s="32" t="s">
        <v>231</v>
      </c>
      <c r="S1165" s="45" t="s">
        <v>72</v>
      </c>
      <c r="T1165" s="42" t="str">
        <f>VLOOKUP(Tabla1[[#This Row],[AREA]],Hoja1!A:B,2,FALSE)</f>
        <v>07. Medio ambiente</v>
      </c>
      <c r="U1165" s="45" t="s">
        <v>126</v>
      </c>
      <c r="V1165" s="42" t="str">
        <f>VLOOKUP(Tabla1[[#This Row],[PROGRAMA]],Hoja1!A:B,2,FALSE)</f>
        <v>1711. Parques y jardines</v>
      </c>
      <c r="W1165" s="45">
        <v>22</v>
      </c>
      <c r="X1165" s="45">
        <v>22199</v>
      </c>
    </row>
    <row r="1166" spans="1:24" x14ac:dyDescent="0.25">
      <c r="A1166" s="33">
        <v>220259000963</v>
      </c>
      <c r="B1166" s="55" t="s">
        <v>451</v>
      </c>
      <c r="C1166" s="34">
        <v>46023</v>
      </c>
      <c r="D1166" s="33">
        <v>22026001651</v>
      </c>
      <c r="E1166" s="55" t="s">
        <v>569</v>
      </c>
      <c r="F1166" s="35">
        <v>600.16</v>
      </c>
      <c r="G1166" s="55" t="s">
        <v>18</v>
      </c>
      <c r="H1166" s="55" t="s">
        <v>2436</v>
      </c>
      <c r="I1166" s="33">
        <v>220</v>
      </c>
      <c r="J1166" s="55" t="s">
        <v>455</v>
      </c>
      <c r="K1166" s="55" t="s">
        <v>455</v>
      </c>
      <c r="L1166" s="55" t="s">
        <v>456</v>
      </c>
      <c r="M1166" s="55" t="s">
        <v>467</v>
      </c>
      <c r="N1166" s="55" t="s">
        <v>468</v>
      </c>
      <c r="O1166" s="32" t="s">
        <v>281</v>
      </c>
      <c r="P1166" s="32" t="s">
        <v>242</v>
      </c>
      <c r="Q1166" s="45" t="s">
        <v>396</v>
      </c>
      <c r="R1166" s="32" t="s">
        <v>231</v>
      </c>
      <c r="S1166" s="45" t="s">
        <v>75</v>
      </c>
      <c r="T1166" s="42" t="str">
        <f>VLOOKUP(Tabla1[[#This Row],[AREA]],Hoja1!A:B,2,FALSE)</f>
        <v>10. Personas mayores, familia y servicios sociales</v>
      </c>
      <c r="U1166" s="45" t="s">
        <v>130</v>
      </c>
      <c r="V1166" s="42" t="str">
        <f>VLOOKUP(Tabla1[[#This Row],[PROGRAMA]],Hoja1!A:B,2,FALSE)</f>
        <v>2311. Intervención social</v>
      </c>
      <c r="W1166" s="45">
        <v>21</v>
      </c>
      <c r="X1166" s="45">
        <v>213</v>
      </c>
    </row>
    <row r="1167" spans="1:24" x14ac:dyDescent="0.25">
      <c r="A1167" s="33">
        <v>220259000964</v>
      </c>
      <c r="B1167" s="55" t="s">
        <v>451</v>
      </c>
      <c r="C1167" s="34">
        <v>46023</v>
      </c>
      <c r="D1167" s="33">
        <v>22026001652</v>
      </c>
      <c r="E1167" s="55" t="s">
        <v>569</v>
      </c>
      <c r="F1167" s="35">
        <v>4801.28</v>
      </c>
      <c r="G1167" s="55" t="s">
        <v>18</v>
      </c>
      <c r="H1167" s="55" t="s">
        <v>2437</v>
      </c>
      <c r="I1167" s="33">
        <v>220</v>
      </c>
      <c r="J1167" s="55" t="s">
        <v>455</v>
      </c>
      <c r="K1167" s="55" t="s">
        <v>455</v>
      </c>
      <c r="L1167" s="55" t="s">
        <v>456</v>
      </c>
      <c r="M1167" s="55" t="s">
        <v>467</v>
      </c>
      <c r="N1167" s="55" t="s">
        <v>468</v>
      </c>
      <c r="O1167" s="32" t="s">
        <v>281</v>
      </c>
      <c r="P1167" s="32" t="s">
        <v>242</v>
      </c>
      <c r="Q1167" s="45" t="s">
        <v>396</v>
      </c>
      <c r="R1167" s="32" t="s">
        <v>231</v>
      </c>
      <c r="S1167" s="45" t="s">
        <v>75</v>
      </c>
      <c r="T1167" s="42" t="str">
        <f>VLOOKUP(Tabla1[[#This Row],[AREA]],Hoja1!A:B,2,FALSE)</f>
        <v>10. Personas mayores, familia y servicios sociales</v>
      </c>
      <c r="U1167" s="45" t="s">
        <v>130</v>
      </c>
      <c r="V1167" s="42" t="str">
        <f>VLOOKUP(Tabla1[[#This Row],[PROGRAMA]],Hoja1!A:B,2,FALSE)</f>
        <v>2311. Intervención social</v>
      </c>
      <c r="W1167" s="45">
        <v>21</v>
      </c>
      <c r="X1167" s="45">
        <v>213</v>
      </c>
    </row>
    <row r="1168" spans="1:24" x14ac:dyDescent="0.25">
      <c r="A1168" s="33">
        <v>220259001077</v>
      </c>
      <c r="B1168" s="55" t="s">
        <v>451</v>
      </c>
      <c r="C1168" s="34">
        <v>46023</v>
      </c>
      <c r="D1168" s="33">
        <v>22026002069</v>
      </c>
      <c r="E1168" s="55" t="s">
        <v>617</v>
      </c>
      <c r="F1168" s="35">
        <v>3872</v>
      </c>
      <c r="G1168" s="55" t="s">
        <v>18</v>
      </c>
      <c r="H1168" s="55" t="s">
        <v>2438</v>
      </c>
      <c r="I1168" s="33">
        <v>220</v>
      </c>
      <c r="J1168" s="55" t="s">
        <v>455</v>
      </c>
      <c r="K1168" s="55" t="s">
        <v>455</v>
      </c>
      <c r="L1168" s="55" t="s">
        <v>456</v>
      </c>
      <c r="M1168" s="55" t="s">
        <v>467</v>
      </c>
      <c r="N1168" s="55" t="s">
        <v>468</v>
      </c>
      <c r="O1168" s="32" t="s">
        <v>281</v>
      </c>
      <c r="P1168" s="32" t="s">
        <v>242</v>
      </c>
      <c r="Q1168" s="45" t="s">
        <v>396</v>
      </c>
      <c r="R1168" s="32" t="s">
        <v>231</v>
      </c>
      <c r="S1168" s="45" t="s">
        <v>75</v>
      </c>
      <c r="T1168" s="42" t="str">
        <f>VLOOKUP(Tabla1[[#This Row],[AREA]],Hoja1!A:B,2,FALSE)</f>
        <v>10. Personas mayores, familia y servicios sociales</v>
      </c>
      <c r="U1168" s="45" t="s">
        <v>132</v>
      </c>
      <c r="V1168" s="42" t="str">
        <f>VLOOKUP(Tabla1[[#This Row],[PROGRAMA]],Hoja1!A:B,2,FALSE)</f>
        <v>2312. Iniciativas sociales</v>
      </c>
      <c r="W1168" s="45">
        <v>21</v>
      </c>
      <c r="X1168" s="45">
        <v>213</v>
      </c>
    </row>
    <row r="1169" spans="1:24" x14ac:dyDescent="0.25">
      <c r="A1169" s="33">
        <v>220259001078</v>
      </c>
      <c r="B1169" s="55" t="s">
        <v>451</v>
      </c>
      <c r="C1169" s="34">
        <v>46023</v>
      </c>
      <c r="D1169" s="33">
        <v>22026002070</v>
      </c>
      <c r="E1169" s="55" t="s">
        <v>617</v>
      </c>
      <c r="F1169" s="35">
        <v>3872</v>
      </c>
      <c r="G1169" s="55" t="s">
        <v>18</v>
      </c>
      <c r="H1169" s="55" t="s">
        <v>2439</v>
      </c>
      <c r="I1169" s="33">
        <v>220</v>
      </c>
      <c r="J1169" s="55" t="s">
        <v>455</v>
      </c>
      <c r="K1169" s="55" t="s">
        <v>455</v>
      </c>
      <c r="L1169" s="55" t="s">
        <v>456</v>
      </c>
      <c r="M1169" s="55" t="s">
        <v>467</v>
      </c>
      <c r="N1169" s="55" t="s">
        <v>468</v>
      </c>
      <c r="O1169" s="32" t="s">
        <v>281</v>
      </c>
      <c r="P1169" s="32" t="s">
        <v>242</v>
      </c>
      <c r="Q1169" s="45" t="s">
        <v>396</v>
      </c>
      <c r="R1169" s="32" t="s">
        <v>231</v>
      </c>
      <c r="S1169" s="45" t="s">
        <v>75</v>
      </c>
      <c r="T1169" s="42" t="str">
        <f>VLOOKUP(Tabla1[[#This Row],[AREA]],Hoja1!A:B,2,FALSE)</f>
        <v>10. Personas mayores, familia y servicios sociales</v>
      </c>
      <c r="U1169" s="45" t="s">
        <v>132</v>
      </c>
      <c r="V1169" s="42" t="str">
        <f>VLOOKUP(Tabla1[[#This Row],[PROGRAMA]],Hoja1!A:B,2,FALSE)</f>
        <v>2312. Iniciativas sociales</v>
      </c>
      <c r="W1169" s="45">
        <v>21</v>
      </c>
      <c r="X1169" s="45">
        <v>213</v>
      </c>
    </row>
    <row r="1170" spans="1:24" x14ac:dyDescent="0.25">
      <c r="A1170" s="33">
        <v>220260004375</v>
      </c>
      <c r="B1170" s="55" t="s">
        <v>485</v>
      </c>
      <c r="C1170" s="34">
        <v>46080</v>
      </c>
      <c r="D1170" s="33">
        <v>22026001960</v>
      </c>
      <c r="E1170" s="55" t="s">
        <v>486</v>
      </c>
      <c r="F1170" s="35">
        <v>277.94</v>
      </c>
      <c r="G1170" s="55" t="s">
        <v>1457</v>
      </c>
      <c r="H1170" s="55" t="s">
        <v>2440</v>
      </c>
      <c r="I1170" s="33">
        <v>300</v>
      </c>
      <c r="J1170" s="55" t="s">
        <v>455</v>
      </c>
      <c r="K1170" s="55" t="s">
        <v>455</v>
      </c>
      <c r="L1170" s="55" t="s">
        <v>473</v>
      </c>
      <c r="M1170" s="55" t="s">
        <v>457</v>
      </c>
      <c r="N1170" s="55" t="s">
        <v>458</v>
      </c>
      <c r="O1170" s="32" t="s">
        <v>280</v>
      </c>
      <c r="P1170" s="32" t="s">
        <v>242</v>
      </c>
      <c r="Q1170" s="45" t="s">
        <v>396</v>
      </c>
      <c r="R1170" s="32" t="s">
        <v>231</v>
      </c>
      <c r="S1170" s="45" t="s">
        <v>72</v>
      </c>
      <c r="T1170" s="42" t="str">
        <f>VLOOKUP(Tabla1[[#This Row],[AREA]],Hoja1!A:B,2,FALSE)</f>
        <v>07. Medio ambiente</v>
      </c>
      <c r="U1170" s="45" t="s">
        <v>126</v>
      </c>
      <c r="V1170" s="42" t="str">
        <f>VLOOKUP(Tabla1[[#This Row],[PROGRAMA]],Hoja1!A:B,2,FALSE)</f>
        <v>1711. Parques y jardines</v>
      </c>
      <c r="W1170" s="45">
        <v>22</v>
      </c>
      <c r="X1170" s="45">
        <v>22199</v>
      </c>
    </row>
    <row r="1171" spans="1:24" x14ac:dyDescent="0.25">
      <c r="A1171" s="33">
        <v>220260002022</v>
      </c>
      <c r="B1171" s="55" t="s">
        <v>729</v>
      </c>
      <c r="C1171" s="34">
        <v>46069</v>
      </c>
      <c r="D1171" s="33">
        <v>22026002105</v>
      </c>
      <c r="E1171" s="55" t="s">
        <v>550</v>
      </c>
      <c r="F1171" s="35">
        <v>1076.9000000000001</v>
      </c>
      <c r="G1171" s="55" t="s">
        <v>18</v>
      </c>
      <c r="H1171" s="55" t="s">
        <v>2441</v>
      </c>
      <c r="I1171" s="33">
        <v>240</v>
      </c>
      <c r="J1171" s="55" t="s">
        <v>455</v>
      </c>
      <c r="K1171" s="55" t="s">
        <v>455</v>
      </c>
      <c r="L1171" s="55" t="s">
        <v>456</v>
      </c>
      <c r="M1171" s="55" t="s">
        <v>467</v>
      </c>
      <c r="N1171" s="55" t="s">
        <v>468</v>
      </c>
      <c r="O1171" s="32" t="s">
        <v>281</v>
      </c>
      <c r="P1171" s="32" t="s">
        <v>242</v>
      </c>
      <c r="Q1171" s="45" t="s">
        <v>396</v>
      </c>
      <c r="R1171" s="32" t="s">
        <v>231</v>
      </c>
      <c r="S1171" s="45" t="s">
        <v>75</v>
      </c>
      <c r="T1171" s="42" t="str">
        <f>VLOOKUP(Tabla1[[#This Row],[AREA]],Hoja1!A:B,2,FALSE)</f>
        <v>10. Personas mayores, familia y servicios sociales</v>
      </c>
      <c r="U1171" s="45" t="s">
        <v>130</v>
      </c>
      <c r="V1171" s="42" t="str">
        <f>VLOOKUP(Tabla1[[#This Row],[PROGRAMA]],Hoja1!A:B,2,FALSE)</f>
        <v>2311. Intervención social</v>
      </c>
      <c r="W1171" s="45">
        <v>22</v>
      </c>
      <c r="X1171" s="45">
        <v>22799</v>
      </c>
    </row>
    <row r="1172" spans="1:24" x14ac:dyDescent="0.25">
      <c r="A1172" s="33">
        <v>220260004417</v>
      </c>
      <c r="B1172" s="55" t="s">
        <v>485</v>
      </c>
      <c r="C1172" s="34">
        <v>46080</v>
      </c>
      <c r="D1172" s="33">
        <v>22026001960</v>
      </c>
      <c r="E1172" s="55" t="s">
        <v>486</v>
      </c>
      <c r="F1172" s="35">
        <v>547.14</v>
      </c>
      <c r="G1172" s="55" t="s">
        <v>1403</v>
      </c>
      <c r="H1172" s="55" t="s">
        <v>2442</v>
      </c>
      <c r="I1172" s="33">
        <v>300</v>
      </c>
      <c r="J1172" s="55" t="s">
        <v>455</v>
      </c>
      <c r="K1172" s="55" t="s">
        <v>455</v>
      </c>
      <c r="L1172" s="55" t="s">
        <v>473</v>
      </c>
      <c r="M1172" s="55" t="s">
        <v>457</v>
      </c>
      <c r="N1172" s="55" t="s">
        <v>458</v>
      </c>
      <c r="O1172" s="32" t="s">
        <v>280</v>
      </c>
      <c r="P1172" s="32" t="s">
        <v>242</v>
      </c>
      <c r="Q1172" s="45" t="s">
        <v>396</v>
      </c>
      <c r="R1172" s="32" t="s">
        <v>231</v>
      </c>
      <c r="S1172" s="45" t="s">
        <v>72</v>
      </c>
      <c r="T1172" s="42" t="str">
        <f>VLOOKUP(Tabla1[[#This Row],[AREA]],Hoja1!A:B,2,FALSE)</f>
        <v>07. Medio ambiente</v>
      </c>
      <c r="U1172" s="45" t="s">
        <v>126</v>
      </c>
      <c r="V1172" s="42" t="str">
        <f>VLOOKUP(Tabla1[[#This Row],[PROGRAMA]],Hoja1!A:B,2,FALSE)</f>
        <v>1711. Parques y jardines</v>
      </c>
      <c r="W1172" s="45">
        <v>22</v>
      </c>
      <c r="X1172" s="45">
        <v>22199</v>
      </c>
    </row>
    <row r="1173" spans="1:24" x14ac:dyDescent="0.25">
      <c r="A1173" s="33">
        <v>220260004053</v>
      </c>
      <c r="B1173" s="55" t="s">
        <v>451</v>
      </c>
      <c r="C1173" s="34">
        <v>46078</v>
      </c>
      <c r="D1173" s="33">
        <v>22026002455</v>
      </c>
      <c r="E1173" s="55" t="s">
        <v>569</v>
      </c>
      <c r="F1173" s="35">
        <v>403.29</v>
      </c>
      <c r="G1173" s="55" t="s">
        <v>401</v>
      </c>
      <c r="H1173" s="55" t="s">
        <v>2443</v>
      </c>
      <c r="I1173" s="33">
        <v>220</v>
      </c>
      <c r="J1173" s="55" t="s">
        <v>455</v>
      </c>
      <c r="K1173" s="55" t="s">
        <v>455</v>
      </c>
      <c r="L1173" s="55" t="s">
        <v>456</v>
      </c>
      <c r="M1173" s="55" t="s">
        <v>467</v>
      </c>
      <c r="N1173" s="55" t="s">
        <v>468</v>
      </c>
      <c r="O1173" s="32" t="s">
        <v>281</v>
      </c>
      <c r="P1173" s="32" t="s">
        <v>242</v>
      </c>
      <c r="Q1173" s="45" t="s">
        <v>396</v>
      </c>
      <c r="R1173" s="32" t="s">
        <v>231</v>
      </c>
      <c r="S1173" s="45" t="s">
        <v>75</v>
      </c>
      <c r="T1173" s="42" t="str">
        <f>VLOOKUP(Tabla1[[#This Row],[AREA]],Hoja1!A:B,2,FALSE)</f>
        <v>10. Personas mayores, familia y servicios sociales</v>
      </c>
      <c r="U1173" s="45" t="s">
        <v>130</v>
      </c>
      <c r="V1173" s="42" t="str">
        <f>VLOOKUP(Tabla1[[#This Row],[PROGRAMA]],Hoja1!A:B,2,FALSE)</f>
        <v>2311. Intervención social</v>
      </c>
      <c r="W1173" s="45">
        <v>21</v>
      </c>
      <c r="X1173" s="45">
        <v>213</v>
      </c>
    </row>
    <row r="1174" spans="1:24" x14ac:dyDescent="0.25">
      <c r="A1174" s="33">
        <v>220260004419</v>
      </c>
      <c r="B1174" s="55" t="s">
        <v>485</v>
      </c>
      <c r="C1174" s="34">
        <v>46080</v>
      </c>
      <c r="D1174" s="33">
        <v>22026001960</v>
      </c>
      <c r="E1174" s="55" t="s">
        <v>486</v>
      </c>
      <c r="F1174" s="35">
        <v>510.02</v>
      </c>
      <c r="G1174" s="55" t="s">
        <v>1403</v>
      </c>
      <c r="H1174" s="55" t="s">
        <v>2444</v>
      </c>
      <c r="I1174" s="33">
        <v>300</v>
      </c>
      <c r="J1174" s="55" t="s">
        <v>455</v>
      </c>
      <c r="K1174" s="55" t="s">
        <v>455</v>
      </c>
      <c r="L1174" s="55" t="s">
        <v>473</v>
      </c>
      <c r="M1174" s="55" t="s">
        <v>457</v>
      </c>
      <c r="N1174" s="55" t="s">
        <v>458</v>
      </c>
      <c r="O1174" s="32" t="s">
        <v>280</v>
      </c>
      <c r="P1174" s="32" t="s">
        <v>242</v>
      </c>
      <c r="Q1174" s="45" t="s">
        <v>396</v>
      </c>
      <c r="R1174" s="32" t="s">
        <v>231</v>
      </c>
      <c r="S1174" s="45" t="s">
        <v>72</v>
      </c>
      <c r="T1174" s="42" t="str">
        <f>VLOOKUP(Tabla1[[#This Row],[AREA]],Hoja1!A:B,2,FALSE)</f>
        <v>07. Medio ambiente</v>
      </c>
      <c r="U1174" s="45" t="s">
        <v>126</v>
      </c>
      <c r="V1174" s="42" t="str">
        <f>VLOOKUP(Tabla1[[#This Row],[PROGRAMA]],Hoja1!A:B,2,FALSE)</f>
        <v>1711. Parques y jardines</v>
      </c>
      <c r="W1174" s="45">
        <v>22</v>
      </c>
      <c r="X1174" s="45">
        <v>22199</v>
      </c>
    </row>
    <row r="1175" spans="1:24" x14ac:dyDescent="0.25">
      <c r="A1175" s="33">
        <v>220260004421</v>
      </c>
      <c r="B1175" s="55" t="s">
        <v>485</v>
      </c>
      <c r="C1175" s="34">
        <v>46080</v>
      </c>
      <c r="D1175" s="33">
        <v>22026001960</v>
      </c>
      <c r="E1175" s="55" t="s">
        <v>486</v>
      </c>
      <c r="F1175" s="35">
        <v>406.83</v>
      </c>
      <c r="G1175" s="55" t="s">
        <v>1403</v>
      </c>
      <c r="H1175" s="55" t="s">
        <v>2445</v>
      </c>
      <c r="I1175" s="33">
        <v>300</v>
      </c>
      <c r="J1175" s="55" t="s">
        <v>455</v>
      </c>
      <c r="K1175" s="55" t="s">
        <v>455</v>
      </c>
      <c r="L1175" s="55" t="s">
        <v>473</v>
      </c>
      <c r="M1175" s="55" t="s">
        <v>457</v>
      </c>
      <c r="N1175" s="55" t="s">
        <v>458</v>
      </c>
      <c r="O1175" s="32" t="s">
        <v>280</v>
      </c>
      <c r="P1175" s="32" t="s">
        <v>242</v>
      </c>
      <c r="Q1175" s="45" t="s">
        <v>396</v>
      </c>
      <c r="R1175" s="32" t="s">
        <v>231</v>
      </c>
      <c r="S1175" s="45" t="s">
        <v>72</v>
      </c>
      <c r="T1175" s="42" t="str">
        <f>VLOOKUP(Tabla1[[#This Row],[AREA]],Hoja1!A:B,2,FALSE)</f>
        <v>07. Medio ambiente</v>
      </c>
      <c r="U1175" s="45" t="s">
        <v>126</v>
      </c>
      <c r="V1175" s="42" t="str">
        <f>VLOOKUP(Tabla1[[#This Row],[PROGRAMA]],Hoja1!A:B,2,FALSE)</f>
        <v>1711. Parques y jardines</v>
      </c>
      <c r="W1175" s="45">
        <v>22</v>
      </c>
      <c r="X1175" s="45">
        <v>22199</v>
      </c>
    </row>
    <row r="1176" spans="1:24" x14ac:dyDescent="0.25">
      <c r="A1176" s="33">
        <v>220260000834</v>
      </c>
      <c r="B1176" s="55" t="s">
        <v>451</v>
      </c>
      <c r="C1176" s="34">
        <v>46057</v>
      </c>
      <c r="D1176" s="33">
        <v>22026000964</v>
      </c>
      <c r="E1176" s="55" t="s">
        <v>1421</v>
      </c>
      <c r="F1176" s="35">
        <v>13915</v>
      </c>
      <c r="G1176" s="55" t="s">
        <v>2446</v>
      </c>
      <c r="H1176" s="55" t="s">
        <v>2447</v>
      </c>
      <c r="I1176" s="33">
        <v>220</v>
      </c>
      <c r="J1176" s="55" t="s">
        <v>455</v>
      </c>
      <c r="K1176" s="55" t="s">
        <v>455</v>
      </c>
      <c r="L1176" s="55" t="s">
        <v>456</v>
      </c>
      <c r="M1176" s="55" t="s">
        <v>467</v>
      </c>
      <c r="N1176" s="55" t="s">
        <v>468</v>
      </c>
      <c r="O1176" s="32" t="s">
        <v>281</v>
      </c>
      <c r="P1176" s="32" t="s">
        <v>242</v>
      </c>
      <c r="Q1176" s="45" t="s">
        <v>396</v>
      </c>
      <c r="R1176" s="32" t="s">
        <v>231</v>
      </c>
      <c r="S1176" s="45" t="s">
        <v>262</v>
      </c>
      <c r="T1176" s="42" t="str">
        <f>VLOOKUP(Tabla1[[#This Row],[AREA]],Hoja1!A:B,2,FALSE)</f>
        <v>11. Salud pública y seguridad ciudadana</v>
      </c>
      <c r="U1176" s="45" t="s">
        <v>141</v>
      </c>
      <c r="V1176" s="42" t="str">
        <f>VLOOKUP(Tabla1[[#This Row],[PROGRAMA]],Hoja1!A:B,2,FALSE)</f>
        <v>3111. Protección de la salubridad pública</v>
      </c>
      <c r="W1176" s="45">
        <v>22</v>
      </c>
      <c r="X1176" s="45">
        <v>22706</v>
      </c>
    </row>
    <row r="1177" spans="1:24" x14ac:dyDescent="0.25">
      <c r="A1177" s="33">
        <v>220250016049</v>
      </c>
      <c r="B1177" s="55" t="s">
        <v>451</v>
      </c>
      <c r="C1177" s="34">
        <v>46099</v>
      </c>
      <c r="D1177" s="33">
        <v>22025003445</v>
      </c>
      <c r="E1177" s="55" t="s">
        <v>1765</v>
      </c>
      <c r="F1177" s="35">
        <v>2436.0100000000002</v>
      </c>
      <c r="G1177" s="55" t="s">
        <v>998</v>
      </c>
      <c r="H1177" s="55" t="s">
        <v>2448</v>
      </c>
      <c r="I1177" s="33">
        <v>220</v>
      </c>
      <c r="J1177" s="55" t="s">
        <v>1000</v>
      </c>
      <c r="K1177" s="55" t="s">
        <v>1000</v>
      </c>
      <c r="L1177" s="55" t="s">
        <v>456</v>
      </c>
      <c r="M1177" s="55" t="s">
        <v>457</v>
      </c>
      <c r="N1177" s="55" t="s">
        <v>458</v>
      </c>
      <c r="O1177" s="32" t="s">
        <v>280</v>
      </c>
      <c r="P1177" s="32" t="s">
        <v>242</v>
      </c>
      <c r="Q1177" s="45">
        <v>6</v>
      </c>
      <c r="R1177" s="32" t="s">
        <v>232</v>
      </c>
      <c r="S1177" s="45" t="s">
        <v>74</v>
      </c>
      <c r="T1177" s="42" t="str">
        <f>VLOOKUP(Tabla1[[#This Row],[AREA]],Hoja1!A:B,2,FALSE)</f>
        <v>09. Turismo, eventos y marca ciudad</v>
      </c>
      <c r="U1177" s="45">
        <v>4321</v>
      </c>
      <c r="V1177" s="42" t="str">
        <f>VLOOKUP(Tabla1[[#This Row],[PROGRAMA]],Hoja1!A:B,2,FALSE)</f>
        <v>4321. Turismo</v>
      </c>
      <c r="W1177" s="45">
        <v>63</v>
      </c>
      <c r="X1177" s="45">
        <v>632</v>
      </c>
    </row>
    <row r="1178" spans="1:24" x14ac:dyDescent="0.25">
      <c r="A1178" s="33">
        <v>220260001081</v>
      </c>
      <c r="B1178" s="55" t="s">
        <v>451</v>
      </c>
      <c r="C1178" s="34">
        <v>46064</v>
      </c>
      <c r="D1178" s="33">
        <v>22026001983</v>
      </c>
      <c r="E1178" s="55" t="s">
        <v>588</v>
      </c>
      <c r="F1178" s="35">
        <v>1074.6500000000001</v>
      </c>
      <c r="G1178" s="55" t="s">
        <v>2254</v>
      </c>
      <c r="H1178" s="55" t="s">
        <v>2449</v>
      </c>
      <c r="I1178" s="33">
        <v>220</v>
      </c>
      <c r="J1178" s="55" t="s">
        <v>455</v>
      </c>
      <c r="K1178" s="55" t="s">
        <v>455</v>
      </c>
      <c r="L1178" s="55" t="s">
        <v>456</v>
      </c>
      <c r="M1178" s="55" t="s">
        <v>457</v>
      </c>
      <c r="N1178" s="55" t="s">
        <v>458</v>
      </c>
      <c r="O1178" s="32" t="s">
        <v>280</v>
      </c>
      <c r="P1178" s="32" t="s">
        <v>242</v>
      </c>
      <c r="Q1178" s="45" t="s">
        <v>396</v>
      </c>
      <c r="R1178" s="32" t="s">
        <v>231</v>
      </c>
      <c r="S1178" s="45" t="s">
        <v>75</v>
      </c>
      <c r="T1178" s="42" t="str">
        <f>VLOOKUP(Tabla1[[#This Row],[AREA]],Hoja1!A:B,2,FALSE)</f>
        <v>10. Personas mayores, familia y servicios sociales</v>
      </c>
      <c r="U1178" s="45" t="s">
        <v>136</v>
      </c>
      <c r="V1178" s="42" t="str">
        <f>VLOOKUP(Tabla1[[#This Row],[PROGRAMA]],Hoja1!A:B,2,FALSE)</f>
        <v>2315. Políticas de Igualdad e infancia</v>
      </c>
      <c r="W1178" s="45">
        <v>21</v>
      </c>
      <c r="X1178" s="45">
        <v>213</v>
      </c>
    </row>
    <row r="1179" spans="1:24" x14ac:dyDescent="0.25">
      <c r="A1179" s="33">
        <v>220260001039</v>
      </c>
      <c r="B1179" s="55" t="s">
        <v>729</v>
      </c>
      <c r="C1179" s="34">
        <v>46063</v>
      </c>
      <c r="D1179" s="33">
        <v>22026001994</v>
      </c>
      <c r="E1179" s="55" t="s">
        <v>2450</v>
      </c>
      <c r="F1179" s="35">
        <v>6921.2</v>
      </c>
      <c r="G1179" s="55" t="s">
        <v>2451</v>
      </c>
      <c r="H1179" s="55" t="s">
        <v>2452</v>
      </c>
      <c r="I1179" s="33">
        <v>240</v>
      </c>
      <c r="J1179" s="55" t="s">
        <v>2453</v>
      </c>
      <c r="K1179" s="55" t="s">
        <v>2453</v>
      </c>
      <c r="L1179" s="55" t="s">
        <v>456</v>
      </c>
      <c r="M1179" s="55" t="s">
        <v>467</v>
      </c>
      <c r="N1179" s="55" t="s">
        <v>468</v>
      </c>
      <c r="O1179" s="32" t="s">
        <v>281</v>
      </c>
      <c r="P1179" s="32" t="s">
        <v>242</v>
      </c>
      <c r="Q1179" s="45" t="s">
        <v>396</v>
      </c>
      <c r="R1179" s="32" t="s">
        <v>231</v>
      </c>
      <c r="S1179" s="45" t="s">
        <v>73</v>
      </c>
      <c r="T1179" s="42" t="str">
        <f>VLOOKUP(Tabla1[[#This Row],[AREA]],Hoja1!A:B,2,FALSE)</f>
        <v>08. Tráfico y movilidad</v>
      </c>
      <c r="U1179" s="45" t="s">
        <v>117</v>
      </c>
      <c r="V1179" s="42" t="str">
        <f>VLOOKUP(Tabla1[[#This Row],[PROGRAMA]],Hoja1!A:B,2,FALSE)</f>
        <v>1532. Pavimentación vias públicas y otros servicios urbanísticos</v>
      </c>
      <c r="W1179" s="45">
        <v>20</v>
      </c>
      <c r="X1179" s="45">
        <v>206</v>
      </c>
    </row>
    <row r="1180" spans="1:24" x14ac:dyDescent="0.25">
      <c r="A1180" s="33">
        <v>220260001106</v>
      </c>
      <c r="B1180" s="55" t="s">
        <v>451</v>
      </c>
      <c r="C1180" s="34">
        <v>46064</v>
      </c>
      <c r="D1180" s="33">
        <v>22026002011</v>
      </c>
      <c r="E1180" s="55" t="s">
        <v>951</v>
      </c>
      <c r="F1180" s="35">
        <v>1846.8</v>
      </c>
      <c r="G1180" s="55" t="s">
        <v>952</v>
      </c>
      <c r="H1180" s="55" t="s">
        <v>2454</v>
      </c>
      <c r="I1180" s="33">
        <v>220</v>
      </c>
      <c r="J1180" s="55" t="s">
        <v>494</v>
      </c>
      <c r="K1180" s="55" t="s">
        <v>494</v>
      </c>
      <c r="L1180" s="55" t="s">
        <v>456</v>
      </c>
      <c r="M1180" s="55" t="s">
        <v>457</v>
      </c>
      <c r="N1180" s="55" t="s">
        <v>458</v>
      </c>
      <c r="O1180" s="32" t="s">
        <v>276</v>
      </c>
      <c r="P1180" s="32" t="s">
        <v>242</v>
      </c>
      <c r="Q1180" s="45" t="s">
        <v>396</v>
      </c>
      <c r="R1180" s="32" t="s">
        <v>231</v>
      </c>
      <c r="S1180" s="45" t="s">
        <v>75</v>
      </c>
      <c r="T1180" s="42" t="str">
        <f>VLOOKUP(Tabla1[[#This Row],[AREA]],Hoja1!A:B,2,FALSE)</f>
        <v>10. Personas mayores, familia y servicios sociales</v>
      </c>
      <c r="U1180" s="45" t="s">
        <v>132</v>
      </c>
      <c r="V1180" s="42" t="str">
        <f>VLOOKUP(Tabla1[[#This Row],[PROGRAMA]],Hoja1!A:B,2,FALSE)</f>
        <v>2312. Iniciativas sociales</v>
      </c>
      <c r="W1180" s="45">
        <v>21</v>
      </c>
      <c r="X1180" s="45">
        <v>216</v>
      </c>
    </row>
    <row r="1181" spans="1:24" x14ac:dyDescent="0.25">
      <c r="A1181" s="33">
        <v>220260004253</v>
      </c>
      <c r="B1181" s="55" t="s">
        <v>485</v>
      </c>
      <c r="C1181" s="34">
        <v>46080</v>
      </c>
      <c r="D1181" s="33">
        <v>22026001177</v>
      </c>
      <c r="E1181" s="55" t="s">
        <v>2455</v>
      </c>
      <c r="F1181" s="35">
        <v>735.42</v>
      </c>
      <c r="G1181" s="55" t="s">
        <v>2456</v>
      </c>
      <c r="H1181" s="55" t="s">
        <v>2457</v>
      </c>
      <c r="I1181" s="33">
        <v>300</v>
      </c>
      <c r="J1181" s="55" t="s">
        <v>455</v>
      </c>
      <c r="K1181" s="55" t="s">
        <v>455</v>
      </c>
      <c r="L1181" s="55" t="s">
        <v>456</v>
      </c>
      <c r="M1181" s="55" t="s">
        <v>457</v>
      </c>
      <c r="N1181" s="55" t="s">
        <v>458</v>
      </c>
      <c r="O1181" s="32" t="s">
        <v>280</v>
      </c>
      <c r="P1181" s="32" t="s">
        <v>242</v>
      </c>
      <c r="Q1181" s="45" t="s">
        <v>396</v>
      </c>
      <c r="R1181" s="32" t="s">
        <v>231</v>
      </c>
      <c r="S1181" s="45" t="s">
        <v>72</v>
      </c>
      <c r="T1181" s="42" t="str">
        <f>VLOOKUP(Tabla1[[#This Row],[AREA]],Hoja1!A:B,2,FALSE)</f>
        <v>07. Medio ambiente</v>
      </c>
      <c r="U1181" s="45" t="s">
        <v>126</v>
      </c>
      <c r="V1181" s="42" t="str">
        <f>VLOOKUP(Tabla1[[#This Row],[PROGRAMA]],Hoja1!A:B,2,FALSE)</f>
        <v>1711. Parques y jardines</v>
      </c>
      <c r="W1181" s="45">
        <v>21</v>
      </c>
      <c r="X1181" s="45">
        <v>214</v>
      </c>
    </row>
    <row r="1182" spans="1:24" x14ac:dyDescent="0.25">
      <c r="A1182" s="33">
        <v>220260004255</v>
      </c>
      <c r="B1182" s="55" t="s">
        <v>485</v>
      </c>
      <c r="C1182" s="34">
        <v>46080</v>
      </c>
      <c r="D1182" s="33">
        <v>22026001177</v>
      </c>
      <c r="E1182" s="55" t="s">
        <v>2455</v>
      </c>
      <c r="F1182" s="35">
        <v>775.52</v>
      </c>
      <c r="G1182" s="55" t="s">
        <v>2456</v>
      </c>
      <c r="H1182" s="55" t="s">
        <v>2458</v>
      </c>
      <c r="I1182" s="33">
        <v>300</v>
      </c>
      <c r="J1182" s="55" t="s">
        <v>455</v>
      </c>
      <c r="K1182" s="55" t="s">
        <v>455</v>
      </c>
      <c r="L1182" s="55" t="s">
        <v>456</v>
      </c>
      <c r="M1182" s="55" t="s">
        <v>457</v>
      </c>
      <c r="N1182" s="55" t="s">
        <v>458</v>
      </c>
      <c r="O1182" s="32" t="s">
        <v>280</v>
      </c>
      <c r="P1182" s="32" t="s">
        <v>242</v>
      </c>
      <c r="Q1182" s="45" t="s">
        <v>396</v>
      </c>
      <c r="R1182" s="32" t="s">
        <v>231</v>
      </c>
      <c r="S1182" s="45" t="s">
        <v>72</v>
      </c>
      <c r="T1182" s="42" t="str">
        <f>VLOOKUP(Tabla1[[#This Row],[AREA]],Hoja1!A:B,2,FALSE)</f>
        <v>07. Medio ambiente</v>
      </c>
      <c r="U1182" s="45" t="s">
        <v>126</v>
      </c>
      <c r="V1182" s="42" t="str">
        <f>VLOOKUP(Tabla1[[#This Row],[PROGRAMA]],Hoja1!A:B,2,FALSE)</f>
        <v>1711. Parques y jardines</v>
      </c>
      <c r="W1182" s="45">
        <v>21</v>
      </c>
      <c r="X1182" s="45">
        <v>214</v>
      </c>
    </row>
    <row r="1183" spans="1:24" x14ac:dyDescent="0.25">
      <c r="A1183" s="33">
        <v>220260004257</v>
      </c>
      <c r="B1183" s="55" t="s">
        <v>485</v>
      </c>
      <c r="C1183" s="34">
        <v>46080</v>
      </c>
      <c r="D1183" s="33">
        <v>22026001177</v>
      </c>
      <c r="E1183" s="55" t="s">
        <v>2455</v>
      </c>
      <c r="F1183" s="35">
        <v>732.21</v>
      </c>
      <c r="G1183" s="55" t="s">
        <v>2456</v>
      </c>
      <c r="H1183" s="55" t="s">
        <v>2459</v>
      </c>
      <c r="I1183" s="33">
        <v>300</v>
      </c>
      <c r="J1183" s="55" t="s">
        <v>455</v>
      </c>
      <c r="K1183" s="55" t="s">
        <v>455</v>
      </c>
      <c r="L1183" s="55" t="s">
        <v>456</v>
      </c>
      <c r="M1183" s="55" t="s">
        <v>457</v>
      </c>
      <c r="N1183" s="55" t="s">
        <v>458</v>
      </c>
      <c r="O1183" s="32" t="s">
        <v>280</v>
      </c>
      <c r="P1183" s="32" t="s">
        <v>242</v>
      </c>
      <c r="Q1183" s="45" t="s">
        <v>396</v>
      </c>
      <c r="R1183" s="32" t="s">
        <v>231</v>
      </c>
      <c r="S1183" s="45" t="s">
        <v>72</v>
      </c>
      <c r="T1183" s="42" t="str">
        <f>VLOOKUP(Tabla1[[#This Row],[AREA]],Hoja1!A:B,2,FALSE)</f>
        <v>07. Medio ambiente</v>
      </c>
      <c r="U1183" s="45" t="s">
        <v>126</v>
      </c>
      <c r="V1183" s="42" t="str">
        <f>VLOOKUP(Tabla1[[#This Row],[PROGRAMA]],Hoja1!A:B,2,FALSE)</f>
        <v>1711. Parques y jardines</v>
      </c>
      <c r="W1183" s="45">
        <v>21</v>
      </c>
      <c r="X1183" s="45">
        <v>214</v>
      </c>
    </row>
    <row r="1184" spans="1:24" x14ac:dyDescent="0.25">
      <c r="A1184" s="33">
        <v>220260004259</v>
      </c>
      <c r="B1184" s="55" t="s">
        <v>485</v>
      </c>
      <c r="C1184" s="34">
        <v>46080</v>
      </c>
      <c r="D1184" s="33">
        <v>22026001177</v>
      </c>
      <c r="E1184" s="55" t="s">
        <v>2455</v>
      </c>
      <c r="F1184" s="35">
        <v>213.84</v>
      </c>
      <c r="G1184" s="55" t="s">
        <v>2460</v>
      </c>
      <c r="H1184" s="55" t="s">
        <v>2461</v>
      </c>
      <c r="I1184" s="33">
        <v>300</v>
      </c>
      <c r="J1184" s="55" t="s">
        <v>455</v>
      </c>
      <c r="K1184" s="55" t="s">
        <v>455</v>
      </c>
      <c r="L1184" s="55" t="s">
        <v>456</v>
      </c>
      <c r="M1184" s="55" t="s">
        <v>457</v>
      </c>
      <c r="N1184" s="55" t="s">
        <v>458</v>
      </c>
      <c r="O1184" s="32" t="s">
        <v>280</v>
      </c>
      <c r="P1184" s="32" t="s">
        <v>242</v>
      </c>
      <c r="Q1184" s="45" t="s">
        <v>396</v>
      </c>
      <c r="R1184" s="32" t="s">
        <v>231</v>
      </c>
      <c r="S1184" s="45" t="s">
        <v>72</v>
      </c>
      <c r="T1184" s="42" t="str">
        <f>VLOOKUP(Tabla1[[#This Row],[AREA]],Hoja1!A:B,2,FALSE)</f>
        <v>07. Medio ambiente</v>
      </c>
      <c r="U1184" s="45" t="s">
        <v>126</v>
      </c>
      <c r="V1184" s="42" t="str">
        <f>VLOOKUP(Tabla1[[#This Row],[PROGRAMA]],Hoja1!A:B,2,FALSE)</f>
        <v>1711. Parques y jardines</v>
      </c>
      <c r="W1184" s="45">
        <v>21</v>
      </c>
      <c r="X1184" s="45">
        <v>214</v>
      </c>
    </row>
    <row r="1185" spans="1:24" x14ac:dyDescent="0.25">
      <c r="A1185" s="33">
        <v>220260004261</v>
      </c>
      <c r="B1185" s="55" t="s">
        <v>485</v>
      </c>
      <c r="C1185" s="34">
        <v>46080</v>
      </c>
      <c r="D1185" s="33">
        <v>22026001177</v>
      </c>
      <c r="E1185" s="55" t="s">
        <v>2455</v>
      </c>
      <c r="F1185" s="35">
        <v>1165.0999999999999</v>
      </c>
      <c r="G1185" s="55" t="s">
        <v>2456</v>
      </c>
      <c r="H1185" s="55" t="s">
        <v>2462</v>
      </c>
      <c r="I1185" s="33">
        <v>300</v>
      </c>
      <c r="J1185" s="55" t="s">
        <v>455</v>
      </c>
      <c r="K1185" s="55" t="s">
        <v>455</v>
      </c>
      <c r="L1185" s="55" t="s">
        <v>456</v>
      </c>
      <c r="M1185" s="55" t="s">
        <v>457</v>
      </c>
      <c r="N1185" s="55" t="s">
        <v>458</v>
      </c>
      <c r="O1185" s="32" t="s">
        <v>280</v>
      </c>
      <c r="P1185" s="32" t="s">
        <v>242</v>
      </c>
      <c r="Q1185" s="45" t="s">
        <v>396</v>
      </c>
      <c r="R1185" s="32" t="s">
        <v>231</v>
      </c>
      <c r="S1185" s="45" t="s">
        <v>72</v>
      </c>
      <c r="T1185" s="42" t="str">
        <f>VLOOKUP(Tabla1[[#This Row],[AREA]],Hoja1!A:B,2,FALSE)</f>
        <v>07. Medio ambiente</v>
      </c>
      <c r="U1185" s="45" t="s">
        <v>126</v>
      </c>
      <c r="V1185" s="42" t="str">
        <f>VLOOKUP(Tabla1[[#This Row],[PROGRAMA]],Hoja1!A:B,2,FALSE)</f>
        <v>1711. Parques y jardines</v>
      </c>
      <c r="W1185" s="45">
        <v>21</v>
      </c>
      <c r="X1185" s="45">
        <v>214</v>
      </c>
    </row>
    <row r="1186" spans="1:24" x14ac:dyDescent="0.25">
      <c r="A1186" s="33">
        <v>220259000701</v>
      </c>
      <c r="B1186" s="55" t="s">
        <v>451</v>
      </c>
      <c r="C1186" s="34">
        <v>46023</v>
      </c>
      <c r="D1186" s="33">
        <v>22026001824</v>
      </c>
      <c r="E1186" s="55" t="s">
        <v>615</v>
      </c>
      <c r="F1186" s="35">
        <v>1414</v>
      </c>
      <c r="G1186" s="55" t="s">
        <v>2463</v>
      </c>
      <c r="H1186" s="55" t="s">
        <v>2464</v>
      </c>
      <c r="I1186" s="33">
        <v>220</v>
      </c>
      <c r="J1186" s="55" t="s">
        <v>455</v>
      </c>
      <c r="K1186" s="55" t="s">
        <v>455</v>
      </c>
      <c r="L1186" s="55" t="s">
        <v>456</v>
      </c>
      <c r="M1186" s="55" t="s">
        <v>467</v>
      </c>
      <c r="N1186" s="55" t="s">
        <v>468</v>
      </c>
      <c r="O1186" s="32" t="s">
        <v>281</v>
      </c>
      <c r="P1186" s="32" t="s">
        <v>242</v>
      </c>
      <c r="Q1186" s="45" t="s">
        <v>396</v>
      </c>
      <c r="R1186" s="32" t="s">
        <v>231</v>
      </c>
      <c r="S1186" s="45" t="s">
        <v>71</v>
      </c>
      <c r="T1186" s="42" t="str">
        <f>VLOOKUP(Tabla1[[#This Row],[AREA]],Hoja1!A:B,2,FALSE)</f>
        <v>06. Educación y cultura</v>
      </c>
      <c r="U1186" s="45" t="s">
        <v>147</v>
      </c>
      <c r="V1186" s="42" t="str">
        <f>VLOOKUP(Tabla1[[#This Row],[PROGRAMA]],Hoja1!A:B,2,FALSE)</f>
        <v>3232. Conservación y mantenimiento centros educación infantil y primaria</v>
      </c>
      <c r="W1186" s="45">
        <v>21</v>
      </c>
      <c r="X1186" s="45">
        <v>213</v>
      </c>
    </row>
    <row r="1187" spans="1:24" x14ac:dyDescent="0.25">
      <c r="A1187" s="33">
        <v>220260000736</v>
      </c>
      <c r="B1187" s="55" t="s">
        <v>451</v>
      </c>
      <c r="C1187" s="34">
        <v>46056</v>
      </c>
      <c r="D1187" s="33">
        <v>22026000780</v>
      </c>
      <c r="E1187" s="55" t="s">
        <v>717</v>
      </c>
      <c r="F1187" s="35">
        <v>7139</v>
      </c>
      <c r="G1187" s="55" t="s">
        <v>406</v>
      </c>
      <c r="H1187" s="55" t="s">
        <v>2465</v>
      </c>
      <c r="I1187" s="33">
        <v>220</v>
      </c>
      <c r="J1187" s="55" t="s">
        <v>523</v>
      </c>
      <c r="K1187" s="55" t="s">
        <v>455</v>
      </c>
      <c r="L1187" s="55" t="s">
        <v>456</v>
      </c>
      <c r="M1187" s="55" t="s">
        <v>467</v>
      </c>
      <c r="N1187" s="55" t="s">
        <v>468</v>
      </c>
      <c r="O1187" s="32" t="s">
        <v>281</v>
      </c>
      <c r="P1187" s="32" t="s">
        <v>242</v>
      </c>
      <c r="Q1187" s="45" t="s">
        <v>396</v>
      </c>
      <c r="R1187" s="32" t="s">
        <v>231</v>
      </c>
      <c r="S1187" s="45" t="s">
        <v>262</v>
      </c>
      <c r="T1187" s="42" t="str">
        <f>VLOOKUP(Tabla1[[#This Row],[AREA]],Hoja1!A:B,2,FALSE)</f>
        <v>11. Salud pública y seguridad ciudadana</v>
      </c>
      <c r="U1187" s="45" t="s">
        <v>118</v>
      </c>
      <c r="V1187" s="42" t="str">
        <f>VLOOKUP(Tabla1[[#This Row],[PROGRAMA]],Hoja1!A:B,2,FALSE)</f>
        <v>1621. Recogida de residuos</v>
      </c>
      <c r="W1187" s="45">
        <v>22</v>
      </c>
      <c r="X1187" s="45">
        <v>22799</v>
      </c>
    </row>
    <row r="1188" spans="1:24" x14ac:dyDescent="0.25">
      <c r="A1188" s="33">
        <v>220260000685</v>
      </c>
      <c r="B1188" s="55" t="s">
        <v>451</v>
      </c>
      <c r="C1188" s="34">
        <v>46050</v>
      </c>
      <c r="D1188" s="33">
        <v>22026000714</v>
      </c>
      <c r="E1188" s="55" t="s">
        <v>529</v>
      </c>
      <c r="F1188" s="35">
        <v>297</v>
      </c>
      <c r="G1188" s="55" t="s">
        <v>286</v>
      </c>
      <c r="H1188" s="55" t="s">
        <v>2466</v>
      </c>
      <c r="I1188" s="33">
        <v>220</v>
      </c>
      <c r="J1188" s="55" t="s">
        <v>2239</v>
      </c>
      <c r="K1188" s="55" t="s">
        <v>494</v>
      </c>
      <c r="L1188" s="55" t="s">
        <v>456</v>
      </c>
      <c r="M1188" s="55" t="s">
        <v>467</v>
      </c>
      <c r="N1188" s="55" t="s">
        <v>468</v>
      </c>
      <c r="O1188" s="32" t="s">
        <v>281</v>
      </c>
      <c r="P1188" s="32" t="s">
        <v>242</v>
      </c>
      <c r="Q1188" s="45" t="s">
        <v>396</v>
      </c>
      <c r="R1188" s="32" t="s">
        <v>231</v>
      </c>
      <c r="S1188" s="45" t="s">
        <v>66</v>
      </c>
      <c r="T1188" s="42" t="str">
        <f>VLOOKUP(Tabla1[[#This Row],[AREA]],Hoja1!A:B,2,FALSE)</f>
        <v>01. Alcaldía</v>
      </c>
      <c r="U1188" s="45" t="s">
        <v>189</v>
      </c>
      <c r="V1188" s="42" t="str">
        <f>VLOOKUP(Tabla1[[#This Row],[PROGRAMA]],Hoja1!A:B,2,FALSE)</f>
        <v>9207. Gobierno y relaciones</v>
      </c>
      <c r="W1188" s="45">
        <v>22</v>
      </c>
      <c r="X1188" s="45">
        <v>22001</v>
      </c>
    </row>
    <row r="1189" spans="1:24" x14ac:dyDescent="0.25">
      <c r="A1189" s="33">
        <v>220260000916</v>
      </c>
      <c r="B1189" s="55" t="s">
        <v>451</v>
      </c>
      <c r="C1189" s="34">
        <v>46063</v>
      </c>
      <c r="D1189" s="33">
        <v>22026000942</v>
      </c>
      <c r="E1189" s="55" t="s">
        <v>559</v>
      </c>
      <c r="F1189" s="35">
        <v>2000</v>
      </c>
      <c r="G1189" s="55" t="s">
        <v>2467</v>
      </c>
      <c r="H1189" s="55" t="s">
        <v>2468</v>
      </c>
      <c r="I1189" s="33">
        <v>220</v>
      </c>
      <c r="J1189" s="55" t="s">
        <v>1239</v>
      </c>
      <c r="K1189" s="55" t="s">
        <v>1239</v>
      </c>
      <c r="L1189" s="55" t="s">
        <v>456</v>
      </c>
      <c r="M1189" s="55" t="s">
        <v>467</v>
      </c>
      <c r="N1189" s="55" t="s">
        <v>468</v>
      </c>
      <c r="O1189" s="32" t="s">
        <v>281</v>
      </c>
      <c r="P1189" s="32" t="s">
        <v>242</v>
      </c>
      <c r="Q1189" s="45" t="s">
        <v>396</v>
      </c>
      <c r="R1189" s="32" t="s">
        <v>231</v>
      </c>
      <c r="S1189" s="45" t="s">
        <v>75</v>
      </c>
      <c r="T1189" s="42" t="str">
        <f>VLOOKUP(Tabla1[[#This Row],[AREA]],Hoja1!A:B,2,FALSE)</f>
        <v>10. Personas mayores, familia y servicios sociales</v>
      </c>
      <c r="U1189" s="45" t="s">
        <v>136</v>
      </c>
      <c r="V1189" s="42" t="str">
        <f>VLOOKUP(Tabla1[[#This Row],[PROGRAMA]],Hoja1!A:B,2,FALSE)</f>
        <v>2315. Políticas de Igualdad e infancia</v>
      </c>
      <c r="W1189" s="45">
        <v>22</v>
      </c>
      <c r="X1189" s="45">
        <v>22799</v>
      </c>
    </row>
    <row r="1190" spans="1:24" x14ac:dyDescent="0.25">
      <c r="A1190" s="33">
        <v>220260004263</v>
      </c>
      <c r="B1190" s="55" t="s">
        <v>485</v>
      </c>
      <c r="C1190" s="34">
        <v>46080</v>
      </c>
      <c r="D1190" s="33">
        <v>22026001177</v>
      </c>
      <c r="E1190" s="55" t="s">
        <v>2455</v>
      </c>
      <c r="F1190" s="35">
        <v>363.68</v>
      </c>
      <c r="G1190" s="55" t="s">
        <v>2456</v>
      </c>
      <c r="H1190" s="55" t="s">
        <v>2469</v>
      </c>
      <c r="I1190" s="33">
        <v>300</v>
      </c>
      <c r="J1190" s="55" t="s">
        <v>455</v>
      </c>
      <c r="K1190" s="55" t="s">
        <v>455</v>
      </c>
      <c r="L1190" s="55" t="s">
        <v>456</v>
      </c>
      <c r="M1190" s="55" t="s">
        <v>457</v>
      </c>
      <c r="N1190" s="55" t="s">
        <v>458</v>
      </c>
      <c r="O1190" s="32" t="s">
        <v>280</v>
      </c>
      <c r="P1190" s="32" t="s">
        <v>242</v>
      </c>
      <c r="Q1190" s="45" t="s">
        <v>396</v>
      </c>
      <c r="R1190" s="32" t="s">
        <v>231</v>
      </c>
      <c r="S1190" s="45" t="s">
        <v>72</v>
      </c>
      <c r="T1190" s="42" t="str">
        <f>VLOOKUP(Tabla1[[#This Row],[AREA]],Hoja1!A:B,2,FALSE)</f>
        <v>07. Medio ambiente</v>
      </c>
      <c r="U1190" s="45" t="s">
        <v>126</v>
      </c>
      <c r="V1190" s="42" t="str">
        <f>VLOOKUP(Tabla1[[#This Row],[PROGRAMA]],Hoja1!A:B,2,FALSE)</f>
        <v>1711. Parques y jardines</v>
      </c>
      <c r="W1190" s="45">
        <v>21</v>
      </c>
      <c r="X1190" s="45">
        <v>214</v>
      </c>
    </row>
    <row r="1191" spans="1:24" x14ac:dyDescent="0.25">
      <c r="A1191" s="33">
        <v>220260000911</v>
      </c>
      <c r="B1191" s="55" t="s">
        <v>451</v>
      </c>
      <c r="C1191" s="34">
        <v>46063</v>
      </c>
      <c r="D1191" s="33">
        <v>22026001760</v>
      </c>
      <c r="E1191" s="55" t="s">
        <v>581</v>
      </c>
      <c r="F1191" s="35">
        <v>1116.3599999999999</v>
      </c>
      <c r="G1191" s="55" t="s">
        <v>408</v>
      </c>
      <c r="H1191" s="55" t="s">
        <v>2470</v>
      </c>
      <c r="I1191" s="33">
        <v>220</v>
      </c>
      <c r="J1191" s="55" t="s">
        <v>2471</v>
      </c>
      <c r="K1191" s="55" t="s">
        <v>478</v>
      </c>
      <c r="L1191" s="55" t="s">
        <v>456</v>
      </c>
      <c r="M1191" s="55" t="s">
        <v>467</v>
      </c>
      <c r="N1191" s="55" t="s">
        <v>468</v>
      </c>
      <c r="O1191" s="32" t="s">
        <v>281</v>
      </c>
      <c r="P1191" s="32" t="s">
        <v>242</v>
      </c>
      <c r="Q1191" s="45" t="s">
        <v>396</v>
      </c>
      <c r="R1191" s="32" t="s">
        <v>231</v>
      </c>
      <c r="S1191" s="45" t="s">
        <v>262</v>
      </c>
      <c r="T1191" s="42" t="str">
        <f>VLOOKUP(Tabla1[[#This Row],[AREA]],Hoja1!A:B,2,FALSE)</f>
        <v>11. Salud pública y seguridad ciudadana</v>
      </c>
      <c r="U1191" s="45" t="s">
        <v>112</v>
      </c>
      <c r="V1191" s="42" t="str">
        <f>VLOOKUP(Tabla1[[#This Row],[PROGRAMA]],Hoja1!A:B,2,FALSE)</f>
        <v>1361. Prevención y extinción de incencios</v>
      </c>
      <c r="W1191" s="45">
        <v>21</v>
      </c>
      <c r="X1191" s="45">
        <v>213</v>
      </c>
    </row>
    <row r="1192" spans="1:24" x14ac:dyDescent="0.25">
      <c r="A1192" s="33">
        <v>220260002486</v>
      </c>
      <c r="B1192" s="55" t="s">
        <v>451</v>
      </c>
      <c r="C1192" s="34">
        <v>46070</v>
      </c>
      <c r="D1192" s="33">
        <v>22026002172</v>
      </c>
      <c r="E1192" s="55" t="s">
        <v>968</v>
      </c>
      <c r="F1192" s="35">
        <v>1149.5</v>
      </c>
      <c r="G1192" s="55" t="s">
        <v>347</v>
      </c>
      <c r="H1192" s="55" t="s">
        <v>2472</v>
      </c>
      <c r="I1192" s="33">
        <v>220</v>
      </c>
      <c r="J1192" s="55" t="s">
        <v>494</v>
      </c>
      <c r="K1192" s="55" t="s">
        <v>494</v>
      </c>
      <c r="L1192" s="55" t="s">
        <v>473</v>
      </c>
      <c r="M1192" s="55" t="s">
        <v>467</v>
      </c>
      <c r="N1192" s="55" t="s">
        <v>468</v>
      </c>
      <c r="O1192" s="32" t="s">
        <v>281</v>
      </c>
      <c r="P1192" s="32" t="s">
        <v>242</v>
      </c>
      <c r="Q1192" s="45" t="s">
        <v>396</v>
      </c>
      <c r="R1192" s="32" t="s">
        <v>231</v>
      </c>
      <c r="S1192" s="45" t="s">
        <v>262</v>
      </c>
      <c r="T1192" s="42" t="str">
        <f>VLOOKUP(Tabla1[[#This Row],[AREA]],Hoja1!A:B,2,FALSE)</f>
        <v>11. Salud pública y seguridad ciudadana</v>
      </c>
      <c r="U1192" s="45" t="s">
        <v>106</v>
      </c>
      <c r="V1192" s="42" t="str">
        <f>VLOOKUP(Tabla1[[#This Row],[PROGRAMA]],Hoja1!A:B,2,FALSE)</f>
        <v>1321. Policía municipal</v>
      </c>
      <c r="W1192" s="45">
        <v>22</v>
      </c>
      <c r="X1192" s="45">
        <v>22699</v>
      </c>
    </row>
    <row r="1193" spans="1:24" x14ac:dyDescent="0.25">
      <c r="A1193" s="33">
        <v>220260004265</v>
      </c>
      <c r="B1193" s="55" t="s">
        <v>485</v>
      </c>
      <c r="C1193" s="34">
        <v>46080</v>
      </c>
      <c r="D1193" s="33">
        <v>22026001177</v>
      </c>
      <c r="E1193" s="55" t="s">
        <v>2455</v>
      </c>
      <c r="F1193" s="35">
        <v>1191.78</v>
      </c>
      <c r="G1193" s="55" t="s">
        <v>2473</v>
      </c>
      <c r="H1193" s="55" t="s">
        <v>2474</v>
      </c>
      <c r="I1193" s="33">
        <v>300</v>
      </c>
      <c r="J1193" s="55" t="s">
        <v>1678</v>
      </c>
      <c r="K1193" s="55" t="s">
        <v>455</v>
      </c>
      <c r="L1193" s="55" t="s">
        <v>456</v>
      </c>
      <c r="M1193" s="55" t="s">
        <v>457</v>
      </c>
      <c r="N1193" s="55" t="s">
        <v>458</v>
      </c>
      <c r="O1193" s="32" t="s">
        <v>280</v>
      </c>
      <c r="P1193" s="32" t="s">
        <v>242</v>
      </c>
      <c r="Q1193" s="45" t="s">
        <v>396</v>
      </c>
      <c r="R1193" s="32" t="s">
        <v>231</v>
      </c>
      <c r="S1193" s="45" t="s">
        <v>72</v>
      </c>
      <c r="T1193" s="42" t="str">
        <f>VLOOKUP(Tabla1[[#This Row],[AREA]],Hoja1!A:B,2,FALSE)</f>
        <v>07. Medio ambiente</v>
      </c>
      <c r="U1193" s="45" t="s">
        <v>126</v>
      </c>
      <c r="V1193" s="42" t="str">
        <f>VLOOKUP(Tabla1[[#This Row],[PROGRAMA]],Hoja1!A:B,2,FALSE)</f>
        <v>1711. Parques y jardines</v>
      </c>
      <c r="W1193" s="45">
        <v>21</v>
      </c>
      <c r="X1193" s="45">
        <v>214</v>
      </c>
    </row>
    <row r="1194" spans="1:24" x14ac:dyDescent="0.25">
      <c r="A1194" s="33">
        <v>220260004267</v>
      </c>
      <c r="B1194" s="55" t="s">
        <v>485</v>
      </c>
      <c r="C1194" s="34">
        <v>46080</v>
      </c>
      <c r="D1194" s="33">
        <v>22026001177</v>
      </c>
      <c r="E1194" s="55" t="s">
        <v>2455</v>
      </c>
      <c r="F1194" s="35">
        <v>382.8</v>
      </c>
      <c r="G1194" s="55" t="s">
        <v>2456</v>
      </c>
      <c r="H1194" s="55" t="s">
        <v>2475</v>
      </c>
      <c r="I1194" s="33">
        <v>300</v>
      </c>
      <c r="J1194" s="55" t="s">
        <v>455</v>
      </c>
      <c r="K1194" s="55" t="s">
        <v>455</v>
      </c>
      <c r="L1194" s="55" t="s">
        <v>456</v>
      </c>
      <c r="M1194" s="55" t="s">
        <v>457</v>
      </c>
      <c r="N1194" s="55" t="s">
        <v>458</v>
      </c>
      <c r="O1194" s="32" t="s">
        <v>280</v>
      </c>
      <c r="P1194" s="32" t="s">
        <v>242</v>
      </c>
      <c r="Q1194" s="45" t="s">
        <v>396</v>
      </c>
      <c r="R1194" s="32" t="s">
        <v>231</v>
      </c>
      <c r="S1194" s="45" t="s">
        <v>72</v>
      </c>
      <c r="T1194" s="42" t="str">
        <f>VLOOKUP(Tabla1[[#This Row],[AREA]],Hoja1!A:B,2,FALSE)</f>
        <v>07. Medio ambiente</v>
      </c>
      <c r="U1194" s="45" t="s">
        <v>126</v>
      </c>
      <c r="V1194" s="42" t="str">
        <f>VLOOKUP(Tabla1[[#This Row],[PROGRAMA]],Hoja1!A:B,2,FALSE)</f>
        <v>1711. Parques y jardines</v>
      </c>
      <c r="W1194" s="45">
        <v>21</v>
      </c>
      <c r="X1194" s="45">
        <v>214</v>
      </c>
    </row>
    <row r="1195" spans="1:24" x14ac:dyDescent="0.25">
      <c r="A1195" s="33">
        <v>220260004269</v>
      </c>
      <c r="B1195" s="55" t="s">
        <v>485</v>
      </c>
      <c r="C1195" s="34">
        <v>46080</v>
      </c>
      <c r="D1195" s="33">
        <v>22026001177</v>
      </c>
      <c r="E1195" s="55" t="s">
        <v>2455</v>
      </c>
      <c r="F1195" s="35">
        <v>305.63</v>
      </c>
      <c r="G1195" s="55" t="s">
        <v>2476</v>
      </c>
      <c r="H1195" s="55" t="s">
        <v>2477</v>
      </c>
      <c r="I1195" s="33">
        <v>300</v>
      </c>
      <c r="J1195" s="55" t="s">
        <v>455</v>
      </c>
      <c r="K1195" s="55" t="s">
        <v>455</v>
      </c>
      <c r="L1195" s="55" t="s">
        <v>456</v>
      </c>
      <c r="M1195" s="55" t="s">
        <v>457</v>
      </c>
      <c r="N1195" s="55" t="s">
        <v>458</v>
      </c>
      <c r="O1195" s="32" t="s">
        <v>280</v>
      </c>
      <c r="P1195" s="32" t="s">
        <v>242</v>
      </c>
      <c r="Q1195" s="45" t="s">
        <v>396</v>
      </c>
      <c r="R1195" s="32" t="s">
        <v>231</v>
      </c>
      <c r="S1195" s="45" t="s">
        <v>72</v>
      </c>
      <c r="T1195" s="42" t="str">
        <f>VLOOKUP(Tabla1[[#This Row],[AREA]],Hoja1!A:B,2,FALSE)</f>
        <v>07. Medio ambiente</v>
      </c>
      <c r="U1195" s="45" t="s">
        <v>126</v>
      </c>
      <c r="V1195" s="42" t="str">
        <f>VLOOKUP(Tabla1[[#This Row],[PROGRAMA]],Hoja1!A:B,2,FALSE)</f>
        <v>1711. Parques y jardines</v>
      </c>
      <c r="W1195" s="45">
        <v>21</v>
      </c>
      <c r="X1195" s="45">
        <v>214</v>
      </c>
    </row>
    <row r="1196" spans="1:24" x14ac:dyDescent="0.25">
      <c r="A1196" s="33">
        <v>220260001750</v>
      </c>
      <c r="B1196" s="55" t="s">
        <v>729</v>
      </c>
      <c r="C1196" s="34">
        <v>46065</v>
      </c>
      <c r="D1196" s="33">
        <v>22026002196</v>
      </c>
      <c r="E1196" s="55" t="s">
        <v>2478</v>
      </c>
      <c r="F1196" s="35">
        <v>2800</v>
      </c>
      <c r="G1196" s="55" t="s">
        <v>1804</v>
      </c>
      <c r="H1196" s="55" t="s">
        <v>2479</v>
      </c>
      <c r="I1196" s="33">
        <v>240</v>
      </c>
      <c r="J1196" s="55" t="s">
        <v>455</v>
      </c>
      <c r="K1196" s="55" t="s">
        <v>455</v>
      </c>
      <c r="L1196" s="55" t="s">
        <v>456</v>
      </c>
      <c r="M1196" s="55" t="s">
        <v>467</v>
      </c>
      <c r="N1196" s="55" t="s">
        <v>468</v>
      </c>
      <c r="O1196" s="32" t="s">
        <v>281</v>
      </c>
      <c r="P1196" s="32" t="s">
        <v>242</v>
      </c>
      <c r="Q1196" s="45" t="s">
        <v>403</v>
      </c>
      <c r="R1196" s="32" t="s">
        <v>239</v>
      </c>
      <c r="S1196" s="45" t="s">
        <v>70</v>
      </c>
      <c r="T1196" s="42" t="str">
        <f>VLOOKUP(Tabla1[[#This Row],[AREA]],Hoja1!A:B,2,FALSE)</f>
        <v>04. Hacienda, personal y modernización administrativa</v>
      </c>
      <c r="U1196" s="45" t="s">
        <v>184</v>
      </c>
      <c r="V1196" s="42" t="str">
        <f>VLOOKUP(Tabla1[[#This Row],[PROGRAMA]],Hoja1!A:B,2,FALSE)</f>
        <v>9202. Gestión de recursos humanos</v>
      </c>
      <c r="W1196" s="45">
        <v>16</v>
      </c>
      <c r="X1196" s="45">
        <v>16200</v>
      </c>
    </row>
    <row r="1197" spans="1:24" x14ac:dyDescent="0.25">
      <c r="A1197" s="33">
        <v>220260004271</v>
      </c>
      <c r="B1197" s="55" t="s">
        <v>485</v>
      </c>
      <c r="C1197" s="34">
        <v>46080</v>
      </c>
      <c r="D1197" s="33">
        <v>22026001173</v>
      </c>
      <c r="E1197" s="55" t="s">
        <v>2480</v>
      </c>
      <c r="F1197" s="35">
        <v>187.28</v>
      </c>
      <c r="G1197" s="55" t="s">
        <v>1457</v>
      </c>
      <c r="H1197" s="55" t="s">
        <v>2481</v>
      </c>
      <c r="I1197" s="33">
        <v>300</v>
      </c>
      <c r="J1197" s="55" t="s">
        <v>455</v>
      </c>
      <c r="K1197" s="55" t="s">
        <v>455</v>
      </c>
      <c r="L1197" s="55" t="s">
        <v>456</v>
      </c>
      <c r="M1197" s="55" t="s">
        <v>457</v>
      </c>
      <c r="N1197" s="55" t="s">
        <v>458</v>
      </c>
      <c r="O1197" s="32" t="s">
        <v>280</v>
      </c>
      <c r="P1197" s="32" t="s">
        <v>242</v>
      </c>
      <c r="Q1197" s="45" t="s">
        <v>396</v>
      </c>
      <c r="R1197" s="32" t="s">
        <v>231</v>
      </c>
      <c r="S1197" s="45" t="s">
        <v>72</v>
      </c>
      <c r="T1197" s="42" t="str">
        <f>VLOOKUP(Tabla1[[#This Row],[AREA]],Hoja1!A:B,2,FALSE)</f>
        <v>07. Medio ambiente</v>
      </c>
      <c r="U1197" s="45" t="s">
        <v>126</v>
      </c>
      <c r="V1197" s="42" t="str">
        <f>VLOOKUP(Tabla1[[#This Row],[PROGRAMA]],Hoja1!A:B,2,FALSE)</f>
        <v>1711. Parques y jardines</v>
      </c>
      <c r="W1197" s="45">
        <v>21</v>
      </c>
      <c r="X1197" s="45">
        <v>213</v>
      </c>
    </row>
    <row r="1198" spans="1:24" x14ac:dyDescent="0.25">
      <c r="A1198" s="33">
        <v>220260004273</v>
      </c>
      <c r="B1198" s="55" t="s">
        <v>485</v>
      </c>
      <c r="C1198" s="34">
        <v>46080</v>
      </c>
      <c r="D1198" s="33">
        <v>22026001173</v>
      </c>
      <c r="E1198" s="55" t="s">
        <v>2480</v>
      </c>
      <c r="F1198" s="35">
        <v>307.39999999999998</v>
      </c>
      <c r="G1198" s="55" t="s">
        <v>1403</v>
      </c>
      <c r="H1198" s="55" t="s">
        <v>2482</v>
      </c>
      <c r="I1198" s="33">
        <v>300</v>
      </c>
      <c r="J1198" s="55" t="s">
        <v>455</v>
      </c>
      <c r="K1198" s="55" t="s">
        <v>455</v>
      </c>
      <c r="L1198" s="55" t="s">
        <v>456</v>
      </c>
      <c r="M1198" s="55" t="s">
        <v>457</v>
      </c>
      <c r="N1198" s="55" t="s">
        <v>458</v>
      </c>
      <c r="O1198" s="32" t="s">
        <v>280</v>
      </c>
      <c r="P1198" s="32" t="s">
        <v>242</v>
      </c>
      <c r="Q1198" s="45" t="s">
        <v>396</v>
      </c>
      <c r="R1198" s="32" t="s">
        <v>231</v>
      </c>
      <c r="S1198" s="45" t="s">
        <v>72</v>
      </c>
      <c r="T1198" s="42" t="str">
        <f>VLOOKUP(Tabla1[[#This Row],[AREA]],Hoja1!A:B,2,FALSE)</f>
        <v>07. Medio ambiente</v>
      </c>
      <c r="U1198" s="45" t="s">
        <v>126</v>
      </c>
      <c r="V1198" s="42" t="str">
        <f>VLOOKUP(Tabla1[[#This Row],[PROGRAMA]],Hoja1!A:B,2,FALSE)</f>
        <v>1711. Parques y jardines</v>
      </c>
      <c r="W1198" s="45">
        <v>21</v>
      </c>
      <c r="X1198" s="45">
        <v>213</v>
      </c>
    </row>
    <row r="1199" spans="1:24" x14ac:dyDescent="0.25">
      <c r="A1199" s="33">
        <v>220260003014</v>
      </c>
      <c r="B1199" s="55" t="s">
        <v>451</v>
      </c>
      <c r="C1199" s="34">
        <v>46076</v>
      </c>
      <c r="D1199" s="33">
        <v>22026002134</v>
      </c>
      <c r="E1199" s="55" t="s">
        <v>656</v>
      </c>
      <c r="F1199" s="35">
        <v>6655</v>
      </c>
      <c r="G1199" s="55" t="s">
        <v>2483</v>
      </c>
      <c r="H1199" s="55" t="s">
        <v>2484</v>
      </c>
      <c r="I1199" s="33">
        <v>220</v>
      </c>
      <c r="J1199" s="55" t="s">
        <v>455</v>
      </c>
      <c r="K1199" s="55" t="s">
        <v>455</v>
      </c>
      <c r="L1199" s="55" t="s">
        <v>473</v>
      </c>
      <c r="M1199" s="55" t="s">
        <v>467</v>
      </c>
      <c r="N1199" s="55" t="s">
        <v>468</v>
      </c>
      <c r="O1199" s="32" t="s">
        <v>281</v>
      </c>
      <c r="P1199" s="32" t="s">
        <v>242</v>
      </c>
      <c r="Q1199" s="45" t="s">
        <v>396</v>
      </c>
      <c r="R1199" s="32" t="s">
        <v>231</v>
      </c>
      <c r="S1199" s="45" t="s">
        <v>73</v>
      </c>
      <c r="T1199" s="42" t="str">
        <f>VLOOKUP(Tabla1[[#This Row],[AREA]],Hoja1!A:B,2,FALSE)</f>
        <v>08. Tráfico y movilidad</v>
      </c>
      <c r="U1199" s="45" t="s">
        <v>117</v>
      </c>
      <c r="V1199" s="42" t="str">
        <f>VLOOKUP(Tabla1[[#This Row],[PROGRAMA]],Hoja1!A:B,2,FALSE)</f>
        <v>1532. Pavimentación vias públicas y otros servicios urbanísticos</v>
      </c>
      <c r="W1199" s="45">
        <v>20</v>
      </c>
      <c r="X1199" s="45">
        <v>203</v>
      </c>
    </row>
    <row r="1200" spans="1:24" x14ac:dyDescent="0.25">
      <c r="A1200" s="33">
        <v>220260003748</v>
      </c>
      <c r="B1200" s="55" t="s">
        <v>451</v>
      </c>
      <c r="C1200" s="34">
        <v>46078</v>
      </c>
      <c r="D1200" s="33">
        <v>22026002137</v>
      </c>
      <c r="E1200" s="55" t="s">
        <v>2485</v>
      </c>
      <c r="F1200" s="35">
        <v>3630</v>
      </c>
      <c r="G1200" s="55" t="s">
        <v>2483</v>
      </c>
      <c r="H1200" s="55" t="s">
        <v>2486</v>
      </c>
      <c r="I1200" s="33">
        <v>220</v>
      </c>
      <c r="J1200" s="55" t="s">
        <v>455</v>
      </c>
      <c r="K1200" s="55" t="s">
        <v>455</v>
      </c>
      <c r="L1200" s="55" t="s">
        <v>473</v>
      </c>
      <c r="M1200" s="55" t="s">
        <v>467</v>
      </c>
      <c r="N1200" s="55" t="s">
        <v>468</v>
      </c>
      <c r="O1200" s="32" t="s">
        <v>281</v>
      </c>
      <c r="P1200" s="32" t="s">
        <v>242</v>
      </c>
      <c r="Q1200" s="45" t="s">
        <v>396</v>
      </c>
      <c r="R1200" s="32" t="s">
        <v>231</v>
      </c>
      <c r="S1200" s="45" t="s">
        <v>73</v>
      </c>
      <c r="T1200" s="42" t="str">
        <f>VLOOKUP(Tabla1[[#This Row],[AREA]],Hoja1!A:B,2,FALSE)</f>
        <v>08. Tráfico y movilidad</v>
      </c>
      <c r="U1200" s="45" t="s">
        <v>117</v>
      </c>
      <c r="V1200" s="42" t="str">
        <f>VLOOKUP(Tabla1[[#This Row],[PROGRAMA]],Hoja1!A:B,2,FALSE)</f>
        <v>1532. Pavimentación vias públicas y otros servicios urbanísticos</v>
      </c>
      <c r="W1200" s="45">
        <v>20</v>
      </c>
      <c r="X1200" s="45">
        <v>204</v>
      </c>
    </row>
    <row r="1201" spans="1:24" x14ac:dyDescent="0.25">
      <c r="A1201" s="33">
        <v>220260004275</v>
      </c>
      <c r="B1201" s="55" t="s">
        <v>485</v>
      </c>
      <c r="C1201" s="34">
        <v>46080</v>
      </c>
      <c r="D1201" s="33">
        <v>22026001173</v>
      </c>
      <c r="E1201" s="55" t="s">
        <v>2480</v>
      </c>
      <c r="F1201" s="35">
        <v>218.99</v>
      </c>
      <c r="G1201" s="55" t="s">
        <v>335</v>
      </c>
      <c r="H1201" s="55" t="s">
        <v>2487</v>
      </c>
      <c r="I1201" s="33">
        <v>300</v>
      </c>
      <c r="J1201" s="55" t="s">
        <v>455</v>
      </c>
      <c r="K1201" s="55" t="s">
        <v>455</v>
      </c>
      <c r="L1201" s="55" t="s">
        <v>456</v>
      </c>
      <c r="M1201" s="55" t="s">
        <v>457</v>
      </c>
      <c r="N1201" s="55" t="s">
        <v>458</v>
      </c>
      <c r="O1201" s="32" t="s">
        <v>280</v>
      </c>
      <c r="P1201" s="32" t="s">
        <v>242</v>
      </c>
      <c r="Q1201" s="45" t="s">
        <v>396</v>
      </c>
      <c r="R1201" s="32" t="s">
        <v>231</v>
      </c>
      <c r="S1201" s="45" t="s">
        <v>72</v>
      </c>
      <c r="T1201" s="42" t="str">
        <f>VLOOKUP(Tabla1[[#This Row],[AREA]],Hoja1!A:B,2,FALSE)</f>
        <v>07. Medio ambiente</v>
      </c>
      <c r="U1201" s="45" t="s">
        <v>126</v>
      </c>
      <c r="V1201" s="42" t="str">
        <f>VLOOKUP(Tabla1[[#This Row],[PROGRAMA]],Hoja1!A:B,2,FALSE)</f>
        <v>1711. Parques y jardines</v>
      </c>
      <c r="W1201" s="45">
        <v>21</v>
      </c>
      <c r="X1201" s="45">
        <v>213</v>
      </c>
    </row>
    <row r="1202" spans="1:24" x14ac:dyDescent="0.25">
      <c r="A1202" s="33">
        <v>220260004277</v>
      </c>
      <c r="B1202" s="55" t="s">
        <v>485</v>
      </c>
      <c r="C1202" s="34">
        <v>46080</v>
      </c>
      <c r="D1202" s="33">
        <v>22026001173</v>
      </c>
      <c r="E1202" s="55" t="s">
        <v>2480</v>
      </c>
      <c r="F1202" s="35">
        <v>173.09</v>
      </c>
      <c r="G1202" s="55" t="s">
        <v>335</v>
      </c>
      <c r="H1202" s="55" t="s">
        <v>2488</v>
      </c>
      <c r="I1202" s="33">
        <v>300</v>
      </c>
      <c r="J1202" s="55" t="s">
        <v>455</v>
      </c>
      <c r="K1202" s="55" t="s">
        <v>455</v>
      </c>
      <c r="L1202" s="55" t="s">
        <v>456</v>
      </c>
      <c r="M1202" s="55" t="s">
        <v>457</v>
      </c>
      <c r="N1202" s="55" t="s">
        <v>458</v>
      </c>
      <c r="O1202" s="32" t="s">
        <v>280</v>
      </c>
      <c r="P1202" s="32" t="s">
        <v>242</v>
      </c>
      <c r="Q1202" s="45" t="s">
        <v>396</v>
      </c>
      <c r="R1202" s="32" t="s">
        <v>231</v>
      </c>
      <c r="S1202" s="45" t="s">
        <v>72</v>
      </c>
      <c r="T1202" s="42" t="str">
        <f>VLOOKUP(Tabla1[[#This Row],[AREA]],Hoja1!A:B,2,FALSE)</f>
        <v>07. Medio ambiente</v>
      </c>
      <c r="U1202" s="45" t="s">
        <v>126</v>
      </c>
      <c r="V1202" s="42" t="str">
        <f>VLOOKUP(Tabla1[[#This Row],[PROGRAMA]],Hoja1!A:B,2,FALSE)</f>
        <v>1711. Parques y jardines</v>
      </c>
      <c r="W1202" s="45">
        <v>21</v>
      </c>
      <c r="X1202" s="45">
        <v>213</v>
      </c>
    </row>
    <row r="1203" spans="1:24" x14ac:dyDescent="0.25">
      <c r="A1203" s="33">
        <v>220260000935</v>
      </c>
      <c r="B1203" s="55" t="s">
        <v>451</v>
      </c>
      <c r="C1203" s="34">
        <v>46063</v>
      </c>
      <c r="D1203" s="33">
        <v>22026001336</v>
      </c>
      <c r="E1203" s="55" t="s">
        <v>2489</v>
      </c>
      <c r="F1203" s="35">
        <v>605</v>
      </c>
      <c r="G1203" s="55" t="s">
        <v>48</v>
      </c>
      <c r="H1203" s="55" t="s">
        <v>2490</v>
      </c>
      <c r="I1203" s="33">
        <v>220</v>
      </c>
      <c r="J1203" s="55" t="s">
        <v>455</v>
      </c>
      <c r="K1203" s="55" t="s">
        <v>455</v>
      </c>
      <c r="L1203" s="55" t="s">
        <v>456</v>
      </c>
      <c r="M1203" s="55" t="s">
        <v>467</v>
      </c>
      <c r="N1203" s="55" t="s">
        <v>468</v>
      </c>
      <c r="O1203" s="32" t="s">
        <v>281</v>
      </c>
      <c r="P1203" s="32" t="s">
        <v>242</v>
      </c>
      <c r="Q1203" s="45" t="s">
        <v>396</v>
      </c>
      <c r="R1203" s="32" t="s">
        <v>231</v>
      </c>
      <c r="S1203" s="45" t="s">
        <v>72</v>
      </c>
      <c r="T1203" s="42" t="str">
        <f>VLOOKUP(Tabla1[[#This Row],[AREA]],Hoja1!A:B,2,FALSE)</f>
        <v>07. Medio ambiente</v>
      </c>
      <c r="U1203" s="45" t="s">
        <v>128</v>
      </c>
      <c r="V1203" s="42" t="str">
        <f>VLOOKUP(Tabla1[[#This Row],[PROGRAMA]],Hoja1!A:B,2,FALSE)</f>
        <v>1721. Protección del medio ambiente</v>
      </c>
      <c r="W1203" s="45">
        <v>22</v>
      </c>
      <c r="X1203" s="45">
        <v>223</v>
      </c>
    </row>
    <row r="1204" spans="1:24" x14ac:dyDescent="0.25">
      <c r="A1204" s="33">
        <v>220260004483</v>
      </c>
      <c r="B1204" s="55" t="s">
        <v>451</v>
      </c>
      <c r="C1204" s="34">
        <v>46080</v>
      </c>
      <c r="D1204" s="33">
        <v>22026002571</v>
      </c>
      <c r="E1204" s="55" t="s">
        <v>452</v>
      </c>
      <c r="F1204" s="35">
        <v>850</v>
      </c>
      <c r="G1204" s="55" t="s">
        <v>2491</v>
      </c>
      <c r="H1204" s="55" t="s">
        <v>2492</v>
      </c>
      <c r="I1204" s="33">
        <v>220</v>
      </c>
      <c r="J1204" s="55" t="s">
        <v>904</v>
      </c>
      <c r="K1204" s="55" t="s">
        <v>904</v>
      </c>
      <c r="L1204" s="55" t="s">
        <v>456</v>
      </c>
      <c r="M1204" s="55" t="s">
        <v>467</v>
      </c>
      <c r="N1204" s="55" t="s">
        <v>468</v>
      </c>
      <c r="O1204" s="32" t="s">
        <v>281</v>
      </c>
      <c r="P1204" s="32" t="s">
        <v>242</v>
      </c>
      <c r="Q1204" s="45" t="s">
        <v>396</v>
      </c>
      <c r="R1204" s="32" t="s">
        <v>231</v>
      </c>
      <c r="S1204" s="45" t="s">
        <v>71</v>
      </c>
      <c r="T1204" s="42" t="str">
        <f>VLOOKUP(Tabla1[[#This Row],[AREA]],Hoja1!A:B,2,FALSE)</f>
        <v>06. Educación y cultura</v>
      </c>
      <c r="U1204" s="45" t="s">
        <v>157</v>
      </c>
      <c r="V1204" s="42" t="str">
        <f>VLOOKUP(Tabla1[[#This Row],[PROGRAMA]],Hoja1!A:B,2,FALSE)</f>
        <v>3341. Coordinación de políticas culturales</v>
      </c>
      <c r="W1204" s="45">
        <v>22</v>
      </c>
      <c r="X1204" s="45">
        <v>22609</v>
      </c>
    </row>
    <row r="1205" spans="1:24" x14ac:dyDescent="0.25">
      <c r="A1205" s="33">
        <v>220260004279</v>
      </c>
      <c r="B1205" s="55" t="s">
        <v>485</v>
      </c>
      <c r="C1205" s="34">
        <v>46080</v>
      </c>
      <c r="D1205" s="33">
        <v>22026001173</v>
      </c>
      <c r="E1205" s="55" t="s">
        <v>2480</v>
      </c>
      <c r="F1205" s="35">
        <v>479.12</v>
      </c>
      <c r="G1205" s="55" t="s">
        <v>335</v>
      </c>
      <c r="H1205" s="55" t="s">
        <v>2493</v>
      </c>
      <c r="I1205" s="33">
        <v>300</v>
      </c>
      <c r="J1205" s="55" t="s">
        <v>455</v>
      </c>
      <c r="K1205" s="55" t="s">
        <v>455</v>
      </c>
      <c r="L1205" s="55" t="s">
        <v>456</v>
      </c>
      <c r="M1205" s="55" t="s">
        <v>457</v>
      </c>
      <c r="N1205" s="55" t="s">
        <v>458</v>
      </c>
      <c r="O1205" s="32" t="s">
        <v>280</v>
      </c>
      <c r="P1205" s="32" t="s">
        <v>242</v>
      </c>
      <c r="Q1205" s="45" t="s">
        <v>396</v>
      </c>
      <c r="R1205" s="32" t="s">
        <v>231</v>
      </c>
      <c r="S1205" s="45" t="s">
        <v>72</v>
      </c>
      <c r="T1205" s="42" t="str">
        <f>VLOOKUP(Tabla1[[#This Row],[AREA]],Hoja1!A:B,2,FALSE)</f>
        <v>07. Medio ambiente</v>
      </c>
      <c r="U1205" s="45" t="s">
        <v>126</v>
      </c>
      <c r="V1205" s="42" t="str">
        <f>VLOOKUP(Tabla1[[#This Row],[PROGRAMA]],Hoja1!A:B,2,FALSE)</f>
        <v>1711. Parques y jardines</v>
      </c>
      <c r="W1205" s="45">
        <v>21</v>
      </c>
      <c r="X1205" s="45">
        <v>213</v>
      </c>
    </row>
    <row r="1206" spans="1:24" x14ac:dyDescent="0.25">
      <c r="A1206" s="33">
        <v>220260004281</v>
      </c>
      <c r="B1206" s="55" t="s">
        <v>485</v>
      </c>
      <c r="C1206" s="34">
        <v>46080</v>
      </c>
      <c r="D1206" s="33">
        <v>22026001173</v>
      </c>
      <c r="E1206" s="55" t="s">
        <v>2480</v>
      </c>
      <c r="F1206" s="35">
        <v>282.85000000000002</v>
      </c>
      <c r="G1206" s="55" t="s">
        <v>335</v>
      </c>
      <c r="H1206" s="55" t="s">
        <v>2494</v>
      </c>
      <c r="I1206" s="33">
        <v>300</v>
      </c>
      <c r="J1206" s="55" t="s">
        <v>455</v>
      </c>
      <c r="K1206" s="55" t="s">
        <v>455</v>
      </c>
      <c r="L1206" s="55" t="s">
        <v>456</v>
      </c>
      <c r="M1206" s="55" t="s">
        <v>457</v>
      </c>
      <c r="N1206" s="55" t="s">
        <v>458</v>
      </c>
      <c r="O1206" s="32" t="s">
        <v>280</v>
      </c>
      <c r="P1206" s="32" t="s">
        <v>242</v>
      </c>
      <c r="Q1206" s="45" t="s">
        <v>396</v>
      </c>
      <c r="R1206" s="32" t="s">
        <v>231</v>
      </c>
      <c r="S1206" s="45" t="s">
        <v>72</v>
      </c>
      <c r="T1206" s="42" t="str">
        <f>VLOOKUP(Tabla1[[#This Row],[AREA]],Hoja1!A:B,2,FALSE)</f>
        <v>07. Medio ambiente</v>
      </c>
      <c r="U1206" s="45" t="s">
        <v>126</v>
      </c>
      <c r="V1206" s="42" t="str">
        <f>VLOOKUP(Tabla1[[#This Row],[PROGRAMA]],Hoja1!A:B,2,FALSE)</f>
        <v>1711. Parques y jardines</v>
      </c>
      <c r="W1206" s="45">
        <v>21</v>
      </c>
      <c r="X1206" s="45">
        <v>213</v>
      </c>
    </row>
    <row r="1207" spans="1:24" x14ac:dyDescent="0.25">
      <c r="A1207" s="33">
        <v>220259000480</v>
      </c>
      <c r="B1207" s="55" t="s">
        <v>451</v>
      </c>
      <c r="C1207" s="34">
        <v>46023</v>
      </c>
      <c r="D1207" s="33">
        <v>22026001473</v>
      </c>
      <c r="E1207" s="55" t="s">
        <v>550</v>
      </c>
      <c r="F1207" s="35">
        <v>1672.71</v>
      </c>
      <c r="G1207" s="55" t="s">
        <v>2495</v>
      </c>
      <c r="H1207" s="55" t="s">
        <v>2496</v>
      </c>
      <c r="I1207" s="33">
        <v>220</v>
      </c>
      <c r="J1207" s="55" t="s">
        <v>455</v>
      </c>
      <c r="K1207" s="55" t="s">
        <v>455</v>
      </c>
      <c r="L1207" s="55" t="s">
        <v>456</v>
      </c>
      <c r="M1207" s="55" t="s">
        <v>467</v>
      </c>
      <c r="N1207" s="55" t="s">
        <v>468</v>
      </c>
      <c r="O1207" s="32" t="s">
        <v>281</v>
      </c>
      <c r="P1207" s="32" t="s">
        <v>242</v>
      </c>
      <c r="Q1207" s="45" t="s">
        <v>396</v>
      </c>
      <c r="R1207" s="32" t="s">
        <v>231</v>
      </c>
      <c r="S1207" s="45" t="s">
        <v>75</v>
      </c>
      <c r="T1207" s="42" t="str">
        <f>VLOOKUP(Tabla1[[#This Row],[AREA]],Hoja1!A:B,2,FALSE)</f>
        <v>10. Personas mayores, familia y servicios sociales</v>
      </c>
      <c r="U1207" s="45" t="s">
        <v>130</v>
      </c>
      <c r="V1207" s="42" t="str">
        <f>VLOOKUP(Tabla1[[#This Row],[PROGRAMA]],Hoja1!A:B,2,FALSE)</f>
        <v>2311. Intervención social</v>
      </c>
      <c r="W1207" s="45">
        <v>22</v>
      </c>
      <c r="X1207" s="45">
        <v>22799</v>
      </c>
    </row>
    <row r="1208" spans="1:24" x14ac:dyDescent="0.25">
      <c r="A1208" s="33">
        <v>220260004283</v>
      </c>
      <c r="B1208" s="55" t="s">
        <v>485</v>
      </c>
      <c r="C1208" s="34">
        <v>46080</v>
      </c>
      <c r="D1208" s="33">
        <v>22026001173</v>
      </c>
      <c r="E1208" s="55" t="s">
        <v>2480</v>
      </c>
      <c r="F1208" s="35">
        <v>752.91</v>
      </c>
      <c r="G1208" s="55" t="s">
        <v>2473</v>
      </c>
      <c r="H1208" s="55" t="s">
        <v>2497</v>
      </c>
      <c r="I1208" s="33">
        <v>300</v>
      </c>
      <c r="J1208" s="55" t="s">
        <v>1678</v>
      </c>
      <c r="K1208" s="55" t="s">
        <v>455</v>
      </c>
      <c r="L1208" s="55" t="s">
        <v>456</v>
      </c>
      <c r="M1208" s="55" t="s">
        <v>457</v>
      </c>
      <c r="N1208" s="55" t="s">
        <v>458</v>
      </c>
      <c r="O1208" s="32" t="s">
        <v>280</v>
      </c>
      <c r="P1208" s="32" t="s">
        <v>242</v>
      </c>
      <c r="Q1208" s="45" t="s">
        <v>396</v>
      </c>
      <c r="R1208" s="32" t="s">
        <v>231</v>
      </c>
      <c r="S1208" s="45" t="s">
        <v>72</v>
      </c>
      <c r="T1208" s="42" t="str">
        <f>VLOOKUP(Tabla1[[#This Row],[AREA]],Hoja1!A:B,2,FALSE)</f>
        <v>07. Medio ambiente</v>
      </c>
      <c r="U1208" s="45" t="s">
        <v>126</v>
      </c>
      <c r="V1208" s="42" t="str">
        <f>VLOOKUP(Tabla1[[#This Row],[PROGRAMA]],Hoja1!A:B,2,FALSE)</f>
        <v>1711. Parques y jardines</v>
      </c>
      <c r="W1208" s="45">
        <v>21</v>
      </c>
      <c r="X1208" s="45">
        <v>213</v>
      </c>
    </row>
    <row r="1209" spans="1:24" x14ac:dyDescent="0.25">
      <c r="A1209" s="33">
        <v>220260001122</v>
      </c>
      <c r="B1209" s="55" t="s">
        <v>451</v>
      </c>
      <c r="C1209" s="34">
        <v>46064</v>
      </c>
      <c r="D1209" s="33">
        <v>22026002117</v>
      </c>
      <c r="E1209" s="55" t="s">
        <v>693</v>
      </c>
      <c r="F1209" s="35">
        <v>9206.39</v>
      </c>
      <c r="G1209" s="55" t="s">
        <v>2498</v>
      </c>
      <c r="H1209" s="55" t="s">
        <v>2499</v>
      </c>
      <c r="I1209" s="33">
        <v>220</v>
      </c>
      <c r="J1209" s="55" t="s">
        <v>494</v>
      </c>
      <c r="K1209" s="55" t="s">
        <v>494</v>
      </c>
      <c r="L1209" s="55" t="s">
        <v>456</v>
      </c>
      <c r="M1209" s="55" t="s">
        <v>467</v>
      </c>
      <c r="N1209" s="55" t="s">
        <v>468</v>
      </c>
      <c r="O1209" s="32" t="s">
        <v>281</v>
      </c>
      <c r="P1209" s="32" t="s">
        <v>242</v>
      </c>
      <c r="Q1209" s="45" t="s">
        <v>396</v>
      </c>
      <c r="R1209" s="32" t="s">
        <v>231</v>
      </c>
      <c r="S1209" s="45" t="s">
        <v>262</v>
      </c>
      <c r="T1209" s="42" t="str">
        <f>VLOOKUP(Tabla1[[#This Row],[AREA]],Hoja1!A:B,2,FALSE)</f>
        <v>11. Salud pública y seguridad ciudadana</v>
      </c>
      <c r="U1209" s="45" t="s">
        <v>141</v>
      </c>
      <c r="V1209" s="42" t="str">
        <f>VLOOKUP(Tabla1[[#This Row],[PROGRAMA]],Hoja1!A:B,2,FALSE)</f>
        <v>3111. Protección de la salubridad pública</v>
      </c>
      <c r="W1209" s="45">
        <v>22</v>
      </c>
      <c r="X1209" s="45">
        <v>22106</v>
      </c>
    </row>
    <row r="1210" spans="1:24" x14ac:dyDescent="0.25">
      <c r="A1210" s="33">
        <v>220249000003</v>
      </c>
      <c r="B1210" s="55" t="s">
        <v>451</v>
      </c>
      <c r="C1210" s="34">
        <v>46023</v>
      </c>
      <c r="D1210" s="33">
        <v>22026000997</v>
      </c>
      <c r="E1210" s="55" t="s">
        <v>2500</v>
      </c>
      <c r="F1210" s="35">
        <v>5740.45</v>
      </c>
      <c r="G1210" s="55" t="s">
        <v>931</v>
      </c>
      <c r="H1210" s="55" t="s">
        <v>2501</v>
      </c>
      <c r="I1210" s="33">
        <v>220</v>
      </c>
      <c r="J1210" s="55" t="s">
        <v>933</v>
      </c>
      <c r="K1210" s="55" t="s">
        <v>934</v>
      </c>
      <c r="L1210" s="55" t="s">
        <v>473</v>
      </c>
      <c r="M1210" s="55" t="s">
        <v>457</v>
      </c>
      <c r="N1210" s="55" t="s">
        <v>458</v>
      </c>
      <c r="O1210" s="32" t="s">
        <v>276</v>
      </c>
      <c r="P1210" s="32" t="s">
        <v>242</v>
      </c>
      <c r="Q1210" s="45" t="s">
        <v>396</v>
      </c>
      <c r="R1210" s="32" t="s">
        <v>231</v>
      </c>
      <c r="S1210" s="45" t="s">
        <v>66</v>
      </c>
      <c r="T1210" s="42" t="str">
        <f>VLOOKUP(Tabla1[[#This Row],[AREA]],Hoja1!A:B,2,FALSE)</f>
        <v>01. Alcaldía</v>
      </c>
      <c r="U1210" s="45" t="s">
        <v>185</v>
      </c>
      <c r="V1210" s="42" t="str">
        <f>VLOOKUP(Tabla1[[#This Row],[PROGRAMA]],Hoja1!A:B,2,FALSE)</f>
        <v>9203. Unidad de régimen interior</v>
      </c>
      <c r="W1210" s="45">
        <v>22</v>
      </c>
      <c r="X1210" s="45">
        <v>22104</v>
      </c>
    </row>
    <row r="1211" spans="1:24" x14ac:dyDescent="0.25">
      <c r="A1211" s="33">
        <v>220260004285</v>
      </c>
      <c r="B1211" s="55" t="s">
        <v>485</v>
      </c>
      <c r="C1211" s="34">
        <v>46080</v>
      </c>
      <c r="D1211" s="33">
        <v>22026001173</v>
      </c>
      <c r="E1211" s="55" t="s">
        <v>2480</v>
      </c>
      <c r="F1211" s="35">
        <v>1988.48</v>
      </c>
      <c r="G1211" s="55" t="s">
        <v>1403</v>
      </c>
      <c r="H1211" s="55" t="s">
        <v>2502</v>
      </c>
      <c r="I1211" s="33">
        <v>300</v>
      </c>
      <c r="J1211" s="55" t="s">
        <v>455</v>
      </c>
      <c r="K1211" s="55" t="s">
        <v>455</v>
      </c>
      <c r="L1211" s="55" t="s">
        <v>456</v>
      </c>
      <c r="M1211" s="55" t="s">
        <v>457</v>
      </c>
      <c r="N1211" s="55" t="s">
        <v>458</v>
      </c>
      <c r="O1211" s="32" t="s">
        <v>280</v>
      </c>
      <c r="P1211" s="32" t="s">
        <v>242</v>
      </c>
      <c r="Q1211" s="45" t="s">
        <v>396</v>
      </c>
      <c r="R1211" s="32" t="s">
        <v>231</v>
      </c>
      <c r="S1211" s="45" t="s">
        <v>72</v>
      </c>
      <c r="T1211" s="42" t="str">
        <f>VLOOKUP(Tabla1[[#This Row],[AREA]],Hoja1!A:B,2,FALSE)</f>
        <v>07. Medio ambiente</v>
      </c>
      <c r="U1211" s="45" t="s">
        <v>126</v>
      </c>
      <c r="V1211" s="42" t="str">
        <f>VLOOKUP(Tabla1[[#This Row],[PROGRAMA]],Hoja1!A:B,2,FALSE)</f>
        <v>1711. Parques y jardines</v>
      </c>
      <c r="W1211" s="45">
        <v>21</v>
      </c>
      <c r="X1211" s="45">
        <v>213</v>
      </c>
    </row>
    <row r="1212" spans="1:24" x14ac:dyDescent="0.25">
      <c r="A1212" s="33">
        <v>220260001113</v>
      </c>
      <c r="B1212" s="55" t="s">
        <v>451</v>
      </c>
      <c r="C1212" s="34">
        <v>46064</v>
      </c>
      <c r="D1212" s="33">
        <v>22026002022</v>
      </c>
      <c r="E1212" s="55" t="s">
        <v>464</v>
      </c>
      <c r="F1212" s="35">
        <v>18750</v>
      </c>
      <c r="G1212" s="55" t="s">
        <v>1053</v>
      </c>
      <c r="H1212" s="55" t="s">
        <v>2503</v>
      </c>
      <c r="I1212" s="33">
        <v>220</v>
      </c>
      <c r="J1212" s="55" t="s">
        <v>1003</v>
      </c>
      <c r="K1212" s="55" t="s">
        <v>455</v>
      </c>
      <c r="L1212" s="55" t="s">
        <v>456</v>
      </c>
      <c r="M1212" s="55" t="s">
        <v>457</v>
      </c>
      <c r="N1212" s="55" t="s">
        <v>458</v>
      </c>
      <c r="O1212" s="32" t="s">
        <v>276</v>
      </c>
      <c r="P1212" s="32" t="s">
        <v>242</v>
      </c>
      <c r="Q1212" s="45" t="s">
        <v>396</v>
      </c>
      <c r="R1212" s="32" t="s">
        <v>231</v>
      </c>
      <c r="S1212" s="45" t="s">
        <v>75</v>
      </c>
      <c r="T1212" s="42" t="str">
        <f>VLOOKUP(Tabla1[[#This Row],[AREA]],Hoja1!A:B,2,FALSE)</f>
        <v>10. Personas mayores, familia y servicios sociales</v>
      </c>
      <c r="U1212" s="45" t="s">
        <v>132</v>
      </c>
      <c r="V1212" s="42" t="str">
        <f>VLOOKUP(Tabla1[[#This Row],[PROGRAMA]],Hoja1!A:B,2,FALSE)</f>
        <v>2312. Iniciativas sociales</v>
      </c>
      <c r="W1212" s="45">
        <v>22</v>
      </c>
      <c r="X1212" s="45">
        <v>22799</v>
      </c>
    </row>
    <row r="1213" spans="1:24" x14ac:dyDescent="0.25">
      <c r="A1213" s="33">
        <v>220260001082</v>
      </c>
      <c r="B1213" s="55" t="s">
        <v>451</v>
      </c>
      <c r="C1213" s="34">
        <v>46064</v>
      </c>
      <c r="D1213" s="33">
        <v>22026002026</v>
      </c>
      <c r="E1213" s="55" t="s">
        <v>735</v>
      </c>
      <c r="F1213" s="35">
        <v>562.72</v>
      </c>
      <c r="G1213" s="55" t="s">
        <v>2254</v>
      </c>
      <c r="H1213" s="55" t="s">
        <v>2504</v>
      </c>
      <c r="I1213" s="33">
        <v>220</v>
      </c>
      <c r="J1213" s="55" t="s">
        <v>455</v>
      </c>
      <c r="K1213" s="55" t="s">
        <v>455</v>
      </c>
      <c r="L1213" s="55" t="s">
        <v>456</v>
      </c>
      <c r="M1213" s="55" t="s">
        <v>457</v>
      </c>
      <c r="N1213" s="55" t="s">
        <v>458</v>
      </c>
      <c r="O1213" s="32" t="s">
        <v>280</v>
      </c>
      <c r="P1213" s="32" t="s">
        <v>242</v>
      </c>
      <c r="Q1213" s="45" t="s">
        <v>396</v>
      </c>
      <c r="R1213" s="32" t="s">
        <v>231</v>
      </c>
      <c r="S1213" s="45" t="s">
        <v>75</v>
      </c>
      <c r="T1213" s="42" t="str">
        <f>VLOOKUP(Tabla1[[#This Row],[AREA]],Hoja1!A:B,2,FALSE)</f>
        <v>10. Personas mayores, familia y servicios sociales</v>
      </c>
      <c r="U1213" s="45" t="s">
        <v>135</v>
      </c>
      <c r="V1213" s="42" t="str">
        <f>VLOOKUP(Tabla1[[#This Row],[PROGRAMA]],Hoja1!A:B,2,FALSE)</f>
        <v>2314. Centro de programas juveniles</v>
      </c>
      <c r="W1213" s="45">
        <v>21</v>
      </c>
      <c r="X1213" s="45">
        <v>213</v>
      </c>
    </row>
    <row r="1214" spans="1:24" x14ac:dyDescent="0.25">
      <c r="A1214" s="33">
        <v>220260002606</v>
      </c>
      <c r="B1214" s="55" t="s">
        <v>451</v>
      </c>
      <c r="C1214" s="34">
        <v>46071</v>
      </c>
      <c r="D1214" s="33">
        <v>22026002073</v>
      </c>
      <c r="E1214" s="55" t="s">
        <v>2505</v>
      </c>
      <c r="F1214" s="35">
        <v>13128.5</v>
      </c>
      <c r="G1214" s="55" t="s">
        <v>2506</v>
      </c>
      <c r="H1214" s="55" t="s">
        <v>2507</v>
      </c>
      <c r="I1214" s="33">
        <v>220</v>
      </c>
      <c r="J1214" s="55" t="s">
        <v>455</v>
      </c>
      <c r="K1214" s="55" t="s">
        <v>455</v>
      </c>
      <c r="L1214" s="55" t="s">
        <v>456</v>
      </c>
      <c r="M1214" s="55" t="s">
        <v>467</v>
      </c>
      <c r="N1214" s="55" t="s">
        <v>468</v>
      </c>
      <c r="O1214" s="32" t="s">
        <v>281</v>
      </c>
      <c r="P1214" s="32" t="s">
        <v>242</v>
      </c>
      <c r="Q1214" s="45" t="s">
        <v>396</v>
      </c>
      <c r="R1214" s="32" t="s">
        <v>231</v>
      </c>
      <c r="S1214" s="45" t="s">
        <v>73</v>
      </c>
      <c r="T1214" s="42" t="str">
        <f>VLOOKUP(Tabla1[[#This Row],[AREA]],Hoja1!A:B,2,FALSE)</f>
        <v>08. Tráfico y movilidad</v>
      </c>
      <c r="U1214" s="45" t="s">
        <v>105</v>
      </c>
      <c r="V1214" s="42" t="str">
        <f>VLOOKUP(Tabla1[[#This Row],[PROGRAMA]],Hoja1!A:B,2,FALSE)</f>
        <v>1301. Dirección del área de tráfico y movilidad</v>
      </c>
      <c r="W1214" s="45">
        <v>22</v>
      </c>
      <c r="X1214" s="45">
        <v>22602</v>
      </c>
    </row>
    <row r="1215" spans="1:24" x14ac:dyDescent="0.25">
      <c r="A1215" s="33">
        <v>220260001123</v>
      </c>
      <c r="B1215" s="55" t="s">
        <v>451</v>
      </c>
      <c r="C1215" s="34">
        <v>46064</v>
      </c>
      <c r="D1215" s="33">
        <v>22026002120</v>
      </c>
      <c r="E1215" s="55" t="s">
        <v>2315</v>
      </c>
      <c r="F1215" s="35">
        <v>234.46</v>
      </c>
      <c r="G1215" s="55" t="s">
        <v>2254</v>
      </c>
      <c r="H1215" s="55" t="s">
        <v>2508</v>
      </c>
      <c r="I1215" s="33">
        <v>220</v>
      </c>
      <c r="J1215" s="55" t="s">
        <v>455</v>
      </c>
      <c r="K1215" s="55" t="s">
        <v>455</v>
      </c>
      <c r="L1215" s="55" t="s">
        <v>456</v>
      </c>
      <c r="M1215" s="55" t="s">
        <v>457</v>
      </c>
      <c r="N1215" s="55" t="s">
        <v>458</v>
      </c>
      <c r="O1215" s="32" t="s">
        <v>280</v>
      </c>
      <c r="P1215" s="32" t="s">
        <v>242</v>
      </c>
      <c r="Q1215" s="45" t="s">
        <v>396</v>
      </c>
      <c r="R1215" s="32" t="s">
        <v>231</v>
      </c>
      <c r="S1215" s="45" t="s">
        <v>262</v>
      </c>
      <c r="T1215" s="42" t="str">
        <f>VLOOKUP(Tabla1[[#This Row],[AREA]],Hoja1!A:B,2,FALSE)</f>
        <v>11. Salud pública y seguridad ciudadana</v>
      </c>
      <c r="U1215" s="45" t="s">
        <v>141</v>
      </c>
      <c r="V1215" s="42" t="str">
        <f>VLOOKUP(Tabla1[[#This Row],[PROGRAMA]],Hoja1!A:B,2,FALSE)</f>
        <v>3111. Protección de la salubridad pública</v>
      </c>
      <c r="W1215" s="45">
        <v>21</v>
      </c>
      <c r="X1215" s="45">
        <v>213</v>
      </c>
    </row>
    <row r="1216" spans="1:24" x14ac:dyDescent="0.25">
      <c r="A1216" s="33">
        <v>220260002803</v>
      </c>
      <c r="B1216" s="55" t="s">
        <v>485</v>
      </c>
      <c r="C1216" s="34">
        <v>46072</v>
      </c>
      <c r="D1216" s="33">
        <v>22026002122</v>
      </c>
      <c r="E1216" s="55" t="s">
        <v>847</v>
      </c>
      <c r="F1216" s="35">
        <v>1061.4100000000001</v>
      </c>
      <c r="G1216" s="55" t="s">
        <v>305</v>
      </c>
      <c r="H1216" s="55" t="s">
        <v>2509</v>
      </c>
      <c r="I1216" s="33">
        <v>300</v>
      </c>
      <c r="J1216" s="55" t="s">
        <v>2094</v>
      </c>
      <c r="K1216" s="55" t="s">
        <v>455</v>
      </c>
      <c r="L1216" s="55" t="s">
        <v>473</v>
      </c>
      <c r="M1216" s="55" t="s">
        <v>457</v>
      </c>
      <c r="N1216" s="55" t="s">
        <v>458</v>
      </c>
      <c r="O1216" s="32" t="s">
        <v>280</v>
      </c>
      <c r="P1216" s="32" t="s">
        <v>242</v>
      </c>
      <c r="Q1216" s="45" t="s">
        <v>396</v>
      </c>
      <c r="R1216" s="32" t="s">
        <v>231</v>
      </c>
      <c r="S1216" s="45" t="s">
        <v>73</v>
      </c>
      <c r="T1216" s="42" t="str">
        <f>VLOOKUP(Tabla1[[#This Row],[AREA]],Hoja1!A:B,2,FALSE)</f>
        <v>08. Tráfico y movilidad</v>
      </c>
      <c r="U1216" s="45" t="s">
        <v>117</v>
      </c>
      <c r="V1216" s="42" t="str">
        <f>VLOOKUP(Tabla1[[#This Row],[PROGRAMA]],Hoja1!A:B,2,FALSE)</f>
        <v>1532. Pavimentación vias públicas y otros servicios urbanísticos</v>
      </c>
      <c r="W1216" s="45">
        <v>21</v>
      </c>
      <c r="X1216" s="45">
        <v>210</v>
      </c>
    </row>
    <row r="1217" spans="1:24" x14ac:dyDescent="0.25">
      <c r="A1217" s="33">
        <v>220260002809</v>
      </c>
      <c r="B1217" s="55" t="s">
        <v>485</v>
      </c>
      <c r="C1217" s="34">
        <v>46072</v>
      </c>
      <c r="D1217" s="33">
        <v>22026002122</v>
      </c>
      <c r="E1217" s="55" t="s">
        <v>847</v>
      </c>
      <c r="F1217" s="35">
        <v>94.84</v>
      </c>
      <c r="G1217" s="55" t="s">
        <v>2335</v>
      </c>
      <c r="H1217" s="55" t="s">
        <v>2510</v>
      </c>
      <c r="I1217" s="33">
        <v>300</v>
      </c>
      <c r="J1217" s="55" t="s">
        <v>455</v>
      </c>
      <c r="K1217" s="55" t="s">
        <v>455</v>
      </c>
      <c r="L1217" s="55" t="s">
        <v>473</v>
      </c>
      <c r="M1217" s="55" t="s">
        <v>457</v>
      </c>
      <c r="N1217" s="55" t="s">
        <v>458</v>
      </c>
      <c r="O1217" s="32" t="s">
        <v>280</v>
      </c>
      <c r="P1217" s="32" t="s">
        <v>242</v>
      </c>
      <c r="Q1217" s="45" t="s">
        <v>396</v>
      </c>
      <c r="R1217" s="32" t="s">
        <v>231</v>
      </c>
      <c r="S1217" s="45" t="s">
        <v>73</v>
      </c>
      <c r="T1217" s="42" t="str">
        <f>VLOOKUP(Tabla1[[#This Row],[AREA]],Hoja1!A:B,2,FALSE)</f>
        <v>08. Tráfico y movilidad</v>
      </c>
      <c r="U1217" s="45" t="s">
        <v>117</v>
      </c>
      <c r="V1217" s="42" t="str">
        <f>VLOOKUP(Tabla1[[#This Row],[PROGRAMA]],Hoja1!A:B,2,FALSE)</f>
        <v>1532. Pavimentación vias públicas y otros servicios urbanísticos</v>
      </c>
      <c r="W1217" s="45">
        <v>21</v>
      </c>
      <c r="X1217" s="45">
        <v>210</v>
      </c>
    </row>
    <row r="1218" spans="1:24" x14ac:dyDescent="0.25">
      <c r="A1218" s="33">
        <v>220260002980</v>
      </c>
      <c r="B1218" s="55" t="s">
        <v>451</v>
      </c>
      <c r="C1218" s="34">
        <v>46073</v>
      </c>
      <c r="D1218" s="33">
        <v>22026002465</v>
      </c>
      <c r="E1218" s="55" t="s">
        <v>983</v>
      </c>
      <c r="F1218" s="35">
        <v>1210</v>
      </c>
      <c r="G1218" s="55" t="s">
        <v>423</v>
      </c>
      <c r="H1218" s="55" t="s">
        <v>2511</v>
      </c>
      <c r="I1218" s="33">
        <v>220</v>
      </c>
      <c r="J1218" s="55" t="s">
        <v>2512</v>
      </c>
      <c r="K1218" s="55" t="s">
        <v>494</v>
      </c>
      <c r="L1218" s="55" t="s">
        <v>456</v>
      </c>
      <c r="M1218" s="55" t="s">
        <v>467</v>
      </c>
      <c r="N1218" s="55" t="s">
        <v>468</v>
      </c>
      <c r="O1218" s="32" t="s">
        <v>281</v>
      </c>
      <c r="P1218" s="32" t="s">
        <v>242</v>
      </c>
      <c r="Q1218" s="45" t="s">
        <v>396</v>
      </c>
      <c r="R1218" s="32" t="s">
        <v>231</v>
      </c>
      <c r="S1218" s="45" t="s">
        <v>66</v>
      </c>
      <c r="T1218" s="42" t="str">
        <f>VLOOKUP(Tabla1[[#This Row],[AREA]],Hoja1!A:B,2,FALSE)</f>
        <v>01. Alcaldía</v>
      </c>
      <c r="U1218" s="45" t="s">
        <v>189</v>
      </c>
      <c r="V1218" s="42" t="str">
        <f>VLOOKUP(Tabla1[[#This Row],[PROGRAMA]],Hoja1!A:B,2,FALSE)</f>
        <v>9207. Gobierno y relaciones</v>
      </c>
      <c r="W1218" s="45">
        <v>22</v>
      </c>
      <c r="X1218" s="45">
        <v>22602</v>
      </c>
    </row>
    <row r="1219" spans="1:24" x14ac:dyDescent="0.25">
      <c r="A1219" s="33">
        <v>220260000948</v>
      </c>
      <c r="B1219" s="55" t="s">
        <v>451</v>
      </c>
      <c r="C1219" s="34">
        <v>46063</v>
      </c>
      <c r="D1219" s="33">
        <v>22026001561</v>
      </c>
      <c r="E1219" s="55" t="s">
        <v>956</v>
      </c>
      <c r="F1219" s="35">
        <v>411.4</v>
      </c>
      <c r="G1219" s="55" t="s">
        <v>289</v>
      </c>
      <c r="H1219" s="55" t="s">
        <v>2513</v>
      </c>
      <c r="I1219" s="33">
        <v>220</v>
      </c>
      <c r="J1219" s="55" t="s">
        <v>455</v>
      </c>
      <c r="K1219" s="55" t="s">
        <v>455</v>
      </c>
      <c r="L1219" s="55" t="s">
        <v>456</v>
      </c>
      <c r="M1219" s="55" t="s">
        <v>467</v>
      </c>
      <c r="N1219" s="55" t="s">
        <v>468</v>
      </c>
      <c r="O1219" s="32" t="s">
        <v>281</v>
      </c>
      <c r="P1219" s="32" t="s">
        <v>242</v>
      </c>
      <c r="Q1219" s="45" t="s">
        <v>396</v>
      </c>
      <c r="R1219" s="32" t="s">
        <v>231</v>
      </c>
      <c r="S1219" s="45" t="s">
        <v>72</v>
      </c>
      <c r="T1219" s="42" t="str">
        <f>VLOOKUP(Tabla1[[#This Row],[AREA]],Hoja1!A:B,2,FALSE)</f>
        <v>07. Medio ambiente</v>
      </c>
      <c r="U1219" s="45" t="s">
        <v>128</v>
      </c>
      <c r="V1219" s="42" t="str">
        <f>VLOOKUP(Tabla1[[#This Row],[PROGRAMA]],Hoja1!A:B,2,FALSE)</f>
        <v>1721. Protección del medio ambiente</v>
      </c>
      <c r="W1219" s="45">
        <v>22</v>
      </c>
      <c r="X1219" s="45">
        <v>22799</v>
      </c>
    </row>
    <row r="1220" spans="1:24" x14ac:dyDescent="0.25">
      <c r="A1220" s="33">
        <v>220260002811</v>
      </c>
      <c r="B1220" s="55" t="s">
        <v>485</v>
      </c>
      <c r="C1220" s="34">
        <v>46072</v>
      </c>
      <c r="D1220" s="33">
        <v>22026002122</v>
      </c>
      <c r="E1220" s="55" t="s">
        <v>847</v>
      </c>
      <c r="F1220" s="35">
        <v>35.840000000000003</v>
      </c>
      <c r="G1220" s="55" t="s">
        <v>2335</v>
      </c>
      <c r="H1220" s="55" t="s">
        <v>2514</v>
      </c>
      <c r="I1220" s="33">
        <v>300</v>
      </c>
      <c r="J1220" s="55" t="s">
        <v>455</v>
      </c>
      <c r="K1220" s="55" t="s">
        <v>455</v>
      </c>
      <c r="L1220" s="55" t="s">
        <v>473</v>
      </c>
      <c r="M1220" s="55" t="s">
        <v>457</v>
      </c>
      <c r="N1220" s="55" t="s">
        <v>458</v>
      </c>
      <c r="O1220" s="32" t="s">
        <v>280</v>
      </c>
      <c r="P1220" s="32" t="s">
        <v>242</v>
      </c>
      <c r="Q1220" s="45" t="s">
        <v>396</v>
      </c>
      <c r="R1220" s="32" t="s">
        <v>231</v>
      </c>
      <c r="S1220" s="45" t="s">
        <v>73</v>
      </c>
      <c r="T1220" s="42" t="str">
        <f>VLOOKUP(Tabla1[[#This Row],[AREA]],Hoja1!A:B,2,FALSE)</f>
        <v>08. Tráfico y movilidad</v>
      </c>
      <c r="U1220" s="45" t="s">
        <v>117</v>
      </c>
      <c r="V1220" s="42" t="str">
        <f>VLOOKUP(Tabla1[[#This Row],[PROGRAMA]],Hoja1!A:B,2,FALSE)</f>
        <v>1532. Pavimentación vias públicas y otros servicios urbanísticos</v>
      </c>
      <c r="W1220" s="45">
        <v>21</v>
      </c>
      <c r="X1220" s="45">
        <v>210</v>
      </c>
    </row>
    <row r="1221" spans="1:24" x14ac:dyDescent="0.25">
      <c r="A1221" s="33">
        <v>220260002813</v>
      </c>
      <c r="B1221" s="55" t="s">
        <v>485</v>
      </c>
      <c r="C1221" s="34">
        <v>46072</v>
      </c>
      <c r="D1221" s="33">
        <v>22026002122</v>
      </c>
      <c r="E1221" s="55" t="s">
        <v>847</v>
      </c>
      <c r="F1221" s="35">
        <v>114.95</v>
      </c>
      <c r="G1221" s="55" t="s">
        <v>2335</v>
      </c>
      <c r="H1221" s="55" t="s">
        <v>2515</v>
      </c>
      <c r="I1221" s="33">
        <v>300</v>
      </c>
      <c r="J1221" s="55" t="s">
        <v>455</v>
      </c>
      <c r="K1221" s="55" t="s">
        <v>455</v>
      </c>
      <c r="L1221" s="55" t="s">
        <v>473</v>
      </c>
      <c r="M1221" s="55" t="s">
        <v>457</v>
      </c>
      <c r="N1221" s="55" t="s">
        <v>458</v>
      </c>
      <c r="O1221" s="32" t="s">
        <v>280</v>
      </c>
      <c r="P1221" s="32" t="s">
        <v>242</v>
      </c>
      <c r="Q1221" s="45" t="s">
        <v>396</v>
      </c>
      <c r="R1221" s="32" t="s">
        <v>231</v>
      </c>
      <c r="S1221" s="45" t="s">
        <v>73</v>
      </c>
      <c r="T1221" s="42" t="str">
        <f>VLOOKUP(Tabla1[[#This Row],[AREA]],Hoja1!A:B,2,FALSE)</f>
        <v>08. Tráfico y movilidad</v>
      </c>
      <c r="U1221" s="45" t="s">
        <v>117</v>
      </c>
      <c r="V1221" s="42" t="str">
        <f>VLOOKUP(Tabla1[[#This Row],[PROGRAMA]],Hoja1!A:B,2,FALSE)</f>
        <v>1532. Pavimentación vias públicas y otros servicios urbanísticos</v>
      </c>
      <c r="W1221" s="45">
        <v>21</v>
      </c>
      <c r="X1221" s="45">
        <v>210</v>
      </c>
    </row>
    <row r="1222" spans="1:24" x14ac:dyDescent="0.25">
      <c r="A1222" s="33">
        <v>220260003179</v>
      </c>
      <c r="B1222" s="55" t="s">
        <v>485</v>
      </c>
      <c r="C1222" s="34">
        <v>46077</v>
      </c>
      <c r="D1222" s="33">
        <v>22026002122</v>
      </c>
      <c r="E1222" s="55" t="s">
        <v>847</v>
      </c>
      <c r="F1222" s="35">
        <v>130.41</v>
      </c>
      <c r="G1222" s="55" t="s">
        <v>910</v>
      </c>
      <c r="H1222" s="55" t="s">
        <v>2516</v>
      </c>
      <c r="I1222" s="33">
        <v>300</v>
      </c>
      <c r="J1222" s="55" t="s">
        <v>455</v>
      </c>
      <c r="K1222" s="55" t="s">
        <v>455</v>
      </c>
      <c r="L1222" s="55" t="s">
        <v>473</v>
      </c>
      <c r="M1222" s="55" t="s">
        <v>457</v>
      </c>
      <c r="N1222" s="55" t="s">
        <v>458</v>
      </c>
      <c r="O1222" s="32" t="s">
        <v>280</v>
      </c>
      <c r="P1222" s="32" t="s">
        <v>242</v>
      </c>
      <c r="Q1222" s="45" t="s">
        <v>396</v>
      </c>
      <c r="R1222" s="32" t="s">
        <v>231</v>
      </c>
      <c r="S1222" s="45" t="s">
        <v>73</v>
      </c>
      <c r="T1222" s="42" t="str">
        <f>VLOOKUP(Tabla1[[#This Row],[AREA]],Hoja1!A:B,2,FALSE)</f>
        <v>08. Tráfico y movilidad</v>
      </c>
      <c r="U1222" s="45" t="s">
        <v>117</v>
      </c>
      <c r="V1222" s="42" t="str">
        <f>VLOOKUP(Tabla1[[#This Row],[PROGRAMA]],Hoja1!A:B,2,FALSE)</f>
        <v>1532. Pavimentación vias públicas y otros servicios urbanísticos</v>
      </c>
      <c r="W1222" s="45">
        <v>21</v>
      </c>
      <c r="X1222" s="45">
        <v>210</v>
      </c>
    </row>
    <row r="1223" spans="1:24" x14ac:dyDescent="0.25">
      <c r="A1223" s="33">
        <v>220260002790</v>
      </c>
      <c r="B1223" s="55" t="s">
        <v>485</v>
      </c>
      <c r="C1223" s="34">
        <v>46072</v>
      </c>
      <c r="D1223" s="33">
        <v>22026002147</v>
      </c>
      <c r="E1223" s="55" t="s">
        <v>567</v>
      </c>
      <c r="F1223" s="35">
        <v>383.69</v>
      </c>
      <c r="G1223" s="55" t="s">
        <v>2517</v>
      </c>
      <c r="H1223" s="55" t="s">
        <v>2518</v>
      </c>
      <c r="I1223" s="33">
        <v>300</v>
      </c>
      <c r="J1223" s="55" t="s">
        <v>455</v>
      </c>
      <c r="K1223" s="55" t="s">
        <v>455</v>
      </c>
      <c r="L1223" s="55" t="s">
        <v>473</v>
      </c>
      <c r="M1223" s="55" t="s">
        <v>457</v>
      </c>
      <c r="N1223" s="55" t="s">
        <v>458</v>
      </c>
      <c r="O1223" s="32" t="s">
        <v>280</v>
      </c>
      <c r="P1223" s="32" t="s">
        <v>242</v>
      </c>
      <c r="Q1223" s="45" t="s">
        <v>396</v>
      </c>
      <c r="R1223" s="32" t="s">
        <v>231</v>
      </c>
      <c r="S1223" s="45" t="s">
        <v>73</v>
      </c>
      <c r="T1223" s="42" t="str">
        <f>VLOOKUP(Tabla1[[#This Row],[AREA]],Hoja1!A:B,2,FALSE)</f>
        <v>08. Tráfico y movilidad</v>
      </c>
      <c r="U1223" s="45" t="s">
        <v>117</v>
      </c>
      <c r="V1223" s="42" t="str">
        <f>VLOOKUP(Tabla1[[#This Row],[PROGRAMA]],Hoja1!A:B,2,FALSE)</f>
        <v>1532. Pavimentación vias públicas y otros servicios urbanísticos</v>
      </c>
      <c r="W1223" s="45">
        <v>22</v>
      </c>
      <c r="X1223" s="45">
        <v>22199</v>
      </c>
    </row>
    <row r="1224" spans="1:24" x14ac:dyDescent="0.25">
      <c r="A1224" s="33">
        <v>220260002786</v>
      </c>
      <c r="B1224" s="55" t="s">
        <v>485</v>
      </c>
      <c r="C1224" s="34">
        <v>46072</v>
      </c>
      <c r="D1224" s="33">
        <v>22026002152</v>
      </c>
      <c r="E1224" s="55" t="s">
        <v>2519</v>
      </c>
      <c r="F1224" s="35">
        <v>1318.17</v>
      </c>
      <c r="G1224" s="55" t="s">
        <v>2476</v>
      </c>
      <c r="H1224" s="55" t="s">
        <v>2520</v>
      </c>
      <c r="I1224" s="33">
        <v>300</v>
      </c>
      <c r="J1224" s="55" t="s">
        <v>455</v>
      </c>
      <c r="K1224" s="55" t="s">
        <v>455</v>
      </c>
      <c r="L1224" s="55" t="s">
        <v>456</v>
      </c>
      <c r="M1224" s="55" t="s">
        <v>457</v>
      </c>
      <c r="N1224" s="55" t="s">
        <v>458</v>
      </c>
      <c r="O1224" s="32" t="s">
        <v>280</v>
      </c>
      <c r="P1224" s="32" t="s">
        <v>242</v>
      </c>
      <c r="Q1224" s="45" t="s">
        <v>396</v>
      </c>
      <c r="R1224" s="32" t="s">
        <v>231</v>
      </c>
      <c r="S1224" s="45" t="s">
        <v>73</v>
      </c>
      <c r="T1224" s="42" t="str">
        <f>VLOOKUP(Tabla1[[#This Row],[AREA]],Hoja1!A:B,2,FALSE)</f>
        <v>08. Tráfico y movilidad</v>
      </c>
      <c r="U1224" s="45" t="s">
        <v>117</v>
      </c>
      <c r="V1224" s="42" t="str">
        <f>VLOOKUP(Tabla1[[#This Row],[PROGRAMA]],Hoja1!A:B,2,FALSE)</f>
        <v>1532. Pavimentación vias públicas y otros servicios urbanísticos</v>
      </c>
      <c r="W1224" s="45">
        <v>21</v>
      </c>
      <c r="X1224" s="45">
        <v>214</v>
      </c>
    </row>
    <row r="1225" spans="1:24" x14ac:dyDescent="0.25">
      <c r="A1225" s="33">
        <v>220260002788</v>
      </c>
      <c r="B1225" s="55" t="s">
        <v>485</v>
      </c>
      <c r="C1225" s="34">
        <v>46072</v>
      </c>
      <c r="D1225" s="33">
        <v>22026002152</v>
      </c>
      <c r="E1225" s="55" t="s">
        <v>2519</v>
      </c>
      <c r="F1225" s="35">
        <v>487.67</v>
      </c>
      <c r="G1225" s="55" t="s">
        <v>2476</v>
      </c>
      <c r="H1225" s="55" t="s">
        <v>2521</v>
      </c>
      <c r="I1225" s="33">
        <v>300</v>
      </c>
      <c r="J1225" s="55" t="s">
        <v>455</v>
      </c>
      <c r="K1225" s="55" t="s">
        <v>455</v>
      </c>
      <c r="L1225" s="55" t="s">
        <v>456</v>
      </c>
      <c r="M1225" s="55" t="s">
        <v>457</v>
      </c>
      <c r="N1225" s="55" t="s">
        <v>458</v>
      </c>
      <c r="O1225" s="32" t="s">
        <v>280</v>
      </c>
      <c r="P1225" s="32" t="s">
        <v>242</v>
      </c>
      <c r="Q1225" s="45" t="s">
        <v>396</v>
      </c>
      <c r="R1225" s="32" t="s">
        <v>231</v>
      </c>
      <c r="S1225" s="45" t="s">
        <v>73</v>
      </c>
      <c r="T1225" s="42" t="str">
        <f>VLOOKUP(Tabla1[[#This Row],[AREA]],Hoja1!A:B,2,FALSE)</f>
        <v>08. Tráfico y movilidad</v>
      </c>
      <c r="U1225" s="45" t="s">
        <v>117</v>
      </c>
      <c r="V1225" s="42" t="str">
        <f>VLOOKUP(Tabla1[[#This Row],[PROGRAMA]],Hoja1!A:B,2,FALSE)</f>
        <v>1532. Pavimentación vias públicas y otros servicios urbanísticos</v>
      </c>
      <c r="W1225" s="45">
        <v>21</v>
      </c>
      <c r="X1225" s="45">
        <v>214</v>
      </c>
    </row>
    <row r="1226" spans="1:24" x14ac:dyDescent="0.25">
      <c r="A1226" s="33">
        <v>220260002798</v>
      </c>
      <c r="B1226" s="55" t="s">
        <v>485</v>
      </c>
      <c r="C1226" s="34">
        <v>46072</v>
      </c>
      <c r="D1226" s="33">
        <v>22026002152</v>
      </c>
      <c r="E1226" s="55" t="s">
        <v>2519</v>
      </c>
      <c r="F1226" s="35">
        <v>62.92</v>
      </c>
      <c r="G1226" s="55" t="s">
        <v>2476</v>
      </c>
      <c r="H1226" s="55" t="s">
        <v>2522</v>
      </c>
      <c r="I1226" s="33">
        <v>300</v>
      </c>
      <c r="J1226" s="55" t="s">
        <v>455</v>
      </c>
      <c r="K1226" s="55" t="s">
        <v>455</v>
      </c>
      <c r="L1226" s="55" t="s">
        <v>456</v>
      </c>
      <c r="M1226" s="55" t="s">
        <v>457</v>
      </c>
      <c r="N1226" s="55" t="s">
        <v>458</v>
      </c>
      <c r="O1226" s="32" t="s">
        <v>280</v>
      </c>
      <c r="P1226" s="32" t="s">
        <v>242</v>
      </c>
      <c r="Q1226" s="45" t="s">
        <v>396</v>
      </c>
      <c r="R1226" s="32" t="s">
        <v>231</v>
      </c>
      <c r="S1226" s="45" t="s">
        <v>73</v>
      </c>
      <c r="T1226" s="42" t="str">
        <f>VLOOKUP(Tabla1[[#This Row],[AREA]],Hoja1!A:B,2,FALSE)</f>
        <v>08. Tráfico y movilidad</v>
      </c>
      <c r="U1226" s="45" t="s">
        <v>117</v>
      </c>
      <c r="V1226" s="42" t="str">
        <f>VLOOKUP(Tabla1[[#This Row],[PROGRAMA]],Hoja1!A:B,2,FALSE)</f>
        <v>1532. Pavimentación vias públicas y otros servicios urbanísticos</v>
      </c>
      <c r="W1226" s="45">
        <v>21</v>
      </c>
      <c r="X1226" s="45">
        <v>214</v>
      </c>
    </row>
    <row r="1227" spans="1:24" x14ac:dyDescent="0.25">
      <c r="A1227" s="33">
        <v>220260004325</v>
      </c>
      <c r="B1227" s="55" t="s">
        <v>485</v>
      </c>
      <c r="C1227" s="34">
        <v>46080</v>
      </c>
      <c r="D1227" s="33">
        <v>22026001282</v>
      </c>
      <c r="E1227" s="55" t="s">
        <v>2455</v>
      </c>
      <c r="F1227" s="35">
        <v>146.46</v>
      </c>
      <c r="G1227" s="55" t="s">
        <v>2523</v>
      </c>
      <c r="H1227" s="55" t="s">
        <v>2524</v>
      </c>
      <c r="I1227" s="33">
        <v>300</v>
      </c>
      <c r="J1227" s="55" t="s">
        <v>455</v>
      </c>
      <c r="K1227" s="55" t="s">
        <v>455</v>
      </c>
      <c r="L1227" s="55" t="s">
        <v>473</v>
      </c>
      <c r="M1227" s="55" t="s">
        <v>457</v>
      </c>
      <c r="N1227" s="55" t="s">
        <v>458</v>
      </c>
      <c r="O1227" s="32" t="s">
        <v>280</v>
      </c>
      <c r="P1227" s="32" t="s">
        <v>242</v>
      </c>
      <c r="Q1227" s="45" t="s">
        <v>396</v>
      </c>
      <c r="R1227" s="32" t="s">
        <v>231</v>
      </c>
      <c r="S1227" s="45" t="s">
        <v>72</v>
      </c>
      <c r="T1227" s="42" t="str">
        <f>VLOOKUP(Tabla1[[#This Row],[AREA]],Hoja1!A:B,2,FALSE)</f>
        <v>07. Medio ambiente</v>
      </c>
      <c r="U1227" s="45" t="s">
        <v>126</v>
      </c>
      <c r="V1227" s="42" t="str">
        <f>VLOOKUP(Tabla1[[#This Row],[PROGRAMA]],Hoja1!A:B,2,FALSE)</f>
        <v>1711. Parques y jardines</v>
      </c>
      <c r="W1227" s="45">
        <v>21</v>
      </c>
      <c r="X1227" s="45">
        <v>214</v>
      </c>
    </row>
    <row r="1228" spans="1:24" x14ac:dyDescent="0.25">
      <c r="A1228" s="33">
        <v>220260001103</v>
      </c>
      <c r="B1228" s="55" t="s">
        <v>451</v>
      </c>
      <c r="C1228" s="34">
        <v>46064</v>
      </c>
      <c r="D1228" s="33">
        <v>22026002009</v>
      </c>
      <c r="E1228" s="55" t="s">
        <v>1157</v>
      </c>
      <c r="F1228" s="35">
        <v>4816.38</v>
      </c>
      <c r="G1228" s="55" t="s">
        <v>2254</v>
      </c>
      <c r="H1228" s="55" t="s">
        <v>2525</v>
      </c>
      <c r="I1228" s="33">
        <v>220</v>
      </c>
      <c r="J1228" s="55" t="s">
        <v>455</v>
      </c>
      <c r="K1228" s="55" t="s">
        <v>455</v>
      </c>
      <c r="L1228" s="55" t="s">
        <v>456</v>
      </c>
      <c r="M1228" s="55" t="s">
        <v>457</v>
      </c>
      <c r="N1228" s="55" t="s">
        <v>458</v>
      </c>
      <c r="O1228" s="32" t="s">
        <v>280</v>
      </c>
      <c r="P1228" s="32" t="s">
        <v>242</v>
      </c>
      <c r="Q1228" s="45" t="s">
        <v>396</v>
      </c>
      <c r="R1228" s="32" t="s">
        <v>231</v>
      </c>
      <c r="S1228" s="45" t="s">
        <v>71</v>
      </c>
      <c r="T1228" s="42" t="str">
        <f>VLOOKUP(Tabla1[[#This Row],[AREA]],Hoja1!A:B,2,FALSE)</f>
        <v>06. Educación y cultura</v>
      </c>
      <c r="U1228" s="45" t="s">
        <v>145</v>
      </c>
      <c r="V1228" s="42" t="str">
        <f>VLOOKUP(Tabla1[[#This Row],[PROGRAMA]],Hoja1!A:B,2,FALSE)</f>
        <v>3231. Escuelas infantiles</v>
      </c>
      <c r="W1228" s="45">
        <v>21</v>
      </c>
      <c r="X1228" s="45">
        <v>213</v>
      </c>
    </row>
    <row r="1229" spans="1:24" x14ac:dyDescent="0.25">
      <c r="A1229" s="33">
        <v>220260002800</v>
      </c>
      <c r="B1229" s="55" t="s">
        <v>485</v>
      </c>
      <c r="C1229" s="34">
        <v>46072</v>
      </c>
      <c r="D1229" s="33">
        <v>22026002152</v>
      </c>
      <c r="E1229" s="55" t="s">
        <v>2519</v>
      </c>
      <c r="F1229" s="35">
        <v>71.53</v>
      </c>
      <c r="G1229" s="55" t="s">
        <v>2244</v>
      </c>
      <c r="H1229" s="55" t="s">
        <v>2526</v>
      </c>
      <c r="I1229" s="33">
        <v>300</v>
      </c>
      <c r="J1229" s="55" t="s">
        <v>455</v>
      </c>
      <c r="K1229" s="55" t="s">
        <v>455</v>
      </c>
      <c r="L1229" s="55" t="s">
        <v>456</v>
      </c>
      <c r="M1229" s="55" t="s">
        <v>457</v>
      </c>
      <c r="N1229" s="55" t="s">
        <v>458</v>
      </c>
      <c r="O1229" s="32" t="s">
        <v>280</v>
      </c>
      <c r="P1229" s="32" t="s">
        <v>242</v>
      </c>
      <c r="Q1229" s="45" t="s">
        <v>396</v>
      </c>
      <c r="R1229" s="32" t="s">
        <v>231</v>
      </c>
      <c r="S1229" s="45" t="s">
        <v>73</v>
      </c>
      <c r="T1229" s="42" t="str">
        <f>VLOOKUP(Tabla1[[#This Row],[AREA]],Hoja1!A:B,2,FALSE)</f>
        <v>08. Tráfico y movilidad</v>
      </c>
      <c r="U1229" s="45" t="s">
        <v>117</v>
      </c>
      <c r="V1229" s="42" t="str">
        <f>VLOOKUP(Tabla1[[#This Row],[PROGRAMA]],Hoja1!A:B,2,FALSE)</f>
        <v>1532. Pavimentación vias públicas y otros servicios urbanísticos</v>
      </c>
      <c r="W1229" s="45">
        <v>21</v>
      </c>
      <c r="X1229" s="45">
        <v>214</v>
      </c>
    </row>
    <row r="1230" spans="1:24" x14ac:dyDescent="0.25">
      <c r="A1230" s="33">
        <v>220260001797</v>
      </c>
      <c r="B1230" s="55" t="s">
        <v>451</v>
      </c>
      <c r="C1230" s="34">
        <v>46066</v>
      </c>
      <c r="D1230" s="33">
        <v>22026002092</v>
      </c>
      <c r="E1230" s="55" t="s">
        <v>569</v>
      </c>
      <c r="F1230" s="35">
        <v>1208.48</v>
      </c>
      <c r="G1230" s="55" t="s">
        <v>2254</v>
      </c>
      <c r="H1230" s="55" t="s">
        <v>2527</v>
      </c>
      <c r="I1230" s="33">
        <v>220</v>
      </c>
      <c r="J1230" s="55" t="s">
        <v>455</v>
      </c>
      <c r="K1230" s="55" t="s">
        <v>455</v>
      </c>
      <c r="L1230" s="55" t="s">
        <v>456</v>
      </c>
      <c r="M1230" s="55" t="s">
        <v>457</v>
      </c>
      <c r="N1230" s="55" t="s">
        <v>458</v>
      </c>
      <c r="O1230" s="32" t="s">
        <v>280</v>
      </c>
      <c r="P1230" s="32" t="s">
        <v>242</v>
      </c>
      <c r="Q1230" s="45" t="s">
        <v>396</v>
      </c>
      <c r="R1230" s="32" t="s">
        <v>231</v>
      </c>
      <c r="S1230" s="45" t="s">
        <v>75</v>
      </c>
      <c r="T1230" s="42" t="str">
        <f>VLOOKUP(Tabla1[[#This Row],[AREA]],Hoja1!A:B,2,FALSE)</f>
        <v>10. Personas mayores, familia y servicios sociales</v>
      </c>
      <c r="U1230" s="45" t="s">
        <v>130</v>
      </c>
      <c r="V1230" s="42" t="str">
        <f>VLOOKUP(Tabla1[[#This Row],[PROGRAMA]],Hoja1!A:B,2,FALSE)</f>
        <v>2311. Intervención social</v>
      </c>
      <c r="W1230" s="45">
        <v>21</v>
      </c>
      <c r="X1230" s="45">
        <v>213</v>
      </c>
    </row>
    <row r="1231" spans="1:24" x14ac:dyDescent="0.25">
      <c r="A1231" s="33">
        <v>220260002805</v>
      </c>
      <c r="B1231" s="55" t="s">
        <v>485</v>
      </c>
      <c r="C1231" s="34">
        <v>46072</v>
      </c>
      <c r="D1231" s="33">
        <v>22026002152</v>
      </c>
      <c r="E1231" s="55" t="s">
        <v>2519</v>
      </c>
      <c r="F1231" s="35">
        <v>1191.75</v>
      </c>
      <c r="G1231" s="55" t="s">
        <v>2473</v>
      </c>
      <c r="H1231" s="55" t="s">
        <v>2528</v>
      </c>
      <c r="I1231" s="33">
        <v>300</v>
      </c>
      <c r="J1231" s="55" t="s">
        <v>1678</v>
      </c>
      <c r="K1231" s="55" t="s">
        <v>455</v>
      </c>
      <c r="L1231" s="55" t="s">
        <v>456</v>
      </c>
      <c r="M1231" s="55" t="s">
        <v>457</v>
      </c>
      <c r="N1231" s="55" t="s">
        <v>458</v>
      </c>
      <c r="O1231" s="32" t="s">
        <v>280</v>
      </c>
      <c r="P1231" s="32" t="s">
        <v>242</v>
      </c>
      <c r="Q1231" s="45" t="s">
        <v>396</v>
      </c>
      <c r="R1231" s="32" t="s">
        <v>231</v>
      </c>
      <c r="S1231" s="45" t="s">
        <v>73</v>
      </c>
      <c r="T1231" s="42" t="str">
        <f>VLOOKUP(Tabla1[[#This Row],[AREA]],Hoja1!A:B,2,FALSE)</f>
        <v>08. Tráfico y movilidad</v>
      </c>
      <c r="U1231" s="45" t="s">
        <v>117</v>
      </c>
      <c r="V1231" s="42" t="str">
        <f>VLOOKUP(Tabla1[[#This Row],[PROGRAMA]],Hoja1!A:B,2,FALSE)</f>
        <v>1532. Pavimentación vias públicas y otros servicios urbanísticos</v>
      </c>
      <c r="W1231" s="45">
        <v>21</v>
      </c>
      <c r="X1231" s="45">
        <v>214</v>
      </c>
    </row>
    <row r="1232" spans="1:24" x14ac:dyDescent="0.25">
      <c r="A1232" s="33">
        <v>220260004331</v>
      </c>
      <c r="B1232" s="55" t="s">
        <v>485</v>
      </c>
      <c r="C1232" s="34">
        <v>46080</v>
      </c>
      <c r="D1232" s="33">
        <v>22026001173</v>
      </c>
      <c r="E1232" s="55" t="s">
        <v>2480</v>
      </c>
      <c r="F1232" s="35">
        <v>477.25</v>
      </c>
      <c r="G1232" s="55" t="s">
        <v>335</v>
      </c>
      <c r="H1232" s="55" t="s">
        <v>2529</v>
      </c>
      <c r="I1232" s="33">
        <v>300</v>
      </c>
      <c r="J1232" s="55" t="s">
        <v>455</v>
      </c>
      <c r="K1232" s="55" t="s">
        <v>455</v>
      </c>
      <c r="L1232" s="55" t="s">
        <v>456</v>
      </c>
      <c r="M1232" s="55" t="s">
        <v>457</v>
      </c>
      <c r="N1232" s="55" t="s">
        <v>458</v>
      </c>
      <c r="O1232" s="32" t="s">
        <v>280</v>
      </c>
      <c r="P1232" s="32" t="s">
        <v>242</v>
      </c>
      <c r="Q1232" s="45" t="s">
        <v>396</v>
      </c>
      <c r="R1232" s="32" t="s">
        <v>231</v>
      </c>
      <c r="S1232" s="45" t="s">
        <v>72</v>
      </c>
      <c r="T1232" s="42" t="str">
        <f>VLOOKUP(Tabla1[[#This Row],[AREA]],Hoja1!A:B,2,FALSE)</f>
        <v>07. Medio ambiente</v>
      </c>
      <c r="U1232" s="45" t="s">
        <v>126</v>
      </c>
      <c r="V1232" s="42" t="str">
        <f>VLOOKUP(Tabla1[[#This Row],[PROGRAMA]],Hoja1!A:B,2,FALSE)</f>
        <v>1711. Parques y jardines</v>
      </c>
      <c r="W1232" s="45">
        <v>21</v>
      </c>
      <c r="X1232" s="45">
        <v>213</v>
      </c>
    </row>
    <row r="1233" spans="1:24" x14ac:dyDescent="0.25">
      <c r="A1233" s="33">
        <v>220259001064</v>
      </c>
      <c r="B1233" s="55" t="s">
        <v>451</v>
      </c>
      <c r="C1233" s="34">
        <v>46023</v>
      </c>
      <c r="D1233" s="33">
        <v>22026001993</v>
      </c>
      <c r="E1233" s="55" t="s">
        <v>650</v>
      </c>
      <c r="F1233" s="35">
        <v>1837191.82</v>
      </c>
      <c r="G1233" s="55" t="s">
        <v>2530</v>
      </c>
      <c r="H1233" s="55" t="s">
        <v>2531</v>
      </c>
      <c r="I1233" s="33">
        <v>220</v>
      </c>
      <c r="J1233" s="55" t="s">
        <v>455</v>
      </c>
      <c r="K1233" s="55" t="s">
        <v>455</v>
      </c>
      <c r="L1233" s="55" t="s">
        <v>644</v>
      </c>
      <c r="M1233" s="55" t="s">
        <v>457</v>
      </c>
      <c r="N1233" s="55" t="s">
        <v>458</v>
      </c>
      <c r="O1233" s="32" t="s">
        <v>276</v>
      </c>
      <c r="P1233" s="32" t="s">
        <v>242</v>
      </c>
      <c r="Q1233" s="45" t="s">
        <v>397</v>
      </c>
      <c r="R1233" s="32" t="s">
        <v>232</v>
      </c>
      <c r="S1233" s="45" t="s">
        <v>75</v>
      </c>
      <c r="T1233" s="42" t="str">
        <f>VLOOKUP(Tabla1[[#This Row],[AREA]],Hoja1!A:B,2,FALSE)</f>
        <v>10. Personas mayores, familia y servicios sociales</v>
      </c>
      <c r="U1233" s="45" t="s">
        <v>132</v>
      </c>
      <c r="V1233" s="42" t="str">
        <f>VLOOKUP(Tabla1[[#This Row],[PROGRAMA]],Hoja1!A:B,2,FALSE)</f>
        <v>2312. Iniciativas sociales</v>
      </c>
      <c r="W1233" s="45">
        <v>63</v>
      </c>
      <c r="X1233" s="45">
        <v>632</v>
      </c>
    </row>
    <row r="1234" spans="1:24" x14ac:dyDescent="0.25">
      <c r="A1234" s="33">
        <v>220260004333</v>
      </c>
      <c r="B1234" s="55" t="s">
        <v>485</v>
      </c>
      <c r="C1234" s="34">
        <v>46080</v>
      </c>
      <c r="D1234" s="33">
        <v>22026001313</v>
      </c>
      <c r="E1234" s="55" t="s">
        <v>2532</v>
      </c>
      <c r="F1234" s="35">
        <v>72.55</v>
      </c>
      <c r="G1234" s="55" t="s">
        <v>39</v>
      </c>
      <c r="H1234" s="55" t="s">
        <v>2533</v>
      </c>
      <c r="I1234" s="33">
        <v>300</v>
      </c>
      <c r="J1234" s="55" t="s">
        <v>455</v>
      </c>
      <c r="K1234" s="55" t="s">
        <v>455</v>
      </c>
      <c r="L1234" s="55" t="s">
        <v>473</v>
      </c>
      <c r="M1234" s="55" t="s">
        <v>457</v>
      </c>
      <c r="N1234" s="55" t="s">
        <v>458</v>
      </c>
      <c r="O1234" s="32" t="s">
        <v>280</v>
      </c>
      <c r="P1234" s="32" t="s">
        <v>242</v>
      </c>
      <c r="Q1234" s="45" t="s">
        <v>396</v>
      </c>
      <c r="R1234" s="32" t="s">
        <v>231</v>
      </c>
      <c r="S1234" s="45" t="s">
        <v>72</v>
      </c>
      <c r="T1234" s="42" t="str">
        <f>VLOOKUP(Tabla1[[#This Row],[AREA]],Hoja1!A:B,2,FALSE)</f>
        <v>07. Medio ambiente</v>
      </c>
      <c r="U1234" s="45" t="s">
        <v>126</v>
      </c>
      <c r="V1234" s="42" t="str">
        <f>VLOOKUP(Tabla1[[#This Row],[PROGRAMA]],Hoja1!A:B,2,FALSE)</f>
        <v>1711. Parques y jardines</v>
      </c>
      <c r="W1234" s="45">
        <v>22</v>
      </c>
      <c r="X1234" s="45">
        <v>22104</v>
      </c>
    </row>
    <row r="1235" spans="1:24" x14ac:dyDescent="0.25">
      <c r="A1235" s="33">
        <v>220260003001</v>
      </c>
      <c r="B1235" s="55" t="s">
        <v>451</v>
      </c>
      <c r="C1235" s="34">
        <v>46073</v>
      </c>
      <c r="D1235" s="33">
        <v>22026002482</v>
      </c>
      <c r="E1235" s="55" t="s">
        <v>2534</v>
      </c>
      <c r="F1235" s="35">
        <v>676.36</v>
      </c>
      <c r="G1235" s="55" t="s">
        <v>2535</v>
      </c>
      <c r="H1235" s="55" t="s">
        <v>2536</v>
      </c>
      <c r="I1235" s="33">
        <v>220</v>
      </c>
      <c r="J1235" s="55" t="s">
        <v>455</v>
      </c>
      <c r="K1235" s="55" t="s">
        <v>455</v>
      </c>
      <c r="L1235" s="55" t="s">
        <v>473</v>
      </c>
      <c r="M1235" s="55" t="s">
        <v>467</v>
      </c>
      <c r="N1235" s="55" t="s">
        <v>468</v>
      </c>
      <c r="O1235" s="32" t="s">
        <v>281</v>
      </c>
      <c r="P1235" s="32" t="s">
        <v>242</v>
      </c>
      <c r="Q1235" s="45" t="s">
        <v>396</v>
      </c>
      <c r="R1235" s="32" t="s">
        <v>231</v>
      </c>
      <c r="S1235" s="45" t="s">
        <v>66</v>
      </c>
      <c r="T1235" s="42" t="str">
        <f>VLOOKUP(Tabla1[[#This Row],[AREA]],Hoja1!A:B,2,FALSE)</f>
        <v>01. Alcaldía</v>
      </c>
      <c r="U1235" s="45" t="s">
        <v>265</v>
      </c>
      <c r="V1235" s="42" t="str">
        <f>VLOOKUP(Tabla1[[#This Row],[PROGRAMA]],Hoja1!A:B,2,FALSE)</f>
        <v>4331. Desarrollo empresarial</v>
      </c>
      <c r="W1235" s="45">
        <v>20</v>
      </c>
      <c r="X1235" s="45">
        <v>204</v>
      </c>
    </row>
    <row r="1236" spans="1:24" x14ac:dyDescent="0.25">
      <c r="A1236" s="33">
        <v>220260004335</v>
      </c>
      <c r="B1236" s="55" t="s">
        <v>485</v>
      </c>
      <c r="C1236" s="34">
        <v>46080</v>
      </c>
      <c r="D1236" s="33">
        <v>22026001313</v>
      </c>
      <c r="E1236" s="55" t="s">
        <v>2532</v>
      </c>
      <c r="F1236" s="35">
        <v>28.68</v>
      </c>
      <c r="G1236" s="55" t="s">
        <v>39</v>
      </c>
      <c r="H1236" s="55" t="s">
        <v>2537</v>
      </c>
      <c r="I1236" s="33">
        <v>300</v>
      </c>
      <c r="J1236" s="55" t="s">
        <v>455</v>
      </c>
      <c r="K1236" s="55" t="s">
        <v>455</v>
      </c>
      <c r="L1236" s="55" t="s">
        <v>473</v>
      </c>
      <c r="M1236" s="55" t="s">
        <v>457</v>
      </c>
      <c r="N1236" s="55" t="s">
        <v>458</v>
      </c>
      <c r="O1236" s="32" t="s">
        <v>280</v>
      </c>
      <c r="P1236" s="32" t="s">
        <v>242</v>
      </c>
      <c r="Q1236" s="45" t="s">
        <v>396</v>
      </c>
      <c r="R1236" s="32" t="s">
        <v>231</v>
      </c>
      <c r="S1236" s="45" t="s">
        <v>72</v>
      </c>
      <c r="T1236" s="42" t="str">
        <f>VLOOKUP(Tabla1[[#This Row],[AREA]],Hoja1!A:B,2,FALSE)</f>
        <v>07. Medio ambiente</v>
      </c>
      <c r="U1236" s="45" t="s">
        <v>126</v>
      </c>
      <c r="V1236" s="42" t="str">
        <f>VLOOKUP(Tabla1[[#This Row],[PROGRAMA]],Hoja1!A:B,2,FALSE)</f>
        <v>1711. Parques y jardines</v>
      </c>
      <c r="W1236" s="45">
        <v>22</v>
      </c>
      <c r="X1236" s="45">
        <v>22104</v>
      </c>
    </row>
    <row r="1237" spans="1:24" x14ac:dyDescent="0.25">
      <c r="A1237" s="33">
        <v>220260000830</v>
      </c>
      <c r="B1237" s="55" t="s">
        <v>451</v>
      </c>
      <c r="C1237" s="34">
        <v>46057</v>
      </c>
      <c r="D1237" s="33">
        <v>22026000951</v>
      </c>
      <c r="E1237" s="55" t="s">
        <v>977</v>
      </c>
      <c r="F1237" s="35">
        <v>7100.3</v>
      </c>
      <c r="G1237" s="55" t="s">
        <v>55</v>
      </c>
      <c r="H1237" s="55" t="s">
        <v>2538</v>
      </c>
      <c r="I1237" s="33">
        <v>220</v>
      </c>
      <c r="J1237" s="55" t="s">
        <v>455</v>
      </c>
      <c r="K1237" s="55" t="s">
        <v>455</v>
      </c>
      <c r="L1237" s="55" t="s">
        <v>473</v>
      </c>
      <c r="M1237" s="55" t="s">
        <v>467</v>
      </c>
      <c r="N1237" s="55" t="s">
        <v>468</v>
      </c>
      <c r="O1237" s="32" t="s">
        <v>281</v>
      </c>
      <c r="P1237" s="32" t="s">
        <v>242</v>
      </c>
      <c r="Q1237" s="45" t="s">
        <v>396</v>
      </c>
      <c r="R1237" s="32" t="s">
        <v>231</v>
      </c>
      <c r="S1237" s="45" t="s">
        <v>66</v>
      </c>
      <c r="T1237" s="42" t="str">
        <f>VLOOKUP(Tabla1[[#This Row],[AREA]],Hoja1!A:B,2,FALSE)</f>
        <v>01. Alcaldía</v>
      </c>
      <c r="U1237" s="45" t="s">
        <v>187</v>
      </c>
      <c r="V1237" s="42" t="str">
        <f>VLOOKUP(Tabla1[[#This Row],[PROGRAMA]],Hoja1!A:B,2,FALSE)</f>
        <v>9205. Imprenta municipal</v>
      </c>
      <c r="W1237" s="45">
        <v>22</v>
      </c>
      <c r="X1237" s="45">
        <v>22199</v>
      </c>
    </row>
    <row r="1238" spans="1:24" x14ac:dyDescent="0.25">
      <c r="A1238" s="33">
        <v>220260000875</v>
      </c>
      <c r="B1238" s="55" t="s">
        <v>451</v>
      </c>
      <c r="C1238" s="34">
        <v>46062</v>
      </c>
      <c r="D1238" s="33">
        <v>22026001694</v>
      </c>
      <c r="E1238" s="55" t="s">
        <v>968</v>
      </c>
      <c r="F1238" s="35">
        <v>2000</v>
      </c>
      <c r="G1238" s="55" t="s">
        <v>55</v>
      </c>
      <c r="H1238" s="55" t="s">
        <v>2539</v>
      </c>
      <c r="I1238" s="33">
        <v>220</v>
      </c>
      <c r="J1238" s="55" t="s">
        <v>455</v>
      </c>
      <c r="K1238" s="55" t="s">
        <v>455</v>
      </c>
      <c r="L1238" s="55" t="s">
        <v>473</v>
      </c>
      <c r="M1238" s="55" t="s">
        <v>467</v>
      </c>
      <c r="N1238" s="55" t="s">
        <v>468</v>
      </c>
      <c r="O1238" s="32" t="s">
        <v>281</v>
      </c>
      <c r="P1238" s="32" t="s">
        <v>242</v>
      </c>
      <c r="Q1238" s="45" t="s">
        <v>396</v>
      </c>
      <c r="R1238" s="32" t="s">
        <v>231</v>
      </c>
      <c r="S1238" s="45" t="s">
        <v>262</v>
      </c>
      <c r="T1238" s="42" t="str">
        <f>VLOOKUP(Tabla1[[#This Row],[AREA]],Hoja1!A:B,2,FALSE)</f>
        <v>11. Salud pública y seguridad ciudadana</v>
      </c>
      <c r="U1238" s="45" t="s">
        <v>106</v>
      </c>
      <c r="V1238" s="42" t="str">
        <f>VLOOKUP(Tabla1[[#This Row],[PROGRAMA]],Hoja1!A:B,2,FALSE)</f>
        <v>1321. Policía municipal</v>
      </c>
      <c r="W1238" s="45">
        <v>22</v>
      </c>
      <c r="X1238" s="45">
        <v>22699</v>
      </c>
    </row>
    <row r="1239" spans="1:24" x14ac:dyDescent="0.25">
      <c r="A1239" s="33">
        <v>220260000909</v>
      </c>
      <c r="B1239" s="55" t="s">
        <v>451</v>
      </c>
      <c r="C1239" s="34">
        <v>46063</v>
      </c>
      <c r="D1239" s="33">
        <v>22026001720</v>
      </c>
      <c r="E1239" s="55" t="s">
        <v>2540</v>
      </c>
      <c r="F1239" s="35">
        <v>700</v>
      </c>
      <c r="G1239" s="55" t="s">
        <v>55</v>
      </c>
      <c r="H1239" s="55" t="s">
        <v>2541</v>
      </c>
      <c r="I1239" s="33">
        <v>220</v>
      </c>
      <c r="J1239" s="55" t="s">
        <v>455</v>
      </c>
      <c r="K1239" s="55" t="s">
        <v>455</v>
      </c>
      <c r="L1239" s="55" t="s">
        <v>473</v>
      </c>
      <c r="M1239" s="55" t="s">
        <v>467</v>
      </c>
      <c r="N1239" s="55" t="s">
        <v>468</v>
      </c>
      <c r="O1239" s="32" t="s">
        <v>281</v>
      </c>
      <c r="P1239" s="32" t="s">
        <v>242</v>
      </c>
      <c r="Q1239" s="45" t="s">
        <v>396</v>
      </c>
      <c r="R1239" s="32" t="s">
        <v>231</v>
      </c>
      <c r="S1239" s="45" t="s">
        <v>75</v>
      </c>
      <c r="T1239" s="42" t="str">
        <f>VLOOKUP(Tabla1[[#This Row],[AREA]],Hoja1!A:B,2,FALSE)</f>
        <v>10. Personas mayores, familia y servicios sociales</v>
      </c>
      <c r="U1239" s="45" t="s">
        <v>130</v>
      </c>
      <c r="V1239" s="42" t="str">
        <f>VLOOKUP(Tabla1[[#This Row],[PROGRAMA]],Hoja1!A:B,2,FALSE)</f>
        <v>2311. Intervención social</v>
      </c>
      <c r="W1239" s="45">
        <v>22</v>
      </c>
      <c r="X1239" s="45">
        <v>22199</v>
      </c>
    </row>
    <row r="1240" spans="1:24" x14ac:dyDescent="0.25">
      <c r="A1240" s="33">
        <v>220260002690</v>
      </c>
      <c r="B1240" s="55" t="s">
        <v>451</v>
      </c>
      <c r="C1240" s="34">
        <v>46071</v>
      </c>
      <c r="D1240" s="33">
        <v>22026002248</v>
      </c>
      <c r="E1240" s="55" t="s">
        <v>813</v>
      </c>
      <c r="F1240" s="35">
        <v>625</v>
      </c>
      <c r="G1240" s="55" t="s">
        <v>55</v>
      </c>
      <c r="H1240" s="55" t="s">
        <v>2542</v>
      </c>
      <c r="I1240" s="33">
        <v>220</v>
      </c>
      <c r="J1240" s="55" t="s">
        <v>455</v>
      </c>
      <c r="K1240" s="55" t="s">
        <v>455</v>
      </c>
      <c r="L1240" s="55" t="s">
        <v>456</v>
      </c>
      <c r="M1240" s="55" t="s">
        <v>467</v>
      </c>
      <c r="N1240" s="55" t="s">
        <v>468</v>
      </c>
      <c r="O1240" s="32" t="s">
        <v>281</v>
      </c>
      <c r="P1240" s="32" t="s">
        <v>242</v>
      </c>
      <c r="Q1240" s="45" t="s">
        <v>396</v>
      </c>
      <c r="R1240" s="32" t="s">
        <v>231</v>
      </c>
      <c r="S1240" s="45" t="s">
        <v>75</v>
      </c>
      <c r="T1240" s="42" t="str">
        <f>VLOOKUP(Tabla1[[#This Row],[AREA]],Hoja1!A:B,2,FALSE)</f>
        <v>10. Personas mayores, familia y servicios sociales</v>
      </c>
      <c r="U1240" s="45" t="s">
        <v>132</v>
      </c>
      <c r="V1240" s="42" t="str">
        <f>VLOOKUP(Tabla1[[#This Row],[PROGRAMA]],Hoja1!A:B,2,FALSE)</f>
        <v>2312. Iniciativas sociales</v>
      </c>
      <c r="W1240" s="45">
        <v>22</v>
      </c>
      <c r="X1240" s="45">
        <v>22699</v>
      </c>
    </row>
    <row r="1241" spans="1:24" x14ac:dyDescent="0.25">
      <c r="A1241" s="33">
        <v>220260002690</v>
      </c>
      <c r="B1241" s="55" t="s">
        <v>451</v>
      </c>
      <c r="C1241" s="34">
        <v>46071</v>
      </c>
      <c r="D1241" s="33">
        <v>22026002249</v>
      </c>
      <c r="E1241" s="55" t="s">
        <v>813</v>
      </c>
      <c r="F1241" s="35">
        <v>875</v>
      </c>
      <c r="G1241" s="55" t="s">
        <v>55</v>
      </c>
      <c r="H1241" s="55" t="s">
        <v>2542</v>
      </c>
      <c r="I1241" s="33">
        <v>220</v>
      </c>
      <c r="J1241" s="55" t="s">
        <v>455</v>
      </c>
      <c r="K1241" s="55" t="s">
        <v>455</v>
      </c>
      <c r="L1241" s="55" t="s">
        <v>456</v>
      </c>
      <c r="M1241" s="55" t="s">
        <v>467</v>
      </c>
      <c r="N1241" s="55" t="s">
        <v>468</v>
      </c>
      <c r="O1241" s="32" t="s">
        <v>281</v>
      </c>
      <c r="P1241" s="32" t="s">
        <v>242</v>
      </c>
      <c r="Q1241" s="45" t="s">
        <v>396</v>
      </c>
      <c r="R1241" s="32" t="s">
        <v>231</v>
      </c>
      <c r="S1241" s="45" t="s">
        <v>75</v>
      </c>
      <c r="T1241" s="42" t="str">
        <f>VLOOKUP(Tabla1[[#This Row],[AREA]],Hoja1!A:B,2,FALSE)</f>
        <v>10. Personas mayores, familia y servicios sociales</v>
      </c>
      <c r="U1241" s="45" t="s">
        <v>132</v>
      </c>
      <c r="V1241" s="42" t="str">
        <f>VLOOKUP(Tabla1[[#This Row],[PROGRAMA]],Hoja1!A:B,2,FALSE)</f>
        <v>2312. Iniciativas sociales</v>
      </c>
      <c r="W1241" s="45">
        <v>22</v>
      </c>
      <c r="X1241" s="45">
        <v>22699</v>
      </c>
    </row>
    <row r="1242" spans="1:24" x14ac:dyDescent="0.25">
      <c r="A1242" s="33">
        <v>220260004337</v>
      </c>
      <c r="B1242" s="55" t="s">
        <v>485</v>
      </c>
      <c r="C1242" s="34">
        <v>46080</v>
      </c>
      <c r="D1242" s="33">
        <v>22026001313</v>
      </c>
      <c r="E1242" s="55" t="s">
        <v>2532</v>
      </c>
      <c r="F1242" s="35">
        <v>38.119999999999997</v>
      </c>
      <c r="G1242" s="55" t="s">
        <v>39</v>
      </c>
      <c r="H1242" s="55" t="s">
        <v>2413</v>
      </c>
      <c r="I1242" s="33">
        <v>300</v>
      </c>
      <c r="J1242" s="55" t="s">
        <v>455</v>
      </c>
      <c r="K1242" s="55" t="s">
        <v>455</v>
      </c>
      <c r="L1242" s="55" t="s">
        <v>473</v>
      </c>
      <c r="M1242" s="55" t="s">
        <v>457</v>
      </c>
      <c r="N1242" s="55" t="s">
        <v>458</v>
      </c>
      <c r="O1242" s="32" t="s">
        <v>280</v>
      </c>
      <c r="P1242" s="32" t="s">
        <v>242</v>
      </c>
      <c r="Q1242" s="45" t="s">
        <v>396</v>
      </c>
      <c r="R1242" s="32" t="s">
        <v>231</v>
      </c>
      <c r="S1242" s="45" t="s">
        <v>72</v>
      </c>
      <c r="T1242" s="42" t="str">
        <f>VLOOKUP(Tabla1[[#This Row],[AREA]],Hoja1!A:B,2,FALSE)</f>
        <v>07. Medio ambiente</v>
      </c>
      <c r="U1242" s="45" t="s">
        <v>126</v>
      </c>
      <c r="V1242" s="42" t="str">
        <f>VLOOKUP(Tabla1[[#This Row],[PROGRAMA]],Hoja1!A:B,2,FALSE)</f>
        <v>1711. Parques y jardines</v>
      </c>
      <c r="W1242" s="45">
        <v>22</v>
      </c>
      <c r="X1242" s="45">
        <v>22104</v>
      </c>
    </row>
    <row r="1243" spans="1:24" x14ac:dyDescent="0.25">
      <c r="A1243" s="33">
        <v>220260003164</v>
      </c>
      <c r="B1243" s="55" t="s">
        <v>485</v>
      </c>
      <c r="C1243" s="34">
        <v>46077</v>
      </c>
      <c r="D1243" s="33">
        <v>22026002152</v>
      </c>
      <c r="E1243" s="55" t="s">
        <v>2519</v>
      </c>
      <c r="F1243" s="35">
        <v>75.98</v>
      </c>
      <c r="G1243" s="55" t="s">
        <v>2535</v>
      </c>
      <c r="H1243" s="55" t="s">
        <v>2543</v>
      </c>
      <c r="I1243" s="33">
        <v>300</v>
      </c>
      <c r="J1243" s="55" t="s">
        <v>455</v>
      </c>
      <c r="K1243" s="55" t="s">
        <v>455</v>
      </c>
      <c r="L1243" s="55" t="s">
        <v>456</v>
      </c>
      <c r="M1243" s="55" t="s">
        <v>457</v>
      </c>
      <c r="N1243" s="55" t="s">
        <v>458</v>
      </c>
      <c r="O1243" s="32" t="s">
        <v>280</v>
      </c>
      <c r="P1243" s="32" t="s">
        <v>242</v>
      </c>
      <c r="Q1243" s="45" t="s">
        <v>396</v>
      </c>
      <c r="R1243" s="32" t="s">
        <v>231</v>
      </c>
      <c r="S1243" s="45" t="s">
        <v>73</v>
      </c>
      <c r="T1243" s="42" t="str">
        <f>VLOOKUP(Tabla1[[#This Row],[AREA]],Hoja1!A:B,2,FALSE)</f>
        <v>08. Tráfico y movilidad</v>
      </c>
      <c r="U1243" s="45" t="s">
        <v>117</v>
      </c>
      <c r="V1243" s="42" t="str">
        <f>VLOOKUP(Tabla1[[#This Row],[PROGRAMA]],Hoja1!A:B,2,FALSE)</f>
        <v>1532. Pavimentación vias públicas y otros servicios urbanísticos</v>
      </c>
      <c r="W1243" s="45">
        <v>21</v>
      </c>
      <c r="X1243" s="45">
        <v>214</v>
      </c>
    </row>
    <row r="1244" spans="1:24" x14ac:dyDescent="0.25">
      <c r="A1244" s="33">
        <v>220260002796</v>
      </c>
      <c r="B1244" s="55" t="s">
        <v>485</v>
      </c>
      <c r="C1244" s="34">
        <v>46072</v>
      </c>
      <c r="D1244" s="33">
        <v>22026002162</v>
      </c>
      <c r="E1244" s="55" t="s">
        <v>2544</v>
      </c>
      <c r="F1244" s="35">
        <v>259.57</v>
      </c>
      <c r="G1244" s="55" t="s">
        <v>2517</v>
      </c>
      <c r="H1244" s="55" t="s">
        <v>2545</v>
      </c>
      <c r="I1244" s="33">
        <v>300</v>
      </c>
      <c r="J1244" s="55" t="s">
        <v>455</v>
      </c>
      <c r="K1244" s="55" t="s">
        <v>455</v>
      </c>
      <c r="L1244" s="55" t="s">
        <v>473</v>
      </c>
      <c r="M1244" s="55" t="s">
        <v>457</v>
      </c>
      <c r="N1244" s="55" t="s">
        <v>458</v>
      </c>
      <c r="O1244" s="32" t="s">
        <v>280</v>
      </c>
      <c r="P1244" s="32" t="s">
        <v>242</v>
      </c>
      <c r="Q1244" s="45" t="s">
        <v>396</v>
      </c>
      <c r="R1244" s="32" t="s">
        <v>231</v>
      </c>
      <c r="S1244" s="45" t="s">
        <v>73</v>
      </c>
      <c r="T1244" s="42" t="str">
        <f>VLOOKUP(Tabla1[[#This Row],[AREA]],Hoja1!A:B,2,FALSE)</f>
        <v>08. Tráfico y movilidad</v>
      </c>
      <c r="U1244" s="45" t="s">
        <v>123</v>
      </c>
      <c r="V1244" s="42" t="str">
        <f>VLOOKUP(Tabla1[[#This Row],[PROGRAMA]],Hoja1!A:B,2,FALSE)</f>
        <v>1651. Alumbrado público</v>
      </c>
      <c r="W1244" s="45">
        <v>22</v>
      </c>
      <c r="X1244" s="45">
        <v>22199</v>
      </c>
    </row>
    <row r="1245" spans="1:24" x14ac:dyDescent="0.25">
      <c r="A1245" s="33">
        <v>220260004346</v>
      </c>
      <c r="B1245" s="55" t="s">
        <v>485</v>
      </c>
      <c r="C1245" s="34">
        <v>46080</v>
      </c>
      <c r="D1245" s="33">
        <v>22026000945</v>
      </c>
      <c r="E1245" s="55" t="s">
        <v>2121</v>
      </c>
      <c r="F1245" s="35">
        <v>166.86</v>
      </c>
      <c r="G1245" s="55" t="s">
        <v>1403</v>
      </c>
      <c r="H1245" s="55" t="s">
        <v>2546</v>
      </c>
      <c r="I1245" s="33">
        <v>300</v>
      </c>
      <c r="J1245" s="55" t="s">
        <v>455</v>
      </c>
      <c r="K1245" s="55" t="s">
        <v>455</v>
      </c>
      <c r="L1245" s="55" t="s">
        <v>473</v>
      </c>
      <c r="M1245" s="55" t="s">
        <v>457</v>
      </c>
      <c r="N1245" s="55" t="s">
        <v>458</v>
      </c>
      <c r="O1245" s="32" t="s">
        <v>280</v>
      </c>
      <c r="P1245" s="32" t="s">
        <v>242</v>
      </c>
      <c r="Q1245" s="45" t="s">
        <v>396</v>
      </c>
      <c r="R1245" s="32" t="s">
        <v>231</v>
      </c>
      <c r="S1245" s="45" t="s">
        <v>71</v>
      </c>
      <c r="T1245" s="42" t="str">
        <f>VLOOKUP(Tabla1[[#This Row],[AREA]],Hoja1!A:B,2,FALSE)</f>
        <v>06. Educación y cultura</v>
      </c>
      <c r="U1245" s="45" t="s">
        <v>153</v>
      </c>
      <c r="V1245" s="42" t="str">
        <f>VLOOKUP(Tabla1[[#This Row],[PROGRAMA]],Hoja1!A:B,2,FALSE)</f>
        <v>3321. Bibliotecas públicas</v>
      </c>
      <c r="W1245" s="45">
        <v>21</v>
      </c>
      <c r="X1245" s="45">
        <v>212</v>
      </c>
    </row>
    <row r="1246" spans="1:24" x14ac:dyDescent="0.25">
      <c r="A1246" s="33">
        <v>220260002135</v>
      </c>
      <c r="B1246" s="55" t="s">
        <v>451</v>
      </c>
      <c r="C1246" s="34">
        <v>46069</v>
      </c>
      <c r="D1246" s="33">
        <v>22026002171</v>
      </c>
      <c r="E1246" s="55" t="s">
        <v>611</v>
      </c>
      <c r="F1246" s="35">
        <v>2991.12</v>
      </c>
      <c r="G1246" s="55" t="s">
        <v>293</v>
      </c>
      <c r="H1246" s="55" t="s">
        <v>2547</v>
      </c>
      <c r="I1246" s="33">
        <v>220</v>
      </c>
      <c r="J1246" s="55" t="s">
        <v>455</v>
      </c>
      <c r="K1246" s="55" t="s">
        <v>455</v>
      </c>
      <c r="L1246" s="55" t="s">
        <v>456</v>
      </c>
      <c r="M1246" s="55" t="s">
        <v>467</v>
      </c>
      <c r="N1246" s="55" t="s">
        <v>468</v>
      </c>
      <c r="O1246" s="32" t="s">
        <v>281</v>
      </c>
      <c r="P1246" s="32" t="s">
        <v>242</v>
      </c>
      <c r="Q1246" s="45" t="s">
        <v>396</v>
      </c>
      <c r="R1246" s="32" t="s">
        <v>231</v>
      </c>
      <c r="S1246" s="45" t="s">
        <v>73</v>
      </c>
      <c r="T1246" s="42" t="str">
        <f>VLOOKUP(Tabla1[[#This Row],[AREA]],Hoja1!A:B,2,FALSE)</f>
        <v>08. Tráfico y movilidad</v>
      </c>
      <c r="U1246" s="45" t="s">
        <v>117</v>
      </c>
      <c r="V1246" s="42" t="str">
        <f>VLOOKUP(Tabla1[[#This Row],[PROGRAMA]],Hoja1!A:B,2,FALSE)</f>
        <v>1532. Pavimentación vias públicas y otros servicios urbanísticos</v>
      </c>
      <c r="W1246" s="45">
        <v>21</v>
      </c>
      <c r="X1246" s="45">
        <v>213</v>
      </c>
    </row>
    <row r="1247" spans="1:24" x14ac:dyDescent="0.25">
      <c r="A1247" s="33">
        <v>220260002516</v>
      </c>
      <c r="B1247" s="55" t="s">
        <v>729</v>
      </c>
      <c r="C1247" s="34">
        <v>46071</v>
      </c>
      <c r="D1247" s="33">
        <v>22026002173</v>
      </c>
      <c r="E1247" s="55" t="s">
        <v>2548</v>
      </c>
      <c r="F1247" s="35">
        <v>81.69</v>
      </c>
      <c r="G1247" s="55" t="s">
        <v>339</v>
      </c>
      <c r="H1247" s="55" t="s">
        <v>2549</v>
      </c>
      <c r="I1247" s="33">
        <v>240</v>
      </c>
      <c r="J1247" s="55" t="s">
        <v>1280</v>
      </c>
      <c r="K1247" s="55" t="s">
        <v>494</v>
      </c>
      <c r="L1247" s="55" t="s">
        <v>456</v>
      </c>
      <c r="M1247" s="55" t="s">
        <v>457</v>
      </c>
      <c r="N1247" s="55" t="s">
        <v>458</v>
      </c>
      <c r="O1247" s="32" t="s">
        <v>280</v>
      </c>
      <c r="P1247" s="32" t="s">
        <v>242</v>
      </c>
      <c r="Q1247" s="45" t="s">
        <v>396</v>
      </c>
      <c r="R1247" s="32" t="s">
        <v>231</v>
      </c>
      <c r="S1247" s="45" t="s">
        <v>262</v>
      </c>
      <c r="T1247" s="42" t="str">
        <f>VLOOKUP(Tabla1[[#This Row],[AREA]],Hoja1!A:B,2,FALSE)</f>
        <v>11. Salud pública y seguridad ciudadana</v>
      </c>
      <c r="U1247" s="45" t="s">
        <v>110</v>
      </c>
      <c r="V1247" s="42" t="str">
        <f>VLOOKUP(Tabla1[[#This Row],[PROGRAMA]],Hoja1!A:B,2,FALSE)</f>
        <v>1351. Protección civil</v>
      </c>
      <c r="W1247" s="45">
        <v>22</v>
      </c>
      <c r="X1247" s="45">
        <v>224</v>
      </c>
    </row>
    <row r="1248" spans="1:24" x14ac:dyDescent="0.25">
      <c r="A1248" s="33">
        <v>220260002517</v>
      </c>
      <c r="B1248" s="55" t="s">
        <v>729</v>
      </c>
      <c r="C1248" s="34">
        <v>46071</v>
      </c>
      <c r="D1248" s="33">
        <v>22026002174</v>
      </c>
      <c r="E1248" s="55" t="s">
        <v>2548</v>
      </c>
      <c r="F1248" s="35">
        <v>81.69</v>
      </c>
      <c r="G1248" s="55" t="s">
        <v>339</v>
      </c>
      <c r="H1248" s="55" t="s">
        <v>2550</v>
      </c>
      <c r="I1248" s="33">
        <v>240</v>
      </c>
      <c r="J1248" s="55" t="s">
        <v>1280</v>
      </c>
      <c r="K1248" s="55" t="s">
        <v>494</v>
      </c>
      <c r="L1248" s="55" t="s">
        <v>456</v>
      </c>
      <c r="M1248" s="55" t="s">
        <v>457</v>
      </c>
      <c r="N1248" s="55" t="s">
        <v>458</v>
      </c>
      <c r="O1248" s="32" t="s">
        <v>280</v>
      </c>
      <c r="P1248" s="32" t="s">
        <v>242</v>
      </c>
      <c r="Q1248" s="45" t="s">
        <v>396</v>
      </c>
      <c r="R1248" s="32" t="s">
        <v>231</v>
      </c>
      <c r="S1248" s="45" t="s">
        <v>262</v>
      </c>
      <c r="T1248" s="42" t="str">
        <f>VLOOKUP(Tabla1[[#This Row],[AREA]],Hoja1!A:B,2,FALSE)</f>
        <v>11. Salud pública y seguridad ciudadana</v>
      </c>
      <c r="U1248" s="45" t="s">
        <v>110</v>
      </c>
      <c r="V1248" s="42" t="str">
        <f>VLOOKUP(Tabla1[[#This Row],[PROGRAMA]],Hoja1!A:B,2,FALSE)</f>
        <v>1351. Protección civil</v>
      </c>
      <c r="W1248" s="45">
        <v>22</v>
      </c>
      <c r="X1248" s="45">
        <v>224</v>
      </c>
    </row>
    <row r="1249" spans="1:24" x14ac:dyDescent="0.25">
      <c r="A1249" s="33">
        <v>220259000955</v>
      </c>
      <c r="B1249" s="55" t="s">
        <v>451</v>
      </c>
      <c r="C1249" s="34">
        <v>46023</v>
      </c>
      <c r="D1249" s="33">
        <v>22026001567</v>
      </c>
      <c r="E1249" s="55" t="s">
        <v>645</v>
      </c>
      <c r="F1249" s="35">
        <v>4800</v>
      </c>
      <c r="G1249" s="55" t="s">
        <v>2551</v>
      </c>
      <c r="H1249" s="55" t="s">
        <v>2552</v>
      </c>
      <c r="I1249" s="33">
        <v>220</v>
      </c>
      <c r="J1249" s="55" t="s">
        <v>2259</v>
      </c>
      <c r="K1249" s="55" t="s">
        <v>2259</v>
      </c>
      <c r="L1249" s="55" t="s">
        <v>456</v>
      </c>
      <c r="M1249" s="55" t="s">
        <v>467</v>
      </c>
      <c r="N1249" s="55" t="s">
        <v>468</v>
      </c>
      <c r="O1249" s="32" t="s">
        <v>281</v>
      </c>
      <c r="P1249" s="32" t="s">
        <v>242</v>
      </c>
      <c r="Q1249" s="45" t="s">
        <v>396</v>
      </c>
      <c r="R1249" s="32" t="s">
        <v>231</v>
      </c>
      <c r="S1249" s="45" t="s">
        <v>71</v>
      </c>
      <c r="T1249" s="42" t="str">
        <f>VLOOKUP(Tabla1[[#This Row],[AREA]],Hoja1!A:B,2,FALSE)</f>
        <v>06. Educación y cultura</v>
      </c>
      <c r="U1249" s="45" t="s">
        <v>149</v>
      </c>
      <c r="V1249" s="42" t="str">
        <f>VLOOKUP(Tabla1[[#This Row],[PROGRAMA]],Hoja1!A:B,2,FALSE)</f>
        <v>3261. Servicios complementarios de educación</v>
      </c>
      <c r="W1249" s="45">
        <v>22</v>
      </c>
      <c r="X1249" s="45">
        <v>22799</v>
      </c>
    </row>
    <row r="1250" spans="1:24" x14ac:dyDescent="0.25">
      <c r="A1250" s="33">
        <v>220260002993</v>
      </c>
      <c r="B1250" s="55" t="s">
        <v>451</v>
      </c>
      <c r="C1250" s="34">
        <v>46073</v>
      </c>
      <c r="D1250" s="33">
        <v>22026002462</v>
      </c>
      <c r="E1250" s="55" t="s">
        <v>537</v>
      </c>
      <c r="F1250" s="35">
        <v>1349.27</v>
      </c>
      <c r="G1250" s="55" t="s">
        <v>2553</v>
      </c>
      <c r="H1250" s="55" t="s">
        <v>2554</v>
      </c>
      <c r="I1250" s="33">
        <v>220</v>
      </c>
      <c r="J1250" s="55" t="s">
        <v>908</v>
      </c>
      <c r="K1250" s="55" t="s">
        <v>908</v>
      </c>
      <c r="L1250" s="55" t="s">
        <v>473</v>
      </c>
      <c r="M1250" s="55" t="s">
        <v>467</v>
      </c>
      <c r="N1250" s="55" t="s">
        <v>468</v>
      </c>
      <c r="O1250" s="32" t="s">
        <v>281</v>
      </c>
      <c r="P1250" s="32" t="s">
        <v>242</v>
      </c>
      <c r="Q1250" s="45" t="s">
        <v>396</v>
      </c>
      <c r="R1250" s="32" t="s">
        <v>231</v>
      </c>
      <c r="S1250" s="45" t="s">
        <v>262</v>
      </c>
      <c r="T1250" s="42" t="str">
        <f>VLOOKUP(Tabla1[[#This Row],[AREA]],Hoja1!A:B,2,FALSE)</f>
        <v>11. Salud pública y seguridad ciudadana</v>
      </c>
      <c r="U1250" s="45" t="s">
        <v>112</v>
      </c>
      <c r="V1250" s="42" t="str">
        <f>VLOOKUP(Tabla1[[#This Row],[PROGRAMA]],Hoja1!A:B,2,FALSE)</f>
        <v>1361. Prevención y extinción de incencios</v>
      </c>
      <c r="W1250" s="45">
        <v>22</v>
      </c>
      <c r="X1250" s="45">
        <v>22199</v>
      </c>
    </row>
    <row r="1251" spans="1:24" x14ac:dyDescent="0.25">
      <c r="A1251" s="33">
        <v>220260000949</v>
      </c>
      <c r="B1251" s="55" t="s">
        <v>451</v>
      </c>
      <c r="C1251" s="34">
        <v>46063</v>
      </c>
      <c r="D1251" s="33">
        <v>22026001578</v>
      </c>
      <c r="E1251" s="55" t="s">
        <v>942</v>
      </c>
      <c r="F1251" s="35">
        <v>5000</v>
      </c>
      <c r="G1251" s="55" t="s">
        <v>2555</v>
      </c>
      <c r="H1251" s="55" t="s">
        <v>2556</v>
      </c>
      <c r="I1251" s="33">
        <v>220</v>
      </c>
      <c r="J1251" s="55" t="s">
        <v>478</v>
      </c>
      <c r="K1251" s="55" t="s">
        <v>478</v>
      </c>
      <c r="L1251" s="55" t="s">
        <v>473</v>
      </c>
      <c r="M1251" s="55" t="s">
        <v>467</v>
      </c>
      <c r="N1251" s="55" t="s">
        <v>468</v>
      </c>
      <c r="O1251" s="32" t="s">
        <v>281</v>
      </c>
      <c r="P1251" s="32" t="s">
        <v>242</v>
      </c>
      <c r="Q1251" s="45" t="s">
        <v>396</v>
      </c>
      <c r="R1251" s="32" t="s">
        <v>231</v>
      </c>
      <c r="S1251" s="45" t="s">
        <v>72</v>
      </c>
      <c r="T1251" s="42" t="str">
        <f>VLOOKUP(Tabla1[[#This Row],[AREA]],Hoja1!A:B,2,FALSE)</f>
        <v>07. Medio ambiente</v>
      </c>
      <c r="U1251" s="45" t="s">
        <v>128</v>
      </c>
      <c r="V1251" s="42" t="str">
        <f>VLOOKUP(Tabla1[[#This Row],[PROGRAMA]],Hoja1!A:B,2,FALSE)</f>
        <v>1721. Protección del medio ambiente</v>
      </c>
      <c r="W1251" s="45">
        <v>22</v>
      </c>
      <c r="X1251" s="45">
        <v>22112</v>
      </c>
    </row>
    <row r="1252" spans="1:24" x14ac:dyDescent="0.25">
      <c r="A1252" s="33">
        <v>220260004357</v>
      </c>
      <c r="B1252" s="55" t="s">
        <v>485</v>
      </c>
      <c r="C1252" s="34">
        <v>46080</v>
      </c>
      <c r="D1252" s="33">
        <v>22026001177</v>
      </c>
      <c r="E1252" s="55" t="s">
        <v>2455</v>
      </c>
      <c r="F1252" s="35">
        <v>266.2</v>
      </c>
      <c r="G1252" s="55" t="s">
        <v>2473</v>
      </c>
      <c r="H1252" s="55" t="s">
        <v>2557</v>
      </c>
      <c r="I1252" s="33">
        <v>300</v>
      </c>
      <c r="J1252" s="55" t="s">
        <v>1678</v>
      </c>
      <c r="K1252" s="55" t="s">
        <v>455</v>
      </c>
      <c r="L1252" s="55" t="s">
        <v>456</v>
      </c>
      <c r="M1252" s="55" t="s">
        <v>457</v>
      </c>
      <c r="N1252" s="55" t="s">
        <v>458</v>
      </c>
      <c r="O1252" s="32" t="s">
        <v>280</v>
      </c>
      <c r="P1252" s="32" t="s">
        <v>242</v>
      </c>
      <c r="Q1252" s="45" t="s">
        <v>396</v>
      </c>
      <c r="R1252" s="32" t="s">
        <v>231</v>
      </c>
      <c r="S1252" s="45" t="s">
        <v>72</v>
      </c>
      <c r="T1252" s="42" t="str">
        <f>VLOOKUP(Tabla1[[#This Row],[AREA]],Hoja1!A:B,2,FALSE)</f>
        <v>07. Medio ambiente</v>
      </c>
      <c r="U1252" s="45" t="s">
        <v>126</v>
      </c>
      <c r="V1252" s="42" t="str">
        <f>VLOOKUP(Tabla1[[#This Row],[PROGRAMA]],Hoja1!A:B,2,FALSE)</f>
        <v>1711. Parques y jardines</v>
      </c>
      <c r="W1252" s="45">
        <v>21</v>
      </c>
      <c r="X1252" s="45">
        <v>214</v>
      </c>
    </row>
    <row r="1253" spans="1:24" x14ac:dyDescent="0.25">
      <c r="A1253" s="33">
        <v>220260002518</v>
      </c>
      <c r="B1253" s="55" t="s">
        <v>729</v>
      </c>
      <c r="C1253" s="34">
        <v>46071</v>
      </c>
      <c r="D1253" s="33">
        <v>22026002175</v>
      </c>
      <c r="E1253" s="55" t="s">
        <v>2548</v>
      </c>
      <c r="F1253" s="35">
        <v>81.69</v>
      </c>
      <c r="G1253" s="55" t="s">
        <v>339</v>
      </c>
      <c r="H1253" s="55" t="s">
        <v>2558</v>
      </c>
      <c r="I1253" s="33">
        <v>240</v>
      </c>
      <c r="J1253" s="55" t="s">
        <v>1280</v>
      </c>
      <c r="K1253" s="55" t="s">
        <v>494</v>
      </c>
      <c r="L1253" s="55" t="s">
        <v>456</v>
      </c>
      <c r="M1253" s="55" t="s">
        <v>457</v>
      </c>
      <c r="N1253" s="55" t="s">
        <v>458</v>
      </c>
      <c r="O1253" s="32" t="s">
        <v>280</v>
      </c>
      <c r="P1253" s="32" t="s">
        <v>242</v>
      </c>
      <c r="Q1253" s="45" t="s">
        <v>396</v>
      </c>
      <c r="R1253" s="32" t="s">
        <v>231</v>
      </c>
      <c r="S1253" s="45" t="s">
        <v>262</v>
      </c>
      <c r="T1253" s="42" t="str">
        <f>VLOOKUP(Tabla1[[#This Row],[AREA]],Hoja1!A:B,2,FALSE)</f>
        <v>11. Salud pública y seguridad ciudadana</v>
      </c>
      <c r="U1253" s="45" t="s">
        <v>110</v>
      </c>
      <c r="V1253" s="42" t="str">
        <f>VLOOKUP(Tabla1[[#This Row],[PROGRAMA]],Hoja1!A:B,2,FALSE)</f>
        <v>1351. Protección civil</v>
      </c>
      <c r="W1253" s="45">
        <v>22</v>
      </c>
      <c r="X1253" s="45">
        <v>224</v>
      </c>
    </row>
    <row r="1254" spans="1:24" x14ac:dyDescent="0.25">
      <c r="A1254" s="33">
        <v>220260004361</v>
      </c>
      <c r="B1254" s="55" t="s">
        <v>485</v>
      </c>
      <c r="C1254" s="34">
        <v>46080</v>
      </c>
      <c r="D1254" s="33">
        <v>22026001173</v>
      </c>
      <c r="E1254" s="55" t="s">
        <v>2480</v>
      </c>
      <c r="F1254" s="35">
        <v>122.11</v>
      </c>
      <c r="G1254" s="55" t="s">
        <v>335</v>
      </c>
      <c r="H1254" s="55" t="s">
        <v>2559</v>
      </c>
      <c r="I1254" s="33">
        <v>300</v>
      </c>
      <c r="J1254" s="55" t="s">
        <v>455</v>
      </c>
      <c r="K1254" s="55" t="s">
        <v>455</v>
      </c>
      <c r="L1254" s="55" t="s">
        <v>456</v>
      </c>
      <c r="M1254" s="55" t="s">
        <v>457</v>
      </c>
      <c r="N1254" s="55" t="s">
        <v>458</v>
      </c>
      <c r="O1254" s="32" t="s">
        <v>280</v>
      </c>
      <c r="P1254" s="32" t="s">
        <v>242</v>
      </c>
      <c r="Q1254" s="45" t="s">
        <v>396</v>
      </c>
      <c r="R1254" s="32" t="s">
        <v>231</v>
      </c>
      <c r="S1254" s="45" t="s">
        <v>72</v>
      </c>
      <c r="T1254" s="42" t="str">
        <f>VLOOKUP(Tabla1[[#This Row],[AREA]],Hoja1!A:B,2,FALSE)</f>
        <v>07. Medio ambiente</v>
      </c>
      <c r="U1254" s="45" t="s">
        <v>126</v>
      </c>
      <c r="V1254" s="42" t="str">
        <f>VLOOKUP(Tabla1[[#This Row],[PROGRAMA]],Hoja1!A:B,2,FALSE)</f>
        <v>1711. Parques y jardines</v>
      </c>
      <c r="W1254" s="45">
        <v>21</v>
      </c>
      <c r="X1254" s="45">
        <v>213</v>
      </c>
    </row>
    <row r="1255" spans="1:24" x14ac:dyDescent="0.25">
      <c r="A1255" s="33">
        <v>220260004363</v>
      </c>
      <c r="B1255" s="55" t="s">
        <v>485</v>
      </c>
      <c r="C1255" s="34">
        <v>46080</v>
      </c>
      <c r="D1255" s="33">
        <v>22026001177</v>
      </c>
      <c r="E1255" s="55" t="s">
        <v>2455</v>
      </c>
      <c r="F1255" s="35">
        <v>76.819999999999993</v>
      </c>
      <c r="G1255" s="55" t="s">
        <v>2560</v>
      </c>
      <c r="H1255" s="55" t="s">
        <v>2561</v>
      </c>
      <c r="I1255" s="33">
        <v>300</v>
      </c>
      <c r="J1255" s="55" t="s">
        <v>455</v>
      </c>
      <c r="K1255" s="55" t="s">
        <v>455</v>
      </c>
      <c r="L1255" s="55" t="s">
        <v>456</v>
      </c>
      <c r="M1255" s="55" t="s">
        <v>457</v>
      </c>
      <c r="N1255" s="55" t="s">
        <v>458</v>
      </c>
      <c r="O1255" s="32" t="s">
        <v>280</v>
      </c>
      <c r="P1255" s="32" t="s">
        <v>242</v>
      </c>
      <c r="Q1255" s="45" t="s">
        <v>396</v>
      </c>
      <c r="R1255" s="32" t="s">
        <v>231</v>
      </c>
      <c r="S1255" s="45" t="s">
        <v>72</v>
      </c>
      <c r="T1255" s="42" t="str">
        <f>VLOOKUP(Tabla1[[#This Row],[AREA]],Hoja1!A:B,2,FALSE)</f>
        <v>07. Medio ambiente</v>
      </c>
      <c r="U1255" s="45" t="s">
        <v>126</v>
      </c>
      <c r="V1255" s="42" t="str">
        <f>VLOOKUP(Tabla1[[#This Row],[PROGRAMA]],Hoja1!A:B,2,FALSE)</f>
        <v>1711. Parques y jardines</v>
      </c>
      <c r="W1255" s="45">
        <v>21</v>
      </c>
      <c r="X1255" s="45">
        <v>214</v>
      </c>
    </row>
    <row r="1256" spans="1:24" x14ac:dyDescent="0.25">
      <c r="A1256" s="33">
        <v>220260004365</v>
      </c>
      <c r="B1256" s="55" t="s">
        <v>485</v>
      </c>
      <c r="C1256" s="34">
        <v>46080</v>
      </c>
      <c r="D1256" s="33">
        <v>22026001177</v>
      </c>
      <c r="E1256" s="55" t="s">
        <v>2455</v>
      </c>
      <c r="F1256" s="35">
        <v>361.8</v>
      </c>
      <c r="G1256" s="55" t="s">
        <v>2476</v>
      </c>
      <c r="H1256" s="55" t="s">
        <v>2562</v>
      </c>
      <c r="I1256" s="33">
        <v>300</v>
      </c>
      <c r="J1256" s="55" t="s">
        <v>455</v>
      </c>
      <c r="K1256" s="55" t="s">
        <v>455</v>
      </c>
      <c r="L1256" s="55" t="s">
        <v>456</v>
      </c>
      <c r="M1256" s="55" t="s">
        <v>457</v>
      </c>
      <c r="N1256" s="55" t="s">
        <v>458</v>
      </c>
      <c r="O1256" s="32" t="s">
        <v>280</v>
      </c>
      <c r="P1256" s="32" t="s">
        <v>242</v>
      </c>
      <c r="Q1256" s="45" t="s">
        <v>396</v>
      </c>
      <c r="R1256" s="32" t="s">
        <v>231</v>
      </c>
      <c r="S1256" s="45" t="s">
        <v>72</v>
      </c>
      <c r="T1256" s="42" t="str">
        <f>VLOOKUP(Tabla1[[#This Row],[AREA]],Hoja1!A:B,2,FALSE)</f>
        <v>07. Medio ambiente</v>
      </c>
      <c r="U1256" s="45" t="s">
        <v>126</v>
      </c>
      <c r="V1256" s="42" t="str">
        <f>VLOOKUP(Tabla1[[#This Row],[PROGRAMA]],Hoja1!A:B,2,FALSE)</f>
        <v>1711. Parques y jardines</v>
      </c>
      <c r="W1256" s="45">
        <v>21</v>
      </c>
      <c r="X1256" s="45">
        <v>214</v>
      </c>
    </row>
    <row r="1257" spans="1:24" x14ac:dyDescent="0.25">
      <c r="A1257" s="33">
        <v>220260004367</v>
      </c>
      <c r="B1257" s="55" t="s">
        <v>485</v>
      </c>
      <c r="C1257" s="34">
        <v>46080</v>
      </c>
      <c r="D1257" s="33">
        <v>22026001177</v>
      </c>
      <c r="E1257" s="55" t="s">
        <v>2455</v>
      </c>
      <c r="F1257" s="35">
        <v>343.28</v>
      </c>
      <c r="G1257" s="55" t="s">
        <v>2476</v>
      </c>
      <c r="H1257" s="55" t="s">
        <v>2563</v>
      </c>
      <c r="I1257" s="33">
        <v>300</v>
      </c>
      <c r="J1257" s="55" t="s">
        <v>455</v>
      </c>
      <c r="K1257" s="55" t="s">
        <v>455</v>
      </c>
      <c r="L1257" s="55" t="s">
        <v>456</v>
      </c>
      <c r="M1257" s="55" t="s">
        <v>457</v>
      </c>
      <c r="N1257" s="55" t="s">
        <v>458</v>
      </c>
      <c r="O1257" s="32" t="s">
        <v>280</v>
      </c>
      <c r="P1257" s="32" t="s">
        <v>242</v>
      </c>
      <c r="Q1257" s="45" t="s">
        <v>396</v>
      </c>
      <c r="R1257" s="32" t="s">
        <v>231</v>
      </c>
      <c r="S1257" s="45" t="s">
        <v>72</v>
      </c>
      <c r="T1257" s="42" t="str">
        <f>VLOOKUP(Tabla1[[#This Row],[AREA]],Hoja1!A:B,2,FALSE)</f>
        <v>07. Medio ambiente</v>
      </c>
      <c r="U1257" s="45" t="s">
        <v>126</v>
      </c>
      <c r="V1257" s="42" t="str">
        <f>VLOOKUP(Tabla1[[#This Row],[PROGRAMA]],Hoja1!A:B,2,FALSE)</f>
        <v>1711. Parques y jardines</v>
      </c>
      <c r="W1257" s="45">
        <v>21</v>
      </c>
      <c r="X1257" s="45">
        <v>214</v>
      </c>
    </row>
    <row r="1258" spans="1:24" x14ac:dyDescent="0.25">
      <c r="A1258" s="33">
        <v>220260004369</v>
      </c>
      <c r="B1258" s="55" t="s">
        <v>485</v>
      </c>
      <c r="C1258" s="34">
        <v>46080</v>
      </c>
      <c r="D1258" s="33">
        <v>22026001177</v>
      </c>
      <c r="E1258" s="55" t="s">
        <v>2455</v>
      </c>
      <c r="F1258" s="35">
        <v>985.64</v>
      </c>
      <c r="G1258" s="55" t="s">
        <v>2476</v>
      </c>
      <c r="H1258" s="55" t="s">
        <v>2564</v>
      </c>
      <c r="I1258" s="33">
        <v>300</v>
      </c>
      <c r="J1258" s="55" t="s">
        <v>455</v>
      </c>
      <c r="K1258" s="55" t="s">
        <v>455</v>
      </c>
      <c r="L1258" s="55" t="s">
        <v>456</v>
      </c>
      <c r="M1258" s="55" t="s">
        <v>457</v>
      </c>
      <c r="N1258" s="55" t="s">
        <v>458</v>
      </c>
      <c r="O1258" s="32" t="s">
        <v>280</v>
      </c>
      <c r="P1258" s="32" t="s">
        <v>242</v>
      </c>
      <c r="Q1258" s="45" t="s">
        <v>396</v>
      </c>
      <c r="R1258" s="32" t="s">
        <v>231</v>
      </c>
      <c r="S1258" s="45" t="s">
        <v>72</v>
      </c>
      <c r="T1258" s="42" t="str">
        <f>VLOOKUP(Tabla1[[#This Row],[AREA]],Hoja1!A:B,2,FALSE)</f>
        <v>07. Medio ambiente</v>
      </c>
      <c r="U1258" s="45" t="s">
        <v>126</v>
      </c>
      <c r="V1258" s="42" t="str">
        <f>VLOOKUP(Tabla1[[#This Row],[PROGRAMA]],Hoja1!A:B,2,FALSE)</f>
        <v>1711. Parques y jardines</v>
      </c>
      <c r="W1258" s="45">
        <v>21</v>
      </c>
      <c r="X1258" s="45">
        <v>214</v>
      </c>
    </row>
    <row r="1259" spans="1:24" x14ac:dyDescent="0.25">
      <c r="A1259" s="33">
        <v>220260002519</v>
      </c>
      <c r="B1259" s="55" t="s">
        <v>729</v>
      </c>
      <c r="C1259" s="34">
        <v>46071</v>
      </c>
      <c r="D1259" s="33">
        <v>22026002176</v>
      </c>
      <c r="E1259" s="55" t="s">
        <v>2548</v>
      </c>
      <c r="F1259" s="35">
        <v>292.47000000000003</v>
      </c>
      <c r="G1259" s="55" t="s">
        <v>1962</v>
      </c>
      <c r="H1259" s="55" t="s">
        <v>2565</v>
      </c>
      <c r="I1259" s="33">
        <v>240</v>
      </c>
      <c r="J1259" s="55" t="s">
        <v>455</v>
      </c>
      <c r="K1259" s="55" t="s">
        <v>455</v>
      </c>
      <c r="L1259" s="55" t="s">
        <v>456</v>
      </c>
      <c r="M1259" s="55" t="s">
        <v>457</v>
      </c>
      <c r="N1259" s="55" t="s">
        <v>458</v>
      </c>
      <c r="O1259" s="32" t="s">
        <v>280</v>
      </c>
      <c r="P1259" s="32" t="s">
        <v>242</v>
      </c>
      <c r="Q1259" s="45" t="s">
        <v>396</v>
      </c>
      <c r="R1259" s="32" t="s">
        <v>231</v>
      </c>
      <c r="S1259" s="45" t="s">
        <v>262</v>
      </c>
      <c r="T1259" s="42" t="str">
        <f>VLOOKUP(Tabla1[[#This Row],[AREA]],Hoja1!A:B,2,FALSE)</f>
        <v>11. Salud pública y seguridad ciudadana</v>
      </c>
      <c r="U1259" s="45" t="s">
        <v>110</v>
      </c>
      <c r="V1259" s="42" t="str">
        <f>VLOOKUP(Tabla1[[#This Row],[PROGRAMA]],Hoja1!A:B,2,FALSE)</f>
        <v>1351. Protección civil</v>
      </c>
      <c r="W1259" s="45">
        <v>22</v>
      </c>
      <c r="X1259" s="45">
        <v>224</v>
      </c>
    </row>
    <row r="1260" spans="1:24" x14ac:dyDescent="0.25">
      <c r="A1260" s="33">
        <v>220260003032</v>
      </c>
      <c r="B1260" s="55" t="s">
        <v>451</v>
      </c>
      <c r="C1260" s="34">
        <v>46076</v>
      </c>
      <c r="D1260" s="33">
        <v>22026002256</v>
      </c>
      <c r="E1260" s="55" t="s">
        <v>1109</v>
      </c>
      <c r="F1260" s="35">
        <v>7550.4</v>
      </c>
      <c r="G1260" s="55" t="s">
        <v>315</v>
      </c>
      <c r="H1260" s="55" t="s">
        <v>2566</v>
      </c>
      <c r="I1260" s="33">
        <v>220</v>
      </c>
      <c r="J1260" s="55" t="s">
        <v>2219</v>
      </c>
      <c r="K1260" s="55" t="s">
        <v>494</v>
      </c>
      <c r="L1260" s="55" t="s">
        <v>456</v>
      </c>
      <c r="M1260" s="55" t="s">
        <v>467</v>
      </c>
      <c r="N1260" s="55" t="s">
        <v>468</v>
      </c>
      <c r="O1260" s="32" t="s">
        <v>281</v>
      </c>
      <c r="P1260" s="32" t="s">
        <v>242</v>
      </c>
      <c r="Q1260" s="45" t="s">
        <v>396</v>
      </c>
      <c r="R1260" s="32" t="s">
        <v>231</v>
      </c>
      <c r="S1260" s="45" t="s">
        <v>70</v>
      </c>
      <c r="T1260" s="42" t="str">
        <f>VLOOKUP(Tabla1[[#This Row],[AREA]],Hoja1!A:B,2,FALSE)</f>
        <v>04. Hacienda, personal y modernización administrativa</v>
      </c>
      <c r="U1260" s="45" t="s">
        <v>195</v>
      </c>
      <c r="V1260" s="42" t="str">
        <f>VLOOKUP(Tabla1[[#This Row],[PROGRAMA]],Hoja1!A:B,2,FALSE)</f>
        <v>9321. Gestión de ingresos e inspección</v>
      </c>
      <c r="W1260" s="45">
        <v>22</v>
      </c>
      <c r="X1260" s="45">
        <v>22799</v>
      </c>
    </row>
    <row r="1261" spans="1:24" x14ac:dyDescent="0.25">
      <c r="A1261" s="33">
        <v>220260002990</v>
      </c>
      <c r="B1261" s="55" t="s">
        <v>451</v>
      </c>
      <c r="C1261" s="34">
        <v>46073</v>
      </c>
      <c r="D1261" s="33">
        <v>22026002420</v>
      </c>
      <c r="E1261" s="55" t="s">
        <v>617</v>
      </c>
      <c r="F1261" s="35">
        <v>1166.71</v>
      </c>
      <c r="G1261" s="55" t="s">
        <v>2254</v>
      </c>
      <c r="H1261" s="55" t="s">
        <v>2434</v>
      </c>
      <c r="I1261" s="33">
        <v>220</v>
      </c>
      <c r="J1261" s="55" t="s">
        <v>455</v>
      </c>
      <c r="K1261" s="55" t="s">
        <v>455</v>
      </c>
      <c r="L1261" s="55" t="s">
        <v>456</v>
      </c>
      <c r="M1261" s="55" t="s">
        <v>457</v>
      </c>
      <c r="N1261" s="55" t="s">
        <v>458</v>
      </c>
      <c r="O1261" s="32" t="s">
        <v>280</v>
      </c>
      <c r="P1261" s="32" t="s">
        <v>242</v>
      </c>
      <c r="Q1261" s="45" t="s">
        <v>396</v>
      </c>
      <c r="R1261" s="32" t="s">
        <v>231</v>
      </c>
      <c r="S1261" s="45" t="s">
        <v>75</v>
      </c>
      <c r="T1261" s="42" t="str">
        <f>VLOOKUP(Tabla1[[#This Row],[AREA]],Hoja1!A:B,2,FALSE)</f>
        <v>10. Personas mayores, familia y servicios sociales</v>
      </c>
      <c r="U1261" s="45" t="s">
        <v>132</v>
      </c>
      <c r="V1261" s="42" t="str">
        <f>VLOOKUP(Tabla1[[#This Row],[PROGRAMA]],Hoja1!A:B,2,FALSE)</f>
        <v>2312. Iniciativas sociales</v>
      </c>
      <c r="W1261" s="45">
        <v>21</v>
      </c>
      <c r="X1261" s="45">
        <v>213</v>
      </c>
    </row>
    <row r="1262" spans="1:24" x14ac:dyDescent="0.25">
      <c r="A1262" s="33">
        <v>220260004405</v>
      </c>
      <c r="B1262" s="55" t="s">
        <v>485</v>
      </c>
      <c r="C1262" s="34">
        <v>46080</v>
      </c>
      <c r="D1262" s="33">
        <v>22026000436</v>
      </c>
      <c r="E1262" s="55" t="s">
        <v>535</v>
      </c>
      <c r="F1262" s="35">
        <v>95.31</v>
      </c>
      <c r="G1262" s="55" t="s">
        <v>1200</v>
      </c>
      <c r="H1262" s="55" t="s">
        <v>2567</v>
      </c>
      <c r="I1262" s="33">
        <v>300</v>
      </c>
      <c r="J1262" s="55" t="s">
        <v>455</v>
      </c>
      <c r="K1262" s="55" t="s">
        <v>455</v>
      </c>
      <c r="L1262" s="55" t="s">
        <v>473</v>
      </c>
      <c r="M1262" s="55" t="s">
        <v>457</v>
      </c>
      <c r="N1262" s="55" t="s">
        <v>458</v>
      </c>
      <c r="O1262" s="32" t="s">
        <v>280</v>
      </c>
      <c r="P1262" s="32" t="s">
        <v>242</v>
      </c>
      <c r="Q1262" s="45" t="s">
        <v>396</v>
      </c>
      <c r="R1262" s="32" t="s">
        <v>231</v>
      </c>
      <c r="S1262" s="45" t="s">
        <v>69</v>
      </c>
      <c r="T1262" s="42" t="str">
        <f>VLOOKUP(Tabla1[[#This Row],[AREA]],Hoja1!A:B,2,FALSE)</f>
        <v>03. Participación ciudadana y deportes</v>
      </c>
      <c r="U1262" s="45" t="s">
        <v>192</v>
      </c>
      <c r="V1262" s="42" t="str">
        <f>VLOOKUP(Tabla1[[#This Row],[PROGRAMA]],Hoja1!A:B,2,FALSE)</f>
        <v>9241. Participación ciudadana</v>
      </c>
      <c r="W1262" s="45">
        <v>21</v>
      </c>
      <c r="X1262" s="45">
        <v>212</v>
      </c>
    </row>
    <row r="1263" spans="1:24" x14ac:dyDescent="0.25">
      <c r="A1263" s="33">
        <v>220260004407</v>
      </c>
      <c r="B1263" s="55" t="s">
        <v>485</v>
      </c>
      <c r="C1263" s="34">
        <v>46080</v>
      </c>
      <c r="D1263" s="33">
        <v>22026000437</v>
      </c>
      <c r="E1263" s="55" t="s">
        <v>726</v>
      </c>
      <c r="F1263" s="35">
        <v>6.15</v>
      </c>
      <c r="G1263" s="55" t="s">
        <v>1403</v>
      </c>
      <c r="H1263" s="55" t="s">
        <v>2568</v>
      </c>
      <c r="I1263" s="33">
        <v>300</v>
      </c>
      <c r="J1263" s="55" t="s">
        <v>455</v>
      </c>
      <c r="K1263" s="55" t="s">
        <v>455</v>
      </c>
      <c r="L1263" s="55" t="s">
        <v>473</v>
      </c>
      <c r="M1263" s="55" t="s">
        <v>457</v>
      </c>
      <c r="N1263" s="55" t="s">
        <v>458</v>
      </c>
      <c r="O1263" s="32" t="s">
        <v>280</v>
      </c>
      <c r="P1263" s="32" t="s">
        <v>242</v>
      </c>
      <c r="Q1263" s="45" t="s">
        <v>396</v>
      </c>
      <c r="R1263" s="32" t="s">
        <v>231</v>
      </c>
      <c r="S1263" s="45" t="s">
        <v>69</v>
      </c>
      <c r="T1263" s="42" t="str">
        <f>VLOOKUP(Tabla1[[#This Row],[AREA]],Hoja1!A:B,2,FALSE)</f>
        <v>03. Participación ciudadana y deportes</v>
      </c>
      <c r="U1263" s="45" t="s">
        <v>192</v>
      </c>
      <c r="V1263" s="42" t="str">
        <f>VLOOKUP(Tabla1[[#This Row],[PROGRAMA]],Hoja1!A:B,2,FALSE)</f>
        <v>9241. Participación ciudadana</v>
      </c>
      <c r="W1263" s="45">
        <v>21</v>
      </c>
      <c r="X1263" s="45">
        <v>213</v>
      </c>
    </row>
    <row r="1264" spans="1:24" x14ac:dyDescent="0.25">
      <c r="A1264" s="33">
        <v>220260004409</v>
      </c>
      <c r="B1264" s="55" t="s">
        <v>485</v>
      </c>
      <c r="C1264" s="34">
        <v>46080</v>
      </c>
      <c r="D1264" s="33">
        <v>22026000437</v>
      </c>
      <c r="E1264" s="55" t="s">
        <v>726</v>
      </c>
      <c r="F1264" s="35">
        <v>12.98</v>
      </c>
      <c r="G1264" s="55" t="s">
        <v>1403</v>
      </c>
      <c r="H1264" s="55" t="s">
        <v>2569</v>
      </c>
      <c r="I1264" s="33">
        <v>300</v>
      </c>
      <c r="J1264" s="55" t="s">
        <v>455</v>
      </c>
      <c r="K1264" s="55" t="s">
        <v>455</v>
      </c>
      <c r="L1264" s="55" t="s">
        <v>473</v>
      </c>
      <c r="M1264" s="55" t="s">
        <v>457</v>
      </c>
      <c r="N1264" s="55" t="s">
        <v>458</v>
      </c>
      <c r="O1264" s="32" t="s">
        <v>280</v>
      </c>
      <c r="P1264" s="32" t="s">
        <v>242</v>
      </c>
      <c r="Q1264" s="45" t="s">
        <v>396</v>
      </c>
      <c r="R1264" s="32" t="s">
        <v>231</v>
      </c>
      <c r="S1264" s="45" t="s">
        <v>69</v>
      </c>
      <c r="T1264" s="42" t="str">
        <f>VLOOKUP(Tabla1[[#This Row],[AREA]],Hoja1!A:B,2,FALSE)</f>
        <v>03. Participación ciudadana y deportes</v>
      </c>
      <c r="U1264" s="45" t="s">
        <v>192</v>
      </c>
      <c r="V1264" s="42" t="str">
        <f>VLOOKUP(Tabla1[[#This Row],[PROGRAMA]],Hoja1!A:B,2,FALSE)</f>
        <v>9241. Participación ciudadana</v>
      </c>
      <c r="W1264" s="45">
        <v>21</v>
      </c>
      <c r="X1264" s="45">
        <v>213</v>
      </c>
    </row>
    <row r="1265" spans="1:24" x14ac:dyDescent="0.25">
      <c r="A1265" s="33">
        <v>220260004411</v>
      </c>
      <c r="B1265" s="55" t="s">
        <v>485</v>
      </c>
      <c r="C1265" s="34">
        <v>46080</v>
      </c>
      <c r="D1265" s="33">
        <v>22026000436</v>
      </c>
      <c r="E1265" s="55" t="s">
        <v>535</v>
      </c>
      <c r="F1265" s="35">
        <v>43.35</v>
      </c>
      <c r="G1265" s="55" t="s">
        <v>910</v>
      </c>
      <c r="H1265" s="55" t="s">
        <v>2570</v>
      </c>
      <c r="I1265" s="33">
        <v>300</v>
      </c>
      <c r="J1265" s="55" t="s">
        <v>455</v>
      </c>
      <c r="K1265" s="55" t="s">
        <v>455</v>
      </c>
      <c r="L1265" s="55" t="s">
        <v>473</v>
      </c>
      <c r="M1265" s="55" t="s">
        <v>457</v>
      </c>
      <c r="N1265" s="55" t="s">
        <v>458</v>
      </c>
      <c r="O1265" s="32" t="s">
        <v>280</v>
      </c>
      <c r="P1265" s="32" t="s">
        <v>242</v>
      </c>
      <c r="Q1265" s="45" t="s">
        <v>396</v>
      </c>
      <c r="R1265" s="32" t="s">
        <v>231</v>
      </c>
      <c r="S1265" s="45" t="s">
        <v>69</v>
      </c>
      <c r="T1265" s="42" t="str">
        <f>VLOOKUP(Tabla1[[#This Row],[AREA]],Hoja1!A:B,2,FALSE)</f>
        <v>03. Participación ciudadana y deportes</v>
      </c>
      <c r="U1265" s="45" t="s">
        <v>192</v>
      </c>
      <c r="V1265" s="42" t="str">
        <f>VLOOKUP(Tabla1[[#This Row],[PROGRAMA]],Hoja1!A:B,2,FALSE)</f>
        <v>9241. Participación ciudadana</v>
      </c>
      <c r="W1265" s="45">
        <v>21</v>
      </c>
      <c r="X1265" s="45">
        <v>212</v>
      </c>
    </row>
    <row r="1266" spans="1:24" x14ac:dyDescent="0.25">
      <c r="A1266" s="33">
        <v>220260004413</v>
      </c>
      <c r="B1266" s="55" t="s">
        <v>485</v>
      </c>
      <c r="C1266" s="34">
        <v>46080</v>
      </c>
      <c r="D1266" s="33">
        <v>22026001177</v>
      </c>
      <c r="E1266" s="55" t="s">
        <v>2455</v>
      </c>
      <c r="F1266" s="35">
        <v>1046.5</v>
      </c>
      <c r="G1266" s="55" t="s">
        <v>2460</v>
      </c>
      <c r="H1266" s="55" t="s">
        <v>2571</v>
      </c>
      <c r="I1266" s="33">
        <v>300</v>
      </c>
      <c r="J1266" s="55" t="s">
        <v>455</v>
      </c>
      <c r="K1266" s="55" t="s">
        <v>455</v>
      </c>
      <c r="L1266" s="55" t="s">
        <v>456</v>
      </c>
      <c r="M1266" s="55" t="s">
        <v>457</v>
      </c>
      <c r="N1266" s="55" t="s">
        <v>458</v>
      </c>
      <c r="O1266" s="32" t="s">
        <v>280</v>
      </c>
      <c r="P1266" s="32" t="s">
        <v>242</v>
      </c>
      <c r="Q1266" s="45" t="s">
        <v>396</v>
      </c>
      <c r="R1266" s="32" t="s">
        <v>231</v>
      </c>
      <c r="S1266" s="45" t="s">
        <v>72</v>
      </c>
      <c r="T1266" s="42" t="str">
        <f>VLOOKUP(Tabla1[[#This Row],[AREA]],Hoja1!A:B,2,FALSE)</f>
        <v>07. Medio ambiente</v>
      </c>
      <c r="U1266" s="45" t="s">
        <v>126</v>
      </c>
      <c r="V1266" s="42" t="str">
        <f>VLOOKUP(Tabla1[[#This Row],[PROGRAMA]],Hoja1!A:B,2,FALSE)</f>
        <v>1711. Parques y jardines</v>
      </c>
      <c r="W1266" s="45">
        <v>21</v>
      </c>
      <c r="X1266" s="45">
        <v>214</v>
      </c>
    </row>
    <row r="1267" spans="1:24" x14ac:dyDescent="0.25">
      <c r="A1267" s="33">
        <v>220260003203</v>
      </c>
      <c r="B1267" s="55" t="s">
        <v>451</v>
      </c>
      <c r="C1267" s="34">
        <v>46077</v>
      </c>
      <c r="D1267" s="33">
        <v>22026002378</v>
      </c>
      <c r="E1267" s="55" t="s">
        <v>2097</v>
      </c>
      <c r="F1267" s="35">
        <v>10000</v>
      </c>
      <c r="G1267" s="55" t="s">
        <v>2572</v>
      </c>
      <c r="H1267" s="55" t="s">
        <v>2573</v>
      </c>
      <c r="I1267" s="33">
        <v>220</v>
      </c>
      <c r="J1267" s="55" t="s">
        <v>494</v>
      </c>
      <c r="K1267" s="55" t="s">
        <v>494</v>
      </c>
      <c r="L1267" s="55" t="s">
        <v>456</v>
      </c>
      <c r="M1267" s="55" t="s">
        <v>457</v>
      </c>
      <c r="N1267" s="55" t="s">
        <v>458</v>
      </c>
      <c r="O1267" s="32" t="s">
        <v>280</v>
      </c>
      <c r="P1267" s="32" t="s">
        <v>242</v>
      </c>
      <c r="Q1267" s="45" t="s">
        <v>396</v>
      </c>
      <c r="R1267" s="32" t="s">
        <v>231</v>
      </c>
      <c r="S1267" s="45" t="s">
        <v>68</v>
      </c>
      <c r="T1267" s="42" t="str">
        <f>VLOOKUP(Tabla1[[#This Row],[AREA]],Hoja1!A:B,2,FALSE)</f>
        <v>02. Urbanismo y vivienda</v>
      </c>
      <c r="U1267" s="45" t="s">
        <v>196</v>
      </c>
      <c r="V1267" s="42" t="str">
        <f>VLOOKUP(Tabla1[[#This Row],[PROGRAMA]],Hoja1!A:B,2,FALSE)</f>
        <v>9331. Gestión del patrimonio</v>
      </c>
      <c r="W1267" s="45">
        <v>22</v>
      </c>
      <c r="X1267" s="45">
        <v>224</v>
      </c>
    </row>
    <row r="1268" spans="1:24" x14ac:dyDescent="0.25">
      <c r="A1268" s="33">
        <v>220260004415</v>
      </c>
      <c r="B1268" s="55" t="s">
        <v>485</v>
      </c>
      <c r="C1268" s="34">
        <v>46080</v>
      </c>
      <c r="D1268" s="33">
        <v>22026001177</v>
      </c>
      <c r="E1268" s="55" t="s">
        <v>2455</v>
      </c>
      <c r="F1268" s="35">
        <v>774.4</v>
      </c>
      <c r="G1268" s="55" t="s">
        <v>2560</v>
      </c>
      <c r="H1268" s="55" t="s">
        <v>2574</v>
      </c>
      <c r="I1268" s="33">
        <v>300</v>
      </c>
      <c r="J1268" s="55" t="s">
        <v>455</v>
      </c>
      <c r="K1268" s="55" t="s">
        <v>455</v>
      </c>
      <c r="L1268" s="55" t="s">
        <v>456</v>
      </c>
      <c r="M1268" s="55" t="s">
        <v>457</v>
      </c>
      <c r="N1268" s="55" t="s">
        <v>458</v>
      </c>
      <c r="O1268" s="32" t="s">
        <v>280</v>
      </c>
      <c r="P1268" s="32" t="s">
        <v>242</v>
      </c>
      <c r="Q1268" s="45" t="s">
        <v>396</v>
      </c>
      <c r="R1268" s="32" t="s">
        <v>231</v>
      </c>
      <c r="S1268" s="45" t="s">
        <v>72</v>
      </c>
      <c r="T1268" s="42" t="str">
        <f>VLOOKUP(Tabla1[[#This Row],[AREA]],Hoja1!A:B,2,FALSE)</f>
        <v>07. Medio ambiente</v>
      </c>
      <c r="U1268" s="45" t="s">
        <v>126</v>
      </c>
      <c r="V1268" s="42" t="str">
        <f>VLOOKUP(Tabla1[[#This Row],[PROGRAMA]],Hoja1!A:B,2,FALSE)</f>
        <v>1711. Parques y jardines</v>
      </c>
      <c r="W1268" s="45">
        <v>21</v>
      </c>
      <c r="X1268" s="45">
        <v>214</v>
      </c>
    </row>
    <row r="1269" spans="1:24" x14ac:dyDescent="0.25">
      <c r="A1269" s="33">
        <v>220259000666</v>
      </c>
      <c r="B1269" s="55" t="s">
        <v>451</v>
      </c>
      <c r="C1269" s="34">
        <v>46023</v>
      </c>
      <c r="D1269" s="33">
        <v>22026001591</v>
      </c>
      <c r="E1269" s="55" t="s">
        <v>650</v>
      </c>
      <c r="F1269" s="35">
        <v>423.5</v>
      </c>
      <c r="G1269" s="55" t="s">
        <v>1713</v>
      </c>
      <c r="H1269" s="55" t="s">
        <v>2575</v>
      </c>
      <c r="I1269" s="33">
        <v>220</v>
      </c>
      <c r="J1269" s="55" t="s">
        <v>472</v>
      </c>
      <c r="K1269" s="55" t="s">
        <v>472</v>
      </c>
      <c r="L1269" s="55" t="s">
        <v>456</v>
      </c>
      <c r="M1269" s="55" t="s">
        <v>467</v>
      </c>
      <c r="N1269" s="55" t="s">
        <v>468</v>
      </c>
      <c r="O1269" s="32" t="s">
        <v>281</v>
      </c>
      <c r="P1269" s="32" t="s">
        <v>242</v>
      </c>
      <c r="Q1269" s="45" t="s">
        <v>397</v>
      </c>
      <c r="R1269" s="32" t="s">
        <v>232</v>
      </c>
      <c r="S1269" s="45" t="s">
        <v>75</v>
      </c>
      <c r="T1269" s="42" t="str">
        <f>VLOOKUP(Tabla1[[#This Row],[AREA]],Hoja1!A:B,2,FALSE)</f>
        <v>10. Personas mayores, familia y servicios sociales</v>
      </c>
      <c r="U1269" s="45" t="s">
        <v>132</v>
      </c>
      <c r="V1269" s="42" t="str">
        <f>VLOOKUP(Tabla1[[#This Row],[PROGRAMA]],Hoja1!A:B,2,FALSE)</f>
        <v>2312. Iniciativas sociales</v>
      </c>
      <c r="W1269" s="45">
        <v>63</v>
      </c>
      <c r="X1269" s="45">
        <v>632</v>
      </c>
    </row>
    <row r="1270" spans="1:24" x14ac:dyDescent="0.25">
      <c r="A1270" s="33">
        <v>220260002991</v>
      </c>
      <c r="B1270" s="55" t="s">
        <v>451</v>
      </c>
      <c r="C1270" s="34">
        <v>46073</v>
      </c>
      <c r="D1270" s="33">
        <v>22026002440</v>
      </c>
      <c r="E1270" s="55" t="s">
        <v>1111</v>
      </c>
      <c r="F1270" s="35">
        <v>3440.15</v>
      </c>
      <c r="G1270" s="55" t="s">
        <v>309</v>
      </c>
      <c r="H1270" s="55" t="s">
        <v>2576</v>
      </c>
      <c r="I1270" s="33">
        <v>220</v>
      </c>
      <c r="J1270" s="55" t="s">
        <v>455</v>
      </c>
      <c r="K1270" s="55" t="s">
        <v>455</v>
      </c>
      <c r="L1270" s="55" t="s">
        <v>473</v>
      </c>
      <c r="M1270" s="55" t="s">
        <v>467</v>
      </c>
      <c r="N1270" s="55" t="s">
        <v>468</v>
      </c>
      <c r="O1270" s="32" t="s">
        <v>281</v>
      </c>
      <c r="P1270" s="32" t="s">
        <v>242</v>
      </c>
      <c r="Q1270" s="45" t="s">
        <v>396</v>
      </c>
      <c r="R1270" s="32" t="s">
        <v>231</v>
      </c>
      <c r="S1270" s="45" t="s">
        <v>75</v>
      </c>
      <c r="T1270" s="42" t="str">
        <f>VLOOKUP(Tabla1[[#This Row],[AREA]],Hoja1!A:B,2,FALSE)</f>
        <v>10. Personas mayores, familia y servicios sociales</v>
      </c>
      <c r="U1270" s="45" t="s">
        <v>139</v>
      </c>
      <c r="V1270" s="42" t="str">
        <f>VLOOKUP(Tabla1[[#This Row],[PROGRAMA]],Hoja1!A:B,2,FALSE)</f>
        <v>2412. Formación para el empleo</v>
      </c>
      <c r="W1270" s="45">
        <v>22</v>
      </c>
      <c r="X1270" s="45">
        <v>22104</v>
      </c>
    </row>
    <row r="1271" spans="1:24" x14ac:dyDescent="0.25">
      <c r="A1271" s="33">
        <v>220259000697</v>
      </c>
      <c r="B1271" s="55" t="s">
        <v>451</v>
      </c>
      <c r="C1271" s="34">
        <v>46023</v>
      </c>
      <c r="D1271" s="33">
        <v>22026001378</v>
      </c>
      <c r="E1271" s="55" t="s">
        <v>874</v>
      </c>
      <c r="F1271" s="35">
        <v>1767.23</v>
      </c>
      <c r="G1271" s="55" t="s">
        <v>1713</v>
      </c>
      <c r="H1271" s="55" t="s">
        <v>2577</v>
      </c>
      <c r="I1271" s="33">
        <v>220</v>
      </c>
      <c r="J1271" s="55" t="s">
        <v>472</v>
      </c>
      <c r="K1271" s="55" t="s">
        <v>472</v>
      </c>
      <c r="L1271" s="55" t="s">
        <v>456</v>
      </c>
      <c r="M1271" s="55" t="s">
        <v>467</v>
      </c>
      <c r="N1271" s="55" t="s">
        <v>468</v>
      </c>
      <c r="O1271" s="32" t="s">
        <v>281</v>
      </c>
      <c r="P1271" s="32" t="s">
        <v>242</v>
      </c>
      <c r="Q1271" s="45" t="s">
        <v>397</v>
      </c>
      <c r="R1271" s="32" t="s">
        <v>232</v>
      </c>
      <c r="S1271" s="45" t="s">
        <v>69</v>
      </c>
      <c r="T1271" s="42" t="str">
        <f>VLOOKUP(Tabla1[[#This Row],[AREA]],Hoja1!A:B,2,FALSE)</f>
        <v>03. Participación ciudadana y deportes</v>
      </c>
      <c r="U1271" s="45" t="s">
        <v>192</v>
      </c>
      <c r="V1271" s="42" t="str">
        <f>VLOOKUP(Tabla1[[#This Row],[PROGRAMA]],Hoja1!A:B,2,FALSE)</f>
        <v>9241. Participación ciudadana</v>
      </c>
      <c r="W1271" s="45">
        <v>63</v>
      </c>
      <c r="X1271" s="45">
        <v>632</v>
      </c>
    </row>
    <row r="1272" spans="1:24" x14ac:dyDescent="0.25">
      <c r="A1272" s="33">
        <v>220259000713</v>
      </c>
      <c r="B1272" s="55" t="s">
        <v>451</v>
      </c>
      <c r="C1272" s="34">
        <v>46023</v>
      </c>
      <c r="D1272" s="33">
        <v>22026001604</v>
      </c>
      <c r="E1272" s="55" t="s">
        <v>650</v>
      </c>
      <c r="F1272" s="35">
        <v>4253.3</v>
      </c>
      <c r="G1272" s="55" t="s">
        <v>1713</v>
      </c>
      <c r="H1272" s="55" t="s">
        <v>2578</v>
      </c>
      <c r="I1272" s="33">
        <v>220</v>
      </c>
      <c r="J1272" s="55" t="s">
        <v>472</v>
      </c>
      <c r="K1272" s="55" t="s">
        <v>472</v>
      </c>
      <c r="L1272" s="55" t="s">
        <v>456</v>
      </c>
      <c r="M1272" s="55" t="s">
        <v>467</v>
      </c>
      <c r="N1272" s="55" t="s">
        <v>468</v>
      </c>
      <c r="O1272" s="32" t="s">
        <v>281</v>
      </c>
      <c r="P1272" s="32" t="s">
        <v>242</v>
      </c>
      <c r="Q1272" s="45" t="s">
        <v>397</v>
      </c>
      <c r="R1272" s="32" t="s">
        <v>232</v>
      </c>
      <c r="S1272" s="45" t="s">
        <v>75</v>
      </c>
      <c r="T1272" s="42" t="str">
        <f>VLOOKUP(Tabla1[[#This Row],[AREA]],Hoja1!A:B,2,FALSE)</f>
        <v>10. Personas mayores, familia y servicios sociales</v>
      </c>
      <c r="U1272" s="45" t="s">
        <v>132</v>
      </c>
      <c r="V1272" s="42" t="str">
        <f>VLOOKUP(Tabla1[[#This Row],[PROGRAMA]],Hoja1!A:B,2,FALSE)</f>
        <v>2312. Iniciativas sociales</v>
      </c>
      <c r="W1272" s="45">
        <v>63</v>
      </c>
      <c r="X1272" s="45">
        <v>632</v>
      </c>
    </row>
    <row r="1273" spans="1:24" x14ac:dyDescent="0.25">
      <c r="A1273" s="33">
        <v>220249000627</v>
      </c>
      <c r="B1273" s="55" t="s">
        <v>451</v>
      </c>
      <c r="C1273" s="34">
        <v>46099</v>
      </c>
      <c r="D1273" s="33">
        <v>22025002300</v>
      </c>
      <c r="E1273" s="55" t="s">
        <v>1765</v>
      </c>
      <c r="F1273" s="35">
        <v>56971.96</v>
      </c>
      <c r="G1273" s="55" t="s">
        <v>1759</v>
      </c>
      <c r="H1273" s="55" t="s">
        <v>2579</v>
      </c>
      <c r="I1273" s="33">
        <v>220</v>
      </c>
      <c r="J1273" s="55" t="s">
        <v>455</v>
      </c>
      <c r="K1273" s="55" t="s">
        <v>455</v>
      </c>
      <c r="L1273" s="55" t="s">
        <v>456</v>
      </c>
      <c r="M1273" s="55" t="s">
        <v>457</v>
      </c>
      <c r="N1273" s="55" t="s">
        <v>458</v>
      </c>
      <c r="O1273" s="32" t="s">
        <v>276</v>
      </c>
      <c r="P1273" s="32" t="s">
        <v>242</v>
      </c>
      <c r="Q1273" s="45">
        <v>6</v>
      </c>
      <c r="R1273" s="32" t="s">
        <v>232</v>
      </c>
      <c r="S1273" s="45" t="s">
        <v>74</v>
      </c>
      <c r="T1273" s="42" t="str">
        <f>VLOOKUP(Tabla1[[#This Row],[AREA]],Hoja1!A:B,2,FALSE)</f>
        <v>09. Turismo, eventos y marca ciudad</v>
      </c>
      <c r="U1273" s="45">
        <v>4321</v>
      </c>
      <c r="V1273" s="42" t="str">
        <f>VLOOKUP(Tabla1[[#This Row],[PROGRAMA]],Hoja1!A:B,2,FALSE)</f>
        <v>4321. Turismo</v>
      </c>
      <c r="W1273" s="45">
        <v>63</v>
      </c>
      <c r="X1273" s="45">
        <v>632</v>
      </c>
    </row>
    <row r="1274" spans="1:24" x14ac:dyDescent="0.25">
      <c r="A1274" s="33">
        <v>220260004054</v>
      </c>
      <c r="B1274" s="55" t="s">
        <v>451</v>
      </c>
      <c r="C1274" s="34">
        <v>46078</v>
      </c>
      <c r="D1274" s="33">
        <v>22026002450</v>
      </c>
      <c r="E1274" s="55" t="s">
        <v>1099</v>
      </c>
      <c r="F1274" s="35">
        <v>15607.79</v>
      </c>
      <c r="G1274" s="55" t="s">
        <v>2580</v>
      </c>
      <c r="H1274" s="55" t="s">
        <v>2581</v>
      </c>
      <c r="I1274" s="33">
        <v>220</v>
      </c>
      <c r="J1274" s="55" t="s">
        <v>1003</v>
      </c>
      <c r="K1274" s="55" t="s">
        <v>455</v>
      </c>
      <c r="L1274" s="55" t="s">
        <v>456</v>
      </c>
      <c r="M1274" s="55" t="s">
        <v>467</v>
      </c>
      <c r="N1274" s="55" t="s">
        <v>468</v>
      </c>
      <c r="O1274" s="32" t="s">
        <v>281</v>
      </c>
      <c r="P1274" s="32" t="s">
        <v>242</v>
      </c>
      <c r="Q1274" s="45" t="s">
        <v>396</v>
      </c>
      <c r="R1274" s="32" t="s">
        <v>231</v>
      </c>
      <c r="S1274" s="45" t="s">
        <v>72</v>
      </c>
      <c r="T1274" s="42" t="str">
        <f>VLOOKUP(Tabla1[[#This Row],[AREA]],Hoja1!A:B,2,FALSE)</f>
        <v>07. Medio ambiente</v>
      </c>
      <c r="U1274" s="45" t="s">
        <v>128</v>
      </c>
      <c r="V1274" s="42" t="str">
        <f>VLOOKUP(Tabla1[[#This Row],[PROGRAMA]],Hoja1!A:B,2,FALSE)</f>
        <v>1721. Protección del medio ambiente</v>
      </c>
      <c r="W1274" s="45">
        <v>22</v>
      </c>
      <c r="X1274" s="45">
        <v>22706</v>
      </c>
    </row>
    <row r="1275" spans="1:24" x14ac:dyDescent="0.25">
      <c r="A1275" s="33">
        <v>220259001070</v>
      </c>
      <c r="B1275" s="55" t="s">
        <v>451</v>
      </c>
      <c r="C1275" s="34">
        <v>46023</v>
      </c>
      <c r="D1275" s="33">
        <v>22026001308</v>
      </c>
      <c r="E1275" s="55" t="s">
        <v>1079</v>
      </c>
      <c r="F1275" s="35">
        <v>16131.07</v>
      </c>
      <c r="G1275" s="55" t="s">
        <v>1713</v>
      </c>
      <c r="H1275" s="55" t="s">
        <v>2582</v>
      </c>
      <c r="I1275" s="33">
        <v>220</v>
      </c>
      <c r="J1275" s="55" t="s">
        <v>472</v>
      </c>
      <c r="K1275" s="55" t="s">
        <v>472</v>
      </c>
      <c r="L1275" s="55" t="s">
        <v>456</v>
      </c>
      <c r="M1275" s="55" t="s">
        <v>457</v>
      </c>
      <c r="N1275" s="55" t="s">
        <v>458</v>
      </c>
      <c r="O1275" s="32" t="s">
        <v>276</v>
      </c>
      <c r="P1275" s="32" t="s">
        <v>242</v>
      </c>
      <c r="Q1275" s="45">
        <v>6</v>
      </c>
      <c r="R1275" s="32" t="s">
        <v>232</v>
      </c>
      <c r="S1275" s="45" t="s">
        <v>68</v>
      </c>
      <c r="T1275" s="42" t="str">
        <f>VLOOKUP(Tabla1[[#This Row],[AREA]],Hoja1!A:B,2,FALSE)</f>
        <v>02. Urbanismo y vivienda</v>
      </c>
      <c r="U1275" s="45">
        <v>9332</v>
      </c>
      <c r="V1275" s="42" t="str">
        <f>VLOOKUP(Tabla1[[#This Row],[PROGRAMA]],Hoja1!A:B,2,FALSE)</f>
        <v>9332. Mantenimiento de edificios e instalaciones municipales</v>
      </c>
      <c r="W1275" s="45">
        <v>63</v>
      </c>
      <c r="X1275" s="45">
        <v>632</v>
      </c>
    </row>
    <row r="1276" spans="1:24" x14ac:dyDescent="0.25">
      <c r="A1276" s="33">
        <v>220260004056</v>
      </c>
      <c r="B1276" s="55" t="s">
        <v>451</v>
      </c>
      <c r="C1276" s="34">
        <v>46078</v>
      </c>
      <c r="D1276" s="33">
        <v>22026002483</v>
      </c>
      <c r="E1276" s="55" t="s">
        <v>2303</v>
      </c>
      <c r="F1276" s="35">
        <v>11434.5</v>
      </c>
      <c r="G1276" s="55" t="s">
        <v>348</v>
      </c>
      <c r="H1276" s="55" t="s">
        <v>2583</v>
      </c>
      <c r="I1276" s="33">
        <v>220</v>
      </c>
      <c r="J1276" s="55" t="s">
        <v>455</v>
      </c>
      <c r="K1276" s="55" t="s">
        <v>455</v>
      </c>
      <c r="L1276" s="55" t="s">
        <v>456</v>
      </c>
      <c r="M1276" s="55" t="s">
        <v>467</v>
      </c>
      <c r="N1276" s="55" t="s">
        <v>468</v>
      </c>
      <c r="O1276" s="32" t="s">
        <v>281</v>
      </c>
      <c r="P1276" s="32" t="s">
        <v>242</v>
      </c>
      <c r="Q1276" s="45" t="s">
        <v>396</v>
      </c>
      <c r="R1276" s="32" t="s">
        <v>231</v>
      </c>
      <c r="S1276" s="45" t="s">
        <v>262</v>
      </c>
      <c r="T1276" s="42" t="str">
        <f>VLOOKUP(Tabla1[[#This Row],[AREA]],Hoja1!A:B,2,FALSE)</f>
        <v>11. Salud pública y seguridad ciudadana</v>
      </c>
      <c r="U1276" s="45" t="s">
        <v>106</v>
      </c>
      <c r="V1276" s="42" t="str">
        <f>VLOOKUP(Tabla1[[#This Row],[PROGRAMA]],Hoja1!A:B,2,FALSE)</f>
        <v>1321. Policía municipal</v>
      </c>
      <c r="W1276" s="45">
        <v>22</v>
      </c>
      <c r="X1276" s="45">
        <v>22601</v>
      </c>
    </row>
    <row r="1277" spans="1:24" x14ac:dyDescent="0.25">
      <c r="A1277" s="33">
        <v>220260004049</v>
      </c>
      <c r="B1277" s="55" t="s">
        <v>451</v>
      </c>
      <c r="C1277" s="34">
        <v>46078</v>
      </c>
      <c r="D1277" s="33">
        <v>22026002475</v>
      </c>
      <c r="E1277" s="55" t="s">
        <v>464</v>
      </c>
      <c r="F1277" s="35">
        <v>1998.58</v>
      </c>
      <c r="G1277" s="55" t="s">
        <v>981</v>
      </c>
      <c r="H1277" s="55" t="s">
        <v>2584</v>
      </c>
      <c r="I1277" s="33">
        <v>220</v>
      </c>
      <c r="J1277" s="55" t="s">
        <v>812</v>
      </c>
      <c r="K1277" s="55" t="s">
        <v>455</v>
      </c>
      <c r="L1277" s="55" t="s">
        <v>456</v>
      </c>
      <c r="M1277" s="55" t="s">
        <v>457</v>
      </c>
      <c r="N1277" s="55" t="s">
        <v>458</v>
      </c>
      <c r="O1277" s="32" t="s">
        <v>280</v>
      </c>
      <c r="P1277" s="32" t="s">
        <v>242</v>
      </c>
      <c r="Q1277" s="45" t="s">
        <v>396</v>
      </c>
      <c r="R1277" s="32" t="s">
        <v>231</v>
      </c>
      <c r="S1277" s="45" t="s">
        <v>75</v>
      </c>
      <c r="T1277" s="42" t="str">
        <f>VLOOKUP(Tabla1[[#This Row],[AREA]],Hoja1!A:B,2,FALSE)</f>
        <v>10. Personas mayores, familia y servicios sociales</v>
      </c>
      <c r="U1277" s="45" t="s">
        <v>132</v>
      </c>
      <c r="V1277" s="42" t="str">
        <f>VLOOKUP(Tabla1[[#This Row],[PROGRAMA]],Hoja1!A:B,2,FALSE)</f>
        <v>2312. Iniciativas sociales</v>
      </c>
      <c r="W1277" s="45">
        <v>22</v>
      </c>
      <c r="X1277" s="45">
        <v>22799</v>
      </c>
    </row>
    <row r="1278" spans="1:24" x14ac:dyDescent="0.25">
      <c r="A1278" s="33">
        <v>220260004423</v>
      </c>
      <c r="B1278" s="55" t="s">
        <v>485</v>
      </c>
      <c r="C1278" s="34">
        <v>46080</v>
      </c>
      <c r="D1278" s="33">
        <v>22026001313</v>
      </c>
      <c r="E1278" s="55" t="s">
        <v>2532</v>
      </c>
      <c r="F1278" s="35">
        <v>332.75</v>
      </c>
      <c r="G1278" s="55" t="s">
        <v>39</v>
      </c>
      <c r="H1278" s="55" t="s">
        <v>2585</v>
      </c>
      <c r="I1278" s="33">
        <v>300</v>
      </c>
      <c r="J1278" s="55" t="s">
        <v>455</v>
      </c>
      <c r="K1278" s="55" t="s">
        <v>455</v>
      </c>
      <c r="L1278" s="55" t="s">
        <v>473</v>
      </c>
      <c r="M1278" s="55" t="s">
        <v>457</v>
      </c>
      <c r="N1278" s="55" t="s">
        <v>458</v>
      </c>
      <c r="O1278" s="32" t="s">
        <v>280</v>
      </c>
      <c r="P1278" s="32" t="s">
        <v>242</v>
      </c>
      <c r="Q1278" s="45" t="s">
        <v>396</v>
      </c>
      <c r="R1278" s="32" t="s">
        <v>231</v>
      </c>
      <c r="S1278" s="45" t="s">
        <v>72</v>
      </c>
      <c r="T1278" s="42" t="str">
        <f>VLOOKUP(Tabla1[[#This Row],[AREA]],Hoja1!A:B,2,FALSE)</f>
        <v>07. Medio ambiente</v>
      </c>
      <c r="U1278" s="45" t="s">
        <v>126</v>
      </c>
      <c r="V1278" s="42" t="str">
        <f>VLOOKUP(Tabla1[[#This Row],[PROGRAMA]],Hoja1!A:B,2,FALSE)</f>
        <v>1711. Parques y jardines</v>
      </c>
      <c r="W1278" s="45">
        <v>22</v>
      </c>
      <c r="X1278" s="45">
        <v>22104</v>
      </c>
    </row>
    <row r="1279" spans="1:24" x14ac:dyDescent="0.25">
      <c r="A1279" s="33">
        <v>220260004470</v>
      </c>
      <c r="B1279" s="55" t="s">
        <v>451</v>
      </c>
      <c r="C1279" s="34">
        <v>46080</v>
      </c>
      <c r="D1279" s="33">
        <v>22026002476</v>
      </c>
      <c r="E1279" s="55" t="s">
        <v>2586</v>
      </c>
      <c r="F1279" s="35">
        <v>528</v>
      </c>
      <c r="G1279" s="55" t="s">
        <v>895</v>
      </c>
      <c r="H1279" s="55" t="s">
        <v>2587</v>
      </c>
      <c r="I1279" s="33">
        <v>220</v>
      </c>
      <c r="J1279" s="55" t="s">
        <v>494</v>
      </c>
      <c r="K1279" s="55" t="s">
        <v>494</v>
      </c>
      <c r="L1279" s="55" t="s">
        <v>456</v>
      </c>
      <c r="M1279" s="55" t="s">
        <v>467</v>
      </c>
      <c r="N1279" s="55" t="s">
        <v>468</v>
      </c>
      <c r="O1279" s="32" t="s">
        <v>281</v>
      </c>
      <c r="P1279" s="32" t="s">
        <v>242</v>
      </c>
      <c r="Q1279" s="45" t="s">
        <v>396</v>
      </c>
      <c r="R1279" s="32" t="s">
        <v>231</v>
      </c>
      <c r="S1279" s="45" t="s">
        <v>75</v>
      </c>
      <c r="T1279" s="42" t="str">
        <f>VLOOKUP(Tabla1[[#This Row],[AREA]],Hoja1!A:B,2,FALSE)</f>
        <v>10. Personas mayores, familia y servicios sociales</v>
      </c>
      <c r="U1279" s="45" t="s">
        <v>132</v>
      </c>
      <c r="V1279" s="42" t="str">
        <f>VLOOKUP(Tabla1[[#This Row],[PROGRAMA]],Hoja1!A:B,2,FALSE)</f>
        <v>2312. Iniciativas sociales</v>
      </c>
      <c r="W1279" s="45">
        <v>22</v>
      </c>
      <c r="X1279" s="45">
        <v>22617</v>
      </c>
    </row>
    <row r="1280" spans="1:24" x14ac:dyDescent="0.25">
      <c r="A1280" s="33">
        <v>220260003020</v>
      </c>
      <c r="B1280" s="55" t="s">
        <v>451</v>
      </c>
      <c r="C1280" s="34">
        <v>46076</v>
      </c>
      <c r="D1280" s="33">
        <v>22026002485</v>
      </c>
      <c r="E1280" s="55" t="s">
        <v>2243</v>
      </c>
      <c r="F1280" s="35">
        <v>383.41</v>
      </c>
      <c r="G1280" s="55" t="s">
        <v>2244</v>
      </c>
      <c r="H1280" s="55" t="s">
        <v>2588</v>
      </c>
      <c r="I1280" s="33">
        <v>220</v>
      </c>
      <c r="J1280" s="55" t="s">
        <v>455</v>
      </c>
      <c r="K1280" s="55" t="s">
        <v>455</v>
      </c>
      <c r="L1280" s="55" t="s">
        <v>456</v>
      </c>
      <c r="M1280" s="55" t="s">
        <v>457</v>
      </c>
      <c r="N1280" s="55" t="s">
        <v>458</v>
      </c>
      <c r="O1280" s="32" t="s">
        <v>280</v>
      </c>
      <c r="P1280" s="32" t="s">
        <v>242</v>
      </c>
      <c r="Q1280" s="45" t="s">
        <v>396</v>
      </c>
      <c r="R1280" s="32" t="s">
        <v>231</v>
      </c>
      <c r="S1280" s="45" t="s">
        <v>66</v>
      </c>
      <c r="T1280" s="42" t="str">
        <f>VLOOKUP(Tabla1[[#This Row],[AREA]],Hoja1!A:B,2,FALSE)</f>
        <v>01. Alcaldía</v>
      </c>
      <c r="U1280" s="45" t="s">
        <v>265</v>
      </c>
      <c r="V1280" s="42" t="str">
        <f>VLOOKUP(Tabla1[[#This Row],[PROGRAMA]],Hoja1!A:B,2,FALSE)</f>
        <v>4331. Desarrollo empresarial</v>
      </c>
      <c r="W1280" s="45">
        <v>21</v>
      </c>
      <c r="X1280" s="45">
        <v>214</v>
      </c>
    </row>
    <row r="1281" spans="1:24" x14ac:dyDescent="0.25">
      <c r="A1281" s="33">
        <v>220260003737</v>
      </c>
      <c r="B1281" s="55" t="s">
        <v>451</v>
      </c>
      <c r="C1281" s="34">
        <v>46077</v>
      </c>
      <c r="D1281" s="33">
        <v>22026002490</v>
      </c>
      <c r="E1281" s="55" t="s">
        <v>2589</v>
      </c>
      <c r="F1281" s="35">
        <v>1000</v>
      </c>
      <c r="G1281" s="55" t="s">
        <v>59</v>
      </c>
      <c r="H1281" s="55" t="s">
        <v>2590</v>
      </c>
      <c r="I1281" s="33">
        <v>220</v>
      </c>
      <c r="J1281" s="55" t="s">
        <v>455</v>
      </c>
      <c r="K1281" s="55" t="s">
        <v>455</v>
      </c>
      <c r="L1281" s="55" t="s">
        <v>456</v>
      </c>
      <c r="M1281" s="55" t="s">
        <v>467</v>
      </c>
      <c r="N1281" s="55" t="s">
        <v>468</v>
      </c>
      <c r="O1281" s="32" t="s">
        <v>281</v>
      </c>
      <c r="P1281" s="32" t="s">
        <v>242</v>
      </c>
      <c r="Q1281" s="45" t="s">
        <v>396</v>
      </c>
      <c r="R1281" s="32" t="s">
        <v>231</v>
      </c>
      <c r="S1281" s="45" t="s">
        <v>71</v>
      </c>
      <c r="T1281" s="42" t="str">
        <f>VLOOKUP(Tabla1[[#This Row],[AREA]],Hoja1!A:B,2,FALSE)</f>
        <v>06. Educación y cultura</v>
      </c>
      <c r="U1281" s="45" t="s">
        <v>153</v>
      </c>
      <c r="V1281" s="42" t="str">
        <f>VLOOKUP(Tabla1[[#This Row],[PROGRAMA]],Hoja1!A:B,2,FALSE)</f>
        <v>3321. Bibliotecas públicas</v>
      </c>
      <c r="W1281" s="45">
        <v>22</v>
      </c>
      <c r="X1281" s="45">
        <v>223</v>
      </c>
    </row>
    <row r="1282" spans="1:24" x14ac:dyDescent="0.25">
      <c r="A1282" s="33">
        <v>220260003734</v>
      </c>
      <c r="B1282" s="55" t="s">
        <v>451</v>
      </c>
      <c r="C1282" s="34">
        <v>46077</v>
      </c>
      <c r="D1282" s="33">
        <v>22026002528</v>
      </c>
      <c r="E1282" s="55" t="s">
        <v>517</v>
      </c>
      <c r="F1282" s="35">
        <v>912.32</v>
      </c>
      <c r="G1282" s="55" t="s">
        <v>46</v>
      </c>
      <c r="H1282" s="55" t="s">
        <v>2591</v>
      </c>
      <c r="I1282" s="33">
        <v>220</v>
      </c>
      <c r="J1282" s="55" t="s">
        <v>494</v>
      </c>
      <c r="K1282" s="55" t="s">
        <v>494</v>
      </c>
      <c r="L1282" s="55" t="s">
        <v>473</v>
      </c>
      <c r="M1282" s="55" t="s">
        <v>467</v>
      </c>
      <c r="N1282" s="55" t="s">
        <v>468</v>
      </c>
      <c r="O1282" s="32" t="s">
        <v>281</v>
      </c>
      <c r="P1282" s="32" t="s">
        <v>242</v>
      </c>
      <c r="Q1282" s="45" t="s">
        <v>396</v>
      </c>
      <c r="R1282" s="32" t="s">
        <v>231</v>
      </c>
      <c r="S1282" s="45" t="s">
        <v>71</v>
      </c>
      <c r="T1282" s="42" t="str">
        <f>VLOOKUP(Tabla1[[#This Row],[AREA]],Hoja1!A:B,2,FALSE)</f>
        <v>06. Educación y cultura</v>
      </c>
      <c r="U1282" s="45" t="s">
        <v>153</v>
      </c>
      <c r="V1282" s="42" t="str">
        <f>VLOOKUP(Tabla1[[#This Row],[PROGRAMA]],Hoja1!A:B,2,FALSE)</f>
        <v>3321. Bibliotecas públicas</v>
      </c>
      <c r="W1282" s="45">
        <v>22</v>
      </c>
      <c r="X1282" s="45">
        <v>22001</v>
      </c>
    </row>
    <row r="1283" spans="1:24" x14ac:dyDescent="0.25">
      <c r="A1283" s="33">
        <v>220259000975</v>
      </c>
      <c r="B1283" s="55" t="s">
        <v>451</v>
      </c>
      <c r="C1283" s="34">
        <v>46023</v>
      </c>
      <c r="D1283" s="33">
        <v>22026001663</v>
      </c>
      <c r="E1283" s="55" t="s">
        <v>559</v>
      </c>
      <c r="F1283" s="35">
        <v>700</v>
      </c>
      <c r="G1283" s="55" t="s">
        <v>2592</v>
      </c>
      <c r="H1283" s="55" t="s">
        <v>2593</v>
      </c>
      <c r="I1283" s="33">
        <v>220</v>
      </c>
      <c r="J1283" s="55" t="s">
        <v>455</v>
      </c>
      <c r="K1283" s="55" t="s">
        <v>455</v>
      </c>
      <c r="L1283" s="55" t="s">
        <v>456</v>
      </c>
      <c r="M1283" s="55" t="s">
        <v>467</v>
      </c>
      <c r="N1283" s="55" t="s">
        <v>468</v>
      </c>
      <c r="O1283" s="32" t="s">
        <v>281</v>
      </c>
      <c r="P1283" s="32" t="s">
        <v>242</v>
      </c>
      <c r="Q1283" s="45" t="s">
        <v>396</v>
      </c>
      <c r="R1283" s="32" t="s">
        <v>231</v>
      </c>
      <c r="S1283" s="45" t="s">
        <v>75</v>
      </c>
      <c r="T1283" s="42" t="str">
        <f>VLOOKUP(Tabla1[[#This Row],[AREA]],Hoja1!A:B,2,FALSE)</f>
        <v>10. Personas mayores, familia y servicios sociales</v>
      </c>
      <c r="U1283" s="45" t="s">
        <v>136</v>
      </c>
      <c r="V1283" s="42" t="str">
        <f>VLOOKUP(Tabla1[[#This Row],[PROGRAMA]],Hoja1!A:B,2,FALSE)</f>
        <v>2315. Políticas de Igualdad e infancia</v>
      </c>
      <c r="W1283" s="45">
        <v>22</v>
      </c>
      <c r="X1283" s="45">
        <v>22799</v>
      </c>
    </row>
    <row r="1284" spans="1:24" x14ac:dyDescent="0.25">
      <c r="A1284" s="33">
        <v>220260000917</v>
      </c>
      <c r="B1284" s="55" t="s">
        <v>451</v>
      </c>
      <c r="C1284" s="34">
        <v>46063</v>
      </c>
      <c r="D1284" s="33">
        <v>22026000946</v>
      </c>
      <c r="E1284" s="55" t="s">
        <v>559</v>
      </c>
      <c r="F1284" s="35">
        <v>175</v>
      </c>
      <c r="G1284" s="55" t="s">
        <v>2592</v>
      </c>
      <c r="H1284" s="55" t="s">
        <v>2594</v>
      </c>
      <c r="I1284" s="33">
        <v>220</v>
      </c>
      <c r="J1284" s="55" t="s">
        <v>455</v>
      </c>
      <c r="K1284" s="55" t="s">
        <v>455</v>
      </c>
      <c r="L1284" s="55" t="s">
        <v>456</v>
      </c>
      <c r="M1284" s="55" t="s">
        <v>467</v>
      </c>
      <c r="N1284" s="55" t="s">
        <v>468</v>
      </c>
      <c r="O1284" s="32" t="s">
        <v>281</v>
      </c>
      <c r="P1284" s="32" t="s">
        <v>242</v>
      </c>
      <c r="Q1284" s="45" t="s">
        <v>396</v>
      </c>
      <c r="R1284" s="32" t="s">
        <v>231</v>
      </c>
      <c r="S1284" s="45" t="s">
        <v>75</v>
      </c>
      <c r="T1284" s="42" t="str">
        <f>VLOOKUP(Tabla1[[#This Row],[AREA]],Hoja1!A:B,2,FALSE)</f>
        <v>10. Personas mayores, familia y servicios sociales</v>
      </c>
      <c r="U1284" s="45" t="s">
        <v>136</v>
      </c>
      <c r="V1284" s="42" t="str">
        <f>VLOOKUP(Tabla1[[#This Row],[PROGRAMA]],Hoja1!A:B,2,FALSE)</f>
        <v>2315. Políticas de Igualdad e infancia</v>
      </c>
      <c r="W1284" s="45">
        <v>22</v>
      </c>
      <c r="X1284" s="45">
        <v>22799</v>
      </c>
    </row>
    <row r="1285" spans="1:24" x14ac:dyDescent="0.25">
      <c r="A1285" s="33">
        <v>220259000361</v>
      </c>
      <c r="B1285" s="55" t="s">
        <v>451</v>
      </c>
      <c r="C1285" s="34">
        <v>46023</v>
      </c>
      <c r="D1285" s="33">
        <v>22026001312</v>
      </c>
      <c r="E1285" s="55" t="s">
        <v>2097</v>
      </c>
      <c r="F1285" s="35">
        <v>206337.07</v>
      </c>
      <c r="G1285" s="55" t="s">
        <v>2595</v>
      </c>
      <c r="H1285" s="55" t="s">
        <v>2596</v>
      </c>
      <c r="I1285" s="33">
        <v>220</v>
      </c>
      <c r="J1285" s="55" t="s">
        <v>478</v>
      </c>
      <c r="K1285" s="55" t="s">
        <v>478</v>
      </c>
      <c r="L1285" s="55" t="s">
        <v>456</v>
      </c>
      <c r="M1285" s="55" t="s">
        <v>457</v>
      </c>
      <c r="N1285" s="55" t="s">
        <v>458</v>
      </c>
      <c r="O1285" s="32" t="s">
        <v>280</v>
      </c>
      <c r="P1285" s="32" t="s">
        <v>242</v>
      </c>
      <c r="Q1285" s="45" t="s">
        <v>396</v>
      </c>
      <c r="R1285" s="32" t="s">
        <v>231</v>
      </c>
      <c r="S1285" s="45" t="s">
        <v>68</v>
      </c>
      <c r="T1285" s="42" t="str">
        <f>VLOOKUP(Tabla1[[#This Row],[AREA]],Hoja1!A:B,2,FALSE)</f>
        <v>02. Urbanismo y vivienda</v>
      </c>
      <c r="U1285" s="45" t="s">
        <v>196</v>
      </c>
      <c r="V1285" s="42" t="str">
        <f>VLOOKUP(Tabla1[[#This Row],[PROGRAMA]],Hoja1!A:B,2,FALSE)</f>
        <v>9331. Gestión del patrimonio</v>
      </c>
      <c r="W1285" s="45">
        <v>22</v>
      </c>
      <c r="X1285" s="45">
        <v>224</v>
      </c>
    </row>
    <row r="1286" spans="1:24" x14ac:dyDescent="0.25">
      <c r="A1286" s="33">
        <v>220240030542</v>
      </c>
      <c r="B1286" s="55" t="s">
        <v>451</v>
      </c>
      <c r="C1286" s="34">
        <v>46087</v>
      </c>
      <c r="D1286" s="33">
        <v>22024002832</v>
      </c>
      <c r="E1286" s="55" t="s">
        <v>2597</v>
      </c>
      <c r="F1286" s="35">
        <v>194.12</v>
      </c>
      <c r="G1286" s="55" t="s">
        <v>2598</v>
      </c>
      <c r="H1286" s="55" t="s">
        <v>2599</v>
      </c>
      <c r="I1286" s="33">
        <v>220</v>
      </c>
      <c r="J1286" s="55" t="s">
        <v>455</v>
      </c>
      <c r="K1286" s="55" t="s">
        <v>455</v>
      </c>
      <c r="L1286" s="55" t="s">
        <v>456</v>
      </c>
      <c r="M1286" s="55" t="s">
        <v>801</v>
      </c>
      <c r="N1286" s="55" t="s">
        <v>468</v>
      </c>
      <c r="O1286" s="32" t="s">
        <v>278</v>
      </c>
      <c r="P1286" s="32" t="s">
        <v>242</v>
      </c>
      <c r="Q1286" s="45">
        <v>6</v>
      </c>
      <c r="R1286" s="32" t="s">
        <v>232</v>
      </c>
      <c r="S1286" s="45" t="s">
        <v>71</v>
      </c>
      <c r="T1286" s="42" t="str">
        <f>VLOOKUP(Tabla1[[#This Row],[AREA]],Hoja1!A:B,2,FALSE)</f>
        <v>06. Educación y cultura</v>
      </c>
      <c r="U1286" s="45">
        <v>3341</v>
      </c>
      <c r="V1286" s="42" t="str">
        <f>VLOOKUP(Tabla1[[#This Row],[PROGRAMA]],Hoja1!A:B,2,FALSE)</f>
        <v>3341. Coordinación de políticas culturales</v>
      </c>
      <c r="W1286" s="45">
        <v>63</v>
      </c>
      <c r="X1286" s="45">
        <v>632</v>
      </c>
    </row>
    <row r="1287" spans="1:24" x14ac:dyDescent="0.25">
      <c r="A1287" s="33">
        <v>220250067907</v>
      </c>
      <c r="B1287" s="55" t="s">
        <v>451</v>
      </c>
      <c r="C1287" s="34">
        <v>46099</v>
      </c>
      <c r="D1287" s="33">
        <v>22025008465</v>
      </c>
      <c r="E1287" s="55" t="s">
        <v>1765</v>
      </c>
      <c r="F1287" s="35">
        <v>8189.67</v>
      </c>
      <c r="G1287" s="55" t="s">
        <v>1759</v>
      </c>
      <c r="H1287" s="55" t="s">
        <v>1777</v>
      </c>
      <c r="I1287" s="33">
        <v>220</v>
      </c>
      <c r="J1287" s="55" t="s">
        <v>455</v>
      </c>
      <c r="K1287" s="55" t="s">
        <v>455</v>
      </c>
      <c r="L1287" s="55" t="s">
        <v>456</v>
      </c>
      <c r="M1287" s="55" t="s">
        <v>457</v>
      </c>
      <c r="N1287" s="55" t="s">
        <v>458</v>
      </c>
      <c r="O1287" s="32" t="s">
        <v>276</v>
      </c>
      <c r="P1287" s="32" t="s">
        <v>242</v>
      </c>
      <c r="Q1287" s="45">
        <v>6</v>
      </c>
      <c r="R1287" s="32" t="s">
        <v>232</v>
      </c>
      <c r="S1287" s="45" t="s">
        <v>74</v>
      </c>
      <c r="T1287" s="42" t="str">
        <f>VLOOKUP(Tabla1[[#This Row],[AREA]],Hoja1!A:B,2,FALSE)</f>
        <v>09. Turismo, eventos y marca ciudad</v>
      </c>
      <c r="U1287" s="45">
        <v>4321</v>
      </c>
      <c r="V1287" s="42" t="str">
        <f>VLOOKUP(Tabla1[[#This Row],[PROGRAMA]],Hoja1!A:B,2,FALSE)</f>
        <v>4321. Turismo</v>
      </c>
      <c r="W1287" s="45">
        <v>63</v>
      </c>
      <c r="X1287" s="45">
        <v>632</v>
      </c>
    </row>
    <row r="1288" spans="1:24" x14ac:dyDescent="0.25">
      <c r="A1288" s="33">
        <v>220260005122</v>
      </c>
      <c r="B1288" s="55" t="s">
        <v>451</v>
      </c>
      <c r="C1288" s="34">
        <v>46085</v>
      </c>
      <c r="D1288" s="33">
        <v>22026002602</v>
      </c>
      <c r="E1288" s="55" t="s">
        <v>682</v>
      </c>
      <c r="F1288" s="35">
        <v>308.55</v>
      </c>
      <c r="G1288" s="55" t="s">
        <v>330</v>
      </c>
      <c r="H1288" s="55" t="s">
        <v>2600</v>
      </c>
      <c r="I1288" s="33">
        <v>220</v>
      </c>
      <c r="J1288" s="55" t="s">
        <v>455</v>
      </c>
      <c r="K1288" s="55" t="s">
        <v>455</v>
      </c>
      <c r="L1288" s="55" t="s">
        <v>456</v>
      </c>
      <c r="M1288" s="55" t="s">
        <v>467</v>
      </c>
      <c r="N1288" s="55" t="s">
        <v>468</v>
      </c>
      <c r="O1288" s="32" t="s">
        <v>281</v>
      </c>
      <c r="P1288" s="32" t="s">
        <v>242</v>
      </c>
      <c r="Q1288" s="45" t="s">
        <v>396</v>
      </c>
      <c r="R1288" s="32" t="s">
        <v>231</v>
      </c>
      <c r="S1288" s="45" t="s">
        <v>262</v>
      </c>
      <c r="T1288" s="42" t="str">
        <f>VLOOKUP(Tabla1[[#This Row],[AREA]],Hoja1!A:B,2,FALSE)</f>
        <v>11. Salud pública y seguridad ciudadana</v>
      </c>
      <c r="U1288" s="45" t="s">
        <v>121</v>
      </c>
      <c r="V1288" s="42" t="str">
        <f>VLOOKUP(Tabla1[[#This Row],[PROGRAMA]],Hoja1!A:B,2,FALSE)</f>
        <v>1631. Limpieza viaria</v>
      </c>
      <c r="W1288" s="45">
        <v>22</v>
      </c>
      <c r="X1288" s="45">
        <v>22700</v>
      </c>
    </row>
    <row r="1289" spans="1:24" x14ac:dyDescent="0.25">
      <c r="A1289" s="33">
        <v>220260007033</v>
      </c>
      <c r="B1289" s="55" t="s">
        <v>485</v>
      </c>
      <c r="C1289" s="34">
        <v>46092</v>
      </c>
      <c r="D1289" s="33">
        <v>22026001960</v>
      </c>
      <c r="E1289" s="55" t="s">
        <v>486</v>
      </c>
      <c r="F1289" s="35">
        <v>687.79</v>
      </c>
      <c r="G1289" s="55" t="s">
        <v>487</v>
      </c>
      <c r="H1289" s="55" t="s">
        <v>2601</v>
      </c>
      <c r="I1289" s="33">
        <v>300</v>
      </c>
      <c r="J1289" s="55" t="s">
        <v>489</v>
      </c>
      <c r="K1289" s="55" t="s">
        <v>455</v>
      </c>
      <c r="L1289" s="55" t="s">
        <v>473</v>
      </c>
      <c r="M1289" s="55" t="s">
        <v>457</v>
      </c>
      <c r="N1289" s="55" t="s">
        <v>458</v>
      </c>
      <c r="O1289" s="32" t="s">
        <v>280</v>
      </c>
      <c r="P1289" s="32" t="s">
        <v>242</v>
      </c>
      <c r="Q1289" s="45" t="s">
        <v>396</v>
      </c>
      <c r="R1289" s="32" t="s">
        <v>231</v>
      </c>
      <c r="S1289" s="45" t="s">
        <v>72</v>
      </c>
      <c r="T1289" s="42" t="str">
        <f>VLOOKUP(Tabla1[[#This Row],[AREA]],Hoja1!A:B,2,FALSE)</f>
        <v>07. Medio ambiente</v>
      </c>
      <c r="U1289" s="45" t="s">
        <v>126</v>
      </c>
      <c r="V1289" s="42" t="str">
        <f>VLOOKUP(Tabla1[[#This Row],[PROGRAMA]],Hoja1!A:B,2,FALSE)</f>
        <v>1711. Parques y jardines</v>
      </c>
      <c r="W1289" s="45">
        <v>22</v>
      </c>
      <c r="X1289" s="45">
        <v>22199</v>
      </c>
    </row>
    <row r="1290" spans="1:24" x14ac:dyDescent="0.25">
      <c r="A1290" s="33">
        <v>220260008243</v>
      </c>
      <c r="B1290" s="55" t="s">
        <v>451</v>
      </c>
      <c r="C1290" s="34">
        <v>46099</v>
      </c>
      <c r="D1290" s="33">
        <v>22026002896</v>
      </c>
      <c r="E1290" s="55" t="s">
        <v>2602</v>
      </c>
      <c r="F1290" s="35">
        <v>40607.19</v>
      </c>
      <c r="G1290" s="55" t="s">
        <v>487</v>
      </c>
      <c r="H1290" s="55" t="s">
        <v>2603</v>
      </c>
      <c r="I1290" s="33">
        <v>220</v>
      </c>
      <c r="J1290" s="55" t="s">
        <v>489</v>
      </c>
      <c r="K1290" s="55" t="s">
        <v>455</v>
      </c>
      <c r="L1290" s="55" t="s">
        <v>473</v>
      </c>
      <c r="M1290" s="55" t="s">
        <v>457</v>
      </c>
      <c r="N1290" s="55" t="s">
        <v>458</v>
      </c>
      <c r="O1290" s="32" t="s">
        <v>280</v>
      </c>
      <c r="P1290" s="32" t="s">
        <v>242</v>
      </c>
      <c r="Q1290" s="45">
        <v>6</v>
      </c>
      <c r="R1290" s="32" t="s">
        <v>232</v>
      </c>
      <c r="S1290" s="45" t="s">
        <v>72</v>
      </c>
      <c r="T1290" s="42" t="str">
        <f>VLOOKUP(Tabla1[[#This Row],[AREA]],Hoja1!A:B,2,FALSE)</f>
        <v>07. Medio ambiente</v>
      </c>
      <c r="U1290" s="45">
        <v>1711</v>
      </c>
      <c r="V1290" s="42" t="str">
        <f>VLOOKUP(Tabla1[[#This Row],[PROGRAMA]],Hoja1!A:B,2,FALSE)</f>
        <v>1711. Parques y jardines</v>
      </c>
      <c r="W1290" s="45">
        <v>61</v>
      </c>
      <c r="X1290" s="45">
        <v>610</v>
      </c>
    </row>
    <row r="1291" spans="1:24" x14ac:dyDescent="0.25">
      <c r="A1291" s="33">
        <v>220260010411</v>
      </c>
      <c r="B1291" s="55" t="s">
        <v>485</v>
      </c>
      <c r="C1291" s="34">
        <v>46108</v>
      </c>
      <c r="D1291" s="33">
        <v>22026001960</v>
      </c>
      <c r="E1291" s="55" t="s">
        <v>486</v>
      </c>
      <c r="F1291" s="35">
        <v>484</v>
      </c>
      <c r="G1291" s="55" t="s">
        <v>487</v>
      </c>
      <c r="H1291" s="55" t="s">
        <v>2604</v>
      </c>
      <c r="I1291" s="33">
        <v>300</v>
      </c>
      <c r="J1291" s="55" t="s">
        <v>489</v>
      </c>
      <c r="K1291" s="55" t="s">
        <v>455</v>
      </c>
      <c r="L1291" s="55" t="s">
        <v>473</v>
      </c>
      <c r="M1291" s="55" t="s">
        <v>457</v>
      </c>
      <c r="N1291" s="55" t="s">
        <v>458</v>
      </c>
      <c r="O1291" s="32" t="s">
        <v>280</v>
      </c>
      <c r="P1291" s="32" t="s">
        <v>242</v>
      </c>
      <c r="Q1291" s="45" t="s">
        <v>396</v>
      </c>
      <c r="R1291" s="32" t="s">
        <v>231</v>
      </c>
      <c r="S1291" s="45" t="s">
        <v>72</v>
      </c>
      <c r="T1291" s="42" t="str">
        <f>VLOOKUP(Tabla1[[#This Row],[AREA]],Hoja1!A:B,2,FALSE)</f>
        <v>07. Medio ambiente</v>
      </c>
      <c r="U1291" s="45" t="s">
        <v>126</v>
      </c>
      <c r="V1291" s="42" t="str">
        <f>VLOOKUP(Tabla1[[#This Row],[PROGRAMA]],Hoja1!A:B,2,FALSE)</f>
        <v>1711. Parques y jardines</v>
      </c>
      <c r="W1291" s="45">
        <v>22</v>
      </c>
      <c r="X1291" s="45">
        <v>22199</v>
      </c>
    </row>
    <row r="1292" spans="1:24" x14ac:dyDescent="0.25">
      <c r="A1292" s="33">
        <v>220260008251</v>
      </c>
      <c r="B1292" s="55" t="s">
        <v>451</v>
      </c>
      <c r="C1292" s="34">
        <v>46099</v>
      </c>
      <c r="D1292" s="33">
        <v>22026002907</v>
      </c>
      <c r="E1292" s="55" t="s">
        <v>2602</v>
      </c>
      <c r="F1292" s="35">
        <v>3157.4</v>
      </c>
      <c r="G1292" s="55" t="s">
        <v>2605</v>
      </c>
      <c r="H1292" s="55" t="s">
        <v>2606</v>
      </c>
      <c r="I1292" s="33">
        <v>220</v>
      </c>
      <c r="J1292" s="55" t="s">
        <v>974</v>
      </c>
      <c r="K1292" s="55" t="s">
        <v>455</v>
      </c>
      <c r="L1292" s="55" t="s">
        <v>644</v>
      </c>
      <c r="M1292" s="55" t="s">
        <v>457</v>
      </c>
      <c r="N1292" s="55" t="s">
        <v>458</v>
      </c>
      <c r="O1292" s="32" t="s">
        <v>280</v>
      </c>
      <c r="P1292" s="32" t="s">
        <v>242</v>
      </c>
      <c r="Q1292" s="45">
        <v>6</v>
      </c>
      <c r="R1292" s="32" t="s">
        <v>232</v>
      </c>
      <c r="S1292" s="45" t="s">
        <v>72</v>
      </c>
      <c r="T1292" s="42" t="str">
        <f>VLOOKUP(Tabla1[[#This Row],[AREA]],Hoja1!A:B,2,FALSE)</f>
        <v>07. Medio ambiente</v>
      </c>
      <c r="U1292" s="45">
        <v>1711</v>
      </c>
      <c r="V1292" s="42" t="str">
        <f>VLOOKUP(Tabla1[[#This Row],[PROGRAMA]],Hoja1!A:B,2,FALSE)</f>
        <v>1711. Parques y jardines</v>
      </c>
      <c r="W1292" s="45">
        <v>61</v>
      </c>
      <c r="X1292" s="45">
        <v>610</v>
      </c>
    </row>
    <row r="1293" spans="1:24" x14ac:dyDescent="0.25">
      <c r="A1293" s="33">
        <v>220260004871</v>
      </c>
      <c r="B1293" s="55" t="s">
        <v>485</v>
      </c>
      <c r="C1293" s="34">
        <v>46085</v>
      </c>
      <c r="D1293" s="33">
        <v>22026000692</v>
      </c>
      <c r="E1293" s="55" t="s">
        <v>808</v>
      </c>
      <c r="F1293" s="35">
        <v>131.43</v>
      </c>
      <c r="G1293" s="55" t="s">
        <v>2607</v>
      </c>
      <c r="H1293" s="55" t="s">
        <v>2608</v>
      </c>
      <c r="I1293" s="33">
        <v>300</v>
      </c>
      <c r="J1293" s="55" t="s">
        <v>455</v>
      </c>
      <c r="K1293" s="55" t="s">
        <v>455</v>
      </c>
      <c r="L1293" s="55" t="s">
        <v>456</v>
      </c>
      <c r="M1293" s="55" t="s">
        <v>457</v>
      </c>
      <c r="N1293" s="55" t="s">
        <v>458</v>
      </c>
      <c r="O1293" s="32" t="s">
        <v>280</v>
      </c>
      <c r="P1293" s="32" t="s">
        <v>242</v>
      </c>
      <c r="Q1293" s="45" t="s">
        <v>396</v>
      </c>
      <c r="R1293" s="32" t="s">
        <v>231</v>
      </c>
      <c r="S1293" s="45" t="s">
        <v>262</v>
      </c>
      <c r="T1293" s="42" t="str">
        <f>VLOOKUP(Tabla1[[#This Row],[AREA]],Hoja1!A:B,2,FALSE)</f>
        <v>11. Salud pública y seguridad ciudadana</v>
      </c>
      <c r="U1293" s="45" t="s">
        <v>121</v>
      </c>
      <c r="V1293" s="42" t="str">
        <f>VLOOKUP(Tabla1[[#This Row],[PROGRAMA]],Hoja1!A:B,2,FALSE)</f>
        <v>1631. Limpieza viaria</v>
      </c>
      <c r="W1293" s="45">
        <v>21</v>
      </c>
      <c r="X1293" s="45">
        <v>214</v>
      </c>
    </row>
    <row r="1294" spans="1:24" x14ac:dyDescent="0.25">
      <c r="A1294" s="33">
        <v>220260004934</v>
      </c>
      <c r="B1294" s="55" t="s">
        <v>485</v>
      </c>
      <c r="C1294" s="34">
        <v>46085</v>
      </c>
      <c r="D1294" s="33">
        <v>22026000692</v>
      </c>
      <c r="E1294" s="55" t="s">
        <v>808</v>
      </c>
      <c r="F1294" s="35">
        <v>3940.32</v>
      </c>
      <c r="G1294" s="55" t="s">
        <v>2607</v>
      </c>
      <c r="H1294" s="55" t="s">
        <v>2609</v>
      </c>
      <c r="I1294" s="33">
        <v>300</v>
      </c>
      <c r="J1294" s="55" t="s">
        <v>455</v>
      </c>
      <c r="K1294" s="55" t="s">
        <v>455</v>
      </c>
      <c r="L1294" s="55" t="s">
        <v>456</v>
      </c>
      <c r="M1294" s="55" t="s">
        <v>457</v>
      </c>
      <c r="N1294" s="55" t="s">
        <v>458</v>
      </c>
      <c r="O1294" s="32" t="s">
        <v>280</v>
      </c>
      <c r="P1294" s="32" t="s">
        <v>242</v>
      </c>
      <c r="Q1294" s="45" t="s">
        <v>396</v>
      </c>
      <c r="R1294" s="32" t="s">
        <v>231</v>
      </c>
      <c r="S1294" s="45" t="s">
        <v>262</v>
      </c>
      <c r="T1294" s="42" t="str">
        <f>VLOOKUP(Tabla1[[#This Row],[AREA]],Hoja1!A:B,2,FALSE)</f>
        <v>11. Salud pública y seguridad ciudadana</v>
      </c>
      <c r="U1294" s="45" t="s">
        <v>121</v>
      </c>
      <c r="V1294" s="42" t="str">
        <f>VLOOKUP(Tabla1[[#This Row],[PROGRAMA]],Hoja1!A:B,2,FALSE)</f>
        <v>1631. Limpieza viaria</v>
      </c>
      <c r="W1294" s="45">
        <v>21</v>
      </c>
      <c r="X1294" s="45">
        <v>214</v>
      </c>
    </row>
    <row r="1295" spans="1:24" x14ac:dyDescent="0.25">
      <c r="A1295" s="33">
        <v>220260004948</v>
      </c>
      <c r="B1295" s="55" t="s">
        <v>485</v>
      </c>
      <c r="C1295" s="34">
        <v>46085</v>
      </c>
      <c r="D1295" s="33">
        <v>22026000690</v>
      </c>
      <c r="E1295" s="55" t="s">
        <v>808</v>
      </c>
      <c r="F1295" s="35">
        <v>1396.53</v>
      </c>
      <c r="G1295" s="55" t="s">
        <v>2607</v>
      </c>
      <c r="H1295" s="55" t="s">
        <v>2610</v>
      </c>
      <c r="I1295" s="33">
        <v>300</v>
      </c>
      <c r="J1295" s="55" t="s">
        <v>455</v>
      </c>
      <c r="K1295" s="55" t="s">
        <v>455</v>
      </c>
      <c r="L1295" s="55" t="s">
        <v>473</v>
      </c>
      <c r="M1295" s="55" t="s">
        <v>457</v>
      </c>
      <c r="N1295" s="55" t="s">
        <v>458</v>
      </c>
      <c r="O1295" s="32" t="s">
        <v>280</v>
      </c>
      <c r="P1295" s="32" t="s">
        <v>242</v>
      </c>
      <c r="Q1295" s="45" t="s">
        <v>396</v>
      </c>
      <c r="R1295" s="32" t="s">
        <v>231</v>
      </c>
      <c r="S1295" s="45" t="s">
        <v>262</v>
      </c>
      <c r="T1295" s="42" t="str">
        <f>VLOOKUP(Tabla1[[#This Row],[AREA]],Hoja1!A:B,2,FALSE)</f>
        <v>11. Salud pública y seguridad ciudadana</v>
      </c>
      <c r="U1295" s="45" t="s">
        <v>121</v>
      </c>
      <c r="V1295" s="42" t="str">
        <f>VLOOKUP(Tabla1[[#This Row],[PROGRAMA]],Hoja1!A:B,2,FALSE)</f>
        <v>1631. Limpieza viaria</v>
      </c>
      <c r="W1295" s="45">
        <v>21</v>
      </c>
      <c r="X1295" s="45">
        <v>214</v>
      </c>
    </row>
    <row r="1296" spans="1:24" x14ac:dyDescent="0.25">
      <c r="A1296" s="33">
        <v>220260005062</v>
      </c>
      <c r="B1296" s="55" t="s">
        <v>485</v>
      </c>
      <c r="C1296" s="34">
        <v>46085</v>
      </c>
      <c r="D1296" s="33">
        <v>22026002240</v>
      </c>
      <c r="E1296" s="55" t="s">
        <v>2611</v>
      </c>
      <c r="F1296" s="35">
        <v>490.57</v>
      </c>
      <c r="G1296" s="55" t="s">
        <v>2607</v>
      </c>
      <c r="H1296" s="55" t="s">
        <v>2612</v>
      </c>
      <c r="I1296" s="33">
        <v>300</v>
      </c>
      <c r="J1296" s="55" t="s">
        <v>455</v>
      </c>
      <c r="K1296" s="55" t="s">
        <v>455</v>
      </c>
      <c r="L1296" s="55" t="s">
        <v>456</v>
      </c>
      <c r="M1296" s="55" t="s">
        <v>457</v>
      </c>
      <c r="N1296" s="55" t="s">
        <v>458</v>
      </c>
      <c r="O1296" s="32" t="s">
        <v>280</v>
      </c>
      <c r="P1296" s="32" t="s">
        <v>242</v>
      </c>
      <c r="Q1296" s="45" t="s">
        <v>396</v>
      </c>
      <c r="R1296" s="32" t="s">
        <v>231</v>
      </c>
      <c r="S1296" s="45" t="s">
        <v>262</v>
      </c>
      <c r="T1296" s="42" t="str">
        <f>VLOOKUP(Tabla1[[#This Row],[AREA]],Hoja1!A:B,2,FALSE)</f>
        <v>11. Salud pública y seguridad ciudadana</v>
      </c>
      <c r="U1296" s="45" t="s">
        <v>106</v>
      </c>
      <c r="V1296" s="42" t="str">
        <f>VLOOKUP(Tabla1[[#This Row],[PROGRAMA]],Hoja1!A:B,2,FALSE)</f>
        <v>1321. Policía municipal</v>
      </c>
      <c r="W1296" s="45">
        <v>21</v>
      </c>
      <c r="X1296" s="45">
        <v>214</v>
      </c>
    </row>
    <row r="1297" spans="1:24" x14ac:dyDescent="0.25">
      <c r="A1297" s="33">
        <v>220260004873</v>
      </c>
      <c r="B1297" s="55" t="s">
        <v>485</v>
      </c>
      <c r="C1297" s="34">
        <v>46085</v>
      </c>
      <c r="D1297" s="33">
        <v>22026000691</v>
      </c>
      <c r="E1297" s="55" t="s">
        <v>971</v>
      </c>
      <c r="F1297" s="35">
        <v>723.65</v>
      </c>
      <c r="G1297" s="55" t="s">
        <v>2613</v>
      </c>
      <c r="H1297" s="55" t="s">
        <v>2609</v>
      </c>
      <c r="I1297" s="33">
        <v>300</v>
      </c>
      <c r="J1297" s="55" t="s">
        <v>455</v>
      </c>
      <c r="K1297" s="55" t="s">
        <v>455</v>
      </c>
      <c r="L1297" s="55" t="s">
        <v>456</v>
      </c>
      <c r="M1297" s="55" t="s">
        <v>457</v>
      </c>
      <c r="N1297" s="55" t="s">
        <v>458</v>
      </c>
      <c r="O1297" s="32" t="s">
        <v>280</v>
      </c>
      <c r="P1297" s="32" t="s">
        <v>242</v>
      </c>
      <c r="Q1297" s="45" t="s">
        <v>396</v>
      </c>
      <c r="R1297" s="32" t="s">
        <v>231</v>
      </c>
      <c r="S1297" s="45" t="s">
        <v>262</v>
      </c>
      <c r="T1297" s="42" t="str">
        <f>VLOOKUP(Tabla1[[#This Row],[AREA]],Hoja1!A:B,2,FALSE)</f>
        <v>11. Salud pública y seguridad ciudadana</v>
      </c>
      <c r="U1297" s="45" t="s">
        <v>118</v>
      </c>
      <c r="V1297" s="42" t="str">
        <f>VLOOKUP(Tabla1[[#This Row],[PROGRAMA]],Hoja1!A:B,2,FALSE)</f>
        <v>1621. Recogida de residuos</v>
      </c>
      <c r="W1297" s="45">
        <v>21</v>
      </c>
      <c r="X1297" s="45">
        <v>214</v>
      </c>
    </row>
    <row r="1298" spans="1:24" x14ac:dyDescent="0.25">
      <c r="A1298" s="33">
        <v>220260004936</v>
      </c>
      <c r="B1298" s="55" t="s">
        <v>485</v>
      </c>
      <c r="C1298" s="34">
        <v>46085</v>
      </c>
      <c r="D1298" s="33">
        <v>22026000691</v>
      </c>
      <c r="E1298" s="55" t="s">
        <v>971</v>
      </c>
      <c r="F1298" s="35">
        <v>219.8</v>
      </c>
      <c r="G1298" s="55" t="s">
        <v>2613</v>
      </c>
      <c r="H1298" s="55" t="s">
        <v>2609</v>
      </c>
      <c r="I1298" s="33">
        <v>300</v>
      </c>
      <c r="J1298" s="55" t="s">
        <v>455</v>
      </c>
      <c r="K1298" s="55" t="s">
        <v>455</v>
      </c>
      <c r="L1298" s="55" t="s">
        <v>456</v>
      </c>
      <c r="M1298" s="55" t="s">
        <v>457</v>
      </c>
      <c r="N1298" s="55" t="s">
        <v>458</v>
      </c>
      <c r="O1298" s="32" t="s">
        <v>280</v>
      </c>
      <c r="P1298" s="32" t="s">
        <v>242</v>
      </c>
      <c r="Q1298" s="45" t="s">
        <v>396</v>
      </c>
      <c r="R1298" s="32" t="s">
        <v>231</v>
      </c>
      <c r="S1298" s="45" t="s">
        <v>262</v>
      </c>
      <c r="T1298" s="42" t="str">
        <f>VLOOKUP(Tabla1[[#This Row],[AREA]],Hoja1!A:B,2,FALSE)</f>
        <v>11. Salud pública y seguridad ciudadana</v>
      </c>
      <c r="U1298" s="45" t="s">
        <v>118</v>
      </c>
      <c r="V1298" s="42" t="str">
        <f>VLOOKUP(Tabla1[[#This Row],[PROGRAMA]],Hoja1!A:B,2,FALSE)</f>
        <v>1621. Recogida de residuos</v>
      </c>
      <c r="W1298" s="45">
        <v>21</v>
      </c>
      <c r="X1298" s="45">
        <v>214</v>
      </c>
    </row>
    <row r="1299" spans="1:24" x14ac:dyDescent="0.25">
      <c r="A1299" s="33">
        <v>220260004976</v>
      </c>
      <c r="B1299" s="55" t="s">
        <v>485</v>
      </c>
      <c r="C1299" s="34">
        <v>46085</v>
      </c>
      <c r="D1299" s="33">
        <v>22026000689</v>
      </c>
      <c r="E1299" s="55" t="s">
        <v>971</v>
      </c>
      <c r="F1299" s="35">
        <v>3008.57</v>
      </c>
      <c r="G1299" s="55" t="s">
        <v>2614</v>
      </c>
      <c r="H1299" s="55" t="s">
        <v>2615</v>
      </c>
      <c r="I1299" s="33">
        <v>300</v>
      </c>
      <c r="J1299" s="55" t="s">
        <v>455</v>
      </c>
      <c r="K1299" s="55" t="s">
        <v>455</v>
      </c>
      <c r="L1299" s="55" t="s">
        <v>473</v>
      </c>
      <c r="M1299" s="55" t="s">
        <v>457</v>
      </c>
      <c r="N1299" s="55" t="s">
        <v>458</v>
      </c>
      <c r="O1299" s="32" t="s">
        <v>280</v>
      </c>
      <c r="P1299" s="32" t="s">
        <v>242</v>
      </c>
      <c r="Q1299" s="45" t="s">
        <v>396</v>
      </c>
      <c r="R1299" s="32" t="s">
        <v>231</v>
      </c>
      <c r="S1299" s="45" t="s">
        <v>262</v>
      </c>
      <c r="T1299" s="42" t="str">
        <f>VLOOKUP(Tabla1[[#This Row],[AREA]],Hoja1!A:B,2,FALSE)</f>
        <v>11. Salud pública y seguridad ciudadana</v>
      </c>
      <c r="U1299" s="45" t="s">
        <v>118</v>
      </c>
      <c r="V1299" s="42" t="str">
        <f>VLOOKUP(Tabla1[[#This Row],[PROGRAMA]],Hoja1!A:B,2,FALSE)</f>
        <v>1621. Recogida de residuos</v>
      </c>
      <c r="W1299" s="45">
        <v>21</v>
      </c>
      <c r="X1299" s="45">
        <v>214</v>
      </c>
    </row>
    <row r="1300" spans="1:24" x14ac:dyDescent="0.25">
      <c r="A1300" s="33">
        <v>220260004996</v>
      </c>
      <c r="B1300" s="55" t="s">
        <v>485</v>
      </c>
      <c r="C1300" s="34">
        <v>46085</v>
      </c>
      <c r="D1300" s="33">
        <v>22026000689</v>
      </c>
      <c r="E1300" s="55" t="s">
        <v>971</v>
      </c>
      <c r="F1300" s="35">
        <v>1890.67</v>
      </c>
      <c r="G1300" s="55" t="s">
        <v>2614</v>
      </c>
      <c r="H1300" s="55" t="s">
        <v>2616</v>
      </c>
      <c r="I1300" s="33">
        <v>300</v>
      </c>
      <c r="J1300" s="55" t="s">
        <v>455</v>
      </c>
      <c r="K1300" s="55" t="s">
        <v>455</v>
      </c>
      <c r="L1300" s="55" t="s">
        <v>473</v>
      </c>
      <c r="M1300" s="55" t="s">
        <v>457</v>
      </c>
      <c r="N1300" s="55" t="s">
        <v>458</v>
      </c>
      <c r="O1300" s="32" t="s">
        <v>280</v>
      </c>
      <c r="P1300" s="32" t="s">
        <v>242</v>
      </c>
      <c r="Q1300" s="45" t="s">
        <v>396</v>
      </c>
      <c r="R1300" s="32" t="s">
        <v>231</v>
      </c>
      <c r="S1300" s="45" t="s">
        <v>262</v>
      </c>
      <c r="T1300" s="42" t="str">
        <f>VLOOKUP(Tabla1[[#This Row],[AREA]],Hoja1!A:B,2,FALSE)</f>
        <v>11. Salud pública y seguridad ciudadana</v>
      </c>
      <c r="U1300" s="45" t="s">
        <v>118</v>
      </c>
      <c r="V1300" s="42" t="str">
        <f>VLOOKUP(Tabla1[[#This Row],[PROGRAMA]],Hoja1!A:B,2,FALSE)</f>
        <v>1621. Recogida de residuos</v>
      </c>
      <c r="W1300" s="45">
        <v>21</v>
      </c>
      <c r="X1300" s="45">
        <v>214</v>
      </c>
    </row>
    <row r="1301" spans="1:24" x14ac:dyDescent="0.25">
      <c r="A1301" s="33">
        <v>220250016047</v>
      </c>
      <c r="B1301" s="55" t="s">
        <v>451</v>
      </c>
      <c r="C1301" s="34">
        <v>46099</v>
      </c>
      <c r="D1301" s="33">
        <v>22024005309</v>
      </c>
      <c r="E1301" s="55" t="s">
        <v>1765</v>
      </c>
      <c r="F1301" s="35">
        <v>17734.080000000002</v>
      </c>
      <c r="G1301" s="55" t="s">
        <v>981</v>
      </c>
      <c r="H1301" s="55" t="s">
        <v>2617</v>
      </c>
      <c r="I1301" s="33">
        <v>220</v>
      </c>
      <c r="J1301" s="55" t="s">
        <v>812</v>
      </c>
      <c r="K1301" s="55" t="s">
        <v>455</v>
      </c>
      <c r="L1301" s="55" t="s">
        <v>456</v>
      </c>
      <c r="M1301" s="55" t="s">
        <v>457</v>
      </c>
      <c r="N1301" s="55" t="s">
        <v>458</v>
      </c>
      <c r="O1301" s="32" t="s">
        <v>280</v>
      </c>
      <c r="P1301" s="32" t="s">
        <v>242</v>
      </c>
      <c r="Q1301" s="45">
        <v>6</v>
      </c>
      <c r="R1301" s="32" t="s">
        <v>232</v>
      </c>
      <c r="S1301" s="45" t="s">
        <v>74</v>
      </c>
      <c r="T1301" s="42" t="str">
        <f>VLOOKUP(Tabla1[[#This Row],[AREA]],Hoja1!A:B,2,FALSE)</f>
        <v>09. Turismo, eventos y marca ciudad</v>
      </c>
      <c r="U1301" s="45">
        <v>4321</v>
      </c>
      <c r="V1301" s="42" t="str">
        <f>VLOOKUP(Tabla1[[#This Row],[PROGRAMA]],Hoja1!A:B,2,FALSE)</f>
        <v>4321. Turismo</v>
      </c>
      <c r="W1301" s="45">
        <v>63</v>
      </c>
      <c r="X1301" s="45">
        <v>632</v>
      </c>
    </row>
    <row r="1302" spans="1:24" x14ac:dyDescent="0.25">
      <c r="A1302" s="33">
        <v>220260008819</v>
      </c>
      <c r="B1302" s="55" t="s">
        <v>451</v>
      </c>
      <c r="C1302" s="34">
        <v>46104</v>
      </c>
      <c r="D1302" s="33">
        <v>22026003034</v>
      </c>
      <c r="E1302" s="55" t="s">
        <v>2618</v>
      </c>
      <c r="F1302" s="35">
        <v>2734.6</v>
      </c>
      <c r="G1302" s="55" t="s">
        <v>2619</v>
      </c>
      <c r="H1302" s="55" t="s">
        <v>2620</v>
      </c>
      <c r="I1302" s="33">
        <v>220</v>
      </c>
      <c r="J1302" s="55" t="s">
        <v>1678</v>
      </c>
      <c r="K1302" s="55" t="s">
        <v>455</v>
      </c>
      <c r="L1302" s="55" t="s">
        <v>473</v>
      </c>
      <c r="M1302" s="55" t="s">
        <v>467</v>
      </c>
      <c r="N1302" s="55" t="s">
        <v>468</v>
      </c>
      <c r="O1302" s="32" t="s">
        <v>281</v>
      </c>
      <c r="P1302" s="32" t="s">
        <v>242</v>
      </c>
      <c r="Q1302" s="45" t="s">
        <v>396</v>
      </c>
      <c r="R1302" s="32" t="s">
        <v>231</v>
      </c>
      <c r="S1302" s="45" t="s">
        <v>261</v>
      </c>
      <c r="T1302" s="42" t="str">
        <f>VLOOKUP(Tabla1[[#This Row],[AREA]],Hoja1!A:B,2,FALSE)</f>
        <v>05. Comercio, mercados y consumo</v>
      </c>
      <c r="U1302" s="45" t="s">
        <v>174</v>
      </c>
      <c r="V1302" s="42" t="str">
        <f>VLOOKUP(Tabla1[[#This Row],[PROGRAMA]],Hoja1!A:B,2,FALSE)</f>
        <v>4312. Mercados</v>
      </c>
      <c r="W1302" s="45">
        <v>22</v>
      </c>
      <c r="X1302" s="45">
        <v>22699</v>
      </c>
    </row>
    <row r="1303" spans="1:24" x14ac:dyDescent="0.25">
      <c r="A1303" s="33">
        <v>220260005373</v>
      </c>
      <c r="B1303" s="55" t="s">
        <v>485</v>
      </c>
      <c r="C1303" s="34">
        <v>46086</v>
      </c>
      <c r="D1303" s="33">
        <v>22026002189</v>
      </c>
      <c r="E1303" s="55" t="s">
        <v>537</v>
      </c>
      <c r="F1303" s="35">
        <v>3.15</v>
      </c>
      <c r="G1303" s="55" t="s">
        <v>2614</v>
      </c>
      <c r="H1303" s="55" t="s">
        <v>2621</v>
      </c>
      <c r="I1303" s="33">
        <v>300</v>
      </c>
      <c r="J1303" s="55" t="s">
        <v>455</v>
      </c>
      <c r="K1303" s="55" t="s">
        <v>455</v>
      </c>
      <c r="L1303" s="55" t="s">
        <v>473</v>
      </c>
      <c r="M1303" s="55" t="s">
        <v>457</v>
      </c>
      <c r="N1303" s="55" t="s">
        <v>458</v>
      </c>
      <c r="O1303" s="32" t="s">
        <v>280</v>
      </c>
      <c r="P1303" s="32" t="s">
        <v>242</v>
      </c>
      <c r="Q1303" s="45" t="s">
        <v>396</v>
      </c>
      <c r="R1303" s="32" t="s">
        <v>231</v>
      </c>
      <c r="S1303" s="45" t="s">
        <v>262</v>
      </c>
      <c r="T1303" s="42" t="str">
        <f>VLOOKUP(Tabla1[[#This Row],[AREA]],Hoja1!A:B,2,FALSE)</f>
        <v>11. Salud pública y seguridad ciudadana</v>
      </c>
      <c r="U1303" s="45" t="s">
        <v>112</v>
      </c>
      <c r="V1303" s="42" t="str">
        <f>VLOOKUP(Tabla1[[#This Row],[PROGRAMA]],Hoja1!A:B,2,FALSE)</f>
        <v>1361. Prevención y extinción de incencios</v>
      </c>
      <c r="W1303" s="45">
        <v>22</v>
      </c>
      <c r="X1303" s="45">
        <v>22199</v>
      </c>
    </row>
    <row r="1304" spans="1:24" x14ac:dyDescent="0.25">
      <c r="A1304" s="33">
        <v>220260005962</v>
      </c>
      <c r="B1304" s="55" t="s">
        <v>485</v>
      </c>
      <c r="C1304" s="34">
        <v>46086</v>
      </c>
      <c r="D1304" s="33">
        <v>22026000689</v>
      </c>
      <c r="E1304" s="55" t="s">
        <v>971</v>
      </c>
      <c r="F1304" s="35">
        <v>84.7</v>
      </c>
      <c r="G1304" s="55" t="s">
        <v>2614</v>
      </c>
      <c r="H1304" s="55" t="s">
        <v>2622</v>
      </c>
      <c r="I1304" s="33">
        <v>300</v>
      </c>
      <c r="J1304" s="55" t="s">
        <v>455</v>
      </c>
      <c r="K1304" s="55" t="s">
        <v>455</v>
      </c>
      <c r="L1304" s="55" t="s">
        <v>473</v>
      </c>
      <c r="M1304" s="55" t="s">
        <v>457</v>
      </c>
      <c r="N1304" s="55" t="s">
        <v>458</v>
      </c>
      <c r="O1304" s="32" t="s">
        <v>280</v>
      </c>
      <c r="P1304" s="32" t="s">
        <v>242</v>
      </c>
      <c r="Q1304" s="45" t="s">
        <v>396</v>
      </c>
      <c r="R1304" s="32" t="s">
        <v>231</v>
      </c>
      <c r="S1304" s="45" t="s">
        <v>262</v>
      </c>
      <c r="T1304" s="42" t="str">
        <f>VLOOKUP(Tabla1[[#This Row],[AREA]],Hoja1!A:B,2,FALSE)</f>
        <v>11. Salud pública y seguridad ciudadana</v>
      </c>
      <c r="U1304" s="45" t="s">
        <v>118</v>
      </c>
      <c r="V1304" s="42" t="str">
        <f>VLOOKUP(Tabla1[[#This Row],[PROGRAMA]],Hoja1!A:B,2,FALSE)</f>
        <v>1621. Recogida de residuos</v>
      </c>
      <c r="W1304" s="45">
        <v>21</v>
      </c>
      <c r="X1304" s="45">
        <v>214</v>
      </c>
    </row>
    <row r="1305" spans="1:24" x14ac:dyDescent="0.25">
      <c r="A1305" s="33">
        <v>220260005964</v>
      </c>
      <c r="B1305" s="55" t="s">
        <v>485</v>
      </c>
      <c r="C1305" s="34">
        <v>46086</v>
      </c>
      <c r="D1305" s="33">
        <v>22026000689</v>
      </c>
      <c r="E1305" s="55" t="s">
        <v>971</v>
      </c>
      <c r="F1305" s="35">
        <v>2897.39</v>
      </c>
      <c r="G1305" s="55" t="s">
        <v>2614</v>
      </c>
      <c r="H1305" s="55" t="s">
        <v>2622</v>
      </c>
      <c r="I1305" s="33">
        <v>300</v>
      </c>
      <c r="J1305" s="55" t="s">
        <v>455</v>
      </c>
      <c r="K1305" s="55" t="s">
        <v>455</v>
      </c>
      <c r="L1305" s="55" t="s">
        <v>473</v>
      </c>
      <c r="M1305" s="55" t="s">
        <v>457</v>
      </c>
      <c r="N1305" s="55" t="s">
        <v>458</v>
      </c>
      <c r="O1305" s="32" t="s">
        <v>280</v>
      </c>
      <c r="P1305" s="32" t="s">
        <v>242</v>
      </c>
      <c r="Q1305" s="45" t="s">
        <v>396</v>
      </c>
      <c r="R1305" s="32" t="s">
        <v>231</v>
      </c>
      <c r="S1305" s="45" t="s">
        <v>262</v>
      </c>
      <c r="T1305" s="42" t="str">
        <f>VLOOKUP(Tabla1[[#This Row],[AREA]],Hoja1!A:B,2,FALSE)</f>
        <v>11. Salud pública y seguridad ciudadana</v>
      </c>
      <c r="U1305" s="45" t="s">
        <v>118</v>
      </c>
      <c r="V1305" s="42" t="str">
        <f>VLOOKUP(Tabla1[[#This Row],[PROGRAMA]],Hoja1!A:B,2,FALSE)</f>
        <v>1621. Recogida de residuos</v>
      </c>
      <c r="W1305" s="45">
        <v>21</v>
      </c>
      <c r="X1305" s="45">
        <v>214</v>
      </c>
    </row>
    <row r="1306" spans="1:24" x14ac:dyDescent="0.25">
      <c r="A1306" s="33">
        <v>220260006980</v>
      </c>
      <c r="B1306" s="55" t="s">
        <v>485</v>
      </c>
      <c r="C1306" s="34">
        <v>46092</v>
      </c>
      <c r="D1306" s="33">
        <v>22026000689</v>
      </c>
      <c r="E1306" s="55" t="s">
        <v>971</v>
      </c>
      <c r="F1306" s="35">
        <v>2856.66</v>
      </c>
      <c r="G1306" s="55" t="s">
        <v>2614</v>
      </c>
      <c r="H1306" s="55" t="s">
        <v>2622</v>
      </c>
      <c r="I1306" s="33">
        <v>300</v>
      </c>
      <c r="J1306" s="55" t="s">
        <v>455</v>
      </c>
      <c r="K1306" s="55" t="s">
        <v>455</v>
      </c>
      <c r="L1306" s="55" t="s">
        <v>473</v>
      </c>
      <c r="M1306" s="55" t="s">
        <v>457</v>
      </c>
      <c r="N1306" s="55" t="s">
        <v>458</v>
      </c>
      <c r="O1306" s="32" t="s">
        <v>280</v>
      </c>
      <c r="P1306" s="32" t="s">
        <v>242</v>
      </c>
      <c r="Q1306" s="45" t="s">
        <v>396</v>
      </c>
      <c r="R1306" s="32" t="s">
        <v>231</v>
      </c>
      <c r="S1306" s="45" t="s">
        <v>262</v>
      </c>
      <c r="T1306" s="42" t="str">
        <f>VLOOKUP(Tabla1[[#This Row],[AREA]],Hoja1!A:B,2,FALSE)</f>
        <v>11. Salud pública y seguridad ciudadana</v>
      </c>
      <c r="U1306" s="45" t="s">
        <v>118</v>
      </c>
      <c r="V1306" s="42" t="str">
        <f>VLOOKUP(Tabla1[[#This Row],[PROGRAMA]],Hoja1!A:B,2,FALSE)</f>
        <v>1621. Recogida de residuos</v>
      </c>
      <c r="W1306" s="45">
        <v>21</v>
      </c>
      <c r="X1306" s="45">
        <v>214</v>
      </c>
    </row>
    <row r="1307" spans="1:24" x14ac:dyDescent="0.25">
      <c r="A1307" s="33">
        <v>220260010436</v>
      </c>
      <c r="B1307" s="55" t="s">
        <v>485</v>
      </c>
      <c r="C1307" s="34">
        <v>46108</v>
      </c>
      <c r="D1307" s="33">
        <v>22026002189</v>
      </c>
      <c r="E1307" s="55" t="s">
        <v>537</v>
      </c>
      <c r="F1307" s="35">
        <v>133.71</v>
      </c>
      <c r="G1307" s="55" t="s">
        <v>2614</v>
      </c>
      <c r="H1307" s="55" t="s">
        <v>2623</v>
      </c>
      <c r="I1307" s="33">
        <v>300</v>
      </c>
      <c r="J1307" s="55" t="s">
        <v>455</v>
      </c>
      <c r="K1307" s="55" t="s">
        <v>455</v>
      </c>
      <c r="L1307" s="55" t="s">
        <v>473</v>
      </c>
      <c r="M1307" s="55" t="s">
        <v>457</v>
      </c>
      <c r="N1307" s="55" t="s">
        <v>458</v>
      </c>
      <c r="O1307" s="32" t="s">
        <v>280</v>
      </c>
      <c r="P1307" s="32" t="s">
        <v>242</v>
      </c>
      <c r="Q1307" s="45" t="s">
        <v>396</v>
      </c>
      <c r="R1307" s="32" t="s">
        <v>231</v>
      </c>
      <c r="S1307" s="45" t="s">
        <v>262</v>
      </c>
      <c r="T1307" s="42" t="str">
        <f>VLOOKUP(Tabla1[[#This Row],[AREA]],Hoja1!A:B,2,FALSE)</f>
        <v>11. Salud pública y seguridad ciudadana</v>
      </c>
      <c r="U1307" s="45" t="s">
        <v>112</v>
      </c>
      <c r="V1307" s="42" t="str">
        <f>VLOOKUP(Tabla1[[#This Row],[PROGRAMA]],Hoja1!A:B,2,FALSE)</f>
        <v>1361. Prevención y extinción de incencios</v>
      </c>
      <c r="W1307" s="45">
        <v>22</v>
      </c>
      <c r="X1307" s="45">
        <v>22199</v>
      </c>
    </row>
    <row r="1308" spans="1:24" x14ac:dyDescent="0.25">
      <c r="A1308" s="33">
        <v>220260005001</v>
      </c>
      <c r="B1308" s="55" t="s">
        <v>485</v>
      </c>
      <c r="C1308" s="34">
        <v>46085</v>
      </c>
      <c r="D1308" s="33">
        <v>22026002240</v>
      </c>
      <c r="E1308" s="55" t="s">
        <v>2611</v>
      </c>
      <c r="F1308" s="35">
        <v>354.46</v>
      </c>
      <c r="G1308" s="55" t="s">
        <v>2624</v>
      </c>
      <c r="H1308" s="55" t="s">
        <v>2625</v>
      </c>
      <c r="I1308" s="33">
        <v>300</v>
      </c>
      <c r="J1308" s="55" t="s">
        <v>455</v>
      </c>
      <c r="K1308" s="55" t="s">
        <v>455</v>
      </c>
      <c r="L1308" s="55" t="s">
        <v>456</v>
      </c>
      <c r="M1308" s="55" t="s">
        <v>457</v>
      </c>
      <c r="N1308" s="55" t="s">
        <v>458</v>
      </c>
      <c r="O1308" s="32" t="s">
        <v>280</v>
      </c>
      <c r="P1308" s="32" t="s">
        <v>242</v>
      </c>
      <c r="Q1308" s="45" t="s">
        <v>396</v>
      </c>
      <c r="R1308" s="32" t="s">
        <v>231</v>
      </c>
      <c r="S1308" s="45" t="s">
        <v>262</v>
      </c>
      <c r="T1308" s="42" t="str">
        <f>VLOOKUP(Tabla1[[#This Row],[AREA]],Hoja1!A:B,2,FALSE)</f>
        <v>11. Salud pública y seguridad ciudadana</v>
      </c>
      <c r="U1308" s="45" t="s">
        <v>106</v>
      </c>
      <c r="V1308" s="42" t="str">
        <f>VLOOKUP(Tabla1[[#This Row],[PROGRAMA]],Hoja1!A:B,2,FALSE)</f>
        <v>1321. Policía municipal</v>
      </c>
      <c r="W1308" s="45">
        <v>21</v>
      </c>
      <c r="X1308" s="45">
        <v>214</v>
      </c>
    </row>
    <row r="1309" spans="1:24" x14ac:dyDescent="0.25">
      <c r="A1309" s="33">
        <v>220260005003</v>
      </c>
      <c r="B1309" s="55" t="s">
        <v>485</v>
      </c>
      <c r="C1309" s="34">
        <v>46085</v>
      </c>
      <c r="D1309" s="33">
        <v>22026002240</v>
      </c>
      <c r="E1309" s="55" t="s">
        <v>2611</v>
      </c>
      <c r="F1309" s="35">
        <v>240.79</v>
      </c>
      <c r="G1309" s="55" t="s">
        <v>2624</v>
      </c>
      <c r="H1309" s="55" t="s">
        <v>2626</v>
      </c>
      <c r="I1309" s="33">
        <v>300</v>
      </c>
      <c r="J1309" s="55" t="s">
        <v>455</v>
      </c>
      <c r="K1309" s="55" t="s">
        <v>455</v>
      </c>
      <c r="L1309" s="55" t="s">
        <v>456</v>
      </c>
      <c r="M1309" s="55" t="s">
        <v>457</v>
      </c>
      <c r="N1309" s="55" t="s">
        <v>458</v>
      </c>
      <c r="O1309" s="32" t="s">
        <v>280</v>
      </c>
      <c r="P1309" s="32" t="s">
        <v>242</v>
      </c>
      <c r="Q1309" s="45" t="s">
        <v>396</v>
      </c>
      <c r="R1309" s="32" t="s">
        <v>231</v>
      </c>
      <c r="S1309" s="45" t="s">
        <v>262</v>
      </c>
      <c r="T1309" s="42" t="str">
        <f>VLOOKUP(Tabla1[[#This Row],[AREA]],Hoja1!A:B,2,FALSE)</f>
        <v>11. Salud pública y seguridad ciudadana</v>
      </c>
      <c r="U1309" s="45" t="s">
        <v>106</v>
      </c>
      <c r="V1309" s="42" t="str">
        <f>VLOOKUP(Tabla1[[#This Row],[PROGRAMA]],Hoja1!A:B,2,FALSE)</f>
        <v>1321. Policía municipal</v>
      </c>
      <c r="W1309" s="45">
        <v>21</v>
      </c>
      <c r="X1309" s="45">
        <v>214</v>
      </c>
    </row>
    <row r="1310" spans="1:24" x14ac:dyDescent="0.25">
      <c r="A1310" s="33">
        <v>220260005005</v>
      </c>
      <c r="B1310" s="55" t="s">
        <v>485</v>
      </c>
      <c r="C1310" s="34">
        <v>46085</v>
      </c>
      <c r="D1310" s="33">
        <v>22026002240</v>
      </c>
      <c r="E1310" s="55" t="s">
        <v>2611</v>
      </c>
      <c r="F1310" s="35">
        <v>558.98</v>
      </c>
      <c r="G1310" s="55" t="s">
        <v>2624</v>
      </c>
      <c r="H1310" s="55" t="s">
        <v>2627</v>
      </c>
      <c r="I1310" s="33">
        <v>300</v>
      </c>
      <c r="J1310" s="55" t="s">
        <v>455</v>
      </c>
      <c r="K1310" s="55" t="s">
        <v>455</v>
      </c>
      <c r="L1310" s="55" t="s">
        <v>456</v>
      </c>
      <c r="M1310" s="55" t="s">
        <v>457</v>
      </c>
      <c r="N1310" s="55" t="s">
        <v>458</v>
      </c>
      <c r="O1310" s="32" t="s">
        <v>280</v>
      </c>
      <c r="P1310" s="32" t="s">
        <v>242</v>
      </c>
      <c r="Q1310" s="45" t="s">
        <v>396</v>
      </c>
      <c r="R1310" s="32" t="s">
        <v>231</v>
      </c>
      <c r="S1310" s="45" t="s">
        <v>262</v>
      </c>
      <c r="T1310" s="42" t="str">
        <f>VLOOKUP(Tabla1[[#This Row],[AREA]],Hoja1!A:B,2,FALSE)</f>
        <v>11. Salud pública y seguridad ciudadana</v>
      </c>
      <c r="U1310" s="45" t="s">
        <v>106</v>
      </c>
      <c r="V1310" s="42" t="str">
        <f>VLOOKUP(Tabla1[[#This Row],[PROGRAMA]],Hoja1!A:B,2,FALSE)</f>
        <v>1321. Policía municipal</v>
      </c>
      <c r="W1310" s="45">
        <v>21</v>
      </c>
      <c r="X1310" s="45">
        <v>214</v>
      </c>
    </row>
    <row r="1311" spans="1:24" x14ac:dyDescent="0.25">
      <c r="A1311" s="33">
        <v>220260005039</v>
      </c>
      <c r="B1311" s="55" t="s">
        <v>485</v>
      </c>
      <c r="C1311" s="34">
        <v>46085</v>
      </c>
      <c r="D1311" s="33">
        <v>22026002240</v>
      </c>
      <c r="E1311" s="55" t="s">
        <v>2611</v>
      </c>
      <c r="F1311" s="35">
        <v>874.89</v>
      </c>
      <c r="G1311" s="55" t="s">
        <v>2624</v>
      </c>
      <c r="H1311" s="55" t="s">
        <v>2628</v>
      </c>
      <c r="I1311" s="33">
        <v>300</v>
      </c>
      <c r="J1311" s="55" t="s">
        <v>455</v>
      </c>
      <c r="K1311" s="55" t="s">
        <v>455</v>
      </c>
      <c r="L1311" s="55" t="s">
        <v>456</v>
      </c>
      <c r="M1311" s="55" t="s">
        <v>457</v>
      </c>
      <c r="N1311" s="55" t="s">
        <v>458</v>
      </c>
      <c r="O1311" s="32" t="s">
        <v>280</v>
      </c>
      <c r="P1311" s="32" t="s">
        <v>242</v>
      </c>
      <c r="Q1311" s="45" t="s">
        <v>396</v>
      </c>
      <c r="R1311" s="32" t="s">
        <v>231</v>
      </c>
      <c r="S1311" s="45" t="s">
        <v>262</v>
      </c>
      <c r="T1311" s="42" t="str">
        <f>VLOOKUP(Tabla1[[#This Row],[AREA]],Hoja1!A:B,2,FALSE)</f>
        <v>11. Salud pública y seguridad ciudadana</v>
      </c>
      <c r="U1311" s="45" t="s">
        <v>106</v>
      </c>
      <c r="V1311" s="42" t="str">
        <f>VLOOKUP(Tabla1[[#This Row],[PROGRAMA]],Hoja1!A:B,2,FALSE)</f>
        <v>1321. Policía municipal</v>
      </c>
      <c r="W1311" s="45">
        <v>21</v>
      </c>
      <c r="X1311" s="45">
        <v>214</v>
      </c>
    </row>
    <row r="1312" spans="1:24" x14ac:dyDescent="0.25">
      <c r="A1312" s="33">
        <v>220260005041</v>
      </c>
      <c r="B1312" s="55" t="s">
        <v>485</v>
      </c>
      <c r="C1312" s="34">
        <v>46085</v>
      </c>
      <c r="D1312" s="33">
        <v>22026002240</v>
      </c>
      <c r="E1312" s="55" t="s">
        <v>2611</v>
      </c>
      <c r="F1312" s="35">
        <v>2518.59</v>
      </c>
      <c r="G1312" s="55" t="s">
        <v>2624</v>
      </c>
      <c r="H1312" s="55" t="s">
        <v>2629</v>
      </c>
      <c r="I1312" s="33">
        <v>300</v>
      </c>
      <c r="J1312" s="55" t="s">
        <v>455</v>
      </c>
      <c r="K1312" s="55" t="s">
        <v>455</v>
      </c>
      <c r="L1312" s="55" t="s">
        <v>456</v>
      </c>
      <c r="M1312" s="55" t="s">
        <v>457</v>
      </c>
      <c r="N1312" s="55" t="s">
        <v>458</v>
      </c>
      <c r="O1312" s="32" t="s">
        <v>280</v>
      </c>
      <c r="P1312" s="32" t="s">
        <v>242</v>
      </c>
      <c r="Q1312" s="45" t="s">
        <v>396</v>
      </c>
      <c r="R1312" s="32" t="s">
        <v>231</v>
      </c>
      <c r="S1312" s="45" t="s">
        <v>262</v>
      </c>
      <c r="T1312" s="42" t="str">
        <f>VLOOKUP(Tabla1[[#This Row],[AREA]],Hoja1!A:B,2,FALSE)</f>
        <v>11. Salud pública y seguridad ciudadana</v>
      </c>
      <c r="U1312" s="45" t="s">
        <v>106</v>
      </c>
      <c r="V1312" s="42" t="str">
        <f>VLOOKUP(Tabla1[[#This Row],[PROGRAMA]],Hoja1!A:B,2,FALSE)</f>
        <v>1321. Policía municipal</v>
      </c>
      <c r="W1312" s="45">
        <v>21</v>
      </c>
      <c r="X1312" s="45">
        <v>214</v>
      </c>
    </row>
    <row r="1313" spans="1:24" x14ac:dyDescent="0.25">
      <c r="A1313" s="33">
        <v>220260010490</v>
      </c>
      <c r="B1313" s="55" t="s">
        <v>485</v>
      </c>
      <c r="C1313" s="34">
        <v>46108</v>
      </c>
      <c r="D1313" s="33">
        <v>22026002240</v>
      </c>
      <c r="E1313" s="55" t="s">
        <v>2611</v>
      </c>
      <c r="F1313" s="35">
        <v>210.54</v>
      </c>
      <c r="G1313" s="55" t="s">
        <v>2624</v>
      </c>
      <c r="H1313" s="55" t="s">
        <v>2630</v>
      </c>
      <c r="I1313" s="33">
        <v>300</v>
      </c>
      <c r="J1313" s="55" t="s">
        <v>455</v>
      </c>
      <c r="K1313" s="55" t="s">
        <v>455</v>
      </c>
      <c r="L1313" s="55" t="s">
        <v>456</v>
      </c>
      <c r="M1313" s="55" t="s">
        <v>457</v>
      </c>
      <c r="N1313" s="55" t="s">
        <v>458</v>
      </c>
      <c r="O1313" s="32" t="s">
        <v>280</v>
      </c>
      <c r="P1313" s="32" t="s">
        <v>242</v>
      </c>
      <c r="Q1313" s="45" t="s">
        <v>396</v>
      </c>
      <c r="R1313" s="32" t="s">
        <v>231</v>
      </c>
      <c r="S1313" s="45" t="s">
        <v>262</v>
      </c>
      <c r="T1313" s="42" t="str">
        <f>VLOOKUP(Tabla1[[#This Row],[AREA]],Hoja1!A:B,2,FALSE)</f>
        <v>11. Salud pública y seguridad ciudadana</v>
      </c>
      <c r="U1313" s="45" t="s">
        <v>106</v>
      </c>
      <c r="V1313" s="42" t="str">
        <f>VLOOKUP(Tabla1[[#This Row],[PROGRAMA]],Hoja1!A:B,2,FALSE)</f>
        <v>1321. Policía municipal</v>
      </c>
      <c r="W1313" s="45">
        <v>21</v>
      </c>
      <c r="X1313" s="45">
        <v>214</v>
      </c>
    </row>
    <row r="1314" spans="1:24" x14ac:dyDescent="0.25">
      <c r="A1314" s="33">
        <v>220250016048</v>
      </c>
      <c r="B1314" s="55" t="s">
        <v>451</v>
      </c>
      <c r="C1314" s="34">
        <v>46099</v>
      </c>
      <c r="D1314" s="33">
        <v>22025003444</v>
      </c>
      <c r="E1314" s="55" t="s">
        <v>1765</v>
      </c>
      <c r="F1314" s="35">
        <v>240.08</v>
      </c>
      <c r="G1314" s="55" t="s">
        <v>981</v>
      </c>
      <c r="H1314" s="55" t="s">
        <v>2631</v>
      </c>
      <c r="I1314" s="33">
        <v>220</v>
      </c>
      <c r="J1314" s="55" t="s">
        <v>812</v>
      </c>
      <c r="K1314" s="55" t="s">
        <v>455</v>
      </c>
      <c r="L1314" s="55" t="s">
        <v>456</v>
      </c>
      <c r="M1314" s="55" t="s">
        <v>457</v>
      </c>
      <c r="N1314" s="55" t="s">
        <v>458</v>
      </c>
      <c r="O1314" s="32" t="s">
        <v>280</v>
      </c>
      <c r="P1314" s="32" t="s">
        <v>242</v>
      </c>
      <c r="Q1314" s="45">
        <v>6</v>
      </c>
      <c r="R1314" s="32" t="s">
        <v>232</v>
      </c>
      <c r="S1314" s="45" t="s">
        <v>74</v>
      </c>
      <c r="T1314" s="42" t="str">
        <f>VLOOKUP(Tabla1[[#This Row],[AREA]],Hoja1!A:B,2,FALSE)</f>
        <v>09. Turismo, eventos y marca ciudad</v>
      </c>
      <c r="U1314" s="45">
        <v>4321</v>
      </c>
      <c r="V1314" s="42" t="str">
        <f>VLOOKUP(Tabla1[[#This Row],[PROGRAMA]],Hoja1!A:B,2,FALSE)</f>
        <v>4321. Turismo</v>
      </c>
      <c r="W1314" s="45">
        <v>63</v>
      </c>
      <c r="X1314" s="45">
        <v>632</v>
      </c>
    </row>
    <row r="1315" spans="1:24" x14ac:dyDescent="0.25">
      <c r="A1315" s="33">
        <v>220260004715</v>
      </c>
      <c r="B1315" s="55" t="s">
        <v>451</v>
      </c>
      <c r="C1315" s="34">
        <v>46084</v>
      </c>
      <c r="D1315" s="33">
        <v>22026002553</v>
      </c>
      <c r="E1315" s="55" t="s">
        <v>1765</v>
      </c>
      <c r="F1315" s="35">
        <v>40168.03</v>
      </c>
      <c r="G1315" s="55" t="s">
        <v>2632</v>
      </c>
      <c r="H1315" s="55" t="s">
        <v>2633</v>
      </c>
      <c r="I1315" s="33">
        <v>220</v>
      </c>
      <c r="J1315" s="55" t="s">
        <v>2634</v>
      </c>
      <c r="K1315" s="55" t="s">
        <v>1239</v>
      </c>
      <c r="L1315" s="55" t="s">
        <v>644</v>
      </c>
      <c r="M1315" s="55" t="s">
        <v>457</v>
      </c>
      <c r="N1315" s="55" t="s">
        <v>458</v>
      </c>
      <c r="O1315" s="32" t="s">
        <v>280</v>
      </c>
      <c r="P1315" s="32" t="s">
        <v>242</v>
      </c>
      <c r="Q1315" s="45">
        <v>6</v>
      </c>
      <c r="R1315" s="32" t="s">
        <v>232</v>
      </c>
      <c r="S1315" s="45" t="s">
        <v>74</v>
      </c>
      <c r="T1315" s="42" t="str">
        <f>VLOOKUP(Tabla1[[#This Row],[AREA]],Hoja1!A:B,2,FALSE)</f>
        <v>09. Turismo, eventos y marca ciudad</v>
      </c>
      <c r="U1315" s="45">
        <v>4321</v>
      </c>
      <c r="V1315" s="42" t="str">
        <f>VLOOKUP(Tabla1[[#This Row],[PROGRAMA]],Hoja1!A:B,2,FALSE)</f>
        <v>4321. Turismo</v>
      </c>
      <c r="W1315" s="45">
        <v>63</v>
      </c>
      <c r="X1315" s="45">
        <v>632</v>
      </c>
    </row>
    <row r="1316" spans="1:24" x14ac:dyDescent="0.25">
      <c r="A1316" s="33">
        <v>220260006051</v>
      </c>
      <c r="B1316" s="55" t="s">
        <v>451</v>
      </c>
      <c r="C1316" s="34">
        <v>46086</v>
      </c>
      <c r="D1316" s="33">
        <v>22026002684</v>
      </c>
      <c r="E1316" s="55" t="s">
        <v>992</v>
      </c>
      <c r="F1316" s="35">
        <v>850</v>
      </c>
      <c r="G1316" s="55" t="s">
        <v>57</v>
      </c>
      <c r="H1316" s="55" t="s">
        <v>2635</v>
      </c>
      <c r="I1316" s="33">
        <v>220</v>
      </c>
      <c r="J1316" s="55" t="s">
        <v>455</v>
      </c>
      <c r="K1316" s="55" t="s">
        <v>455</v>
      </c>
      <c r="L1316" s="55" t="s">
        <v>473</v>
      </c>
      <c r="M1316" s="55" t="s">
        <v>467</v>
      </c>
      <c r="N1316" s="55" t="s">
        <v>468</v>
      </c>
      <c r="O1316" s="32" t="s">
        <v>281</v>
      </c>
      <c r="P1316" s="32" t="s">
        <v>242</v>
      </c>
      <c r="Q1316" s="45" t="s">
        <v>396</v>
      </c>
      <c r="R1316" s="32" t="s">
        <v>231</v>
      </c>
      <c r="S1316" s="45" t="s">
        <v>262</v>
      </c>
      <c r="T1316" s="42" t="str">
        <f>VLOOKUP(Tabla1[[#This Row],[AREA]],Hoja1!A:B,2,FALSE)</f>
        <v>11. Salud pública y seguridad ciudadana</v>
      </c>
      <c r="U1316" s="45" t="s">
        <v>121</v>
      </c>
      <c r="V1316" s="42" t="str">
        <f>VLOOKUP(Tabla1[[#This Row],[PROGRAMA]],Hoja1!A:B,2,FALSE)</f>
        <v>1631. Limpieza viaria</v>
      </c>
      <c r="W1316" s="45">
        <v>22</v>
      </c>
      <c r="X1316" s="45">
        <v>22199</v>
      </c>
    </row>
    <row r="1317" spans="1:24" x14ac:dyDescent="0.25">
      <c r="A1317" s="33">
        <v>220260004883</v>
      </c>
      <c r="B1317" s="55" t="s">
        <v>485</v>
      </c>
      <c r="C1317" s="34">
        <v>46085</v>
      </c>
      <c r="D1317" s="33">
        <v>22026000691</v>
      </c>
      <c r="E1317" s="55" t="s">
        <v>971</v>
      </c>
      <c r="F1317" s="35">
        <v>4144.92</v>
      </c>
      <c r="G1317" s="55" t="s">
        <v>2636</v>
      </c>
      <c r="H1317" s="55" t="s">
        <v>2609</v>
      </c>
      <c r="I1317" s="33">
        <v>300</v>
      </c>
      <c r="J1317" s="55" t="s">
        <v>455</v>
      </c>
      <c r="K1317" s="55" t="s">
        <v>455</v>
      </c>
      <c r="L1317" s="55" t="s">
        <v>456</v>
      </c>
      <c r="M1317" s="55" t="s">
        <v>457</v>
      </c>
      <c r="N1317" s="55" t="s">
        <v>458</v>
      </c>
      <c r="O1317" s="32" t="s">
        <v>280</v>
      </c>
      <c r="P1317" s="32" t="s">
        <v>242</v>
      </c>
      <c r="Q1317" s="45" t="s">
        <v>396</v>
      </c>
      <c r="R1317" s="32" t="s">
        <v>231</v>
      </c>
      <c r="S1317" s="45" t="s">
        <v>262</v>
      </c>
      <c r="T1317" s="42" t="str">
        <f>VLOOKUP(Tabla1[[#This Row],[AREA]],Hoja1!A:B,2,FALSE)</f>
        <v>11. Salud pública y seguridad ciudadana</v>
      </c>
      <c r="U1317" s="45" t="s">
        <v>118</v>
      </c>
      <c r="V1317" s="42" t="str">
        <f>VLOOKUP(Tabla1[[#This Row],[PROGRAMA]],Hoja1!A:B,2,FALSE)</f>
        <v>1621. Recogida de residuos</v>
      </c>
      <c r="W1317" s="45">
        <v>21</v>
      </c>
      <c r="X1317" s="45">
        <v>214</v>
      </c>
    </row>
    <row r="1318" spans="1:24" x14ac:dyDescent="0.25">
      <c r="A1318" s="33">
        <v>220260004908</v>
      </c>
      <c r="B1318" s="55" t="s">
        <v>485</v>
      </c>
      <c r="C1318" s="34">
        <v>46085</v>
      </c>
      <c r="D1318" s="33">
        <v>22026000691</v>
      </c>
      <c r="E1318" s="55" t="s">
        <v>971</v>
      </c>
      <c r="F1318" s="35">
        <v>580.79999999999995</v>
      </c>
      <c r="G1318" s="55" t="s">
        <v>2636</v>
      </c>
      <c r="H1318" s="55" t="s">
        <v>2609</v>
      </c>
      <c r="I1318" s="33">
        <v>300</v>
      </c>
      <c r="J1318" s="55" t="s">
        <v>455</v>
      </c>
      <c r="K1318" s="55" t="s">
        <v>455</v>
      </c>
      <c r="L1318" s="55" t="s">
        <v>456</v>
      </c>
      <c r="M1318" s="55" t="s">
        <v>457</v>
      </c>
      <c r="N1318" s="55" t="s">
        <v>458</v>
      </c>
      <c r="O1318" s="32" t="s">
        <v>280</v>
      </c>
      <c r="P1318" s="32" t="s">
        <v>242</v>
      </c>
      <c r="Q1318" s="45" t="s">
        <v>396</v>
      </c>
      <c r="R1318" s="32" t="s">
        <v>231</v>
      </c>
      <c r="S1318" s="45" t="s">
        <v>262</v>
      </c>
      <c r="T1318" s="42" t="str">
        <f>VLOOKUP(Tabla1[[#This Row],[AREA]],Hoja1!A:B,2,FALSE)</f>
        <v>11. Salud pública y seguridad ciudadana</v>
      </c>
      <c r="U1318" s="45" t="s">
        <v>118</v>
      </c>
      <c r="V1318" s="42" t="str">
        <f>VLOOKUP(Tabla1[[#This Row],[PROGRAMA]],Hoja1!A:B,2,FALSE)</f>
        <v>1621. Recogida de residuos</v>
      </c>
      <c r="W1318" s="45">
        <v>21</v>
      </c>
      <c r="X1318" s="45">
        <v>214</v>
      </c>
    </row>
    <row r="1319" spans="1:24" x14ac:dyDescent="0.25">
      <c r="A1319" s="33">
        <v>220260006008</v>
      </c>
      <c r="B1319" s="55" t="s">
        <v>485</v>
      </c>
      <c r="C1319" s="34">
        <v>46086</v>
      </c>
      <c r="D1319" s="33">
        <v>22026000689</v>
      </c>
      <c r="E1319" s="55" t="s">
        <v>971</v>
      </c>
      <c r="F1319" s="35">
        <v>2549.88</v>
      </c>
      <c r="G1319" s="55" t="s">
        <v>2636</v>
      </c>
      <c r="H1319" s="55" t="s">
        <v>2637</v>
      </c>
      <c r="I1319" s="33">
        <v>300</v>
      </c>
      <c r="J1319" s="55" t="s">
        <v>455</v>
      </c>
      <c r="K1319" s="55" t="s">
        <v>455</v>
      </c>
      <c r="L1319" s="55" t="s">
        <v>456</v>
      </c>
      <c r="M1319" s="55" t="s">
        <v>457</v>
      </c>
      <c r="N1319" s="55" t="s">
        <v>458</v>
      </c>
      <c r="O1319" s="32" t="s">
        <v>280</v>
      </c>
      <c r="P1319" s="32" t="s">
        <v>242</v>
      </c>
      <c r="Q1319" s="45" t="s">
        <v>396</v>
      </c>
      <c r="R1319" s="32" t="s">
        <v>231</v>
      </c>
      <c r="S1319" s="45" t="s">
        <v>262</v>
      </c>
      <c r="T1319" s="42" t="str">
        <f>VLOOKUP(Tabla1[[#This Row],[AREA]],Hoja1!A:B,2,FALSE)</f>
        <v>11. Salud pública y seguridad ciudadana</v>
      </c>
      <c r="U1319" s="45" t="s">
        <v>118</v>
      </c>
      <c r="V1319" s="42" t="str">
        <f>VLOOKUP(Tabla1[[#This Row],[PROGRAMA]],Hoja1!A:B,2,FALSE)</f>
        <v>1621. Recogida de residuos</v>
      </c>
      <c r="W1319" s="45">
        <v>21</v>
      </c>
      <c r="X1319" s="45">
        <v>214</v>
      </c>
    </row>
    <row r="1320" spans="1:24" x14ac:dyDescent="0.25">
      <c r="A1320" s="33">
        <v>220260006952</v>
      </c>
      <c r="B1320" s="55" t="s">
        <v>485</v>
      </c>
      <c r="C1320" s="34">
        <v>46092</v>
      </c>
      <c r="D1320" s="33">
        <v>22026000691</v>
      </c>
      <c r="E1320" s="55" t="s">
        <v>971</v>
      </c>
      <c r="F1320" s="35">
        <v>2650.7</v>
      </c>
      <c r="G1320" s="55" t="s">
        <v>2636</v>
      </c>
      <c r="H1320" s="55" t="s">
        <v>2638</v>
      </c>
      <c r="I1320" s="33">
        <v>300</v>
      </c>
      <c r="J1320" s="55" t="s">
        <v>455</v>
      </c>
      <c r="K1320" s="55" t="s">
        <v>455</v>
      </c>
      <c r="L1320" s="55" t="s">
        <v>456</v>
      </c>
      <c r="M1320" s="55" t="s">
        <v>457</v>
      </c>
      <c r="N1320" s="55" t="s">
        <v>458</v>
      </c>
      <c r="O1320" s="32" t="s">
        <v>280</v>
      </c>
      <c r="P1320" s="32" t="s">
        <v>242</v>
      </c>
      <c r="Q1320" s="45" t="s">
        <v>396</v>
      </c>
      <c r="R1320" s="32" t="s">
        <v>231</v>
      </c>
      <c r="S1320" s="45" t="s">
        <v>262</v>
      </c>
      <c r="T1320" s="42" t="str">
        <f>VLOOKUP(Tabla1[[#This Row],[AREA]],Hoja1!A:B,2,FALSE)</f>
        <v>11. Salud pública y seguridad ciudadana</v>
      </c>
      <c r="U1320" s="45" t="s">
        <v>118</v>
      </c>
      <c r="V1320" s="42" t="str">
        <f>VLOOKUP(Tabla1[[#This Row],[PROGRAMA]],Hoja1!A:B,2,FALSE)</f>
        <v>1621. Recogida de residuos</v>
      </c>
      <c r="W1320" s="45">
        <v>21</v>
      </c>
      <c r="X1320" s="45">
        <v>214</v>
      </c>
    </row>
    <row r="1321" spans="1:24" x14ac:dyDescent="0.25">
      <c r="A1321" s="33">
        <v>220260004703</v>
      </c>
      <c r="B1321" s="55" t="s">
        <v>451</v>
      </c>
      <c r="C1321" s="34">
        <v>46084</v>
      </c>
      <c r="D1321" s="33">
        <v>22026002474</v>
      </c>
      <c r="E1321" s="55" t="s">
        <v>650</v>
      </c>
      <c r="F1321" s="35">
        <v>9873.6</v>
      </c>
      <c r="G1321" s="55" t="s">
        <v>64</v>
      </c>
      <c r="H1321" s="55" t="s">
        <v>2639</v>
      </c>
      <c r="I1321" s="33">
        <v>220</v>
      </c>
      <c r="J1321" s="55" t="s">
        <v>455</v>
      </c>
      <c r="K1321" s="55" t="s">
        <v>455</v>
      </c>
      <c r="L1321" s="55" t="s">
        <v>473</v>
      </c>
      <c r="M1321" s="55" t="s">
        <v>467</v>
      </c>
      <c r="N1321" s="55" t="s">
        <v>468</v>
      </c>
      <c r="O1321" s="32" t="s">
        <v>281</v>
      </c>
      <c r="P1321" s="32" t="s">
        <v>242</v>
      </c>
      <c r="Q1321" s="45" t="s">
        <v>397</v>
      </c>
      <c r="R1321" s="32" t="s">
        <v>232</v>
      </c>
      <c r="S1321" s="45" t="s">
        <v>75</v>
      </c>
      <c r="T1321" s="42" t="str">
        <f>VLOOKUP(Tabla1[[#This Row],[AREA]],Hoja1!A:B,2,FALSE)</f>
        <v>10. Personas mayores, familia y servicios sociales</v>
      </c>
      <c r="U1321" s="45" t="s">
        <v>132</v>
      </c>
      <c r="V1321" s="42" t="str">
        <f>VLOOKUP(Tabla1[[#This Row],[PROGRAMA]],Hoja1!A:B,2,FALSE)</f>
        <v>2312. Iniciativas sociales</v>
      </c>
      <c r="W1321" s="45">
        <v>63</v>
      </c>
      <c r="X1321" s="45">
        <v>632</v>
      </c>
    </row>
    <row r="1322" spans="1:24" x14ac:dyDescent="0.25">
      <c r="A1322" s="33">
        <v>220250034376</v>
      </c>
      <c r="B1322" s="55" t="s">
        <v>451</v>
      </c>
      <c r="C1322" s="34">
        <v>46099</v>
      </c>
      <c r="D1322" s="33">
        <v>22025004448</v>
      </c>
      <c r="E1322" s="55" t="s">
        <v>1765</v>
      </c>
      <c r="F1322" s="35">
        <v>5390.57</v>
      </c>
      <c r="G1322" s="55" t="s">
        <v>2640</v>
      </c>
      <c r="H1322" s="55" t="s">
        <v>2641</v>
      </c>
      <c r="I1322" s="33">
        <v>220</v>
      </c>
      <c r="J1322" s="55" t="s">
        <v>2642</v>
      </c>
      <c r="K1322" s="55" t="s">
        <v>2642</v>
      </c>
      <c r="L1322" s="55" t="s">
        <v>644</v>
      </c>
      <c r="M1322" s="55" t="s">
        <v>457</v>
      </c>
      <c r="N1322" s="55" t="s">
        <v>458</v>
      </c>
      <c r="O1322" s="32" t="s">
        <v>276</v>
      </c>
      <c r="P1322" s="32" t="s">
        <v>242</v>
      </c>
      <c r="Q1322" s="45">
        <v>6</v>
      </c>
      <c r="R1322" s="32" t="s">
        <v>232</v>
      </c>
      <c r="S1322" s="45" t="s">
        <v>74</v>
      </c>
      <c r="T1322" s="42" t="str">
        <f>VLOOKUP(Tabla1[[#This Row],[AREA]],Hoja1!A:B,2,FALSE)</f>
        <v>09. Turismo, eventos y marca ciudad</v>
      </c>
      <c r="U1322" s="45">
        <v>4321</v>
      </c>
      <c r="V1322" s="42" t="str">
        <f>VLOOKUP(Tabla1[[#This Row],[PROGRAMA]],Hoja1!A:B,2,FALSE)</f>
        <v>4321. Turismo</v>
      </c>
      <c r="W1322" s="45">
        <v>63</v>
      </c>
      <c r="X1322" s="45">
        <v>632</v>
      </c>
    </row>
    <row r="1323" spans="1:24" x14ac:dyDescent="0.25">
      <c r="A1323" s="33">
        <v>220260008815</v>
      </c>
      <c r="B1323" s="55" t="s">
        <v>451</v>
      </c>
      <c r="C1323" s="34">
        <v>46104</v>
      </c>
      <c r="D1323" s="33">
        <v>22026002937</v>
      </c>
      <c r="E1323" s="55" t="s">
        <v>590</v>
      </c>
      <c r="F1323" s="35">
        <v>1300</v>
      </c>
      <c r="G1323" s="55" t="s">
        <v>307</v>
      </c>
      <c r="H1323" s="55" t="s">
        <v>2643</v>
      </c>
      <c r="I1323" s="33">
        <v>220</v>
      </c>
      <c r="J1323" s="55" t="s">
        <v>2644</v>
      </c>
      <c r="K1323" s="55" t="s">
        <v>904</v>
      </c>
      <c r="L1323" s="55" t="s">
        <v>456</v>
      </c>
      <c r="M1323" s="55" t="s">
        <v>467</v>
      </c>
      <c r="N1323" s="55" t="s">
        <v>468</v>
      </c>
      <c r="O1323" s="32" t="s">
        <v>281</v>
      </c>
      <c r="P1323" s="32" t="s">
        <v>242</v>
      </c>
      <c r="Q1323" s="45" t="s">
        <v>396</v>
      </c>
      <c r="R1323" s="32" t="s">
        <v>231</v>
      </c>
      <c r="S1323" s="45" t="s">
        <v>262</v>
      </c>
      <c r="T1323" s="42" t="str">
        <f>VLOOKUP(Tabla1[[#This Row],[AREA]],Hoja1!A:B,2,FALSE)</f>
        <v>11. Salud pública y seguridad ciudadana</v>
      </c>
      <c r="U1323" s="45" t="s">
        <v>106</v>
      </c>
      <c r="V1323" s="42" t="str">
        <f>VLOOKUP(Tabla1[[#This Row],[PROGRAMA]],Hoja1!A:B,2,FALSE)</f>
        <v>1321. Policía municipal</v>
      </c>
      <c r="W1323" s="45">
        <v>21</v>
      </c>
      <c r="X1323" s="45">
        <v>213</v>
      </c>
    </row>
    <row r="1324" spans="1:24" x14ac:dyDescent="0.25">
      <c r="A1324" s="33">
        <v>220260005111</v>
      </c>
      <c r="B1324" s="55" t="s">
        <v>451</v>
      </c>
      <c r="C1324" s="34">
        <v>46085</v>
      </c>
      <c r="D1324" s="33">
        <v>22026002676</v>
      </c>
      <c r="E1324" s="55" t="s">
        <v>535</v>
      </c>
      <c r="F1324" s="35">
        <v>458.02</v>
      </c>
      <c r="G1324" s="55" t="s">
        <v>301</v>
      </c>
      <c r="H1324" s="55" t="s">
        <v>2645</v>
      </c>
      <c r="I1324" s="33">
        <v>220</v>
      </c>
      <c r="J1324" s="55" t="s">
        <v>455</v>
      </c>
      <c r="K1324" s="55" t="s">
        <v>455</v>
      </c>
      <c r="L1324" s="55" t="s">
        <v>473</v>
      </c>
      <c r="M1324" s="55" t="s">
        <v>467</v>
      </c>
      <c r="N1324" s="55" t="s">
        <v>468</v>
      </c>
      <c r="O1324" s="32" t="s">
        <v>281</v>
      </c>
      <c r="P1324" s="32" t="s">
        <v>242</v>
      </c>
      <c r="Q1324" s="45" t="s">
        <v>396</v>
      </c>
      <c r="R1324" s="32" t="s">
        <v>231</v>
      </c>
      <c r="S1324" s="45" t="s">
        <v>69</v>
      </c>
      <c r="T1324" s="42" t="str">
        <f>VLOOKUP(Tabla1[[#This Row],[AREA]],Hoja1!A:B,2,FALSE)</f>
        <v>03. Participación ciudadana y deportes</v>
      </c>
      <c r="U1324" s="45" t="s">
        <v>192</v>
      </c>
      <c r="V1324" s="42" t="str">
        <f>VLOOKUP(Tabla1[[#This Row],[PROGRAMA]],Hoja1!A:B,2,FALSE)</f>
        <v>9241. Participación ciudadana</v>
      </c>
      <c r="W1324" s="45">
        <v>21</v>
      </c>
      <c r="X1324" s="45">
        <v>212</v>
      </c>
    </row>
    <row r="1325" spans="1:24" x14ac:dyDescent="0.25">
      <c r="A1325" s="33">
        <v>220260006048</v>
      </c>
      <c r="B1325" s="55" t="s">
        <v>451</v>
      </c>
      <c r="C1325" s="34">
        <v>46086</v>
      </c>
      <c r="D1325" s="33">
        <v>22026002566</v>
      </c>
      <c r="E1325" s="55" t="s">
        <v>1199</v>
      </c>
      <c r="F1325" s="35">
        <v>578.38</v>
      </c>
      <c r="G1325" s="55" t="s">
        <v>301</v>
      </c>
      <c r="H1325" s="55" t="s">
        <v>2646</v>
      </c>
      <c r="I1325" s="33">
        <v>220</v>
      </c>
      <c r="J1325" s="55" t="s">
        <v>455</v>
      </c>
      <c r="K1325" s="55" t="s">
        <v>455</v>
      </c>
      <c r="L1325" s="55" t="s">
        <v>473</v>
      </c>
      <c r="M1325" s="55" t="s">
        <v>467</v>
      </c>
      <c r="N1325" s="55" t="s">
        <v>468</v>
      </c>
      <c r="O1325" s="32" t="s">
        <v>281</v>
      </c>
      <c r="P1325" s="32" t="s">
        <v>242</v>
      </c>
      <c r="Q1325" s="45" t="s">
        <v>396</v>
      </c>
      <c r="R1325" s="32" t="s">
        <v>231</v>
      </c>
      <c r="S1325" s="45" t="s">
        <v>68</v>
      </c>
      <c r="T1325" s="42" t="str">
        <f>VLOOKUP(Tabla1[[#This Row],[AREA]],Hoja1!A:B,2,FALSE)</f>
        <v>02. Urbanismo y vivienda</v>
      </c>
      <c r="U1325" s="45" t="s">
        <v>197</v>
      </c>
      <c r="V1325" s="42" t="str">
        <f>VLOOKUP(Tabla1[[#This Row],[PROGRAMA]],Hoja1!A:B,2,FALSE)</f>
        <v>9332. Mantenimiento de edificios e instalaciones municipales</v>
      </c>
      <c r="W1325" s="45">
        <v>21</v>
      </c>
      <c r="X1325" s="45">
        <v>212</v>
      </c>
    </row>
    <row r="1326" spans="1:24" x14ac:dyDescent="0.25">
      <c r="A1326" s="33">
        <v>220260007577</v>
      </c>
      <c r="B1326" s="55" t="s">
        <v>451</v>
      </c>
      <c r="C1326" s="34">
        <v>46094</v>
      </c>
      <c r="D1326" s="33">
        <v>22026002839</v>
      </c>
      <c r="E1326" s="55" t="s">
        <v>535</v>
      </c>
      <c r="F1326" s="35">
        <v>133.06</v>
      </c>
      <c r="G1326" s="55" t="s">
        <v>301</v>
      </c>
      <c r="H1326" s="55" t="s">
        <v>2647</v>
      </c>
      <c r="I1326" s="33">
        <v>220</v>
      </c>
      <c r="J1326" s="55" t="s">
        <v>455</v>
      </c>
      <c r="K1326" s="55" t="s">
        <v>455</v>
      </c>
      <c r="L1326" s="55" t="s">
        <v>473</v>
      </c>
      <c r="M1326" s="55" t="s">
        <v>467</v>
      </c>
      <c r="N1326" s="55" t="s">
        <v>468</v>
      </c>
      <c r="O1326" s="32" t="s">
        <v>281</v>
      </c>
      <c r="P1326" s="32" t="s">
        <v>242</v>
      </c>
      <c r="Q1326" s="45" t="s">
        <v>396</v>
      </c>
      <c r="R1326" s="32" t="s">
        <v>231</v>
      </c>
      <c r="S1326" s="45" t="s">
        <v>69</v>
      </c>
      <c r="T1326" s="42" t="str">
        <f>VLOOKUP(Tabla1[[#This Row],[AREA]],Hoja1!A:B,2,FALSE)</f>
        <v>03. Participación ciudadana y deportes</v>
      </c>
      <c r="U1326" s="45" t="s">
        <v>192</v>
      </c>
      <c r="V1326" s="42" t="str">
        <f>VLOOKUP(Tabla1[[#This Row],[PROGRAMA]],Hoja1!A:B,2,FALSE)</f>
        <v>9241. Participación ciudadana</v>
      </c>
      <c r="W1326" s="45">
        <v>21</v>
      </c>
      <c r="X1326" s="45">
        <v>212</v>
      </c>
    </row>
    <row r="1327" spans="1:24" x14ac:dyDescent="0.25">
      <c r="A1327" s="33">
        <v>220260005120</v>
      </c>
      <c r="B1327" s="55" t="s">
        <v>451</v>
      </c>
      <c r="C1327" s="34">
        <v>46085</v>
      </c>
      <c r="D1327" s="33">
        <v>22026002688</v>
      </c>
      <c r="E1327" s="55" t="s">
        <v>590</v>
      </c>
      <c r="F1327" s="35">
        <v>7247.9</v>
      </c>
      <c r="G1327" s="55" t="s">
        <v>33</v>
      </c>
      <c r="H1327" s="55" t="s">
        <v>2648</v>
      </c>
      <c r="I1327" s="33">
        <v>220</v>
      </c>
      <c r="J1327" s="55" t="s">
        <v>636</v>
      </c>
      <c r="K1327" s="55" t="s">
        <v>636</v>
      </c>
      <c r="L1327" s="55" t="s">
        <v>456</v>
      </c>
      <c r="M1327" s="55" t="s">
        <v>467</v>
      </c>
      <c r="N1327" s="55" t="s">
        <v>468</v>
      </c>
      <c r="O1327" s="32" t="s">
        <v>281</v>
      </c>
      <c r="P1327" s="32" t="s">
        <v>242</v>
      </c>
      <c r="Q1327" s="45" t="s">
        <v>396</v>
      </c>
      <c r="R1327" s="32" t="s">
        <v>231</v>
      </c>
      <c r="S1327" s="45" t="s">
        <v>262</v>
      </c>
      <c r="T1327" s="42" t="str">
        <f>VLOOKUP(Tabla1[[#This Row],[AREA]],Hoja1!A:B,2,FALSE)</f>
        <v>11. Salud pública y seguridad ciudadana</v>
      </c>
      <c r="U1327" s="45" t="s">
        <v>106</v>
      </c>
      <c r="V1327" s="42" t="str">
        <f>VLOOKUP(Tabla1[[#This Row],[PROGRAMA]],Hoja1!A:B,2,FALSE)</f>
        <v>1321. Policía municipal</v>
      </c>
      <c r="W1327" s="45">
        <v>21</v>
      </c>
      <c r="X1327" s="45">
        <v>213</v>
      </c>
    </row>
    <row r="1328" spans="1:24" x14ac:dyDescent="0.25">
      <c r="A1328" s="33">
        <v>220260006044</v>
      </c>
      <c r="B1328" s="55" t="s">
        <v>451</v>
      </c>
      <c r="C1328" s="34">
        <v>46086</v>
      </c>
      <c r="D1328" s="33">
        <v>22026002211</v>
      </c>
      <c r="E1328" s="55" t="s">
        <v>2649</v>
      </c>
      <c r="F1328" s="35">
        <v>81.31</v>
      </c>
      <c r="G1328" s="55" t="s">
        <v>638</v>
      </c>
      <c r="H1328" s="55" t="s">
        <v>2650</v>
      </c>
      <c r="I1328" s="33">
        <v>220</v>
      </c>
      <c r="J1328" s="55" t="s">
        <v>478</v>
      </c>
      <c r="K1328" s="55" t="s">
        <v>478</v>
      </c>
      <c r="L1328" s="55" t="s">
        <v>473</v>
      </c>
      <c r="M1328" s="55" t="s">
        <v>467</v>
      </c>
      <c r="N1328" s="55" t="s">
        <v>468</v>
      </c>
      <c r="O1328" s="32" t="s">
        <v>281</v>
      </c>
      <c r="P1328" s="32" t="s">
        <v>242</v>
      </c>
      <c r="Q1328" s="45" t="s">
        <v>396</v>
      </c>
      <c r="R1328" s="32" t="s">
        <v>231</v>
      </c>
      <c r="S1328" s="45" t="s">
        <v>68</v>
      </c>
      <c r="T1328" s="42" t="str">
        <f>VLOOKUP(Tabla1[[#This Row],[AREA]],Hoja1!A:B,2,FALSE)</f>
        <v>02. Urbanismo y vivienda</v>
      </c>
      <c r="U1328" s="45" t="s">
        <v>115</v>
      </c>
      <c r="V1328" s="42" t="str">
        <f>VLOOKUP(Tabla1[[#This Row],[PROGRAMA]],Hoja1!A:B,2,FALSE)</f>
        <v>1511. Planficación y gestión del urbanismo</v>
      </c>
      <c r="W1328" s="45">
        <v>22</v>
      </c>
      <c r="X1328" s="45">
        <v>22699</v>
      </c>
    </row>
    <row r="1329" spans="1:24" x14ac:dyDescent="0.25">
      <c r="A1329" s="33">
        <v>220260006671</v>
      </c>
      <c r="B1329" s="55" t="s">
        <v>451</v>
      </c>
      <c r="C1329" s="34">
        <v>46090</v>
      </c>
      <c r="D1329" s="33">
        <v>22026002735</v>
      </c>
      <c r="E1329" s="55" t="s">
        <v>581</v>
      </c>
      <c r="F1329" s="35">
        <v>193.6</v>
      </c>
      <c r="G1329" s="55" t="s">
        <v>2651</v>
      </c>
      <c r="H1329" s="55" t="s">
        <v>2652</v>
      </c>
      <c r="I1329" s="33">
        <v>220</v>
      </c>
      <c r="J1329" s="55" t="s">
        <v>455</v>
      </c>
      <c r="K1329" s="55" t="s">
        <v>455</v>
      </c>
      <c r="L1329" s="55" t="s">
        <v>456</v>
      </c>
      <c r="M1329" s="55" t="s">
        <v>467</v>
      </c>
      <c r="N1329" s="55" t="s">
        <v>468</v>
      </c>
      <c r="O1329" s="32" t="s">
        <v>281</v>
      </c>
      <c r="P1329" s="32" t="s">
        <v>242</v>
      </c>
      <c r="Q1329" s="45" t="s">
        <v>396</v>
      </c>
      <c r="R1329" s="32" t="s">
        <v>231</v>
      </c>
      <c r="S1329" s="45" t="s">
        <v>262</v>
      </c>
      <c r="T1329" s="42" t="str">
        <f>VLOOKUP(Tabla1[[#This Row],[AREA]],Hoja1!A:B,2,FALSE)</f>
        <v>11. Salud pública y seguridad ciudadana</v>
      </c>
      <c r="U1329" s="45" t="s">
        <v>112</v>
      </c>
      <c r="V1329" s="42" t="str">
        <f>VLOOKUP(Tabla1[[#This Row],[PROGRAMA]],Hoja1!A:B,2,FALSE)</f>
        <v>1361. Prevención y extinción de incencios</v>
      </c>
      <c r="W1329" s="45">
        <v>21</v>
      </c>
      <c r="X1329" s="45">
        <v>213</v>
      </c>
    </row>
    <row r="1330" spans="1:24" x14ac:dyDescent="0.25">
      <c r="A1330" s="33">
        <v>220260005928</v>
      </c>
      <c r="B1330" s="55" t="s">
        <v>451</v>
      </c>
      <c r="C1330" s="34">
        <v>46086</v>
      </c>
      <c r="D1330" s="33">
        <v>22026002658</v>
      </c>
      <c r="E1330" s="55" t="s">
        <v>977</v>
      </c>
      <c r="F1330" s="35">
        <v>7100</v>
      </c>
      <c r="G1330" s="55" t="s">
        <v>58</v>
      </c>
      <c r="H1330" s="55" t="s">
        <v>2653</v>
      </c>
      <c r="I1330" s="33">
        <v>220</v>
      </c>
      <c r="J1330" s="55" t="s">
        <v>2654</v>
      </c>
      <c r="K1330" s="55" t="s">
        <v>494</v>
      </c>
      <c r="L1330" s="55" t="s">
        <v>473</v>
      </c>
      <c r="M1330" s="55" t="s">
        <v>467</v>
      </c>
      <c r="N1330" s="55" t="s">
        <v>468</v>
      </c>
      <c r="O1330" s="32" t="s">
        <v>281</v>
      </c>
      <c r="P1330" s="32" t="s">
        <v>242</v>
      </c>
      <c r="Q1330" s="45" t="s">
        <v>396</v>
      </c>
      <c r="R1330" s="32" t="s">
        <v>231</v>
      </c>
      <c r="S1330" s="45" t="s">
        <v>66</v>
      </c>
      <c r="T1330" s="42" t="str">
        <f>VLOOKUP(Tabla1[[#This Row],[AREA]],Hoja1!A:B,2,FALSE)</f>
        <v>01. Alcaldía</v>
      </c>
      <c r="U1330" s="45" t="s">
        <v>187</v>
      </c>
      <c r="V1330" s="42" t="str">
        <f>VLOOKUP(Tabla1[[#This Row],[PROGRAMA]],Hoja1!A:B,2,FALSE)</f>
        <v>9205. Imprenta municipal</v>
      </c>
      <c r="W1330" s="45">
        <v>22</v>
      </c>
      <c r="X1330" s="45">
        <v>22199</v>
      </c>
    </row>
    <row r="1331" spans="1:24" x14ac:dyDescent="0.25">
      <c r="A1331" s="33">
        <v>220260007198</v>
      </c>
      <c r="B1331" s="55" t="s">
        <v>451</v>
      </c>
      <c r="C1331" s="34">
        <v>46092</v>
      </c>
      <c r="D1331" s="33">
        <v>22026002793</v>
      </c>
      <c r="E1331" s="55" t="s">
        <v>517</v>
      </c>
      <c r="F1331" s="35">
        <v>96.72</v>
      </c>
      <c r="G1331" s="55" t="s">
        <v>2655</v>
      </c>
      <c r="H1331" s="55" t="s">
        <v>2656</v>
      </c>
      <c r="I1331" s="33">
        <v>220</v>
      </c>
      <c r="J1331" s="55" t="s">
        <v>2657</v>
      </c>
      <c r="K1331" s="55" t="s">
        <v>478</v>
      </c>
      <c r="L1331" s="55" t="s">
        <v>473</v>
      </c>
      <c r="M1331" s="55" t="s">
        <v>467</v>
      </c>
      <c r="N1331" s="55" t="s">
        <v>468</v>
      </c>
      <c r="O1331" s="32" t="s">
        <v>281</v>
      </c>
      <c r="P1331" s="32" t="s">
        <v>242</v>
      </c>
      <c r="Q1331" s="45" t="s">
        <v>396</v>
      </c>
      <c r="R1331" s="32" t="s">
        <v>231</v>
      </c>
      <c r="S1331" s="45" t="s">
        <v>71</v>
      </c>
      <c r="T1331" s="42" t="str">
        <f>VLOOKUP(Tabla1[[#This Row],[AREA]],Hoja1!A:B,2,FALSE)</f>
        <v>06. Educación y cultura</v>
      </c>
      <c r="U1331" s="45" t="s">
        <v>153</v>
      </c>
      <c r="V1331" s="42" t="str">
        <f>VLOOKUP(Tabla1[[#This Row],[PROGRAMA]],Hoja1!A:B,2,FALSE)</f>
        <v>3321. Bibliotecas públicas</v>
      </c>
      <c r="W1331" s="45">
        <v>22</v>
      </c>
      <c r="X1331" s="45">
        <v>22001</v>
      </c>
    </row>
    <row r="1332" spans="1:24" x14ac:dyDescent="0.25">
      <c r="A1332" s="33">
        <v>220260004710</v>
      </c>
      <c r="B1332" s="55" t="s">
        <v>451</v>
      </c>
      <c r="C1332" s="34">
        <v>46084</v>
      </c>
      <c r="D1332" s="33">
        <v>22026002650</v>
      </c>
      <c r="E1332" s="55" t="s">
        <v>520</v>
      </c>
      <c r="F1332" s="35">
        <v>1013.98</v>
      </c>
      <c r="G1332" s="55" t="s">
        <v>2658</v>
      </c>
      <c r="H1332" s="55" t="s">
        <v>2659</v>
      </c>
      <c r="I1332" s="33">
        <v>220</v>
      </c>
      <c r="J1332" s="55" t="s">
        <v>974</v>
      </c>
      <c r="K1332" s="55" t="s">
        <v>455</v>
      </c>
      <c r="L1332" s="55" t="s">
        <v>456</v>
      </c>
      <c r="M1332" s="55" t="s">
        <v>467</v>
      </c>
      <c r="N1332" s="55" t="s">
        <v>468</v>
      </c>
      <c r="O1332" s="32" t="s">
        <v>281</v>
      </c>
      <c r="P1332" s="32" t="s">
        <v>242</v>
      </c>
      <c r="Q1332" s="45" t="s">
        <v>396</v>
      </c>
      <c r="R1332" s="32" t="s">
        <v>231</v>
      </c>
      <c r="S1332" s="45" t="s">
        <v>66</v>
      </c>
      <c r="T1332" s="42" t="str">
        <f>VLOOKUP(Tabla1[[#This Row],[AREA]],Hoja1!A:B,2,FALSE)</f>
        <v>01. Alcaldía</v>
      </c>
      <c r="U1332" s="45" t="s">
        <v>189</v>
      </c>
      <c r="V1332" s="42" t="str">
        <f>VLOOKUP(Tabla1[[#This Row],[PROGRAMA]],Hoja1!A:B,2,FALSE)</f>
        <v>9207. Gobierno y relaciones</v>
      </c>
      <c r="W1332" s="45">
        <v>22</v>
      </c>
      <c r="X1332" s="45">
        <v>22699</v>
      </c>
    </row>
    <row r="1333" spans="1:24" x14ac:dyDescent="0.25">
      <c r="A1333" s="33">
        <v>220260007347</v>
      </c>
      <c r="B1333" s="55" t="s">
        <v>451</v>
      </c>
      <c r="C1333" s="34">
        <v>46093</v>
      </c>
      <c r="D1333" s="33">
        <v>22026002667</v>
      </c>
      <c r="E1333" s="55" t="s">
        <v>483</v>
      </c>
      <c r="F1333" s="35">
        <v>544.5</v>
      </c>
      <c r="G1333" s="55" t="s">
        <v>2658</v>
      </c>
      <c r="H1333" s="55" t="s">
        <v>2660</v>
      </c>
      <c r="I1333" s="33">
        <v>220</v>
      </c>
      <c r="J1333" s="55" t="s">
        <v>974</v>
      </c>
      <c r="K1333" s="55" t="s">
        <v>455</v>
      </c>
      <c r="L1333" s="55" t="s">
        <v>456</v>
      </c>
      <c r="M1333" s="55" t="s">
        <v>467</v>
      </c>
      <c r="N1333" s="55" t="s">
        <v>468</v>
      </c>
      <c r="O1333" s="32" t="s">
        <v>281</v>
      </c>
      <c r="P1333" s="32" t="s">
        <v>242</v>
      </c>
      <c r="Q1333" s="45" t="s">
        <v>396</v>
      </c>
      <c r="R1333" s="32" t="s">
        <v>231</v>
      </c>
      <c r="S1333" s="45" t="s">
        <v>66</v>
      </c>
      <c r="T1333" s="42" t="str">
        <f>VLOOKUP(Tabla1[[#This Row],[AREA]],Hoja1!A:B,2,FALSE)</f>
        <v>01. Alcaldía</v>
      </c>
      <c r="U1333" s="45" t="s">
        <v>185</v>
      </c>
      <c r="V1333" s="42" t="str">
        <f>VLOOKUP(Tabla1[[#This Row],[PROGRAMA]],Hoja1!A:B,2,FALSE)</f>
        <v>9203. Unidad de régimen interior</v>
      </c>
      <c r="W1333" s="45">
        <v>20</v>
      </c>
      <c r="X1333" s="45">
        <v>203</v>
      </c>
    </row>
    <row r="1334" spans="1:24" x14ac:dyDescent="0.25">
      <c r="A1334" s="33">
        <v>220260008769</v>
      </c>
      <c r="B1334" s="55" t="s">
        <v>451</v>
      </c>
      <c r="C1334" s="34">
        <v>46101</v>
      </c>
      <c r="D1334" s="33">
        <v>22026002847</v>
      </c>
      <c r="E1334" s="55" t="s">
        <v>2455</v>
      </c>
      <c r="F1334" s="35">
        <v>2500</v>
      </c>
      <c r="G1334" s="55" t="s">
        <v>2661</v>
      </c>
      <c r="H1334" s="55" t="s">
        <v>2662</v>
      </c>
      <c r="I1334" s="33">
        <v>220</v>
      </c>
      <c r="J1334" s="55" t="s">
        <v>1349</v>
      </c>
      <c r="K1334" s="55" t="s">
        <v>455</v>
      </c>
      <c r="L1334" s="55" t="s">
        <v>456</v>
      </c>
      <c r="M1334" s="55" t="s">
        <v>467</v>
      </c>
      <c r="N1334" s="55" t="s">
        <v>468</v>
      </c>
      <c r="O1334" s="32" t="s">
        <v>281</v>
      </c>
      <c r="P1334" s="32" t="s">
        <v>242</v>
      </c>
      <c r="Q1334" s="45" t="s">
        <v>396</v>
      </c>
      <c r="R1334" s="32" t="s">
        <v>231</v>
      </c>
      <c r="S1334" s="45" t="s">
        <v>72</v>
      </c>
      <c r="T1334" s="42" t="str">
        <f>VLOOKUP(Tabla1[[#This Row],[AREA]],Hoja1!A:B,2,FALSE)</f>
        <v>07. Medio ambiente</v>
      </c>
      <c r="U1334" s="45" t="s">
        <v>126</v>
      </c>
      <c r="V1334" s="42" t="str">
        <f>VLOOKUP(Tabla1[[#This Row],[PROGRAMA]],Hoja1!A:B,2,FALSE)</f>
        <v>1711. Parques y jardines</v>
      </c>
      <c r="W1334" s="45">
        <v>21</v>
      </c>
      <c r="X1334" s="45">
        <v>214</v>
      </c>
    </row>
    <row r="1335" spans="1:24" x14ac:dyDescent="0.25">
      <c r="A1335" s="33">
        <v>220260004495</v>
      </c>
      <c r="B1335" s="55" t="s">
        <v>451</v>
      </c>
      <c r="C1335" s="34">
        <v>46083</v>
      </c>
      <c r="D1335" s="33">
        <v>22026002601</v>
      </c>
      <c r="E1335" s="55" t="s">
        <v>617</v>
      </c>
      <c r="F1335" s="35">
        <v>227.48</v>
      </c>
      <c r="G1335" s="55" t="s">
        <v>13</v>
      </c>
      <c r="H1335" s="55" t="s">
        <v>2663</v>
      </c>
      <c r="I1335" s="33">
        <v>220</v>
      </c>
      <c r="J1335" s="55" t="s">
        <v>455</v>
      </c>
      <c r="K1335" s="55" t="s">
        <v>455</v>
      </c>
      <c r="L1335" s="55" t="s">
        <v>456</v>
      </c>
      <c r="M1335" s="55" t="s">
        <v>467</v>
      </c>
      <c r="N1335" s="55" t="s">
        <v>468</v>
      </c>
      <c r="O1335" s="32" t="s">
        <v>281</v>
      </c>
      <c r="P1335" s="32" t="s">
        <v>242</v>
      </c>
      <c r="Q1335" s="45" t="s">
        <v>396</v>
      </c>
      <c r="R1335" s="32" t="s">
        <v>231</v>
      </c>
      <c r="S1335" s="45" t="s">
        <v>75</v>
      </c>
      <c r="T1335" s="42" t="str">
        <f>VLOOKUP(Tabla1[[#This Row],[AREA]],Hoja1!A:B,2,FALSE)</f>
        <v>10. Personas mayores, familia y servicios sociales</v>
      </c>
      <c r="U1335" s="45" t="s">
        <v>132</v>
      </c>
      <c r="V1335" s="42" t="str">
        <f>VLOOKUP(Tabla1[[#This Row],[PROGRAMA]],Hoja1!A:B,2,FALSE)</f>
        <v>2312. Iniciativas sociales</v>
      </c>
      <c r="W1335" s="45">
        <v>21</v>
      </c>
      <c r="X1335" s="45">
        <v>213</v>
      </c>
    </row>
    <row r="1336" spans="1:24" x14ac:dyDescent="0.25">
      <c r="A1336" s="33">
        <v>220260006258</v>
      </c>
      <c r="B1336" s="55" t="s">
        <v>451</v>
      </c>
      <c r="C1336" s="34">
        <v>46087</v>
      </c>
      <c r="D1336" s="33">
        <v>22026002627</v>
      </c>
      <c r="E1336" s="55" t="s">
        <v>617</v>
      </c>
      <c r="F1336" s="35">
        <v>134.07</v>
      </c>
      <c r="G1336" s="55" t="s">
        <v>13</v>
      </c>
      <c r="H1336" s="55" t="s">
        <v>2664</v>
      </c>
      <c r="I1336" s="33">
        <v>220</v>
      </c>
      <c r="J1336" s="55" t="s">
        <v>455</v>
      </c>
      <c r="K1336" s="55" t="s">
        <v>455</v>
      </c>
      <c r="L1336" s="55" t="s">
        <v>456</v>
      </c>
      <c r="M1336" s="55" t="s">
        <v>467</v>
      </c>
      <c r="N1336" s="55" t="s">
        <v>468</v>
      </c>
      <c r="O1336" s="32" t="s">
        <v>281</v>
      </c>
      <c r="P1336" s="32" t="s">
        <v>242</v>
      </c>
      <c r="Q1336" s="45" t="s">
        <v>396</v>
      </c>
      <c r="R1336" s="32" t="s">
        <v>231</v>
      </c>
      <c r="S1336" s="45" t="s">
        <v>75</v>
      </c>
      <c r="T1336" s="42" t="str">
        <f>VLOOKUP(Tabla1[[#This Row],[AREA]],Hoja1!A:B,2,FALSE)</f>
        <v>10. Personas mayores, familia y servicios sociales</v>
      </c>
      <c r="U1336" s="45" t="s">
        <v>132</v>
      </c>
      <c r="V1336" s="42" t="str">
        <f>VLOOKUP(Tabla1[[#This Row],[PROGRAMA]],Hoja1!A:B,2,FALSE)</f>
        <v>2312. Iniciativas sociales</v>
      </c>
      <c r="W1336" s="45">
        <v>21</v>
      </c>
      <c r="X1336" s="45">
        <v>213</v>
      </c>
    </row>
    <row r="1337" spans="1:24" x14ac:dyDescent="0.25">
      <c r="A1337" s="33">
        <v>220260009111</v>
      </c>
      <c r="B1337" s="55" t="s">
        <v>451</v>
      </c>
      <c r="C1337" s="34">
        <v>46106</v>
      </c>
      <c r="D1337" s="33">
        <v>22026003065</v>
      </c>
      <c r="E1337" s="55" t="s">
        <v>637</v>
      </c>
      <c r="F1337" s="35">
        <v>1972.3</v>
      </c>
      <c r="G1337" s="55" t="s">
        <v>13</v>
      </c>
      <c r="H1337" s="55" t="s">
        <v>2665</v>
      </c>
      <c r="I1337" s="33">
        <v>220</v>
      </c>
      <c r="J1337" s="55" t="s">
        <v>455</v>
      </c>
      <c r="K1337" s="55" t="s">
        <v>455</v>
      </c>
      <c r="L1337" s="55" t="s">
        <v>456</v>
      </c>
      <c r="M1337" s="55" t="s">
        <v>467</v>
      </c>
      <c r="N1337" s="55" t="s">
        <v>468</v>
      </c>
      <c r="O1337" s="32" t="s">
        <v>281</v>
      </c>
      <c r="P1337" s="32" t="s">
        <v>242</v>
      </c>
      <c r="Q1337" s="45" t="s">
        <v>396</v>
      </c>
      <c r="R1337" s="32" t="s">
        <v>231</v>
      </c>
      <c r="S1337" s="45" t="s">
        <v>68</v>
      </c>
      <c r="T1337" s="42" t="str">
        <f>VLOOKUP(Tabla1[[#This Row],[AREA]],Hoja1!A:B,2,FALSE)</f>
        <v>02. Urbanismo y vivienda</v>
      </c>
      <c r="U1337" s="45" t="s">
        <v>197</v>
      </c>
      <c r="V1337" s="42" t="str">
        <f>VLOOKUP(Tabla1[[#This Row],[PROGRAMA]],Hoja1!A:B,2,FALSE)</f>
        <v>9332. Mantenimiento de edificios e instalaciones municipales</v>
      </c>
      <c r="W1337" s="45">
        <v>21</v>
      </c>
      <c r="X1337" s="45">
        <v>213</v>
      </c>
    </row>
    <row r="1338" spans="1:24" x14ac:dyDescent="0.25">
      <c r="A1338" s="33">
        <v>220260006285</v>
      </c>
      <c r="B1338" s="55" t="s">
        <v>451</v>
      </c>
      <c r="C1338" s="34">
        <v>46087</v>
      </c>
      <c r="D1338" s="33">
        <v>22026002712</v>
      </c>
      <c r="E1338" s="55" t="s">
        <v>2666</v>
      </c>
      <c r="F1338" s="35">
        <v>1500</v>
      </c>
      <c r="G1338" s="55" t="s">
        <v>2667</v>
      </c>
      <c r="H1338" s="55" t="s">
        <v>2668</v>
      </c>
      <c r="I1338" s="33">
        <v>220</v>
      </c>
      <c r="J1338" s="55" t="s">
        <v>2669</v>
      </c>
      <c r="K1338" s="55" t="s">
        <v>455</v>
      </c>
      <c r="L1338" s="55" t="s">
        <v>456</v>
      </c>
      <c r="M1338" s="55" t="s">
        <v>467</v>
      </c>
      <c r="N1338" s="55" t="s">
        <v>468</v>
      </c>
      <c r="O1338" s="32" t="s">
        <v>281</v>
      </c>
      <c r="P1338" s="32" t="s">
        <v>242</v>
      </c>
      <c r="Q1338" s="45" t="s">
        <v>396</v>
      </c>
      <c r="R1338" s="32" t="s">
        <v>231</v>
      </c>
      <c r="S1338" s="45" t="s">
        <v>74</v>
      </c>
      <c r="T1338" s="42" t="str">
        <f>VLOOKUP(Tabla1[[#This Row],[AREA]],Hoja1!A:B,2,FALSE)</f>
        <v>09. Turismo, eventos y marca ciudad</v>
      </c>
      <c r="U1338" s="45" t="s">
        <v>176</v>
      </c>
      <c r="V1338" s="42" t="str">
        <f>VLOOKUP(Tabla1[[#This Row],[PROGRAMA]],Hoja1!A:B,2,FALSE)</f>
        <v>4321. Turismo</v>
      </c>
      <c r="W1338" s="45">
        <v>22</v>
      </c>
      <c r="X1338" s="45">
        <v>22602</v>
      </c>
    </row>
    <row r="1339" spans="1:24" x14ac:dyDescent="0.25">
      <c r="A1339" s="33">
        <v>220260005105</v>
      </c>
      <c r="B1339" s="55" t="s">
        <v>451</v>
      </c>
      <c r="C1339" s="34">
        <v>46085</v>
      </c>
      <c r="D1339" s="33">
        <v>22026002582</v>
      </c>
      <c r="E1339" s="55" t="s">
        <v>1211</v>
      </c>
      <c r="F1339" s="35">
        <v>14500</v>
      </c>
      <c r="G1339" s="55" t="s">
        <v>302</v>
      </c>
      <c r="H1339" s="55" t="s">
        <v>2670</v>
      </c>
      <c r="I1339" s="33">
        <v>220</v>
      </c>
      <c r="J1339" s="55" t="s">
        <v>455</v>
      </c>
      <c r="K1339" s="55" t="s">
        <v>455</v>
      </c>
      <c r="L1339" s="55" t="s">
        <v>506</v>
      </c>
      <c r="M1339" s="55" t="s">
        <v>467</v>
      </c>
      <c r="N1339" s="55" t="s">
        <v>468</v>
      </c>
      <c r="O1339" s="32" t="s">
        <v>281</v>
      </c>
      <c r="P1339" s="32" t="s">
        <v>242</v>
      </c>
      <c r="Q1339" s="45" t="s">
        <v>396</v>
      </c>
      <c r="R1339" s="32" t="s">
        <v>231</v>
      </c>
      <c r="S1339" s="45" t="s">
        <v>66</v>
      </c>
      <c r="T1339" s="42" t="str">
        <f>VLOOKUP(Tabla1[[#This Row],[AREA]],Hoja1!A:B,2,FALSE)</f>
        <v>01. Alcaldía</v>
      </c>
      <c r="U1339" s="45" t="s">
        <v>265</v>
      </c>
      <c r="V1339" s="42" t="str">
        <f>VLOOKUP(Tabla1[[#This Row],[PROGRAMA]],Hoja1!A:B,2,FALSE)</f>
        <v>4331. Desarrollo empresarial</v>
      </c>
      <c r="W1339" s="45">
        <v>22</v>
      </c>
      <c r="X1339" s="45">
        <v>22699</v>
      </c>
    </row>
    <row r="1340" spans="1:24" x14ac:dyDescent="0.25">
      <c r="A1340" s="33">
        <v>220260006665</v>
      </c>
      <c r="B1340" s="55" t="s">
        <v>451</v>
      </c>
      <c r="C1340" s="34">
        <v>46090</v>
      </c>
      <c r="D1340" s="33">
        <v>22026002770</v>
      </c>
      <c r="E1340" s="55" t="s">
        <v>1232</v>
      </c>
      <c r="F1340" s="35">
        <v>1000</v>
      </c>
      <c r="G1340" s="55" t="s">
        <v>302</v>
      </c>
      <c r="H1340" s="55" t="s">
        <v>2671</v>
      </c>
      <c r="I1340" s="33">
        <v>220</v>
      </c>
      <c r="J1340" s="55" t="s">
        <v>455</v>
      </c>
      <c r="K1340" s="55" t="s">
        <v>455</v>
      </c>
      <c r="L1340" s="55" t="s">
        <v>456</v>
      </c>
      <c r="M1340" s="55" t="s">
        <v>467</v>
      </c>
      <c r="N1340" s="55" t="s">
        <v>468</v>
      </c>
      <c r="O1340" s="32" t="s">
        <v>281</v>
      </c>
      <c r="P1340" s="32" t="s">
        <v>242</v>
      </c>
      <c r="Q1340" s="45" t="s">
        <v>396</v>
      </c>
      <c r="R1340" s="32" t="s">
        <v>231</v>
      </c>
      <c r="S1340" s="45" t="s">
        <v>75</v>
      </c>
      <c r="T1340" s="42" t="str">
        <f>VLOOKUP(Tabla1[[#This Row],[AREA]],Hoja1!A:B,2,FALSE)</f>
        <v>10. Personas mayores, familia y servicios sociales</v>
      </c>
      <c r="U1340" s="45" t="s">
        <v>135</v>
      </c>
      <c r="V1340" s="42" t="str">
        <f>VLOOKUP(Tabla1[[#This Row],[PROGRAMA]],Hoja1!A:B,2,FALSE)</f>
        <v>2314. Centro de programas juveniles</v>
      </c>
      <c r="W1340" s="45">
        <v>22</v>
      </c>
      <c r="X1340" s="45">
        <v>22613</v>
      </c>
    </row>
    <row r="1341" spans="1:24" x14ac:dyDescent="0.25">
      <c r="A1341" s="33">
        <v>220260008812</v>
      </c>
      <c r="B1341" s="55" t="s">
        <v>451</v>
      </c>
      <c r="C1341" s="34">
        <v>46104</v>
      </c>
      <c r="D1341" s="33">
        <v>22026002877</v>
      </c>
      <c r="E1341" s="55" t="s">
        <v>2303</v>
      </c>
      <c r="F1341" s="35">
        <v>1011.56</v>
      </c>
      <c r="G1341" s="55" t="s">
        <v>405</v>
      </c>
      <c r="H1341" s="55" t="s">
        <v>2672</v>
      </c>
      <c r="I1341" s="33">
        <v>220</v>
      </c>
      <c r="J1341" s="55" t="s">
        <v>455</v>
      </c>
      <c r="K1341" s="55" t="s">
        <v>455</v>
      </c>
      <c r="L1341" s="55" t="s">
        <v>473</v>
      </c>
      <c r="M1341" s="55" t="s">
        <v>467</v>
      </c>
      <c r="N1341" s="55" t="s">
        <v>468</v>
      </c>
      <c r="O1341" s="32" t="s">
        <v>281</v>
      </c>
      <c r="P1341" s="32" t="s">
        <v>242</v>
      </c>
      <c r="Q1341" s="45" t="s">
        <v>396</v>
      </c>
      <c r="R1341" s="32" t="s">
        <v>231</v>
      </c>
      <c r="S1341" s="45" t="s">
        <v>262</v>
      </c>
      <c r="T1341" s="42" t="str">
        <f>VLOOKUP(Tabla1[[#This Row],[AREA]],Hoja1!A:B,2,FALSE)</f>
        <v>11. Salud pública y seguridad ciudadana</v>
      </c>
      <c r="U1341" s="45" t="s">
        <v>106</v>
      </c>
      <c r="V1341" s="42" t="str">
        <f>VLOOKUP(Tabla1[[#This Row],[PROGRAMA]],Hoja1!A:B,2,FALSE)</f>
        <v>1321. Policía municipal</v>
      </c>
      <c r="W1341" s="45">
        <v>22</v>
      </c>
      <c r="X1341" s="45">
        <v>22601</v>
      </c>
    </row>
    <row r="1342" spans="1:24" x14ac:dyDescent="0.25">
      <c r="A1342" s="33">
        <v>220250043628</v>
      </c>
      <c r="B1342" s="55" t="s">
        <v>451</v>
      </c>
      <c r="C1342" s="34">
        <v>46099</v>
      </c>
      <c r="D1342" s="33">
        <v>22025004448</v>
      </c>
      <c r="E1342" s="55" t="s">
        <v>1765</v>
      </c>
      <c r="F1342" s="35">
        <v>16030.35</v>
      </c>
      <c r="G1342" s="55" t="s">
        <v>2640</v>
      </c>
      <c r="H1342" s="55" t="s">
        <v>2673</v>
      </c>
      <c r="I1342" s="33">
        <v>220</v>
      </c>
      <c r="J1342" s="55" t="s">
        <v>2642</v>
      </c>
      <c r="K1342" s="55" t="s">
        <v>2642</v>
      </c>
      <c r="L1342" s="55" t="s">
        <v>644</v>
      </c>
      <c r="M1342" s="55" t="s">
        <v>457</v>
      </c>
      <c r="N1342" s="55" t="s">
        <v>458</v>
      </c>
      <c r="O1342" s="32" t="s">
        <v>276</v>
      </c>
      <c r="P1342" s="32" t="s">
        <v>242</v>
      </c>
      <c r="Q1342" s="45">
        <v>6</v>
      </c>
      <c r="R1342" s="32" t="s">
        <v>232</v>
      </c>
      <c r="S1342" s="45" t="s">
        <v>74</v>
      </c>
      <c r="T1342" s="42" t="str">
        <f>VLOOKUP(Tabla1[[#This Row],[AREA]],Hoja1!A:B,2,FALSE)</f>
        <v>09. Turismo, eventos y marca ciudad</v>
      </c>
      <c r="U1342" s="45">
        <v>4321</v>
      </c>
      <c r="V1342" s="42" t="str">
        <f>VLOOKUP(Tabla1[[#This Row],[PROGRAMA]],Hoja1!A:B,2,FALSE)</f>
        <v>4321. Turismo</v>
      </c>
      <c r="W1342" s="45">
        <v>63</v>
      </c>
      <c r="X1342" s="45">
        <v>632</v>
      </c>
    </row>
    <row r="1343" spans="1:24" x14ac:dyDescent="0.25">
      <c r="A1343" s="33">
        <v>220250042915</v>
      </c>
      <c r="B1343" s="55" t="s">
        <v>451</v>
      </c>
      <c r="C1343" s="34">
        <v>46099</v>
      </c>
      <c r="D1343" s="33">
        <v>22025006206</v>
      </c>
      <c r="E1343" s="55" t="s">
        <v>1765</v>
      </c>
      <c r="F1343" s="35">
        <v>669.75</v>
      </c>
      <c r="G1343" s="55" t="s">
        <v>287</v>
      </c>
      <c r="H1343" s="55" t="s">
        <v>2674</v>
      </c>
      <c r="I1343" s="33">
        <v>220</v>
      </c>
      <c r="J1343" s="55" t="s">
        <v>455</v>
      </c>
      <c r="K1343" s="55" t="s">
        <v>455</v>
      </c>
      <c r="L1343" s="55" t="s">
        <v>456</v>
      </c>
      <c r="M1343" s="55" t="s">
        <v>467</v>
      </c>
      <c r="N1343" s="55" t="s">
        <v>468</v>
      </c>
      <c r="O1343" s="32" t="s">
        <v>281</v>
      </c>
      <c r="P1343" s="32" t="s">
        <v>242</v>
      </c>
      <c r="Q1343" s="45">
        <v>6</v>
      </c>
      <c r="R1343" s="32" t="s">
        <v>232</v>
      </c>
      <c r="S1343" s="45" t="s">
        <v>74</v>
      </c>
      <c r="T1343" s="42" t="str">
        <f>VLOOKUP(Tabla1[[#This Row],[AREA]],Hoja1!A:B,2,FALSE)</f>
        <v>09. Turismo, eventos y marca ciudad</v>
      </c>
      <c r="U1343" s="45">
        <v>4321</v>
      </c>
      <c r="V1343" s="42" t="str">
        <f>VLOOKUP(Tabla1[[#This Row],[PROGRAMA]],Hoja1!A:B,2,FALSE)</f>
        <v>4321. Turismo</v>
      </c>
      <c r="W1343" s="45">
        <v>63</v>
      </c>
      <c r="X1343" s="45">
        <v>632</v>
      </c>
    </row>
    <row r="1344" spans="1:24" x14ac:dyDescent="0.25">
      <c r="A1344" s="33">
        <v>220260006261</v>
      </c>
      <c r="B1344" s="55" t="s">
        <v>451</v>
      </c>
      <c r="C1344" s="34">
        <v>46087</v>
      </c>
      <c r="D1344" s="33">
        <v>22026002640</v>
      </c>
      <c r="E1344" s="55" t="s">
        <v>813</v>
      </c>
      <c r="F1344" s="35">
        <v>226.9</v>
      </c>
      <c r="G1344" s="55" t="s">
        <v>319</v>
      </c>
      <c r="H1344" s="55" t="s">
        <v>2675</v>
      </c>
      <c r="I1344" s="33">
        <v>220</v>
      </c>
      <c r="J1344" s="55" t="s">
        <v>812</v>
      </c>
      <c r="K1344" s="55" t="s">
        <v>455</v>
      </c>
      <c r="L1344" s="55" t="s">
        <v>456</v>
      </c>
      <c r="M1344" s="55" t="s">
        <v>467</v>
      </c>
      <c r="N1344" s="55" t="s">
        <v>468</v>
      </c>
      <c r="O1344" s="32" t="s">
        <v>281</v>
      </c>
      <c r="P1344" s="32" t="s">
        <v>242</v>
      </c>
      <c r="Q1344" s="45" t="s">
        <v>396</v>
      </c>
      <c r="R1344" s="32" t="s">
        <v>231</v>
      </c>
      <c r="S1344" s="45" t="s">
        <v>75</v>
      </c>
      <c r="T1344" s="42" t="str">
        <f>VLOOKUP(Tabla1[[#This Row],[AREA]],Hoja1!A:B,2,FALSE)</f>
        <v>10. Personas mayores, familia y servicios sociales</v>
      </c>
      <c r="U1344" s="45" t="s">
        <v>132</v>
      </c>
      <c r="V1344" s="42" t="str">
        <f>VLOOKUP(Tabla1[[#This Row],[PROGRAMA]],Hoja1!A:B,2,FALSE)</f>
        <v>2312. Iniciativas sociales</v>
      </c>
      <c r="W1344" s="45">
        <v>22</v>
      </c>
      <c r="X1344" s="45">
        <v>22699</v>
      </c>
    </row>
    <row r="1345" spans="1:24" x14ac:dyDescent="0.25">
      <c r="A1345" s="33">
        <v>220260006261</v>
      </c>
      <c r="B1345" s="55" t="s">
        <v>451</v>
      </c>
      <c r="C1345" s="34">
        <v>46087</v>
      </c>
      <c r="D1345" s="33">
        <v>22026002641</v>
      </c>
      <c r="E1345" s="55" t="s">
        <v>813</v>
      </c>
      <c r="F1345" s="35">
        <v>317.60000000000002</v>
      </c>
      <c r="G1345" s="55" t="s">
        <v>319</v>
      </c>
      <c r="H1345" s="55" t="s">
        <v>2675</v>
      </c>
      <c r="I1345" s="33">
        <v>220</v>
      </c>
      <c r="J1345" s="55" t="s">
        <v>812</v>
      </c>
      <c r="K1345" s="55" t="s">
        <v>455</v>
      </c>
      <c r="L1345" s="55" t="s">
        <v>456</v>
      </c>
      <c r="M1345" s="55" t="s">
        <v>467</v>
      </c>
      <c r="N1345" s="55" t="s">
        <v>468</v>
      </c>
      <c r="O1345" s="32" t="s">
        <v>281</v>
      </c>
      <c r="P1345" s="32" t="s">
        <v>242</v>
      </c>
      <c r="Q1345" s="45" t="s">
        <v>396</v>
      </c>
      <c r="R1345" s="32" t="s">
        <v>231</v>
      </c>
      <c r="S1345" s="45" t="s">
        <v>75</v>
      </c>
      <c r="T1345" s="42" t="str">
        <f>VLOOKUP(Tabla1[[#This Row],[AREA]],Hoja1!A:B,2,FALSE)</f>
        <v>10. Personas mayores, familia y servicios sociales</v>
      </c>
      <c r="U1345" s="45" t="s">
        <v>132</v>
      </c>
      <c r="V1345" s="42" t="str">
        <f>VLOOKUP(Tabla1[[#This Row],[PROGRAMA]],Hoja1!A:B,2,FALSE)</f>
        <v>2312. Iniciativas sociales</v>
      </c>
      <c r="W1345" s="45">
        <v>22</v>
      </c>
      <c r="X1345" s="45">
        <v>22699</v>
      </c>
    </row>
    <row r="1346" spans="1:24" x14ac:dyDescent="0.25">
      <c r="A1346" s="33">
        <v>220260008786</v>
      </c>
      <c r="B1346" s="55" t="s">
        <v>451</v>
      </c>
      <c r="C1346" s="34">
        <v>46104</v>
      </c>
      <c r="D1346" s="33">
        <v>22026002809</v>
      </c>
      <c r="E1346" s="55" t="s">
        <v>813</v>
      </c>
      <c r="F1346" s="35">
        <v>151.26</v>
      </c>
      <c r="G1346" s="55" t="s">
        <v>319</v>
      </c>
      <c r="H1346" s="55" t="s">
        <v>2676</v>
      </c>
      <c r="I1346" s="33">
        <v>220</v>
      </c>
      <c r="J1346" s="55" t="s">
        <v>812</v>
      </c>
      <c r="K1346" s="55" t="s">
        <v>455</v>
      </c>
      <c r="L1346" s="55" t="s">
        <v>456</v>
      </c>
      <c r="M1346" s="55" t="s">
        <v>467</v>
      </c>
      <c r="N1346" s="55" t="s">
        <v>468</v>
      </c>
      <c r="O1346" s="32" t="s">
        <v>281</v>
      </c>
      <c r="P1346" s="32" t="s">
        <v>242</v>
      </c>
      <c r="Q1346" s="45" t="s">
        <v>396</v>
      </c>
      <c r="R1346" s="32" t="s">
        <v>231</v>
      </c>
      <c r="S1346" s="45" t="s">
        <v>75</v>
      </c>
      <c r="T1346" s="42" t="str">
        <f>VLOOKUP(Tabla1[[#This Row],[AREA]],Hoja1!A:B,2,FALSE)</f>
        <v>10. Personas mayores, familia y servicios sociales</v>
      </c>
      <c r="U1346" s="45" t="s">
        <v>132</v>
      </c>
      <c r="V1346" s="42" t="str">
        <f>VLOOKUP(Tabla1[[#This Row],[PROGRAMA]],Hoja1!A:B,2,FALSE)</f>
        <v>2312. Iniciativas sociales</v>
      </c>
      <c r="W1346" s="45">
        <v>22</v>
      </c>
      <c r="X1346" s="45">
        <v>22699</v>
      </c>
    </row>
    <row r="1347" spans="1:24" x14ac:dyDescent="0.25">
      <c r="A1347" s="33">
        <v>220260008786</v>
      </c>
      <c r="B1347" s="55" t="s">
        <v>451</v>
      </c>
      <c r="C1347" s="34">
        <v>46104</v>
      </c>
      <c r="D1347" s="33">
        <v>22026002810</v>
      </c>
      <c r="E1347" s="55" t="s">
        <v>813</v>
      </c>
      <c r="F1347" s="35">
        <v>211.74</v>
      </c>
      <c r="G1347" s="55" t="s">
        <v>319</v>
      </c>
      <c r="H1347" s="55" t="s">
        <v>2676</v>
      </c>
      <c r="I1347" s="33">
        <v>220</v>
      </c>
      <c r="J1347" s="55" t="s">
        <v>812</v>
      </c>
      <c r="K1347" s="55" t="s">
        <v>455</v>
      </c>
      <c r="L1347" s="55" t="s">
        <v>456</v>
      </c>
      <c r="M1347" s="55" t="s">
        <v>467</v>
      </c>
      <c r="N1347" s="55" t="s">
        <v>468</v>
      </c>
      <c r="O1347" s="32" t="s">
        <v>281</v>
      </c>
      <c r="P1347" s="32" t="s">
        <v>242</v>
      </c>
      <c r="Q1347" s="45" t="s">
        <v>396</v>
      </c>
      <c r="R1347" s="32" t="s">
        <v>231</v>
      </c>
      <c r="S1347" s="45" t="s">
        <v>75</v>
      </c>
      <c r="T1347" s="42" t="str">
        <f>VLOOKUP(Tabla1[[#This Row],[AREA]],Hoja1!A:B,2,FALSE)</f>
        <v>10. Personas mayores, familia y servicios sociales</v>
      </c>
      <c r="U1347" s="45" t="s">
        <v>132</v>
      </c>
      <c r="V1347" s="42" t="str">
        <f>VLOOKUP(Tabla1[[#This Row],[PROGRAMA]],Hoja1!A:B,2,FALSE)</f>
        <v>2312. Iniciativas sociales</v>
      </c>
      <c r="W1347" s="45">
        <v>22</v>
      </c>
      <c r="X1347" s="45">
        <v>22699</v>
      </c>
    </row>
    <row r="1348" spans="1:24" x14ac:dyDescent="0.25">
      <c r="A1348" s="33">
        <v>220260004494</v>
      </c>
      <c r="B1348" s="55" t="s">
        <v>451</v>
      </c>
      <c r="C1348" s="34">
        <v>46083</v>
      </c>
      <c r="D1348" s="33">
        <v>22026002599</v>
      </c>
      <c r="E1348" s="55" t="s">
        <v>2158</v>
      </c>
      <c r="F1348" s="35">
        <v>165.15</v>
      </c>
      <c r="G1348" s="55" t="s">
        <v>63</v>
      </c>
      <c r="H1348" s="55" t="s">
        <v>2677</v>
      </c>
      <c r="I1348" s="33">
        <v>220</v>
      </c>
      <c r="J1348" s="55" t="s">
        <v>455</v>
      </c>
      <c r="K1348" s="55" t="s">
        <v>455</v>
      </c>
      <c r="L1348" s="55" t="s">
        <v>473</v>
      </c>
      <c r="M1348" s="55" t="s">
        <v>467</v>
      </c>
      <c r="N1348" s="55" t="s">
        <v>468</v>
      </c>
      <c r="O1348" s="32" t="s">
        <v>281</v>
      </c>
      <c r="P1348" s="32" t="s">
        <v>242</v>
      </c>
      <c r="Q1348" s="45" t="s">
        <v>396</v>
      </c>
      <c r="R1348" s="32" t="s">
        <v>231</v>
      </c>
      <c r="S1348" s="45" t="s">
        <v>75</v>
      </c>
      <c r="T1348" s="42" t="str">
        <f>VLOOKUP(Tabla1[[#This Row],[AREA]],Hoja1!A:B,2,FALSE)</f>
        <v>10. Personas mayores, familia y servicios sociales</v>
      </c>
      <c r="U1348" s="45" t="s">
        <v>132</v>
      </c>
      <c r="V1348" s="42" t="str">
        <f>VLOOKUP(Tabla1[[#This Row],[PROGRAMA]],Hoja1!A:B,2,FALSE)</f>
        <v>2312. Iniciativas sociales</v>
      </c>
      <c r="W1348" s="45">
        <v>22</v>
      </c>
      <c r="X1348" s="45">
        <v>22618</v>
      </c>
    </row>
    <row r="1349" spans="1:24" x14ac:dyDescent="0.25">
      <c r="A1349" s="33">
        <v>220260004494</v>
      </c>
      <c r="B1349" s="55" t="s">
        <v>451</v>
      </c>
      <c r="C1349" s="34">
        <v>46083</v>
      </c>
      <c r="D1349" s="33">
        <v>22026002600</v>
      </c>
      <c r="E1349" s="55" t="s">
        <v>2158</v>
      </c>
      <c r="F1349" s="35">
        <v>231.25</v>
      </c>
      <c r="G1349" s="55" t="s">
        <v>63</v>
      </c>
      <c r="H1349" s="55" t="s">
        <v>2677</v>
      </c>
      <c r="I1349" s="33">
        <v>220</v>
      </c>
      <c r="J1349" s="55" t="s">
        <v>455</v>
      </c>
      <c r="K1349" s="55" t="s">
        <v>455</v>
      </c>
      <c r="L1349" s="55" t="s">
        <v>473</v>
      </c>
      <c r="M1349" s="55" t="s">
        <v>467</v>
      </c>
      <c r="N1349" s="55" t="s">
        <v>468</v>
      </c>
      <c r="O1349" s="32" t="s">
        <v>281</v>
      </c>
      <c r="P1349" s="32" t="s">
        <v>242</v>
      </c>
      <c r="Q1349" s="45" t="s">
        <v>396</v>
      </c>
      <c r="R1349" s="32" t="s">
        <v>231</v>
      </c>
      <c r="S1349" s="45" t="s">
        <v>75</v>
      </c>
      <c r="T1349" s="42" t="str">
        <f>VLOOKUP(Tabla1[[#This Row],[AREA]],Hoja1!A:B,2,FALSE)</f>
        <v>10. Personas mayores, familia y servicios sociales</v>
      </c>
      <c r="U1349" s="45" t="s">
        <v>132</v>
      </c>
      <c r="V1349" s="42" t="str">
        <f>VLOOKUP(Tabla1[[#This Row],[PROGRAMA]],Hoja1!A:B,2,FALSE)</f>
        <v>2312. Iniciativas sociales</v>
      </c>
      <c r="W1349" s="45">
        <v>22</v>
      </c>
      <c r="X1349" s="45">
        <v>22618</v>
      </c>
    </row>
    <row r="1350" spans="1:24" x14ac:dyDescent="0.25">
      <c r="A1350" s="33">
        <v>220260004716</v>
      </c>
      <c r="B1350" s="55" t="s">
        <v>451</v>
      </c>
      <c r="C1350" s="34">
        <v>46084</v>
      </c>
      <c r="D1350" s="33">
        <v>22026002563</v>
      </c>
      <c r="E1350" s="55" t="s">
        <v>1155</v>
      </c>
      <c r="F1350" s="35">
        <v>1288.6500000000001</v>
      </c>
      <c r="G1350" s="55" t="s">
        <v>2678</v>
      </c>
      <c r="H1350" s="55" t="s">
        <v>2679</v>
      </c>
      <c r="I1350" s="33">
        <v>220</v>
      </c>
      <c r="J1350" s="55" t="s">
        <v>455</v>
      </c>
      <c r="K1350" s="55" t="s">
        <v>455</v>
      </c>
      <c r="L1350" s="55" t="s">
        <v>456</v>
      </c>
      <c r="M1350" s="55" t="s">
        <v>467</v>
      </c>
      <c r="N1350" s="55" t="s">
        <v>468</v>
      </c>
      <c r="O1350" s="32" t="s">
        <v>281</v>
      </c>
      <c r="P1350" s="32" t="s">
        <v>242</v>
      </c>
      <c r="Q1350" s="45" t="s">
        <v>396</v>
      </c>
      <c r="R1350" s="32" t="s">
        <v>231</v>
      </c>
      <c r="S1350" s="45" t="s">
        <v>75</v>
      </c>
      <c r="T1350" s="42" t="str">
        <f>VLOOKUP(Tabla1[[#This Row],[AREA]],Hoja1!A:B,2,FALSE)</f>
        <v>10. Personas mayores, familia y servicios sociales</v>
      </c>
      <c r="U1350" s="45" t="s">
        <v>135</v>
      </c>
      <c r="V1350" s="42" t="str">
        <f>VLOOKUP(Tabla1[[#This Row],[PROGRAMA]],Hoja1!A:B,2,FALSE)</f>
        <v>2314. Centro de programas juveniles</v>
      </c>
      <c r="W1350" s="45">
        <v>21</v>
      </c>
      <c r="X1350" s="45">
        <v>212</v>
      </c>
    </row>
    <row r="1351" spans="1:24" x14ac:dyDescent="0.25">
      <c r="A1351" s="33">
        <v>220260005938</v>
      </c>
      <c r="B1351" s="55" t="s">
        <v>485</v>
      </c>
      <c r="C1351" s="34">
        <v>46086</v>
      </c>
      <c r="D1351" s="33">
        <v>22026000868</v>
      </c>
      <c r="E1351" s="55" t="s">
        <v>1199</v>
      </c>
      <c r="F1351" s="35">
        <v>32.08</v>
      </c>
      <c r="G1351" s="55" t="s">
        <v>910</v>
      </c>
      <c r="H1351" s="55" t="s">
        <v>2680</v>
      </c>
      <c r="I1351" s="33">
        <v>300</v>
      </c>
      <c r="J1351" s="55" t="s">
        <v>455</v>
      </c>
      <c r="K1351" s="55" t="s">
        <v>455</v>
      </c>
      <c r="L1351" s="55" t="s">
        <v>473</v>
      </c>
      <c r="M1351" s="55" t="s">
        <v>457</v>
      </c>
      <c r="N1351" s="55" t="s">
        <v>458</v>
      </c>
      <c r="O1351" s="32" t="s">
        <v>280</v>
      </c>
      <c r="P1351" s="32" t="s">
        <v>242</v>
      </c>
      <c r="Q1351" s="45" t="s">
        <v>396</v>
      </c>
      <c r="R1351" s="32" t="s">
        <v>231</v>
      </c>
      <c r="S1351" s="45" t="s">
        <v>68</v>
      </c>
      <c r="T1351" s="42" t="str">
        <f>VLOOKUP(Tabla1[[#This Row],[AREA]],Hoja1!A:B,2,FALSE)</f>
        <v>02. Urbanismo y vivienda</v>
      </c>
      <c r="U1351" s="45" t="s">
        <v>197</v>
      </c>
      <c r="V1351" s="42" t="str">
        <f>VLOOKUP(Tabla1[[#This Row],[PROGRAMA]],Hoja1!A:B,2,FALSE)</f>
        <v>9332. Mantenimiento de edificios e instalaciones municipales</v>
      </c>
      <c r="W1351" s="45">
        <v>21</v>
      </c>
      <c r="X1351" s="45">
        <v>212</v>
      </c>
    </row>
    <row r="1352" spans="1:24" x14ac:dyDescent="0.25">
      <c r="A1352" s="33">
        <v>220260004776</v>
      </c>
      <c r="B1352" s="55" t="s">
        <v>485</v>
      </c>
      <c r="C1352" s="34">
        <v>46085</v>
      </c>
      <c r="D1352" s="33">
        <v>22026001283</v>
      </c>
      <c r="E1352" s="55" t="s">
        <v>509</v>
      </c>
      <c r="F1352" s="35">
        <v>191.28</v>
      </c>
      <c r="G1352" s="55" t="s">
        <v>910</v>
      </c>
      <c r="H1352" s="55" t="s">
        <v>2681</v>
      </c>
      <c r="I1352" s="33">
        <v>300</v>
      </c>
      <c r="J1352" s="55" t="s">
        <v>455</v>
      </c>
      <c r="K1352" s="55" t="s">
        <v>455</v>
      </c>
      <c r="L1352" s="55" t="s">
        <v>473</v>
      </c>
      <c r="M1352" s="55" t="s">
        <v>457</v>
      </c>
      <c r="N1352" s="55" t="s">
        <v>458</v>
      </c>
      <c r="O1352" s="32" t="s">
        <v>280</v>
      </c>
      <c r="P1352" s="32" t="s">
        <v>242</v>
      </c>
      <c r="Q1352" s="45" t="s">
        <v>396</v>
      </c>
      <c r="R1352" s="32" t="s">
        <v>231</v>
      </c>
      <c r="S1352" s="45" t="s">
        <v>75</v>
      </c>
      <c r="T1352" s="42" t="str">
        <f>VLOOKUP(Tabla1[[#This Row],[AREA]],Hoja1!A:B,2,FALSE)</f>
        <v>10. Personas mayores, familia y servicios sociales</v>
      </c>
      <c r="U1352" s="45" t="s">
        <v>132</v>
      </c>
      <c r="V1352" s="42" t="str">
        <f>VLOOKUP(Tabla1[[#This Row],[PROGRAMA]],Hoja1!A:B,2,FALSE)</f>
        <v>2312. Iniciativas sociales</v>
      </c>
      <c r="W1352" s="45">
        <v>21</v>
      </c>
      <c r="X1352" s="45">
        <v>212</v>
      </c>
    </row>
    <row r="1353" spans="1:24" x14ac:dyDescent="0.25">
      <c r="A1353" s="33">
        <v>220260004791</v>
      </c>
      <c r="B1353" s="55" t="s">
        <v>485</v>
      </c>
      <c r="C1353" s="34">
        <v>46085</v>
      </c>
      <c r="D1353" s="33">
        <v>22026001283</v>
      </c>
      <c r="E1353" s="55" t="s">
        <v>509</v>
      </c>
      <c r="F1353" s="35">
        <v>36.17</v>
      </c>
      <c r="G1353" s="55" t="s">
        <v>910</v>
      </c>
      <c r="H1353" s="55" t="s">
        <v>2682</v>
      </c>
      <c r="I1353" s="33">
        <v>300</v>
      </c>
      <c r="J1353" s="55" t="s">
        <v>455</v>
      </c>
      <c r="K1353" s="55" t="s">
        <v>455</v>
      </c>
      <c r="L1353" s="55" t="s">
        <v>473</v>
      </c>
      <c r="M1353" s="55" t="s">
        <v>457</v>
      </c>
      <c r="N1353" s="55" t="s">
        <v>458</v>
      </c>
      <c r="O1353" s="32" t="s">
        <v>280</v>
      </c>
      <c r="P1353" s="32" t="s">
        <v>242</v>
      </c>
      <c r="Q1353" s="45" t="s">
        <v>396</v>
      </c>
      <c r="R1353" s="32" t="s">
        <v>231</v>
      </c>
      <c r="S1353" s="45" t="s">
        <v>75</v>
      </c>
      <c r="T1353" s="42" t="str">
        <f>VLOOKUP(Tabla1[[#This Row],[AREA]],Hoja1!A:B,2,FALSE)</f>
        <v>10. Personas mayores, familia y servicios sociales</v>
      </c>
      <c r="U1353" s="45" t="s">
        <v>132</v>
      </c>
      <c r="V1353" s="42" t="str">
        <f>VLOOKUP(Tabla1[[#This Row],[PROGRAMA]],Hoja1!A:B,2,FALSE)</f>
        <v>2312. Iniciativas sociales</v>
      </c>
      <c r="W1353" s="45">
        <v>21</v>
      </c>
      <c r="X1353" s="45">
        <v>212</v>
      </c>
    </row>
    <row r="1354" spans="1:24" x14ac:dyDescent="0.25">
      <c r="A1354" s="33">
        <v>220260007962</v>
      </c>
      <c r="B1354" s="55" t="s">
        <v>485</v>
      </c>
      <c r="C1354" s="34">
        <v>46099</v>
      </c>
      <c r="D1354" s="33">
        <v>22026000868</v>
      </c>
      <c r="E1354" s="55" t="s">
        <v>1199</v>
      </c>
      <c r="F1354" s="35">
        <v>86.7</v>
      </c>
      <c r="G1354" s="55" t="s">
        <v>910</v>
      </c>
      <c r="H1354" s="55" t="s">
        <v>2683</v>
      </c>
      <c r="I1354" s="33">
        <v>300</v>
      </c>
      <c r="J1354" s="55" t="s">
        <v>455</v>
      </c>
      <c r="K1354" s="55" t="s">
        <v>455</v>
      </c>
      <c r="L1354" s="55" t="s">
        <v>473</v>
      </c>
      <c r="M1354" s="55" t="s">
        <v>457</v>
      </c>
      <c r="N1354" s="55" t="s">
        <v>458</v>
      </c>
      <c r="O1354" s="32" t="s">
        <v>280</v>
      </c>
      <c r="P1354" s="32" t="s">
        <v>242</v>
      </c>
      <c r="Q1354" s="45" t="s">
        <v>396</v>
      </c>
      <c r="R1354" s="32" t="s">
        <v>231</v>
      </c>
      <c r="S1354" s="45" t="s">
        <v>68</v>
      </c>
      <c r="T1354" s="42" t="str">
        <f>VLOOKUP(Tabla1[[#This Row],[AREA]],Hoja1!A:B,2,FALSE)</f>
        <v>02. Urbanismo y vivienda</v>
      </c>
      <c r="U1354" s="45" t="s">
        <v>197</v>
      </c>
      <c r="V1354" s="42" t="str">
        <f>VLOOKUP(Tabla1[[#This Row],[PROGRAMA]],Hoja1!A:B,2,FALSE)</f>
        <v>9332. Mantenimiento de edificios e instalaciones municipales</v>
      </c>
      <c r="W1354" s="45">
        <v>21</v>
      </c>
      <c r="X1354" s="45">
        <v>212</v>
      </c>
    </row>
    <row r="1355" spans="1:24" x14ac:dyDescent="0.25">
      <c r="A1355" s="33">
        <v>220260009187</v>
      </c>
      <c r="B1355" s="55" t="s">
        <v>485</v>
      </c>
      <c r="C1355" s="34">
        <v>46107</v>
      </c>
      <c r="D1355" s="33">
        <v>22026000868</v>
      </c>
      <c r="E1355" s="55" t="s">
        <v>1199</v>
      </c>
      <c r="F1355" s="35">
        <v>53</v>
      </c>
      <c r="G1355" s="55" t="s">
        <v>910</v>
      </c>
      <c r="H1355" s="55" t="s">
        <v>2684</v>
      </c>
      <c r="I1355" s="33">
        <v>300</v>
      </c>
      <c r="J1355" s="55" t="s">
        <v>455</v>
      </c>
      <c r="K1355" s="55" t="s">
        <v>455</v>
      </c>
      <c r="L1355" s="55" t="s">
        <v>473</v>
      </c>
      <c r="M1355" s="55" t="s">
        <v>457</v>
      </c>
      <c r="N1355" s="55" t="s">
        <v>458</v>
      </c>
      <c r="O1355" s="32" t="s">
        <v>280</v>
      </c>
      <c r="P1355" s="32" t="s">
        <v>242</v>
      </c>
      <c r="Q1355" s="45" t="s">
        <v>396</v>
      </c>
      <c r="R1355" s="32" t="s">
        <v>231</v>
      </c>
      <c r="S1355" s="45" t="s">
        <v>68</v>
      </c>
      <c r="T1355" s="42" t="str">
        <f>VLOOKUP(Tabla1[[#This Row],[AREA]],Hoja1!A:B,2,FALSE)</f>
        <v>02. Urbanismo y vivienda</v>
      </c>
      <c r="U1355" s="45" t="s">
        <v>197</v>
      </c>
      <c r="V1355" s="42" t="str">
        <f>VLOOKUP(Tabla1[[#This Row],[PROGRAMA]],Hoja1!A:B,2,FALSE)</f>
        <v>9332. Mantenimiento de edificios e instalaciones municipales</v>
      </c>
      <c r="W1355" s="45">
        <v>21</v>
      </c>
      <c r="X1355" s="45">
        <v>212</v>
      </c>
    </row>
    <row r="1356" spans="1:24" x14ac:dyDescent="0.25">
      <c r="A1356" s="33">
        <v>220260009193</v>
      </c>
      <c r="B1356" s="55" t="s">
        <v>485</v>
      </c>
      <c r="C1356" s="34">
        <v>46107</v>
      </c>
      <c r="D1356" s="33">
        <v>22026000867</v>
      </c>
      <c r="E1356" s="55" t="s">
        <v>637</v>
      </c>
      <c r="F1356" s="35">
        <v>592.1</v>
      </c>
      <c r="G1356" s="55" t="s">
        <v>910</v>
      </c>
      <c r="H1356" s="55" t="s">
        <v>2685</v>
      </c>
      <c r="I1356" s="33">
        <v>300</v>
      </c>
      <c r="J1356" s="55" t="s">
        <v>455</v>
      </c>
      <c r="K1356" s="55" t="s">
        <v>455</v>
      </c>
      <c r="L1356" s="55" t="s">
        <v>473</v>
      </c>
      <c r="M1356" s="55" t="s">
        <v>457</v>
      </c>
      <c r="N1356" s="55" t="s">
        <v>458</v>
      </c>
      <c r="O1356" s="32" t="s">
        <v>280</v>
      </c>
      <c r="P1356" s="32" t="s">
        <v>242</v>
      </c>
      <c r="Q1356" s="45" t="s">
        <v>396</v>
      </c>
      <c r="R1356" s="32" t="s">
        <v>231</v>
      </c>
      <c r="S1356" s="45" t="s">
        <v>68</v>
      </c>
      <c r="T1356" s="42" t="str">
        <f>VLOOKUP(Tabla1[[#This Row],[AREA]],Hoja1!A:B,2,FALSE)</f>
        <v>02. Urbanismo y vivienda</v>
      </c>
      <c r="U1356" s="45" t="s">
        <v>197</v>
      </c>
      <c r="V1356" s="42" t="str">
        <f>VLOOKUP(Tabla1[[#This Row],[PROGRAMA]],Hoja1!A:B,2,FALSE)</f>
        <v>9332. Mantenimiento de edificios e instalaciones municipales</v>
      </c>
      <c r="W1356" s="45">
        <v>21</v>
      </c>
      <c r="X1356" s="45">
        <v>213</v>
      </c>
    </row>
    <row r="1357" spans="1:24" x14ac:dyDescent="0.25">
      <c r="A1357" s="33">
        <v>220260004793</v>
      </c>
      <c r="B1357" s="55" t="s">
        <v>485</v>
      </c>
      <c r="C1357" s="34">
        <v>46085</v>
      </c>
      <c r="D1357" s="33">
        <v>22026001283</v>
      </c>
      <c r="E1357" s="55" t="s">
        <v>509</v>
      </c>
      <c r="F1357" s="35">
        <v>23.98</v>
      </c>
      <c r="G1357" s="55" t="s">
        <v>910</v>
      </c>
      <c r="H1357" s="55" t="s">
        <v>2686</v>
      </c>
      <c r="I1357" s="33">
        <v>300</v>
      </c>
      <c r="J1357" s="55" t="s">
        <v>455</v>
      </c>
      <c r="K1357" s="55" t="s">
        <v>455</v>
      </c>
      <c r="L1357" s="55" t="s">
        <v>473</v>
      </c>
      <c r="M1357" s="55" t="s">
        <v>457</v>
      </c>
      <c r="N1357" s="55" t="s">
        <v>458</v>
      </c>
      <c r="O1357" s="32" t="s">
        <v>280</v>
      </c>
      <c r="P1357" s="32" t="s">
        <v>242</v>
      </c>
      <c r="Q1357" s="45" t="s">
        <v>396</v>
      </c>
      <c r="R1357" s="32" t="s">
        <v>231</v>
      </c>
      <c r="S1357" s="45" t="s">
        <v>75</v>
      </c>
      <c r="T1357" s="42" t="str">
        <f>VLOOKUP(Tabla1[[#This Row],[AREA]],Hoja1!A:B,2,FALSE)</f>
        <v>10. Personas mayores, familia y servicios sociales</v>
      </c>
      <c r="U1357" s="45" t="s">
        <v>132</v>
      </c>
      <c r="V1357" s="42" t="str">
        <f>VLOOKUP(Tabla1[[#This Row],[PROGRAMA]],Hoja1!A:B,2,FALSE)</f>
        <v>2312. Iniciativas sociales</v>
      </c>
      <c r="W1357" s="45">
        <v>21</v>
      </c>
      <c r="X1357" s="45">
        <v>212</v>
      </c>
    </row>
    <row r="1358" spans="1:24" x14ac:dyDescent="0.25">
      <c r="A1358" s="33">
        <v>220260004793</v>
      </c>
      <c r="B1358" s="55" t="s">
        <v>485</v>
      </c>
      <c r="C1358" s="34">
        <v>46085</v>
      </c>
      <c r="D1358" s="33">
        <v>22026001284</v>
      </c>
      <c r="E1358" s="55" t="s">
        <v>509</v>
      </c>
      <c r="F1358" s="35">
        <v>40.950000000000003</v>
      </c>
      <c r="G1358" s="55" t="s">
        <v>910</v>
      </c>
      <c r="H1358" s="55" t="s">
        <v>2686</v>
      </c>
      <c r="I1358" s="33">
        <v>300</v>
      </c>
      <c r="J1358" s="55" t="s">
        <v>455</v>
      </c>
      <c r="K1358" s="55" t="s">
        <v>455</v>
      </c>
      <c r="L1358" s="55" t="s">
        <v>473</v>
      </c>
      <c r="M1358" s="55" t="s">
        <v>457</v>
      </c>
      <c r="N1358" s="55" t="s">
        <v>458</v>
      </c>
      <c r="O1358" s="32" t="s">
        <v>280</v>
      </c>
      <c r="P1358" s="32" t="s">
        <v>242</v>
      </c>
      <c r="Q1358" s="45" t="s">
        <v>396</v>
      </c>
      <c r="R1358" s="32" t="s">
        <v>231</v>
      </c>
      <c r="S1358" s="45" t="s">
        <v>75</v>
      </c>
      <c r="T1358" s="42" t="str">
        <f>VLOOKUP(Tabla1[[#This Row],[AREA]],Hoja1!A:B,2,FALSE)</f>
        <v>10. Personas mayores, familia y servicios sociales</v>
      </c>
      <c r="U1358" s="45" t="s">
        <v>132</v>
      </c>
      <c r="V1358" s="42" t="str">
        <f>VLOOKUP(Tabla1[[#This Row],[PROGRAMA]],Hoja1!A:B,2,FALSE)</f>
        <v>2312. Iniciativas sociales</v>
      </c>
      <c r="W1358" s="45">
        <v>21</v>
      </c>
      <c r="X1358" s="45">
        <v>212</v>
      </c>
    </row>
    <row r="1359" spans="1:24" x14ac:dyDescent="0.25">
      <c r="A1359" s="33">
        <v>220260004795</v>
      </c>
      <c r="B1359" s="55" t="s">
        <v>485</v>
      </c>
      <c r="C1359" s="34">
        <v>46085</v>
      </c>
      <c r="D1359" s="33">
        <v>22026001284</v>
      </c>
      <c r="E1359" s="55" t="s">
        <v>509</v>
      </c>
      <c r="F1359" s="35">
        <v>179.75</v>
      </c>
      <c r="G1359" s="55" t="s">
        <v>910</v>
      </c>
      <c r="H1359" s="55" t="s">
        <v>2687</v>
      </c>
      <c r="I1359" s="33">
        <v>300</v>
      </c>
      <c r="J1359" s="55" t="s">
        <v>455</v>
      </c>
      <c r="K1359" s="55" t="s">
        <v>455</v>
      </c>
      <c r="L1359" s="55" t="s">
        <v>473</v>
      </c>
      <c r="M1359" s="55" t="s">
        <v>457</v>
      </c>
      <c r="N1359" s="55" t="s">
        <v>458</v>
      </c>
      <c r="O1359" s="32" t="s">
        <v>280</v>
      </c>
      <c r="P1359" s="32" t="s">
        <v>242</v>
      </c>
      <c r="Q1359" s="45" t="s">
        <v>396</v>
      </c>
      <c r="R1359" s="32" t="s">
        <v>231</v>
      </c>
      <c r="S1359" s="45" t="s">
        <v>75</v>
      </c>
      <c r="T1359" s="42" t="str">
        <f>VLOOKUP(Tabla1[[#This Row],[AREA]],Hoja1!A:B,2,FALSE)</f>
        <v>10. Personas mayores, familia y servicios sociales</v>
      </c>
      <c r="U1359" s="45" t="s">
        <v>132</v>
      </c>
      <c r="V1359" s="42" t="str">
        <f>VLOOKUP(Tabla1[[#This Row],[PROGRAMA]],Hoja1!A:B,2,FALSE)</f>
        <v>2312. Iniciativas sociales</v>
      </c>
      <c r="W1359" s="45">
        <v>21</v>
      </c>
      <c r="X1359" s="45">
        <v>212</v>
      </c>
    </row>
    <row r="1360" spans="1:24" x14ac:dyDescent="0.25">
      <c r="A1360" s="33">
        <v>220260004922</v>
      </c>
      <c r="B1360" s="55" t="s">
        <v>485</v>
      </c>
      <c r="C1360" s="34">
        <v>46085</v>
      </c>
      <c r="D1360" s="33">
        <v>22026001980</v>
      </c>
      <c r="E1360" s="55" t="s">
        <v>870</v>
      </c>
      <c r="F1360" s="35">
        <v>10.87</v>
      </c>
      <c r="G1360" s="55" t="s">
        <v>910</v>
      </c>
      <c r="H1360" s="55" t="s">
        <v>2688</v>
      </c>
      <c r="I1360" s="33">
        <v>300</v>
      </c>
      <c r="J1360" s="55" t="s">
        <v>455</v>
      </c>
      <c r="K1360" s="55" t="s">
        <v>455</v>
      </c>
      <c r="L1360" s="55" t="s">
        <v>473</v>
      </c>
      <c r="M1360" s="55" t="s">
        <v>457</v>
      </c>
      <c r="N1360" s="55" t="s">
        <v>458</v>
      </c>
      <c r="O1360" s="32" t="s">
        <v>280</v>
      </c>
      <c r="P1360" s="32" t="s">
        <v>242</v>
      </c>
      <c r="Q1360" s="45" t="s">
        <v>396</v>
      </c>
      <c r="R1360" s="32" t="s">
        <v>231</v>
      </c>
      <c r="S1360" s="45" t="s">
        <v>262</v>
      </c>
      <c r="T1360" s="42" t="str">
        <f>VLOOKUP(Tabla1[[#This Row],[AREA]],Hoja1!A:B,2,FALSE)</f>
        <v>11. Salud pública y seguridad ciudadana</v>
      </c>
      <c r="U1360" s="45" t="s">
        <v>141</v>
      </c>
      <c r="V1360" s="42" t="str">
        <f>VLOOKUP(Tabla1[[#This Row],[PROGRAMA]],Hoja1!A:B,2,FALSE)</f>
        <v>3111. Protección de la salubridad pública</v>
      </c>
      <c r="W1360" s="45">
        <v>22</v>
      </c>
      <c r="X1360" s="45">
        <v>22199</v>
      </c>
    </row>
    <row r="1361" spans="1:24" x14ac:dyDescent="0.25">
      <c r="A1361" s="33">
        <v>220260004956</v>
      </c>
      <c r="B1361" s="55" t="s">
        <v>485</v>
      </c>
      <c r="C1361" s="34">
        <v>46085</v>
      </c>
      <c r="D1361" s="33">
        <v>22026002245</v>
      </c>
      <c r="E1361" s="55" t="s">
        <v>590</v>
      </c>
      <c r="F1361" s="35">
        <v>86.91</v>
      </c>
      <c r="G1361" s="55" t="s">
        <v>910</v>
      </c>
      <c r="H1361" s="55" t="s">
        <v>2689</v>
      </c>
      <c r="I1361" s="33">
        <v>300</v>
      </c>
      <c r="J1361" s="55" t="s">
        <v>455</v>
      </c>
      <c r="K1361" s="55" t="s">
        <v>455</v>
      </c>
      <c r="L1361" s="55" t="s">
        <v>473</v>
      </c>
      <c r="M1361" s="55" t="s">
        <v>457</v>
      </c>
      <c r="N1361" s="55" t="s">
        <v>458</v>
      </c>
      <c r="O1361" s="32" t="s">
        <v>280</v>
      </c>
      <c r="P1361" s="32" t="s">
        <v>242</v>
      </c>
      <c r="Q1361" s="45" t="s">
        <v>396</v>
      </c>
      <c r="R1361" s="32" t="s">
        <v>231</v>
      </c>
      <c r="S1361" s="45" t="s">
        <v>262</v>
      </c>
      <c r="T1361" s="42" t="str">
        <f>VLOOKUP(Tabla1[[#This Row],[AREA]],Hoja1!A:B,2,FALSE)</f>
        <v>11. Salud pública y seguridad ciudadana</v>
      </c>
      <c r="U1361" s="45" t="s">
        <v>106</v>
      </c>
      <c r="V1361" s="42" t="str">
        <f>VLOOKUP(Tabla1[[#This Row],[PROGRAMA]],Hoja1!A:B,2,FALSE)</f>
        <v>1321. Policía municipal</v>
      </c>
      <c r="W1361" s="45">
        <v>21</v>
      </c>
      <c r="X1361" s="45">
        <v>213</v>
      </c>
    </row>
    <row r="1362" spans="1:24" x14ac:dyDescent="0.25">
      <c r="A1362" s="33">
        <v>220260004958</v>
      </c>
      <c r="B1362" s="55" t="s">
        <v>485</v>
      </c>
      <c r="C1362" s="34">
        <v>46085</v>
      </c>
      <c r="D1362" s="33">
        <v>22026002245</v>
      </c>
      <c r="E1362" s="55" t="s">
        <v>590</v>
      </c>
      <c r="F1362" s="35">
        <v>38.82</v>
      </c>
      <c r="G1362" s="55" t="s">
        <v>910</v>
      </c>
      <c r="H1362" s="55" t="s">
        <v>2690</v>
      </c>
      <c r="I1362" s="33">
        <v>300</v>
      </c>
      <c r="J1362" s="55" t="s">
        <v>455</v>
      </c>
      <c r="K1362" s="55" t="s">
        <v>455</v>
      </c>
      <c r="L1362" s="55" t="s">
        <v>473</v>
      </c>
      <c r="M1362" s="55" t="s">
        <v>457</v>
      </c>
      <c r="N1362" s="55" t="s">
        <v>458</v>
      </c>
      <c r="O1362" s="32" t="s">
        <v>280</v>
      </c>
      <c r="P1362" s="32" t="s">
        <v>242</v>
      </c>
      <c r="Q1362" s="45" t="s">
        <v>396</v>
      </c>
      <c r="R1362" s="32" t="s">
        <v>231</v>
      </c>
      <c r="S1362" s="45" t="s">
        <v>262</v>
      </c>
      <c r="T1362" s="42" t="str">
        <f>VLOOKUP(Tabla1[[#This Row],[AREA]],Hoja1!A:B,2,FALSE)</f>
        <v>11. Salud pública y seguridad ciudadana</v>
      </c>
      <c r="U1362" s="45" t="s">
        <v>106</v>
      </c>
      <c r="V1362" s="42" t="str">
        <f>VLOOKUP(Tabla1[[#This Row],[PROGRAMA]],Hoja1!A:B,2,FALSE)</f>
        <v>1321. Policía municipal</v>
      </c>
      <c r="W1362" s="45">
        <v>21</v>
      </c>
      <c r="X1362" s="45">
        <v>213</v>
      </c>
    </row>
    <row r="1363" spans="1:24" x14ac:dyDescent="0.25">
      <c r="A1363" s="33">
        <v>220260004968</v>
      </c>
      <c r="B1363" s="55" t="s">
        <v>485</v>
      </c>
      <c r="C1363" s="34">
        <v>46085</v>
      </c>
      <c r="D1363" s="33">
        <v>22026000689</v>
      </c>
      <c r="E1363" s="55" t="s">
        <v>971</v>
      </c>
      <c r="F1363" s="35">
        <v>96.44</v>
      </c>
      <c r="G1363" s="55" t="s">
        <v>910</v>
      </c>
      <c r="H1363" s="55" t="s">
        <v>2691</v>
      </c>
      <c r="I1363" s="33">
        <v>300</v>
      </c>
      <c r="J1363" s="55" t="s">
        <v>455</v>
      </c>
      <c r="K1363" s="55" t="s">
        <v>455</v>
      </c>
      <c r="L1363" s="55" t="s">
        <v>473</v>
      </c>
      <c r="M1363" s="55" t="s">
        <v>457</v>
      </c>
      <c r="N1363" s="55" t="s">
        <v>458</v>
      </c>
      <c r="O1363" s="32" t="s">
        <v>280</v>
      </c>
      <c r="P1363" s="32" t="s">
        <v>242</v>
      </c>
      <c r="Q1363" s="45" t="s">
        <v>396</v>
      </c>
      <c r="R1363" s="32" t="s">
        <v>231</v>
      </c>
      <c r="S1363" s="45" t="s">
        <v>262</v>
      </c>
      <c r="T1363" s="42" t="str">
        <f>VLOOKUP(Tabla1[[#This Row],[AREA]],Hoja1!A:B,2,FALSE)</f>
        <v>11. Salud pública y seguridad ciudadana</v>
      </c>
      <c r="U1363" s="45" t="s">
        <v>118</v>
      </c>
      <c r="V1363" s="42" t="str">
        <f>VLOOKUP(Tabla1[[#This Row],[PROGRAMA]],Hoja1!A:B,2,FALSE)</f>
        <v>1621. Recogida de residuos</v>
      </c>
      <c r="W1363" s="45">
        <v>21</v>
      </c>
      <c r="X1363" s="45">
        <v>214</v>
      </c>
    </row>
    <row r="1364" spans="1:24" x14ac:dyDescent="0.25">
      <c r="A1364" s="33">
        <v>220260004970</v>
      </c>
      <c r="B1364" s="55" t="s">
        <v>485</v>
      </c>
      <c r="C1364" s="34">
        <v>46085</v>
      </c>
      <c r="D1364" s="33">
        <v>22026000427</v>
      </c>
      <c r="E1364" s="55" t="s">
        <v>992</v>
      </c>
      <c r="F1364" s="35">
        <v>96.93</v>
      </c>
      <c r="G1364" s="55" t="s">
        <v>910</v>
      </c>
      <c r="H1364" s="55" t="s">
        <v>2691</v>
      </c>
      <c r="I1364" s="33">
        <v>300</v>
      </c>
      <c r="J1364" s="55" t="s">
        <v>455</v>
      </c>
      <c r="K1364" s="55" t="s">
        <v>455</v>
      </c>
      <c r="L1364" s="55" t="s">
        <v>473</v>
      </c>
      <c r="M1364" s="55" t="s">
        <v>457</v>
      </c>
      <c r="N1364" s="55" t="s">
        <v>458</v>
      </c>
      <c r="O1364" s="32" t="s">
        <v>280</v>
      </c>
      <c r="P1364" s="32" t="s">
        <v>242</v>
      </c>
      <c r="Q1364" s="45" t="s">
        <v>396</v>
      </c>
      <c r="R1364" s="32" t="s">
        <v>231</v>
      </c>
      <c r="S1364" s="45" t="s">
        <v>262</v>
      </c>
      <c r="T1364" s="42" t="str">
        <f>VLOOKUP(Tabla1[[#This Row],[AREA]],Hoja1!A:B,2,FALSE)</f>
        <v>11. Salud pública y seguridad ciudadana</v>
      </c>
      <c r="U1364" s="45" t="s">
        <v>121</v>
      </c>
      <c r="V1364" s="42" t="str">
        <f>VLOOKUP(Tabla1[[#This Row],[PROGRAMA]],Hoja1!A:B,2,FALSE)</f>
        <v>1631. Limpieza viaria</v>
      </c>
      <c r="W1364" s="45">
        <v>22</v>
      </c>
      <c r="X1364" s="45">
        <v>22199</v>
      </c>
    </row>
    <row r="1365" spans="1:24" x14ac:dyDescent="0.25">
      <c r="A1365" s="33">
        <v>220260005009</v>
      </c>
      <c r="B1365" s="55" t="s">
        <v>485</v>
      </c>
      <c r="C1365" s="34">
        <v>46085</v>
      </c>
      <c r="D1365" s="33">
        <v>22026002245</v>
      </c>
      <c r="E1365" s="55" t="s">
        <v>590</v>
      </c>
      <c r="F1365" s="35">
        <v>85.85</v>
      </c>
      <c r="G1365" s="55" t="s">
        <v>910</v>
      </c>
      <c r="H1365" s="55" t="s">
        <v>2692</v>
      </c>
      <c r="I1365" s="33">
        <v>300</v>
      </c>
      <c r="J1365" s="55" t="s">
        <v>455</v>
      </c>
      <c r="K1365" s="55" t="s">
        <v>455</v>
      </c>
      <c r="L1365" s="55" t="s">
        <v>473</v>
      </c>
      <c r="M1365" s="55" t="s">
        <v>457</v>
      </c>
      <c r="N1365" s="55" t="s">
        <v>458</v>
      </c>
      <c r="O1365" s="32" t="s">
        <v>280</v>
      </c>
      <c r="P1365" s="32" t="s">
        <v>242</v>
      </c>
      <c r="Q1365" s="45" t="s">
        <v>396</v>
      </c>
      <c r="R1365" s="32" t="s">
        <v>231</v>
      </c>
      <c r="S1365" s="45" t="s">
        <v>262</v>
      </c>
      <c r="T1365" s="42" t="str">
        <f>VLOOKUP(Tabla1[[#This Row],[AREA]],Hoja1!A:B,2,FALSE)</f>
        <v>11. Salud pública y seguridad ciudadana</v>
      </c>
      <c r="U1365" s="45" t="s">
        <v>106</v>
      </c>
      <c r="V1365" s="42" t="str">
        <f>VLOOKUP(Tabla1[[#This Row],[PROGRAMA]],Hoja1!A:B,2,FALSE)</f>
        <v>1321. Policía municipal</v>
      </c>
      <c r="W1365" s="45">
        <v>21</v>
      </c>
      <c r="X1365" s="45">
        <v>213</v>
      </c>
    </row>
    <row r="1366" spans="1:24" x14ac:dyDescent="0.25">
      <c r="A1366" s="33">
        <v>220260005011</v>
      </c>
      <c r="B1366" s="55" t="s">
        <v>485</v>
      </c>
      <c r="C1366" s="34">
        <v>46085</v>
      </c>
      <c r="D1366" s="33">
        <v>22026002245</v>
      </c>
      <c r="E1366" s="55" t="s">
        <v>590</v>
      </c>
      <c r="F1366" s="35">
        <v>8.26</v>
      </c>
      <c r="G1366" s="55" t="s">
        <v>910</v>
      </c>
      <c r="H1366" s="55" t="s">
        <v>2693</v>
      </c>
      <c r="I1366" s="33">
        <v>300</v>
      </c>
      <c r="J1366" s="55" t="s">
        <v>455</v>
      </c>
      <c r="K1366" s="55" t="s">
        <v>455</v>
      </c>
      <c r="L1366" s="55" t="s">
        <v>473</v>
      </c>
      <c r="M1366" s="55" t="s">
        <v>457</v>
      </c>
      <c r="N1366" s="55" t="s">
        <v>458</v>
      </c>
      <c r="O1366" s="32" t="s">
        <v>280</v>
      </c>
      <c r="P1366" s="32" t="s">
        <v>242</v>
      </c>
      <c r="Q1366" s="45" t="s">
        <v>396</v>
      </c>
      <c r="R1366" s="32" t="s">
        <v>231</v>
      </c>
      <c r="S1366" s="45" t="s">
        <v>262</v>
      </c>
      <c r="T1366" s="42" t="str">
        <f>VLOOKUP(Tabla1[[#This Row],[AREA]],Hoja1!A:B,2,FALSE)</f>
        <v>11. Salud pública y seguridad ciudadana</v>
      </c>
      <c r="U1366" s="45" t="s">
        <v>106</v>
      </c>
      <c r="V1366" s="42" t="str">
        <f>VLOOKUP(Tabla1[[#This Row],[PROGRAMA]],Hoja1!A:B,2,FALSE)</f>
        <v>1321. Policía municipal</v>
      </c>
      <c r="W1366" s="45">
        <v>21</v>
      </c>
      <c r="X1366" s="45">
        <v>213</v>
      </c>
    </row>
    <row r="1367" spans="1:24" x14ac:dyDescent="0.25">
      <c r="A1367" s="33">
        <v>220260005051</v>
      </c>
      <c r="B1367" s="55" t="s">
        <v>485</v>
      </c>
      <c r="C1367" s="34">
        <v>46085</v>
      </c>
      <c r="D1367" s="33">
        <v>22026002245</v>
      </c>
      <c r="E1367" s="55" t="s">
        <v>590</v>
      </c>
      <c r="F1367" s="35">
        <v>358.16</v>
      </c>
      <c r="G1367" s="55" t="s">
        <v>910</v>
      </c>
      <c r="H1367" s="55" t="s">
        <v>2694</v>
      </c>
      <c r="I1367" s="33">
        <v>300</v>
      </c>
      <c r="J1367" s="55" t="s">
        <v>455</v>
      </c>
      <c r="K1367" s="55" t="s">
        <v>455</v>
      </c>
      <c r="L1367" s="55" t="s">
        <v>473</v>
      </c>
      <c r="M1367" s="55" t="s">
        <v>457</v>
      </c>
      <c r="N1367" s="55" t="s">
        <v>458</v>
      </c>
      <c r="O1367" s="32" t="s">
        <v>280</v>
      </c>
      <c r="P1367" s="32" t="s">
        <v>242</v>
      </c>
      <c r="Q1367" s="45" t="s">
        <v>396</v>
      </c>
      <c r="R1367" s="32" t="s">
        <v>231</v>
      </c>
      <c r="S1367" s="45" t="s">
        <v>262</v>
      </c>
      <c r="T1367" s="42" t="str">
        <f>VLOOKUP(Tabla1[[#This Row],[AREA]],Hoja1!A:B,2,FALSE)</f>
        <v>11. Salud pública y seguridad ciudadana</v>
      </c>
      <c r="U1367" s="45" t="s">
        <v>106</v>
      </c>
      <c r="V1367" s="42" t="str">
        <f>VLOOKUP(Tabla1[[#This Row],[PROGRAMA]],Hoja1!A:B,2,FALSE)</f>
        <v>1321. Policía municipal</v>
      </c>
      <c r="W1367" s="45">
        <v>21</v>
      </c>
      <c r="X1367" s="45">
        <v>213</v>
      </c>
    </row>
    <row r="1368" spans="1:24" x14ac:dyDescent="0.25">
      <c r="A1368" s="33">
        <v>220260005072</v>
      </c>
      <c r="B1368" s="55" t="s">
        <v>485</v>
      </c>
      <c r="C1368" s="34">
        <v>46085</v>
      </c>
      <c r="D1368" s="33">
        <v>22026000437</v>
      </c>
      <c r="E1368" s="55" t="s">
        <v>726</v>
      </c>
      <c r="F1368" s="35">
        <v>1293.21</v>
      </c>
      <c r="G1368" s="55" t="s">
        <v>910</v>
      </c>
      <c r="H1368" s="55" t="s">
        <v>2695</v>
      </c>
      <c r="I1368" s="33">
        <v>300</v>
      </c>
      <c r="J1368" s="55" t="s">
        <v>455</v>
      </c>
      <c r="K1368" s="55" t="s">
        <v>455</v>
      </c>
      <c r="L1368" s="55" t="s">
        <v>473</v>
      </c>
      <c r="M1368" s="55" t="s">
        <v>457</v>
      </c>
      <c r="N1368" s="55" t="s">
        <v>458</v>
      </c>
      <c r="O1368" s="32" t="s">
        <v>280</v>
      </c>
      <c r="P1368" s="32" t="s">
        <v>242</v>
      </c>
      <c r="Q1368" s="45" t="s">
        <v>396</v>
      </c>
      <c r="R1368" s="32" t="s">
        <v>231</v>
      </c>
      <c r="S1368" s="45" t="s">
        <v>69</v>
      </c>
      <c r="T1368" s="42" t="str">
        <f>VLOOKUP(Tabla1[[#This Row],[AREA]],Hoja1!A:B,2,FALSE)</f>
        <v>03. Participación ciudadana y deportes</v>
      </c>
      <c r="U1368" s="45" t="s">
        <v>192</v>
      </c>
      <c r="V1368" s="42" t="str">
        <f>VLOOKUP(Tabla1[[#This Row],[PROGRAMA]],Hoja1!A:B,2,FALSE)</f>
        <v>9241. Participación ciudadana</v>
      </c>
      <c r="W1368" s="45">
        <v>21</v>
      </c>
      <c r="X1368" s="45">
        <v>213</v>
      </c>
    </row>
    <row r="1369" spans="1:24" x14ac:dyDescent="0.25">
      <c r="A1369" s="33">
        <v>220260005341</v>
      </c>
      <c r="B1369" s="55" t="s">
        <v>485</v>
      </c>
      <c r="C1369" s="34">
        <v>46086</v>
      </c>
      <c r="D1369" s="33">
        <v>22026002189</v>
      </c>
      <c r="E1369" s="55" t="s">
        <v>537</v>
      </c>
      <c r="F1369" s="35">
        <v>32.590000000000003</v>
      </c>
      <c r="G1369" s="55" t="s">
        <v>910</v>
      </c>
      <c r="H1369" s="55" t="s">
        <v>2696</v>
      </c>
      <c r="I1369" s="33">
        <v>300</v>
      </c>
      <c r="J1369" s="55" t="s">
        <v>455</v>
      </c>
      <c r="K1369" s="55" t="s">
        <v>455</v>
      </c>
      <c r="L1369" s="55" t="s">
        <v>473</v>
      </c>
      <c r="M1369" s="55" t="s">
        <v>457</v>
      </c>
      <c r="N1369" s="55" t="s">
        <v>458</v>
      </c>
      <c r="O1369" s="32" t="s">
        <v>280</v>
      </c>
      <c r="P1369" s="32" t="s">
        <v>242</v>
      </c>
      <c r="Q1369" s="45" t="s">
        <v>396</v>
      </c>
      <c r="R1369" s="32" t="s">
        <v>231</v>
      </c>
      <c r="S1369" s="45" t="s">
        <v>262</v>
      </c>
      <c r="T1369" s="42" t="str">
        <f>VLOOKUP(Tabla1[[#This Row],[AREA]],Hoja1!A:B,2,FALSE)</f>
        <v>11. Salud pública y seguridad ciudadana</v>
      </c>
      <c r="U1369" s="45" t="s">
        <v>112</v>
      </c>
      <c r="V1369" s="42" t="str">
        <f>VLOOKUP(Tabla1[[#This Row],[PROGRAMA]],Hoja1!A:B,2,FALSE)</f>
        <v>1361. Prevención y extinción de incencios</v>
      </c>
      <c r="W1369" s="45">
        <v>22</v>
      </c>
      <c r="X1369" s="45">
        <v>22199</v>
      </c>
    </row>
    <row r="1370" spans="1:24" x14ac:dyDescent="0.25">
      <c r="A1370" s="33">
        <v>220260005343</v>
      </c>
      <c r="B1370" s="55" t="s">
        <v>485</v>
      </c>
      <c r="C1370" s="34">
        <v>46086</v>
      </c>
      <c r="D1370" s="33">
        <v>22026002189</v>
      </c>
      <c r="E1370" s="55" t="s">
        <v>537</v>
      </c>
      <c r="F1370" s="35">
        <v>3.93</v>
      </c>
      <c r="G1370" s="55" t="s">
        <v>910</v>
      </c>
      <c r="H1370" s="55" t="s">
        <v>2697</v>
      </c>
      <c r="I1370" s="33">
        <v>300</v>
      </c>
      <c r="J1370" s="55" t="s">
        <v>455</v>
      </c>
      <c r="K1370" s="55" t="s">
        <v>455</v>
      </c>
      <c r="L1370" s="55" t="s">
        <v>473</v>
      </c>
      <c r="M1370" s="55" t="s">
        <v>457</v>
      </c>
      <c r="N1370" s="55" t="s">
        <v>458</v>
      </c>
      <c r="O1370" s="32" t="s">
        <v>280</v>
      </c>
      <c r="P1370" s="32" t="s">
        <v>242</v>
      </c>
      <c r="Q1370" s="45" t="s">
        <v>396</v>
      </c>
      <c r="R1370" s="32" t="s">
        <v>231</v>
      </c>
      <c r="S1370" s="45" t="s">
        <v>262</v>
      </c>
      <c r="T1370" s="42" t="str">
        <f>VLOOKUP(Tabla1[[#This Row],[AREA]],Hoja1!A:B,2,FALSE)</f>
        <v>11. Salud pública y seguridad ciudadana</v>
      </c>
      <c r="U1370" s="45" t="s">
        <v>112</v>
      </c>
      <c r="V1370" s="42" t="str">
        <f>VLOOKUP(Tabla1[[#This Row],[PROGRAMA]],Hoja1!A:B,2,FALSE)</f>
        <v>1361. Prevención y extinción de incencios</v>
      </c>
      <c r="W1370" s="45">
        <v>22</v>
      </c>
      <c r="X1370" s="45">
        <v>22199</v>
      </c>
    </row>
    <row r="1371" spans="1:24" x14ac:dyDescent="0.25">
      <c r="A1371" s="33">
        <v>220260005369</v>
      </c>
      <c r="B1371" s="55" t="s">
        <v>485</v>
      </c>
      <c r="C1371" s="34">
        <v>46086</v>
      </c>
      <c r="D1371" s="33">
        <v>22026002189</v>
      </c>
      <c r="E1371" s="55" t="s">
        <v>537</v>
      </c>
      <c r="F1371" s="35">
        <v>2.12</v>
      </c>
      <c r="G1371" s="55" t="s">
        <v>910</v>
      </c>
      <c r="H1371" s="55" t="s">
        <v>2698</v>
      </c>
      <c r="I1371" s="33">
        <v>300</v>
      </c>
      <c r="J1371" s="55" t="s">
        <v>455</v>
      </c>
      <c r="K1371" s="55" t="s">
        <v>455</v>
      </c>
      <c r="L1371" s="55" t="s">
        <v>473</v>
      </c>
      <c r="M1371" s="55" t="s">
        <v>457</v>
      </c>
      <c r="N1371" s="55" t="s">
        <v>458</v>
      </c>
      <c r="O1371" s="32" t="s">
        <v>280</v>
      </c>
      <c r="P1371" s="32" t="s">
        <v>242</v>
      </c>
      <c r="Q1371" s="45" t="s">
        <v>396</v>
      </c>
      <c r="R1371" s="32" t="s">
        <v>231</v>
      </c>
      <c r="S1371" s="45" t="s">
        <v>262</v>
      </c>
      <c r="T1371" s="42" t="str">
        <f>VLOOKUP(Tabla1[[#This Row],[AREA]],Hoja1!A:B,2,FALSE)</f>
        <v>11. Salud pública y seguridad ciudadana</v>
      </c>
      <c r="U1371" s="45" t="s">
        <v>112</v>
      </c>
      <c r="V1371" s="42" t="str">
        <f>VLOOKUP(Tabla1[[#This Row],[PROGRAMA]],Hoja1!A:B,2,FALSE)</f>
        <v>1361. Prevención y extinción de incencios</v>
      </c>
      <c r="W1371" s="45">
        <v>22</v>
      </c>
      <c r="X1371" s="45">
        <v>22199</v>
      </c>
    </row>
    <row r="1372" spans="1:24" x14ac:dyDescent="0.25">
      <c r="A1372" s="33">
        <v>220260008805</v>
      </c>
      <c r="B1372" s="55" t="s">
        <v>451</v>
      </c>
      <c r="C1372" s="34">
        <v>46104</v>
      </c>
      <c r="D1372" s="33">
        <v>22026002932</v>
      </c>
      <c r="E1372" s="55" t="s">
        <v>942</v>
      </c>
      <c r="F1372" s="35">
        <v>2911.26</v>
      </c>
      <c r="G1372" s="55" t="s">
        <v>939</v>
      </c>
      <c r="H1372" s="55" t="s">
        <v>2699</v>
      </c>
      <c r="I1372" s="33">
        <v>220</v>
      </c>
      <c r="J1372" s="55" t="s">
        <v>455</v>
      </c>
      <c r="K1372" s="55" t="s">
        <v>455</v>
      </c>
      <c r="L1372" s="55" t="s">
        <v>473</v>
      </c>
      <c r="M1372" s="55" t="s">
        <v>467</v>
      </c>
      <c r="N1372" s="55" t="s">
        <v>468</v>
      </c>
      <c r="O1372" s="32" t="s">
        <v>281</v>
      </c>
      <c r="P1372" s="32" t="s">
        <v>242</v>
      </c>
      <c r="Q1372" s="45" t="s">
        <v>396</v>
      </c>
      <c r="R1372" s="32" t="s">
        <v>231</v>
      </c>
      <c r="S1372" s="45" t="s">
        <v>72</v>
      </c>
      <c r="T1372" s="42" t="str">
        <f>VLOOKUP(Tabla1[[#This Row],[AREA]],Hoja1!A:B,2,FALSE)</f>
        <v>07. Medio ambiente</v>
      </c>
      <c r="U1372" s="45" t="s">
        <v>128</v>
      </c>
      <c r="V1372" s="42" t="str">
        <f>VLOOKUP(Tabla1[[#This Row],[PROGRAMA]],Hoja1!A:B,2,FALSE)</f>
        <v>1721. Protección del medio ambiente</v>
      </c>
      <c r="W1372" s="45">
        <v>22</v>
      </c>
      <c r="X1372" s="45">
        <v>22112</v>
      </c>
    </row>
    <row r="1373" spans="1:24" x14ac:dyDescent="0.25">
      <c r="A1373" s="33">
        <v>220260006052</v>
      </c>
      <c r="B1373" s="55" t="s">
        <v>451</v>
      </c>
      <c r="C1373" s="34">
        <v>46086</v>
      </c>
      <c r="D1373" s="33">
        <v>22026002721</v>
      </c>
      <c r="E1373" s="55" t="s">
        <v>992</v>
      </c>
      <c r="F1373" s="35">
        <v>2187.44</v>
      </c>
      <c r="G1373" s="55" t="s">
        <v>1368</v>
      </c>
      <c r="H1373" s="55" t="s">
        <v>2700</v>
      </c>
      <c r="I1373" s="33">
        <v>220</v>
      </c>
      <c r="J1373" s="55" t="s">
        <v>455</v>
      </c>
      <c r="K1373" s="55" t="s">
        <v>455</v>
      </c>
      <c r="L1373" s="55" t="s">
        <v>473</v>
      </c>
      <c r="M1373" s="55" t="s">
        <v>467</v>
      </c>
      <c r="N1373" s="55" t="s">
        <v>468</v>
      </c>
      <c r="O1373" s="32" t="s">
        <v>281</v>
      </c>
      <c r="P1373" s="32" t="s">
        <v>242</v>
      </c>
      <c r="Q1373" s="45" t="s">
        <v>396</v>
      </c>
      <c r="R1373" s="32" t="s">
        <v>231</v>
      </c>
      <c r="S1373" s="45" t="s">
        <v>262</v>
      </c>
      <c r="T1373" s="42" t="str">
        <f>VLOOKUP(Tabla1[[#This Row],[AREA]],Hoja1!A:B,2,FALSE)</f>
        <v>11. Salud pública y seguridad ciudadana</v>
      </c>
      <c r="U1373" s="45" t="s">
        <v>121</v>
      </c>
      <c r="V1373" s="42" t="str">
        <f>VLOOKUP(Tabla1[[#This Row],[PROGRAMA]],Hoja1!A:B,2,FALSE)</f>
        <v>1631. Limpieza viaria</v>
      </c>
      <c r="W1373" s="45">
        <v>22</v>
      </c>
      <c r="X1373" s="45">
        <v>22199</v>
      </c>
    </row>
    <row r="1374" spans="1:24" x14ac:dyDescent="0.25">
      <c r="A1374" s="33">
        <v>220260008288</v>
      </c>
      <c r="B1374" s="55" t="s">
        <v>451</v>
      </c>
      <c r="C1374" s="34">
        <v>46099</v>
      </c>
      <c r="D1374" s="33">
        <v>22026002783</v>
      </c>
      <c r="E1374" s="55" t="s">
        <v>2701</v>
      </c>
      <c r="F1374" s="35">
        <v>1201.53</v>
      </c>
      <c r="G1374" s="55" t="s">
        <v>2702</v>
      </c>
      <c r="H1374" s="55" t="s">
        <v>2703</v>
      </c>
      <c r="I1374" s="33">
        <v>220</v>
      </c>
      <c r="J1374" s="55" t="s">
        <v>455</v>
      </c>
      <c r="K1374" s="55" t="s">
        <v>455</v>
      </c>
      <c r="L1374" s="55" t="s">
        <v>473</v>
      </c>
      <c r="M1374" s="55" t="s">
        <v>467</v>
      </c>
      <c r="N1374" s="55" t="s">
        <v>468</v>
      </c>
      <c r="O1374" s="32" t="s">
        <v>281</v>
      </c>
      <c r="P1374" s="32" t="s">
        <v>242</v>
      </c>
      <c r="Q1374" s="45" t="s">
        <v>396</v>
      </c>
      <c r="R1374" s="32" t="s">
        <v>231</v>
      </c>
      <c r="S1374" s="45" t="s">
        <v>75</v>
      </c>
      <c r="T1374" s="42" t="str">
        <f>VLOOKUP(Tabla1[[#This Row],[AREA]],Hoja1!A:B,2,FALSE)</f>
        <v>10. Personas mayores, familia y servicios sociales</v>
      </c>
      <c r="U1374" s="45" t="s">
        <v>132</v>
      </c>
      <c r="V1374" s="42" t="str">
        <f>VLOOKUP(Tabla1[[#This Row],[PROGRAMA]],Hoja1!A:B,2,FALSE)</f>
        <v>2312. Iniciativas sociales</v>
      </c>
      <c r="W1374" s="45">
        <v>22</v>
      </c>
      <c r="X1374" s="45">
        <v>22612</v>
      </c>
    </row>
    <row r="1375" spans="1:24" x14ac:dyDescent="0.25">
      <c r="A1375" s="33">
        <v>220260004673</v>
      </c>
      <c r="B1375" s="55" t="s">
        <v>451</v>
      </c>
      <c r="C1375" s="34">
        <v>46083</v>
      </c>
      <c r="D1375" s="33">
        <v>22026002535</v>
      </c>
      <c r="E1375" s="55" t="s">
        <v>645</v>
      </c>
      <c r="F1375" s="35">
        <v>2178</v>
      </c>
      <c r="G1375" s="55" t="s">
        <v>2704</v>
      </c>
      <c r="H1375" s="55" t="s">
        <v>2705</v>
      </c>
      <c r="I1375" s="33">
        <v>220</v>
      </c>
      <c r="J1375" s="55" t="s">
        <v>455</v>
      </c>
      <c r="K1375" s="55" t="s">
        <v>455</v>
      </c>
      <c r="L1375" s="55" t="s">
        <v>456</v>
      </c>
      <c r="M1375" s="55" t="s">
        <v>467</v>
      </c>
      <c r="N1375" s="55" t="s">
        <v>468</v>
      </c>
      <c r="O1375" s="32" t="s">
        <v>281</v>
      </c>
      <c r="P1375" s="32" t="s">
        <v>242</v>
      </c>
      <c r="Q1375" s="45" t="s">
        <v>396</v>
      </c>
      <c r="R1375" s="32" t="s">
        <v>231</v>
      </c>
      <c r="S1375" s="45" t="s">
        <v>71</v>
      </c>
      <c r="T1375" s="42" t="str">
        <f>VLOOKUP(Tabla1[[#This Row],[AREA]],Hoja1!A:B,2,FALSE)</f>
        <v>06. Educación y cultura</v>
      </c>
      <c r="U1375" s="45" t="s">
        <v>149</v>
      </c>
      <c r="V1375" s="42" t="str">
        <f>VLOOKUP(Tabla1[[#This Row],[PROGRAMA]],Hoja1!A:B,2,FALSE)</f>
        <v>3261. Servicios complementarios de educación</v>
      </c>
      <c r="W1375" s="45">
        <v>22</v>
      </c>
      <c r="X1375" s="45">
        <v>22799</v>
      </c>
    </row>
    <row r="1376" spans="1:24" x14ac:dyDescent="0.25">
      <c r="A1376" s="33">
        <v>220260005118</v>
      </c>
      <c r="B1376" s="55" t="s">
        <v>451</v>
      </c>
      <c r="C1376" s="34">
        <v>46085</v>
      </c>
      <c r="D1376" s="33">
        <v>22026002683</v>
      </c>
      <c r="E1376" s="55" t="s">
        <v>581</v>
      </c>
      <c r="F1376" s="35">
        <v>249.26</v>
      </c>
      <c r="G1376" s="55" t="s">
        <v>359</v>
      </c>
      <c r="H1376" s="55" t="s">
        <v>2706</v>
      </c>
      <c r="I1376" s="33">
        <v>220</v>
      </c>
      <c r="J1376" s="55" t="s">
        <v>625</v>
      </c>
      <c r="K1376" s="55" t="s">
        <v>494</v>
      </c>
      <c r="L1376" s="55" t="s">
        <v>456</v>
      </c>
      <c r="M1376" s="55" t="s">
        <v>467</v>
      </c>
      <c r="N1376" s="55" t="s">
        <v>468</v>
      </c>
      <c r="O1376" s="32" t="s">
        <v>281</v>
      </c>
      <c r="P1376" s="32" t="s">
        <v>242</v>
      </c>
      <c r="Q1376" s="45" t="s">
        <v>396</v>
      </c>
      <c r="R1376" s="32" t="s">
        <v>231</v>
      </c>
      <c r="S1376" s="45" t="s">
        <v>262</v>
      </c>
      <c r="T1376" s="42" t="str">
        <f>VLOOKUP(Tabla1[[#This Row],[AREA]],Hoja1!A:B,2,FALSE)</f>
        <v>11. Salud pública y seguridad ciudadana</v>
      </c>
      <c r="U1376" s="45" t="s">
        <v>112</v>
      </c>
      <c r="V1376" s="42" t="str">
        <f>VLOOKUP(Tabla1[[#This Row],[PROGRAMA]],Hoja1!A:B,2,FALSE)</f>
        <v>1361. Prevención y extinción de incencios</v>
      </c>
      <c r="W1376" s="45">
        <v>21</v>
      </c>
      <c r="X1376" s="45">
        <v>213</v>
      </c>
    </row>
    <row r="1377" spans="1:24" x14ac:dyDescent="0.25">
      <c r="A1377" s="33">
        <v>220260005952</v>
      </c>
      <c r="B1377" s="55" t="s">
        <v>485</v>
      </c>
      <c r="C1377" s="34">
        <v>46086</v>
      </c>
      <c r="D1377" s="33">
        <v>22026000422</v>
      </c>
      <c r="E1377" s="55" t="s">
        <v>2707</v>
      </c>
      <c r="F1377" s="35">
        <v>59.91</v>
      </c>
      <c r="G1377" s="55" t="s">
        <v>910</v>
      </c>
      <c r="H1377" s="55" t="s">
        <v>2708</v>
      </c>
      <c r="I1377" s="33">
        <v>300</v>
      </c>
      <c r="J1377" s="55" t="s">
        <v>455</v>
      </c>
      <c r="K1377" s="55" t="s">
        <v>455</v>
      </c>
      <c r="L1377" s="55" t="s">
        <v>473</v>
      </c>
      <c r="M1377" s="55" t="s">
        <v>457</v>
      </c>
      <c r="N1377" s="55" t="s">
        <v>458</v>
      </c>
      <c r="O1377" s="32" t="s">
        <v>280</v>
      </c>
      <c r="P1377" s="32" t="s">
        <v>242</v>
      </c>
      <c r="Q1377" s="45" t="s">
        <v>396</v>
      </c>
      <c r="R1377" s="32" t="s">
        <v>231</v>
      </c>
      <c r="S1377" s="45" t="s">
        <v>262</v>
      </c>
      <c r="T1377" s="42" t="str">
        <f>VLOOKUP(Tabla1[[#This Row],[AREA]],Hoja1!A:B,2,FALSE)</f>
        <v>11. Salud pública y seguridad ciudadana</v>
      </c>
      <c r="U1377" s="45" t="s">
        <v>118</v>
      </c>
      <c r="V1377" s="42" t="str">
        <f>VLOOKUP(Tabla1[[#This Row],[PROGRAMA]],Hoja1!A:B,2,FALSE)</f>
        <v>1621. Recogida de residuos</v>
      </c>
      <c r="W1377" s="45">
        <v>22</v>
      </c>
      <c r="X1377" s="45">
        <v>22199</v>
      </c>
    </row>
    <row r="1378" spans="1:24" x14ac:dyDescent="0.25">
      <c r="A1378" s="33">
        <v>220260006837</v>
      </c>
      <c r="B1378" s="55" t="s">
        <v>485</v>
      </c>
      <c r="C1378" s="34">
        <v>46092</v>
      </c>
      <c r="D1378" s="33">
        <v>22026001767</v>
      </c>
      <c r="E1378" s="55" t="s">
        <v>909</v>
      </c>
      <c r="F1378" s="35">
        <v>14.19</v>
      </c>
      <c r="G1378" s="55" t="s">
        <v>910</v>
      </c>
      <c r="H1378" s="55" t="s">
        <v>2709</v>
      </c>
      <c r="I1378" s="33">
        <v>300</v>
      </c>
      <c r="J1378" s="55" t="s">
        <v>455</v>
      </c>
      <c r="K1378" s="55" t="s">
        <v>455</v>
      </c>
      <c r="L1378" s="55" t="s">
        <v>473</v>
      </c>
      <c r="M1378" s="55" t="s">
        <v>457</v>
      </c>
      <c r="N1378" s="55" t="s">
        <v>458</v>
      </c>
      <c r="O1378" s="32" t="s">
        <v>280</v>
      </c>
      <c r="P1378" s="32" t="s">
        <v>242</v>
      </c>
      <c r="Q1378" s="45" t="s">
        <v>396</v>
      </c>
      <c r="R1378" s="32" t="s">
        <v>231</v>
      </c>
      <c r="S1378" s="45" t="s">
        <v>261</v>
      </c>
      <c r="T1378" s="42" t="str">
        <f>VLOOKUP(Tabla1[[#This Row],[AREA]],Hoja1!A:B,2,FALSE)</f>
        <v>05. Comercio, mercados y consumo</v>
      </c>
      <c r="U1378" s="45" t="s">
        <v>174</v>
      </c>
      <c r="V1378" s="42" t="str">
        <f>VLOOKUP(Tabla1[[#This Row],[PROGRAMA]],Hoja1!A:B,2,FALSE)</f>
        <v>4312. Mercados</v>
      </c>
      <c r="W1378" s="45">
        <v>22</v>
      </c>
      <c r="X1378" s="45">
        <v>22199</v>
      </c>
    </row>
    <row r="1379" spans="1:24" x14ac:dyDescent="0.25">
      <c r="A1379" s="33">
        <v>220260006922</v>
      </c>
      <c r="B1379" s="55" t="s">
        <v>485</v>
      </c>
      <c r="C1379" s="34">
        <v>46092</v>
      </c>
      <c r="D1379" s="33">
        <v>22026000437</v>
      </c>
      <c r="E1379" s="55" t="s">
        <v>726</v>
      </c>
      <c r="F1379" s="35">
        <v>622.79999999999995</v>
      </c>
      <c r="G1379" s="55" t="s">
        <v>910</v>
      </c>
      <c r="H1379" s="55" t="s">
        <v>2710</v>
      </c>
      <c r="I1379" s="33">
        <v>300</v>
      </c>
      <c r="J1379" s="55" t="s">
        <v>455</v>
      </c>
      <c r="K1379" s="55" t="s">
        <v>455</v>
      </c>
      <c r="L1379" s="55" t="s">
        <v>473</v>
      </c>
      <c r="M1379" s="55" t="s">
        <v>457</v>
      </c>
      <c r="N1379" s="55" t="s">
        <v>458</v>
      </c>
      <c r="O1379" s="32" t="s">
        <v>280</v>
      </c>
      <c r="P1379" s="32" t="s">
        <v>242</v>
      </c>
      <c r="Q1379" s="45" t="s">
        <v>396</v>
      </c>
      <c r="R1379" s="32" t="s">
        <v>231</v>
      </c>
      <c r="S1379" s="45" t="s">
        <v>69</v>
      </c>
      <c r="T1379" s="42" t="str">
        <f>VLOOKUP(Tabla1[[#This Row],[AREA]],Hoja1!A:B,2,FALSE)</f>
        <v>03. Participación ciudadana y deportes</v>
      </c>
      <c r="U1379" s="45" t="s">
        <v>192</v>
      </c>
      <c r="V1379" s="42" t="str">
        <f>VLOOKUP(Tabla1[[#This Row],[PROGRAMA]],Hoja1!A:B,2,FALSE)</f>
        <v>9241. Participación ciudadana</v>
      </c>
      <c r="W1379" s="45">
        <v>21</v>
      </c>
      <c r="X1379" s="45">
        <v>213</v>
      </c>
    </row>
    <row r="1380" spans="1:24" x14ac:dyDescent="0.25">
      <c r="A1380" s="33">
        <v>220260006960</v>
      </c>
      <c r="B1380" s="55" t="s">
        <v>485</v>
      </c>
      <c r="C1380" s="34">
        <v>46092</v>
      </c>
      <c r="D1380" s="33">
        <v>22026000422</v>
      </c>
      <c r="E1380" s="55" t="s">
        <v>2707</v>
      </c>
      <c r="F1380" s="35">
        <v>219.11</v>
      </c>
      <c r="G1380" s="55" t="s">
        <v>910</v>
      </c>
      <c r="H1380" s="55" t="s">
        <v>2708</v>
      </c>
      <c r="I1380" s="33">
        <v>300</v>
      </c>
      <c r="J1380" s="55" t="s">
        <v>455</v>
      </c>
      <c r="K1380" s="55" t="s">
        <v>455</v>
      </c>
      <c r="L1380" s="55" t="s">
        <v>473</v>
      </c>
      <c r="M1380" s="55" t="s">
        <v>457</v>
      </c>
      <c r="N1380" s="55" t="s">
        <v>458</v>
      </c>
      <c r="O1380" s="32" t="s">
        <v>280</v>
      </c>
      <c r="P1380" s="32" t="s">
        <v>242</v>
      </c>
      <c r="Q1380" s="45" t="s">
        <v>396</v>
      </c>
      <c r="R1380" s="32" t="s">
        <v>231</v>
      </c>
      <c r="S1380" s="45" t="s">
        <v>262</v>
      </c>
      <c r="T1380" s="42" t="str">
        <f>VLOOKUP(Tabla1[[#This Row],[AREA]],Hoja1!A:B,2,FALSE)</f>
        <v>11. Salud pública y seguridad ciudadana</v>
      </c>
      <c r="U1380" s="45" t="s">
        <v>118</v>
      </c>
      <c r="V1380" s="42" t="str">
        <f>VLOOKUP(Tabla1[[#This Row],[PROGRAMA]],Hoja1!A:B,2,FALSE)</f>
        <v>1621. Recogida de residuos</v>
      </c>
      <c r="W1380" s="45">
        <v>22</v>
      </c>
      <c r="X1380" s="45">
        <v>22199</v>
      </c>
    </row>
    <row r="1381" spans="1:24" x14ac:dyDescent="0.25">
      <c r="A1381" s="33">
        <v>220260006962</v>
      </c>
      <c r="B1381" s="55" t="s">
        <v>485</v>
      </c>
      <c r="C1381" s="34">
        <v>46092</v>
      </c>
      <c r="D1381" s="33">
        <v>22026000422</v>
      </c>
      <c r="E1381" s="55" t="s">
        <v>2707</v>
      </c>
      <c r="F1381" s="35">
        <v>9.56</v>
      </c>
      <c r="G1381" s="55" t="s">
        <v>910</v>
      </c>
      <c r="H1381" s="55" t="s">
        <v>2708</v>
      </c>
      <c r="I1381" s="33">
        <v>300</v>
      </c>
      <c r="J1381" s="55" t="s">
        <v>455</v>
      </c>
      <c r="K1381" s="55" t="s">
        <v>455</v>
      </c>
      <c r="L1381" s="55" t="s">
        <v>473</v>
      </c>
      <c r="M1381" s="55" t="s">
        <v>457</v>
      </c>
      <c r="N1381" s="55" t="s">
        <v>458</v>
      </c>
      <c r="O1381" s="32" t="s">
        <v>280</v>
      </c>
      <c r="P1381" s="32" t="s">
        <v>242</v>
      </c>
      <c r="Q1381" s="45" t="s">
        <v>396</v>
      </c>
      <c r="R1381" s="32" t="s">
        <v>231</v>
      </c>
      <c r="S1381" s="45" t="s">
        <v>262</v>
      </c>
      <c r="T1381" s="42" t="str">
        <f>VLOOKUP(Tabla1[[#This Row],[AREA]],Hoja1!A:B,2,FALSE)</f>
        <v>11. Salud pública y seguridad ciudadana</v>
      </c>
      <c r="U1381" s="45" t="s">
        <v>118</v>
      </c>
      <c r="V1381" s="42" t="str">
        <f>VLOOKUP(Tabla1[[#This Row],[PROGRAMA]],Hoja1!A:B,2,FALSE)</f>
        <v>1621. Recogida de residuos</v>
      </c>
      <c r="W1381" s="45">
        <v>22</v>
      </c>
      <c r="X1381" s="45">
        <v>22199</v>
      </c>
    </row>
    <row r="1382" spans="1:24" x14ac:dyDescent="0.25">
      <c r="A1382" s="33">
        <v>220260007041</v>
      </c>
      <c r="B1382" s="55" t="s">
        <v>485</v>
      </c>
      <c r="C1382" s="34">
        <v>46092</v>
      </c>
      <c r="D1382" s="33">
        <v>22026001176</v>
      </c>
      <c r="E1382" s="55" t="s">
        <v>2711</v>
      </c>
      <c r="F1382" s="35">
        <v>86.73</v>
      </c>
      <c r="G1382" s="55" t="s">
        <v>910</v>
      </c>
      <c r="H1382" s="55" t="s">
        <v>2712</v>
      </c>
      <c r="I1382" s="33">
        <v>300</v>
      </c>
      <c r="J1382" s="55" t="s">
        <v>455</v>
      </c>
      <c r="K1382" s="55" t="s">
        <v>455</v>
      </c>
      <c r="L1382" s="55" t="s">
        <v>473</v>
      </c>
      <c r="M1382" s="55" t="s">
        <v>457</v>
      </c>
      <c r="N1382" s="55" t="s">
        <v>458</v>
      </c>
      <c r="O1382" s="32" t="s">
        <v>280</v>
      </c>
      <c r="P1382" s="32" t="s">
        <v>242</v>
      </c>
      <c r="Q1382" s="45" t="s">
        <v>396</v>
      </c>
      <c r="R1382" s="32" t="s">
        <v>231</v>
      </c>
      <c r="S1382" s="45" t="s">
        <v>75</v>
      </c>
      <c r="T1382" s="42" t="str">
        <f>VLOOKUP(Tabla1[[#This Row],[AREA]],Hoja1!A:B,2,FALSE)</f>
        <v>10. Personas mayores, familia y servicios sociales</v>
      </c>
      <c r="U1382" s="45" t="s">
        <v>139</v>
      </c>
      <c r="V1382" s="42" t="str">
        <f>VLOOKUP(Tabla1[[#This Row],[PROGRAMA]],Hoja1!A:B,2,FALSE)</f>
        <v>2412. Formación para el empleo</v>
      </c>
      <c r="W1382" s="45">
        <v>21</v>
      </c>
      <c r="X1382" s="45">
        <v>212</v>
      </c>
    </row>
    <row r="1383" spans="1:24" x14ac:dyDescent="0.25">
      <c r="A1383" s="33">
        <v>220260007056</v>
      </c>
      <c r="B1383" s="55" t="s">
        <v>485</v>
      </c>
      <c r="C1383" s="34">
        <v>46092</v>
      </c>
      <c r="D1383" s="33">
        <v>22026002213</v>
      </c>
      <c r="E1383" s="55" t="s">
        <v>2713</v>
      </c>
      <c r="F1383" s="35">
        <v>34.4</v>
      </c>
      <c r="G1383" s="55" t="s">
        <v>910</v>
      </c>
      <c r="H1383" s="55" t="s">
        <v>2714</v>
      </c>
      <c r="I1383" s="33">
        <v>300</v>
      </c>
      <c r="J1383" s="55" t="s">
        <v>455</v>
      </c>
      <c r="K1383" s="55" t="s">
        <v>455</v>
      </c>
      <c r="L1383" s="55" t="s">
        <v>473</v>
      </c>
      <c r="M1383" s="55" t="s">
        <v>457</v>
      </c>
      <c r="N1383" s="55" t="s">
        <v>458</v>
      </c>
      <c r="O1383" s="32" t="s">
        <v>280</v>
      </c>
      <c r="P1383" s="32" t="s">
        <v>242</v>
      </c>
      <c r="Q1383" s="45" t="s">
        <v>396</v>
      </c>
      <c r="R1383" s="32" t="s">
        <v>231</v>
      </c>
      <c r="S1383" s="45" t="s">
        <v>66</v>
      </c>
      <c r="T1383" s="42" t="str">
        <f>VLOOKUP(Tabla1[[#This Row],[AREA]],Hoja1!A:B,2,FALSE)</f>
        <v>01. Alcaldía</v>
      </c>
      <c r="U1383" s="45" t="s">
        <v>265</v>
      </c>
      <c r="V1383" s="42" t="str">
        <f>VLOOKUP(Tabla1[[#This Row],[PROGRAMA]],Hoja1!A:B,2,FALSE)</f>
        <v>4331. Desarrollo empresarial</v>
      </c>
      <c r="W1383" s="45">
        <v>21</v>
      </c>
      <c r="X1383" s="45">
        <v>212</v>
      </c>
    </row>
    <row r="1384" spans="1:24" x14ac:dyDescent="0.25">
      <c r="A1384" s="33">
        <v>220260007058</v>
      </c>
      <c r="B1384" s="55" t="s">
        <v>485</v>
      </c>
      <c r="C1384" s="34">
        <v>46092</v>
      </c>
      <c r="D1384" s="33">
        <v>22026002213</v>
      </c>
      <c r="E1384" s="55" t="s">
        <v>2713</v>
      </c>
      <c r="F1384" s="35">
        <v>278.58</v>
      </c>
      <c r="G1384" s="55" t="s">
        <v>910</v>
      </c>
      <c r="H1384" s="55" t="s">
        <v>2715</v>
      </c>
      <c r="I1384" s="33">
        <v>300</v>
      </c>
      <c r="J1384" s="55" t="s">
        <v>455</v>
      </c>
      <c r="K1384" s="55" t="s">
        <v>455</v>
      </c>
      <c r="L1384" s="55" t="s">
        <v>473</v>
      </c>
      <c r="M1384" s="55" t="s">
        <v>457</v>
      </c>
      <c r="N1384" s="55" t="s">
        <v>458</v>
      </c>
      <c r="O1384" s="32" t="s">
        <v>280</v>
      </c>
      <c r="P1384" s="32" t="s">
        <v>242</v>
      </c>
      <c r="Q1384" s="45" t="s">
        <v>396</v>
      </c>
      <c r="R1384" s="32" t="s">
        <v>231</v>
      </c>
      <c r="S1384" s="45" t="s">
        <v>66</v>
      </c>
      <c r="T1384" s="42" t="str">
        <f>VLOOKUP(Tabla1[[#This Row],[AREA]],Hoja1!A:B,2,FALSE)</f>
        <v>01. Alcaldía</v>
      </c>
      <c r="U1384" s="45" t="s">
        <v>265</v>
      </c>
      <c r="V1384" s="42" t="str">
        <f>VLOOKUP(Tabla1[[#This Row],[PROGRAMA]],Hoja1!A:B,2,FALSE)</f>
        <v>4331. Desarrollo empresarial</v>
      </c>
      <c r="W1384" s="45">
        <v>21</v>
      </c>
      <c r="X1384" s="45">
        <v>212</v>
      </c>
    </row>
    <row r="1385" spans="1:24" x14ac:dyDescent="0.25">
      <c r="A1385" s="33">
        <v>220260007072</v>
      </c>
      <c r="B1385" s="55" t="s">
        <v>485</v>
      </c>
      <c r="C1385" s="34">
        <v>46092</v>
      </c>
      <c r="D1385" s="33">
        <v>22026002213</v>
      </c>
      <c r="E1385" s="55" t="s">
        <v>2713</v>
      </c>
      <c r="F1385" s="35">
        <v>77.540000000000006</v>
      </c>
      <c r="G1385" s="55" t="s">
        <v>910</v>
      </c>
      <c r="H1385" s="55" t="s">
        <v>2716</v>
      </c>
      <c r="I1385" s="33">
        <v>300</v>
      </c>
      <c r="J1385" s="55" t="s">
        <v>455</v>
      </c>
      <c r="K1385" s="55" t="s">
        <v>455</v>
      </c>
      <c r="L1385" s="55" t="s">
        <v>473</v>
      </c>
      <c r="M1385" s="55" t="s">
        <v>457</v>
      </c>
      <c r="N1385" s="55" t="s">
        <v>458</v>
      </c>
      <c r="O1385" s="32" t="s">
        <v>280</v>
      </c>
      <c r="P1385" s="32" t="s">
        <v>242</v>
      </c>
      <c r="Q1385" s="45" t="s">
        <v>396</v>
      </c>
      <c r="R1385" s="32" t="s">
        <v>231</v>
      </c>
      <c r="S1385" s="45" t="s">
        <v>66</v>
      </c>
      <c r="T1385" s="42" t="str">
        <f>VLOOKUP(Tabla1[[#This Row],[AREA]],Hoja1!A:B,2,FALSE)</f>
        <v>01. Alcaldía</v>
      </c>
      <c r="U1385" s="45" t="s">
        <v>265</v>
      </c>
      <c r="V1385" s="42" t="str">
        <f>VLOOKUP(Tabla1[[#This Row],[PROGRAMA]],Hoja1!A:B,2,FALSE)</f>
        <v>4331. Desarrollo empresarial</v>
      </c>
      <c r="W1385" s="45">
        <v>21</v>
      </c>
      <c r="X1385" s="45">
        <v>212</v>
      </c>
    </row>
    <row r="1386" spans="1:24" x14ac:dyDescent="0.25">
      <c r="A1386" s="33">
        <v>220260007079</v>
      </c>
      <c r="B1386" s="55" t="s">
        <v>485</v>
      </c>
      <c r="C1386" s="34">
        <v>46092</v>
      </c>
      <c r="D1386" s="33">
        <v>22026002380</v>
      </c>
      <c r="E1386" s="55" t="s">
        <v>2717</v>
      </c>
      <c r="F1386" s="35">
        <v>82.28</v>
      </c>
      <c r="G1386" s="55" t="s">
        <v>910</v>
      </c>
      <c r="H1386" s="55" t="s">
        <v>2718</v>
      </c>
      <c r="I1386" s="33">
        <v>300</v>
      </c>
      <c r="J1386" s="55" t="s">
        <v>455</v>
      </c>
      <c r="K1386" s="55" t="s">
        <v>455</v>
      </c>
      <c r="L1386" s="55" t="s">
        <v>473</v>
      </c>
      <c r="M1386" s="55" t="s">
        <v>457</v>
      </c>
      <c r="N1386" s="55" t="s">
        <v>458</v>
      </c>
      <c r="O1386" s="32" t="s">
        <v>280</v>
      </c>
      <c r="P1386" s="32" t="s">
        <v>242</v>
      </c>
      <c r="Q1386" s="45" t="s">
        <v>396</v>
      </c>
      <c r="R1386" s="32" t="s">
        <v>231</v>
      </c>
      <c r="S1386" s="45" t="s">
        <v>66</v>
      </c>
      <c r="T1386" s="42" t="str">
        <f>VLOOKUP(Tabla1[[#This Row],[AREA]],Hoja1!A:B,2,FALSE)</f>
        <v>01. Alcaldía</v>
      </c>
      <c r="U1386" s="45" t="s">
        <v>188</v>
      </c>
      <c r="V1386" s="42" t="str">
        <f>VLOOKUP(Tabla1[[#This Row],[PROGRAMA]],Hoja1!A:B,2,FALSE)</f>
        <v>9206. Archivo municipal</v>
      </c>
      <c r="W1386" s="45">
        <v>22</v>
      </c>
      <c r="X1386" s="45">
        <v>22199</v>
      </c>
    </row>
    <row r="1387" spans="1:24" x14ac:dyDescent="0.25">
      <c r="A1387" s="33">
        <v>220260007164</v>
      </c>
      <c r="B1387" s="55" t="s">
        <v>485</v>
      </c>
      <c r="C1387" s="34">
        <v>46092</v>
      </c>
      <c r="D1387" s="33">
        <v>22026000943</v>
      </c>
      <c r="E1387" s="55" t="s">
        <v>507</v>
      </c>
      <c r="F1387" s="35">
        <v>637.08000000000004</v>
      </c>
      <c r="G1387" s="55" t="s">
        <v>910</v>
      </c>
      <c r="H1387" s="55" t="s">
        <v>2354</v>
      </c>
      <c r="I1387" s="33">
        <v>300</v>
      </c>
      <c r="J1387" s="55" t="s">
        <v>455</v>
      </c>
      <c r="K1387" s="55" t="s">
        <v>455</v>
      </c>
      <c r="L1387" s="55" t="s">
        <v>473</v>
      </c>
      <c r="M1387" s="55" t="s">
        <v>457</v>
      </c>
      <c r="N1387" s="55" t="s">
        <v>458</v>
      </c>
      <c r="O1387" s="32" t="s">
        <v>280</v>
      </c>
      <c r="P1387" s="32" t="s">
        <v>242</v>
      </c>
      <c r="Q1387" s="45" t="s">
        <v>396</v>
      </c>
      <c r="R1387" s="32" t="s">
        <v>231</v>
      </c>
      <c r="S1387" s="45" t="s">
        <v>71</v>
      </c>
      <c r="T1387" s="42" t="str">
        <f>VLOOKUP(Tabla1[[#This Row],[AREA]],Hoja1!A:B,2,FALSE)</f>
        <v>06. Educación y cultura</v>
      </c>
      <c r="U1387" s="45" t="s">
        <v>147</v>
      </c>
      <c r="V1387" s="42" t="str">
        <f>VLOOKUP(Tabla1[[#This Row],[PROGRAMA]],Hoja1!A:B,2,FALSE)</f>
        <v>3232. Conservación y mantenimiento centros educación infantil y primaria</v>
      </c>
      <c r="W1387" s="45">
        <v>21</v>
      </c>
      <c r="X1387" s="45">
        <v>212</v>
      </c>
    </row>
    <row r="1388" spans="1:24" x14ac:dyDescent="0.25">
      <c r="A1388" s="33">
        <v>220260008010</v>
      </c>
      <c r="B1388" s="55" t="s">
        <v>485</v>
      </c>
      <c r="C1388" s="34">
        <v>46099</v>
      </c>
      <c r="D1388" s="33">
        <v>22026000945</v>
      </c>
      <c r="E1388" s="55" t="s">
        <v>2121</v>
      </c>
      <c r="F1388" s="35">
        <v>475.61</v>
      </c>
      <c r="G1388" s="55" t="s">
        <v>910</v>
      </c>
      <c r="H1388" s="55" t="s">
        <v>2719</v>
      </c>
      <c r="I1388" s="33">
        <v>300</v>
      </c>
      <c r="J1388" s="55" t="s">
        <v>455</v>
      </c>
      <c r="K1388" s="55" t="s">
        <v>455</v>
      </c>
      <c r="L1388" s="55" t="s">
        <v>473</v>
      </c>
      <c r="M1388" s="55" t="s">
        <v>457</v>
      </c>
      <c r="N1388" s="55" t="s">
        <v>458</v>
      </c>
      <c r="O1388" s="32" t="s">
        <v>280</v>
      </c>
      <c r="P1388" s="32" t="s">
        <v>242</v>
      </c>
      <c r="Q1388" s="45" t="s">
        <v>396</v>
      </c>
      <c r="R1388" s="32" t="s">
        <v>231</v>
      </c>
      <c r="S1388" s="45" t="s">
        <v>71</v>
      </c>
      <c r="T1388" s="42" t="str">
        <f>VLOOKUP(Tabla1[[#This Row],[AREA]],Hoja1!A:B,2,FALSE)</f>
        <v>06. Educación y cultura</v>
      </c>
      <c r="U1388" s="45" t="s">
        <v>153</v>
      </c>
      <c r="V1388" s="42" t="str">
        <f>VLOOKUP(Tabla1[[#This Row],[PROGRAMA]],Hoja1!A:B,2,FALSE)</f>
        <v>3321. Bibliotecas públicas</v>
      </c>
      <c r="W1388" s="45">
        <v>21</v>
      </c>
      <c r="X1388" s="45">
        <v>212</v>
      </c>
    </row>
    <row r="1389" spans="1:24" x14ac:dyDescent="0.25">
      <c r="A1389" s="33">
        <v>220260008087</v>
      </c>
      <c r="B1389" s="55" t="s">
        <v>485</v>
      </c>
      <c r="C1389" s="34">
        <v>46099</v>
      </c>
      <c r="D1389" s="33">
        <v>22026000422</v>
      </c>
      <c r="E1389" s="55" t="s">
        <v>2707</v>
      </c>
      <c r="F1389" s="35">
        <v>301.95999999999998</v>
      </c>
      <c r="G1389" s="55" t="s">
        <v>910</v>
      </c>
      <c r="H1389" s="55" t="s">
        <v>2708</v>
      </c>
      <c r="I1389" s="33">
        <v>300</v>
      </c>
      <c r="J1389" s="55" t="s">
        <v>455</v>
      </c>
      <c r="K1389" s="55" t="s">
        <v>455</v>
      </c>
      <c r="L1389" s="55" t="s">
        <v>473</v>
      </c>
      <c r="M1389" s="55" t="s">
        <v>457</v>
      </c>
      <c r="N1389" s="55" t="s">
        <v>458</v>
      </c>
      <c r="O1389" s="32" t="s">
        <v>280</v>
      </c>
      <c r="P1389" s="32" t="s">
        <v>242</v>
      </c>
      <c r="Q1389" s="45" t="s">
        <v>396</v>
      </c>
      <c r="R1389" s="32" t="s">
        <v>231</v>
      </c>
      <c r="S1389" s="45" t="s">
        <v>262</v>
      </c>
      <c r="T1389" s="42" t="str">
        <f>VLOOKUP(Tabla1[[#This Row],[AREA]],Hoja1!A:B,2,FALSE)</f>
        <v>11. Salud pública y seguridad ciudadana</v>
      </c>
      <c r="U1389" s="45" t="s">
        <v>118</v>
      </c>
      <c r="V1389" s="42" t="str">
        <f>VLOOKUP(Tabla1[[#This Row],[PROGRAMA]],Hoja1!A:B,2,FALSE)</f>
        <v>1621. Recogida de residuos</v>
      </c>
      <c r="W1389" s="45">
        <v>22</v>
      </c>
      <c r="X1389" s="45">
        <v>22199</v>
      </c>
    </row>
    <row r="1390" spans="1:24" x14ac:dyDescent="0.25">
      <c r="A1390" s="33">
        <v>220260008127</v>
      </c>
      <c r="B1390" s="55" t="s">
        <v>485</v>
      </c>
      <c r="C1390" s="34">
        <v>46099</v>
      </c>
      <c r="D1390" s="33">
        <v>22026000943</v>
      </c>
      <c r="E1390" s="55" t="s">
        <v>507</v>
      </c>
      <c r="F1390" s="35">
        <v>257.29000000000002</v>
      </c>
      <c r="G1390" s="55" t="s">
        <v>910</v>
      </c>
      <c r="H1390" s="55" t="s">
        <v>2354</v>
      </c>
      <c r="I1390" s="33">
        <v>300</v>
      </c>
      <c r="J1390" s="55" t="s">
        <v>455</v>
      </c>
      <c r="K1390" s="55" t="s">
        <v>455</v>
      </c>
      <c r="L1390" s="55" t="s">
        <v>473</v>
      </c>
      <c r="M1390" s="55" t="s">
        <v>457</v>
      </c>
      <c r="N1390" s="55" t="s">
        <v>458</v>
      </c>
      <c r="O1390" s="32" t="s">
        <v>280</v>
      </c>
      <c r="P1390" s="32" t="s">
        <v>242</v>
      </c>
      <c r="Q1390" s="45" t="s">
        <v>396</v>
      </c>
      <c r="R1390" s="32" t="s">
        <v>231</v>
      </c>
      <c r="S1390" s="45" t="s">
        <v>71</v>
      </c>
      <c r="T1390" s="42" t="str">
        <f>VLOOKUP(Tabla1[[#This Row],[AREA]],Hoja1!A:B,2,FALSE)</f>
        <v>06. Educación y cultura</v>
      </c>
      <c r="U1390" s="45" t="s">
        <v>147</v>
      </c>
      <c r="V1390" s="42" t="str">
        <f>VLOOKUP(Tabla1[[#This Row],[PROGRAMA]],Hoja1!A:B,2,FALSE)</f>
        <v>3232. Conservación y mantenimiento centros educación infantil y primaria</v>
      </c>
      <c r="W1390" s="45">
        <v>21</v>
      </c>
      <c r="X1390" s="45">
        <v>212</v>
      </c>
    </row>
    <row r="1391" spans="1:24" x14ac:dyDescent="0.25">
      <c r="A1391" s="33">
        <v>220260008206</v>
      </c>
      <c r="B1391" s="55" t="s">
        <v>485</v>
      </c>
      <c r="C1391" s="34">
        <v>46099</v>
      </c>
      <c r="D1391" s="33">
        <v>22026000436</v>
      </c>
      <c r="E1391" s="55" t="s">
        <v>535</v>
      </c>
      <c r="F1391" s="35">
        <v>28.92</v>
      </c>
      <c r="G1391" s="55" t="s">
        <v>910</v>
      </c>
      <c r="H1391" s="55" t="s">
        <v>2720</v>
      </c>
      <c r="I1391" s="33">
        <v>300</v>
      </c>
      <c r="J1391" s="55" t="s">
        <v>455</v>
      </c>
      <c r="K1391" s="55" t="s">
        <v>455</v>
      </c>
      <c r="L1391" s="55" t="s">
        <v>473</v>
      </c>
      <c r="M1391" s="55" t="s">
        <v>457</v>
      </c>
      <c r="N1391" s="55" t="s">
        <v>458</v>
      </c>
      <c r="O1391" s="32" t="s">
        <v>280</v>
      </c>
      <c r="P1391" s="32" t="s">
        <v>242</v>
      </c>
      <c r="Q1391" s="45" t="s">
        <v>396</v>
      </c>
      <c r="R1391" s="32" t="s">
        <v>231</v>
      </c>
      <c r="S1391" s="45" t="s">
        <v>69</v>
      </c>
      <c r="T1391" s="42" t="str">
        <f>VLOOKUP(Tabla1[[#This Row],[AREA]],Hoja1!A:B,2,FALSE)</f>
        <v>03. Participación ciudadana y deportes</v>
      </c>
      <c r="U1391" s="45" t="s">
        <v>192</v>
      </c>
      <c r="V1391" s="42" t="str">
        <f>VLOOKUP(Tabla1[[#This Row],[PROGRAMA]],Hoja1!A:B,2,FALSE)</f>
        <v>9241. Participación ciudadana</v>
      </c>
      <c r="W1391" s="45">
        <v>21</v>
      </c>
      <c r="X1391" s="45">
        <v>212</v>
      </c>
    </row>
    <row r="1392" spans="1:24" x14ac:dyDescent="0.25">
      <c r="A1392" s="33">
        <v>220260009286</v>
      </c>
      <c r="B1392" s="55" t="s">
        <v>485</v>
      </c>
      <c r="C1392" s="34">
        <v>46107</v>
      </c>
      <c r="D1392" s="33">
        <v>22026001960</v>
      </c>
      <c r="E1392" s="55" t="s">
        <v>486</v>
      </c>
      <c r="F1392" s="35">
        <v>7.3</v>
      </c>
      <c r="G1392" s="55" t="s">
        <v>910</v>
      </c>
      <c r="H1392" s="55" t="s">
        <v>2721</v>
      </c>
      <c r="I1392" s="33">
        <v>300</v>
      </c>
      <c r="J1392" s="55" t="s">
        <v>455</v>
      </c>
      <c r="K1392" s="55" t="s">
        <v>455</v>
      </c>
      <c r="L1392" s="55" t="s">
        <v>473</v>
      </c>
      <c r="M1392" s="55" t="s">
        <v>457</v>
      </c>
      <c r="N1392" s="55" t="s">
        <v>458</v>
      </c>
      <c r="O1392" s="32" t="s">
        <v>280</v>
      </c>
      <c r="P1392" s="32" t="s">
        <v>242</v>
      </c>
      <c r="Q1392" s="45" t="s">
        <v>396</v>
      </c>
      <c r="R1392" s="32" t="s">
        <v>231</v>
      </c>
      <c r="S1392" s="45" t="s">
        <v>72</v>
      </c>
      <c r="T1392" s="42" t="str">
        <f>VLOOKUP(Tabla1[[#This Row],[AREA]],Hoja1!A:B,2,FALSE)</f>
        <v>07. Medio ambiente</v>
      </c>
      <c r="U1392" s="45" t="s">
        <v>126</v>
      </c>
      <c r="V1392" s="42" t="str">
        <f>VLOOKUP(Tabla1[[#This Row],[PROGRAMA]],Hoja1!A:B,2,FALSE)</f>
        <v>1711. Parques y jardines</v>
      </c>
      <c r="W1392" s="45">
        <v>22</v>
      </c>
      <c r="X1392" s="45">
        <v>22199</v>
      </c>
    </row>
    <row r="1393" spans="1:24" x14ac:dyDescent="0.25">
      <c r="A1393" s="33">
        <v>220260010353</v>
      </c>
      <c r="B1393" s="55" t="s">
        <v>485</v>
      </c>
      <c r="C1393" s="34">
        <v>46108</v>
      </c>
      <c r="D1393" s="33">
        <v>22026002245</v>
      </c>
      <c r="E1393" s="55" t="s">
        <v>590</v>
      </c>
      <c r="F1393" s="35">
        <v>141.51</v>
      </c>
      <c r="G1393" s="55" t="s">
        <v>910</v>
      </c>
      <c r="H1393" s="55" t="s">
        <v>2722</v>
      </c>
      <c r="I1393" s="33">
        <v>300</v>
      </c>
      <c r="J1393" s="55" t="s">
        <v>455</v>
      </c>
      <c r="K1393" s="55" t="s">
        <v>455</v>
      </c>
      <c r="L1393" s="55" t="s">
        <v>473</v>
      </c>
      <c r="M1393" s="55" t="s">
        <v>457</v>
      </c>
      <c r="N1393" s="55" t="s">
        <v>458</v>
      </c>
      <c r="O1393" s="32" t="s">
        <v>280</v>
      </c>
      <c r="P1393" s="32" t="s">
        <v>242</v>
      </c>
      <c r="Q1393" s="45" t="s">
        <v>396</v>
      </c>
      <c r="R1393" s="32" t="s">
        <v>231</v>
      </c>
      <c r="S1393" s="45" t="s">
        <v>262</v>
      </c>
      <c r="T1393" s="42" t="str">
        <f>VLOOKUP(Tabla1[[#This Row],[AREA]],Hoja1!A:B,2,FALSE)</f>
        <v>11. Salud pública y seguridad ciudadana</v>
      </c>
      <c r="U1393" s="45" t="s">
        <v>106</v>
      </c>
      <c r="V1393" s="42" t="str">
        <f>VLOOKUP(Tabla1[[#This Row],[PROGRAMA]],Hoja1!A:B,2,FALSE)</f>
        <v>1321. Policía municipal</v>
      </c>
      <c r="W1393" s="45">
        <v>21</v>
      </c>
      <c r="X1393" s="45">
        <v>213</v>
      </c>
    </row>
    <row r="1394" spans="1:24" x14ac:dyDescent="0.25">
      <c r="A1394" s="33">
        <v>220260010500</v>
      </c>
      <c r="B1394" s="55" t="s">
        <v>485</v>
      </c>
      <c r="C1394" s="34">
        <v>46108</v>
      </c>
      <c r="D1394" s="33">
        <v>22026000943</v>
      </c>
      <c r="E1394" s="55" t="s">
        <v>507</v>
      </c>
      <c r="F1394" s="35">
        <v>39.83</v>
      </c>
      <c r="G1394" s="55" t="s">
        <v>910</v>
      </c>
      <c r="H1394" s="55" t="s">
        <v>2329</v>
      </c>
      <c r="I1394" s="33">
        <v>300</v>
      </c>
      <c r="J1394" s="55" t="s">
        <v>455</v>
      </c>
      <c r="K1394" s="55" t="s">
        <v>455</v>
      </c>
      <c r="L1394" s="55" t="s">
        <v>473</v>
      </c>
      <c r="M1394" s="55" t="s">
        <v>457</v>
      </c>
      <c r="N1394" s="55" t="s">
        <v>458</v>
      </c>
      <c r="O1394" s="32" t="s">
        <v>280</v>
      </c>
      <c r="P1394" s="32" t="s">
        <v>242</v>
      </c>
      <c r="Q1394" s="45" t="s">
        <v>396</v>
      </c>
      <c r="R1394" s="32" t="s">
        <v>231</v>
      </c>
      <c r="S1394" s="45" t="s">
        <v>71</v>
      </c>
      <c r="T1394" s="42" t="str">
        <f>VLOOKUP(Tabla1[[#This Row],[AREA]],Hoja1!A:B,2,FALSE)</f>
        <v>06. Educación y cultura</v>
      </c>
      <c r="U1394" s="45" t="s">
        <v>147</v>
      </c>
      <c r="V1394" s="42" t="str">
        <f>VLOOKUP(Tabla1[[#This Row],[PROGRAMA]],Hoja1!A:B,2,FALSE)</f>
        <v>3232. Conservación y mantenimiento centros educación infantil y primaria</v>
      </c>
      <c r="W1394" s="45">
        <v>21</v>
      </c>
      <c r="X1394" s="45">
        <v>212</v>
      </c>
    </row>
    <row r="1395" spans="1:24" x14ac:dyDescent="0.25">
      <c r="A1395" s="33">
        <v>220260004877</v>
      </c>
      <c r="B1395" s="55" t="s">
        <v>485</v>
      </c>
      <c r="C1395" s="34">
        <v>46085</v>
      </c>
      <c r="D1395" s="33">
        <v>22026000691</v>
      </c>
      <c r="E1395" s="55" t="s">
        <v>971</v>
      </c>
      <c r="F1395" s="35">
        <v>7043.83</v>
      </c>
      <c r="G1395" s="55" t="s">
        <v>2723</v>
      </c>
      <c r="H1395" s="55" t="s">
        <v>2609</v>
      </c>
      <c r="I1395" s="33">
        <v>300</v>
      </c>
      <c r="J1395" s="55" t="s">
        <v>455</v>
      </c>
      <c r="K1395" s="55" t="s">
        <v>455</v>
      </c>
      <c r="L1395" s="55" t="s">
        <v>456</v>
      </c>
      <c r="M1395" s="55" t="s">
        <v>457</v>
      </c>
      <c r="N1395" s="55" t="s">
        <v>458</v>
      </c>
      <c r="O1395" s="32" t="s">
        <v>280</v>
      </c>
      <c r="P1395" s="32" t="s">
        <v>242</v>
      </c>
      <c r="Q1395" s="45" t="s">
        <v>396</v>
      </c>
      <c r="R1395" s="32" t="s">
        <v>231</v>
      </c>
      <c r="S1395" s="45" t="s">
        <v>262</v>
      </c>
      <c r="T1395" s="42" t="str">
        <f>VLOOKUP(Tabla1[[#This Row],[AREA]],Hoja1!A:B,2,FALSE)</f>
        <v>11. Salud pública y seguridad ciudadana</v>
      </c>
      <c r="U1395" s="45" t="s">
        <v>118</v>
      </c>
      <c r="V1395" s="42" t="str">
        <f>VLOOKUP(Tabla1[[#This Row],[PROGRAMA]],Hoja1!A:B,2,FALSE)</f>
        <v>1621. Recogida de residuos</v>
      </c>
      <c r="W1395" s="45">
        <v>21</v>
      </c>
      <c r="X1395" s="45">
        <v>214</v>
      </c>
    </row>
    <row r="1396" spans="1:24" x14ac:dyDescent="0.25">
      <c r="A1396" s="33">
        <v>220260004879</v>
      </c>
      <c r="B1396" s="55" t="s">
        <v>485</v>
      </c>
      <c r="C1396" s="34">
        <v>46085</v>
      </c>
      <c r="D1396" s="33">
        <v>22026000691</v>
      </c>
      <c r="E1396" s="55" t="s">
        <v>971</v>
      </c>
      <c r="F1396" s="35">
        <v>845.87</v>
      </c>
      <c r="G1396" s="55" t="s">
        <v>2723</v>
      </c>
      <c r="H1396" s="55" t="s">
        <v>2609</v>
      </c>
      <c r="I1396" s="33">
        <v>300</v>
      </c>
      <c r="J1396" s="55" t="s">
        <v>455</v>
      </c>
      <c r="K1396" s="55" t="s">
        <v>455</v>
      </c>
      <c r="L1396" s="55" t="s">
        <v>456</v>
      </c>
      <c r="M1396" s="55" t="s">
        <v>457</v>
      </c>
      <c r="N1396" s="55" t="s">
        <v>458</v>
      </c>
      <c r="O1396" s="32" t="s">
        <v>280</v>
      </c>
      <c r="P1396" s="32" t="s">
        <v>242</v>
      </c>
      <c r="Q1396" s="45" t="s">
        <v>396</v>
      </c>
      <c r="R1396" s="32" t="s">
        <v>231</v>
      </c>
      <c r="S1396" s="45" t="s">
        <v>262</v>
      </c>
      <c r="T1396" s="42" t="str">
        <f>VLOOKUP(Tabla1[[#This Row],[AREA]],Hoja1!A:B,2,FALSE)</f>
        <v>11. Salud pública y seguridad ciudadana</v>
      </c>
      <c r="U1396" s="45" t="s">
        <v>118</v>
      </c>
      <c r="V1396" s="42" t="str">
        <f>VLOOKUP(Tabla1[[#This Row],[PROGRAMA]],Hoja1!A:B,2,FALSE)</f>
        <v>1621. Recogida de residuos</v>
      </c>
      <c r="W1396" s="45">
        <v>21</v>
      </c>
      <c r="X1396" s="45">
        <v>214</v>
      </c>
    </row>
    <row r="1397" spans="1:24" x14ac:dyDescent="0.25">
      <c r="A1397" s="33">
        <v>220260004914</v>
      </c>
      <c r="B1397" s="55" t="s">
        <v>485</v>
      </c>
      <c r="C1397" s="34">
        <v>46085</v>
      </c>
      <c r="D1397" s="33">
        <v>22026000691</v>
      </c>
      <c r="E1397" s="55" t="s">
        <v>971</v>
      </c>
      <c r="F1397" s="35">
        <v>510.18</v>
      </c>
      <c r="G1397" s="55" t="s">
        <v>2723</v>
      </c>
      <c r="H1397" s="55" t="s">
        <v>2609</v>
      </c>
      <c r="I1397" s="33">
        <v>300</v>
      </c>
      <c r="J1397" s="55" t="s">
        <v>455</v>
      </c>
      <c r="K1397" s="55" t="s">
        <v>455</v>
      </c>
      <c r="L1397" s="55" t="s">
        <v>456</v>
      </c>
      <c r="M1397" s="55" t="s">
        <v>457</v>
      </c>
      <c r="N1397" s="55" t="s">
        <v>458</v>
      </c>
      <c r="O1397" s="32" t="s">
        <v>280</v>
      </c>
      <c r="P1397" s="32" t="s">
        <v>242</v>
      </c>
      <c r="Q1397" s="45" t="s">
        <v>396</v>
      </c>
      <c r="R1397" s="32" t="s">
        <v>231</v>
      </c>
      <c r="S1397" s="45" t="s">
        <v>262</v>
      </c>
      <c r="T1397" s="42" t="str">
        <f>VLOOKUP(Tabla1[[#This Row],[AREA]],Hoja1!A:B,2,FALSE)</f>
        <v>11. Salud pública y seguridad ciudadana</v>
      </c>
      <c r="U1397" s="45" t="s">
        <v>118</v>
      </c>
      <c r="V1397" s="42" t="str">
        <f>VLOOKUP(Tabla1[[#This Row],[PROGRAMA]],Hoja1!A:B,2,FALSE)</f>
        <v>1621. Recogida de residuos</v>
      </c>
      <c r="W1397" s="45">
        <v>21</v>
      </c>
      <c r="X1397" s="45">
        <v>214</v>
      </c>
    </row>
    <row r="1398" spans="1:24" x14ac:dyDescent="0.25">
      <c r="A1398" s="33">
        <v>220260004916</v>
      </c>
      <c r="B1398" s="55" t="s">
        <v>485</v>
      </c>
      <c r="C1398" s="34">
        <v>46085</v>
      </c>
      <c r="D1398" s="33">
        <v>22026000691</v>
      </c>
      <c r="E1398" s="55" t="s">
        <v>971</v>
      </c>
      <c r="F1398" s="35">
        <v>895.82</v>
      </c>
      <c r="G1398" s="55" t="s">
        <v>2723</v>
      </c>
      <c r="H1398" s="55" t="s">
        <v>2609</v>
      </c>
      <c r="I1398" s="33">
        <v>300</v>
      </c>
      <c r="J1398" s="55" t="s">
        <v>455</v>
      </c>
      <c r="K1398" s="55" t="s">
        <v>455</v>
      </c>
      <c r="L1398" s="55" t="s">
        <v>456</v>
      </c>
      <c r="M1398" s="55" t="s">
        <v>457</v>
      </c>
      <c r="N1398" s="55" t="s">
        <v>458</v>
      </c>
      <c r="O1398" s="32" t="s">
        <v>280</v>
      </c>
      <c r="P1398" s="32" t="s">
        <v>242</v>
      </c>
      <c r="Q1398" s="45" t="s">
        <v>396</v>
      </c>
      <c r="R1398" s="32" t="s">
        <v>231</v>
      </c>
      <c r="S1398" s="45" t="s">
        <v>262</v>
      </c>
      <c r="T1398" s="42" t="str">
        <f>VLOOKUP(Tabla1[[#This Row],[AREA]],Hoja1!A:B,2,FALSE)</f>
        <v>11. Salud pública y seguridad ciudadana</v>
      </c>
      <c r="U1398" s="45" t="s">
        <v>118</v>
      </c>
      <c r="V1398" s="42" t="str">
        <f>VLOOKUP(Tabla1[[#This Row],[PROGRAMA]],Hoja1!A:B,2,FALSE)</f>
        <v>1621. Recogida de residuos</v>
      </c>
      <c r="W1398" s="45">
        <v>21</v>
      </c>
      <c r="X1398" s="45">
        <v>214</v>
      </c>
    </row>
    <row r="1399" spans="1:24" x14ac:dyDescent="0.25">
      <c r="A1399" s="33">
        <v>220260005027</v>
      </c>
      <c r="B1399" s="55" t="s">
        <v>485</v>
      </c>
      <c r="C1399" s="34">
        <v>46085</v>
      </c>
      <c r="D1399" s="33">
        <v>22026002240</v>
      </c>
      <c r="E1399" s="55" t="s">
        <v>2611</v>
      </c>
      <c r="F1399" s="35">
        <v>94.38</v>
      </c>
      <c r="G1399" s="55" t="s">
        <v>2723</v>
      </c>
      <c r="H1399" s="55" t="s">
        <v>2724</v>
      </c>
      <c r="I1399" s="33">
        <v>300</v>
      </c>
      <c r="J1399" s="55" t="s">
        <v>455</v>
      </c>
      <c r="K1399" s="55" t="s">
        <v>455</v>
      </c>
      <c r="L1399" s="55" t="s">
        <v>456</v>
      </c>
      <c r="M1399" s="55" t="s">
        <v>457</v>
      </c>
      <c r="N1399" s="55" t="s">
        <v>458</v>
      </c>
      <c r="O1399" s="32" t="s">
        <v>280</v>
      </c>
      <c r="P1399" s="32" t="s">
        <v>242</v>
      </c>
      <c r="Q1399" s="45" t="s">
        <v>396</v>
      </c>
      <c r="R1399" s="32" t="s">
        <v>231</v>
      </c>
      <c r="S1399" s="45" t="s">
        <v>262</v>
      </c>
      <c r="T1399" s="42" t="str">
        <f>VLOOKUP(Tabla1[[#This Row],[AREA]],Hoja1!A:B,2,FALSE)</f>
        <v>11. Salud pública y seguridad ciudadana</v>
      </c>
      <c r="U1399" s="45" t="s">
        <v>106</v>
      </c>
      <c r="V1399" s="42" t="str">
        <f>VLOOKUP(Tabla1[[#This Row],[PROGRAMA]],Hoja1!A:B,2,FALSE)</f>
        <v>1321. Policía municipal</v>
      </c>
      <c r="W1399" s="45">
        <v>21</v>
      </c>
      <c r="X1399" s="45">
        <v>214</v>
      </c>
    </row>
    <row r="1400" spans="1:24" x14ac:dyDescent="0.25">
      <c r="A1400" s="33">
        <v>220260005488</v>
      </c>
      <c r="B1400" s="55" t="s">
        <v>485</v>
      </c>
      <c r="C1400" s="34">
        <v>46086</v>
      </c>
      <c r="D1400" s="33">
        <v>22026002240</v>
      </c>
      <c r="E1400" s="55" t="s">
        <v>2611</v>
      </c>
      <c r="F1400" s="35">
        <v>366.42</v>
      </c>
      <c r="G1400" s="55" t="s">
        <v>2723</v>
      </c>
      <c r="H1400" s="55" t="s">
        <v>2725</v>
      </c>
      <c r="I1400" s="33">
        <v>300</v>
      </c>
      <c r="J1400" s="55" t="s">
        <v>455</v>
      </c>
      <c r="K1400" s="55" t="s">
        <v>455</v>
      </c>
      <c r="L1400" s="55" t="s">
        <v>456</v>
      </c>
      <c r="M1400" s="55" t="s">
        <v>457</v>
      </c>
      <c r="N1400" s="55" t="s">
        <v>458</v>
      </c>
      <c r="O1400" s="32" t="s">
        <v>280</v>
      </c>
      <c r="P1400" s="32" t="s">
        <v>242</v>
      </c>
      <c r="Q1400" s="45" t="s">
        <v>396</v>
      </c>
      <c r="R1400" s="32" t="s">
        <v>231</v>
      </c>
      <c r="S1400" s="45" t="s">
        <v>262</v>
      </c>
      <c r="T1400" s="42" t="str">
        <f>VLOOKUP(Tabla1[[#This Row],[AREA]],Hoja1!A:B,2,FALSE)</f>
        <v>11. Salud pública y seguridad ciudadana</v>
      </c>
      <c r="U1400" s="45" t="s">
        <v>106</v>
      </c>
      <c r="V1400" s="42" t="str">
        <f>VLOOKUP(Tabla1[[#This Row],[PROGRAMA]],Hoja1!A:B,2,FALSE)</f>
        <v>1321. Policía municipal</v>
      </c>
      <c r="W1400" s="45">
        <v>21</v>
      </c>
      <c r="X1400" s="45">
        <v>214</v>
      </c>
    </row>
    <row r="1401" spans="1:24" x14ac:dyDescent="0.25">
      <c r="A1401" s="33">
        <v>220260006033</v>
      </c>
      <c r="B1401" s="55" t="s">
        <v>451</v>
      </c>
      <c r="C1401" s="34">
        <v>46086</v>
      </c>
      <c r="D1401" s="33">
        <v>22026002390</v>
      </c>
      <c r="E1401" s="55" t="s">
        <v>581</v>
      </c>
      <c r="F1401" s="35">
        <v>2879.75</v>
      </c>
      <c r="G1401" s="55" t="s">
        <v>282</v>
      </c>
      <c r="H1401" s="55" t="s">
        <v>2726</v>
      </c>
      <c r="I1401" s="33">
        <v>220</v>
      </c>
      <c r="J1401" s="55" t="s">
        <v>455</v>
      </c>
      <c r="K1401" s="55" t="s">
        <v>455</v>
      </c>
      <c r="L1401" s="55" t="s">
        <v>473</v>
      </c>
      <c r="M1401" s="55" t="s">
        <v>457</v>
      </c>
      <c r="N1401" s="55" t="s">
        <v>458</v>
      </c>
      <c r="O1401" s="32" t="s">
        <v>276</v>
      </c>
      <c r="P1401" s="32" t="s">
        <v>242</v>
      </c>
      <c r="Q1401" s="45" t="s">
        <v>396</v>
      </c>
      <c r="R1401" s="32" t="s">
        <v>231</v>
      </c>
      <c r="S1401" s="45" t="s">
        <v>262</v>
      </c>
      <c r="T1401" s="42" t="str">
        <f>VLOOKUP(Tabla1[[#This Row],[AREA]],Hoja1!A:B,2,FALSE)</f>
        <v>11. Salud pública y seguridad ciudadana</v>
      </c>
      <c r="U1401" s="45" t="s">
        <v>112</v>
      </c>
      <c r="V1401" s="42" t="str">
        <f>VLOOKUP(Tabla1[[#This Row],[PROGRAMA]],Hoja1!A:B,2,FALSE)</f>
        <v>1361. Prevención y extinción de incencios</v>
      </c>
      <c r="W1401" s="45">
        <v>21</v>
      </c>
      <c r="X1401" s="45">
        <v>213</v>
      </c>
    </row>
    <row r="1402" spans="1:24" x14ac:dyDescent="0.25">
      <c r="A1402" s="33">
        <v>220260006034</v>
      </c>
      <c r="B1402" s="55" t="s">
        <v>451</v>
      </c>
      <c r="C1402" s="34">
        <v>46086</v>
      </c>
      <c r="D1402" s="33">
        <v>22026002391</v>
      </c>
      <c r="E1402" s="55" t="s">
        <v>581</v>
      </c>
      <c r="F1402" s="35">
        <v>453.75</v>
      </c>
      <c r="G1402" s="55" t="s">
        <v>282</v>
      </c>
      <c r="H1402" s="55" t="s">
        <v>2727</v>
      </c>
      <c r="I1402" s="33">
        <v>220</v>
      </c>
      <c r="J1402" s="55" t="s">
        <v>455</v>
      </c>
      <c r="K1402" s="55" t="s">
        <v>455</v>
      </c>
      <c r="L1402" s="55" t="s">
        <v>473</v>
      </c>
      <c r="M1402" s="55" t="s">
        <v>457</v>
      </c>
      <c r="N1402" s="55" t="s">
        <v>458</v>
      </c>
      <c r="O1402" s="32" t="s">
        <v>276</v>
      </c>
      <c r="P1402" s="32" t="s">
        <v>242</v>
      </c>
      <c r="Q1402" s="45" t="s">
        <v>396</v>
      </c>
      <c r="R1402" s="32" t="s">
        <v>231</v>
      </c>
      <c r="S1402" s="45" t="s">
        <v>262</v>
      </c>
      <c r="T1402" s="42" t="str">
        <f>VLOOKUP(Tabla1[[#This Row],[AREA]],Hoja1!A:B,2,FALSE)</f>
        <v>11. Salud pública y seguridad ciudadana</v>
      </c>
      <c r="U1402" s="45" t="s">
        <v>112</v>
      </c>
      <c r="V1402" s="42" t="str">
        <f>VLOOKUP(Tabla1[[#This Row],[PROGRAMA]],Hoja1!A:B,2,FALSE)</f>
        <v>1361. Prevención y extinción de incencios</v>
      </c>
      <c r="W1402" s="45">
        <v>21</v>
      </c>
      <c r="X1402" s="45">
        <v>213</v>
      </c>
    </row>
    <row r="1403" spans="1:24" x14ac:dyDescent="0.25">
      <c r="A1403" s="33">
        <v>220249000586</v>
      </c>
      <c r="B1403" s="55" t="s">
        <v>451</v>
      </c>
      <c r="C1403" s="34">
        <v>46087</v>
      </c>
      <c r="D1403" s="33">
        <v>22025005090</v>
      </c>
      <c r="E1403" s="55" t="s">
        <v>2597</v>
      </c>
      <c r="F1403" s="35">
        <v>5105.49</v>
      </c>
      <c r="G1403" s="55" t="s">
        <v>998</v>
      </c>
      <c r="H1403" s="55" t="s">
        <v>2728</v>
      </c>
      <c r="I1403" s="33">
        <v>220</v>
      </c>
      <c r="J1403" s="55" t="s">
        <v>1000</v>
      </c>
      <c r="K1403" s="55" t="s">
        <v>1000</v>
      </c>
      <c r="L1403" s="55" t="s">
        <v>456</v>
      </c>
      <c r="M1403" s="55" t="s">
        <v>457</v>
      </c>
      <c r="N1403" s="55" t="s">
        <v>458</v>
      </c>
      <c r="O1403" s="32" t="s">
        <v>280</v>
      </c>
      <c r="P1403" s="32" t="s">
        <v>242</v>
      </c>
      <c r="Q1403" s="45">
        <v>6</v>
      </c>
      <c r="R1403" s="32" t="s">
        <v>232</v>
      </c>
      <c r="S1403" s="45" t="s">
        <v>71</v>
      </c>
      <c r="T1403" s="42" t="str">
        <f>VLOOKUP(Tabla1[[#This Row],[AREA]],Hoja1!A:B,2,FALSE)</f>
        <v>06. Educación y cultura</v>
      </c>
      <c r="U1403" s="45">
        <v>3341</v>
      </c>
      <c r="V1403" s="42" t="str">
        <f>VLOOKUP(Tabla1[[#This Row],[PROGRAMA]],Hoja1!A:B,2,FALSE)</f>
        <v>3341. Coordinación de políticas culturales</v>
      </c>
      <c r="W1403" s="45">
        <v>63</v>
      </c>
      <c r="X1403" s="45">
        <v>632</v>
      </c>
    </row>
    <row r="1404" spans="1:24" x14ac:dyDescent="0.25">
      <c r="A1404" s="33">
        <v>220250057225</v>
      </c>
      <c r="B1404" s="55" t="s">
        <v>451</v>
      </c>
      <c r="C1404" s="34">
        <v>46099</v>
      </c>
      <c r="D1404" s="33">
        <v>22025008157</v>
      </c>
      <c r="E1404" s="55" t="s">
        <v>1765</v>
      </c>
      <c r="F1404" s="35">
        <v>6524.73</v>
      </c>
      <c r="G1404" s="55" t="s">
        <v>1713</v>
      </c>
      <c r="H1404" s="55" t="s">
        <v>2729</v>
      </c>
      <c r="I1404" s="33">
        <v>220</v>
      </c>
      <c r="J1404" s="55" t="s">
        <v>472</v>
      </c>
      <c r="K1404" s="55" t="s">
        <v>472</v>
      </c>
      <c r="L1404" s="55" t="s">
        <v>644</v>
      </c>
      <c r="M1404" s="55" t="s">
        <v>457</v>
      </c>
      <c r="N1404" s="55" t="s">
        <v>458</v>
      </c>
      <c r="O1404" s="32" t="s">
        <v>276</v>
      </c>
      <c r="P1404" s="32" t="s">
        <v>242</v>
      </c>
      <c r="Q1404" s="45">
        <v>6</v>
      </c>
      <c r="R1404" s="32" t="s">
        <v>232</v>
      </c>
      <c r="S1404" s="45" t="s">
        <v>74</v>
      </c>
      <c r="T1404" s="42" t="str">
        <f>VLOOKUP(Tabla1[[#This Row],[AREA]],Hoja1!A:B,2,FALSE)</f>
        <v>09. Turismo, eventos y marca ciudad</v>
      </c>
      <c r="U1404" s="45">
        <v>4321</v>
      </c>
      <c r="V1404" s="42" t="str">
        <f>VLOOKUP(Tabla1[[#This Row],[PROGRAMA]],Hoja1!A:B,2,FALSE)</f>
        <v>4321. Turismo</v>
      </c>
      <c r="W1404" s="45">
        <v>63</v>
      </c>
      <c r="X1404" s="45">
        <v>632</v>
      </c>
    </row>
    <row r="1405" spans="1:24" x14ac:dyDescent="0.25">
      <c r="A1405" s="33">
        <v>220260006927</v>
      </c>
      <c r="B1405" s="55" t="s">
        <v>485</v>
      </c>
      <c r="C1405" s="34">
        <v>46092</v>
      </c>
      <c r="D1405" s="33">
        <v>22026000689</v>
      </c>
      <c r="E1405" s="55" t="s">
        <v>971</v>
      </c>
      <c r="F1405" s="35">
        <v>1150.6600000000001</v>
      </c>
      <c r="G1405" s="55" t="s">
        <v>2730</v>
      </c>
      <c r="H1405" s="55" t="s">
        <v>2731</v>
      </c>
      <c r="I1405" s="33">
        <v>300</v>
      </c>
      <c r="J1405" s="55" t="s">
        <v>455</v>
      </c>
      <c r="K1405" s="55" t="s">
        <v>455</v>
      </c>
      <c r="L1405" s="55" t="s">
        <v>473</v>
      </c>
      <c r="M1405" s="55" t="s">
        <v>457</v>
      </c>
      <c r="N1405" s="55" t="s">
        <v>458</v>
      </c>
      <c r="O1405" s="32" t="s">
        <v>280</v>
      </c>
      <c r="P1405" s="32" t="s">
        <v>242</v>
      </c>
      <c r="Q1405" s="45" t="s">
        <v>396</v>
      </c>
      <c r="R1405" s="32" t="s">
        <v>231</v>
      </c>
      <c r="S1405" s="45" t="s">
        <v>262</v>
      </c>
      <c r="T1405" s="42" t="str">
        <f>VLOOKUP(Tabla1[[#This Row],[AREA]],Hoja1!A:B,2,FALSE)</f>
        <v>11. Salud pública y seguridad ciudadana</v>
      </c>
      <c r="U1405" s="45" t="s">
        <v>118</v>
      </c>
      <c r="V1405" s="42" t="str">
        <f>VLOOKUP(Tabla1[[#This Row],[PROGRAMA]],Hoja1!A:B,2,FALSE)</f>
        <v>1621. Recogida de residuos</v>
      </c>
      <c r="W1405" s="45">
        <v>21</v>
      </c>
      <c r="X1405" s="45">
        <v>214</v>
      </c>
    </row>
    <row r="1406" spans="1:24" x14ac:dyDescent="0.25">
      <c r="A1406" s="33">
        <v>220260010422</v>
      </c>
      <c r="B1406" s="55" t="s">
        <v>729</v>
      </c>
      <c r="C1406" s="34">
        <v>46108</v>
      </c>
      <c r="D1406" s="33">
        <v>22026003060</v>
      </c>
      <c r="E1406" s="55" t="s">
        <v>880</v>
      </c>
      <c r="F1406" s="35">
        <v>13414.5</v>
      </c>
      <c r="G1406" s="55" t="s">
        <v>2732</v>
      </c>
      <c r="H1406" s="55" t="s">
        <v>2733</v>
      </c>
      <c r="I1406" s="33">
        <v>240</v>
      </c>
      <c r="J1406" s="55" t="s">
        <v>478</v>
      </c>
      <c r="K1406" s="55" t="s">
        <v>478</v>
      </c>
      <c r="L1406" s="55" t="s">
        <v>456</v>
      </c>
      <c r="M1406" s="55" t="s">
        <v>457</v>
      </c>
      <c r="N1406" s="55" t="s">
        <v>458</v>
      </c>
      <c r="O1406" s="32" t="s">
        <v>276</v>
      </c>
      <c r="P1406" s="32" t="s">
        <v>242</v>
      </c>
      <c r="Q1406" s="45" t="s">
        <v>397</v>
      </c>
      <c r="R1406" s="32" t="s">
        <v>232</v>
      </c>
      <c r="S1406" s="45" t="s">
        <v>68</v>
      </c>
      <c r="T1406" s="42" t="str">
        <f>VLOOKUP(Tabla1[[#This Row],[AREA]],Hoja1!A:B,2,FALSE)</f>
        <v>02. Urbanismo y vivienda</v>
      </c>
      <c r="U1406" s="45" t="s">
        <v>115</v>
      </c>
      <c r="V1406" s="42" t="str">
        <f>VLOOKUP(Tabla1[[#This Row],[PROGRAMA]],Hoja1!A:B,2,FALSE)</f>
        <v>1511. Planficación y gestión del urbanismo</v>
      </c>
      <c r="W1406" s="45">
        <v>60</v>
      </c>
      <c r="X1406" s="45">
        <v>609</v>
      </c>
    </row>
    <row r="1407" spans="1:24" x14ac:dyDescent="0.25">
      <c r="A1407" s="33">
        <v>220260008074</v>
      </c>
      <c r="B1407" s="55" t="s">
        <v>485</v>
      </c>
      <c r="C1407" s="34">
        <v>46099</v>
      </c>
      <c r="D1407" s="33">
        <v>22026002152</v>
      </c>
      <c r="E1407" s="55" t="s">
        <v>2519</v>
      </c>
      <c r="F1407" s="35">
        <v>252.07</v>
      </c>
      <c r="G1407" s="55" t="s">
        <v>2734</v>
      </c>
      <c r="H1407" s="55" t="s">
        <v>2735</v>
      </c>
      <c r="I1407" s="33">
        <v>300</v>
      </c>
      <c r="J1407" s="55" t="s">
        <v>455</v>
      </c>
      <c r="K1407" s="55" t="s">
        <v>455</v>
      </c>
      <c r="L1407" s="55" t="s">
        <v>456</v>
      </c>
      <c r="M1407" s="55" t="s">
        <v>457</v>
      </c>
      <c r="N1407" s="55" t="s">
        <v>458</v>
      </c>
      <c r="O1407" s="32" t="s">
        <v>280</v>
      </c>
      <c r="P1407" s="32" t="s">
        <v>242</v>
      </c>
      <c r="Q1407" s="45" t="s">
        <v>396</v>
      </c>
      <c r="R1407" s="32" t="s">
        <v>231</v>
      </c>
      <c r="S1407" s="45" t="s">
        <v>73</v>
      </c>
      <c r="T1407" s="42" t="str">
        <f>VLOOKUP(Tabla1[[#This Row],[AREA]],Hoja1!A:B,2,FALSE)</f>
        <v>08. Tráfico y movilidad</v>
      </c>
      <c r="U1407" s="45" t="s">
        <v>117</v>
      </c>
      <c r="V1407" s="42" t="str">
        <f>VLOOKUP(Tabla1[[#This Row],[PROGRAMA]],Hoja1!A:B,2,FALSE)</f>
        <v>1532. Pavimentación vias públicas y otros servicios urbanísticos</v>
      </c>
      <c r="W1407" s="45">
        <v>21</v>
      </c>
      <c r="X1407" s="45">
        <v>214</v>
      </c>
    </row>
    <row r="1408" spans="1:24" x14ac:dyDescent="0.25">
      <c r="A1408" s="33">
        <v>220260008222</v>
      </c>
      <c r="B1408" s="55" t="s">
        <v>485</v>
      </c>
      <c r="C1408" s="34">
        <v>46099</v>
      </c>
      <c r="D1408" s="33">
        <v>22026002240</v>
      </c>
      <c r="E1408" s="55" t="s">
        <v>2611</v>
      </c>
      <c r="F1408" s="35">
        <v>462.22</v>
      </c>
      <c r="G1408" s="55" t="s">
        <v>2734</v>
      </c>
      <c r="H1408" s="55" t="s">
        <v>2736</v>
      </c>
      <c r="I1408" s="33">
        <v>300</v>
      </c>
      <c r="J1408" s="55" t="s">
        <v>455</v>
      </c>
      <c r="K1408" s="55" t="s">
        <v>455</v>
      </c>
      <c r="L1408" s="55" t="s">
        <v>456</v>
      </c>
      <c r="M1408" s="55" t="s">
        <v>457</v>
      </c>
      <c r="N1408" s="55" t="s">
        <v>458</v>
      </c>
      <c r="O1408" s="32" t="s">
        <v>280</v>
      </c>
      <c r="P1408" s="32" t="s">
        <v>242</v>
      </c>
      <c r="Q1408" s="45" t="s">
        <v>396</v>
      </c>
      <c r="R1408" s="32" t="s">
        <v>231</v>
      </c>
      <c r="S1408" s="45" t="s">
        <v>262</v>
      </c>
      <c r="T1408" s="42" t="str">
        <f>VLOOKUP(Tabla1[[#This Row],[AREA]],Hoja1!A:B,2,FALSE)</f>
        <v>11. Salud pública y seguridad ciudadana</v>
      </c>
      <c r="U1408" s="45" t="s">
        <v>106</v>
      </c>
      <c r="V1408" s="42" t="str">
        <f>VLOOKUP(Tabla1[[#This Row],[PROGRAMA]],Hoja1!A:B,2,FALSE)</f>
        <v>1321. Policía municipal</v>
      </c>
      <c r="W1408" s="45">
        <v>21</v>
      </c>
      <c r="X1408" s="45">
        <v>214</v>
      </c>
    </row>
    <row r="1409" spans="1:24" x14ac:dyDescent="0.25">
      <c r="A1409" s="33">
        <v>220260008988</v>
      </c>
      <c r="B1409" s="55" t="s">
        <v>485</v>
      </c>
      <c r="C1409" s="34">
        <v>46106</v>
      </c>
      <c r="D1409" s="33">
        <v>22026002152</v>
      </c>
      <c r="E1409" s="55" t="s">
        <v>2519</v>
      </c>
      <c r="F1409" s="35">
        <v>958.34</v>
      </c>
      <c r="G1409" s="55" t="s">
        <v>2734</v>
      </c>
      <c r="H1409" s="55" t="s">
        <v>2737</v>
      </c>
      <c r="I1409" s="33">
        <v>300</v>
      </c>
      <c r="J1409" s="55" t="s">
        <v>455</v>
      </c>
      <c r="K1409" s="55" t="s">
        <v>455</v>
      </c>
      <c r="L1409" s="55" t="s">
        <v>456</v>
      </c>
      <c r="M1409" s="55" t="s">
        <v>457</v>
      </c>
      <c r="N1409" s="55" t="s">
        <v>458</v>
      </c>
      <c r="O1409" s="32" t="s">
        <v>280</v>
      </c>
      <c r="P1409" s="32" t="s">
        <v>242</v>
      </c>
      <c r="Q1409" s="45" t="s">
        <v>396</v>
      </c>
      <c r="R1409" s="32" t="s">
        <v>231</v>
      </c>
      <c r="S1409" s="45" t="s">
        <v>73</v>
      </c>
      <c r="T1409" s="42" t="str">
        <f>VLOOKUP(Tabla1[[#This Row],[AREA]],Hoja1!A:B,2,FALSE)</f>
        <v>08. Tráfico y movilidad</v>
      </c>
      <c r="U1409" s="45" t="s">
        <v>117</v>
      </c>
      <c r="V1409" s="42" t="str">
        <f>VLOOKUP(Tabla1[[#This Row],[PROGRAMA]],Hoja1!A:B,2,FALSE)</f>
        <v>1532. Pavimentación vias públicas y otros servicios urbanísticos</v>
      </c>
      <c r="W1409" s="45">
        <v>21</v>
      </c>
      <c r="X1409" s="45">
        <v>214</v>
      </c>
    </row>
    <row r="1410" spans="1:24" x14ac:dyDescent="0.25">
      <c r="A1410" s="33">
        <v>220260004924</v>
      </c>
      <c r="B1410" s="55" t="s">
        <v>485</v>
      </c>
      <c r="C1410" s="34">
        <v>46085</v>
      </c>
      <c r="D1410" s="33">
        <v>22026001980</v>
      </c>
      <c r="E1410" s="55" t="s">
        <v>870</v>
      </c>
      <c r="F1410" s="35">
        <v>429.94</v>
      </c>
      <c r="G1410" s="55" t="s">
        <v>39</v>
      </c>
      <c r="H1410" s="55" t="s">
        <v>2738</v>
      </c>
      <c r="I1410" s="33">
        <v>300</v>
      </c>
      <c r="J1410" s="55" t="s">
        <v>455</v>
      </c>
      <c r="K1410" s="55" t="s">
        <v>455</v>
      </c>
      <c r="L1410" s="55" t="s">
        <v>473</v>
      </c>
      <c r="M1410" s="55" t="s">
        <v>457</v>
      </c>
      <c r="N1410" s="55" t="s">
        <v>458</v>
      </c>
      <c r="O1410" s="32" t="s">
        <v>280</v>
      </c>
      <c r="P1410" s="32" t="s">
        <v>242</v>
      </c>
      <c r="Q1410" s="45" t="s">
        <v>396</v>
      </c>
      <c r="R1410" s="32" t="s">
        <v>231</v>
      </c>
      <c r="S1410" s="45" t="s">
        <v>262</v>
      </c>
      <c r="T1410" s="42" t="str">
        <f>VLOOKUP(Tabla1[[#This Row],[AREA]],Hoja1!A:B,2,FALSE)</f>
        <v>11. Salud pública y seguridad ciudadana</v>
      </c>
      <c r="U1410" s="45" t="s">
        <v>141</v>
      </c>
      <c r="V1410" s="42" t="str">
        <f>VLOOKUP(Tabla1[[#This Row],[PROGRAMA]],Hoja1!A:B,2,FALSE)</f>
        <v>3111. Protección de la salubridad pública</v>
      </c>
      <c r="W1410" s="45">
        <v>22</v>
      </c>
      <c r="X1410" s="45">
        <v>22199</v>
      </c>
    </row>
    <row r="1411" spans="1:24" x14ac:dyDescent="0.25">
      <c r="A1411" s="33">
        <v>220260007091</v>
      </c>
      <c r="B1411" s="55" t="s">
        <v>485</v>
      </c>
      <c r="C1411" s="34">
        <v>46092</v>
      </c>
      <c r="D1411" s="33">
        <v>22026002189</v>
      </c>
      <c r="E1411" s="55" t="s">
        <v>537</v>
      </c>
      <c r="F1411" s="35">
        <v>107.69</v>
      </c>
      <c r="G1411" s="55" t="s">
        <v>39</v>
      </c>
      <c r="H1411" s="55" t="s">
        <v>2739</v>
      </c>
      <c r="I1411" s="33">
        <v>300</v>
      </c>
      <c r="J1411" s="55" t="s">
        <v>455</v>
      </c>
      <c r="K1411" s="55" t="s">
        <v>455</v>
      </c>
      <c r="L1411" s="55" t="s">
        <v>473</v>
      </c>
      <c r="M1411" s="55" t="s">
        <v>457</v>
      </c>
      <c r="N1411" s="55" t="s">
        <v>458</v>
      </c>
      <c r="O1411" s="32" t="s">
        <v>280</v>
      </c>
      <c r="P1411" s="32" t="s">
        <v>242</v>
      </c>
      <c r="Q1411" s="45" t="s">
        <v>396</v>
      </c>
      <c r="R1411" s="32" t="s">
        <v>231</v>
      </c>
      <c r="S1411" s="45" t="s">
        <v>262</v>
      </c>
      <c r="T1411" s="42" t="str">
        <f>VLOOKUP(Tabla1[[#This Row],[AREA]],Hoja1!A:B,2,FALSE)</f>
        <v>11. Salud pública y seguridad ciudadana</v>
      </c>
      <c r="U1411" s="45" t="s">
        <v>112</v>
      </c>
      <c r="V1411" s="42" t="str">
        <f>VLOOKUP(Tabla1[[#This Row],[PROGRAMA]],Hoja1!A:B,2,FALSE)</f>
        <v>1361. Prevención y extinción de incencios</v>
      </c>
      <c r="W1411" s="45">
        <v>22</v>
      </c>
      <c r="X1411" s="45">
        <v>22199</v>
      </c>
    </row>
    <row r="1412" spans="1:24" x14ac:dyDescent="0.25">
      <c r="A1412" s="33">
        <v>220260008062</v>
      </c>
      <c r="B1412" s="55" t="s">
        <v>485</v>
      </c>
      <c r="C1412" s="34">
        <v>46099</v>
      </c>
      <c r="D1412" s="33">
        <v>22026001980</v>
      </c>
      <c r="E1412" s="55" t="s">
        <v>870</v>
      </c>
      <c r="F1412" s="35">
        <v>35.299999999999997</v>
      </c>
      <c r="G1412" s="55" t="s">
        <v>39</v>
      </c>
      <c r="H1412" s="55" t="s">
        <v>2740</v>
      </c>
      <c r="I1412" s="33">
        <v>300</v>
      </c>
      <c r="J1412" s="55" t="s">
        <v>455</v>
      </c>
      <c r="K1412" s="55" t="s">
        <v>455</v>
      </c>
      <c r="L1412" s="55" t="s">
        <v>473</v>
      </c>
      <c r="M1412" s="55" t="s">
        <v>457</v>
      </c>
      <c r="N1412" s="55" t="s">
        <v>458</v>
      </c>
      <c r="O1412" s="32" t="s">
        <v>280</v>
      </c>
      <c r="P1412" s="32" t="s">
        <v>242</v>
      </c>
      <c r="Q1412" s="45" t="s">
        <v>396</v>
      </c>
      <c r="R1412" s="32" t="s">
        <v>231</v>
      </c>
      <c r="S1412" s="45" t="s">
        <v>262</v>
      </c>
      <c r="T1412" s="42" t="str">
        <f>VLOOKUP(Tabla1[[#This Row],[AREA]],Hoja1!A:B,2,FALSE)</f>
        <v>11. Salud pública y seguridad ciudadana</v>
      </c>
      <c r="U1412" s="45" t="s">
        <v>141</v>
      </c>
      <c r="V1412" s="42" t="str">
        <f>VLOOKUP(Tabla1[[#This Row],[PROGRAMA]],Hoja1!A:B,2,FALSE)</f>
        <v>3111. Protección de la salubridad pública</v>
      </c>
      <c r="W1412" s="45">
        <v>22</v>
      </c>
      <c r="X1412" s="45">
        <v>22199</v>
      </c>
    </row>
    <row r="1413" spans="1:24" x14ac:dyDescent="0.25">
      <c r="A1413" s="33">
        <v>220260008982</v>
      </c>
      <c r="B1413" s="55" t="s">
        <v>485</v>
      </c>
      <c r="C1413" s="34">
        <v>46106</v>
      </c>
      <c r="D1413" s="33">
        <v>22026001313</v>
      </c>
      <c r="E1413" s="55" t="s">
        <v>2532</v>
      </c>
      <c r="F1413" s="35">
        <v>96.68</v>
      </c>
      <c r="G1413" s="55" t="s">
        <v>39</v>
      </c>
      <c r="H1413" s="55" t="s">
        <v>2741</v>
      </c>
      <c r="I1413" s="33">
        <v>300</v>
      </c>
      <c r="J1413" s="55" t="s">
        <v>455</v>
      </c>
      <c r="K1413" s="55" t="s">
        <v>455</v>
      </c>
      <c r="L1413" s="55" t="s">
        <v>473</v>
      </c>
      <c r="M1413" s="55" t="s">
        <v>457</v>
      </c>
      <c r="N1413" s="55" t="s">
        <v>458</v>
      </c>
      <c r="O1413" s="32" t="s">
        <v>280</v>
      </c>
      <c r="P1413" s="32" t="s">
        <v>242</v>
      </c>
      <c r="Q1413" s="45" t="s">
        <v>396</v>
      </c>
      <c r="R1413" s="32" t="s">
        <v>231</v>
      </c>
      <c r="S1413" s="45" t="s">
        <v>72</v>
      </c>
      <c r="T1413" s="42" t="str">
        <f>VLOOKUP(Tabla1[[#This Row],[AREA]],Hoja1!A:B,2,FALSE)</f>
        <v>07. Medio ambiente</v>
      </c>
      <c r="U1413" s="45" t="s">
        <v>126</v>
      </c>
      <c r="V1413" s="42" t="str">
        <f>VLOOKUP(Tabla1[[#This Row],[PROGRAMA]],Hoja1!A:B,2,FALSE)</f>
        <v>1711. Parques y jardines</v>
      </c>
      <c r="W1413" s="45">
        <v>22</v>
      </c>
      <c r="X1413" s="45">
        <v>22104</v>
      </c>
    </row>
    <row r="1414" spans="1:24" x14ac:dyDescent="0.25">
      <c r="A1414" s="33">
        <v>220260008984</v>
      </c>
      <c r="B1414" s="55" t="s">
        <v>485</v>
      </c>
      <c r="C1414" s="34">
        <v>46106</v>
      </c>
      <c r="D1414" s="33">
        <v>22026001313</v>
      </c>
      <c r="E1414" s="55" t="s">
        <v>2532</v>
      </c>
      <c r="F1414" s="35">
        <v>130.01</v>
      </c>
      <c r="G1414" s="55" t="s">
        <v>39</v>
      </c>
      <c r="H1414" s="55" t="s">
        <v>2742</v>
      </c>
      <c r="I1414" s="33">
        <v>300</v>
      </c>
      <c r="J1414" s="55" t="s">
        <v>455</v>
      </c>
      <c r="K1414" s="55" t="s">
        <v>455</v>
      </c>
      <c r="L1414" s="55" t="s">
        <v>473</v>
      </c>
      <c r="M1414" s="55" t="s">
        <v>457</v>
      </c>
      <c r="N1414" s="55" t="s">
        <v>458</v>
      </c>
      <c r="O1414" s="32" t="s">
        <v>280</v>
      </c>
      <c r="P1414" s="32" t="s">
        <v>242</v>
      </c>
      <c r="Q1414" s="45" t="s">
        <v>396</v>
      </c>
      <c r="R1414" s="32" t="s">
        <v>231</v>
      </c>
      <c r="S1414" s="45" t="s">
        <v>72</v>
      </c>
      <c r="T1414" s="42" t="str">
        <f>VLOOKUP(Tabla1[[#This Row],[AREA]],Hoja1!A:B,2,FALSE)</f>
        <v>07. Medio ambiente</v>
      </c>
      <c r="U1414" s="45" t="s">
        <v>126</v>
      </c>
      <c r="V1414" s="42" t="str">
        <f>VLOOKUP(Tabla1[[#This Row],[PROGRAMA]],Hoja1!A:B,2,FALSE)</f>
        <v>1711. Parques y jardines</v>
      </c>
      <c r="W1414" s="45">
        <v>22</v>
      </c>
      <c r="X1414" s="45">
        <v>22104</v>
      </c>
    </row>
    <row r="1415" spans="1:24" x14ac:dyDescent="0.25">
      <c r="A1415" s="33">
        <v>220260008986</v>
      </c>
      <c r="B1415" s="55" t="s">
        <v>485</v>
      </c>
      <c r="C1415" s="34">
        <v>46106</v>
      </c>
      <c r="D1415" s="33">
        <v>22026001960</v>
      </c>
      <c r="E1415" s="55" t="s">
        <v>486</v>
      </c>
      <c r="F1415" s="35">
        <v>17.98</v>
      </c>
      <c r="G1415" s="55" t="s">
        <v>39</v>
      </c>
      <c r="H1415" s="55" t="s">
        <v>2743</v>
      </c>
      <c r="I1415" s="33">
        <v>300</v>
      </c>
      <c r="J1415" s="55" t="s">
        <v>455</v>
      </c>
      <c r="K1415" s="55" t="s">
        <v>455</v>
      </c>
      <c r="L1415" s="55" t="s">
        <v>473</v>
      </c>
      <c r="M1415" s="55" t="s">
        <v>457</v>
      </c>
      <c r="N1415" s="55" t="s">
        <v>458</v>
      </c>
      <c r="O1415" s="32" t="s">
        <v>280</v>
      </c>
      <c r="P1415" s="32" t="s">
        <v>242</v>
      </c>
      <c r="Q1415" s="45" t="s">
        <v>396</v>
      </c>
      <c r="R1415" s="32" t="s">
        <v>231</v>
      </c>
      <c r="S1415" s="45" t="s">
        <v>72</v>
      </c>
      <c r="T1415" s="42" t="str">
        <f>VLOOKUP(Tabla1[[#This Row],[AREA]],Hoja1!A:B,2,FALSE)</f>
        <v>07. Medio ambiente</v>
      </c>
      <c r="U1415" s="45" t="s">
        <v>126</v>
      </c>
      <c r="V1415" s="42" t="str">
        <f>VLOOKUP(Tabla1[[#This Row],[PROGRAMA]],Hoja1!A:B,2,FALSE)</f>
        <v>1711. Parques y jardines</v>
      </c>
      <c r="W1415" s="45">
        <v>22</v>
      </c>
      <c r="X1415" s="45">
        <v>22199</v>
      </c>
    </row>
    <row r="1416" spans="1:24" x14ac:dyDescent="0.25">
      <c r="A1416" s="33">
        <v>220260010466</v>
      </c>
      <c r="B1416" s="55" t="s">
        <v>485</v>
      </c>
      <c r="C1416" s="34">
        <v>46108</v>
      </c>
      <c r="D1416" s="33">
        <v>22026001980</v>
      </c>
      <c r="E1416" s="55" t="s">
        <v>870</v>
      </c>
      <c r="F1416" s="35">
        <v>68.430000000000007</v>
      </c>
      <c r="G1416" s="55" t="s">
        <v>39</v>
      </c>
      <c r="H1416" s="55" t="s">
        <v>2744</v>
      </c>
      <c r="I1416" s="33">
        <v>300</v>
      </c>
      <c r="J1416" s="55" t="s">
        <v>455</v>
      </c>
      <c r="K1416" s="55" t="s">
        <v>455</v>
      </c>
      <c r="L1416" s="55" t="s">
        <v>473</v>
      </c>
      <c r="M1416" s="55" t="s">
        <v>457</v>
      </c>
      <c r="N1416" s="55" t="s">
        <v>458</v>
      </c>
      <c r="O1416" s="32" t="s">
        <v>280</v>
      </c>
      <c r="P1416" s="32" t="s">
        <v>242</v>
      </c>
      <c r="Q1416" s="45" t="s">
        <v>396</v>
      </c>
      <c r="R1416" s="32" t="s">
        <v>231</v>
      </c>
      <c r="S1416" s="45" t="s">
        <v>262</v>
      </c>
      <c r="T1416" s="42" t="str">
        <f>VLOOKUP(Tabla1[[#This Row],[AREA]],Hoja1!A:B,2,FALSE)</f>
        <v>11. Salud pública y seguridad ciudadana</v>
      </c>
      <c r="U1416" s="45" t="s">
        <v>141</v>
      </c>
      <c r="V1416" s="42" t="str">
        <f>VLOOKUP(Tabla1[[#This Row],[PROGRAMA]],Hoja1!A:B,2,FALSE)</f>
        <v>3111. Protección de la salubridad pública</v>
      </c>
      <c r="W1416" s="45">
        <v>22</v>
      </c>
      <c r="X1416" s="45">
        <v>22199</v>
      </c>
    </row>
    <row r="1417" spans="1:24" x14ac:dyDescent="0.25">
      <c r="A1417" s="33">
        <v>220260005998</v>
      </c>
      <c r="B1417" s="55" t="s">
        <v>485</v>
      </c>
      <c r="C1417" s="34">
        <v>46086</v>
      </c>
      <c r="D1417" s="33">
        <v>22026000422</v>
      </c>
      <c r="E1417" s="55" t="s">
        <v>2707</v>
      </c>
      <c r="F1417" s="35">
        <v>3135.65</v>
      </c>
      <c r="G1417" s="55" t="s">
        <v>959</v>
      </c>
      <c r="H1417" s="55" t="s">
        <v>2708</v>
      </c>
      <c r="I1417" s="33">
        <v>300</v>
      </c>
      <c r="J1417" s="55" t="s">
        <v>961</v>
      </c>
      <c r="K1417" s="55" t="s">
        <v>494</v>
      </c>
      <c r="L1417" s="55" t="s">
        <v>473</v>
      </c>
      <c r="M1417" s="55" t="s">
        <v>457</v>
      </c>
      <c r="N1417" s="55" t="s">
        <v>458</v>
      </c>
      <c r="O1417" s="32" t="s">
        <v>280</v>
      </c>
      <c r="P1417" s="32" t="s">
        <v>242</v>
      </c>
      <c r="Q1417" s="45" t="s">
        <v>396</v>
      </c>
      <c r="R1417" s="32" t="s">
        <v>231</v>
      </c>
      <c r="S1417" s="45" t="s">
        <v>262</v>
      </c>
      <c r="T1417" s="42" t="str">
        <f>VLOOKUP(Tabla1[[#This Row],[AREA]],Hoja1!A:B,2,FALSE)</f>
        <v>11. Salud pública y seguridad ciudadana</v>
      </c>
      <c r="U1417" s="45" t="s">
        <v>118</v>
      </c>
      <c r="V1417" s="42" t="str">
        <f>VLOOKUP(Tabla1[[#This Row],[PROGRAMA]],Hoja1!A:B,2,FALSE)</f>
        <v>1621. Recogida de residuos</v>
      </c>
      <c r="W1417" s="45">
        <v>22</v>
      </c>
      <c r="X1417" s="45">
        <v>22199</v>
      </c>
    </row>
    <row r="1418" spans="1:24" x14ac:dyDescent="0.25">
      <c r="A1418" s="33">
        <v>220260006029</v>
      </c>
      <c r="B1418" s="55" t="s">
        <v>485</v>
      </c>
      <c r="C1418" s="34">
        <v>46086</v>
      </c>
      <c r="D1418" s="33">
        <v>22026002385</v>
      </c>
      <c r="E1418" s="55" t="s">
        <v>2707</v>
      </c>
      <c r="F1418" s="35">
        <v>64074.28</v>
      </c>
      <c r="G1418" s="55" t="s">
        <v>959</v>
      </c>
      <c r="H1418" s="55" t="s">
        <v>2745</v>
      </c>
      <c r="I1418" s="33">
        <v>300</v>
      </c>
      <c r="J1418" s="55" t="s">
        <v>961</v>
      </c>
      <c r="K1418" s="55" t="s">
        <v>494</v>
      </c>
      <c r="L1418" s="55" t="s">
        <v>473</v>
      </c>
      <c r="M1418" s="55" t="s">
        <v>457</v>
      </c>
      <c r="N1418" s="55" t="s">
        <v>458</v>
      </c>
      <c r="O1418" s="32" t="s">
        <v>280</v>
      </c>
      <c r="P1418" s="32" t="s">
        <v>242</v>
      </c>
      <c r="Q1418" s="45" t="s">
        <v>396</v>
      </c>
      <c r="R1418" s="32" t="s">
        <v>231</v>
      </c>
      <c r="S1418" s="45" t="s">
        <v>262</v>
      </c>
      <c r="T1418" s="42" t="str">
        <f>VLOOKUP(Tabla1[[#This Row],[AREA]],Hoja1!A:B,2,FALSE)</f>
        <v>11. Salud pública y seguridad ciudadana</v>
      </c>
      <c r="U1418" s="45" t="s">
        <v>118</v>
      </c>
      <c r="V1418" s="42" t="str">
        <f>VLOOKUP(Tabla1[[#This Row],[PROGRAMA]],Hoja1!A:B,2,FALSE)</f>
        <v>1621. Recogida de residuos</v>
      </c>
      <c r="W1418" s="45">
        <v>22</v>
      </c>
      <c r="X1418" s="45">
        <v>22199</v>
      </c>
    </row>
    <row r="1419" spans="1:24" x14ac:dyDescent="0.25">
      <c r="A1419" s="33">
        <v>220260006039</v>
      </c>
      <c r="B1419" s="55" t="s">
        <v>451</v>
      </c>
      <c r="C1419" s="34">
        <v>46086</v>
      </c>
      <c r="D1419" s="33">
        <v>22026002397</v>
      </c>
      <c r="E1419" s="55" t="s">
        <v>581</v>
      </c>
      <c r="F1419" s="35">
        <v>1123.03</v>
      </c>
      <c r="G1419" s="55" t="s">
        <v>15</v>
      </c>
      <c r="H1419" s="55" t="s">
        <v>2746</v>
      </c>
      <c r="I1419" s="33">
        <v>220</v>
      </c>
      <c r="J1419" s="55" t="s">
        <v>455</v>
      </c>
      <c r="K1419" s="55" t="s">
        <v>455</v>
      </c>
      <c r="L1419" s="55" t="s">
        <v>473</v>
      </c>
      <c r="M1419" s="55" t="s">
        <v>457</v>
      </c>
      <c r="N1419" s="55" t="s">
        <v>458</v>
      </c>
      <c r="O1419" s="32" t="s">
        <v>276</v>
      </c>
      <c r="P1419" s="32" t="s">
        <v>242</v>
      </c>
      <c r="Q1419" s="45" t="s">
        <v>396</v>
      </c>
      <c r="R1419" s="32" t="s">
        <v>231</v>
      </c>
      <c r="S1419" s="45" t="s">
        <v>262</v>
      </c>
      <c r="T1419" s="42" t="str">
        <f>VLOOKUP(Tabla1[[#This Row],[AREA]],Hoja1!A:B,2,FALSE)</f>
        <v>11. Salud pública y seguridad ciudadana</v>
      </c>
      <c r="U1419" s="45" t="s">
        <v>112</v>
      </c>
      <c r="V1419" s="42" t="str">
        <f>VLOOKUP(Tabla1[[#This Row],[PROGRAMA]],Hoja1!A:B,2,FALSE)</f>
        <v>1361. Prevención y extinción de incencios</v>
      </c>
      <c r="W1419" s="45">
        <v>21</v>
      </c>
      <c r="X1419" s="45">
        <v>213</v>
      </c>
    </row>
    <row r="1420" spans="1:24" x14ac:dyDescent="0.25">
      <c r="A1420" s="33">
        <v>220260006040</v>
      </c>
      <c r="B1420" s="55" t="s">
        <v>451</v>
      </c>
      <c r="C1420" s="34">
        <v>46086</v>
      </c>
      <c r="D1420" s="33">
        <v>22026002398</v>
      </c>
      <c r="E1420" s="55" t="s">
        <v>581</v>
      </c>
      <c r="F1420" s="35">
        <v>181.5</v>
      </c>
      <c r="G1420" s="55" t="s">
        <v>15</v>
      </c>
      <c r="H1420" s="55" t="s">
        <v>2747</v>
      </c>
      <c r="I1420" s="33">
        <v>220</v>
      </c>
      <c r="J1420" s="55" t="s">
        <v>455</v>
      </c>
      <c r="K1420" s="55" t="s">
        <v>455</v>
      </c>
      <c r="L1420" s="55" t="s">
        <v>473</v>
      </c>
      <c r="M1420" s="55" t="s">
        <v>457</v>
      </c>
      <c r="N1420" s="55" t="s">
        <v>458</v>
      </c>
      <c r="O1420" s="32" t="s">
        <v>276</v>
      </c>
      <c r="P1420" s="32" t="s">
        <v>242</v>
      </c>
      <c r="Q1420" s="45" t="s">
        <v>396</v>
      </c>
      <c r="R1420" s="32" t="s">
        <v>231</v>
      </c>
      <c r="S1420" s="45" t="s">
        <v>262</v>
      </c>
      <c r="T1420" s="42" t="str">
        <f>VLOOKUP(Tabla1[[#This Row],[AREA]],Hoja1!A:B,2,FALSE)</f>
        <v>11. Salud pública y seguridad ciudadana</v>
      </c>
      <c r="U1420" s="45" t="s">
        <v>112</v>
      </c>
      <c r="V1420" s="42" t="str">
        <f>VLOOKUP(Tabla1[[#This Row],[PROGRAMA]],Hoja1!A:B,2,FALSE)</f>
        <v>1361. Prevención y extinción de incencios</v>
      </c>
      <c r="W1420" s="45">
        <v>21</v>
      </c>
      <c r="X1420" s="45">
        <v>213</v>
      </c>
    </row>
    <row r="1421" spans="1:24" x14ac:dyDescent="0.25">
      <c r="A1421" s="33">
        <v>220260004875</v>
      </c>
      <c r="B1421" s="55" t="s">
        <v>485</v>
      </c>
      <c r="C1421" s="34">
        <v>46085</v>
      </c>
      <c r="D1421" s="33">
        <v>22026000692</v>
      </c>
      <c r="E1421" s="55" t="s">
        <v>808</v>
      </c>
      <c r="F1421" s="35">
        <v>1092.7</v>
      </c>
      <c r="G1421" s="55" t="s">
        <v>2748</v>
      </c>
      <c r="H1421" s="55" t="s">
        <v>2608</v>
      </c>
      <c r="I1421" s="33">
        <v>300</v>
      </c>
      <c r="J1421" s="55" t="s">
        <v>455</v>
      </c>
      <c r="K1421" s="55" t="s">
        <v>455</v>
      </c>
      <c r="L1421" s="55" t="s">
        <v>456</v>
      </c>
      <c r="M1421" s="55" t="s">
        <v>457</v>
      </c>
      <c r="N1421" s="55" t="s">
        <v>458</v>
      </c>
      <c r="O1421" s="32" t="s">
        <v>280</v>
      </c>
      <c r="P1421" s="32" t="s">
        <v>242</v>
      </c>
      <c r="Q1421" s="45" t="s">
        <v>396</v>
      </c>
      <c r="R1421" s="32" t="s">
        <v>231</v>
      </c>
      <c r="S1421" s="45" t="s">
        <v>262</v>
      </c>
      <c r="T1421" s="42" t="str">
        <f>VLOOKUP(Tabla1[[#This Row],[AREA]],Hoja1!A:B,2,FALSE)</f>
        <v>11. Salud pública y seguridad ciudadana</v>
      </c>
      <c r="U1421" s="45" t="s">
        <v>121</v>
      </c>
      <c r="V1421" s="42" t="str">
        <f>VLOOKUP(Tabla1[[#This Row],[PROGRAMA]],Hoja1!A:B,2,FALSE)</f>
        <v>1631. Limpieza viaria</v>
      </c>
      <c r="W1421" s="45">
        <v>21</v>
      </c>
      <c r="X1421" s="45">
        <v>214</v>
      </c>
    </row>
    <row r="1422" spans="1:24" x14ac:dyDescent="0.25">
      <c r="A1422" s="33">
        <v>220260004944</v>
      </c>
      <c r="B1422" s="55" t="s">
        <v>485</v>
      </c>
      <c r="C1422" s="34">
        <v>46085</v>
      </c>
      <c r="D1422" s="33">
        <v>22026002240</v>
      </c>
      <c r="E1422" s="55" t="s">
        <v>2611</v>
      </c>
      <c r="F1422" s="35">
        <v>328.26</v>
      </c>
      <c r="G1422" s="55" t="s">
        <v>2456</v>
      </c>
      <c r="H1422" s="55" t="s">
        <v>2749</v>
      </c>
      <c r="I1422" s="33">
        <v>300</v>
      </c>
      <c r="J1422" s="55" t="s">
        <v>455</v>
      </c>
      <c r="K1422" s="55" t="s">
        <v>455</v>
      </c>
      <c r="L1422" s="55" t="s">
        <v>456</v>
      </c>
      <c r="M1422" s="55" t="s">
        <v>457</v>
      </c>
      <c r="N1422" s="55" t="s">
        <v>458</v>
      </c>
      <c r="O1422" s="32" t="s">
        <v>280</v>
      </c>
      <c r="P1422" s="32" t="s">
        <v>242</v>
      </c>
      <c r="Q1422" s="45" t="s">
        <v>396</v>
      </c>
      <c r="R1422" s="32" t="s">
        <v>231</v>
      </c>
      <c r="S1422" s="45" t="s">
        <v>262</v>
      </c>
      <c r="T1422" s="42" t="str">
        <f>VLOOKUP(Tabla1[[#This Row],[AREA]],Hoja1!A:B,2,FALSE)</f>
        <v>11. Salud pública y seguridad ciudadana</v>
      </c>
      <c r="U1422" s="45" t="s">
        <v>106</v>
      </c>
      <c r="V1422" s="42" t="str">
        <f>VLOOKUP(Tabla1[[#This Row],[PROGRAMA]],Hoja1!A:B,2,FALSE)</f>
        <v>1321. Policía municipal</v>
      </c>
      <c r="W1422" s="45">
        <v>21</v>
      </c>
      <c r="X1422" s="45">
        <v>214</v>
      </c>
    </row>
    <row r="1423" spans="1:24" x14ac:dyDescent="0.25">
      <c r="A1423" s="33">
        <v>220260005007</v>
      </c>
      <c r="B1423" s="55" t="s">
        <v>485</v>
      </c>
      <c r="C1423" s="34">
        <v>46085</v>
      </c>
      <c r="D1423" s="33">
        <v>22026002240</v>
      </c>
      <c r="E1423" s="55" t="s">
        <v>2611</v>
      </c>
      <c r="F1423" s="35">
        <v>603.71</v>
      </c>
      <c r="G1423" s="55" t="s">
        <v>2456</v>
      </c>
      <c r="H1423" s="55" t="s">
        <v>2750</v>
      </c>
      <c r="I1423" s="33">
        <v>300</v>
      </c>
      <c r="J1423" s="55" t="s">
        <v>455</v>
      </c>
      <c r="K1423" s="55" t="s">
        <v>455</v>
      </c>
      <c r="L1423" s="55" t="s">
        <v>456</v>
      </c>
      <c r="M1423" s="55" t="s">
        <v>457</v>
      </c>
      <c r="N1423" s="55" t="s">
        <v>458</v>
      </c>
      <c r="O1423" s="32" t="s">
        <v>280</v>
      </c>
      <c r="P1423" s="32" t="s">
        <v>242</v>
      </c>
      <c r="Q1423" s="45" t="s">
        <v>396</v>
      </c>
      <c r="R1423" s="32" t="s">
        <v>231</v>
      </c>
      <c r="S1423" s="45" t="s">
        <v>262</v>
      </c>
      <c r="T1423" s="42" t="str">
        <f>VLOOKUP(Tabla1[[#This Row],[AREA]],Hoja1!A:B,2,FALSE)</f>
        <v>11. Salud pública y seguridad ciudadana</v>
      </c>
      <c r="U1423" s="45" t="s">
        <v>106</v>
      </c>
      <c r="V1423" s="42" t="str">
        <f>VLOOKUP(Tabla1[[#This Row],[PROGRAMA]],Hoja1!A:B,2,FALSE)</f>
        <v>1321. Policía municipal</v>
      </c>
      <c r="W1423" s="45">
        <v>21</v>
      </c>
      <c r="X1423" s="45">
        <v>214</v>
      </c>
    </row>
    <row r="1424" spans="1:24" x14ac:dyDescent="0.25">
      <c r="A1424" s="33">
        <v>220260005049</v>
      </c>
      <c r="B1424" s="55" t="s">
        <v>485</v>
      </c>
      <c r="C1424" s="34">
        <v>46085</v>
      </c>
      <c r="D1424" s="33">
        <v>22026002240</v>
      </c>
      <c r="E1424" s="55" t="s">
        <v>2611</v>
      </c>
      <c r="F1424" s="35">
        <v>297.08999999999997</v>
      </c>
      <c r="G1424" s="55" t="s">
        <v>2456</v>
      </c>
      <c r="H1424" s="55" t="s">
        <v>2751</v>
      </c>
      <c r="I1424" s="33">
        <v>300</v>
      </c>
      <c r="J1424" s="55" t="s">
        <v>455</v>
      </c>
      <c r="K1424" s="55" t="s">
        <v>455</v>
      </c>
      <c r="L1424" s="55" t="s">
        <v>456</v>
      </c>
      <c r="M1424" s="55" t="s">
        <v>457</v>
      </c>
      <c r="N1424" s="55" t="s">
        <v>458</v>
      </c>
      <c r="O1424" s="32" t="s">
        <v>280</v>
      </c>
      <c r="P1424" s="32" t="s">
        <v>242</v>
      </c>
      <c r="Q1424" s="45" t="s">
        <v>396</v>
      </c>
      <c r="R1424" s="32" t="s">
        <v>231</v>
      </c>
      <c r="S1424" s="45" t="s">
        <v>262</v>
      </c>
      <c r="T1424" s="42" t="str">
        <f>VLOOKUP(Tabla1[[#This Row],[AREA]],Hoja1!A:B,2,FALSE)</f>
        <v>11. Salud pública y seguridad ciudadana</v>
      </c>
      <c r="U1424" s="45" t="s">
        <v>106</v>
      </c>
      <c r="V1424" s="42" t="str">
        <f>VLOOKUP(Tabla1[[#This Row],[PROGRAMA]],Hoja1!A:B,2,FALSE)</f>
        <v>1321. Policía municipal</v>
      </c>
      <c r="W1424" s="45">
        <v>21</v>
      </c>
      <c r="X1424" s="45">
        <v>214</v>
      </c>
    </row>
    <row r="1425" spans="1:24" x14ac:dyDescent="0.25">
      <c r="A1425" s="33">
        <v>220260008048</v>
      </c>
      <c r="B1425" s="55" t="s">
        <v>485</v>
      </c>
      <c r="C1425" s="34">
        <v>46099</v>
      </c>
      <c r="D1425" s="33">
        <v>22026002240</v>
      </c>
      <c r="E1425" s="55" t="s">
        <v>2611</v>
      </c>
      <c r="F1425" s="35">
        <v>707.5</v>
      </c>
      <c r="G1425" s="55" t="s">
        <v>2456</v>
      </c>
      <c r="H1425" s="55" t="s">
        <v>2752</v>
      </c>
      <c r="I1425" s="33">
        <v>300</v>
      </c>
      <c r="J1425" s="55" t="s">
        <v>455</v>
      </c>
      <c r="K1425" s="55" t="s">
        <v>455</v>
      </c>
      <c r="L1425" s="55" t="s">
        <v>456</v>
      </c>
      <c r="M1425" s="55" t="s">
        <v>457</v>
      </c>
      <c r="N1425" s="55" t="s">
        <v>458</v>
      </c>
      <c r="O1425" s="32" t="s">
        <v>280</v>
      </c>
      <c r="P1425" s="32" t="s">
        <v>242</v>
      </c>
      <c r="Q1425" s="45" t="s">
        <v>396</v>
      </c>
      <c r="R1425" s="32" t="s">
        <v>231</v>
      </c>
      <c r="S1425" s="45" t="s">
        <v>262</v>
      </c>
      <c r="T1425" s="42" t="str">
        <f>VLOOKUP(Tabla1[[#This Row],[AREA]],Hoja1!A:B,2,FALSE)</f>
        <v>11. Salud pública y seguridad ciudadana</v>
      </c>
      <c r="U1425" s="45" t="s">
        <v>106</v>
      </c>
      <c r="V1425" s="42" t="str">
        <f>VLOOKUP(Tabla1[[#This Row],[PROGRAMA]],Hoja1!A:B,2,FALSE)</f>
        <v>1321. Policía municipal</v>
      </c>
      <c r="W1425" s="45">
        <v>21</v>
      </c>
      <c r="X1425" s="45">
        <v>214</v>
      </c>
    </row>
    <row r="1426" spans="1:24" x14ac:dyDescent="0.25">
      <c r="A1426" s="33">
        <v>220260009240</v>
      </c>
      <c r="B1426" s="55" t="s">
        <v>485</v>
      </c>
      <c r="C1426" s="34">
        <v>46107</v>
      </c>
      <c r="D1426" s="33">
        <v>22026001177</v>
      </c>
      <c r="E1426" s="55" t="s">
        <v>2455</v>
      </c>
      <c r="F1426" s="35">
        <v>67.760000000000005</v>
      </c>
      <c r="G1426" s="55" t="s">
        <v>2456</v>
      </c>
      <c r="H1426" s="55" t="s">
        <v>2753</v>
      </c>
      <c r="I1426" s="33">
        <v>300</v>
      </c>
      <c r="J1426" s="55" t="s">
        <v>455</v>
      </c>
      <c r="K1426" s="55" t="s">
        <v>455</v>
      </c>
      <c r="L1426" s="55" t="s">
        <v>456</v>
      </c>
      <c r="M1426" s="55" t="s">
        <v>457</v>
      </c>
      <c r="N1426" s="55" t="s">
        <v>458</v>
      </c>
      <c r="O1426" s="32" t="s">
        <v>280</v>
      </c>
      <c r="P1426" s="32" t="s">
        <v>242</v>
      </c>
      <c r="Q1426" s="45" t="s">
        <v>396</v>
      </c>
      <c r="R1426" s="32" t="s">
        <v>231</v>
      </c>
      <c r="S1426" s="45" t="s">
        <v>72</v>
      </c>
      <c r="T1426" s="42" t="str">
        <f>VLOOKUP(Tabla1[[#This Row],[AREA]],Hoja1!A:B,2,FALSE)</f>
        <v>07. Medio ambiente</v>
      </c>
      <c r="U1426" s="45" t="s">
        <v>126</v>
      </c>
      <c r="V1426" s="42" t="str">
        <f>VLOOKUP(Tabla1[[#This Row],[PROGRAMA]],Hoja1!A:B,2,FALSE)</f>
        <v>1711. Parques y jardines</v>
      </c>
      <c r="W1426" s="45">
        <v>21</v>
      </c>
      <c r="X1426" s="45">
        <v>214</v>
      </c>
    </row>
    <row r="1427" spans="1:24" x14ac:dyDescent="0.25">
      <c r="A1427" s="33">
        <v>220260010423</v>
      </c>
      <c r="B1427" s="55" t="s">
        <v>485</v>
      </c>
      <c r="C1427" s="34">
        <v>46108</v>
      </c>
      <c r="D1427" s="33">
        <v>22026002240</v>
      </c>
      <c r="E1427" s="55" t="s">
        <v>2611</v>
      </c>
      <c r="F1427" s="35">
        <v>280.24</v>
      </c>
      <c r="G1427" s="55" t="s">
        <v>2456</v>
      </c>
      <c r="H1427" s="55" t="s">
        <v>2754</v>
      </c>
      <c r="I1427" s="33">
        <v>300</v>
      </c>
      <c r="J1427" s="55" t="s">
        <v>455</v>
      </c>
      <c r="K1427" s="55" t="s">
        <v>455</v>
      </c>
      <c r="L1427" s="55" t="s">
        <v>456</v>
      </c>
      <c r="M1427" s="55" t="s">
        <v>457</v>
      </c>
      <c r="N1427" s="55" t="s">
        <v>458</v>
      </c>
      <c r="O1427" s="32" t="s">
        <v>280</v>
      </c>
      <c r="P1427" s="32" t="s">
        <v>242</v>
      </c>
      <c r="Q1427" s="45" t="s">
        <v>396</v>
      </c>
      <c r="R1427" s="32" t="s">
        <v>231</v>
      </c>
      <c r="S1427" s="45" t="s">
        <v>262</v>
      </c>
      <c r="T1427" s="42" t="str">
        <f>VLOOKUP(Tabla1[[#This Row],[AREA]],Hoja1!A:B,2,FALSE)</f>
        <v>11. Salud pública y seguridad ciudadana</v>
      </c>
      <c r="U1427" s="45" t="s">
        <v>106</v>
      </c>
      <c r="V1427" s="42" t="str">
        <f>VLOOKUP(Tabla1[[#This Row],[PROGRAMA]],Hoja1!A:B,2,FALSE)</f>
        <v>1321. Policía municipal</v>
      </c>
      <c r="W1427" s="45">
        <v>21</v>
      </c>
      <c r="X1427" s="45">
        <v>214</v>
      </c>
    </row>
    <row r="1428" spans="1:24" x14ac:dyDescent="0.25">
      <c r="A1428" s="33">
        <v>220260010425</v>
      </c>
      <c r="B1428" s="55" t="s">
        <v>485</v>
      </c>
      <c r="C1428" s="34">
        <v>46108</v>
      </c>
      <c r="D1428" s="33">
        <v>22026002240</v>
      </c>
      <c r="E1428" s="55" t="s">
        <v>2611</v>
      </c>
      <c r="F1428" s="35">
        <v>416.87</v>
      </c>
      <c r="G1428" s="55" t="s">
        <v>2456</v>
      </c>
      <c r="H1428" s="55" t="s">
        <v>2755</v>
      </c>
      <c r="I1428" s="33">
        <v>300</v>
      </c>
      <c r="J1428" s="55" t="s">
        <v>455</v>
      </c>
      <c r="K1428" s="55" t="s">
        <v>455</v>
      </c>
      <c r="L1428" s="55" t="s">
        <v>456</v>
      </c>
      <c r="M1428" s="55" t="s">
        <v>457</v>
      </c>
      <c r="N1428" s="55" t="s">
        <v>458</v>
      </c>
      <c r="O1428" s="32" t="s">
        <v>280</v>
      </c>
      <c r="P1428" s="32" t="s">
        <v>242</v>
      </c>
      <c r="Q1428" s="45" t="s">
        <v>396</v>
      </c>
      <c r="R1428" s="32" t="s">
        <v>231</v>
      </c>
      <c r="S1428" s="45" t="s">
        <v>262</v>
      </c>
      <c r="T1428" s="42" t="str">
        <f>VLOOKUP(Tabla1[[#This Row],[AREA]],Hoja1!A:B,2,FALSE)</f>
        <v>11. Salud pública y seguridad ciudadana</v>
      </c>
      <c r="U1428" s="45" t="s">
        <v>106</v>
      </c>
      <c r="V1428" s="42" t="str">
        <f>VLOOKUP(Tabla1[[#This Row],[PROGRAMA]],Hoja1!A:B,2,FALSE)</f>
        <v>1321. Policía municipal</v>
      </c>
      <c r="W1428" s="45">
        <v>21</v>
      </c>
      <c r="X1428" s="45">
        <v>214</v>
      </c>
    </row>
    <row r="1429" spans="1:24" x14ac:dyDescent="0.25">
      <c r="A1429" s="33">
        <v>220260004789</v>
      </c>
      <c r="B1429" s="55" t="s">
        <v>485</v>
      </c>
      <c r="C1429" s="34">
        <v>46085</v>
      </c>
      <c r="D1429" s="33">
        <v>22026001284</v>
      </c>
      <c r="E1429" s="55" t="s">
        <v>509</v>
      </c>
      <c r="F1429" s="35">
        <v>54.33</v>
      </c>
      <c r="G1429" s="55" t="s">
        <v>1200</v>
      </c>
      <c r="H1429" s="55" t="s">
        <v>2756</v>
      </c>
      <c r="I1429" s="33">
        <v>300</v>
      </c>
      <c r="J1429" s="55" t="s">
        <v>455</v>
      </c>
      <c r="K1429" s="55" t="s">
        <v>455</v>
      </c>
      <c r="L1429" s="55" t="s">
        <v>473</v>
      </c>
      <c r="M1429" s="55" t="s">
        <v>457</v>
      </c>
      <c r="N1429" s="55" t="s">
        <v>458</v>
      </c>
      <c r="O1429" s="32" t="s">
        <v>280</v>
      </c>
      <c r="P1429" s="32" t="s">
        <v>242</v>
      </c>
      <c r="Q1429" s="45" t="s">
        <v>396</v>
      </c>
      <c r="R1429" s="32" t="s">
        <v>231</v>
      </c>
      <c r="S1429" s="45" t="s">
        <v>75</v>
      </c>
      <c r="T1429" s="42" t="str">
        <f>VLOOKUP(Tabla1[[#This Row],[AREA]],Hoja1!A:B,2,FALSE)</f>
        <v>10. Personas mayores, familia y servicios sociales</v>
      </c>
      <c r="U1429" s="45" t="s">
        <v>132</v>
      </c>
      <c r="V1429" s="42" t="str">
        <f>VLOOKUP(Tabla1[[#This Row],[PROGRAMA]],Hoja1!A:B,2,FALSE)</f>
        <v>2312. Iniciativas sociales</v>
      </c>
      <c r="W1429" s="45">
        <v>21</v>
      </c>
      <c r="X1429" s="45">
        <v>212</v>
      </c>
    </row>
    <row r="1430" spans="1:24" x14ac:dyDescent="0.25">
      <c r="A1430" s="33">
        <v>220260005345</v>
      </c>
      <c r="B1430" s="55" t="s">
        <v>485</v>
      </c>
      <c r="C1430" s="34">
        <v>46086</v>
      </c>
      <c r="D1430" s="33">
        <v>22026002189</v>
      </c>
      <c r="E1430" s="55" t="s">
        <v>537</v>
      </c>
      <c r="F1430" s="35">
        <v>302.32</v>
      </c>
      <c r="G1430" s="55" t="s">
        <v>1200</v>
      </c>
      <c r="H1430" s="55" t="s">
        <v>2757</v>
      </c>
      <c r="I1430" s="33">
        <v>300</v>
      </c>
      <c r="J1430" s="55" t="s">
        <v>455</v>
      </c>
      <c r="K1430" s="55" t="s">
        <v>455</v>
      </c>
      <c r="L1430" s="55" t="s">
        <v>473</v>
      </c>
      <c r="M1430" s="55" t="s">
        <v>457</v>
      </c>
      <c r="N1430" s="55" t="s">
        <v>458</v>
      </c>
      <c r="O1430" s="32" t="s">
        <v>280</v>
      </c>
      <c r="P1430" s="32" t="s">
        <v>242</v>
      </c>
      <c r="Q1430" s="45" t="s">
        <v>396</v>
      </c>
      <c r="R1430" s="32" t="s">
        <v>231</v>
      </c>
      <c r="S1430" s="45" t="s">
        <v>262</v>
      </c>
      <c r="T1430" s="42" t="str">
        <f>VLOOKUP(Tabla1[[#This Row],[AREA]],Hoja1!A:B,2,FALSE)</f>
        <v>11. Salud pública y seguridad ciudadana</v>
      </c>
      <c r="U1430" s="45" t="s">
        <v>112</v>
      </c>
      <c r="V1430" s="42" t="str">
        <f>VLOOKUP(Tabla1[[#This Row],[PROGRAMA]],Hoja1!A:B,2,FALSE)</f>
        <v>1361. Prevención y extinción de incencios</v>
      </c>
      <c r="W1430" s="45">
        <v>22</v>
      </c>
      <c r="X1430" s="45">
        <v>22199</v>
      </c>
    </row>
    <row r="1431" spans="1:24" x14ac:dyDescent="0.25">
      <c r="A1431" s="33">
        <v>220260005479</v>
      </c>
      <c r="B1431" s="55" t="s">
        <v>485</v>
      </c>
      <c r="C1431" s="34">
        <v>46086</v>
      </c>
      <c r="D1431" s="33">
        <v>22026000943</v>
      </c>
      <c r="E1431" s="55" t="s">
        <v>507</v>
      </c>
      <c r="F1431" s="35">
        <v>73.819999999999993</v>
      </c>
      <c r="G1431" s="55" t="s">
        <v>1200</v>
      </c>
      <c r="H1431" s="55" t="s">
        <v>2758</v>
      </c>
      <c r="I1431" s="33">
        <v>300</v>
      </c>
      <c r="J1431" s="55" t="s">
        <v>455</v>
      </c>
      <c r="K1431" s="55" t="s">
        <v>455</v>
      </c>
      <c r="L1431" s="55" t="s">
        <v>473</v>
      </c>
      <c r="M1431" s="55" t="s">
        <v>457</v>
      </c>
      <c r="N1431" s="55" t="s">
        <v>458</v>
      </c>
      <c r="O1431" s="32" t="s">
        <v>280</v>
      </c>
      <c r="P1431" s="32" t="s">
        <v>242</v>
      </c>
      <c r="Q1431" s="45" t="s">
        <v>396</v>
      </c>
      <c r="R1431" s="32" t="s">
        <v>231</v>
      </c>
      <c r="S1431" s="45" t="s">
        <v>71</v>
      </c>
      <c r="T1431" s="42" t="str">
        <f>VLOOKUP(Tabla1[[#This Row],[AREA]],Hoja1!A:B,2,FALSE)</f>
        <v>06. Educación y cultura</v>
      </c>
      <c r="U1431" s="45" t="s">
        <v>147</v>
      </c>
      <c r="V1431" s="42" t="str">
        <f>VLOOKUP(Tabla1[[#This Row],[PROGRAMA]],Hoja1!A:B,2,FALSE)</f>
        <v>3232. Conservación y mantenimiento centros educación infantil y primaria</v>
      </c>
      <c r="W1431" s="45">
        <v>21</v>
      </c>
      <c r="X1431" s="45">
        <v>212</v>
      </c>
    </row>
    <row r="1432" spans="1:24" x14ac:dyDescent="0.25">
      <c r="A1432" s="33">
        <v>220260006925</v>
      </c>
      <c r="B1432" s="55" t="s">
        <v>485</v>
      </c>
      <c r="C1432" s="34">
        <v>46092</v>
      </c>
      <c r="D1432" s="33">
        <v>22026000436</v>
      </c>
      <c r="E1432" s="55" t="s">
        <v>535</v>
      </c>
      <c r="F1432" s="35">
        <v>142.78</v>
      </c>
      <c r="G1432" s="55" t="s">
        <v>1200</v>
      </c>
      <c r="H1432" s="55" t="s">
        <v>2759</v>
      </c>
      <c r="I1432" s="33">
        <v>300</v>
      </c>
      <c r="J1432" s="55" t="s">
        <v>455</v>
      </c>
      <c r="K1432" s="55" t="s">
        <v>455</v>
      </c>
      <c r="L1432" s="55" t="s">
        <v>473</v>
      </c>
      <c r="M1432" s="55" t="s">
        <v>457</v>
      </c>
      <c r="N1432" s="55" t="s">
        <v>458</v>
      </c>
      <c r="O1432" s="32" t="s">
        <v>280</v>
      </c>
      <c r="P1432" s="32" t="s">
        <v>242</v>
      </c>
      <c r="Q1432" s="45" t="s">
        <v>396</v>
      </c>
      <c r="R1432" s="32" t="s">
        <v>231</v>
      </c>
      <c r="S1432" s="45" t="s">
        <v>69</v>
      </c>
      <c r="T1432" s="42" t="str">
        <f>VLOOKUP(Tabla1[[#This Row],[AREA]],Hoja1!A:B,2,FALSE)</f>
        <v>03. Participación ciudadana y deportes</v>
      </c>
      <c r="U1432" s="45" t="s">
        <v>192</v>
      </c>
      <c r="V1432" s="42" t="str">
        <f>VLOOKUP(Tabla1[[#This Row],[PROGRAMA]],Hoja1!A:B,2,FALSE)</f>
        <v>9241. Participación ciudadana</v>
      </c>
      <c r="W1432" s="45">
        <v>21</v>
      </c>
      <c r="X1432" s="45">
        <v>212</v>
      </c>
    </row>
    <row r="1433" spans="1:24" x14ac:dyDescent="0.25">
      <c r="A1433" s="33">
        <v>220260007050</v>
      </c>
      <c r="B1433" s="55" t="s">
        <v>485</v>
      </c>
      <c r="C1433" s="34">
        <v>46092</v>
      </c>
      <c r="D1433" s="33">
        <v>22026002213</v>
      </c>
      <c r="E1433" s="55" t="s">
        <v>2713</v>
      </c>
      <c r="F1433" s="35">
        <v>27.16</v>
      </c>
      <c r="G1433" s="55" t="s">
        <v>1200</v>
      </c>
      <c r="H1433" s="55" t="s">
        <v>2760</v>
      </c>
      <c r="I1433" s="33">
        <v>300</v>
      </c>
      <c r="J1433" s="55" t="s">
        <v>455</v>
      </c>
      <c r="K1433" s="55" t="s">
        <v>455</v>
      </c>
      <c r="L1433" s="55" t="s">
        <v>473</v>
      </c>
      <c r="M1433" s="55" t="s">
        <v>457</v>
      </c>
      <c r="N1433" s="55" t="s">
        <v>458</v>
      </c>
      <c r="O1433" s="32" t="s">
        <v>280</v>
      </c>
      <c r="P1433" s="32" t="s">
        <v>242</v>
      </c>
      <c r="Q1433" s="45" t="s">
        <v>396</v>
      </c>
      <c r="R1433" s="32" t="s">
        <v>231</v>
      </c>
      <c r="S1433" s="45" t="s">
        <v>66</v>
      </c>
      <c r="T1433" s="42" t="str">
        <f>VLOOKUP(Tabla1[[#This Row],[AREA]],Hoja1!A:B,2,FALSE)</f>
        <v>01. Alcaldía</v>
      </c>
      <c r="U1433" s="45" t="s">
        <v>265</v>
      </c>
      <c r="V1433" s="42" t="str">
        <f>VLOOKUP(Tabla1[[#This Row],[PROGRAMA]],Hoja1!A:B,2,FALSE)</f>
        <v>4331. Desarrollo empresarial</v>
      </c>
      <c r="W1433" s="45">
        <v>21</v>
      </c>
      <c r="X1433" s="45">
        <v>212</v>
      </c>
    </row>
    <row r="1434" spans="1:24" x14ac:dyDescent="0.25">
      <c r="A1434" s="33">
        <v>220260007077</v>
      </c>
      <c r="B1434" s="55" t="s">
        <v>485</v>
      </c>
      <c r="C1434" s="34">
        <v>46092</v>
      </c>
      <c r="D1434" s="33">
        <v>22026002380</v>
      </c>
      <c r="E1434" s="55" t="s">
        <v>2717</v>
      </c>
      <c r="F1434" s="35">
        <v>23.05</v>
      </c>
      <c r="G1434" s="55" t="s">
        <v>1200</v>
      </c>
      <c r="H1434" s="55" t="s">
        <v>2761</v>
      </c>
      <c r="I1434" s="33">
        <v>300</v>
      </c>
      <c r="J1434" s="55" t="s">
        <v>455</v>
      </c>
      <c r="K1434" s="55" t="s">
        <v>455</v>
      </c>
      <c r="L1434" s="55" t="s">
        <v>473</v>
      </c>
      <c r="M1434" s="55" t="s">
        <v>457</v>
      </c>
      <c r="N1434" s="55" t="s">
        <v>458</v>
      </c>
      <c r="O1434" s="32" t="s">
        <v>280</v>
      </c>
      <c r="P1434" s="32" t="s">
        <v>242</v>
      </c>
      <c r="Q1434" s="45" t="s">
        <v>396</v>
      </c>
      <c r="R1434" s="32" t="s">
        <v>231</v>
      </c>
      <c r="S1434" s="45" t="s">
        <v>66</v>
      </c>
      <c r="T1434" s="42" t="str">
        <f>VLOOKUP(Tabla1[[#This Row],[AREA]],Hoja1!A:B,2,FALSE)</f>
        <v>01. Alcaldía</v>
      </c>
      <c r="U1434" s="45" t="s">
        <v>188</v>
      </c>
      <c r="V1434" s="42" t="str">
        <f>VLOOKUP(Tabla1[[#This Row],[PROGRAMA]],Hoja1!A:B,2,FALSE)</f>
        <v>9206. Archivo municipal</v>
      </c>
      <c r="W1434" s="45">
        <v>22</v>
      </c>
      <c r="X1434" s="45">
        <v>22199</v>
      </c>
    </row>
    <row r="1435" spans="1:24" x14ac:dyDescent="0.25">
      <c r="A1435" s="33">
        <v>220260008211</v>
      </c>
      <c r="B1435" s="55" t="s">
        <v>485</v>
      </c>
      <c r="C1435" s="34">
        <v>46099</v>
      </c>
      <c r="D1435" s="33">
        <v>22026000436</v>
      </c>
      <c r="E1435" s="55" t="s">
        <v>535</v>
      </c>
      <c r="F1435" s="35">
        <v>142.78</v>
      </c>
      <c r="G1435" s="55" t="s">
        <v>1200</v>
      </c>
      <c r="H1435" s="55" t="s">
        <v>2762</v>
      </c>
      <c r="I1435" s="33">
        <v>300</v>
      </c>
      <c r="J1435" s="55" t="s">
        <v>455</v>
      </c>
      <c r="K1435" s="55" t="s">
        <v>455</v>
      </c>
      <c r="L1435" s="55" t="s">
        <v>473</v>
      </c>
      <c r="M1435" s="55" t="s">
        <v>457</v>
      </c>
      <c r="N1435" s="55" t="s">
        <v>458</v>
      </c>
      <c r="O1435" s="32" t="s">
        <v>280</v>
      </c>
      <c r="P1435" s="32" t="s">
        <v>242</v>
      </c>
      <c r="Q1435" s="45" t="s">
        <v>396</v>
      </c>
      <c r="R1435" s="32" t="s">
        <v>231</v>
      </c>
      <c r="S1435" s="45" t="s">
        <v>69</v>
      </c>
      <c r="T1435" s="42" t="str">
        <f>VLOOKUP(Tabla1[[#This Row],[AREA]],Hoja1!A:B,2,FALSE)</f>
        <v>03. Participación ciudadana y deportes</v>
      </c>
      <c r="U1435" s="45" t="s">
        <v>192</v>
      </c>
      <c r="V1435" s="42" t="str">
        <f>VLOOKUP(Tabla1[[#This Row],[PROGRAMA]],Hoja1!A:B,2,FALSE)</f>
        <v>9241. Participación ciudadana</v>
      </c>
      <c r="W1435" s="45">
        <v>21</v>
      </c>
      <c r="X1435" s="45">
        <v>212</v>
      </c>
    </row>
    <row r="1436" spans="1:24" x14ac:dyDescent="0.25">
      <c r="A1436" s="33">
        <v>220260008218</v>
      </c>
      <c r="B1436" s="55" t="s">
        <v>485</v>
      </c>
      <c r="C1436" s="34">
        <v>46099</v>
      </c>
      <c r="D1436" s="33">
        <v>22026002189</v>
      </c>
      <c r="E1436" s="55" t="s">
        <v>537</v>
      </c>
      <c r="F1436" s="35">
        <v>134.13999999999999</v>
      </c>
      <c r="G1436" s="55" t="s">
        <v>1200</v>
      </c>
      <c r="H1436" s="55" t="s">
        <v>2763</v>
      </c>
      <c r="I1436" s="33">
        <v>300</v>
      </c>
      <c r="J1436" s="55" t="s">
        <v>455</v>
      </c>
      <c r="K1436" s="55" t="s">
        <v>455</v>
      </c>
      <c r="L1436" s="55" t="s">
        <v>473</v>
      </c>
      <c r="M1436" s="55" t="s">
        <v>457</v>
      </c>
      <c r="N1436" s="55" t="s">
        <v>458</v>
      </c>
      <c r="O1436" s="32" t="s">
        <v>280</v>
      </c>
      <c r="P1436" s="32" t="s">
        <v>242</v>
      </c>
      <c r="Q1436" s="45" t="s">
        <v>396</v>
      </c>
      <c r="R1436" s="32" t="s">
        <v>231</v>
      </c>
      <c r="S1436" s="45" t="s">
        <v>262</v>
      </c>
      <c r="T1436" s="42" t="str">
        <f>VLOOKUP(Tabla1[[#This Row],[AREA]],Hoja1!A:B,2,FALSE)</f>
        <v>11. Salud pública y seguridad ciudadana</v>
      </c>
      <c r="U1436" s="45" t="s">
        <v>112</v>
      </c>
      <c r="V1436" s="42" t="str">
        <f>VLOOKUP(Tabla1[[#This Row],[PROGRAMA]],Hoja1!A:B,2,FALSE)</f>
        <v>1361. Prevención y extinción de incencios</v>
      </c>
      <c r="W1436" s="45">
        <v>22</v>
      </c>
      <c r="X1436" s="45">
        <v>22199</v>
      </c>
    </row>
    <row r="1437" spans="1:24" x14ac:dyDescent="0.25">
      <c r="A1437" s="33">
        <v>220260008220</v>
      </c>
      <c r="B1437" s="55" t="s">
        <v>485</v>
      </c>
      <c r="C1437" s="34">
        <v>46099</v>
      </c>
      <c r="D1437" s="33">
        <v>22026002189</v>
      </c>
      <c r="E1437" s="55" t="s">
        <v>537</v>
      </c>
      <c r="F1437" s="35">
        <v>61.81</v>
      </c>
      <c r="G1437" s="55" t="s">
        <v>1200</v>
      </c>
      <c r="H1437" s="55" t="s">
        <v>2764</v>
      </c>
      <c r="I1437" s="33">
        <v>300</v>
      </c>
      <c r="J1437" s="55" t="s">
        <v>455</v>
      </c>
      <c r="K1437" s="55" t="s">
        <v>455</v>
      </c>
      <c r="L1437" s="55" t="s">
        <v>473</v>
      </c>
      <c r="M1437" s="55" t="s">
        <v>457</v>
      </c>
      <c r="N1437" s="55" t="s">
        <v>458</v>
      </c>
      <c r="O1437" s="32" t="s">
        <v>280</v>
      </c>
      <c r="P1437" s="32" t="s">
        <v>242</v>
      </c>
      <c r="Q1437" s="45" t="s">
        <v>396</v>
      </c>
      <c r="R1437" s="32" t="s">
        <v>231</v>
      </c>
      <c r="S1437" s="45" t="s">
        <v>262</v>
      </c>
      <c r="T1437" s="42" t="str">
        <f>VLOOKUP(Tabla1[[#This Row],[AREA]],Hoja1!A:B,2,FALSE)</f>
        <v>11. Salud pública y seguridad ciudadana</v>
      </c>
      <c r="U1437" s="45" t="s">
        <v>112</v>
      </c>
      <c r="V1437" s="42" t="str">
        <f>VLOOKUP(Tabla1[[#This Row],[PROGRAMA]],Hoja1!A:B,2,FALSE)</f>
        <v>1361. Prevención y extinción de incencios</v>
      </c>
      <c r="W1437" s="45">
        <v>22</v>
      </c>
      <c r="X1437" s="45">
        <v>22199</v>
      </c>
    </row>
    <row r="1438" spans="1:24" x14ac:dyDescent="0.25">
      <c r="A1438" s="33">
        <v>220260009075</v>
      </c>
      <c r="B1438" s="55" t="s">
        <v>485</v>
      </c>
      <c r="C1438" s="34">
        <v>46106</v>
      </c>
      <c r="D1438" s="33">
        <v>22026000943</v>
      </c>
      <c r="E1438" s="55" t="s">
        <v>507</v>
      </c>
      <c r="F1438" s="35">
        <v>172.52</v>
      </c>
      <c r="G1438" s="55" t="s">
        <v>1200</v>
      </c>
      <c r="H1438" s="55" t="s">
        <v>2765</v>
      </c>
      <c r="I1438" s="33">
        <v>300</v>
      </c>
      <c r="J1438" s="55" t="s">
        <v>455</v>
      </c>
      <c r="K1438" s="55" t="s">
        <v>455</v>
      </c>
      <c r="L1438" s="55" t="s">
        <v>473</v>
      </c>
      <c r="M1438" s="55" t="s">
        <v>457</v>
      </c>
      <c r="N1438" s="55" t="s">
        <v>458</v>
      </c>
      <c r="O1438" s="32" t="s">
        <v>280</v>
      </c>
      <c r="P1438" s="32" t="s">
        <v>242</v>
      </c>
      <c r="Q1438" s="45" t="s">
        <v>396</v>
      </c>
      <c r="R1438" s="32" t="s">
        <v>231</v>
      </c>
      <c r="S1438" s="45" t="s">
        <v>71</v>
      </c>
      <c r="T1438" s="42" t="str">
        <f>VLOOKUP(Tabla1[[#This Row],[AREA]],Hoja1!A:B,2,FALSE)</f>
        <v>06. Educación y cultura</v>
      </c>
      <c r="U1438" s="45" t="s">
        <v>147</v>
      </c>
      <c r="V1438" s="42" t="str">
        <f>VLOOKUP(Tabla1[[#This Row],[PROGRAMA]],Hoja1!A:B,2,FALSE)</f>
        <v>3232. Conservación y mantenimiento centros educación infantil y primaria</v>
      </c>
      <c r="W1438" s="45">
        <v>21</v>
      </c>
      <c r="X1438" s="45">
        <v>212</v>
      </c>
    </row>
    <row r="1439" spans="1:24" x14ac:dyDescent="0.25">
      <c r="A1439" s="33">
        <v>220260009177</v>
      </c>
      <c r="B1439" s="55" t="s">
        <v>485</v>
      </c>
      <c r="C1439" s="34">
        <v>46107</v>
      </c>
      <c r="D1439" s="33">
        <v>22026000436</v>
      </c>
      <c r="E1439" s="55" t="s">
        <v>535</v>
      </c>
      <c r="F1439" s="35">
        <v>65.34</v>
      </c>
      <c r="G1439" s="55" t="s">
        <v>1200</v>
      </c>
      <c r="H1439" s="55" t="s">
        <v>2766</v>
      </c>
      <c r="I1439" s="33">
        <v>300</v>
      </c>
      <c r="J1439" s="55" t="s">
        <v>455</v>
      </c>
      <c r="K1439" s="55" t="s">
        <v>455</v>
      </c>
      <c r="L1439" s="55" t="s">
        <v>473</v>
      </c>
      <c r="M1439" s="55" t="s">
        <v>457</v>
      </c>
      <c r="N1439" s="55" t="s">
        <v>458</v>
      </c>
      <c r="O1439" s="32" t="s">
        <v>280</v>
      </c>
      <c r="P1439" s="32" t="s">
        <v>242</v>
      </c>
      <c r="Q1439" s="45" t="s">
        <v>396</v>
      </c>
      <c r="R1439" s="32" t="s">
        <v>231</v>
      </c>
      <c r="S1439" s="45" t="s">
        <v>69</v>
      </c>
      <c r="T1439" s="42" t="str">
        <f>VLOOKUP(Tabla1[[#This Row],[AREA]],Hoja1!A:B,2,FALSE)</f>
        <v>03. Participación ciudadana y deportes</v>
      </c>
      <c r="U1439" s="45" t="s">
        <v>192</v>
      </c>
      <c r="V1439" s="42" t="str">
        <f>VLOOKUP(Tabla1[[#This Row],[PROGRAMA]],Hoja1!A:B,2,FALSE)</f>
        <v>9241. Participación ciudadana</v>
      </c>
      <c r="W1439" s="45">
        <v>21</v>
      </c>
      <c r="X1439" s="45">
        <v>212</v>
      </c>
    </row>
    <row r="1440" spans="1:24" x14ac:dyDescent="0.25">
      <c r="A1440" s="33">
        <v>220260010356</v>
      </c>
      <c r="B1440" s="55" t="s">
        <v>485</v>
      </c>
      <c r="C1440" s="34">
        <v>46108</v>
      </c>
      <c r="D1440" s="33">
        <v>22026000943</v>
      </c>
      <c r="E1440" s="55" t="s">
        <v>507</v>
      </c>
      <c r="F1440" s="35">
        <v>34.880000000000003</v>
      </c>
      <c r="G1440" s="55" t="s">
        <v>1200</v>
      </c>
      <c r="H1440" s="55" t="s">
        <v>2767</v>
      </c>
      <c r="I1440" s="33">
        <v>300</v>
      </c>
      <c r="J1440" s="55" t="s">
        <v>455</v>
      </c>
      <c r="K1440" s="55" t="s">
        <v>455</v>
      </c>
      <c r="L1440" s="55" t="s">
        <v>473</v>
      </c>
      <c r="M1440" s="55" t="s">
        <v>457</v>
      </c>
      <c r="N1440" s="55" t="s">
        <v>458</v>
      </c>
      <c r="O1440" s="32" t="s">
        <v>280</v>
      </c>
      <c r="P1440" s="32" t="s">
        <v>242</v>
      </c>
      <c r="Q1440" s="45" t="s">
        <v>396</v>
      </c>
      <c r="R1440" s="32" t="s">
        <v>231</v>
      </c>
      <c r="S1440" s="45" t="s">
        <v>71</v>
      </c>
      <c r="T1440" s="42" t="str">
        <f>VLOOKUP(Tabla1[[#This Row],[AREA]],Hoja1!A:B,2,FALSE)</f>
        <v>06. Educación y cultura</v>
      </c>
      <c r="U1440" s="45" t="s">
        <v>147</v>
      </c>
      <c r="V1440" s="42" t="str">
        <f>VLOOKUP(Tabla1[[#This Row],[PROGRAMA]],Hoja1!A:B,2,FALSE)</f>
        <v>3232. Conservación y mantenimiento centros educación infantil y primaria</v>
      </c>
      <c r="W1440" s="45">
        <v>21</v>
      </c>
      <c r="X1440" s="45">
        <v>212</v>
      </c>
    </row>
    <row r="1441" spans="1:24" x14ac:dyDescent="0.25">
      <c r="A1441" s="33">
        <v>220260010515</v>
      </c>
      <c r="B1441" s="55" t="s">
        <v>485</v>
      </c>
      <c r="C1441" s="34">
        <v>46108</v>
      </c>
      <c r="D1441" s="33">
        <v>22026000436</v>
      </c>
      <c r="E1441" s="55" t="s">
        <v>535</v>
      </c>
      <c r="F1441" s="35">
        <v>14.87</v>
      </c>
      <c r="G1441" s="55" t="s">
        <v>1200</v>
      </c>
      <c r="H1441" s="55" t="s">
        <v>2768</v>
      </c>
      <c r="I1441" s="33">
        <v>300</v>
      </c>
      <c r="J1441" s="55" t="s">
        <v>455</v>
      </c>
      <c r="K1441" s="55" t="s">
        <v>455</v>
      </c>
      <c r="L1441" s="55" t="s">
        <v>473</v>
      </c>
      <c r="M1441" s="55" t="s">
        <v>457</v>
      </c>
      <c r="N1441" s="55" t="s">
        <v>458</v>
      </c>
      <c r="O1441" s="32" t="s">
        <v>280</v>
      </c>
      <c r="P1441" s="32" t="s">
        <v>242</v>
      </c>
      <c r="Q1441" s="45" t="s">
        <v>396</v>
      </c>
      <c r="R1441" s="32" t="s">
        <v>231</v>
      </c>
      <c r="S1441" s="45" t="s">
        <v>69</v>
      </c>
      <c r="T1441" s="42" t="str">
        <f>VLOOKUP(Tabla1[[#This Row],[AREA]],Hoja1!A:B,2,FALSE)</f>
        <v>03. Participación ciudadana y deportes</v>
      </c>
      <c r="U1441" s="45" t="s">
        <v>192</v>
      </c>
      <c r="V1441" s="42" t="str">
        <f>VLOOKUP(Tabla1[[#This Row],[PROGRAMA]],Hoja1!A:B,2,FALSE)</f>
        <v>9241. Participación ciudadana</v>
      </c>
      <c r="W1441" s="45">
        <v>21</v>
      </c>
      <c r="X1441" s="45">
        <v>212</v>
      </c>
    </row>
    <row r="1442" spans="1:24" x14ac:dyDescent="0.25">
      <c r="A1442" s="33">
        <v>220250057226</v>
      </c>
      <c r="B1442" s="55" t="s">
        <v>451</v>
      </c>
      <c r="C1442" s="34">
        <v>46099</v>
      </c>
      <c r="D1442" s="33">
        <v>22024005308</v>
      </c>
      <c r="E1442" s="55" t="s">
        <v>1765</v>
      </c>
      <c r="F1442" s="35">
        <v>269.12</v>
      </c>
      <c r="G1442" s="55" t="s">
        <v>1713</v>
      </c>
      <c r="H1442" s="55" t="s">
        <v>2769</v>
      </c>
      <c r="I1442" s="33">
        <v>220</v>
      </c>
      <c r="J1442" s="55" t="s">
        <v>472</v>
      </c>
      <c r="K1442" s="55" t="s">
        <v>472</v>
      </c>
      <c r="L1442" s="55" t="s">
        <v>644</v>
      </c>
      <c r="M1442" s="55" t="s">
        <v>457</v>
      </c>
      <c r="N1442" s="55" t="s">
        <v>458</v>
      </c>
      <c r="O1442" s="32" t="s">
        <v>276</v>
      </c>
      <c r="P1442" s="32" t="s">
        <v>242</v>
      </c>
      <c r="Q1442" s="45">
        <v>6</v>
      </c>
      <c r="R1442" s="32" t="s">
        <v>232</v>
      </c>
      <c r="S1442" s="45" t="s">
        <v>74</v>
      </c>
      <c r="T1442" s="42" t="str">
        <f>VLOOKUP(Tabla1[[#This Row],[AREA]],Hoja1!A:B,2,FALSE)</f>
        <v>09. Turismo, eventos y marca ciudad</v>
      </c>
      <c r="U1442" s="45">
        <v>4321</v>
      </c>
      <c r="V1442" s="42" t="str">
        <f>VLOOKUP(Tabla1[[#This Row],[PROGRAMA]],Hoja1!A:B,2,FALSE)</f>
        <v>4321. Turismo</v>
      </c>
      <c r="W1442" s="45">
        <v>63</v>
      </c>
      <c r="X1442" s="45">
        <v>632</v>
      </c>
    </row>
    <row r="1443" spans="1:24" x14ac:dyDescent="0.25">
      <c r="A1443" s="33">
        <v>220259001066</v>
      </c>
      <c r="B1443" s="55" t="s">
        <v>451</v>
      </c>
      <c r="C1443" s="34">
        <v>46023</v>
      </c>
      <c r="D1443" s="33">
        <v>22026002078</v>
      </c>
      <c r="E1443" s="55" t="s">
        <v>2770</v>
      </c>
      <c r="F1443" s="35">
        <v>3000</v>
      </c>
      <c r="G1443" s="55" t="s">
        <v>2771</v>
      </c>
      <c r="H1443" s="55" t="s">
        <v>2772</v>
      </c>
      <c r="I1443" s="33">
        <v>220</v>
      </c>
      <c r="J1443" s="55" t="s">
        <v>494</v>
      </c>
      <c r="K1443" s="55" t="s">
        <v>494</v>
      </c>
      <c r="L1443" s="55" t="s">
        <v>456</v>
      </c>
      <c r="M1443" s="55" t="s">
        <v>457</v>
      </c>
      <c r="N1443" s="55" t="s">
        <v>458</v>
      </c>
      <c r="O1443" s="32" t="s">
        <v>276</v>
      </c>
      <c r="P1443" s="32" t="s">
        <v>242</v>
      </c>
      <c r="Q1443" s="45">
        <v>6</v>
      </c>
      <c r="R1443" s="32" t="s">
        <v>232</v>
      </c>
      <c r="S1443" s="45" t="s">
        <v>74</v>
      </c>
      <c r="T1443" s="42" t="str">
        <f>VLOOKUP(Tabla1[[#This Row],[AREA]],Hoja1!A:B,2,FALSE)</f>
        <v>09. Turismo, eventos y marca ciudad</v>
      </c>
      <c r="U1443" s="45">
        <v>4321</v>
      </c>
      <c r="V1443" s="42" t="str">
        <f>VLOOKUP(Tabla1[[#This Row],[PROGRAMA]],Hoja1!A:B,2,FALSE)</f>
        <v>4321. Turismo</v>
      </c>
      <c r="W1443" s="45">
        <v>64</v>
      </c>
      <c r="X1443" s="45">
        <v>640</v>
      </c>
    </row>
    <row r="1444" spans="1:24" x14ac:dyDescent="0.25">
      <c r="A1444" s="33">
        <v>220260006031</v>
      </c>
      <c r="B1444" s="55" t="s">
        <v>451</v>
      </c>
      <c r="C1444" s="34">
        <v>46086</v>
      </c>
      <c r="D1444" s="33">
        <v>22026002387</v>
      </c>
      <c r="E1444" s="55" t="s">
        <v>581</v>
      </c>
      <c r="F1444" s="35">
        <v>40656</v>
      </c>
      <c r="G1444" s="55" t="s">
        <v>1258</v>
      </c>
      <c r="H1444" s="55" t="s">
        <v>2773</v>
      </c>
      <c r="I1444" s="33">
        <v>220</v>
      </c>
      <c r="J1444" s="55" t="s">
        <v>494</v>
      </c>
      <c r="K1444" s="55" t="s">
        <v>494</v>
      </c>
      <c r="L1444" s="55" t="s">
        <v>473</v>
      </c>
      <c r="M1444" s="55" t="s">
        <v>457</v>
      </c>
      <c r="N1444" s="55" t="s">
        <v>458</v>
      </c>
      <c r="O1444" s="32" t="s">
        <v>276</v>
      </c>
      <c r="P1444" s="32" t="s">
        <v>242</v>
      </c>
      <c r="Q1444" s="45" t="s">
        <v>396</v>
      </c>
      <c r="R1444" s="32" t="s">
        <v>231</v>
      </c>
      <c r="S1444" s="45" t="s">
        <v>262</v>
      </c>
      <c r="T1444" s="42" t="str">
        <f>VLOOKUP(Tabla1[[#This Row],[AREA]],Hoja1!A:B,2,FALSE)</f>
        <v>11. Salud pública y seguridad ciudadana</v>
      </c>
      <c r="U1444" s="45" t="s">
        <v>112</v>
      </c>
      <c r="V1444" s="42" t="str">
        <f>VLOOKUP(Tabla1[[#This Row],[PROGRAMA]],Hoja1!A:B,2,FALSE)</f>
        <v>1361. Prevención y extinción de incencios</v>
      </c>
      <c r="W1444" s="45">
        <v>64</v>
      </c>
      <c r="X1444" s="45">
        <v>213</v>
      </c>
    </row>
    <row r="1445" spans="1:24" x14ac:dyDescent="0.25">
      <c r="A1445" s="33">
        <v>220260006032</v>
      </c>
      <c r="B1445" s="55" t="s">
        <v>451</v>
      </c>
      <c r="C1445" s="34">
        <v>46086</v>
      </c>
      <c r="D1445" s="33">
        <v>22026002388</v>
      </c>
      <c r="E1445" s="55" t="s">
        <v>581</v>
      </c>
      <c r="F1445" s="35">
        <v>4083.75</v>
      </c>
      <c r="G1445" s="55" t="s">
        <v>1258</v>
      </c>
      <c r="H1445" s="55" t="s">
        <v>2774</v>
      </c>
      <c r="I1445" s="33">
        <v>220</v>
      </c>
      <c r="J1445" s="55" t="s">
        <v>494</v>
      </c>
      <c r="K1445" s="55" t="s">
        <v>494</v>
      </c>
      <c r="L1445" s="55" t="s">
        <v>473</v>
      </c>
      <c r="M1445" s="55" t="s">
        <v>457</v>
      </c>
      <c r="N1445" s="55" t="s">
        <v>458</v>
      </c>
      <c r="O1445" s="32" t="s">
        <v>276</v>
      </c>
      <c r="P1445" s="32" t="s">
        <v>242</v>
      </c>
      <c r="Q1445" s="45" t="s">
        <v>396</v>
      </c>
      <c r="R1445" s="32" t="s">
        <v>231</v>
      </c>
      <c r="S1445" s="45" t="s">
        <v>262</v>
      </c>
      <c r="T1445" s="42" t="str">
        <f>VLOOKUP(Tabla1[[#This Row],[AREA]],Hoja1!A:B,2,FALSE)</f>
        <v>11. Salud pública y seguridad ciudadana</v>
      </c>
      <c r="U1445" s="45" t="s">
        <v>112</v>
      </c>
      <c r="V1445" s="42" t="str">
        <f>VLOOKUP(Tabla1[[#This Row],[PROGRAMA]],Hoja1!A:B,2,FALSE)</f>
        <v>1361. Prevención y extinción de incencios</v>
      </c>
      <c r="W1445" s="45">
        <v>64</v>
      </c>
      <c r="X1445" s="45">
        <v>213</v>
      </c>
    </row>
    <row r="1446" spans="1:24" x14ac:dyDescent="0.25">
      <c r="A1446" s="33">
        <v>220260005363</v>
      </c>
      <c r="B1446" s="55" t="s">
        <v>485</v>
      </c>
      <c r="C1446" s="34">
        <v>46086</v>
      </c>
      <c r="D1446" s="33">
        <v>22026002189</v>
      </c>
      <c r="E1446" s="55" t="s">
        <v>537</v>
      </c>
      <c r="F1446" s="35">
        <v>424.17</v>
      </c>
      <c r="G1446" s="55" t="s">
        <v>323</v>
      </c>
      <c r="H1446" s="55" t="s">
        <v>2775</v>
      </c>
      <c r="I1446" s="33">
        <v>300</v>
      </c>
      <c r="J1446" s="55" t="s">
        <v>455</v>
      </c>
      <c r="K1446" s="55" t="s">
        <v>455</v>
      </c>
      <c r="L1446" s="55" t="s">
        <v>473</v>
      </c>
      <c r="M1446" s="55" t="s">
        <v>457</v>
      </c>
      <c r="N1446" s="55" t="s">
        <v>458</v>
      </c>
      <c r="O1446" s="32" t="s">
        <v>280</v>
      </c>
      <c r="P1446" s="32" t="s">
        <v>242</v>
      </c>
      <c r="Q1446" s="45" t="s">
        <v>396</v>
      </c>
      <c r="R1446" s="32" t="s">
        <v>231</v>
      </c>
      <c r="S1446" s="45" t="s">
        <v>262</v>
      </c>
      <c r="T1446" s="42" t="str">
        <f>VLOOKUP(Tabla1[[#This Row],[AREA]],Hoja1!A:B,2,FALSE)</f>
        <v>11. Salud pública y seguridad ciudadana</v>
      </c>
      <c r="U1446" s="45" t="s">
        <v>112</v>
      </c>
      <c r="V1446" s="42" t="str">
        <f>VLOOKUP(Tabla1[[#This Row],[PROGRAMA]],Hoja1!A:B,2,FALSE)</f>
        <v>1361. Prevención y extinción de incencios</v>
      </c>
      <c r="W1446" s="45">
        <v>64</v>
      </c>
      <c r="X1446" s="45">
        <v>22199</v>
      </c>
    </row>
    <row r="1447" spans="1:24" x14ac:dyDescent="0.25">
      <c r="A1447" s="33">
        <v>220260005948</v>
      </c>
      <c r="B1447" s="55" t="s">
        <v>485</v>
      </c>
      <c r="C1447" s="34">
        <v>46086</v>
      </c>
      <c r="D1447" s="33">
        <v>22026000424</v>
      </c>
      <c r="E1447" s="55" t="s">
        <v>626</v>
      </c>
      <c r="F1447" s="35">
        <v>290.11</v>
      </c>
      <c r="G1447" s="55" t="s">
        <v>323</v>
      </c>
      <c r="H1447" s="55" t="s">
        <v>2776</v>
      </c>
      <c r="I1447" s="33">
        <v>300</v>
      </c>
      <c r="J1447" s="55" t="s">
        <v>455</v>
      </c>
      <c r="K1447" s="55" t="s">
        <v>455</v>
      </c>
      <c r="L1447" s="55" t="s">
        <v>473</v>
      </c>
      <c r="M1447" s="55" t="s">
        <v>457</v>
      </c>
      <c r="N1447" s="55" t="s">
        <v>458</v>
      </c>
      <c r="O1447" s="32" t="s">
        <v>280</v>
      </c>
      <c r="P1447" s="32" t="s">
        <v>242</v>
      </c>
      <c r="Q1447" s="45" t="s">
        <v>396</v>
      </c>
      <c r="R1447" s="32" t="s">
        <v>231</v>
      </c>
      <c r="S1447" s="45" t="s">
        <v>262</v>
      </c>
      <c r="T1447" s="42" t="str">
        <f>VLOOKUP(Tabla1[[#This Row],[AREA]],Hoja1!A:B,2,FALSE)</f>
        <v>11. Salud pública y seguridad ciudadana</v>
      </c>
      <c r="U1447" s="45" t="s">
        <v>121</v>
      </c>
      <c r="V1447" s="42" t="str">
        <f>VLOOKUP(Tabla1[[#This Row],[PROGRAMA]],Hoja1!A:B,2,FALSE)</f>
        <v>1631. Limpieza viaria</v>
      </c>
      <c r="W1447" s="45">
        <v>64</v>
      </c>
      <c r="X1447" s="45">
        <v>22104</v>
      </c>
    </row>
    <row r="1448" spans="1:24" x14ac:dyDescent="0.25">
      <c r="A1448" s="33">
        <v>220260006889</v>
      </c>
      <c r="B1448" s="55" t="s">
        <v>485</v>
      </c>
      <c r="C1448" s="34">
        <v>46092</v>
      </c>
      <c r="D1448" s="33">
        <v>22026001313</v>
      </c>
      <c r="E1448" s="55" t="s">
        <v>2532</v>
      </c>
      <c r="F1448" s="35">
        <v>621.49</v>
      </c>
      <c r="G1448" s="55" t="s">
        <v>323</v>
      </c>
      <c r="H1448" s="55" t="s">
        <v>2777</v>
      </c>
      <c r="I1448" s="33">
        <v>300</v>
      </c>
      <c r="J1448" s="55" t="s">
        <v>455</v>
      </c>
      <c r="K1448" s="55" t="s">
        <v>455</v>
      </c>
      <c r="L1448" s="55" t="s">
        <v>473</v>
      </c>
      <c r="M1448" s="55" t="s">
        <v>457</v>
      </c>
      <c r="N1448" s="55" t="s">
        <v>458</v>
      </c>
      <c r="O1448" s="32" t="s">
        <v>280</v>
      </c>
      <c r="P1448" s="32" t="s">
        <v>242</v>
      </c>
      <c r="Q1448" s="45" t="s">
        <v>396</v>
      </c>
      <c r="R1448" s="32" t="s">
        <v>231</v>
      </c>
      <c r="S1448" s="45" t="s">
        <v>72</v>
      </c>
      <c r="T1448" s="42" t="str">
        <f>VLOOKUP(Tabla1[[#This Row],[AREA]],Hoja1!A:B,2,FALSE)</f>
        <v>07. Medio ambiente</v>
      </c>
      <c r="U1448" s="45" t="s">
        <v>126</v>
      </c>
      <c r="V1448" s="42" t="str">
        <f>VLOOKUP(Tabla1[[#This Row],[PROGRAMA]],Hoja1!A:B,2,FALSE)</f>
        <v>1711. Parques y jardines</v>
      </c>
      <c r="W1448" s="45">
        <v>64</v>
      </c>
      <c r="X1448" s="45">
        <v>22104</v>
      </c>
    </row>
    <row r="1449" spans="1:24" x14ac:dyDescent="0.25">
      <c r="A1449" s="33">
        <v>220260007060</v>
      </c>
      <c r="B1449" s="55" t="s">
        <v>485</v>
      </c>
      <c r="C1449" s="34">
        <v>46092</v>
      </c>
      <c r="D1449" s="33">
        <v>22026002213</v>
      </c>
      <c r="E1449" s="55" t="s">
        <v>2713</v>
      </c>
      <c r="F1449" s="35">
        <v>12.73</v>
      </c>
      <c r="G1449" s="55" t="s">
        <v>323</v>
      </c>
      <c r="H1449" s="55" t="s">
        <v>2778</v>
      </c>
      <c r="I1449" s="33">
        <v>300</v>
      </c>
      <c r="J1449" s="55" t="s">
        <v>455</v>
      </c>
      <c r="K1449" s="55" t="s">
        <v>455</v>
      </c>
      <c r="L1449" s="55" t="s">
        <v>473</v>
      </c>
      <c r="M1449" s="55" t="s">
        <v>457</v>
      </c>
      <c r="N1449" s="55" t="s">
        <v>458</v>
      </c>
      <c r="O1449" s="32" t="s">
        <v>280</v>
      </c>
      <c r="P1449" s="32" t="s">
        <v>242</v>
      </c>
      <c r="Q1449" s="45" t="s">
        <v>396</v>
      </c>
      <c r="R1449" s="32" t="s">
        <v>231</v>
      </c>
      <c r="S1449" s="45" t="s">
        <v>66</v>
      </c>
      <c r="T1449" s="42" t="str">
        <f>VLOOKUP(Tabla1[[#This Row],[AREA]],Hoja1!A:B,2,FALSE)</f>
        <v>01. Alcaldía</v>
      </c>
      <c r="U1449" s="45" t="s">
        <v>265</v>
      </c>
      <c r="V1449" s="42" t="str">
        <f>VLOOKUP(Tabla1[[#This Row],[PROGRAMA]],Hoja1!A:B,2,FALSE)</f>
        <v>4331. Desarrollo empresarial</v>
      </c>
      <c r="W1449" s="45">
        <v>64</v>
      </c>
      <c r="X1449" s="45">
        <v>212</v>
      </c>
    </row>
    <row r="1450" spans="1:24" x14ac:dyDescent="0.25">
      <c r="A1450" s="33">
        <v>220260007190</v>
      </c>
      <c r="B1450" s="55" t="s">
        <v>485</v>
      </c>
      <c r="C1450" s="34">
        <v>46092</v>
      </c>
      <c r="D1450" s="33">
        <v>22026002122</v>
      </c>
      <c r="E1450" s="55" t="s">
        <v>847</v>
      </c>
      <c r="F1450" s="35">
        <v>445.18</v>
      </c>
      <c r="G1450" s="55" t="s">
        <v>323</v>
      </c>
      <c r="H1450" s="55" t="s">
        <v>2779</v>
      </c>
      <c r="I1450" s="33">
        <v>300</v>
      </c>
      <c r="J1450" s="55" t="s">
        <v>455</v>
      </c>
      <c r="K1450" s="55" t="s">
        <v>455</v>
      </c>
      <c r="L1450" s="55" t="s">
        <v>473</v>
      </c>
      <c r="M1450" s="55" t="s">
        <v>457</v>
      </c>
      <c r="N1450" s="55" t="s">
        <v>458</v>
      </c>
      <c r="O1450" s="32" t="s">
        <v>280</v>
      </c>
      <c r="P1450" s="32" t="s">
        <v>242</v>
      </c>
      <c r="Q1450" s="45" t="s">
        <v>396</v>
      </c>
      <c r="R1450" s="32" t="s">
        <v>231</v>
      </c>
      <c r="S1450" s="45" t="s">
        <v>73</v>
      </c>
      <c r="T1450" s="42" t="str">
        <f>VLOOKUP(Tabla1[[#This Row],[AREA]],Hoja1!A:B,2,FALSE)</f>
        <v>08. Tráfico y movilidad</v>
      </c>
      <c r="U1450" s="45" t="s">
        <v>117</v>
      </c>
      <c r="V1450" s="42" t="str">
        <f>VLOOKUP(Tabla1[[#This Row],[PROGRAMA]],Hoja1!A:B,2,FALSE)</f>
        <v>1532. Pavimentación vias públicas y otros servicios urbanísticos</v>
      </c>
      <c r="W1450" s="45">
        <v>64</v>
      </c>
      <c r="X1450" s="45">
        <v>210</v>
      </c>
    </row>
    <row r="1451" spans="1:24" x14ac:dyDescent="0.25">
      <c r="A1451" s="33">
        <v>220260007987</v>
      </c>
      <c r="B1451" s="55" t="s">
        <v>485</v>
      </c>
      <c r="C1451" s="34">
        <v>46099</v>
      </c>
      <c r="D1451" s="33">
        <v>22026002122</v>
      </c>
      <c r="E1451" s="55" t="s">
        <v>847</v>
      </c>
      <c r="F1451" s="35">
        <v>1733.47</v>
      </c>
      <c r="G1451" s="55" t="s">
        <v>323</v>
      </c>
      <c r="H1451" s="55" t="s">
        <v>2780</v>
      </c>
      <c r="I1451" s="33">
        <v>300</v>
      </c>
      <c r="J1451" s="55" t="s">
        <v>455</v>
      </c>
      <c r="K1451" s="55" t="s">
        <v>455</v>
      </c>
      <c r="L1451" s="55" t="s">
        <v>473</v>
      </c>
      <c r="M1451" s="55" t="s">
        <v>457</v>
      </c>
      <c r="N1451" s="55" t="s">
        <v>458</v>
      </c>
      <c r="O1451" s="32" t="s">
        <v>280</v>
      </c>
      <c r="P1451" s="32" t="s">
        <v>242</v>
      </c>
      <c r="Q1451" s="45" t="s">
        <v>396</v>
      </c>
      <c r="R1451" s="32" t="s">
        <v>231</v>
      </c>
      <c r="S1451" s="45" t="s">
        <v>73</v>
      </c>
      <c r="T1451" s="42" t="str">
        <f>VLOOKUP(Tabla1[[#This Row],[AREA]],Hoja1!A:B,2,FALSE)</f>
        <v>08. Tráfico y movilidad</v>
      </c>
      <c r="U1451" s="45" t="s">
        <v>117</v>
      </c>
      <c r="V1451" s="42" t="str">
        <f>VLOOKUP(Tabla1[[#This Row],[PROGRAMA]],Hoja1!A:B,2,FALSE)</f>
        <v>1532. Pavimentación vias públicas y otros servicios urbanísticos</v>
      </c>
      <c r="W1451" s="45">
        <v>64</v>
      </c>
      <c r="X1451" s="45">
        <v>210</v>
      </c>
    </row>
    <row r="1452" spans="1:24" x14ac:dyDescent="0.25">
      <c r="A1452" s="33">
        <v>220260008072</v>
      </c>
      <c r="B1452" s="55" t="s">
        <v>485</v>
      </c>
      <c r="C1452" s="34">
        <v>46099</v>
      </c>
      <c r="D1452" s="33">
        <v>22026000424</v>
      </c>
      <c r="E1452" s="55" t="s">
        <v>626</v>
      </c>
      <c r="F1452" s="35">
        <v>227.24</v>
      </c>
      <c r="G1452" s="55" t="s">
        <v>323</v>
      </c>
      <c r="H1452" s="55" t="s">
        <v>2781</v>
      </c>
      <c r="I1452" s="33">
        <v>300</v>
      </c>
      <c r="J1452" s="55" t="s">
        <v>455</v>
      </c>
      <c r="K1452" s="55" t="s">
        <v>455</v>
      </c>
      <c r="L1452" s="55" t="s">
        <v>473</v>
      </c>
      <c r="M1452" s="55" t="s">
        <v>457</v>
      </c>
      <c r="N1452" s="55" t="s">
        <v>458</v>
      </c>
      <c r="O1452" s="32" t="s">
        <v>280</v>
      </c>
      <c r="P1452" s="32" t="s">
        <v>242</v>
      </c>
      <c r="Q1452" s="45" t="s">
        <v>396</v>
      </c>
      <c r="R1452" s="32" t="s">
        <v>231</v>
      </c>
      <c r="S1452" s="45" t="s">
        <v>262</v>
      </c>
      <c r="T1452" s="42" t="str">
        <f>VLOOKUP(Tabla1[[#This Row],[AREA]],Hoja1!A:B,2,FALSE)</f>
        <v>11. Salud pública y seguridad ciudadana</v>
      </c>
      <c r="U1452" s="45" t="s">
        <v>121</v>
      </c>
      <c r="V1452" s="42" t="str">
        <f>VLOOKUP(Tabla1[[#This Row],[PROGRAMA]],Hoja1!A:B,2,FALSE)</f>
        <v>1631. Limpieza viaria</v>
      </c>
      <c r="W1452" s="45">
        <v>64</v>
      </c>
      <c r="X1452" s="45">
        <v>22104</v>
      </c>
    </row>
    <row r="1453" spans="1:24" x14ac:dyDescent="0.25">
      <c r="A1453" s="33">
        <v>220260008098</v>
      </c>
      <c r="B1453" s="55" t="s">
        <v>485</v>
      </c>
      <c r="C1453" s="34">
        <v>46099</v>
      </c>
      <c r="D1453" s="33">
        <v>22026000422</v>
      </c>
      <c r="E1453" s="55" t="s">
        <v>2707</v>
      </c>
      <c r="F1453" s="35">
        <v>2.4300000000000002</v>
      </c>
      <c r="G1453" s="55" t="s">
        <v>2324</v>
      </c>
      <c r="H1453" s="55" t="s">
        <v>2708</v>
      </c>
      <c r="I1453" s="33">
        <v>300</v>
      </c>
      <c r="J1453" s="55" t="s">
        <v>455</v>
      </c>
      <c r="K1453" s="55" t="s">
        <v>455</v>
      </c>
      <c r="L1453" s="55" t="s">
        <v>473</v>
      </c>
      <c r="M1453" s="55" t="s">
        <v>457</v>
      </c>
      <c r="N1453" s="55" t="s">
        <v>458</v>
      </c>
      <c r="O1453" s="32" t="s">
        <v>280</v>
      </c>
      <c r="P1453" s="32" t="s">
        <v>242</v>
      </c>
      <c r="Q1453" s="45" t="s">
        <v>396</v>
      </c>
      <c r="R1453" s="32" t="s">
        <v>231</v>
      </c>
      <c r="S1453" s="45" t="s">
        <v>262</v>
      </c>
      <c r="T1453" s="42" t="str">
        <f>VLOOKUP(Tabla1[[#This Row],[AREA]],Hoja1!A:B,2,FALSE)</f>
        <v>11. Salud pública y seguridad ciudadana</v>
      </c>
      <c r="U1453" s="45" t="s">
        <v>118</v>
      </c>
      <c r="V1453" s="42" t="str">
        <f>VLOOKUP(Tabla1[[#This Row],[PROGRAMA]],Hoja1!A:B,2,FALSE)</f>
        <v>1621. Recogida de residuos</v>
      </c>
      <c r="W1453" s="45">
        <v>64</v>
      </c>
      <c r="X1453" s="45">
        <v>22199</v>
      </c>
    </row>
    <row r="1454" spans="1:24" x14ac:dyDescent="0.25">
      <c r="A1454" s="33">
        <v>220260005379</v>
      </c>
      <c r="B1454" s="55" t="s">
        <v>485</v>
      </c>
      <c r="C1454" s="34">
        <v>46086</v>
      </c>
      <c r="D1454" s="33">
        <v>22026002189</v>
      </c>
      <c r="E1454" s="55" t="s">
        <v>537</v>
      </c>
      <c r="F1454" s="35">
        <v>7.02</v>
      </c>
      <c r="G1454" s="55" t="s">
        <v>887</v>
      </c>
      <c r="H1454" s="55" t="s">
        <v>2782</v>
      </c>
      <c r="I1454" s="33">
        <v>300</v>
      </c>
      <c r="J1454" s="55" t="s">
        <v>455</v>
      </c>
      <c r="K1454" s="55" t="s">
        <v>455</v>
      </c>
      <c r="L1454" s="55" t="s">
        <v>473</v>
      </c>
      <c r="M1454" s="55" t="s">
        <v>457</v>
      </c>
      <c r="N1454" s="55" t="s">
        <v>458</v>
      </c>
      <c r="O1454" s="32" t="s">
        <v>280</v>
      </c>
      <c r="P1454" s="32" t="s">
        <v>242</v>
      </c>
      <c r="Q1454" s="45" t="s">
        <v>396</v>
      </c>
      <c r="R1454" s="32" t="s">
        <v>231</v>
      </c>
      <c r="S1454" s="45" t="s">
        <v>262</v>
      </c>
      <c r="T1454" s="42" t="str">
        <f>VLOOKUP(Tabla1[[#This Row],[AREA]],Hoja1!A:B,2,FALSE)</f>
        <v>11. Salud pública y seguridad ciudadana</v>
      </c>
      <c r="U1454" s="45" t="s">
        <v>112</v>
      </c>
      <c r="V1454" s="42" t="str">
        <f>VLOOKUP(Tabla1[[#This Row],[PROGRAMA]],Hoja1!A:B,2,FALSE)</f>
        <v>1361. Prevención y extinción de incencios</v>
      </c>
      <c r="W1454" s="45">
        <v>64</v>
      </c>
      <c r="X1454" s="45">
        <v>22199</v>
      </c>
    </row>
    <row r="1455" spans="1:24" x14ac:dyDescent="0.25">
      <c r="A1455" s="33">
        <v>220260005381</v>
      </c>
      <c r="B1455" s="55" t="s">
        <v>485</v>
      </c>
      <c r="C1455" s="34">
        <v>46086</v>
      </c>
      <c r="D1455" s="33">
        <v>22026002189</v>
      </c>
      <c r="E1455" s="55" t="s">
        <v>537</v>
      </c>
      <c r="F1455" s="35">
        <v>329.12</v>
      </c>
      <c r="G1455" s="55" t="s">
        <v>887</v>
      </c>
      <c r="H1455" s="55" t="s">
        <v>2783</v>
      </c>
      <c r="I1455" s="33">
        <v>300</v>
      </c>
      <c r="J1455" s="55" t="s">
        <v>455</v>
      </c>
      <c r="K1455" s="55" t="s">
        <v>455</v>
      </c>
      <c r="L1455" s="55" t="s">
        <v>473</v>
      </c>
      <c r="M1455" s="55" t="s">
        <v>457</v>
      </c>
      <c r="N1455" s="55" t="s">
        <v>458</v>
      </c>
      <c r="O1455" s="32" t="s">
        <v>280</v>
      </c>
      <c r="P1455" s="32" t="s">
        <v>242</v>
      </c>
      <c r="Q1455" s="45" t="s">
        <v>396</v>
      </c>
      <c r="R1455" s="32" t="s">
        <v>231</v>
      </c>
      <c r="S1455" s="45" t="s">
        <v>262</v>
      </c>
      <c r="T1455" s="42" t="str">
        <f>VLOOKUP(Tabla1[[#This Row],[AREA]],Hoja1!A:B,2,FALSE)</f>
        <v>11. Salud pública y seguridad ciudadana</v>
      </c>
      <c r="U1455" s="45" t="s">
        <v>112</v>
      </c>
      <c r="V1455" s="42" t="str">
        <f>VLOOKUP(Tabla1[[#This Row],[PROGRAMA]],Hoja1!A:B,2,FALSE)</f>
        <v>1361. Prevención y extinción de incencios</v>
      </c>
      <c r="W1455" s="45">
        <v>64</v>
      </c>
      <c r="X1455" s="45">
        <v>22199</v>
      </c>
    </row>
    <row r="1456" spans="1:24" x14ac:dyDescent="0.25">
      <c r="A1456" s="33">
        <v>220260007052</v>
      </c>
      <c r="B1456" s="55" t="s">
        <v>485</v>
      </c>
      <c r="C1456" s="34">
        <v>46092</v>
      </c>
      <c r="D1456" s="33">
        <v>22026002213</v>
      </c>
      <c r="E1456" s="55" t="s">
        <v>2713</v>
      </c>
      <c r="F1456" s="35">
        <v>383.07</v>
      </c>
      <c r="G1456" s="55" t="s">
        <v>887</v>
      </c>
      <c r="H1456" s="55" t="s">
        <v>2784</v>
      </c>
      <c r="I1456" s="33">
        <v>300</v>
      </c>
      <c r="J1456" s="55" t="s">
        <v>455</v>
      </c>
      <c r="K1456" s="55" t="s">
        <v>455</v>
      </c>
      <c r="L1456" s="55" t="s">
        <v>473</v>
      </c>
      <c r="M1456" s="55" t="s">
        <v>457</v>
      </c>
      <c r="N1456" s="55" t="s">
        <v>458</v>
      </c>
      <c r="O1456" s="32" t="s">
        <v>280</v>
      </c>
      <c r="P1456" s="32" t="s">
        <v>242</v>
      </c>
      <c r="Q1456" s="45" t="s">
        <v>396</v>
      </c>
      <c r="R1456" s="32" t="s">
        <v>231</v>
      </c>
      <c r="S1456" s="45" t="s">
        <v>66</v>
      </c>
      <c r="T1456" s="42" t="str">
        <f>VLOOKUP(Tabla1[[#This Row],[AREA]],Hoja1!A:B,2,FALSE)</f>
        <v>01. Alcaldía</v>
      </c>
      <c r="U1456" s="45" t="s">
        <v>265</v>
      </c>
      <c r="V1456" s="42" t="str">
        <f>VLOOKUP(Tabla1[[#This Row],[PROGRAMA]],Hoja1!A:B,2,FALSE)</f>
        <v>4331. Desarrollo empresarial</v>
      </c>
      <c r="W1456" s="45">
        <v>64</v>
      </c>
      <c r="X1456" s="45">
        <v>212</v>
      </c>
    </row>
    <row r="1457" spans="1:24" x14ac:dyDescent="0.25">
      <c r="A1457" s="33">
        <v>220260008031</v>
      </c>
      <c r="B1457" s="55" t="s">
        <v>485</v>
      </c>
      <c r="C1457" s="34">
        <v>46099</v>
      </c>
      <c r="D1457" s="33">
        <v>22026002189</v>
      </c>
      <c r="E1457" s="55" t="s">
        <v>537</v>
      </c>
      <c r="F1457" s="35">
        <v>35.53</v>
      </c>
      <c r="G1457" s="55" t="s">
        <v>887</v>
      </c>
      <c r="H1457" s="55" t="s">
        <v>2785</v>
      </c>
      <c r="I1457" s="33">
        <v>300</v>
      </c>
      <c r="J1457" s="55" t="s">
        <v>455</v>
      </c>
      <c r="K1457" s="55" t="s">
        <v>455</v>
      </c>
      <c r="L1457" s="55" t="s">
        <v>473</v>
      </c>
      <c r="M1457" s="55" t="s">
        <v>457</v>
      </c>
      <c r="N1457" s="55" t="s">
        <v>458</v>
      </c>
      <c r="O1457" s="32" t="s">
        <v>280</v>
      </c>
      <c r="P1457" s="32" t="s">
        <v>242</v>
      </c>
      <c r="Q1457" s="45" t="s">
        <v>396</v>
      </c>
      <c r="R1457" s="32" t="s">
        <v>231</v>
      </c>
      <c r="S1457" s="45" t="s">
        <v>262</v>
      </c>
      <c r="T1457" s="42" t="str">
        <f>VLOOKUP(Tabla1[[#This Row],[AREA]],Hoja1!A:B,2,FALSE)</f>
        <v>11. Salud pública y seguridad ciudadana</v>
      </c>
      <c r="U1457" s="45" t="s">
        <v>112</v>
      </c>
      <c r="V1457" s="42" t="str">
        <f>VLOOKUP(Tabla1[[#This Row],[PROGRAMA]],Hoja1!A:B,2,FALSE)</f>
        <v>1361. Prevención y extinción de incencios</v>
      </c>
      <c r="W1457" s="45">
        <v>64</v>
      </c>
      <c r="X1457" s="45">
        <v>22199</v>
      </c>
    </row>
    <row r="1458" spans="1:24" x14ac:dyDescent="0.25">
      <c r="A1458" s="33">
        <v>220260008034</v>
      </c>
      <c r="B1458" s="55" t="s">
        <v>485</v>
      </c>
      <c r="C1458" s="34">
        <v>46099</v>
      </c>
      <c r="D1458" s="33">
        <v>22026002189</v>
      </c>
      <c r="E1458" s="55" t="s">
        <v>537</v>
      </c>
      <c r="F1458" s="35">
        <v>4.7699999999999996</v>
      </c>
      <c r="G1458" s="55" t="s">
        <v>887</v>
      </c>
      <c r="H1458" s="55" t="s">
        <v>2786</v>
      </c>
      <c r="I1458" s="33">
        <v>300</v>
      </c>
      <c r="J1458" s="55" t="s">
        <v>455</v>
      </c>
      <c r="K1458" s="55" t="s">
        <v>455</v>
      </c>
      <c r="L1458" s="55" t="s">
        <v>473</v>
      </c>
      <c r="M1458" s="55" t="s">
        <v>457</v>
      </c>
      <c r="N1458" s="55" t="s">
        <v>458</v>
      </c>
      <c r="O1458" s="32" t="s">
        <v>280</v>
      </c>
      <c r="P1458" s="32" t="s">
        <v>242</v>
      </c>
      <c r="Q1458" s="45" t="s">
        <v>396</v>
      </c>
      <c r="R1458" s="32" t="s">
        <v>231</v>
      </c>
      <c r="S1458" s="45" t="s">
        <v>262</v>
      </c>
      <c r="T1458" s="42" t="str">
        <f>VLOOKUP(Tabla1[[#This Row],[AREA]],Hoja1!A:B,2,FALSE)</f>
        <v>11. Salud pública y seguridad ciudadana</v>
      </c>
      <c r="U1458" s="45" t="s">
        <v>112</v>
      </c>
      <c r="V1458" s="42" t="str">
        <f>VLOOKUP(Tabla1[[#This Row],[PROGRAMA]],Hoja1!A:B,2,FALSE)</f>
        <v>1361. Prevención y extinción de incencios</v>
      </c>
      <c r="W1458" s="45">
        <v>64</v>
      </c>
      <c r="X1458" s="45">
        <v>22199</v>
      </c>
    </row>
    <row r="1459" spans="1:24" x14ac:dyDescent="0.25">
      <c r="A1459" s="33">
        <v>220260005030</v>
      </c>
      <c r="B1459" s="55" t="s">
        <v>729</v>
      </c>
      <c r="C1459" s="34">
        <v>46085</v>
      </c>
      <c r="D1459" s="33">
        <v>22026002626</v>
      </c>
      <c r="E1459" s="55" t="s">
        <v>1718</v>
      </c>
      <c r="F1459" s="35">
        <v>8095.43</v>
      </c>
      <c r="G1459" s="55" t="s">
        <v>1719</v>
      </c>
      <c r="H1459" s="55" t="s">
        <v>2787</v>
      </c>
      <c r="I1459" s="33">
        <v>240</v>
      </c>
      <c r="J1459" s="55" t="s">
        <v>494</v>
      </c>
      <c r="K1459" s="55" t="s">
        <v>494</v>
      </c>
      <c r="L1459" s="55" t="s">
        <v>456</v>
      </c>
      <c r="M1459" s="55" t="s">
        <v>457</v>
      </c>
      <c r="N1459" s="55" t="s">
        <v>458</v>
      </c>
      <c r="O1459" s="32" t="s">
        <v>280</v>
      </c>
      <c r="P1459" s="32" t="s">
        <v>242</v>
      </c>
      <c r="Q1459" s="45" t="s">
        <v>403</v>
      </c>
      <c r="R1459" s="32" t="s">
        <v>239</v>
      </c>
      <c r="S1459" s="45" t="s">
        <v>70</v>
      </c>
      <c r="T1459" s="42" t="str">
        <f>VLOOKUP(Tabla1[[#This Row],[AREA]],Hoja1!A:B,2,FALSE)</f>
        <v>04. Hacienda, personal y modernización administrativa</v>
      </c>
      <c r="U1459" s="45" t="s">
        <v>184</v>
      </c>
      <c r="V1459" s="42" t="str">
        <f>VLOOKUP(Tabla1[[#This Row],[PROGRAMA]],Hoja1!A:B,2,FALSE)</f>
        <v>9202. Gestión de recursos humanos</v>
      </c>
      <c r="W1459" s="45">
        <v>64</v>
      </c>
      <c r="X1459" s="45">
        <v>16205</v>
      </c>
    </row>
    <row r="1460" spans="1:24" x14ac:dyDescent="0.25">
      <c r="A1460" s="33">
        <v>220249000151</v>
      </c>
      <c r="B1460" s="55" t="s">
        <v>451</v>
      </c>
      <c r="C1460" s="34">
        <v>46023</v>
      </c>
      <c r="D1460" s="33">
        <v>22026001695</v>
      </c>
      <c r="E1460" s="55" t="s">
        <v>2770</v>
      </c>
      <c r="F1460" s="35">
        <v>19525.93</v>
      </c>
      <c r="G1460" s="55" t="s">
        <v>2788</v>
      </c>
      <c r="H1460" s="55" t="s">
        <v>2789</v>
      </c>
      <c r="I1460" s="33">
        <v>220</v>
      </c>
      <c r="J1460" s="55" t="s">
        <v>478</v>
      </c>
      <c r="K1460" s="55" t="s">
        <v>478</v>
      </c>
      <c r="L1460" s="55" t="s">
        <v>456</v>
      </c>
      <c r="M1460" s="55" t="s">
        <v>457</v>
      </c>
      <c r="N1460" s="55" t="s">
        <v>458</v>
      </c>
      <c r="O1460" s="32" t="s">
        <v>276</v>
      </c>
      <c r="P1460" s="32" t="s">
        <v>242</v>
      </c>
      <c r="Q1460" s="45">
        <v>6</v>
      </c>
      <c r="R1460" s="32" t="s">
        <v>232</v>
      </c>
      <c r="S1460" s="45" t="s">
        <v>74</v>
      </c>
      <c r="T1460" s="42" t="str">
        <f>VLOOKUP(Tabla1[[#This Row],[AREA]],Hoja1!A:B,2,FALSE)</f>
        <v>09. Turismo, eventos y marca ciudad</v>
      </c>
      <c r="U1460" s="45">
        <v>4321</v>
      </c>
      <c r="V1460" s="42" t="str">
        <f>VLOOKUP(Tabla1[[#This Row],[PROGRAMA]],Hoja1!A:B,2,FALSE)</f>
        <v>4321. Turismo</v>
      </c>
      <c r="W1460" s="45">
        <v>64</v>
      </c>
      <c r="X1460" s="45">
        <v>640</v>
      </c>
    </row>
    <row r="1461" spans="1:24" x14ac:dyDescent="0.25">
      <c r="A1461" s="33">
        <v>220249000232</v>
      </c>
      <c r="B1461" s="55" t="s">
        <v>451</v>
      </c>
      <c r="C1461" s="34">
        <v>46023</v>
      </c>
      <c r="D1461" s="33">
        <v>22026001696</v>
      </c>
      <c r="E1461" s="55" t="s">
        <v>2770</v>
      </c>
      <c r="F1461" s="35">
        <v>17998.75</v>
      </c>
      <c r="G1461" s="55" t="s">
        <v>2446</v>
      </c>
      <c r="H1461" s="55" t="s">
        <v>2790</v>
      </c>
      <c r="I1461" s="33">
        <v>220</v>
      </c>
      <c r="J1461" s="55" t="s">
        <v>455</v>
      </c>
      <c r="K1461" s="55" t="s">
        <v>455</v>
      </c>
      <c r="L1461" s="55" t="s">
        <v>456</v>
      </c>
      <c r="M1461" s="55" t="s">
        <v>457</v>
      </c>
      <c r="N1461" s="55" t="s">
        <v>458</v>
      </c>
      <c r="O1461" s="32" t="s">
        <v>276</v>
      </c>
      <c r="P1461" s="32" t="s">
        <v>242</v>
      </c>
      <c r="Q1461" s="45">
        <v>6</v>
      </c>
      <c r="R1461" s="32" t="s">
        <v>232</v>
      </c>
      <c r="S1461" s="45" t="s">
        <v>74</v>
      </c>
      <c r="T1461" s="42" t="str">
        <f>VLOOKUP(Tabla1[[#This Row],[AREA]],Hoja1!A:B,2,FALSE)</f>
        <v>09. Turismo, eventos y marca ciudad</v>
      </c>
      <c r="U1461" s="45">
        <v>4321</v>
      </c>
      <c r="V1461" s="42" t="str">
        <f>VLOOKUP(Tabla1[[#This Row],[PROGRAMA]],Hoja1!A:B,2,FALSE)</f>
        <v>4321. Turismo</v>
      </c>
      <c r="W1461" s="45">
        <v>64</v>
      </c>
      <c r="X1461" s="45">
        <v>640</v>
      </c>
    </row>
    <row r="1462" spans="1:24" x14ac:dyDescent="0.25">
      <c r="A1462" s="33">
        <v>220249000293</v>
      </c>
      <c r="B1462" s="55" t="s">
        <v>451</v>
      </c>
      <c r="C1462" s="34">
        <v>46023</v>
      </c>
      <c r="D1462" s="33">
        <v>22026001697</v>
      </c>
      <c r="E1462" s="55" t="s">
        <v>2770</v>
      </c>
      <c r="F1462" s="35">
        <v>5242.21</v>
      </c>
      <c r="G1462" s="55" t="s">
        <v>1915</v>
      </c>
      <c r="H1462" s="55" t="s">
        <v>2791</v>
      </c>
      <c r="I1462" s="33">
        <v>220</v>
      </c>
      <c r="J1462" s="55" t="s">
        <v>478</v>
      </c>
      <c r="K1462" s="55" t="s">
        <v>478</v>
      </c>
      <c r="L1462" s="55" t="s">
        <v>456</v>
      </c>
      <c r="M1462" s="55" t="s">
        <v>457</v>
      </c>
      <c r="N1462" s="55" t="s">
        <v>458</v>
      </c>
      <c r="O1462" s="32" t="s">
        <v>276</v>
      </c>
      <c r="P1462" s="32" t="s">
        <v>242</v>
      </c>
      <c r="Q1462" s="45">
        <v>6</v>
      </c>
      <c r="R1462" s="32" t="s">
        <v>232</v>
      </c>
      <c r="S1462" s="45" t="s">
        <v>74</v>
      </c>
      <c r="T1462" s="42" t="str">
        <f>VLOOKUP(Tabla1[[#This Row],[AREA]],Hoja1!A:B,2,FALSE)</f>
        <v>09. Turismo, eventos y marca ciudad</v>
      </c>
      <c r="U1462" s="45">
        <v>4321</v>
      </c>
      <c r="V1462" s="42" t="str">
        <f>VLOOKUP(Tabla1[[#This Row],[PROGRAMA]],Hoja1!A:B,2,FALSE)</f>
        <v>4321. Turismo</v>
      </c>
      <c r="W1462" s="45">
        <v>64</v>
      </c>
      <c r="X1462" s="45">
        <v>640</v>
      </c>
    </row>
    <row r="1463" spans="1:24" x14ac:dyDescent="0.25">
      <c r="A1463" s="33">
        <v>220260008244</v>
      </c>
      <c r="B1463" s="55" t="s">
        <v>451</v>
      </c>
      <c r="C1463" s="34">
        <v>46099</v>
      </c>
      <c r="D1463" s="33">
        <v>22026002898</v>
      </c>
      <c r="E1463" s="55" t="s">
        <v>2602</v>
      </c>
      <c r="F1463" s="35">
        <v>152091.51999999999</v>
      </c>
      <c r="G1463" s="55" t="s">
        <v>37</v>
      </c>
      <c r="H1463" s="55" t="s">
        <v>2792</v>
      </c>
      <c r="I1463" s="33">
        <v>220</v>
      </c>
      <c r="J1463" s="55" t="s">
        <v>455</v>
      </c>
      <c r="K1463" s="55" t="s">
        <v>455</v>
      </c>
      <c r="L1463" s="55" t="s">
        <v>644</v>
      </c>
      <c r="M1463" s="55" t="s">
        <v>457</v>
      </c>
      <c r="N1463" s="55" t="s">
        <v>458</v>
      </c>
      <c r="O1463" s="32" t="s">
        <v>280</v>
      </c>
      <c r="P1463" s="32" t="s">
        <v>242</v>
      </c>
      <c r="Q1463" s="45">
        <v>6</v>
      </c>
      <c r="R1463" s="32" t="s">
        <v>232</v>
      </c>
      <c r="S1463" s="45" t="s">
        <v>72</v>
      </c>
      <c r="T1463" s="42" t="str">
        <f>VLOOKUP(Tabla1[[#This Row],[AREA]],Hoja1!A:B,2,FALSE)</f>
        <v>07. Medio ambiente</v>
      </c>
      <c r="U1463" s="45">
        <v>1711</v>
      </c>
      <c r="V1463" s="42" t="str">
        <f>VLOOKUP(Tabla1[[#This Row],[PROGRAMA]],Hoja1!A:B,2,FALSE)</f>
        <v>1711. Parques y jardines</v>
      </c>
      <c r="W1463" s="45">
        <v>64</v>
      </c>
      <c r="X1463" s="45">
        <v>610</v>
      </c>
    </row>
    <row r="1464" spans="1:24" x14ac:dyDescent="0.25">
      <c r="A1464" s="33">
        <v>220260008250</v>
      </c>
      <c r="B1464" s="55" t="s">
        <v>451</v>
      </c>
      <c r="C1464" s="34">
        <v>46099</v>
      </c>
      <c r="D1464" s="33">
        <v>22026002904</v>
      </c>
      <c r="E1464" s="55" t="s">
        <v>2602</v>
      </c>
      <c r="F1464" s="35">
        <v>151100.97</v>
      </c>
      <c r="G1464" s="55" t="s">
        <v>37</v>
      </c>
      <c r="H1464" s="55" t="s">
        <v>2793</v>
      </c>
      <c r="I1464" s="33">
        <v>220</v>
      </c>
      <c r="J1464" s="55" t="s">
        <v>455</v>
      </c>
      <c r="K1464" s="55" t="s">
        <v>455</v>
      </c>
      <c r="L1464" s="55" t="s">
        <v>644</v>
      </c>
      <c r="M1464" s="55" t="s">
        <v>457</v>
      </c>
      <c r="N1464" s="55" t="s">
        <v>458</v>
      </c>
      <c r="O1464" s="32" t="s">
        <v>280</v>
      </c>
      <c r="P1464" s="32" t="s">
        <v>242</v>
      </c>
      <c r="Q1464" s="45">
        <v>6</v>
      </c>
      <c r="R1464" s="32" t="s">
        <v>232</v>
      </c>
      <c r="S1464" s="45" t="s">
        <v>72</v>
      </c>
      <c r="T1464" s="42" t="str">
        <f>VLOOKUP(Tabla1[[#This Row],[AREA]],Hoja1!A:B,2,FALSE)</f>
        <v>07. Medio ambiente</v>
      </c>
      <c r="U1464" s="45">
        <v>1711</v>
      </c>
      <c r="V1464" s="42" t="str">
        <f>VLOOKUP(Tabla1[[#This Row],[PROGRAMA]],Hoja1!A:B,2,FALSE)</f>
        <v>1711. Parques y jardines</v>
      </c>
      <c r="W1464" s="45">
        <v>64</v>
      </c>
      <c r="X1464" s="45">
        <v>610</v>
      </c>
    </row>
    <row r="1465" spans="1:24" x14ac:dyDescent="0.25">
      <c r="A1465" s="33">
        <v>220260004759</v>
      </c>
      <c r="B1465" s="55" t="s">
        <v>485</v>
      </c>
      <c r="C1465" s="34">
        <v>46085</v>
      </c>
      <c r="D1465" s="33">
        <v>22026001960</v>
      </c>
      <c r="E1465" s="55" t="s">
        <v>486</v>
      </c>
      <c r="F1465" s="35">
        <v>221.59</v>
      </c>
      <c r="G1465" s="55" t="s">
        <v>1403</v>
      </c>
      <c r="H1465" s="55" t="s">
        <v>2794</v>
      </c>
      <c r="I1465" s="33">
        <v>300</v>
      </c>
      <c r="J1465" s="55" t="s">
        <v>455</v>
      </c>
      <c r="K1465" s="55" t="s">
        <v>455</v>
      </c>
      <c r="L1465" s="55" t="s">
        <v>473</v>
      </c>
      <c r="M1465" s="55" t="s">
        <v>457</v>
      </c>
      <c r="N1465" s="55" t="s">
        <v>458</v>
      </c>
      <c r="O1465" s="32" t="s">
        <v>280</v>
      </c>
      <c r="P1465" s="32" t="s">
        <v>242</v>
      </c>
      <c r="Q1465" s="45" t="s">
        <v>396</v>
      </c>
      <c r="R1465" s="32" t="s">
        <v>231</v>
      </c>
      <c r="S1465" s="45" t="s">
        <v>72</v>
      </c>
      <c r="T1465" s="42" t="str">
        <f>VLOOKUP(Tabla1[[#This Row],[AREA]],Hoja1!A:B,2,FALSE)</f>
        <v>07. Medio ambiente</v>
      </c>
      <c r="U1465" s="45" t="s">
        <v>126</v>
      </c>
      <c r="V1465" s="42" t="str">
        <f>VLOOKUP(Tabla1[[#This Row],[PROGRAMA]],Hoja1!A:B,2,FALSE)</f>
        <v>1711. Parques y jardines</v>
      </c>
      <c r="W1465" s="45">
        <v>64</v>
      </c>
      <c r="X1465" s="45">
        <v>22199</v>
      </c>
    </row>
    <row r="1466" spans="1:24" x14ac:dyDescent="0.25">
      <c r="A1466" s="33">
        <v>220260004761</v>
      </c>
      <c r="B1466" s="55" t="s">
        <v>485</v>
      </c>
      <c r="C1466" s="34">
        <v>46085</v>
      </c>
      <c r="D1466" s="33">
        <v>22026000944</v>
      </c>
      <c r="E1466" s="55" t="s">
        <v>1949</v>
      </c>
      <c r="F1466" s="35">
        <v>17.420000000000002</v>
      </c>
      <c r="G1466" s="55" t="s">
        <v>1403</v>
      </c>
      <c r="H1466" s="55" t="s">
        <v>2795</v>
      </c>
      <c r="I1466" s="33">
        <v>300</v>
      </c>
      <c r="J1466" s="55" t="s">
        <v>455</v>
      </c>
      <c r="K1466" s="55" t="s">
        <v>455</v>
      </c>
      <c r="L1466" s="55" t="s">
        <v>473</v>
      </c>
      <c r="M1466" s="55" t="s">
        <v>457</v>
      </c>
      <c r="N1466" s="55" t="s">
        <v>458</v>
      </c>
      <c r="O1466" s="32" t="s">
        <v>280</v>
      </c>
      <c r="P1466" s="32" t="s">
        <v>242</v>
      </c>
      <c r="Q1466" s="45" t="s">
        <v>396</v>
      </c>
      <c r="R1466" s="32" t="s">
        <v>231</v>
      </c>
      <c r="S1466" s="45" t="s">
        <v>71</v>
      </c>
      <c r="T1466" s="42" t="str">
        <f>VLOOKUP(Tabla1[[#This Row],[AREA]],Hoja1!A:B,2,FALSE)</f>
        <v>06. Educación y cultura</v>
      </c>
      <c r="U1466" s="45" t="s">
        <v>145</v>
      </c>
      <c r="V1466" s="42" t="str">
        <f>VLOOKUP(Tabla1[[#This Row],[PROGRAMA]],Hoja1!A:B,2,FALSE)</f>
        <v>3231. Escuelas infantiles</v>
      </c>
      <c r="W1466" s="45">
        <v>64</v>
      </c>
      <c r="X1466" s="45">
        <v>212</v>
      </c>
    </row>
    <row r="1467" spans="1:24" x14ac:dyDescent="0.25">
      <c r="A1467" s="33">
        <v>220260004772</v>
      </c>
      <c r="B1467" s="55" t="s">
        <v>485</v>
      </c>
      <c r="C1467" s="34">
        <v>46085</v>
      </c>
      <c r="D1467" s="33">
        <v>22026001022</v>
      </c>
      <c r="E1467" s="55" t="s">
        <v>540</v>
      </c>
      <c r="F1467" s="35">
        <v>50.97</v>
      </c>
      <c r="G1467" s="55" t="s">
        <v>1403</v>
      </c>
      <c r="H1467" s="55" t="s">
        <v>2796</v>
      </c>
      <c r="I1467" s="33">
        <v>300</v>
      </c>
      <c r="J1467" s="55" t="s">
        <v>455</v>
      </c>
      <c r="K1467" s="55" t="s">
        <v>455</v>
      </c>
      <c r="L1467" s="55" t="s">
        <v>473</v>
      </c>
      <c r="M1467" s="55" t="s">
        <v>457</v>
      </c>
      <c r="N1467" s="55" t="s">
        <v>458</v>
      </c>
      <c r="O1467" s="32" t="s">
        <v>280</v>
      </c>
      <c r="P1467" s="32" t="s">
        <v>242</v>
      </c>
      <c r="Q1467" s="45" t="s">
        <v>396</v>
      </c>
      <c r="R1467" s="32" t="s">
        <v>231</v>
      </c>
      <c r="S1467" s="45" t="s">
        <v>75</v>
      </c>
      <c r="T1467" s="42" t="str">
        <f>VLOOKUP(Tabla1[[#This Row],[AREA]],Hoja1!A:B,2,FALSE)</f>
        <v>10. Personas mayores, familia y servicios sociales</v>
      </c>
      <c r="U1467" s="45" t="s">
        <v>130</v>
      </c>
      <c r="V1467" s="42" t="str">
        <f>VLOOKUP(Tabla1[[#This Row],[PROGRAMA]],Hoja1!A:B,2,FALSE)</f>
        <v>2311. Intervención social</v>
      </c>
      <c r="W1467" s="45">
        <v>64</v>
      </c>
      <c r="X1467" s="45">
        <v>212</v>
      </c>
    </row>
    <row r="1468" spans="1:24" x14ac:dyDescent="0.25">
      <c r="A1468" s="33">
        <v>220260004801</v>
      </c>
      <c r="B1468" s="55" t="s">
        <v>485</v>
      </c>
      <c r="C1468" s="34">
        <v>46085</v>
      </c>
      <c r="D1468" s="33">
        <v>22026001284</v>
      </c>
      <c r="E1468" s="55" t="s">
        <v>509</v>
      </c>
      <c r="F1468" s="35">
        <v>895.15</v>
      </c>
      <c r="G1468" s="55" t="s">
        <v>1403</v>
      </c>
      <c r="H1468" s="55" t="s">
        <v>2797</v>
      </c>
      <c r="I1468" s="33">
        <v>300</v>
      </c>
      <c r="J1468" s="55" t="s">
        <v>455</v>
      </c>
      <c r="K1468" s="55" t="s">
        <v>455</v>
      </c>
      <c r="L1468" s="55" t="s">
        <v>473</v>
      </c>
      <c r="M1468" s="55" t="s">
        <v>457</v>
      </c>
      <c r="N1468" s="55" t="s">
        <v>458</v>
      </c>
      <c r="O1468" s="32" t="s">
        <v>280</v>
      </c>
      <c r="P1468" s="32" t="s">
        <v>242</v>
      </c>
      <c r="Q1468" s="45" t="s">
        <v>396</v>
      </c>
      <c r="R1468" s="32" t="s">
        <v>231</v>
      </c>
      <c r="S1468" s="45" t="s">
        <v>75</v>
      </c>
      <c r="T1468" s="42" t="str">
        <f>VLOOKUP(Tabla1[[#This Row],[AREA]],Hoja1!A:B,2,FALSE)</f>
        <v>10. Personas mayores, familia y servicios sociales</v>
      </c>
      <c r="U1468" s="45" t="s">
        <v>132</v>
      </c>
      <c r="V1468" s="42" t="str">
        <f>VLOOKUP(Tabla1[[#This Row],[PROGRAMA]],Hoja1!A:B,2,FALSE)</f>
        <v>2312. Iniciativas sociales</v>
      </c>
      <c r="W1468" s="45">
        <v>64</v>
      </c>
      <c r="X1468" s="45">
        <v>212</v>
      </c>
    </row>
    <row r="1469" spans="1:24" x14ac:dyDescent="0.25">
      <c r="A1469" s="33">
        <v>220260004832</v>
      </c>
      <c r="B1469" s="55" t="s">
        <v>485</v>
      </c>
      <c r="C1469" s="34">
        <v>46085</v>
      </c>
      <c r="D1469" s="33">
        <v>22026001283</v>
      </c>
      <c r="E1469" s="55" t="s">
        <v>509</v>
      </c>
      <c r="F1469" s="35">
        <v>55.93</v>
      </c>
      <c r="G1469" s="55" t="s">
        <v>1403</v>
      </c>
      <c r="H1469" s="55" t="s">
        <v>2798</v>
      </c>
      <c r="I1469" s="33">
        <v>300</v>
      </c>
      <c r="J1469" s="55" t="s">
        <v>455</v>
      </c>
      <c r="K1469" s="55" t="s">
        <v>455</v>
      </c>
      <c r="L1469" s="55" t="s">
        <v>473</v>
      </c>
      <c r="M1469" s="55" t="s">
        <v>457</v>
      </c>
      <c r="N1469" s="55" t="s">
        <v>458</v>
      </c>
      <c r="O1469" s="32" t="s">
        <v>280</v>
      </c>
      <c r="P1469" s="32" t="s">
        <v>242</v>
      </c>
      <c r="Q1469" s="45" t="s">
        <v>396</v>
      </c>
      <c r="R1469" s="32" t="s">
        <v>231</v>
      </c>
      <c r="S1469" s="45" t="s">
        <v>75</v>
      </c>
      <c r="T1469" s="42" t="str">
        <f>VLOOKUP(Tabla1[[#This Row],[AREA]],Hoja1!A:B,2,FALSE)</f>
        <v>10. Personas mayores, familia y servicios sociales</v>
      </c>
      <c r="U1469" s="45" t="s">
        <v>132</v>
      </c>
      <c r="V1469" s="42" t="str">
        <f>VLOOKUP(Tabla1[[#This Row],[PROGRAMA]],Hoja1!A:B,2,FALSE)</f>
        <v>2312. Iniciativas sociales</v>
      </c>
      <c r="W1469" s="45">
        <v>64</v>
      </c>
      <c r="X1469" s="45">
        <v>212</v>
      </c>
    </row>
    <row r="1470" spans="1:24" x14ac:dyDescent="0.25">
      <c r="A1470" s="33">
        <v>220260004832</v>
      </c>
      <c r="B1470" s="55" t="s">
        <v>485</v>
      </c>
      <c r="C1470" s="34">
        <v>46085</v>
      </c>
      <c r="D1470" s="33">
        <v>22026001284</v>
      </c>
      <c r="E1470" s="55" t="s">
        <v>509</v>
      </c>
      <c r="F1470" s="35">
        <v>73.23</v>
      </c>
      <c r="G1470" s="55" t="s">
        <v>1403</v>
      </c>
      <c r="H1470" s="55" t="s">
        <v>2798</v>
      </c>
      <c r="I1470" s="33">
        <v>300</v>
      </c>
      <c r="J1470" s="55" t="s">
        <v>455</v>
      </c>
      <c r="K1470" s="55" t="s">
        <v>455</v>
      </c>
      <c r="L1470" s="55" t="s">
        <v>473</v>
      </c>
      <c r="M1470" s="55" t="s">
        <v>457</v>
      </c>
      <c r="N1470" s="55" t="s">
        <v>458</v>
      </c>
      <c r="O1470" s="32" t="s">
        <v>280</v>
      </c>
      <c r="P1470" s="32" t="s">
        <v>242</v>
      </c>
      <c r="Q1470" s="45" t="s">
        <v>396</v>
      </c>
      <c r="R1470" s="32" t="s">
        <v>231</v>
      </c>
      <c r="S1470" s="45" t="s">
        <v>75</v>
      </c>
      <c r="T1470" s="42" t="str">
        <f>VLOOKUP(Tabla1[[#This Row],[AREA]],Hoja1!A:B,2,FALSE)</f>
        <v>10. Personas mayores, familia y servicios sociales</v>
      </c>
      <c r="U1470" s="45" t="s">
        <v>132</v>
      </c>
      <c r="V1470" s="42" t="str">
        <f>VLOOKUP(Tabla1[[#This Row],[PROGRAMA]],Hoja1!A:B,2,FALSE)</f>
        <v>2312. Iniciativas sociales</v>
      </c>
      <c r="W1470" s="45">
        <v>64</v>
      </c>
      <c r="X1470" s="45">
        <v>212</v>
      </c>
    </row>
    <row r="1471" spans="1:24" x14ac:dyDescent="0.25">
      <c r="A1471" s="33">
        <v>220260004848</v>
      </c>
      <c r="B1471" s="55" t="s">
        <v>485</v>
      </c>
      <c r="C1471" s="34">
        <v>46085</v>
      </c>
      <c r="D1471" s="33">
        <v>22026001284</v>
      </c>
      <c r="E1471" s="55" t="s">
        <v>509</v>
      </c>
      <c r="F1471" s="35">
        <v>23.92</v>
      </c>
      <c r="G1471" s="55" t="s">
        <v>1403</v>
      </c>
      <c r="H1471" s="55" t="s">
        <v>2799</v>
      </c>
      <c r="I1471" s="33">
        <v>300</v>
      </c>
      <c r="J1471" s="55" t="s">
        <v>455</v>
      </c>
      <c r="K1471" s="55" t="s">
        <v>455</v>
      </c>
      <c r="L1471" s="55" t="s">
        <v>473</v>
      </c>
      <c r="M1471" s="55" t="s">
        <v>457</v>
      </c>
      <c r="N1471" s="55" t="s">
        <v>458</v>
      </c>
      <c r="O1471" s="32" t="s">
        <v>280</v>
      </c>
      <c r="P1471" s="32" t="s">
        <v>242</v>
      </c>
      <c r="Q1471" s="45" t="s">
        <v>396</v>
      </c>
      <c r="R1471" s="32" t="s">
        <v>231</v>
      </c>
      <c r="S1471" s="45" t="s">
        <v>75</v>
      </c>
      <c r="T1471" s="42" t="str">
        <f>VLOOKUP(Tabla1[[#This Row],[AREA]],Hoja1!A:B,2,FALSE)</f>
        <v>10. Personas mayores, familia y servicios sociales</v>
      </c>
      <c r="U1471" s="45" t="s">
        <v>132</v>
      </c>
      <c r="V1471" s="42" t="str">
        <f>VLOOKUP(Tabla1[[#This Row],[PROGRAMA]],Hoja1!A:B,2,FALSE)</f>
        <v>2312. Iniciativas sociales</v>
      </c>
      <c r="W1471" s="45">
        <v>64</v>
      </c>
      <c r="X1471" s="45">
        <v>212</v>
      </c>
    </row>
    <row r="1472" spans="1:24" x14ac:dyDescent="0.25">
      <c r="A1472" s="33">
        <v>220260004857</v>
      </c>
      <c r="B1472" s="55" t="s">
        <v>485</v>
      </c>
      <c r="C1472" s="34">
        <v>46085</v>
      </c>
      <c r="D1472" s="33">
        <v>22026001764</v>
      </c>
      <c r="E1472" s="55" t="s">
        <v>1629</v>
      </c>
      <c r="F1472" s="35">
        <v>19.8</v>
      </c>
      <c r="G1472" s="55" t="s">
        <v>1403</v>
      </c>
      <c r="H1472" s="55" t="s">
        <v>2800</v>
      </c>
      <c r="I1472" s="33">
        <v>300</v>
      </c>
      <c r="J1472" s="55" t="s">
        <v>455</v>
      </c>
      <c r="K1472" s="55" t="s">
        <v>455</v>
      </c>
      <c r="L1472" s="55" t="s">
        <v>473</v>
      </c>
      <c r="M1472" s="55" t="s">
        <v>457</v>
      </c>
      <c r="N1472" s="55" t="s">
        <v>458</v>
      </c>
      <c r="O1472" s="32" t="s">
        <v>280</v>
      </c>
      <c r="P1472" s="32" t="s">
        <v>242</v>
      </c>
      <c r="Q1472" s="45" t="s">
        <v>396</v>
      </c>
      <c r="R1472" s="32" t="s">
        <v>231</v>
      </c>
      <c r="S1472" s="45" t="s">
        <v>75</v>
      </c>
      <c r="T1472" s="42" t="str">
        <f>VLOOKUP(Tabla1[[#This Row],[AREA]],Hoja1!A:B,2,FALSE)</f>
        <v>10. Personas mayores, familia y servicios sociales</v>
      </c>
      <c r="U1472" s="45" t="s">
        <v>139</v>
      </c>
      <c r="V1472" s="42" t="str">
        <f>VLOOKUP(Tabla1[[#This Row],[PROGRAMA]],Hoja1!A:B,2,FALSE)</f>
        <v>2412. Formación para el empleo</v>
      </c>
      <c r="W1472" s="45">
        <v>64</v>
      </c>
      <c r="X1472" s="45">
        <v>22199</v>
      </c>
    </row>
    <row r="1473" spans="1:24" x14ac:dyDescent="0.25">
      <c r="A1473" s="33">
        <v>220260004859</v>
      </c>
      <c r="B1473" s="55" t="s">
        <v>485</v>
      </c>
      <c r="C1473" s="34">
        <v>46085</v>
      </c>
      <c r="D1473" s="33">
        <v>22026001176</v>
      </c>
      <c r="E1473" s="55" t="s">
        <v>2711</v>
      </c>
      <c r="F1473" s="35">
        <v>47.14</v>
      </c>
      <c r="G1473" s="55" t="s">
        <v>1403</v>
      </c>
      <c r="H1473" s="55" t="s">
        <v>2801</v>
      </c>
      <c r="I1473" s="33">
        <v>300</v>
      </c>
      <c r="J1473" s="55" t="s">
        <v>455</v>
      </c>
      <c r="K1473" s="55" t="s">
        <v>455</v>
      </c>
      <c r="L1473" s="55" t="s">
        <v>473</v>
      </c>
      <c r="M1473" s="55" t="s">
        <v>457</v>
      </c>
      <c r="N1473" s="55" t="s">
        <v>458</v>
      </c>
      <c r="O1473" s="32" t="s">
        <v>280</v>
      </c>
      <c r="P1473" s="32" t="s">
        <v>242</v>
      </c>
      <c r="Q1473" s="45" t="s">
        <v>396</v>
      </c>
      <c r="R1473" s="32" t="s">
        <v>231</v>
      </c>
      <c r="S1473" s="45" t="s">
        <v>75</v>
      </c>
      <c r="T1473" s="42" t="str">
        <f>VLOOKUP(Tabla1[[#This Row],[AREA]],Hoja1!A:B,2,FALSE)</f>
        <v>10. Personas mayores, familia y servicios sociales</v>
      </c>
      <c r="U1473" s="45" t="s">
        <v>139</v>
      </c>
      <c r="V1473" s="42" t="str">
        <f>VLOOKUP(Tabla1[[#This Row],[PROGRAMA]],Hoja1!A:B,2,FALSE)</f>
        <v>2412. Formación para el empleo</v>
      </c>
      <c r="W1473" s="45">
        <v>64</v>
      </c>
      <c r="X1473" s="45">
        <v>212</v>
      </c>
    </row>
    <row r="1474" spans="1:24" x14ac:dyDescent="0.25">
      <c r="A1474" s="33">
        <v>220260004952</v>
      </c>
      <c r="B1474" s="55" t="s">
        <v>485</v>
      </c>
      <c r="C1474" s="34">
        <v>46085</v>
      </c>
      <c r="D1474" s="33">
        <v>22026002247</v>
      </c>
      <c r="E1474" s="55" t="s">
        <v>1019</v>
      </c>
      <c r="F1474" s="35">
        <v>21.14</v>
      </c>
      <c r="G1474" s="55" t="s">
        <v>1403</v>
      </c>
      <c r="H1474" s="55" t="s">
        <v>2802</v>
      </c>
      <c r="I1474" s="33">
        <v>300</v>
      </c>
      <c r="J1474" s="55" t="s">
        <v>455</v>
      </c>
      <c r="K1474" s="55" t="s">
        <v>455</v>
      </c>
      <c r="L1474" s="55" t="s">
        <v>473</v>
      </c>
      <c r="M1474" s="55" t="s">
        <v>457</v>
      </c>
      <c r="N1474" s="55" t="s">
        <v>458</v>
      </c>
      <c r="O1474" s="32" t="s">
        <v>280</v>
      </c>
      <c r="P1474" s="32" t="s">
        <v>242</v>
      </c>
      <c r="Q1474" s="45" t="s">
        <v>396</v>
      </c>
      <c r="R1474" s="32" t="s">
        <v>231</v>
      </c>
      <c r="S1474" s="45" t="s">
        <v>262</v>
      </c>
      <c r="T1474" s="42" t="str">
        <f>VLOOKUP(Tabla1[[#This Row],[AREA]],Hoja1!A:B,2,FALSE)</f>
        <v>11. Salud pública y seguridad ciudadana</v>
      </c>
      <c r="U1474" s="45" t="s">
        <v>106</v>
      </c>
      <c r="V1474" s="42" t="str">
        <f>VLOOKUP(Tabla1[[#This Row],[PROGRAMA]],Hoja1!A:B,2,FALSE)</f>
        <v>1321. Policía municipal</v>
      </c>
      <c r="W1474" s="45">
        <v>64</v>
      </c>
      <c r="X1474" s="45">
        <v>22199</v>
      </c>
    </row>
    <row r="1475" spans="1:24" x14ac:dyDescent="0.25">
      <c r="A1475" s="33">
        <v>220260005021</v>
      </c>
      <c r="B1475" s="55" t="s">
        <v>485</v>
      </c>
      <c r="C1475" s="34">
        <v>46085</v>
      </c>
      <c r="D1475" s="33">
        <v>22026002247</v>
      </c>
      <c r="E1475" s="55" t="s">
        <v>1019</v>
      </c>
      <c r="F1475" s="35">
        <v>68.900000000000006</v>
      </c>
      <c r="G1475" s="55" t="s">
        <v>1403</v>
      </c>
      <c r="H1475" s="55" t="s">
        <v>2803</v>
      </c>
      <c r="I1475" s="33">
        <v>300</v>
      </c>
      <c r="J1475" s="55" t="s">
        <v>455</v>
      </c>
      <c r="K1475" s="55" t="s">
        <v>455</v>
      </c>
      <c r="L1475" s="55" t="s">
        <v>473</v>
      </c>
      <c r="M1475" s="55" t="s">
        <v>457</v>
      </c>
      <c r="N1475" s="55" t="s">
        <v>458</v>
      </c>
      <c r="O1475" s="32" t="s">
        <v>280</v>
      </c>
      <c r="P1475" s="32" t="s">
        <v>242</v>
      </c>
      <c r="Q1475" s="45" t="s">
        <v>396</v>
      </c>
      <c r="R1475" s="32" t="s">
        <v>231</v>
      </c>
      <c r="S1475" s="45" t="s">
        <v>262</v>
      </c>
      <c r="T1475" s="42" t="str">
        <f>VLOOKUP(Tabla1[[#This Row],[AREA]],Hoja1!A:B,2,FALSE)</f>
        <v>11. Salud pública y seguridad ciudadana</v>
      </c>
      <c r="U1475" s="45" t="s">
        <v>106</v>
      </c>
      <c r="V1475" s="42" t="str">
        <f>VLOOKUP(Tabla1[[#This Row],[PROGRAMA]],Hoja1!A:B,2,FALSE)</f>
        <v>1321. Policía municipal</v>
      </c>
      <c r="W1475" s="45">
        <v>64</v>
      </c>
      <c r="X1475" s="45">
        <v>22199</v>
      </c>
    </row>
    <row r="1476" spans="1:24" x14ac:dyDescent="0.25">
      <c r="A1476" s="33">
        <v>220260005025</v>
      </c>
      <c r="B1476" s="55" t="s">
        <v>485</v>
      </c>
      <c r="C1476" s="34">
        <v>46085</v>
      </c>
      <c r="D1476" s="33">
        <v>22026002247</v>
      </c>
      <c r="E1476" s="55" t="s">
        <v>1019</v>
      </c>
      <c r="F1476" s="35">
        <v>157.18</v>
      </c>
      <c r="G1476" s="55" t="s">
        <v>1403</v>
      </c>
      <c r="H1476" s="55" t="s">
        <v>2804</v>
      </c>
      <c r="I1476" s="33">
        <v>300</v>
      </c>
      <c r="J1476" s="55" t="s">
        <v>455</v>
      </c>
      <c r="K1476" s="55" t="s">
        <v>455</v>
      </c>
      <c r="L1476" s="55" t="s">
        <v>473</v>
      </c>
      <c r="M1476" s="55" t="s">
        <v>457</v>
      </c>
      <c r="N1476" s="55" t="s">
        <v>458</v>
      </c>
      <c r="O1476" s="32" t="s">
        <v>280</v>
      </c>
      <c r="P1476" s="32" t="s">
        <v>242</v>
      </c>
      <c r="Q1476" s="45" t="s">
        <v>396</v>
      </c>
      <c r="R1476" s="32" t="s">
        <v>231</v>
      </c>
      <c r="S1476" s="45" t="s">
        <v>262</v>
      </c>
      <c r="T1476" s="42" t="str">
        <f>VLOOKUP(Tabla1[[#This Row],[AREA]],Hoja1!A:B,2,FALSE)</f>
        <v>11. Salud pública y seguridad ciudadana</v>
      </c>
      <c r="U1476" s="45" t="s">
        <v>106</v>
      </c>
      <c r="V1476" s="42" t="str">
        <f>VLOOKUP(Tabla1[[#This Row],[PROGRAMA]],Hoja1!A:B,2,FALSE)</f>
        <v>1321. Policía municipal</v>
      </c>
      <c r="W1476" s="45">
        <v>64</v>
      </c>
      <c r="X1476" s="45">
        <v>22199</v>
      </c>
    </row>
    <row r="1477" spans="1:24" x14ac:dyDescent="0.25">
      <c r="A1477" s="33">
        <v>220260005056</v>
      </c>
      <c r="B1477" s="55" t="s">
        <v>485</v>
      </c>
      <c r="C1477" s="34">
        <v>46085</v>
      </c>
      <c r="D1477" s="33">
        <v>22026002247</v>
      </c>
      <c r="E1477" s="55" t="s">
        <v>1019</v>
      </c>
      <c r="F1477" s="35">
        <v>2325.02</v>
      </c>
      <c r="G1477" s="55" t="s">
        <v>1403</v>
      </c>
      <c r="H1477" s="55" t="s">
        <v>2805</v>
      </c>
      <c r="I1477" s="33">
        <v>300</v>
      </c>
      <c r="J1477" s="55" t="s">
        <v>455</v>
      </c>
      <c r="K1477" s="55" t="s">
        <v>455</v>
      </c>
      <c r="L1477" s="55" t="s">
        <v>473</v>
      </c>
      <c r="M1477" s="55" t="s">
        <v>457</v>
      </c>
      <c r="N1477" s="55" t="s">
        <v>458</v>
      </c>
      <c r="O1477" s="32" t="s">
        <v>280</v>
      </c>
      <c r="P1477" s="32" t="s">
        <v>242</v>
      </c>
      <c r="Q1477" s="45" t="s">
        <v>396</v>
      </c>
      <c r="R1477" s="32" t="s">
        <v>231</v>
      </c>
      <c r="S1477" s="45" t="s">
        <v>262</v>
      </c>
      <c r="T1477" s="42" t="str">
        <f>VLOOKUP(Tabla1[[#This Row],[AREA]],Hoja1!A:B,2,FALSE)</f>
        <v>11. Salud pública y seguridad ciudadana</v>
      </c>
      <c r="U1477" s="45" t="s">
        <v>106</v>
      </c>
      <c r="V1477" s="42" t="str">
        <f>VLOOKUP(Tabla1[[#This Row],[PROGRAMA]],Hoja1!A:B,2,FALSE)</f>
        <v>1321. Policía municipal</v>
      </c>
      <c r="W1477" s="45">
        <v>64</v>
      </c>
      <c r="X1477" s="45">
        <v>22199</v>
      </c>
    </row>
    <row r="1478" spans="1:24" x14ac:dyDescent="0.25">
      <c r="A1478" s="33">
        <v>220260006759</v>
      </c>
      <c r="B1478" s="55" t="s">
        <v>485</v>
      </c>
      <c r="C1478" s="34">
        <v>46091</v>
      </c>
      <c r="D1478" s="33">
        <v>22026002168</v>
      </c>
      <c r="E1478" s="55" t="s">
        <v>2806</v>
      </c>
      <c r="F1478" s="35">
        <v>19791.66</v>
      </c>
      <c r="G1478" s="55" t="s">
        <v>1040</v>
      </c>
      <c r="H1478" s="55" t="s">
        <v>2807</v>
      </c>
      <c r="I1478" s="33">
        <v>300</v>
      </c>
      <c r="J1478" s="55" t="s">
        <v>455</v>
      </c>
      <c r="K1478" s="55" t="s">
        <v>455</v>
      </c>
      <c r="L1478" s="55" t="s">
        <v>456</v>
      </c>
      <c r="M1478" s="55" t="s">
        <v>457</v>
      </c>
      <c r="N1478" s="55" t="s">
        <v>458</v>
      </c>
      <c r="O1478" s="32" t="s">
        <v>276</v>
      </c>
      <c r="P1478" s="32" t="s">
        <v>242</v>
      </c>
      <c r="Q1478" s="45" t="s">
        <v>396</v>
      </c>
      <c r="R1478" s="32" t="s">
        <v>231</v>
      </c>
      <c r="S1478" s="45" t="s">
        <v>70</v>
      </c>
      <c r="T1478" s="42" t="str">
        <f>VLOOKUP(Tabla1[[#This Row],[AREA]],Hoja1!A:B,2,FALSE)</f>
        <v>04. Hacienda, personal y modernización administrativa</v>
      </c>
      <c r="U1478" s="45" t="s">
        <v>143</v>
      </c>
      <c r="V1478" s="42" t="str">
        <f>VLOOKUP(Tabla1[[#This Row],[PROGRAMA]],Hoja1!A:B,2,FALSE)</f>
        <v>3121. Prevención y salud laboral</v>
      </c>
      <c r="W1478" s="45">
        <v>64</v>
      </c>
      <c r="X1478" s="45">
        <v>22706</v>
      </c>
    </row>
    <row r="1479" spans="1:24" x14ac:dyDescent="0.25">
      <c r="A1479" s="33">
        <v>220260004718</v>
      </c>
      <c r="B1479" s="55" t="s">
        <v>451</v>
      </c>
      <c r="C1479" s="34">
        <v>46084</v>
      </c>
      <c r="D1479" s="33">
        <v>22026002611</v>
      </c>
      <c r="E1479" s="55" t="s">
        <v>1109</v>
      </c>
      <c r="F1479" s="35">
        <v>5731</v>
      </c>
      <c r="G1479" s="55" t="s">
        <v>39</v>
      </c>
      <c r="H1479" s="55" t="s">
        <v>2808</v>
      </c>
      <c r="I1479" s="33">
        <v>220</v>
      </c>
      <c r="J1479" s="55" t="s">
        <v>455</v>
      </c>
      <c r="K1479" s="55" t="s">
        <v>455</v>
      </c>
      <c r="L1479" s="55" t="s">
        <v>473</v>
      </c>
      <c r="M1479" s="55" t="s">
        <v>467</v>
      </c>
      <c r="N1479" s="55" t="s">
        <v>468</v>
      </c>
      <c r="O1479" s="32" t="s">
        <v>281</v>
      </c>
      <c r="P1479" s="32" t="s">
        <v>242</v>
      </c>
      <c r="Q1479" s="45" t="s">
        <v>396</v>
      </c>
      <c r="R1479" s="32" t="s">
        <v>231</v>
      </c>
      <c r="S1479" s="45" t="s">
        <v>70</v>
      </c>
      <c r="T1479" s="42" t="str">
        <f>VLOOKUP(Tabla1[[#This Row],[AREA]],Hoja1!A:B,2,FALSE)</f>
        <v>04. Hacienda, personal y modernización administrativa</v>
      </c>
      <c r="U1479" s="45" t="s">
        <v>195</v>
      </c>
      <c r="V1479" s="42" t="str">
        <f>VLOOKUP(Tabla1[[#This Row],[PROGRAMA]],Hoja1!A:B,2,FALSE)</f>
        <v>9321. Gestión de ingresos e inspección</v>
      </c>
      <c r="W1479" s="45">
        <v>64</v>
      </c>
      <c r="X1479" s="45">
        <v>22799</v>
      </c>
    </row>
    <row r="1480" spans="1:24" x14ac:dyDescent="0.25">
      <c r="A1480" s="33">
        <v>220249000306</v>
      </c>
      <c r="B1480" s="55" t="s">
        <v>451</v>
      </c>
      <c r="C1480" s="34">
        <v>46023</v>
      </c>
      <c r="D1480" s="33">
        <v>22026001698</v>
      </c>
      <c r="E1480" s="55" t="s">
        <v>2770</v>
      </c>
      <c r="F1480" s="35">
        <v>9353.0400000000009</v>
      </c>
      <c r="G1480" s="55" t="s">
        <v>1915</v>
      </c>
      <c r="H1480" s="55" t="s">
        <v>2791</v>
      </c>
      <c r="I1480" s="33">
        <v>220</v>
      </c>
      <c r="J1480" s="55" t="s">
        <v>478</v>
      </c>
      <c r="K1480" s="55" t="s">
        <v>478</v>
      </c>
      <c r="L1480" s="55" t="s">
        <v>456</v>
      </c>
      <c r="M1480" s="55" t="s">
        <v>457</v>
      </c>
      <c r="N1480" s="55" t="s">
        <v>458</v>
      </c>
      <c r="O1480" s="32" t="s">
        <v>276</v>
      </c>
      <c r="P1480" s="32" t="s">
        <v>242</v>
      </c>
      <c r="Q1480" s="45">
        <v>6</v>
      </c>
      <c r="R1480" s="32" t="s">
        <v>232</v>
      </c>
      <c r="S1480" s="45" t="s">
        <v>74</v>
      </c>
      <c r="T1480" s="42" t="str">
        <f>VLOOKUP(Tabla1[[#This Row],[AREA]],Hoja1!A:B,2,FALSE)</f>
        <v>09. Turismo, eventos y marca ciudad</v>
      </c>
      <c r="U1480" s="45">
        <v>4321</v>
      </c>
      <c r="V1480" s="42" t="str">
        <f>VLOOKUP(Tabla1[[#This Row],[PROGRAMA]],Hoja1!A:B,2,FALSE)</f>
        <v>4321. Turismo</v>
      </c>
      <c r="W1480" s="45">
        <v>64</v>
      </c>
      <c r="X1480" s="45">
        <v>640</v>
      </c>
    </row>
    <row r="1481" spans="1:24" x14ac:dyDescent="0.25">
      <c r="A1481" s="33">
        <v>220259000720</v>
      </c>
      <c r="B1481" s="55" t="s">
        <v>451</v>
      </c>
      <c r="C1481" s="34">
        <v>46023</v>
      </c>
      <c r="D1481" s="33">
        <v>22026001711</v>
      </c>
      <c r="E1481" s="55" t="s">
        <v>2770</v>
      </c>
      <c r="F1481" s="35">
        <v>12599.34</v>
      </c>
      <c r="G1481" s="55" t="s">
        <v>2809</v>
      </c>
      <c r="H1481" s="55" t="s">
        <v>2810</v>
      </c>
      <c r="I1481" s="33">
        <v>220</v>
      </c>
      <c r="J1481" s="55" t="s">
        <v>455</v>
      </c>
      <c r="K1481" s="55" t="s">
        <v>455</v>
      </c>
      <c r="L1481" s="55" t="s">
        <v>456</v>
      </c>
      <c r="M1481" s="55" t="s">
        <v>457</v>
      </c>
      <c r="N1481" s="55" t="s">
        <v>458</v>
      </c>
      <c r="O1481" s="32" t="s">
        <v>276</v>
      </c>
      <c r="P1481" s="32" t="s">
        <v>242</v>
      </c>
      <c r="Q1481" s="45">
        <v>6</v>
      </c>
      <c r="R1481" s="32" t="s">
        <v>232</v>
      </c>
      <c r="S1481" s="45" t="s">
        <v>74</v>
      </c>
      <c r="T1481" s="42" t="str">
        <f>VLOOKUP(Tabla1[[#This Row],[AREA]],Hoja1!A:B,2,FALSE)</f>
        <v>09. Turismo, eventos y marca ciudad</v>
      </c>
      <c r="U1481" s="45">
        <v>4321</v>
      </c>
      <c r="V1481" s="42" t="str">
        <f>VLOOKUP(Tabla1[[#This Row],[PROGRAMA]],Hoja1!A:B,2,FALSE)</f>
        <v>4321. Turismo</v>
      </c>
      <c r="W1481" s="45">
        <v>64</v>
      </c>
      <c r="X1481" s="45">
        <v>640</v>
      </c>
    </row>
    <row r="1482" spans="1:24" x14ac:dyDescent="0.25">
      <c r="A1482" s="33">
        <v>220260008521</v>
      </c>
      <c r="B1482" s="55" t="s">
        <v>451</v>
      </c>
      <c r="C1482" s="34">
        <v>46100</v>
      </c>
      <c r="D1482" s="33">
        <v>22026002682</v>
      </c>
      <c r="E1482" s="55" t="s">
        <v>665</v>
      </c>
      <c r="F1482" s="35">
        <v>17787</v>
      </c>
      <c r="G1482" s="55" t="s">
        <v>2811</v>
      </c>
      <c r="H1482" s="55" t="s">
        <v>2812</v>
      </c>
      <c r="I1482" s="33">
        <v>220</v>
      </c>
      <c r="J1482" s="55" t="s">
        <v>494</v>
      </c>
      <c r="K1482" s="55" t="s">
        <v>494</v>
      </c>
      <c r="L1482" s="55" t="s">
        <v>456</v>
      </c>
      <c r="M1482" s="55" t="s">
        <v>467</v>
      </c>
      <c r="N1482" s="55" t="s">
        <v>468</v>
      </c>
      <c r="O1482" s="32" t="s">
        <v>281</v>
      </c>
      <c r="P1482" s="32" t="s">
        <v>242</v>
      </c>
      <c r="Q1482" s="45" t="s">
        <v>396</v>
      </c>
      <c r="R1482" s="32" t="s">
        <v>231</v>
      </c>
      <c r="S1482" s="45" t="s">
        <v>66</v>
      </c>
      <c r="T1482" s="42" t="str">
        <f>VLOOKUP(Tabla1[[#This Row],[AREA]],Hoja1!A:B,2,FALSE)</f>
        <v>01. Alcaldía</v>
      </c>
      <c r="U1482" s="45" t="s">
        <v>265</v>
      </c>
      <c r="V1482" s="42" t="str">
        <f>VLOOKUP(Tabla1[[#This Row],[PROGRAMA]],Hoja1!A:B,2,FALSE)</f>
        <v>4331. Desarrollo empresarial</v>
      </c>
      <c r="W1482" s="45">
        <v>64</v>
      </c>
      <c r="X1482" s="45">
        <v>22799</v>
      </c>
    </row>
    <row r="1483" spans="1:24" x14ac:dyDescent="0.25">
      <c r="A1483" s="33">
        <v>220260008791</v>
      </c>
      <c r="B1483" s="55" t="s">
        <v>451</v>
      </c>
      <c r="C1483" s="34">
        <v>46104</v>
      </c>
      <c r="D1483" s="33">
        <v>22026002861</v>
      </c>
      <c r="E1483" s="55" t="s">
        <v>665</v>
      </c>
      <c r="F1483" s="35">
        <v>17303</v>
      </c>
      <c r="G1483" s="55" t="s">
        <v>2813</v>
      </c>
      <c r="H1483" s="55" t="s">
        <v>2814</v>
      </c>
      <c r="I1483" s="33">
        <v>220</v>
      </c>
      <c r="J1483" s="55" t="s">
        <v>455</v>
      </c>
      <c r="K1483" s="55" t="s">
        <v>455</v>
      </c>
      <c r="L1483" s="55" t="s">
        <v>456</v>
      </c>
      <c r="M1483" s="55" t="s">
        <v>467</v>
      </c>
      <c r="N1483" s="55" t="s">
        <v>468</v>
      </c>
      <c r="O1483" s="32" t="s">
        <v>281</v>
      </c>
      <c r="P1483" s="32" t="s">
        <v>242</v>
      </c>
      <c r="Q1483" s="45" t="s">
        <v>396</v>
      </c>
      <c r="R1483" s="32" t="s">
        <v>231</v>
      </c>
      <c r="S1483" s="45" t="s">
        <v>66</v>
      </c>
      <c r="T1483" s="42" t="str">
        <f>VLOOKUP(Tabla1[[#This Row],[AREA]],Hoja1!A:B,2,FALSE)</f>
        <v>01. Alcaldía</v>
      </c>
      <c r="U1483" s="45" t="s">
        <v>265</v>
      </c>
      <c r="V1483" s="42" t="str">
        <f>VLOOKUP(Tabla1[[#This Row],[PROGRAMA]],Hoja1!A:B,2,FALSE)</f>
        <v>4331. Desarrollo empresarial</v>
      </c>
      <c r="W1483" s="45">
        <v>64</v>
      </c>
      <c r="X1483" s="45">
        <v>22799</v>
      </c>
    </row>
    <row r="1484" spans="1:24" x14ac:dyDescent="0.25">
      <c r="A1484" s="33">
        <v>220260007830</v>
      </c>
      <c r="B1484" s="55" t="s">
        <v>451</v>
      </c>
      <c r="C1484" s="34">
        <v>46094</v>
      </c>
      <c r="D1484" s="33">
        <v>22026002678</v>
      </c>
      <c r="E1484" s="55" t="s">
        <v>665</v>
      </c>
      <c r="F1484" s="35">
        <v>17303</v>
      </c>
      <c r="G1484" s="55" t="s">
        <v>2815</v>
      </c>
      <c r="H1484" s="55" t="s">
        <v>2816</v>
      </c>
      <c r="I1484" s="33">
        <v>220</v>
      </c>
      <c r="J1484" s="55" t="s">
        <v>455</v>
      </c>
      <c r="K1484" s="55" t="s">
        <v>455</v>
      </c>
      <c r="L1484" s="55" t="s">
        <v>456</v>
      </c>
      <c r="M1484" s="55" t="s">
        <v>467</v>
      </c>
      <c r="N1484" s="55" t="s">
        <v>468</v>
      </c>
      <c r="O1484" s="32" t="s">
        <v>281</v>
      </c>
      <c r="P1484" s="32" t="s">
        <v>242</v>
      </c>
      <c r="Q1484" s="45" t="s">
        <v>396</v>
      </c>
      <c r="R1484" s="32" t="s">
        <v>231</v>
      </c>
      <c r="S1484" s="45" t="s">
        <v>66</v>
      </c>
      <c r="T1484" s="42" t="str">
        <f>VLOOKUP(Tabla1[[#This Row],[AREA]],Hoja1!A:B,2,FALSE)</f>
        <v>01. Alcaldía</v>
      </c>
      <c r="U1484" s="45" t="s">
        <v>265</v>
      </c>
      <c r="V1484" s="42" t="str">
        <f>VLOOKUP(Tabla1[[#This Row],[PROGRAMA]],Hoja1!A:B,2,FALSE)</f>
        <v>4331. Desarrollo empresarial</v>
      </c>
      <c r="W1484" s="45">
        <v>64</v>
      </c>
      <c r="X1484" s="45">
        <v>22799</v>
      </c>
    </row>
    <row r="1485" spans="1:24" x14ac:dyDescent="0.25">
      <c r="A1485" s="33">
        <v>220260010418</v>
      </c>
      <c r="B1485" s="55" t="s">
        <v>485</v>
      </c>
      <c r="C1485" s="34">
        <v>46108</v>
      </c>
      <c r="D1485" s="33">
        <v>22026000868</v>
      </c>
      <c r="E1485" s="55" t="s">
        <v>1199</v>
      </c>
      <c r="F1485" s="35">
        <v>35.14</v>
      </c>
      <c r="G1485" s="55" t="s">
        <v>1200</v>
      </c>
      <c r="H1485" s="55" t="s">
        <v>2817</v>
      </c>
      <c r="I1485" s="33">
        <v>300</v>
      </c>
      <c r="J1485" s="55" t="s">
        <v>455</v>
      </c>
      <c r="K1485" s="55" t="s">
        <v>455</v>
      </c>
      <c r="L1485" s="55" t="s">
        <v>473</v>
      </c>
      <c r="M1485" s="55" t="s">
        <v>457</v>
      </c>
      <c r="N1485" s="55" t="s">
        <v>458</v>
      </c>
      <c r="O1485" s="32" t="s">
        <v>280</v>
      </c>
      <c r="P1485" s="32" t="s">
        <v>242</v>
      </c>
      <c r="Q1485" s="45" t="s">
        <v>396</v>
      </c>
      <c r="R1485" s="32" t="s">
        <v>231</v>
      </c>
      <c r="S1485" s="45" t="s">
        <v>68</v>
      </c>
      <c r="T1485" s="42" t="str">
        <f>VLOOKUP(Tabla1[[#This Row],[AREA]],Hoja1!A:B,2,FALSE)</f>
        <v>02. Urbanismo y vivienda</v>
      </c>
      <c r="U1485" s="45" t="s">
        <v>197</v>
      </c>
      <c r="V1485" s="42" t="str">
        <f>VLOOKUP(Tabla1[[#This Row],[PROGRAMA]],Hoja1!A:B,2,FALSE)</f>
        <v>9332. Mantenimiento de edificios e instalaciones municipales</v>
      </c>
      <c r="W1485" s="45">
        <v>64</v>
      </c>
      <c r="X1485" s="45">
        <v>212</v>
      </c>
    </row>
    <row r="1486" spans="1:24" x14ac:dyDescent="0.25">
      <c r="A1486" s="33">
        <v>220260007193</v>
      </c>
      <c r="B1486" s="55" t="s">
        <v>451</v>
      </c>
      <c r="C1486" s="34">
        <v>46092</v>
      </c>
      <c r="D1486" s="33">
        <v>22026002731</v>
      </c>
      <c r="E1486" s="55" t="s">
        <v>1221</v>
      </c>
      <c r="F1486" s="35">
        <v>16335</v>
      </c>
      <c r="G1486" s="55" t="s">
        <v>407</v>
      </c>
      <c r="H1486" s="55" t="s">
        <v>2818</v>
      </c>
      <c r="I1486" s="33">
        <v>220</v>
      </c>
      <c r="J1486" s="55" t="s">
        <v>455</v>
      </c>
      <c r="K1486" s="55" t="s">
        <v>455</v>
      </c>
      <c r="L1486" s="55" t="s">
        <v>456</v>
      </c>
      <c r="M1486" s="55" t="s">
        <v>467</v>
      </c>
      <c r="N1486" s="55" t="s">
        <v>468</v>
      </c>
      <c r="O1486" s="32" t="s">
        <v>281</v>
      </c>
      <c r="P1486" s="32" t="s">
        <v>242</v>
      </c>
      <c r="Q1486" s="45" t="s">
        <v>396</v>
      </c>
      <c r="R1486" s="32" t="s">
        <v>231</v>
      </c>
      <c r="S1486" s="45" t="s">
        <v>261</v>
      </c>
      <c r="T1486" s="42" t="str">
        <f>VLOOKUP(Tabla1[[#This Row],[AREA]],Hoja1!A:B,2,FALSE)</f>
        <v>05. Comercio, mercados y consumo</v>
      </c>
      <c r="U1486" s="45" t="s">
        <v>175</v>
      </c>
      <c r="V1486" s="42" t="str">
        <f>VLOOKUP(Tabla1[[#This Row],[PROGRAMA]],Hoja1!A:B,2,FALSE)</f>
        <v>4314. Actuaciones en materia de comercio minorista</v>
      </c>
      <c r="W1486" s="45">
        <v>64</v>
      </c>
      <c r="X1486" s="45">
        <v>22799</v>
      </c>
    </row>
    <row r="1487" spans="1:24" x14ac:dyDescent="0.25">
      <c r="A1487" s="33">
        <v>220260007845</v>
      </c>
      <c r="B1487" s="55" t="s">
        <v>451</v>
      </c>
      <c r="C1487" s="34">
        <v>46098</v>
      </c>
      <c r="D1487" s="33">
        <v>22026002194</v>
      </c>
      <c r="E1487" s="55" t="s">
        <v>640</v>
      </c>
      <c r="F1487" s="35">
        <v>14375.99</v>
      </c>
      <c r="G1487" s="55" t="s">
        <v>981</v>
      </c>
      <c r="H1487" s="55" t="s">
        <v>2819</v>
      </c>
      <c r="I1487" s="33">
        <v>220</v>
      </c>
      <c r="J1487" s="55" t="s">
        <v>812</v>
      </c>
      <c r="K1487" s="55" t="s">
        <v>455</v>
      </c>
      <c r="L1487" s="55" t="s">
        <v>456</v>
      </c>
      <c r="M1487" s="55" t="s">
        <v>457</v>
      </c>
      <c r="N1487" s="55" t="s">
        <v>458</v>
      </c>
      <c r="O1487" s="32" t="s">
        <v>280</v>
      </c>
      <c r="P1487" s="32" t="s">
        <v>242</v>
      </c>
      <c r="Q1487" s="45" t="s">
        <v>397</v>
      </c>
      <c r="R1487" s="32" t="s">
        <v>232</v>
      </c>
      <c r="S1487" s="45" t="s">
        <v>73</v>
      </c>
      <c r="T1487" s="42" t="str">
        <f>VLOOKUP(Tabla1[[#This Row],[AREA]],Hoja1!A:B,2,FALSE)</f>
        <v>08. Tráfico y movilidad</v>
      </c>
      <c r="U1487" s="45" t="s">
        <v>117</v>
      </c>
      <c r="V1487" s="42" t="str">
        <f>VLOOKUP(Tabla1[[#This Row],[PROGRAMA]],Hoja1!A:B,2,FALSE)</f>
        <v>1532. Pavimentación vias públicas y otros servicios urbanísticos</v>
      </c>
      <c r="W1487" s="45">
        <v>64</v>
      </c>
      <c r="X1487" s="45">
        <v>619</v>
      </c>
    </row>
    <row r="1488" spans="1:24" x14ac:dyDescent="0.25">
      <c r="A1488" s="33">
        <v>220260005058</v>
      </c>
      <c r="B1488" s="55" t="s">
        <v>485</v>
      </c>
      <c r="C1488" s="34">
        <v>46085</v>
      </c>
      <c r="D1488" s="33">
        <v>22026002247</v>
      </c>
      <c r="E1488" s="55" t="s">
        <v>1019</v>
      </c>
      <c r="F1488" s="35">
        <v>8.25</v>
      </c>
      <c r="G1488" s="55" t="s">
        <v>1403</v>
      </c>
      <c r="H1488" s="55" t="s">
        <v>2820</v>
      </c>
      <c r="I1488" s="33">
        <v>300</v>
      </c>
      <c r="J1488" s="55" t="s">
        <v>455</v>
      </c>
      <c r="K1488" s="55" t="s">
        <v>455</v>
      </c>
      <c r="L1488" s="55" t="s">
        <v>473</v>
      </c>
      <c r="M1488" s="55" t="s">
        <v>457</v>
      </c>
      <c r="N1488" s="55" t="s">
        <v>458</v>
      </c>
      <c r="O1488" s="32" t="s">
        <v>280</v>
      </c>
      <c r="P1488" s="32" t="s">
        <v>242</v>
      </c>
      <c r="Q1488" s="45" t="s">
        <v>396</v>
      </c>
      <c r="R1488" s="32" t="s">
        <v>231</v>
      </c>
      <c r="S1488" s="45" t="s">
        <v>262</v>
      </c>
      <c r="T1488" s="42" t="str">
        <f>VLOOKUP(Tabla1[[#This Row],[AREA]],Hoja1!A:B,2,FALSE)</f>
        <v>11. Salud pública y seguridad ciudadana</v>
      </c>
      <c r="U1488" s="45" t="s">
        <v>106</v>
      </c>
      <c r="V1488" s="42" t="str">
        <f>VLOOKUP(Tabla1[[#This Row],[PROGRAMA]],Hoja1!A:B,2,FALSE)</f>
        <v>1321. Policía municipal</v>
      </c>
      <c r="W1488" s="45">
        <v>64</v>
      </c>
      <c r="X1488" s="45">
        <v>22199</v>
      </c>
    </row>
    <row r="1489" spans="1:24" x14ac:dyDescent="0.25">
      <c r="A1489" s="33">
        <v>220260005060</v>
      </c>
      <c r="B1489" s="55" t="s">
        <v>485</v>
      </c>
      <c r="C1489" s="34">
        <v>46085</v>
      </c>
      <c r="D1489" s="33">
        <v>22026002247</v>
      </c>
      <c r="E1489" s="55" t="s">
        <v>1019</v>
      </c>
      <c r="F1489" s="35">
        <v>116.31</v>
      </c>
      <c r="G1489" s="55" t="s">
        <v>1403</v>
      </c>
      <c r="H1489" s="55" t="s">
        <v>2821</v>
      </c>
      <c r="I1489" s="33">
        <v>300</v>
      </c>
      <c r="J1489" s="55" t="s">
        <v>455</v>
      </c>
      <c r="K1489" s="55" t="s">
        <v>455</v>
      </c>
      <c r="L1489" s="55" t="s">
        <v>473</v>
      </c>
      <c r="M1489" s="55" t="s">
        <v>457</v>
      </c>
      <c r="N1489" s="55" t="s">
        <v>458</v>
      </c>
      <c r="O1489" s="32" t="s">
        <v>280</v>
      </c>
      <c r="P1489" s="32" t="s">
        <v>242</v>
      </c>
      <c r="Q1489" s="45" t="s">
        <v>396</v>
      </c>
      <c r="R1489" s="32" t="s">
        <v>231</v>
      </c>
      <c r="S1489" s="45" t="s">
        <v>262</v>
      </c>
      <c r="T1489" s="42" t="str">
        <f>VLOOKUP(Tabla1[[#This Row],[AREA]],Hoja1!A:B,2,FALSE)</f>
        <v>11. Salud pública y seguridad ciudadana</v>
      </c>
      <c r="U1489" s="45" t="s">
        <v>106</v>
      </c>
      <c r="V1489" s="42" t="str">
        <f>VLOOKUP(Tabla1[[#This Row],[PROGRAMA]],Hoja1!A:B,2,FALSE)</f>
        <v>1321. Policía municipal</v>
      </c>
      <c r="W1489" s="45">
        <v>64</v>
      </c>
      <c r="X1489" s="45">
        <v>22199</v>
      </c>
    </row>
    <row r="1490" spans="1:24" x14ac:dyDescent="0.25">
      <c r="A1490" s="33">
        <v>220260005355</v>
      </c>
      <c r="B1490" s="55" t="s">
        <v>485</v>
      </c>
      <c r="C1490" s="34">
        <v>46086</v>
      </c>
      <c r="D1490" s="33">
        <v>22026002189</v>
      </c>
      <c r="E1490" s="55" t="s">
        <v>537</v>
      </c>
      <c r="F1490" s="35">
        <v>56.72</v>
      </c>
      <c r="G1490" s="55" t="s">
        <v>1403</v>
      </c>
      <c r="H1490" s="55" t="s">
        <v>2822</v>
      </c>
      <c r="I1490" s="33">
        <v>300</v>
      </c>
      <c r="J1490" s="55" t="s">
        <v>455</v>
      </c>
      <c r="K1490" s="55" t="s">
        <v>455</v>
      </c>
      <c r="L1490" s="55" t="s">
        <v>473</v>
      </c>
      <c r="M1490" s="55" t="s">
        <v>457</v>
      </c>
      <c r="N1490" s="55" t="s">
        <v>458</v>
      </c>
      <c r="O1490" s="32" t="s">
        <v>280</v>
      </c>
      <c r="P1490" s="32" t="s">
        <v>242</v>
      </c>
      <c r="Q1490" s="45" t="s">
        <v>396</v>
      </c>
      <c r="R1490" s="32" t="s">
        <v>231</v>
      </c>
      <c r="S1490" s="45" t="s">
        <v>262</v>
      </c>
      <c r="T1490" s="42" t="str">
        <f>VLOOKUP(Tabla1[[#This Row],[AREA]],Hoja1!A:B,2,FALSE)</f>
        <v>11. Salud pública y seguridad ciudadana</v>
      </c>
      <c r="U1490" s="45" t="s">
        <v>112</v>
      </c>
      <c r="V1490" s="42" t="str">
        <f>VLOOKUP(Tabla1[[#This Row],[PROGRAMA]],Hoja1!A:B,2,FALSE)</f>
        <v>1361. Prevención y extinción de incencios</v>
      </c>
      <c r="W1490" s="45">
        <v>64</v>
      </c>
      <c r="X1490" s="45">
        <v>22199</v>
      </c>
    </row>
    <row r="1491" spans="1:24" x14ac:dyDescent="0.25">
      <c r="A1491" s="33">
        <v>220260005359</v>
      </c>
      <c r="B1491" s="55" t="s">
        <v>485</v>
      </c>
      <c r="C1491" s="34">
        <v>46086</v>
      </c>
      <c r="D1491" s="33">
        <v>22026002189</v>
      </c>
      <c r="E1491" s="55" t="s">
        <v>537</v>
      </c>
      <c r="F1491" s="35">
        <v>30.13</v>
      </c>
      <c r="G1491" s="55" t="s">
        <v>1403</v>
      </c>
      <c r="H1491" s="55" t="s">
        <v>2823</v>
      </c>
      <c r="I1491" s="33">
        <v>300</v>
      </c>
      <c r="J1491" s="55" t="s">
        <v>455</v>
      </c>
      <c r="K1491" s="55" t="s">
        <v>455</v>
      </c>
      <c r="L1491" s="55" t="s">
        <v>473</v>
      </c>
      <c r="M1491" s="55" t="s">
        <v>457</v>
      </c>
      <c r="N1491" s="55" t="s">
        <v>458</v>
      </c>
      <c r="O1491" s="32" t="s">
        <v>280</v>
      </c>
      <c r="P1491" s="32" t="s">
        <v>242</v>
      </c>
      <c r="Q1491" s="45" t="s">
        <v>396</v>
      </c>
      <c r="R1491" s="32" t="s">
        <v>231</v>
      </c>
      <c r="S1491" s="45" t="s">
        <v>262</v>
      </c>
      <c r="T1491" s="42" t="str">
        <f>VLOOKUP(Tabla1[[#This Row],[AREA]],Hoja1!A:B,2,FALSE)</f>
        <v>11. Salud pública y seguridad ciudadana</v>
      </c>
      <c r="U1491" s="45" t="s">
        <v>112</v>
      </c>
      <c r="V1491" s="42" t="str">
        <f>VLOOKUP(Tabla1[[#This Row],[PROGRAMA]],Hoja1!A:B,2,FALSE)</f>
        <v>1361. Prevención y extinción de incencios</v>
      </c>
      <c r="W1491" s="45">
        <v>64</v>
      </c>
      <c r="X1491" s="45">
        <v>22199</v>
      </c>
    </row>
    <row r="1492" spans="1:24" x14ac:dyDescent="0.25">
      <c r="A1492" s="33">
        <v>220260005375</v>
      </c>
      <c r="B1492" s="55" t="s">
        <v>485</v>
      </c>
      <c r="C1492" s="34">
        <v>46086</v>
      </c>
      <c r="D1492" s="33">
        <v>22026002189</v>
      </c>
      <c r="E1492" s="55" t="s">
        <v>537</v>
      </c>
      <c r="F1492" s="35">
        <v>51.47</v>
      </c>
      <c r="G1492" s="55" t="s">
        <v>1403</v>
      </c>
      <c r="H1492" s="55" t="s">
        <v>2824</v>
      </c>
      <c r="I1492" s="33">
        <v>300</v>
      </c>
      <c r="J1492" s="55" t="s">
        <v>455</v>
      </c>
      <c r="K1492" s="55" t="s">
        <v>455</v>
      </c>
      <c r="L1492" s="55" t="s">
        <v>473</v>
      </c>
      <c r="M1492" s="55" t="s">
        <v>457</v>
      </c>
      <c r="N1492" s="55" t="s">
        <v>458</v>
      </c>
      <c r="O1492" s="32" t="s">
        <v>280</v>
      </c>
      <c r="P1492" s="32" t="s">
        <v>242</v>
      </c>
      <c r="Q1492" s="45" t="s">
        <v>396</v>
      </c>
      <c r="R1492" s="32" t="s">
        <v>231</v>
      </c>
      <c r="S1492" s="45" t="s">
        <v>262</v>
      </c>
      <c r="T1492" s="42" t="str">
        <f>VLOOKUP(Tabla1[[#This Row],[AREA]],Hoja1!A:B,2,FALSE)</f>
        <v>11. Salud pública y seguridad ciudadana</v>
      </c>
      <c r="U1492" s="45" t="s">
        <v>112</v>
      </c>
      <c r="V1492" s="42" t="str">
        <f>VLOOKUP(Tabla1[[#This Row],[PROGRAMA]],Hoja1!A:B,2,FALSE)</f>
        <v>1361. Prevención y extinción de incencios</v>
      </c>
      <c r="W1492" s="45">
        <v>64</v>
      </c>
      <c r="X1492" s="45">
        <v>22199</v>
      </c>
    </row>
    <row r="1493" spans="1:24" x14ac:dyDescent="0.25">
      <c r="A1493" s="33">
        <v>220260005377</v>
      </c>
      <c r="B1493" s="55" t="s">
        <v>485</v>
      </c>
      <c r="C1493" s="34">
        <v>46086</v>
      </c>
      <c r="D1493" s="33">
        <v>22026002189</v>
      </c>
      <c r="E1493" s="55" t="s">
        <v>537</v>
      </c>
      <c r="F1493" s="35">
        <v>58.87</v>
      </c>
      <c r="G1493" s="55" t="s">
        <v>1403</v>
      </c>
      <c r="H1493" s="55" t="s">
        <v>2825</v>
      </c>
      <c r="I1493" s="33">
        <v>300</v>
      </c>
      <c r="J1493" s="55" t="s">
        <v>455</v>
      </c>
      <c r="K1493" s="55" t="s">
        <v>455</v>
      </c>
      <c r="L1493" s="55" t="s">
        <v>473</v>
      </c>
      <c r="M1493" s="55" t="s">
        <v>457</v>
      </c>
      <c r="N1493" s="55" t="s">
        <v>458</v>
      </c>
      <c r="O1493" s="32" t="s">
        <v>280</v>
      </c>
      <c r="P1493" s="32" t="s">
        <v>242</v>
      </c>
      <c r="Q1493" s="45" t="s">
        <v>396</v>
      </c>
      <c r="R1493" s="32" t="s">
        <v>231</v>
      </c>
      <c r="S1493" s="45" t="s">
        <v>262</v>
      </c>
      <c r="T1493" s="42" t="str">
        <f>VLOOKUP(Tabla1[[#This Row],[AREA]],Hoja1!A:B,2,FALSE)</f>
        <v>11. Salud pública y seguridad ciudadana</v>
      </c>
      <c r="U1493" s="45" t="s">
        <v>112</v>
      </c>
      <c r="V1493" s="42" t="str">
        <f>VLOOKUP(Tabla1[[#This Row],[PROGRAMA]],Hoja1!A:B,2,FALSE)</f>
        <v>1361. Prevención y extinción de incencios</v>
      </c>
      <c r="W1493" s="45">
        <v>64</v>
      </c>
      <c r="X1493" s="45">
        <v>22199</v>
      </c>
    </row>
    <row r="1494" spans="1:24" x14ac:dyDescent="0.25">
      <c r="A1494" s="33">
        <v>220260005403</v>
      </c>
      <c r="B1494" s="55" t="s">
        <v>485</v>
      </c>
      <c r="C1494" s="34">
        <v>46086</v>
      </c>
      <c r="D1494" s="33">
        <v>22026000943</v>
      </c>
      <c r="E1494" s="55" t="s">
        <v>507</v>
      </c>
      <c r="F1494" s="35">
        <v>1381.61</v>
      </c>
      <c r="G1494" s="55" t="s">
        <v>1403</v>
      </c>
      <c r="H1494" s="55" t="s">
        <v>2826</v>
      </c>
      <c r="I1494" s="33">
        <v>300</v>
      </c>
      <c r="J1494" s="55" t="s">
        <v>455</v>
      </c>
      <c r="K1494" s="55" t="s">
        <v>455</v>
      </c>
      <c r="L1494" s="55" t="s">
        <v>473</v>
      </c>
      <c r="M1494" s="55" t="s">
        <v>457</v>
      </c>
      <c r="N1494" s="55" t="s">
        <v>458</v>
      </c>
      <c r="O1494" s="32" t="s">
        <v>280</v>
      </c>
      <c r="P1494" s="32" t="s">
        <v>242</v>
      </c>
      <c r="Q1494" s="45" t="s">
        <v>396</v>
      </c>
      <c r="R1494" s="32" t="s">
        <v>231</v>
      </c>
      <c r="S1494" s="45" t="s">
        <v>71</v>
      </c>
      <c r="T1494" s="42" t="str">
        <f>VLOOKUP(Tabla1[[#This Row],[AREA]],Hoja1!A:B,2,FALSE)</f>
        <v>06. Educación y cultura</v>
      </c>
      <c r="U1494" s="45" t="s">
        <v>147</v>
      </c>
      <c r="V1494" s="42" t="str">
        <f>VLOOKUP(Tabla1[[#This Row],[PROGRAMA]],Hoja1!A:B,2,FALSE)</f>
        <v>3232. Conservación y mantenimiento centros educación infantil y primaria</v>
      </c>
      <c r="W1494" s="45">
        <v>64</v>
      </c>
      <c r="X1494" s="45">
        <v>212</v>
      </c>
    </row>
    <row r="1495" spans="1:24" x14ac:dyDescent="0.25">
      <c r="A1495" s="33">
        <v>220260005405</v>
      </c>
      <c r="B1495" s="55" t="s">
        <v>485</v>
      </c>
      <c r="C1495" s="34">
        <v>46086</v>
      </c>
      <c r="D1495" s="33">
        <v>22026000943</v>
      </c>
      <c r="E1495" s="55" t="s">
        <v>507</v>
      </c>
      <c r="F1495" s="35">
        <v>124.78</v>
      </c>
      <c r="G1495" s="55" t="s">
        <v>1403</v>
      </c>
      <c r="H1495" s="55" t="s">
        <v>2827</v>
      </c>
      <c r="I1495" s="33">
        <v>300</v>
      </c>
      <c r="J1495" s="55" t="s">
        <v>455</v>
      </c>
      <c r="K1495" s="55" t="s">
        <v>455</v>
      </c>
      <c r="L1495" s="55" t="s">
        <v>473</v>
      </c>
      <c r="M1495" s="55" t="s">
        <v>457</v>
      </c>
      <c r="N1495" s="55" t="s">
        <v>458</v>
      </c>
      <c r="O1495" s="32" t="s">
        <v>280</v>
      </c>
      <c r="P1495" s="32" t="s">
        <v>242</v>
      </c>
      <c r="Q1495" s="45" t="s">
        <v>396</v>
      </c>
      <c r="R1495" s="32" t="s">
        <v>231</v>
      </c>
      <c r="S1495" s="45" t="s">
        <v>71</v>
      </c>
      <c r="T1495" s="42" t="str">
        <f>VLOOKUP(Tabla1[[#This Row],[AREA]],Hoja1!A:B,2,FALSE)</f>
        <v>06. Educación y cultura</v>
      </c>
      <c r="U1495" s="45" t="s">
        <v>147</v>
      </c>
      <c r="V1495" s="42" t="str">
        <f>VLOOKUP(Tabla1[[#This Row],[PROGRAMA]],Hoja1!A:B,2,FALSE)</f>
        <v>3232. Conservación y mantenimiento centros educación infantil y primaria</v>
      </c>
      <c r="W1495" s="45">
        <v>64</v>
      </c>
      <c r="X1495" s="45">
        <v>212</v>
      </c>
    </row>
    <row r="1496" spans="1:24" x14ac:dyDescent="0.25">
      <c r="A1496" s="33">
        <v>220260005988</v>
      </c>
      <c r="B1496" s="55" t="s">
        <v>485</v>
      </c>
      <c r="C1496" s="34">
        <v>46086</v>
      </c>
      <c r="D1496" s="33">
        <v>22026000422</v>
      </c>
      <c r="E1496" s="55" t="s">
        <v>2707</v>
      </c>
      <c r="F1496" s="35">
        <v>23.26</v>
      </c>
      <c r="G1496" s="55" t="s">
        <v>1403</v>
      </c>
      <c r="H1496" s="55" t="s">
        <v>2708</v>
      </c>
      <c r="I1496" s="33">
        <v>300</v>
      </c>
      <c r="J1496" s="55" t="s">
        <v>455</v>
      </c>
      <c r="K1496" s="55" t="s">
        <v>455</v>
      </c>
      <c r="L1496" s="55" t="s">
        <v>473</v>
      </c>
      <c r="M1496" s="55" t="s">
        <v>457</v>
      </c>
      <c r="N1496" s="55" t="s">
        <v>458</v>
      </c>
      <c r="O1496" s="32" t="s">
        <v>280</v>
      </c>
      <c r="P1496" s="32" t="s">
        <v>242</v>
      </c>
      <c r="Q1496" s="45" t="s">
        <v>396</v>
      </c>
      <c r="R1496" s="32" t="s">
        <v>231</v>
      </c>
      <c r="S1496" s="45" t="s">
        <v>262</v>
      </c>
      <c r="T1496" s="42" t="str">
        <f>VLOOKUP(Tabla1[[#This Row],[AREA]],Hoja1!A:B,2,FALSE)</f>
        <v>11. Salud pública y seguridad ciudadana</v>
      </c>
      <c r="U1496" s="45" t="s">
        <v>118</v>
      </c>
      <c r="V1496" s="42" t="str">
        <f>VLOOKUP(Tabla1[[#This Row],[PROGRAMA]],Hoja1!A:B,2,FALSE)</f>
        <v>1621. Recogida de residuos</v>
      </c>
      <c r="W1496" s="45">
        <v>64</v>
      </c>
      <c r="X1496" s="45">
        <v>22199</v>
      </c>
    </row>
    <row r="1497" spans="1:24" x14ac:dyDescent="0.25">
      <c r="A1497" s="33">
        <v>220260005990</v>
      </c>
      <c r="B1497" s="55" t="s">
        <v>485</v>
      </c>
      <c r="C1497" s="34">
        <v>46086</v>
      </c>
      <c r="D1497" s="33">
        <v>22026000422</v>
      </c>
      <c r="E1497" s="55" t="s">
        <v>2707</v>
      </c>
      <c r="F1497" s="35">
        <v>297.5</v>
      </c>
      <c r="G1497" s="55" t="s">
        <v>1403</v>
      </c>
      <c r="H1497" s="55" t="s">
        <v>2708</v>
      </c>
      <c r="I1497" s="33">
        <v>300</v>
      </c>
      <c r="J1497" s="55" t="s">
        <v>455</v>
      </c>
      <c r="K1497" s="55" t="s">
        <v>455</v>
      </c>
      <c r="L1497" s="55" t="s">
        <v>473</v>
      </c>
      <c r="M1497" s="55" t="s">
        <v>457</v>
      </c>
      <c r="N1497" s="55" t="s">
        <v>458</v>
      </c>
      <c r="O1497" s="32" t="s">
        <v>280</v>
      </c>
      <c r="P1497" s="32" t="s">
        <v>242</v>
      </c>
      <c r="Q1497" s="45" t="s">
        <v>396</v>
      </c>
      <c r="R1497" s="32" t="s">
        <v>231</v>
      </c>
      <c r="S1497" s="45" t="s">
        <v>262</v>
      </c>
      <c r="T1497" s="42" t="str">
        <f>VLOOKUP(Tabla1[[#This Row],[AREA]],Hoja1!A:B,2,FALSE)</f>
        <v>11. Salud pública y seguridad ciudadana</v>
      </c>
      <c r="U1497" s="45" t="s">
        <v>118</v>
      </c>
      <c r="V1497" s="42" t="str">
        <f>VLOOKUP(Tabla1[[#This Row],[PROGRAMA]],Hoja1!A:B,2,FALSE)</f>
        <v>1621. Recogida de residuos</v>
      </c>
      <c r="W1497" s="45">
        <v>64</v>
      </c>
      <c r="X1497" s="45">
        <v>22199</v>
      </c>
    </row>
    <row r="1498" spans="1:24" x14ac:dyDescent="0.25">
      <c r="A1498" s="33">
        <v>220260006025</v>
      </c>
      <c r="B1498" s="55" t="s">
        <v>485</v>
      </c>
      <c r="C1498" s="34">
        <v>46086</v>
      </c>
      <c r="D1498" s="33">
        <v>22026000437</v>
      </c>
      <c r="E1498" s="55" t="s">
        <v>726</v>
      </c>
      <c r="F1498" s="35">
        <v>28.53</v>
      </c>
      <c r="G1498" s="55" t="s">
        <v>1403</v>
      </c>
      <c r="H1498" s="55" t="s">
        <v>2828</v>
      </c>
      <c r="I1498" s="33">
        <v>300</v>
      </c>
      <c r="J1498" s="55" t="s">
        <v>455</v>
      </c>
      <c r="K1498" s="55" t="s">
        <v>455</v>
      </c>
      <c r="L1498" s="55" t="s">
        <v>473</v>
      </c>
      <c r="M1498" s="55" t="s">
        <v>457</v>
      </c>
      <c r="N1498" s="55" t="s">
        <v>458</v>
      </c>
      <c r="O1498" s="32" t="s">
        <v>280</v>
      </c>
      <c r="P1498" s="32" t="s">
        <v>242</v>
      </c>
      <c r="Q1498" s="45" t="s">
        <v>396</v>
      </c>
      <c r="R1498" s="32" t="s">
        <v>231</v>
      </c>
      <c r="S1498" s="45" t="s">
        <v>69</v>
      </c>
      <c r="T1498" s="42" t="str">
        <f>VLOOKUP(Tabla1[[#This Row],[AREA]],Hoja1!A:B,2,FALSE)</f>
        <v>03. Participación ciudadana y deportes</v>
      </c>
      <c r="U1498" s="45" t="s">
        <v>192</v>
      </c>
      <c r="V1498" s="42" t="str">
        <f>VLOOKUP(Tabla1[[#This Row],[PROGRAMA]],Hoja1!A:B,2,FALSE)</f>
        <v>9241. Participación ciudadana</v>
      </c>
      <c r="W1498" s="45">
        <v>64</v>
      </c>
      <c r="X1498" s="45">
        <v>213</v>
      </c>
    </row>
    <row r="1499" spans="1:24" x14ac:dyDescent="0.25">
      <c r="A1499" s="33">
        <v>220260006839</v>
      </c>
      <c r="B1499" s="55" t="s">
        <v>485</v>
      </c>
      <c r="C1499" s="34">
        <v>46092</v>
      </c>
      <c r="D1499" s="33">
        <v>22026001767</v>
      </c>
      <c r="E1499" s="55" t="s">
        <v>909</v>
      </c>
      <c r="F1499" s="35">
        <v>63.73</v>
      </c>
      <c r="G1499" s="55" t="s">
        <v>1403</v>
      </c>
      <c r="H1499" s="55" t="s">
        <v>2829</v>
      </c>
      <c r="I1499" s="33">
        <v>300</v>
      </c>
      <c r="J1499" s="55" t="s">
        <v>455</v>
      </c>
      <c r="K1499" s="55" t="s">
        <v>455</v>
      </c>
      <c r="L1499" s="55" t="s">
        <v>473</v>
      </c>
      <c r="M1499" s="55" t="s">
        <v>457</v>
      </c>
      <c r="N1499" s="55" t="s">
        <v>458</v>
      </c>
      <c r="O1499" s="32" t="s">
        <v>280</v>
      </c>
      <c r="P1499" s="32" t="s">
        <v>242</v>
      </c>
      <c r="Q1499" s="45" t="s">
        <v>396</v>
      </c>
      <c r="R1499" s="32" t="s">
        <v>231</v>
      </c>
      <c r="S1499" s="45" t="s">
        <v>261</v>
      </c>
      <c r="T1499" s="42" t="str">
        <f>VLOOKUP(Tabla1[[#This Row],[AREA]],Hoja1!A:B,2,FALSE)</f>
        <v>05. Comercio, mercados y consumo</v>
      </c>
      <c r="U1499" s="45" t="s">
        <v>174</v>
      </c>
      <c r="V1499" s="42" t="str">
        <f>VLOOKUP(Tabla1[[#This Row],[PROGRAMA]],Hoja1!A:B,2,FALSE)</f>
        <v>4312. Mercados</v>
      </c>
      <c r="W1499" s="45">
        <v>64</v>
      </c>
      <c r="X1499" s="45">
        <v>22199</v>
      </c>
    </row>
    <row r="1500" spans="1:24" x14ac:dyDescent="0.25">
      <c r="A1500" s="33">
        <v>220260006891</v>
      </c>
      <c r="B1500" s="55" t="s">
        <v>485</v>
      </c>
      <c r="C1500" s="34">
        <v>46092</v>
      </c>
      <c r="D1500" s="33">
        <v>22026001960</v>
      </c>
      <c r="E1500" s="55" t="s">
        <v>486</v>
      </c>
      <c r="F1500" s="35">
        <v>56.04</v>
      </c>
      <c r="G1500" s="55" t="s">
        <v>1403</v>
      </c>
      <c r="H1500" s="55" t="s">
        <v>2830</v>
      </c>
      <c r="I1500" s="33">
        <v>300</v>
      </c>
      <c r="J1500" s="55" t="s">
        <v>455</v>
      </c>
      <c r="K1500" s="55" t="s">
        <v>455</v>
      </c>
      <c r="L1500" s="55" t="s">
        <v>473</v>
      </c>
      <c r="M1500" s="55" t="s">
        <v>457</v>
      </c>
      <c r="N1500" s="55" t="s">
        <v>458</v>
      </c>
      <c r="O1500" s="32" t="s">
        <v>280</v>
      </c>
      <c r="P1500" s="32" t="s">
        <v>242</v>
      </c>
      <c r="Q1500" s="45" t="s">
        <v>396</v>
      </c>
      <c r="R1500" s="32" t="s">
        <v>231</v>
      </c>
      <c r="S1500" s="45" t="s">
        <v>72</v>
      </c>
      <c r="T1500" s="42" t="str">
        <f>VLOOKUP(Tabla1[[#This Row],[AREA]],Hoja1!A:B,2,FALSE)</f>
        <v>07. Medio ambiente</v>
      </c>
      <c r="U1500" s="45" t="s">
        <v>126</v>
      </c>
      <c r="V1500" s="42" t="str">
        <f>VLOOKUP(Tabla1[[#This Row],[PROGRAMA]],Hoja1!A:B,2,FALSE)</f>
        <v>1711. Parques y jardines</v>
      </c>
      <c r="W1500" s="45">
        <v>64</v>
      </c>
      <c r="X1500" s="45">
        <v>22199</v>
      </c>
    </row>
    <row r="1501" spans="1:24" x14ac:dyDescent="0.25">
      <c r="A1501" s="33">
        <v>220260006893</v>
      </c>
      <c r="B1501" s="55" t="s">
        <v>485</v>
      </c>
      <c r="C1501" s="34">
        <v>46092</v>
      </c>
      <c r="D1501" s="33">
        <v>22026001960</v>
      </c>
      <c r="E1501" s="55" t="s">
        <v>486</v>
      </c>
      <c r="F1501" s="35">
        <v>840.42</v>
      </c>
      <c r="G1501" s="55" t="s">
        <v>1403</v>
      </c>
      <c r="H1501" s="55" t="s">
        <v>2831</v>
      </c>
      <c r="I1501" s="33">
        <v>300</v>
      </c>
      <c r="J1501" s="55" t="s">
        <v>455</v>
      </c>
      <c r="K1501" s="55" t="s">
        <v>455</v>
      </c>
      <c r="L1501" s="55" t="s">
        <v>473</v>
      </c>
      <c r="M1501" s="55" t="s">
        <v>457</v>
      </c>
      <c r="N1501" s="55" t="s">
        <v>458</v>
      </c>
      <c r="O1501" s="32" t="s">
        <v>280</v>
      </c>
      <c r="P1501" s="32" t="s">
        <v>242</v>
      </c>
      <c r="Q1501" s="45" t="s">
        <v>396</v>
      </c>
      <c r="R1501" s="32" t="s">
        <v>231</v>
      </c>
      <c r="S1501" s="45" t="s">
        <v>72</v>
      </c>
      <c r="T1501" s="42" t="str">
        <f>VLOOKUP(Tabla1[[#This Row],[AREA]],Hoja1!A:B,2,FALSE)</f>
        <v>07. Medio ambiente</v>
      </c>
      <c r="U1501" s="45" t="s">
        <v>126</v>
      </c>
      <c r="V1501" s="42" t="str">
        <f>VLOOKUP(Tabla1[[#This Row],[PROGRAMA]],Hoja1!A:B,2,FALSE)</f>
        <v>1711. Parques y jardines</v>
      </c>
      <c r="W1501" s="45">
        <v>64</v>
      </c>
      <c r="X1501" s="45">
        <v>22199</v>
      </c>
    </row>
    <row r="1502" spans="1:24" x14ac:dyDescent="0.25">
      <c r="A1502" s="33">
        <v>220260007023</v>
      </c>
      <c r="B1502" s="55" t="s">
        <v>485</v>
      </c>
      <c r="C1502" s="34">
        <v>46092</v>
      </c>
      <c r="D1502" s="33">
        <v>22026001173</v>
      </c>
      <c r="E1502" s="55" t="s">
        <v>2480</v>
      </c>
      <c r="F1502" s="35">
        <v>4571.7700000000004</v>
      </c>
      <c r="G1502" s="55" t="s">
        <v>1403</v>
      </c>
      <c r="H1502" s="55" t="s">
        <v>2832</v>
      </c>
      <c r="I1502" s="33">
        <v>300</v>
      </c>
      <c r="J1502" s="55" t="s">
        <v>455</v>
      </c>
      <c r="K1502" s="55" t="s">
        <v>455</v>
      </c>
      <c r="L1502" s="55" t="s">
        <v>456</v>
      </c>
      <c r="M1502" s="55" t="s">
        <v>457</v>
      </c>
      <c r="N1502" s="55" t="s">
        <v>458</v>
      </c>
      <c r="O1502" s="32" t="s">
        <v>280</v>
      </c>
      <c r="P1502" s="32" t="s">
        <v>242</v>
      </c>
      <c r="Q1502" s="45" t="s">
        <v>396</v>
      </c>
      <c r="R1502" s="32" t="s">
        <v>231</v>
      </c>
      <c r="S1502" s="45" t="s">
        <v>72</v>
      </c>
      <c r="T1502" s="42" t="str">
        <f>VLOOKUP(Tabla1[[#This Row],[AREA]],Hoja1!A:B,2,FALSE)</f>
        <v>07. Medio ambiente</v>
      </c>
      <c r="U1502" s="45" t="s">
        <v>126</v>
      </c>
      <c r="V1502" s="42" t="str">
        <f>VLOOKUP(Tabla1[[#This Row],[PROGRAMA]],Hoja1!A:B,2,FALSE)</f>
        <v>1711. Parques y jardines</v>
      </c>
      <c r="W1502" s="45">
        <v>64</v>
      </c>
      <c r="X1502" s="45">
        <v>213</v>
      </c>
    </row>
    <row r="1503" spans="1:24" x14ac:dyDescent="0.25">
      <c r="A1503" s="33">
        <v>220260007054</v>
      </c>
      <c r="B1503" s="55" t="s">
        <v>485</v>
      </c>
      <c r="C1503" s="34">
        <v>46092</v>
      </c>
      <c r="D1503" s="33">
        <v>22026002213</v>
      </c>
      <c r="E1503" s="55" t="s">
        <v>2713</v>
      </c>
      <c r="F1503" s="35">
        <v>9.66</v>
      </c>
      <c r="G1503" s="55" t="s">
        <v>1403</v>
      </c>
      <c r="H1503" s="55" t="s">
        <v>2833</v>
      </c>
      <c r="I1503" s="33">
        <v>300</v>
      </c>
      <c r="J1503" s="55" t="s">
        <v>455</v>
      </c>
      <c r="K1503" s="55" t="s">
        <v>455</v>
      </c>
      <c r="L1503" s="55" t="s">
        <v>473</v>
      </c>
      <c r="M1503" s="55" t="s">
        <v>457</v>
      </c>
      <c r="N1503" s="55" t="s">
        <v>458</v>
      </c>
      <c r="O1503" s="32" t="s">
        <v>280</v>
      </c>
      <c r="P1503" s="32" t="s">
        <v>242</v>
      </c>
      <c r="Q1503" s="45" t="s">
        <v>396</v>
      </c>
      <c r="R1503" s="32" t="s">
        <v>231</v>
      </c>
      <c r="S1503" s="45" t="s">
        <v>66</v>
      </c>
      <c r="T1503" s="42" t="str">
        <f>VLOOKUP(Tabla1[[#This Row],[AREA]],Hoja1!A:B,2,FALSE)</f>
        <v>01. Alcaldía</v>
      </c>
      <c r="U1503" s="45" t="s">
        <v>265</v>
      </c>
      <c r="V1503" s="42" t="str">
        <f>VLOOKUP(Tabla1[[#This Row],[PROGRAMA]],Hoja1!A:B,2,FALSE)</f>
        <v>4331. Desarrollo empresarial</v>
      </c>
      <c r="W1503" s="45">
        <v>64</v>
      </c>
      <c r="X1503" s="45">
        <v>212</v>
      </c>
    </row>
    <row r="1504" spans="1:24" x14ac:dyDescent="0.25">
      <c r="A1504" s="33">
        <v>220260007068</v>
      </c>
      <c r="B1504" s="55" t="s">
        <v>485</v>
      </c>
      <c r="C1504" s="34">
        <v>46092</v>
      </c>
      <c r="D1504" s="33">
        <v>22026002213</v>
      </c>
      <c r="E1504" s="55" t="s">
        <v>2713</v>
      </c>
      <c r="F1504" s="35">
        <v>96.55</v>
      </c>
      <c r="G1504" s="55" t="s">
        <v>1403</v>
      </c>
      <c r="H1504" s="55" t="s">
        <v>2834</v>
      </c>
      <c r="I1504" s="33">
        <v>300</v>
      </c>
      <c r="J1504" s="55" t="s">
        <v>455</v>
      </c>
      <c r="K1504" s="55" t="s">
        <v>455</v>
      </c>
      <c r="L1504" s="55" t="s">
        <v>473</v>
      </c>
      <c r="M1504" s="55" t="s">
        <v>457</v>
      </c>
      <c r="N1504" s="55" t="s">
        <v>458</v>
      </c>
      <c r="O1504" s="32" t="s">
        <v>280</v>
      </c>
      <c r="P1504" s="32" t="s">
        <v>242</v>
      </c>
      <c r="Q1504" s="45" t="s">
        <v>396</v>
      </c>
      <c r="R1504" s="32" t="s">
        <v>231</v>
      </c>
      <c r="S1504" s="45" t="s">
        <v>66</v>
      </c>
      <c r="T1504" s="42" t="str">
        <f>VLOOKUP(Tabla1[[#This Row],[AREA]],Hoja1!A:B,2,FALSE)</f>
        <v>01. Alcaldía</v>
      </c>
      <c r="U1504" s="45" t="s">
        <v>265</v>
      </c>
      <c r="V1504" s="42" t="str">
        <f>VLOOKUP(Tabla1[[#This Row],[PROGRAMA]],Hoja1!A:B,2,FALSE)</f>
        <v>4331. Desarrollo empresarial</v>
      </c>
      <c r="W1504" s="45">
        <v>64</v>
      </c>
      <c r="X1504" s="45">
        <v>212</v>
      </c>
    </row>
    <row r="1505" spans="1:24" x14ac:dyDescent="0.25">
      <c r="A1505" s="33">
        <v>220260007070</v>
      </c>
      <c r="B1505" s="55" t="s">
        <v>485</v>
      </c>
      <c r="C1505" s="34">
        <v>46092</v>
      </c>
      <c r="D1505" s="33">
        <v>22026002213</v>
      </c>
      <c r="E1505" s="55" t="s">
        <v>2713</v>
      </c>
      <c r="F1505" s="35">
        <v>72.84</v>
      </c>
      <c r="G1505" s="55" t="s">
        <v>1403</v>
      </c>
      <c r="H1505" s="55" t="s">
        <v>2835</v>
      </c>
      <c r="I1505" s="33">
        <v>300</v>
      </c>
      <c r="J1505" s="55" t="s">
        <v>455</v>
      </c>
      <c r="K1505" s="55" t="s">
        <v>455</v>
      </c>
      <c r="L1505" s="55" t="s">
        <v>473</v>
      </c>
      <c r="M1505" s="55" t="s">
        <v>457</v>
      </c>
      <c r="N1505" s="55" t="s">
        <v>458</v>
      </c>
      <c r="O1505" s="32" t="s">
        <v>280</v>
      </c>
      <c r="P1505" s="32" t="s">
        <v>242</v>
      </c>
      <c r="Q1505" s="45" t="s">
        <v>396</v>
      </c>
      <c r="R1505" s="32" t="s">
        <v>231</v>
      </c>
      <c r="S1505" s="45" t="s">
        <v>66</v>
      </c>
      <c r="T1505" s="42" t="str">
        <f>VLOOKUP(Tabla1[[#This Row],[AREA]],Hoja1!A:B,2,FALSE)</f>
        <v>01. Alcaldía</v>
      </c>
      <c r="U1505" s="45" t="s">
        <v>265</v>
      </c>
      <c r="V1505" s="42" t="str">
        <f>VLOOKUP(Tabla1[[#This Row],[PROGRAMA]],Hoja1!A:B,2,FALSE)</f>
        <v>4331. Desarrollo empresarial</v>
      </c>
      <c r="W1505" s="45">
        <v>64</v>
      </c>
      <c r="X1505" s="45">
        <v>212</v>
      </c>
    </row>
    <row r="1506" spans="1:24" x14ac:dyDescent="0.25">
      <c r="A1506" s="33">
        <v>220260007074</v>
      </c>
      <c r="B1506" s="55" t="s">
        <v>485</v>
      </c>
      <c r="C1506" s="34">
        <v>46092</v>
      </c>
      <c r="D1506" s="33">
        <v>22026002213</v>
      </c>
      <c r="E1506" s="55" t="s">
        <v>2713</v>
      </c>
      <c r="F1506" s="35">
        <v>205.1</v>
      </c>
      <c r="G1506" s="55" t="s">
        <v>1403</v>
      </c>
      <c r="H1506" s="55" t="s">
        <v>2836</v>
      </c>
      <c r="I1506" s="33">
        <v>300</v>
      </c>
      <c r="J1506" s="55" t="s">
        <v>455</v>
      </c>
      <c r="K1506" s="55" t="s">
        <v>455</v>
      </c>
      <c r="L1506" s="55" t="s">
        <v>473</v>
      </c>
      <c r="M1506" s="55" t="s">
        <v>457</v>
      </c>
      <c r="N1506" s="55" t="s">
        <v>458</v>
      </c>
      <c r="O1506" s="32" t="s">
        <v>280</v>
      </c>
      <c r="P1506" s="32" t="s">
        <v>242</v>
      </c>
      <c r="Q1506" s="45" t="s">
        <v>396</v>
      </c>
      <c r="R1506" s="32" t="s">
        <v>231</v>
      </c>
      <c r="S1506" s="45" t="s">
        <v>66</v>
      </c>
      <c r="T1506" s="42" t="str">
        <f>VLOOKUP(Tabla1[[#This Row],[AREA]],Hoja1!A:B,2,FALSE)</f>
        <v>01. Alcaldía</v>
      </c>
      <c r="U1506" s="45" t="s">
        <v>265</v>
      </c>
      <c r="V1506" s="42" t="str">
        <f>VLOOKUP(Tabla1[[#This Row],[PROGRAMA]],Hoja1!A:B,2,FALSE)</f>
        <v>4331. Desarrollo empresarial</v>
      </c>
      <c r="W1506" s="45">
        <v>64</v>
      </c>
      <c r="X1506" s="45">
        <v>212</v>
      </c>
    </row>
    <row r="1507" spans="1:24" x14ac:dyDescent="0.25">
      <c r="A1507" s="33">
        <v>220260007081</v>
      </c>
      <c r="B1507" s="55" t="s">
        <v>485</v>
      </c>
      <c r="C1507" s="34">
        <v>46092</v>
      </c>
      <c r="D1507" s="33">
        <v>22026002380</v>
      </c>
      <c r="E1507" s="55" t="s">
        <v>2717</v>
      </c>
      <c r="F1507" s="35">
        <v>40.659999999999997</v>
      </c>
      <c r="G1507" s="55" t="s">
        <v>1403</v>
      </c>
      <c r="H1507" s="55" t="s">
        <v>2837</v>
      </c>
      <c r="I1507" s="33">
        <v>300</v>
      </c>
      <c r="J1507" s="55" t="s">
        <v>455</v>
      </c>
      <c r="K1507" s="55" t="s">
        <v>455</v>
      </c>
      <c r="L1507" s="55" t="s">
        <v>473</v>
      </c>
      <c r="M1507" s="55" t="s">
        <v>457</v>
      </c>
      <c r="N1507" s="55" t="s">
        <v>458</v>
      </c>
      <c r="O1507" s="32" t="s">
        <v>280</v>
      </c>
      <c r="P1507" s="32" t="s">
        <v>242</v>
      </c>
      <c r="Q1507" s="45" t="s">
        <v>396</v>
      </c>
      <c r="R1507" s="32" t="s">
        <v>231</v>
      </c>
      <c r="S1507" s="45" t="s">
        <v>66</v>
      </c>
      <c r="T1507" s="42" t="str">
        <f>VLOOKUP(Tabla1[[#This Row],[AREA]],Hoja1!A:B,2,FALSE)</f>
        <v>01. Alcaldía</v>
      </c>
      <c r="U1507" s="45" t="s">
        <v>188</v>
      </c>
      <c r="V1507" s="42" t="str">
        <f>VLOOKUP(Tabla1[[#This Row],[PROGRAMA]],Hoja1!A:B,2,FALSE)</f>
        <v>9206. Archivo municipal</v>
      </c>
      <c r="W1507" s="45">
        <v>64</v>
      </c>
      <c r="X1507" s="45">
        <v>22199</v>
      </c>
    </row>
    <row r="1508" spans="1:24" x14ac:dyDescent="0.25">
      <c r="A1508" s="33">
        <v>220260007167</v>
      </c>
      <c r="B1508" s="55" t="s">
        <v>485</v>
      </c>
      <c r="C1508" s="34">
        <v>46092</v>
      </c>
      <c r="D1508" s="33">
        <v>22026000943</v>
      </c>
      <c r="E1508" s="55" t="s">
        <v>507</v>
      </c>
      <c r="F1508" s="35">
        <v>76.239999999999995</v>
      </c>
      <c r="G1508" s="55" t="s">
        <v>1403</v>
      </c>
      <c r="H1508" s="55" t="s">
        <v>2827</v>
      </c>
      <c r="I1508" s="33">
        <v>300</v>
      </c>
      <c r="J1508" s="55" t="s">
        <v>455</v>
      </c>
      <c r="K1508" s="55" t="s">
        <v>455</v>
      </c>
      <c r="L1508" s="55" t="s">
        <v>473</v>
      </c>
      <c r="M1508" s="55" t="s">
        <v>457</v>
      </c>
      <c r="N1508" s="55" t="s">
        <v>458</v>
      </c>
      <c r="O1508" s="32" t="s">
        <v>280</v>
      </c>
      <c r="P1508" s="32" t="s">
        <v>242</v>
      </c>
      <c r="Q1508" s="45" t="s">
        <v>396</v>
      </c>
      <c r="R1508" s="32" t="s">
        <v>231</v>
      </c>
      <c r="S1508" s="45" t="s">
        <v>71</v>
      </c>
      <c r="T1508" s="42" t="str">
        <f>VLOOKUP(Tabla1[[#This Row],[AREA]],Hoja1!A:B,2,FALSE)</f>
        <v>06. Educación y cultura</v>
      </c>
      <c r="U1508" s="45" t="s">
        <v>147</v>
      </c>
      <c r="V1508" s="42" t="str">
        <f>VLOOKUP(Tabla1[[#This Row],[PROGRAMA]],Hoja1!A:B,2,FALSE)</f>
        <v>3232. Conservación y mantenimiento centros educación infantil y primaria</v>
      </c>
      <c r="W1508" s="45">
        <v>64</v>
      </c>
      <c r="X1508" s="45">
        <v>212</v>
      </c>
    </row>
    <row r="1509" spans="1:24" x14ac:dyDescent="0.25">
      <c r="A1509" s="33">
        <v>220260007169</v>
      </c>
      <c r="B1509" s="55" t="s">
        <v>485</v>
      </c>
      <c r="C1509" s="34">
        <v>46092</v>
      </c>
      <c r="D1509" s="33">
        <v>22026000943</v>
      </c>
      <c r="E1509" s="55" t="s">
        <v>507</v>
      </c>
      <c r="F1509" s="35">
        <v>240.45</v>
      </c>
      <c r="G1509" s="55" t="s">
        <v>1403</v>
      </c>
      <c r="H1509" s="55" t="s">
        <v>2827</v>
      </c>
      <c r="I1509" s="33">
        <v>300</v>
      </c>
      <c r="J1509" s="55" t="s">
        <v>455</v>
      </c>
      <c r="K1509" s="55" t="s">
        <v>455</v>
      </c>
      <c r="L1509" s="55" t="s">
        <v>473</v>
      </c>
      <c r="M1509" s="55" t="s">
        <v>457</v>
      </c>
      <c r="N1509" s="55" t="s">
        <v>458</v>
      </c>
      <c r="O1509" s="32" t="s">
        <v>280</v>
      </c>
      <c r="P1509" s="32" t="s">
        <v>242</v>
      </c>
      <c r="Q1509" s="45" t="s">
        <v>396</v>
      </c>
      <c r="R1509" s="32" t="s">
        <v>231</v>
      </c>
      <c r="S1509" s="45" t="s">
        <v>71</v>
      </c>
      <c r="T1509" s="42" t="str">
        <f>VLOOKUP(Tabla1[[#This Row],[AREA]],Hoja1!A:B,2,FALSE)</f>
        <v>06. Educación y cultura</v>
      </c>
      <c r="U1509" s="45" t="s">
        <v>147</v>
      </c>
      <c r="V1509" s="42" t="str">
        <f>VLOOKUP(Tabla1[[#This Row],[PROGRAMA]],Hoja1!A:B,2,FALSE)</f>
        <v>3232. Conservación y mantenimiento centros educación infantil y primaria</v>
      </c>
      <c r="W1509" s="45">
        <v>64</v>
      </c>
      <c r="X1509" s="45">
        <v>212</v>
      </c>
    </row>
    <row r="1510" spans="1:24" x14ac:dyDescent="0.25">
      <c r="A1510" s="33">
        <v>220260008005</v>
      </c>
      <c r="B1510" s="55" t="s">
        <v>485</v>
      </c>
      <c r="C1510" s="34">
        <v>46099</v>
      </c>
      <c r="D1510" s="33">
        <v>22026000944</v>
      </c>
      <c r="E1510" s="55" t="s">
        <v>1949</v>
      </c>
      <c r="F1510" s="35">
        <v>6</v>
      </c>
      <c r="G1510" s="55" t="s">
        <v>1403</v>
      </c>
      <c r="H1510" s="55" t="s">
        <v>2838</v>
      </c>
      <c r="I1510" s="33">
        <v>300</v>
      </c>
      <c r="J1510" s="55" t="s">
        <v>455</v>
      </c>
      <c r="K1510" s="55" t="s">
        <v>455</v>
      </c>
      <c r="L1510" s="55" t="s">
        <v>473</v>
      </c>
      <c r="M1510" s="55" t="s">
        <v>457</v>
      </c>
      <c r="N1510" s="55" t="s">
        <v>458</v>
      </c>
      <c r="O1510" s="32" t="s">
        <v>280</v>
      </c>
      <c r="P1510" s="32" t="s">
        <v>242</v>
      </c>
      <c r="Q1510" s="45" t="s">
        <v>396</v>
      </c>
      <c r="R1510" s="32" t="s">
        <v>231</v>
      </c>
      <c r="S1510" s="45" t="s">
        <v>71</v>
      </c>
      <c r="T1510" s="42" t="str">
        <f>VLOOKUP(Tabla1[[#This Row],[AREA]],Hoja1!A:B,2,FALSE)</f>
        <v>06. Educación y cultura</v>
      </c>
      <c r="U1510" s="45" t="s">
        <v>145</v>
      </c>
      <c r="V1510" s="42" t="str">
        <f>VLOOKUP(Tabla1[[#This Row],[PROGRAMA]],Hoja1!A:B,2,FALSE)</f>
        <v>3231. Escuelas infantiles</v>
      </c>
      <c r="W1510" s="45">
        <v>64</v>
      </c>
      <c r="X1510" s="45">
        <v>212</v>
      </c>
    </row>
    <row r="1511" spans="1:24" x14ac:dyDescent="0.25">
      <c r="A1511" s="33">
        <v>220260008007</v>
      </c>
      <c r="B1511" s="55" t="s">
        <v>485</v>
      </c>
      <c r="C1511" s="34">
        <v>46099</v>
      </c>
      <c r="D1511" s="33">
        <v>22026000944</v>
      </c>
      <c r="E1511" s="55" t="s">
        <v>1949</v>
      </c>
      <c r="F1511" s="35">
        <v>29.34</v>
      </c>
      <c r="G1511" s="55" t="s">
        <v>1403</v>
      </c>
      <c r="H1511" s="55" t="s">
        <v>2839</v>
      </c>
      <c r="I1511" s="33">
        <v>300</v>
      </c>
      <c r="J1511" s="55" t="s">
        <v>455</v>
      </c>
      <c r="K1511" s="55" t="s">
        <v>455</v>
      </c>
      <c r="L1511" s="55" t="s">
        <v>473</v>
      </c>
      <c r="M1511" s="55" t="s">
        <v>457</v>
      </c>
      <c r="N1511" s="55" t="s">
        <v>458</v>
      </c>
      <c r="O1511" s="32" t="s">
        <v>280</v>
      </c>
      <c r="P1511" s="32" t="s">
        <v>242</v>
      </c>
      <c r="Q1511" s="45" t="s">
        <v>396</v>
      </c>
      <c r="R1511" s="32" t="s">
        <v>231</v>
      </c>
      <c r="S1511" s="45" t="s">
        <v>71</v>
      </c>
      <c r="T1511" s="42" t="str">
        <f>VLOOKUP(Tabla1[[#This Row],[AREA]],Hoja1!A:B,2,FALSE)</f>
        <v>06. Educación y cultura</v>
      </c>
      <c r="U1511" s="45" t="s">
        <v>145</v>
      </c>
      <c r="V1511" s="42" t="str">
        <f>VLOOKUP(Tabla1[[#This Row],[PROGRAMA]],Hoja1!A:B,2,FALSE)</f>
        <v>3231. Escuelas infantiles</v>
      </c>
      <c r="W1511" s="45">
        <v>64</v>
      </c>
      <c r="X1511" s="45">
        <v>212</v>
      </c>
    </row>
    <row r="1512" spans="1:24" x14ac:dyDescent="0.25">
      <c r="A1512" s="33">
        <v>220260008012</v>
      </c>
      <c r="B1512" s="55" t="s">
        <v>485</v>
      </c>
      <c r="C1512" s="34">
        <v>46099</v>
      </c>
      <c r="D1512" s="33">
        <v>22026000945</v>
      </c>
      <c r="E1512" s="55" t="s">
        <v>2121</v>
      </c>
      <c r="F1512" s="35">
        <v>147.32</v>
      </c>
      <c r="G1512" s="55" t="s">
        <v>1403</v>
      </c>
      <c r="H1512" s="55" t="s">
        <v>2719</v>
      </c>
      <c r="I1512" s="33">
        <v>300</v>
      </c>
      <c r="J1512" s="55" t="s">
        <v>455</v>
      </c>
      <c r="K1512" s="55" t="s">
        <v>455</v>
      </c>
      <c r="L1512" s="55" t="s">
        <v>473</v>
      </c>
      <c r="M1512" s="55" t="s">
        <v>457</v>
      </c>
      <c r="N1512" s="55" t="s">
        <v>458</v>
      </c>
      <c r="O1512" s="32" t="s">
        <v>280</v>
      </c>
      <c r="P1512" s="32" t="s">
        <v>242</v>
      </c>
      <c r="Q1512" s="45" t="s">
        <v>396</v>
      </c>
      <c r="R1512" s="32" t="s">
        <v>231</v>
      </c>
      <c r="S1512" s="45" t="s">
        <v>71</v>
      </c>
      <c r="T1512" s="42" t="str">
        <f>VLOOKUP(Tabla1[[#This Row],[AREA]],Hoja1!A:B,2,FALSE)</f>
        <v>06. Educación y cultura</v>
      </c>
      <c r="U1512" s="45" t="s">
        <v>153</v>
      </c>
      <c r="V1512" s="42" t="str">
        <f>VLOOKUP(Tabla1[[#This Row],[PROGRAMA]],Hoja1!A:B,2,FALSE)</f>
        <v>3321. Bibliotecas públicas</v>
      </c>
      <c r="W1512" s="45">
        <v>64</v>
      </c>
      <c r="X1512" s="45">
        <v>212</v>
      </c>
    </row>
    <row r="1513" spans="1:24" x14ac:dyDescent="0.25">
      <c r="A1513" s="33">
        <v>220260008036</v>
      </c>
      <c r="B1513" s="55" t="s">
        <v>485</v>
      </c>
      <c r="C1513" s="34">
        <v>46099</v>
      </c>
      <c r="D1513" s="33">
        <v>22026002189</v>
      </c>
      <c r="E1513" s="55" t="s">
        <v>537</v>
      </c>
      <c r="F1513" s="35">
        <v>364.2</v>
      </c>
      <c r="G1513" s="55" t="s">
        <v>1403</v>
      </c>
      <c r="H1513" s="55" t="s">
        <v>2840</v>
      </c>
      <c r="I1513" s="33">
        <v>300</v>
      </c>
      <c r="J1513" s="55" t="s">
        <v>455</v>
      </c>
      <c r="K1513" s="55" t="s">
        <v>455</v>
      </c>
      <c r="L1513" s="55" t="s">
        <v>473</v>
      </c>
      <c r="M1513" s="55" t="s">
        <v>457</v>
      </c>
      <c r="N1513" s="55" t="s">
        <v>458</v>
      </c>
      <c r="O1513" s="32" t="s">
        <v>280</v>
      </c>
      <c r="P1513" s="32" t="s">
        <v>242</v>
      </c>
      <c r="Q1513" s="45" t="s">
        <v>396</v>
      </c>
      <c r="R1513" s="32" t="s">
        <v>231</v>
      </c>
      <c r="S1513" s="45" t="s">
        <v>262</v>
      </c>
      <c r="T1513" s="42" t="str">
        <f>VLOOKUP(Tabla1[[#This Row],[AREA]],Hoja1!A:B,2,FALSE)</f>
        <v>11. Salud pública y seguridad ciudadana</v>
      </c>
      <c r="U1513" s="45" t="s">
        <v>112</v>
      </c>
      <c r="V1513" s="42" t="str">
        <f>VLOOKUP(Tabla1[[#This Row],[PROGRAMA]],Hoja1!A:B,2,FALSE)</f>
        <v>1361. Prevención y extinción de incencios</v>
      </c>
      <c r="W1513" s="45">
        <v>64</v>
      </c>
      <c r="X1513" s="45">
        <v>22199</v>
      </c>
    </row>
    <row r="1514" spans="1:24" x14ac:dyDescent="0.25">
      <c r="A1514" s="33">
        <v>220260008079</v>
      </c>
      <c r="B1514" s="55" t="s">
        <v>485</v>
      </c>
      <c r="C1514" s="34">
        <v>46099</v>
      </c>
      <c r="D1514" s="33">
        <v>22026000422</v>
      </c>
      <c r="E1514" s="55" t="s">
        <v>2707</v>
      </c>
      <c r="F1514" s="35">
        <v>9.75</v>
      </c>
      <c r="G1514" s="55" t="s">
        <v>1403</v>
      </c>
      <c r="H1514" s="55" t="s">
        <v>2708</v>
      </c>
      <c r="I1514" s="33">
        <v>300</v>
      </c>
      <c r="J1514" s="55" t="s">
        <v>455</v>
      </c>
      <c r="K1514" s="55" t="s">
        <v>455</v>
      </c>
      <c r="L1514" s="55" t="s">
        <v>473</v>
      </c>
      <c r="M1514" s="55" t="s">
        <v>457</v>
      </c>
      <c r="N1514" s="55" t="s">
        <v>458</v>
      </c>
      <c r="O1514" s="32" t="s">
        <v>280</v>
      </c>
      <c r="P1514" s="32" t="s">
        <v>242</v>
      </c>
      <c r="Q1514" s="45" t="s">
        <v>396</v>
      </c>
      <c r="R1514" s="32" t="s">
        <v>231</v>
      </c>
      <c r="S1514" s="45" t="s">
        <v>262</v>
      </c>
      <c r="T1514" s="42" t="str">
        <f>VLOOKUP(Tabla1[[#This Row],[AREA]],Hoja1!A:B,2,FALSE)</f>
        <v>11. Salud pública y seguridad ciudadana</v>
      </c>
      <c r="U1514" s="45" t="s">
        <v>118</v>
      </c>
      <c r="V1514" s="42" t="str">
        <f>VLOOKUP(Tabla1[[#This Row],[PROGRAMA]],Hoja1!A:B,2,FALSE)</f>
        <v>1621. Recogida de residuos</v>
      </c>
      <c r="W1514" s="45">
        <v>64</v>
      </c>
      <c r="X1514" s="45">
        <v>22199</v>
      </c>
    </row>
    <row r="1515" spans="1:24" x14ac:dyDescent="0.25">
      <c r="A1515" s="33">
        <v>220260008081</v>
      </c>
      <c r="B1515" s="55" t="s">
        <v>485</v>
      </c>
      <c r="C1515" s="34">
        <v>46099</v>
      </c>
      <c r="D1515" s="33">
        <v>22026000422</v>
      </c>
      <c r="E1515" s="55" t="s">
        <v>2707</v>
      </c>
      <c r="F1515" s="35">
        <v>236.57</v>
      </c>
      <c r="G1515" s="55" t="s">
        <v>1403</v>
      </c>
      <c r="H1515" s="55" t="s">
        <v>2708</v>
      </c>
      <c r="I1515" s="33">
        <v>300</v>
      </c>
      <c r="J1515" s="55" t="s">
        <v>455</v>
      </c>
      <c r="K1515" s="55" t="s">
        <v>455</v>
      </c>
      <c r="L1515" s="55" t="s">
        <v>473</v>
      </c>
      <c r="M1515" s="55" t="s">
        <v>457</v>
      </c>
      <c r="N1515" s="55" t="s">
        <v>458</v>
      </c>
      <c r="O1515" s="32" t="s">
        <v>280</v>
      </c>
      <c r="P1515" s="32" t="s">
        <v>242</v>
      </c>
      <c r="Q1515" s="45" t="s">
        <v>396</v>
      </c>
      <c r="R1515" s="32" t="s">
        <v>231</v>
      </c>
      <c r="S1515" s="45" t="s">
        <v>262</v>
      </c>
      <c r="T1515" s="42" t="str">
        <f>VLOOKUP(Tabla1[[#This Row],[AREA]],Hoja1!A:B,2,FALSE)</f>
        <v>11. Salud pública y seguridad ciudadana</v>
      </c>
      <c r="U1515" s="45" t="s">
        <v>118</v>
      </c>
      <c r="V1515" s="42" t="str">
        <f>VLOOKUP(Tabla1[[#This Row],[PROGRAMA]],Hoja1!A:B,2,FALSE)</f>
        <v>1621. Recogida de residuos</v>
      </c>
      <c r="W1515" s="45">
        <v>64</v>
      </c>
      <c r="X1515" s="45">
        <v>22199</v>
      </c>
    </row>
    <row r="1516" spans="1:24" x14ac:dyDescent="0.25">
      <c r="A1516" s="33">
        <v>220260008083</v>
      </c>
      <c r="B1516" s="55" t="s">
        <v>485</v>
      </c>
      <c r="C1516" s="34">
        <v>46099</v>
      </c>
      <c r="D1516" s="33">
        <v>22026000422</v>
      </c>
      <c r="E1516" s="55" t="s">
        <v>2707</v>
      </c>
      <c r="F1516" s="35">
        <v>55.94</v>
      </c>
      <c r="G1516" s="55" t="s">
        <v>1403</v>
      </c>
      <c r="H1516" s="55" t="s">
        <v>2708</v>
      </c>
      <c r="I1516" s="33">
        <v>300</v>
      </c>
      <c r="J1516" s="55" t="s">
        <v>455</v>
      </c>
      <c r="K1516" s="55" t="s">
        <v>455</v>
      </c>
      <c r="L1516" s="55" t="s">
        <v>473</v>
      </c>
      <c r="M1516" s="55" t="s">
        <v>457</v>
      </c>
      <c r="N1516" s="55" t="s">
        <v>458</v>
      </c>
      <c r="O1516" s="32" t="s">
        <v>280</v>
      </c>
      <c r="P1516" s="32" t="s">
        <v>242</v>
      </c>
      <c r="Q1516" s="45" t="s">
        <v>396</v>
      </c>
      <c r="R1516" s="32" t="s">
        <v>231</v>
      </c>
      <c r="S1516" s="45" t="s">
        <v>262</v>
      </c>
      <c r="T1516" s="42" t="str">
        <f>VLOOKUP(Tabla1[[#This Row],[AREA]],Hoja1!A:B,2,FALSE)</f>
        <v>11. Salud pública y seguridad ciudadana</v>
      </c>
      <c r="U1516" s="45" t="s">
        <v>118</v>
      </c>
      <c r="V1516" s="42" t="str">
        <f>VLOOKUP(Tabla1[[#This Row],[PROGRAMA]],Hoja1!A:B,2,FALSE)</f>
        <v>1621. Recogida de residuos</v>
      </c>
      <c r="W1516" s="45">
        <v>64</v>
      </c>
      <c r="X1516" s="45">
        <v>22199</v>
      </c>
    </row>
    <row r="1517" spans="1:24" x14ac:dyDescent="0.25">
      <c r="A1517" s="33">
        <v>220260008125</v>
      </c>
      <c r="B1517" s="55" t="s">
        <v>485</v>
      </c>
      <c r="C1517" s="34">
        <v>46099</v>
      </c>
      <c r="D1517" s="33">
        <v>22026000943</v>
      </c>
      <c r="E1517" s="55" t="s">
        <v>507</v>
      </c>
      <c r="F1517" s="35">
        <v>368.17</v>
      </c>
      <c r="G1517" s="55" t="s">
        <v>1403</v>
      </c>
      <c r="H1517" s="55" t="s">
        <v>2841</v>
      </c>
      <c r="I1517" s="33">
        <v>300</v>
      </c>
      <c r="J1517" s="55" t="s">
        <v>455</v>
      </c>
      <c r="K1517" s="55" t="s">
        <v>455</v>
      </c>
      <c r="L1517" s="55" t="s">
        <v>473</v>
      </c>
      <c r="M1517" s="55" t="s">
        <v>457</v>
      </c>
      <c r="N1517" s="55" t="s">
        <v>458</v>
      </c>
      <c r="O1517" s="32" t="s">
        <v>280</v>
      </c>
      <c r="P1517" s="32" t="s">
        <v>242</v>
      </c>
      <c r="Q1517" s="45" t="s">
        <v>396</v>
      </c>
      <c r="R1517" s="32" t="s">
        <v>231</v>
      </c>
      <c r="S1517" s="45" t="s">
        <v>71</v>
      </c>
      <c r="T1517" s="42" t="str">
        <f>VLOOKUP(Tabla1[[#This Row],[AREA]],Hoja1!A:B,2,FALSE)</f>
        <v>06. Educación y cultura</v>
      </c>
      <c r="U1517" s="45" t="s">
        <v>147</v>
      </c>
      <c r="V1517" s="42" t="str">
        <f>VLOOKUP(Tabla1[[#This Row],[PROGRAMA]],Hoja1!A:B,2,FALSE)</f>
        <v>3232. Conservación y mantenimiento centros educación infantil y primaria</v>
      </c>
      <c r="W1517" s="45">
        <v>64</v>
      </c>
      <c r="X1517" s="45">
        <v>212</v>
      </c>
    </row>
    <row r="1518" spans="1:24" x14ac:dyDescent="0.25">
      <c r="A1518" s="33">
        <v>220260008952</v>
      </c>
      <c r="B1518" s="55" t="s">
        <v>485</v>
      </c>
      <c r="C1518" s="34">
        <v>46106</v>
      </c>
      <c r="D1518" s="33">
        <v>22026001176</v>
      </c>
      <c r="E1518" s="55" t="s">
        <v>2711</v>
      </c>
      <c r="F1518" s="35">
        <v>124.21</v>
      </c>
      <c r="G1518" s="55" t="s">
        <v>1403</v>
      </c>
      <c r="H1518" s="55" t="s">
        <v>2842</v>
      </c>
      <c r="I1518" s="33">
        <v>300</v>
      </c>
      <c r="J1518" s="55" t="s">
        <v>455</v>
      </c>
      <c r="K1518" s="55" t="s">
        <v>455</v>
      </c>
      <c r="L1518" s="55" t="s">
        <v>473</v>
      </c>
      <c r="M1518" s="55" t="s">
        <v>457</v>
      </c>
      <c r="N1518" s="55" t="s">
        <v>458</v>
      </c>
      <c r="O1518" s="32" t="s">
        <v>280</v>
      </c>
      <c r="P1518" s="32" t="s">
        <v>242</v>
      </c>
      <c r="Q1518" s="45" t="s">
        <v>396</v>
      </c>
      <c r="R1518" s="32" t="s">
        <v>231</v>
      </c>
      <c r="S1518" s="45" t="s">
        <v>75</v>
      </c>
      <c r="T1518" s="42" t="str">
        <f>VLOOKUP(Tabla1[[#This Row],[AREA]],Hoja1!A:B,2,FALSE)</f>
        <v>10. Personas mayores, familia y servicios sociales</v>
      </c>
      <c r="U1518" s="45" t="s">
        <v>139</v>
      </c>
      <c r="V1518" s="42" t="str">
        <f>VLOOKUP(Tabla1[[#This Row],[PROGRAMA]],Hoja1!A:B,2,FALSE)</f>
        <v>2412. Formación para el empleo</v>
      </c>
      <c r="W1518" s="45">
        <v>64</v>
      </c>
      <c r="X1518" s="45">
        <v>212</v>
      </c>
    </row>
    <row r="1519" spans="1:24" x14ac:dyDescent="0.25">
      <c r="A1519" s="33">
        <v>220260009025</v>
      </c>
      <c r="B1519" s="55" t="s">
        <v>485</v>
      </c>
      <c r="C1519" s="34">
        <v>46106</v>
      </c>
      <c r="D1519" s="33">
        <v>22026000944</v>
      </c>
      <c r="E1519" s="55" t="s">
        <v>1949</v>
      </c>
      <c r="F1519" s="35">
        <v>553.54</v>
      </c>
      <c r="G1519" s="55" t="s">
        <v>1403</v>
      </c>
      <c r="H1519" s="55" t="s">
        <v>2843</v>
      </c>
      <c r="I1519" s="33">
        <v>300</v>
      </c>
      <c r="J1519" s="55" t="s">
        <v>455</v>
      </c>
      <c r="K1519" s="55" t="s">
        <v>455</v>
      </c>
      <c r="L1519" s="55" t="s">
        <v>473</v>
      </c>
      <c r="M1519" s="55" t="s">
        <v>457</v>
      </c>
      <c r="N1519" s="55" t="s">
        <v>458</v>
      </c>
      <c r="O1519" s="32" t="s">
        <v>280</v>
      </c>
      <c r="P1519" s="32" t="s">
        <v>242</v>
      </c>
      <c r="Q1519" s="45" t="s">
        <v>396</v>
      </c>
      <c r="R1519" s="32" t="s">
        <v>231</v>
      </c>
      <c r="S1519" s="45" t="s">
        <v>71</v>
      </c>
      <c r="T1519" s="42" t="str">
        <f>VLOOKUP(Tabla1[[#This Row],[AREA]],Hoja1!A:B,2,FALSE)</f>
        <v>06. Educación y cultura</v>
      </c>
      <c r="U1519" s="45" t="s">
        <v>145</v>
      </c>
      <c r="V1519" s="42" t="str">
        <f>VLOOKUP(Tabla1[[#This Row],[PROGRAMA]],Hoja1!A:B,2,FALSE)</f>
        <v>3231. Escuelas infantiles</v>
      </c>
      <c r="W1519" s="45">
        <v>64</v>
      </c>
      <c r="X1519" s="45">
        <v>212</v>
      </c>
    </row>
    <row r="1520" spans="1:24" x14ac:dyDescent="0.25">
      <c r="A1520" s="33">
        <v>220260009083</v>
      </c>
      <c r="B1520" s="55" t="s">
        <v>485</v>
      </c>
      <c r="C1520" s="34">
        <v>46106</v>
      </c>
      <c r="D1520" s="33">
        <v>22026000945</v>
      </c>
      <c r="E1520" s="55" t="s">
        <v>2121</v>
      </c>
      <c r="F1520" s="35">
        <v>83.13</v>
      </c>
      <c r="G1520" s="55" t="s">
        <v>1403</v>
      </c>
      <c r="H1520" s="55" t="s">
        <v>2844</v>
      </c>
      <c r="I1520" s="33">
        <v>300</v>
      </c>
      <c r="J1520" s="55" t="s">
        <v>455</v>
      </c>
      <c r="K1520" s="55" t="s">
        <v>455</v>
      </c>
      <c r="L1520" s="55" t="s">
        <v>473</v>
      </c>
      <c r="M1520" s="55" t="s">
        <v>457</v>
      </c>
      <c r="N1520" s="55" t="s">
        <v>458</v>
      </c>
      <c r="O1520" s="32" t="s">
        <v>280</v>
      </c>
      <c r="P1520" s="32" t="s">
        <v>242</v>
      </c>
      <c r="Q1520" s="45" t="s">
        <v>396</v>
      </c>
      <c r="R1520" s="32" t="s">
        <v>231</v>
      </c>
      <c r="S1520" s="45" t="s">
        <v>71</v>
      </c>
      <c r="T1520" s="42" t="str">
        <f>VLOOKUP(Tabla1[[#This Row],[AREA]],Hoja1!A:B,2,FALSE)</f>
        <v>06. Educación y cultura</v>
      </c>
      <c r="U1520" s="45" t="s">
        <v>153</v>
      </c>
      <c r="V1520" s="42" t="str">
        <f>VLOOKUP(Tabla1[[#This Row],[PROGRAMA]],Hoja1!A:B,2,FALSE)</f>
        <v>3321. Bibliotecas públicas</v>
      </c>
      <c r="W1520" s="45">
        <v>64</v>
      </c>
      <c r="X1520" s="45">
        <v>212</v>
      </c>
    </row>
    <row r="1521" spans="1:24" x14ac:dyDescent="0.25">
      <c r="A1521" s="33">
        <v>220260009207</v>
      </c>
      <c r="B1521" s="55" t="s">
        <v>485</v>
      </c>
      <c r="C1521" s="34">
        <v>46107</v>
      </c>
      <c r="D1521" s="33">
        <v>22026002213</v>
      </c>
      <c r="E1521" s="55" t="s">
        <v>2713</v>
      </c>
      <c r="F1521" s="35">
        <v>386.45</v>
      </c>
      <c r="G1521" s="55" t="s">
        <v>1403</v>
      </c>
      <c r="H1521" s="55" t="s">
        <v>2845</v>
      </c>
      <c r="I1521" s="33">
        <v>300</v>
      </c>
      <c r="J1521" s="55" t="s">
        <v>455</v>
      </c>
      <c r="K1521" s="55" t="s">
        <v>455</v>
      </c>
      <c r="L1521" s="55" t="s">
        <v>473</v>
      </c>
      <c r="M1521" s="55" t="s">
        <v>457</v>
      </c>
      <c r="N1521" s="55" t="s">
        <v>458</v>
      </c>
      <c r="O1521" s="32" t="s">
        <v>280</v>
      </c>
      <c r="P1521" s="32" t="s">
        <v>242</v>
      </c>
      <c r="Q1521" s="45" t="s">
        <v>396</v>
      </c>
      <c r="R1521" s="32" t="s">
        <v>231</v>
      </c>
      <c r="S1521" s="45" t="s">
        <v>66</v>
      </c>
      <c r="T1521" s="42" t="str">
        <f>VLOOKUP(Tabla1[[#This Row],[AREA]],Hoja1!A:B,2,FALSE)</f>
        <v>01. Alcaldía</v>
      </c>
      <c r="U1521" s="45" t="s">
        <v>265</v>
      </c>
      <c r="V1521" s="42" t="str">
        <f>VLOOKUP(Tabla1[[#This Row],[PROGRAMA]],Hoja1!A:B,2,FALSE)</f>
        <v>4331. Desarrollo empresarial</v>
      </c>
      <c r="W1521" s="45">
        <v>64</v>
      </c>
      <c r="X1521" s="45">
        <v>212</v>
      </c>
    </row>
    <row r="1522" spans="1:24" x14ac:dyDescent="0.25">
      <c r="A1522" s="33">
        <v>220260009282</v>
      </c>
      <c r="B1522" s="55" t="s">
        <v>485</v>
      </c>
      <c r="C1522" s="34">
        <v>46107</v>
      </c>
      <c r="D1522" s="33">
        <v>22026001960</v>
      </c>
      <c r="E1522" s="55" t="s">
        <v>486</v>
      </c>
      <c r="F1522" s="35">
        <v>371.19</v>
      </c>
      <c r="G1522" s="55" t="s">
        <v>1403</v>
      </c>
      <c r="H1522" s="55" t="s">
        <v>2846</v>
      </c>
      <c r="I1522" s="33">
        <v>300</v>
      </c>
      <c r="J1522" s="55" t="s">
        <v>455</v>
      </c>
      <c r="K1522" s="55" t="s">
        <v>455</v>
      </c>
      <c r="L1522" s="55" t="s">
        <v>473</v>
      </c>
      <c r="M1522" s="55" t="s">
        <v>457</v>
      </c>
      <c r="N1522" s="55" t="s">
        <v>458</v>
      </c>
      <c r="O1522" s="32" t="s">
        <v>280</v>
      </c>
      <c r="P1522" s="32" t="s">
        <v>242</v>
      </c>
      <c r="Q1522" s="45" t="s">
        <v>396</v>
      </c>
      <c r="R1522" s="32" t="s">
        <v>231</v>
      </c>
      <c r="S1522" s="45" t="s">
        <v>72</v>
      </c>
      <c r="T1522" s="42" t="str">
        <f>VLOOKUP(Tabla1[[#This Row],[AREA]],Hoja1!A:B,2,FALSE)</f>
        <v>07. Medio ambiente</v>
      </c>
      <c r="U1522" s="45" t="s">
        <v>126</v>
      </c>
      <c r="V1522" s="42" t="str">
        <f>VLOOKUP(Tabla1[[#This Row],[PROGRAMA]],Hoja1!A:B,2,FALSE)</f>
        <v>1711. Parques y jardines</v>
      </c>
      <c r="W1522" s="45">
        <v>64</v>
      </c>
      <c r="X1522" s="45">
        <v>22199</v>
      </c>
    </row>
    <row r="1523" spans="1:24" x14ac:dyDescent="0.25">
      <c r="A1523" s="33">
        <v>220260009284</v>
      </c>
      <c r="B1523" s="55" t="s">
        <v>485</v>
      </c>
      <c r="C1523" s="34">
        <v>46107</v>
      </c>
      <c r="D1523" s="33">
        <v>22026001313</v>
      </c>
      <c r="E1523" s="55" t="s">
        <v>2532</v>
      </c>
      <c r="F1523" s="35">
        <v>135.82</v>
      </c>
      <c r="G1523" s="55" t="s">
        <v>1403</v>
      </c>
      <c r="H1523" s="55" t="s">
        <v>2847</v>
      </c>
      <c r="I1523" s="33">
        <v>300</v>
      </c>
      <c r="J1523" s="55" t="s">
        <v>455</v>
      </c>
      <c r="K1523" s="55" t="s">
        <v>455</v>
      </c>
      <c r="L1523" s="55" t="s">
        <v>473</v>
      </c>
      <c r="M1523" s="55" t="s">
        <v>457</v>
      </c>
      <c r="N1523" s="55" t="s">
        <v>458</v>
      </c>
      <c r="O1523" s="32" t="s">
        <v>280</v>
      </c>
      <c r="P1523" s="32" t="s">
        <v>242</v>
      </c>
      <c r="Q1523" s="45" t="s">
        <v>396</v>
      </c>
      <c r="R1523" s="32" t="s">
        <v>231</v>
      </c>
      <c r="S1523" s="45" t="s">
        <v>72</v>
      </c>
      <c r="T1523" s="42" t="str">
        <f>VLOOKUP(Tabla1[[#This Row],[AREA]],Hoja1!A:B,2,FALSE)</f>
        <v>07. Medio ambiente</v>
      </c>
      <c r="U1523" s="45" t="s">
        <v>126</v>
      </c>
      <c r="V1523" s="42" t="str">
        <f>VLOOKUP(Tabla1[[#This Row],[PROGRAMA]],Hoja1!A:B,2,FALSE)</f>
        <v>1711. Parques y jardines</v>
      </c>
      <c r="W1523" s="45">
        <v>64</v>
      </c>
      <c r="X1523" s="45">
        <v>22104</v>
      </c>
    </row>
    <row r="1524" spans="1:24" x14ac:dyDescent="0.25">
      <c r="A1524" s="33">
        <v>220260008792</v>
      </c>
      <c r="B1524" s="55" t="s">
        <v>451</v>
      </c>
      <c r="C1524" s="34">
        <v>46104</v>
      </c>
      <c r="D1524" s="33">
        <v>22026002868</v>
      </c>
      <c r="E1524" s="55" t="s">
        <v>509</v>
      </c>
      <c r="F1524" s="35">
        <v>12515.64</v>
      </c>
      <c r="G1524" s="55" t="s">
        <v>44</v>
      </c>
      <c r="H1524" s="55" t="s">
        <v>2848</v>
      </c>
      <c r="I1524" s="33">
        <v>220</v>
      </c>
      <c r="J1524" s="55" t="s">
        <v>455</v>
      </c>
      <c r="K1524" s="55" t="s">
        <v>455</v>
      </c>
      <c r="L1524" s="55" t="s">
        <v>644</v>
      </c>
      <c r="M1524" s="55" t="s">
        <v>467</v>
      </c>
      <c r="N1524" s="55" t="s">
        <v>468</v>
      </c>
      <c r="O1524" s="32" t="s">
        <v>281</v>
      </c>
      <c r="P1524" s="32" t="s">
        <v>242</v>
      </c>
      <c r="Q1524" s="45" t="s">
        <v>396</v>
      </c>
      <c r="R1524" s="32" t="s">
        <v>231</v>
      </c>
      <c r="S1524" s="45" t="s">
        <v>75</v>
      </c>
      <c r="T1524" s="42" t="str">
        <f>VLOOKUP(Tabla1[[#This Row],[AREA]],Hoja1!A:B,2,FALSE)</f>
        <v>10. Personas mayores, familia y servicios sociales</v>
      </c>
      <c r="U1524" s="45" t="s">
        <v>132</v>
      </c>
      <c r="V1524" s="42" t="str">
        <f>VLOOKUP(Tabla1[[#This Row],[PROGRAMA]],Hoja1!A:B,2,FALSE)</f>
        <v>2312. Iniciativas sociales</v>
      </c>
      <c r="W1524" s="45">
        <v>64</v>
      </c>
      <c r="X1524" s="45">
        <v>212</v>
      </c>
    </row>
    <row r="1525" spans="1:24" x14ac:dyDescent="0.25">
      <c r="A1525" s="33">
        <v>220260008797</v>
      </c>
      <c r="B1525" s="55" t="s">
        <v>451</v>
      </c>
      <c r="C1525" s="34">
        <v>46104</v>
      </c>
      <c r="D1525" s="33">
        <v>22026002931</v>
      </c>
      <c r="E1525" s="55" t="s">
        <v>517</v>
      </c>
      <c r="F1525" s="35">
        <v>11623.33</v>
      </c>
      <c r="G1525" s="55" t="s">
        <v>54</v>
      </c>
      <c r="H1525" s="55" t="s">
        <v>2849</v>
      </c>
      <c r="I1525" s="33">
        <v>220</v>
      </c>
      <c r="J1525" s="55" t="s">
        <v>494</v>
      </c>
      <c r="K1525" s="55" t="s">
        <v>494</v>
      </c>
      <c r="L1525" s="55" t="s">
        <v>473</v>
      </c>
      <c r="M1525" s="55" t="s">
        <v>467</v>
      </c>
      <c r="N1525" s="55" t="s">
        <v>468</v>
      </c>
      <c r="O1525" s="32" t="s">
        <v>281</v>
      </c>
      <c r="P1525" s="32" t="s">
        <v>242</v>
      </c>
      <c r="Q1525" s="45" t="s">
        <v>396</v>
      </c>
      <c r="R1525" s="32" t="s">
        <v>231</v>
      </c>
      <c r="S1525" s="45" t="s">
        <v>71</v>
      </c>
      <c r="T1525" s="42" t="str">
        <f>VLOOKUP(Tabla1[[#This Row],[AREA]],Hoja1!A:B,2,FALSE)</f>
        <v>06. Educación y cultura</v>
      </c>
      <c r="U1525" s="45" t="s">
        <v>153</v>
      </c>
      <c r="V1525" s="42" t="str">
        <f>VLOOKUP(Tabla1[[#This Row],[PROGRAMA]],Hoja1!A:B,2,FALSE)</f>
        <v>3321. Bibliotecas públicas</v>
      </c>
      <c r="W1525" s="45">
        <v>64</v>
      </c>
      <c r="X1525" s="45">
        <v>22001</v>
      </c>
    </row>
    <row r="1526" spans="1:24" x14ac:dyDescent="0.25">
      <c r="A1526" s="33">
        <v>220260006753</v>
      </c>
      <c r="B1526" s="55" t="s">
        <v>451</v>
      </c>
      <c r="C1526" s="34">
        <v>46091</v>
      </c>
      <c r="D1526" s="33">
        <v>22026002662</v>
      </c>
      <c r="E1526" s="55" t="s">
        <v>537</v>
      </c>
      <c r="F1526" s="35">
        <v>8103.4</v>
      </c>
      <c r="G1526" s="55" t="s">
        <v>2850</v>
      </c>
      <c r="H1526" s="55" t="s">
        <v>2851</v>
      </c>
      <c r="I1526" s="33">
        <v>220</v>
      </c>
      <c r="J1526" s="55" t="s">
        <v>2852</v>
      </c>
      <c r="K1526" s="55" t="s">
        <v>494</v>
      </c>
      <c r="L1526" s="55" t="s">
        <v>473</v>
      </c>
      <c r="M1526" s="55" t="s">
        <v>467</v>
      </c>
      <c r="N1526" s="55" t="s">
        <v>468</v>
      </c>
      <c r="O1526" s="32" t="s">
        <v>281</v>
      </c>
      <c r="P1526" s="32" t="s">
        <v>242</v>
      </c>
      <c r="Q1526" s="45" t="s">
        <v>396</v>
      </c>
      <c r="R1526" s="32" t="s">
        <v>231</v>
      </c>
      <c r="S1526" s="45" t="s">
        <v>262</v>
      </c>
      <c r="T1526" s="42" t="str">
        <f>VLOOKUP(Tabla1[[#This Row],[AREA]],Hoja1!A:B,2,FALSE)</f>
        <v>11. Salud pública y seguridad ciudadana</v>
      </c>
      <c r="U1526" s="45" t="s">
        <v>112</v>
      </c>
      <c r="V1526" s="42" t="str">
        <f>VLOOKUP(Tabla1[[#This Row],[PROGRAMA]],Hoja1!A:B,2,FALSE)</f>
        <v>1361. Prevención y extinción de incencios</v>
      </c>
      <c r="W1526" s="45">
        <v>64</v>
      </c>
      <c r="X1526" s="45">
        <v>22199</v>
      </c>
    </row>
    <row r="1527" spans="1:24" x14ac:dyDescent="0.25">
      <c r="A1527" s="33">
        <v>220260008799</v>
      </c>
      <c r="B1527" s="55" t="s">
        <v>451</v>
      </c>
      <c r="C1527" s="34">
        <v>46104</v>
      </c>
      <c r="D1527" s="33">
        <v>22026002939</v>
      </c>
      <c r="E1527" s="55" t="s">
        <v>1042</v>
      </c>
      <c r="F1527" s="35">
        <v>7957.96</v>
      </c>
      <c r="G1527" s="55" t="s">
        <v>54</v>
      </c>
      <c r="H1527" s="55" t="s">
        <v>2853</v>
      </c>
      <c r="I1527" s="33">
        <v>220</v>
      </c>
      <c r="J1527" s="55" t="s">
        <v>494</v>
      </c>
      <c r="K1527" s="55" t="s">
        <v>494</v>
      </c>
      <c r="L1527" s="55" t="s">
        <v>473</v>
      </c>
      <c r="M1527" s="55" t="s">
        <v>467</v>
      </c>
      <c r="N1527" s="55" t="s">
        <v>468</v>
      </c>
      <c r="O1527" s="32" t="s">
        <v>281</v>
      </c>
      <c r="P1527" s="32" t="s">
        <v>242</v>
      </c>
      <c r="Q1527" s="45" t="s">
        <v>396</v>
      </c>
      <c r="R1527" s="32" t="s">
        <v>231</v>
      </c>
      <c r="S1527" s="45" t="s">
        <v>66</v>
      </c>
      <c r="T1527" s="42" t="str">
        <f>VLOOKUP(Tabla1[[#This Row],[AREA]],Hoja1!A:B,2,FALSE)</f>
        <v>01. Alcaldía</v>
      </c>
      <c r="U1527" s="45" t="s">
        <v>188</v>
      </c>
      <c r="V1527" s="42" t="str">
        <f>VLOOKUP(Tabla1[[#This Row],[PROGRAMA]],Hoja1!A:B,2,FALSE)</f>
        <v>9206. Archivo municipal</v>
      </c>
      <c r="W1527" s="45">
        <v>64</v>
      </c>
      <c r="X1527" s="45">
        <v>22001</v>
      </c>
    </row>
    <row r="1528" spans="1:24" x14ac:dyDescent="0.25">
      <c r="A1528" s="33">
        <v>220260005944</v>
      </c>
      <c r="B1528" s="55" t="s">
        <v>485</v>
      </c>
      <c r="C1528" s="34">
        <v>46086</v>
      </c>
      <c r="D1528" s="33">
        <v>22026000866</v>
      </c>
      <c r="E1528" s="55" t="s">
        <v>2854</v>
      </c>
      <c r="F1528" s="35">
        <v>3.9</v>
      </c>
      <c r="G1528" s="55" t="s">
        <v>2855</v>
      </c>
      <c r="H1528" s="55" t="s">
        <v>2856</v>
      </c>
      <c r="I1528" s="33">
        <v>300</v>
      </c>
      <c r="J1528" s="55" t="s">
        <v>455</v>
      </c>
      <c r="K1528" s="55" t="s">
        <v>455</v>
      </c>
      <c r="L1528" s="55" t="s">
        <v>473</v>
      </c>
      <c r="M1528" s="55" t="s">
        <v>457</v>
      </c>
      <c r="N1528" s="55" t="s">
        <v>458</v>
      </c>
      <c r="O1528" s="32" t="s">
        <v>280</v>
      </c>
      <c r="P1528" s="32" t="s">
        <v>242</v>
      </c>
      <c r="Q1528" s="45" t="s">
        <v>396</v>
      </c>
      <c r="R1528" s="32" t="s">
        <v>231</v>
      </c>
      <c r="S1528" s="45" t="s">
        <v>68</v>
      </c>
      <c r="T1528" s="42" t="str">
        <f>VLOOKUP(Tabla1[[#This Row],[AREA]],Hoja1!A:B,2,FALSE)</f>
        <v>02. Urbanismo y vivienda</v>
      </c>
      <c r="U1528" s="45" t="s">
        <v>197</v>
      </c>
      <c r="V1528" s="42" t="str">
        <f>VLOOKUP(Tabla1[[#This Row],[PROGRAMA]],Hoja1!A:B,2,FALSE)</f>
        <v>9332. Mantenimiento de edificios e instalaciones municipales</v>
      </c>
      <c r="W1528" s="45">
        <v>64</v>
      </c>
      <c r="X1528" s="45">
        <v>214</v>
      </c>
    </row>
    <row r="1529" spans="1:24" x14ac:dyDescent="0.25">
      <c r="A1529" s="33">
        <v>220260009104</v>
      </c>
      <c r="B1529" s="55" t="s">
        <v>451</v>
      </c>
      <c r="C1529" s="34">
        <v>46106</v>
      </c>
      <c r="D1529" s="33">
        <v>22026003035</v>
      </c>
      <c r="E1529" s="55" t="s">
        <v>615</v>
      </c>
      <c r="F1529" s="35">
        <v>7260</v>
      </c>
      <c r="G1529" s="55" t="s">
        <v>2360</v>
      </c>
      <c r="H1529" s="55" t="s">
        <v>2857</v>
      </c>
      <c r="I1529" s="33">
        <v>220</v>
      </c>
      <c r="J1529" s="55" t="s">
        <v>523</v>
      </c>
      <c r="K1529" s="55" t="s">
        <v>455</v>
      </c>
      <c r="L1529" s="55" t="s">
        <v>456</v>
      </c>
      <c r="M1529" s="55" t="s">
        <v>467</v>
      </c>
      <c r="N1529" s="55" t="s">
        <v>468</v>
      </c>
      <c r="O1529" s="32" t="s">
        <v>281</v>
      </c>
      <c r="P1529" s="32" t="s">
        <v>242</v>
      </c>
      <c r="Q1529" s="45" t="s">
        <v>396</v>
      </c>
      <c r="R1529" s="32" t="s">
        <v>231</v>
      </c>
      <c r="S1529" s="45" t="s">
        <v>71</v>
      </c>
      <c r="T1529" s="42" t="str">
        <f>VLOOKUP(Tabla1[[#This Row],[AREA]],Hoja1!A:B,2,FALSE)</f>
        <v>06. Educación y cultura</v>
      </c>
      <c r="U1529" s="45" t="s">
        <v>147</v>
      </c>
      <c r="V1529" s="42" t="str">
        <f>VLOOKUP(Tabla1[[#This Row],[PROGRAMA]],Hoja1!A:B,2,FALSE)</f>
        <v>3232. Conservación y mantenimiento centros educación infantil y primaria</v>
      </c>
      <c r="W1529" s="45">
        <v>64</v>
      </c>
      <c r="X1529" s="45">
        <v>213</v>
      </c>
    </row>
    <row r="1530" spans="1:24" x14ac:dyDescent="0.25">
      <c r="A1530" s="33">
        <v>220260010374</v>
      </c>
      <c r="B1530" s="55" t="s">
        <v>485</v>
      </c>
      <c r="C1530" s="34">
        <v>46108</v>
      </c>
      <c r="D1530" s="33">
        <v>22026001767</v>
      </c>
      <c r="E1530" s="55" t="s">
        <v>909</v>
      </c>
      <c r="F1530" s="35">
        <v>95.71</v>
      </c>
      <c r="G1530" s="55" t="s">
        <v>1403</v>
      </c>
      <c r="H1530" s="55" t="s">
        <v>2858</v>
      </c>
      <c r="I1530" s="33">
        <v>300</v>
      </c>
      <c r="J1530" s="55" t="s">
        <v>455</v>
      </c>
      <c r="K1530" s="55" t="s">
        <v>455</v>
      </c>
      <c r="L1530" s="55" t="s">
        <v>473</v>
      </c>
      <c r="M1530" s="55" t="s">
        <v>457</v>
      </c>
      <c r="N1530" s="55" t="s">
        <v>458</v>
      </c>
      <c r="O1530" s="32" t="s">
        <v>280</v>
      </c>
      <c r="P1530" s="32" t="s">
        <v>242</v>
      </c>
      <c r="Q1530" s="45" t="s">
        <v>396</v>
      </c>
      <c r="R1530" s="32" t="s">
        <v>231</v>
      </c>
      <c r="S1530" s="45" t="s">
        <v>261</v>
      </c>
      <c r="T1530" s="42" t="str">
        <f>VLOOKUP(Tabla1[[#This Row],[AREA]],Hoja1!A:B,2,FALSE)</f>
        <v>05. Comercio, mercados y consumo</v>
      </c>
      <c r="U1530" s="45" t="s">
        <v>174</v>
      </c>
      <c r="V1530" s="42" t="str">
        <f>VLOOKUP(Tabla1[[#This Row],[PROGRAMA]],Hoja1!A:B,2,FALSE)</f>
        <v>4312. Mercados</v>
      </c>
      <c r="W1530" s="45">
        <v>64</v>
      </c>
      <c r="X1530" s="45">
        <v>22199</v>
      </c>
    </row>
    <row r="1531" spans="1:24" x14ac:dyDescent="0.25">
      <c r="A1531" s="33">
        <v>220260010376</v>
      </c>
      <c r="B1531" s="55" t="s">
        <v>485</v>
      </c>
      <c r="C1531" s="34">
        <v>46108</v>
      </c>
      <c r="D1531" s="33">
        <v>22026001767</v>
      </c>
      <c r="E1531" s="55" t="s">
        <v>909</v>
      </c>
      <c r="F1531" s="35">
        <v>187.34</v>
      </c>
      <c r="G1531" s="55" t="s">
        <v>1403</v>
      </c>
      <c r="H1531" s="55" t="s">
        <v>2859</v>
      </c>
      <c r="I1531" s="33">
        <v>300</v>
      </c>
      <c r="J1531" s="55" t="s">
        <v>455</v>
      </c>
      <c r="K1531" s="55" t="s">
        <v>455</v>
      </c>
      <c r="L1531" s="55" t="s">
        <v>473</v>
      </c>
      <c r="M1531" s="55" t="s">
        <v>457</v>
      </c>
      <c r="N1531" s="55" t="s">
        <v>458</v>
      </c>
      <c r="O1531" s="32" t="s">
        <v>280</v>
      </c>
      <c r="P1531" s="32" t="s">
        <v>242</v>
      </c>
      <c r="Q1531" s="45" t="s">
        <v>396</v>
      </c>
      <c r="R1531" s="32" t="s">
        <v>231</v>
      </c>
      <c r="S1531" s="45" t="s">
        <v>261</v>
      </c>
      <c r="T1531" s="42" t="str">
        <f>VLOOKUP(Tabla1[[#This Row],[AREA]],Hoja1!A:B,2,FALSE)</f>
        <v>05. Comercio, mercados y consumo</v>
      </c>
      <c r="U1531" s="45" t="s">
        <v>174</v>
      </c>
      <c r="V1531" s="42" t="str">
        <f>VLOOKUP(Tabla1[[#This Row],[PROGRAMA]],Hoja1!A:B,2,FALSE)</f>
        <v>4312. Mercados</v>
      </c>
      <c r="W1531" s="45">
        <v>64</v>
      </c>
      <c r="X1531" s="45">
        <v>22199</v>
      </c>
    </row>
    <row r="1532" spans="1:24" x14ac:dyDescent="0.25">
      <c r="A1532" s="33">
        <v>220260010409</v>
      </c>
      <c r="B1532" s="55" t="s">
        <v>485</v>
      </c>
      <c r="C1532" s="34">
        <v>46108</v>
      </c>
      <c r="D1532" s="33">
        <v>22026001173</v>
      </c>
      <c r="E1532" s="55" t="s">
        <v>2480</v>
      </c>
      <c r="F1532" s="35">
        <v>2673.1</v>
      </c>
      <c r="G1532" s="55" t="s">
        <v>1403</v>
      </c>
      <c r="H1532" s="55" t="s">
        <v>2860</v>
      </c>
      <c r="I1532" s="33">
        <v>300</v>
      </c>
      <c r="J1532" s="55" t="s">
        <v>455</v>
      </c>
      <c r="K1532" s="55" t="s">
        <v>455</v>
      </c>
      <c r="L1532" s="55" t="s">
        <v>456</v>
      </c>
      <c r="M1532" s="55" t="s">
        <v>457</v>
      </c>
      <c r="N1532" s="55" t="s">
        <v>458</v>
      </c>
      <c r="O1532" s="32" t="s">
        <v>280</v>
      </c>
      <c r="P1532" s="32" t="s">
        <v>242</v>
      </c>
      <c r="Q1532" s="45" t="s">
        <v>396</v>
      </c>
      <c r="R1532" s="32" t="s">
        <v>231</v>
      </c>
      <c r="S1532" s="45" t="s">
        <v>72</v>
      </c>
      <c r="T1532" s="42" t="str">
        <f>VLOOKUP(Tabla1[[#This Row],[AREA]],Hoja1!A:B,2,FALSE)</f>
        <v>07. Medio ambiente</v>
      </c>
      <c r="U1532" s="45" t="s">
        <v>126</v>
      </c>
      <c r="V1532" s="42" t="str">
        <f>VLOOKUP(Tabla1[[#This Row],[PROGRAMA]],Hoja1!A:B,2,FALSE)</f>
        <v>1711. Parques y jardines</v>
      </c>
      <c r="W1532" s="45">
        <v>64</v>
      </c>
      <c r="X1532" s="45">
        <v>213</v>
      </c>
    </row>
    <row r="1533" spans="1:24" x14ac:dyDescent="0.25">
      <c r="A1533" s="33">
        <v>220260010427</v>
      </c>
      <c r="B1533" s="55" t="s">
        <v>485</v>
      </c>
      <c r="C1533" s="34">
        <v>46108</v>
      </c>
      <c r="D1533" s="33">
        <v>22026002247</v>
      </c>
      <c r="E1533" s="55" t="s">
        <v>1019</v>
      </c>
      <c r="F1533" s="35">
        <v>487.92</v>
      </c>
      <c r="G1533" s="55" t="s">
        <v>1403</v>
      </c>
      <c r="H1533" s="55" t="s">
        <v>2861</v>
      </c>
      <c r="I1533" s="33">
        <v>300</v>
      </c>
      <c r="J1533" s="55" t="s">
        <v>455</v>
      </c>
      <c r="K1533" s="55" t="s">
        <v>455</v>
      </c>
      <c r="L1533" s="55" t="s">
        <v>473</v>
      </c>
      <c r="M1533" s="55" t="s">
        <v>457</v>
      </c>
      <c r="N1533" s="55" t="s">
        <v>458</v>
      </c>
      <c r="O1533" s="32" t="s">
        <v>280</v>
      </c>
      <c r="P1533" s="32" t="s">
        <v>242</v>
      </c>
      <c r="Q1533" s="45" t="s">
        <v>396</v>
      </c>
      <c r="R1533" s="32" t="s">
        <v>231</v>
      </c>
      <c r="S1533" s="45" t="s">
        <v>262</v>
      </c>
      <c r="T1533" s="42" t="str">
        <f>VLOOKUP(Tabla1[[#This Row],[AREA]],Hoja1!A:B,2,FALSE)</f>
        <v>11. Salud pública y seguridad ciudadana</v>
      </c>
      <c r="U1533" s="45" t="s">
        <v>106</v>
      </c>
      <c r="V1533" s="42" t="str">
        <f>VLOOKUP(Tabla1[[#This Row],[PROGRAMA]],Hoja1!A:B,2,FALSE)</f>
        <v>1321. Policía municipal</v>
      </c>
      <c r="W1533" s="45">
        <v>64</v>
      </c>
      <c r="X1533" s="45">
        <v>22199</v>
      </c>
    </row>
    <row r="1534" spans="1:24" x14ac:dyDescent="0.25">
      <c r="A1534" s="33">
        <v>220260010438</v>
      </c>
      <c r="B1534" s="55" t="s">
        <v>485</v>
      </c>
      <c r="C1534" s="34">
        <v>46108</v>
      </c>
      <c r="D1534" s="33">
        <v>22026002189</v>
      </c>
      <c r="E1534" s="55" t="s">
        <v>537</v>
      </c>
      <c r="F1534" s="35">
        <v>770.1</v>
      </c>
      <c r="G1534" s="55" t="s">
        <v>1403</v>
      </c>
      <c r="H1534" s="55" t="s">
        <v>2862</v>
      </c>
      <c r="I1534" s="33">
        <v>300</v>
      </c>
      <c r="J1534" s="55" t="s">
        <v>455</v>
      </c>
      <c r="K1534" s="55" t="s">
        <v>455</v>
      </c>
      <c r="L1534" s="55" t="s">
        <v>473</v>
      </c>
      <c r="M1534" s="55" t="s">
        <v>457</v>
      </c>
      <c r="N1534" s="55" t="s">
        <v>458</v>
      </c>
      <c r="O1534" s="32" t="s">
        <v>280</v>
      </c>
      <c r="P1534" s="32" t="s">
        <v>242</v>
      </c>
      <c r="Q1534" s="45" t="s">
        <v>396</v>
      </c>
      <c r="R1534" s="32" t="s">
        <v>231</v>
      </c>
      <c r="S1534" s="45" t="s">
        <v>262</v>
      </c>
      <c r="T1534" s="42" t="str">
        <f>VLOOKUP(Tabla1[[#This Row],[AREA]],Hoja1!A:B,2,FALSE)</f>
        <v>11. Salud pública y seguridad ciudadana</v>
      </c>
      <c r="U1534" s="45" t="s">
        <v>112</v>
      </c>
      <c r="V1534" s="42" t="str">
        <f>VLOOKUP(Tabla1[[#This Row],[PROGRAMA]],Hoja1!A:B,2,FALSE)</f>
        <v>1361. Prevención y extinción de incencios</v>
      </c>
      <c r="W1534" s="45">
        <v>64</v>
      </c>
      <c r="X1534" s="45">
        <v>22199</v>
      </c>
    </row>
    <row r="1535" spans="1:24" x14ac:dyDescent="0.25">
      <c r="A1535" s="33">
        <v>220260010440</v>
      </c>
      <c r="B1535" s="55" t="s">
        <v>485</v>
      </c>
      <c r="C1535" s="34">
        <v>46108</v>
      </c>
      <c r="D1535" s="33">
        <v>22026002189</v>
      </c>
      <c r="E1535" s="55" t="s">
        <v>537</v>
      </c>
      <c r="F1535" s="35">
        <v>7188.28</v>
      </c>
      <c r="G1535" s="55" t="s">
        <v>1403</v>
      </c>
      <c r="H1535" s="55" t="s">
        <v>2863</v>
      </c>
      <c r="I1535" s="33">
        <v>300</v>
      </c>
      <c r="J1535" s="55" t="s">
        <v>455</v>
      </c>
      <c r="K1535" s="55" t="s">
        <v>455</v>
      </c>
      <c r="L1535" s="55" t="s">
        <v>473</v>
      </c>
      <c r="M1535" s="55" t="s">
        <v>457</v>
      </c>
      <c r="N1535" s="55" t="s">
        <v>458</v>
      </c>
      <c r="O1535" s="32" t="s">
        <v>280</v>
      </c>
      <c r="P1535" s="32" t="s">
        <v>242</v>
      </c>
      <c r="Q1535" s="45" t="s">
        <v>396</v>
      </c>
      <c r="R1535" s="32" t="s">
        <v>231</v>
      </c>
      <c r="S1535" s="45" t="s">
        <v>262</v>
      </c>
      <c r="T1535" s="42" t="str">
        <f>VLOOKUP(Tabla1[[#This Row],[AREA]],Hoja1!A:B,2,FALSE)</f>
        <v>11. Salud pública y seguridad ciudadana</v>
      </c>
      <c r="U1535" s="45" t="s">
        <v>112</v>
      </c>
      <c r="V1535" s="42" t="str">
        <f>VLOOKUP(Tabla1[[#This Row],[PROGRAMA]],Hoja1!A:B,2,FALSE)</f>
        <v>1361. Prevención y extinción de incencios</v>
      </c>
      <c r="W1535" s="45">
        <v>64</v>
      </c>
      <c r="X1535" s="45">
        <v>22199</v>
      </c>
    </row>
    <row r="1536" spans="1:24" x14ac:dyDescent="0.25">
      <c r="A1536" s="33">
        <v>220260010474</v>
      </c>
      <c r="B1536" s="55" t="s">
        <v>485</v>
      </c>
      <c r="C1536" s="34">
        <v>46108</v>
      </c>
      <c r="D1536" s="33">
        <v>22026000436</v>
      </c>
      <c r="E1536" s="55" t="s">
        <v>535</v>
      </c>
      <c r="F1536" s="35">
        <v>35.729999999999997</v>
      </c>
      <c r="G1536" s="55" t="s">
        <v>1403</v>
      </c>
      <c r="H1536" s="55" t="s">
        <v>2864</v>
      </c>
      <c r="I1536" s="33">
        <v>300</v>
      </c>
      <c r="J1536" s="55" t="s">
        <v>455</v>
      </c>
      <c r="K1536" s="55" t="s">
        <v>455</v>
      </c>
      <c r="L1536" s="55" t="s">
        <v>473</v>
      </c>
      <c r="M1536" s="55" t="s">
        <v>457</v>
      </c>
      <c r="N1536" s="55" t="s">
        <v>458</v>
      </c>
      <c r="O1536" s="32" t="s">
        <v>280</v>
      </c>
      <c r="P1536" s="32" t="s">
        <v>242</v>
      </c>
      <c r="Q1536" s="45" t="s">
        <v>396</v>
      </c>
      <c r="R1536" s="32" t="s">
        <v>231</v>
      </c>
      <c r="S1536" s="45" t="s">
        <v>69</v>
      </c>
      <c r="T1536" s="42" t="str">
        <f>VLOOKUP(Tabla1[[#This Row],[AREA]],Hoja1!A:B,2,FALSE)</f>
        <v>03. Participación ciudadana y deportes</v>
      </c>
      <c r="U1536" s="45" t="s">
        <v>192</v>
      </c>
      <c r="V1536" s="42" t="str">
        <f>VLOOKUP(Tabla1[[#This Row],[PROGRAMA]],Hoja1!A:B,2,FALSE)</f>
        <v>9241. Participación ciudadana</v>
      </c>
      <c r="W1536" s="45">
        <v>64</v>
      </c>
      <c r="X1536" s="45">
        <v>212</v>
      </c>
    </row>
    <row r="1537" spans="1:24" x14ac:dyDescent="0.25">
      <c r="A1537" s="33">
        <v>220260010476</v>
      </c>
      <c r="B1537" s="55" t="s">
        <v>485</v>
      </c>
      <c r="C1537" s="34">
        <v>46108</v>
      </c>
      <c r="D1537" s="33">
        <v>22026000436</v>
      </c>
      <c r="E1537" s="55" t="s">
        <v>535</v>
      </c>
      <c r="F1537" s="35">
        <v>63.02</v>
      </c>
      <c r="G1537" s="55" t="s">
        <v>1403</v>
      </c>
      <c r="H1537" s="55" t="s">
        <v>2865</v>
      </c>
      <c r="I1537" s="33">
        <v>300</v>
      </c>
      <c r="J1537" s="55" t="s">
        <v>455</v>
      </c>
      <c r="K1537" s="55" t="s">
        <v>455</v>
      </c>
      <c r="L1537" s="55" t="s">
        <v>473</v>
      </c>
      <c r="M1537" s="55" t="s">
        <v>457</v>
      </c>
      <c r="N1537" s="55" t="s">
        <v>458</v>
      </c>
      <c r="O1537" s="32" t="s">
        <v>280</v>
      </c>
      <c r="P1537" s="32" t="s">
        <v>242</v>
      </c>
      <c r="Q1537" s="45" t="s">
        <v>396</v>
      </c>
      <c r="R1537" s="32" t="s">
        <v>231</v>
      </c>
      <c r="S1537" s="45" t="s">
        <v>69</v>
      </c>
      <c r="T1537" s="42" t="str">
        <f>VLOOKUP(Tabla1[[#This Row],[AREA]],Hoja1!A:B,2,FALSE)</f>
        <v>03. Participación ciudadana y deportes</v>
      </c>
      <c r="U1537" s="45" t="s">
        <v>192</v>
      </c>
      <c r="V1537" s="42" t="str">
        <f>VLOOKUP(Tabla1[[#This Row],[PROGRAMA]],Hoja1!A:B,2,FALSE)</f>
        <v>9241. Participación ciudadana</v>
      </c>
      <c r="W1537" s="45">
        <v>64</v>
      </c>
      <c r="X1537" s="45">
        <v>212</v>
      </c>
    </row>
    <row r="1538" spans="1:24" x14ac:dyDescent="0.25">
      <c r="A1538" s="33">
        <v>220260010478</v>
      </c>
      <c r="B1538" s="55" t="s">
        <v>485</v>
      </c>
      <c r="C1538" s="34">
        <v>46108</v>
      </c>
      <c r="D1538" s="33">
        <v>22026000437</v>
      </c>
      <c r="E1538" s="55" t="s">
        <v>726</v>
      </c>
      <c r="F1538" s="35">
        <v>32.68</v>
      </c>
      <c r="G1538" s="55" t="s">
        <v>1403</v>
      </c>
      <c r="H1538" s="55" t="s">
        <v>2866</v>
      </c>
      <c r="I1538" s="33">
        <v>300</v>
      </c>
      <c r="J1538" s="55" t="s">
        <v>455</v>
      </c>
      <c r="K1538" s="55" t="s">
        <v>455</v>
      </c>
      <c r="L1538" s="55" t="s">
        <v>473</v>
      </c>
      <c r="M1538" s="55" t="s">
        <v>457</v>
      </c>
      <c r="N1538" s="55" t="s">
        <v>458</v>
      </c>
      <c r="O1538" s="32" t="s">
        <v>280</v>
      </c>
      <c r="P1538" s="32" t="s">
        <v>242</v>
      </c>
      <c r="Q1538" s="45" t="s">
        <v>396</v>
      </c>
      <c r="R1538" s="32" t="s">
        <v>231</v>
      </c>
      <c r="S1538" s="45" t="s">
        <v>69</v>
      </c>
      <c r="T1538" s="42" t="str">
        <f>VLOOKUP(Tabla1[[#This Row],[AREA]],Hoja1!A:B,2,FALSE)</f>
        <v>03. Participación ciudadana y deportes</v>
      </c>
      <c r="U1538" s="45" t="s">
        <v>192</v>
      </c>
      <c r="V1538" s="42" t="str">
        <f>VLOOKUP(Tabla1[[#This Row],[PROGRAMA]],Hoja1!A:B,2,FALSE)</f>
        <v>9241. Participación ciudadana</v>
      </c>
      <c r="W1538" s="45">
        <v>64</v>
      </c>
      <c r="X1538" s="45">
        <v>213</v>
      </c>
    </row>
    <row r="1539" spans="1:24" x14ac:dyDescent="0.25">
      <c r="A1539" s="33">
        <v>220260010504</v>
      </c>
      <c r="B1539" s="55" t="s">
        <v>485</v>
      </c>
      <c r="C1539" s="34">
        <v>46108</v>
      </c>
      <c r="D1539" s="33">
        <v>22026000943</v>
      </c>
      <c r="E1539" s="55" t="s">
        <v>507</v>
      </c>
      <c r="F1539" s="35">
        <v>606.33000000000004</v>
      </c>
      <c r="G1539" s="55" t="s">
        <v>1403</v>
      </c>
      <c r="H1539" s="55" t="s">
        <v>2841</v>
      </c>
      <c r="I1539" s="33">
        <v>300</v>
      </c>
      <c r="J1539" s="55" t="s">
        <v>455</v>
      </c>
      <c r="K1539" s="55" t="s">
        <v>455</v>
      </c>
      <c r="L1539" s="55" t="s">
        <v>473</v>
      </c>
      <c r="M1539" s="55" t="s">
        <v>457</v>
      </c>
      <c r="N1539" s="55" t="s">
        <v>458</v>
      </c>
      <c r="O1539" s="32" t="s">
        <v>280</v>
      </c>
      <c r="P1539" s="32" t="s">
        <v>242</v>
      </c>
      <c r="Q1539" s="45" t="s">
        <v>396</v>
      </c>
      <c r="R1539" s="32" t="s">
        <v>231</v>
      </c>
      <c r="S1539" s="45" t="s">
        <v>71</v>
      </c>
      <c r="T1539" s="42" t="str">
        <f>VLOOKUP(Tabla1[[#This Row],[AREA]],Hoja1!A:B,2,FALSE)</f>
        <v>06. Educación y cultura</v>
      </c>
      <c r="U1539" s="45" t="s">
        <v>147</v>
      </c>
      <c r="V1539" s="42" t="str">
        <f>VLOOKUP(Tabla1[[#This Row],[PROGRAMA]],Hoja1!A:B,2,FALSE)</f>
        <v>3232. Conservación y mantenimiento centros educación infantil y primaria</v>
      </c>
      <c r="W1539" s="45">
        <v>64</v>
      </c>
      <c r="X1539" s="45">
        <v>212</v>
      </c>
    </row>
    <row r="1540" spans="1:24" x14ac:dyDescent="0.25">
      <c r="A1540" s="33">
        <v>220260010506</v>
      </c>
      <c r="B1540" s="55" t="s">
        <v>485</v>
      </c>
      <c r="C1540" s="34">
        <v>46108</v>
      </c>
      <c r="D1540" s="33">
        <v>22026000943</v>
      </c>
      <c r="E1540" s="55" t="s">
        <v>507</v>
      </c>
      <c r="F1540" s="35">
        <v>53.78</v>
      </c>
      <c r="G1540" s="55" t="s">
        <v>1403</v>
      </c>
      <c r="H1540" s="55" t="s">
        <v>2841</v>
      </c>
      <c r="I1540" s="33">
        <v>300</v>
      </c>
      <c r="J1540" s="55" t="s">
        <v>455</v>
      </c>
      <c r="K1540" s="55" t="s">
        <v>455</v>
      </c>
      <c r="L1540" s="55" t="s">
        <v>473</v>
      </c>
      <c r="M1540" s="55" t="s">
        <v>457</v>
      </c>
      <c r="N1540" s="55" t="s">
        <v>458</v>
      </c>
      <c r="O1540" s="32" t="s">
        <v>280</v>
      </c>
      <c r="P1540" s="32" t="s">
        <v>242</v>
      </c>
      <c r="Q1540" s="45" t="s">
        <v>396</v>
      </c>
      <c r="R1540" s="32" t="s">
        <v>231</v>
      </c>
      <c r="S1540" s="45" t="s">
        <v>71</v>
      </c>
      <c r="T1540" s="42" t="str">
        <f>VLOOKUP(Tabla1[[#This Row],[AREA]],Hoja1!A:B,2,FALSE)</f>
        <v>06. Educación y cultura</v>
      </c>
      <c r="U1540" s="45" t="s">
        <v>147</v>
      </c>
      <c r="V1540" s="42" t="str">
        <f>VLOOKUP(Tabla1[[#This Row],[PROGRAMA]],Hoja1!A:B,2,FALSE)</f>
        <v>3232. Conservación y mantenimiento centros educación infantil y primaria</v>
      </c>
      <c r="W1540" s="45">
        <v>64</v>
      </c>
      <c r="X1540" s="45">
        <v>212</v>
      </c>
    </row>
    <row r="1541" spans="1:24" x14ac:dyDescent="0.25">
      <c r="A1541" s="33">
        <v>220260005401</v>
      </c>
      <c r="B1541" s="55" t="s">
        <v>485</v>
      </c>
      <c r="C1541" s="34">
        <v>46086</v>
      </c>
      <c r="D1541" s="33">
        <v>22026000943</v>
      </c>
      <c r="E1541" s="55" t="s">
        <v>507</v>
      </c>
      <c r="F1541" s="35">
        <v>533.53</v>
      </c>
      <c r="G1541" s="55" t="s">
        <v>2406</v>
      </c>
      <c r="H1541" s="55" t="s">
        <v>2867</v>
      </c>
      <c r="I1541" s="33">
        <v>300</v>
      </c>
      <c r="J1541" s="55" t="s">
        <v>455</v>
      </c>
      <c r="K1541" s="55" t="s">
        <v>455</v>
      </c>
      <c r="L1541" s="55" t="s">
        <v>473</v>
      </c>
      <c r="M1541" s="55" t="s">
        <v>457</v>
      </c>
      <c r="N1541" s="55" t="s">
        <v>458</v>
      </c>
      <c r="O1541" s="32" t="s">
        <v>280</v>
      </c>
      <c r="P1541" s="32" t="s">
        <v>242</v>
      </c>
      <c r="Q1541" s="45" t="s">
        <v>396</v>
      </c>
      <c r="R1541" s="32" t="s">
        <v>231</v>
      </c>
      <c r="S1541" s="45" t="s">
        <v>71</v>
      </c>
      <c r="T1541" s="42" t="str">
        <f>VLOOKUP(Tabla1[[#This Row],[AREA]],Hoja1!A:B,2,FALSE)</f>
        <v>06. Educación y cultura</v>
      </c>
      <c r="U1541" s="45" t="s">
        <v>147</v>
      </c>
      <c r="V1541" s="42" t="str">
        <f>VLOOKUP(Tabla1[[#This Row],[PROGRAMA]],Hoja1!A:B,2,FALSE)</f>
        <v>3232. Conservación y mantenimiento centros educación infantil y primaria</v>
      </c>
      <c r="W1541" s="45">
        <v>64</v>
      </c>
      <c r="X1541" s="45">
        <v>212</v>
      </c>
    </row>
    <row r="1542" spans="1:24" x14ac:dyDescent="0.25">
      <c r="A1542" s="33">
        <v>220260007035</v>
      </c>
      <c r="B1542" s="55" t="s">
        <v>485</v>
      </c>
      <c r="C1542" s="34">
        <v>46092</v>
      </c>
      <c r="D1542" s="33">
        <v>22026001960</v>
      </c>
      <c r="E1542" s="55" t="s">
        <v>486</v>
      </c>
      <c r="F1542" s="35">
        <v>198.17</v>
      </c>
      <c r="G1542" s="55" t="s">
        <v>2406</v>
      </c>
      <c r="H1542" s="55" t="s">
        <v>2868</v>
      </c>
      <c r="I1542" s="33">
        <v>300</v>
      </c>
      <c r="J1542" s="55" t="s">
        <v>455</v>
      </c>
      <c r="K1542" s="55" t="s">
        <v>455</v>
      </c>
      <c r="L1542" s="55" t="s">
        <v>473</v>
      </c>
      <c r="M1542" s="55" t="s">
        <v>457</v>
      </c>
      <c r="N1542" s="55" t="s">
        <v>458</v>
      </c>
      <c r="O1542" s="32" t="s">
        <v>280</v>
      </c>
      <c r="P1542" s="32" t="s">
        <v>242</v>
      </c>
      <c r="Q1542" s="45" t="s">
        <v>396</v>
      </c>
      <c r="R1542" s="32" t="s">
        <v>231</v>
      </c>
      <c r="S1542" s="45" t="s">
        <v>72</v>
      </c>
      <c r="T1542" s="42" t="str">
        <f>VLOOKUP(Tabla1[[#This Row],[AREA]],Hoja1!A:B,2,FALSE)</f>
        <v>07. Medio ambiente</v>
      </c>
      <c r="U1542" s="45" t="s">
        <v>126</v>
      </c>
      <c r="V1542" s="42" t="str">
        <f>VLOOKUP(Tabla1[[#This Row],[PROGRAMA]],Hoja1!A:B,2,FALSE)</f>
        <v>1711. Parques y jardines</v>
      </c>
      <c r="W1542" s="45">
        <v>64</v>
      </c>
      <c r="X1542" s="45">
        <v>22199</v>
      </c>
    </row>
    <row r="1543" spans="1:24" x14ac:dyDescent="0.25">
      <c r="A1543" s="33">
        <v>220260010407</v>
      </c>
      <c r="B1543" s="55" t="s">
        <v>485</v>
      </c>
      <c r="C1543" s="34">
        <v>46108</v>
      </c>
      <c r="D1543" s="33">
        <v>22026002122</v>
      </c>
      <c r="E1543" s="55" t="s">
        <v>847</v>
      </c>
      <c r="F1543" s="35">
        <v>1200.8599999999999</v>
      </c>
      <c r="G1543" s="55" t="s">
        <v>2406</v>
      </c>
      <c r="H1543" s="55" t="s">
        <v>2869</v>
      </c>
      <c r="I1543" s="33">
        <v>300</v>
      </c>
      <c r="J1543" s="55" t="s">
        <v>455</v>
      </c>
      <c r="K1543" s="55" t="s">
        <v>455</v>
      </c>
      <c r="L1543" s="55" t="s">
        <v>473</v>
      </c>
      <c r="M1543" s="55" t="s">
        <v>457</v>
      </c>
      <c r="N1543" s="55" t="s">
        <v>458</v>
      </c>
      <c r="O1543" s="32" t="s">
        <v>280</v>
      </c>
      <c r="P1543" s="32" t="s">
        <v>242</v>
      </c>
      <c r="Q1543" s="45" t="s">
        <v>396</v>
      </c>
      <c r="R1543" s="32" t="s">
        <v>231</v>
      </c>
      <c r="S1543" s="45" t="s">
        <v>73</v>
      </c>
      <c r="T1543" s="42" t="str">
        <f>VLOOKUP(Tabla1[[#This Row],[AREA]],Hoja1!A:B,2,FALSE)</f>
        <v>08. Tráfico y movilidad</v>
      </c>
      <c r="U1543" s="45" t="s">
        <v>117</v>
      </c>
      <c r="V1543" s="42" t="str">
        <f>VLOOKUP(Tabla1[[#This Row],[PROGRAMA]],Hoja1!A:B,2,FALSE)</f>
        <v>1532. Pavimentación vias públicas y otros servicios urbanísticos</v>
      </c>
      <c r="W1543" s="45">
        <v>64</v>
      </c>
      <c r="X1543" s="45">
        <v>210</v>
      </c>
    </row>
    <row r="1544" spans="1:24" x14ac:dyDescent="0.25">
      <c r="A1544" s="33">
        <v>220260006037</v>
      </c>
      <c r="B1544" s="55" t="s">
        <v>451</v>
      </c>
      <c r="C1544" s="34">
        <v>46086</v>
      </c>
      <c r="D1544" s="33">
        <v>22026002395</v>
      </c>
      <c r="E1544" s="55" t="s">
        <v>581</v>
      </c>
      <c r="F1544" s="35">
        <v>975.56</v>
      </c>
      <c r="G1544" s="55" t="s">
        <v>1399</v>
      </c>
      <c r="H1544" s="55" t="s">
        <v>2870</v>
      </c>
      <c r="I1544" s="33">
        <v>220</v>
      </c>
      <c r="J1544" s="55" t="s">
        <v>494</v>
      </c>
      <c r="K1544" s="55" t="s">
        <v>494</v>
      </c>
      <c r="L1544" s="55" t="s">
        <v>473</v>
      </c>
      <c r="M1544" s="55" t="s">
        <v>457</v>
      </c>
      <c r="N1544" s="55" t="s">
        <v>458</v>
      </c>
      <c r="O1544" s="32" t="s">
        <v>276</v>
      </c>
      <c r="P1544" s="32" t="s">
        <v>242</v>
      </c>
      <c r="Q1544" s="45" t="s">
        <v>396</v>
      </c>
      <c r="R1544" s="32" t="s">
        <v>231</v>
      </c>
      <c r="S1544" s="45" t="s">
        <v>262</v>
      </c>
      <c r="T1544" s="42" t="str">
        <f>VLOOKUP(Tabla1[[#This Row],[AREA]],Hoja1!A:B,2,FALSE)</f>
        <v>11. Salud pública y seguridad ciudadana</v>
      </c>
      <c r="U1544" s="45" t="s">
        <v>112</v>
      </c>
      <c r="V1544" s="42" t="str">
        <f>VLOOKUP(Tabla1[[#This Row],[PROGRAMA]],Hoja1!A:B,2,FALSE)</f>
        <v>1361. Prevención y extinción de incencios</v>
      </c>
      <c r="W1544" s="45">
        <v>64</v>
      </c>
      <c r="X1544" s="45">
        <v>213</v>
      </c>
    </row>
    <row r="1545" spans="1:24" x14ac:dyDescent="0.25">
      <c r="A1545" s="33">
        <v>220260006038</v>
      </c>
      <c r="B1545" s="55" t="s">
        <v>451</v>
      </c>
      <c r="C1545" s="34">
        <v>46086</v>
      </c>
      <c r="D1545" s="33">
        <v>22026002396</v>
      </c>
      <c r="E1545" s="55" t="s">
        <v>581</v>
      </c>
      <c r="F1545" s="35">
        <v>453.75</v>
      </c>
      <c r="G1545" s="55" t="s">
        <v>1399</v>
      </c>
      <c r="H1545" s="55" t="s">
        <v>2871</v>
      </c>
      <c r="I1545" s="33">
        <v>220</v>
      </c>
      <c r="J1545" s="55" t="s">
        <v>494</v>
      </c>
      <c r="K1545" s="55" t="s">
        <v>494</v>
      </c>
      <c r="L1545" s="55" t="s">
        <v>473</v>
      </c>
      <c r="M1545" s="55" t="s">
        <v>457</v>
      </c>
      <c r="N1545" s="55" t="s">
        <v>458</v>
      </c>
      <c r="O1545" s="32" t="s">
        <v>276</v>
      </c>
      <c r="P1545" s="32" t="s">
        <v>242</v>
      </c>
      <c r="Q1545" s="45" t="s">
        <v>396</v>
      </c>
      <c r="R1545" s="32" t="s">
        <v>231</v>
      </c>
      <c r="S1545" s="45" t="s">
        <v>262</v>
      </c>
      <c r="T1545" s="42" t="str">
        <f>VLOOKUP(Tabla1[[#This Row],[AREA]],Hoja1!A:B,2,FALSE)</f>
        <v>11. Salud pública y seguridad ciudadana</v>
      </c>
      <c r="U1545" s="45" t="s">
        <v>112</v>
      </c>
      <c r="V1545" s="42" t="str">
        <f>VLOOKUP(Tabla1[[#This Row],[PROGRAMA]],Hoja1!A:B,2,FALSE)</f>
        <v>1361. Prevención y extinción de incencios</v>
      </c>
      <c r="W1545" s="45">
        <v>64</v>
      </c>
      <c r="X1545" s="45">
        <v>213</v>
      </c>
    </row>
    <row r="1546" spans="1:24" x14ac:dyDescent="0.25">
      <c r="A1546" s="33">
        <v>220260005347</v>
      </c>
      <c r="B1546" s="55" t="s">
        <v>485</v>
      </c>
      <c r="C1546" s="34">
        <v>46086</v>
      </c>
      <c r="D1546" s="33">
        <v>22026002189</v>
      </c>
      <c r="E1546" s="55" t="s">
        <v>537</v>
      </c>
      <c r="F1546" s="35">
        <v>11.72</v>
      </c>
      <c r="G1546" s="55" t="s">
        <v>1457</v>
      </c>
      <c r="H1546" s="55" t="s">
        <v>2872</v>
      </c>
      <c r="I1546" s="33">
        <v>300</v>
      </c>
      <c r="J1546" s="55" t="s">
        <v>455</v>
      </c>
      <c r="K1546" s="55" t="s">
        <v>455</v>
      </c>
      <c r="L1546" s="55" t="s">
        <v>473</v>
      </c>
      <c r="M1546" s="55" t="s">
        <v>457</v>
      </c>
      <c r="N1546" s="55" t="s">
        <v>458</v>
      </c>
      <c r="O1546" s="32" t="s">
        <v>280</v>
      </c>
      <c r="P1546" s="32" t="s">
        <v>242</v>
      </c>
      <c r="Q1546" s="45" t="s">
        <v>396</v>
      </c>
      <c r="R1546" s="32" t="s">
        <v>231</v>
      </c>
      <c r="S1546" s="45" t="s">
        <v>262</v>
      </c>
      <c r="T1546" s="42" t="str">
        <f>VLOOKUP(Tabla1[[#This Row],[AREA]],Hoja1!A:B,2,FALSE)</f>
        <v>11. Salud pública y seguridad ciudadana</v>
      </c>
      <c r="U1546" s="45" t="s">
        <v>112</v>
      </c>
      <c r="V1546" s="42" t="str">
        <f>VLOOKUP(Tabla1[[#This Row],[PROGRAMA]],Hoja1!A:B,2,FALSE)</f>
        <v>1361. Prevención y extinción de incencios</v>
      </c>
      <c r="W1546" s="45">
        <v>64</v>
      </c>
      <c r="X1546" s="45">
        <v>22199</v>
      </c>
    </row>
    <row r="1547" spans="1:24" x14ac:dyDescent="0.25">
      <c r="A1547" s="33">
        <v>220260005365</v>
      </c>
      <c r="B1547" s="55" t="s">
        <v>485</v>
      </c>
      <c r="C1547" s="34">
        <v>46086</v>
      </c>
      <c r="D1547" s="33">
        <v>22026002189</v>
      </c>
      <c r="E1547" s="55" t="s">
        <v>537</v>
      </c>
      <c r="F1547" s="35">
        <v>145.56</v>
      </c>
      <c r="G1547" s="55" t="s">
        <v>1457</v>
      </c>
      <c r="H1547" s="55" t="s">
        <v>2873</v>
      </c>
      <c r="I1547" s="33">
        <v>300</v>
      </c>
      <c r="J1547" s="55" t="s">
        <v>455</v>
      </c>
      <c r="K1547" s="55" t="s">
        <v>455</v>
      </c>
      <c r="L1547" s="55" t="s">
        <v>473</v>
      </c>
      <c r="M1547" s="55" t="s">
        <v>457</v>
      </c>
      <c r="N1547" s="55" t="s">
        <v>458</v>
      </c>
      <c r="O1547" s="32" t="s">
        <v>280</v>
      </c>
      <c r="P1547" s="32" t="s">
        <v>242</v>
      </c>
      <c r="Q1547" s="45" t="s">
        <v>396</v>
      </c>
      <c r="R1547" s="32" t="s">
        <v>231</v>
      </c>
      <c r="S1547" s="45" t="s">
        <v>262</v>
      </c>
      <c r="T1547" s="42" t="str">
        <f>VLOOKUP(Tabla1[[#This Row],[AREA]],Hoja1!A:B,2,FALSE)</f>
        <v>11. Salud pública y seguridad ciudadana</v>
      </c>
      <c r="U1547" s="45" t="s">
        <v>112</v>
      </c>
      <c r="V1547" s="42" t="str">
        <f>VLOOKUP(Tabla1[[#This Row],[PROGRAMA]],Hoja1!A:B,2,FALSE)</f>
        <v>1361. Prevención y extinción de incencios</v>
      </c>
      <c r="W1547" s="45">
        <v>64</v>
      </c>
      <c r="X1547" s="45">
        <v>22199</v>
      </c>
    </row>
    <row r="1548" spans="1:24" x14ac:dyDescent="0.25">
      <c r="A1548" s="33">
        <v>220260005387</v>
      </c>
      <c r="B1548" s="55" t="s">
        <v>485</v>
      </c>
      <c r="C1548" s="34">
        <v>46086</v>
      </c>
      <c r="D1548" s="33">
        <v>22026001960</v>
      </c>
      <c r="E1548" s="55" t="s">
        <v>486</v>
      </c>
      <c r="F1548" s="35">
        <v>37.64</v>
      </c>
      <c r="G1548" s="55" t="s">
        <v>1457</v>
      </c>
      <c r="H1548" s="55" t="s">
        <v>2874</v>
      </c>
      <c r="I1548" s="33">
        <v>300</v>
      </c>
      <c r="J1548" s="55" t="s">
        <v>455</v>
      </c>
      <c r="K1548" s="55" t="s">
        <v>455</v>
      </c>
      <c r="L1548" s="55" t="s">
        <v>473</v>
      </c>
      <c r="M1548" s="55" t="s">
        <v>457</v>
      </c>
      <c r="N1548" s="55" t="s">
        <v>458</v>
      </c>
      <c r="O1548" s="32" t="s">
        <v>280</v>
      </c>
      <c r="P1548" s="32" t="s">
        <v>242</v>
      </c>
      <c r="Q1548" s="45" t="s">
        <v>396</v>
      </c>
      <c r="R1548" s="32" t="s">
        <v>231</v>
      </c>
      <c r="S1548" s="45" t="s">
        <v>72</v>
      </c>
      <c r="T1548" s="42" t="str">
        <f>VLOOKUP(Tabla1[[#This Row],[AREA]],Hoja1!A:B,2,FALSE)</f>
        <v>07. Medio ambiente</v>
      </c>
      <c r="U1548" s="45" t="s">
        <v>126</v>
      </c>
      <c r="V1548" s="42" t="str">
        <f>VLOOKUP(Tabla1[[#This Row],[PROGRAMA]],Hoja1!A:B,2,FALSE)</f>
        <v>1711. Parques y jardines</v>
      </c>
      <c r="W1548" s="45">
        <v>64</v>
      </c>
      <c r="X1548" s="45">
        <v>22199</v>
      </c>
    </row>
    <row r="1549" spans="1:24" x14ac:dyDescent="0.25">
      <c r="A1549" s="33">
        <v>220260005389</v>
      </c>
      <c r="B1549" s="55" t="s">
        <v>485</v>
      </c>
      <c r="C1549" s="34">
        <v>46086</v>
      </c>
      <c r="D1549" s="33">
        <v>22026001960</v>
      </c>
      <c r="E1549" s="55" t="s">
        <v>486</v>
      </c>
      <c r="F1549" s="35">
        <v>171.36</v>
      </c>
      <c r="G1549" s="55" t="s">
        <v>1457</v>
      </c>
      <c r="H1549" s="55" t="s">
        <v>2875</v>
      </c>
      <c r="I1549" s="33">
        <v>300</v>
      </c>
      <c r="J1549" s="55" t="s">
        <v>455</v>
      </c>
      <c r="K1549" s="55" t="s">
        <v>455</v>
      </c>
      <c r="L1549" s="55" t="s">
        <v>473</v>
      </c>
      <c r="M1549" s="55" t="s">
        <v>457</v>
      </c>
      <c r="N1549" s="55" t="s">
        <v>458</v>
      </c>
      <c r="O1549" s="32" t="s">
        <v>280</v>
      </c>
      <c r="P1549" s="32" t="s">
        <v>242</v>
      </c>
      <c r="Q1549" s="45" t="s">
        <v>396</v>
      </c>
      <c r="R1549" s="32" t="s">
        <v>231</v>
      </c>
      <c r="S1549" s="45" t="s">
        <v>72</v>
      </c>
      <c r="T1549" s="42" t="str">
        <f>VLOOKUP(Tabla1[[#This Row],[AREA]],Hoja1!A:B,2,FALSE)</f>
        <v>07. Medio ambiente</v>
      </c>
      <c r="U1549" s="45" t="s">
        <v>126</v>
      </c>
      <c r="V1549" s="42" t="str">
        <f>VLOOKUP(Tabla1[[#This Row],[PROGRAMA]],Hoja1!A:B,2,FALSE)</f>
        <v>1711. Parques y jardines</v>
      </c>
      <c r="W1549" s="45">
        <v>64</v>
      </c>
      <c r="X1549" s="45">
        <v>22199</v>
      </c>
    </row>
    <row r="1550" spans="1:24" x14ac:dyDescent="0.25">
      <c r="A1550" s="33">
        <v>220260005465</v>
      </c>
      <c r="B1550" s="55" t="s">
        <v>485</v>
      </c>
      <c r="C1550" s="34">
        <v>46086</v>
      </c>
      <c r="D1550" s="33">
        <v>22026000943</v>
      </c>
      <c r="E1550" s="55" t="s">
        <v>507</v>
      </c>
      <c r="F1550" s="35">
        <v>493.74</v>
      </c>
      <c r="G1550" s="55" t="s">
        <v>1457</v>
      </c>
      <c r="H1550" s="55" t="s">
        <v>2876</v>
      </c>
      <c r="I1550" s="33">
        <v>300</v>
      </c>
      <c r="J1550" s="55" t="s">
        <v>455</v>
      </c>
      <c r="K1550" s="55" t="s">
        <v>455</v>
      </c>
      <c r="L1550" s="55" t="s">
        <v>473</v>
      </c>
      <c r="M1550" s="55" t="s">
        <v>457</v>
      </c>
      <c r="N1550" s="55" t="s">
        <v>458</v>
      </c>
      <c r="O1550" s="32" t="s">
        <v>280</v>
      </c>
      <c r="P1550" s="32" t="s">
        <v>242</v>
      </c>
      <c r="Q1550" s="45" t="s">
        <v>396</v>
      </c>
      <c r="R1550" s="32" t="s">
        <v>231</v>
      </c>
      <c r="S1550" s="45" t="s">
        <v>71</v>
      </c>
      <c r="T1550" s="42" t="str">
        <f>VLOOKUP(Tabla1[[#This Row],[AREA]],Hoja1!A:B,2,FALSE)</f>
        <v>06. Educación y cultura</v>
      </c>
      <c r="U1550" s="45" t="s">
        <v>147</v>
      </c>
      <c r="V1550" s="42" t="str">
        <f>VLOOKUP(Tabla1[[#This Row],[PROGRAMA]],Hoja1!A:B,2,FALSE)</f>
        <v>3232. Conservación y mantenimiento centros educación infantil y primaria</v>
      </c>
      <c r="W1550" s="45">
        <v>64</v>
      </c>
      <c r="X1550" s="45">
        <v>212</v>
      </c>
    </row>
    <row r="1551" spans="1:24" x14ac:dyDescent="0.25">
      <c r="A1551" s="33">
        <v>220260006000</v>
      </c>
      <c r="B1551" s="55" t="s">
        <v>485</v>
      </c>
      <c r="C1551" s="34">
        <v>46086</v>
      </c>
      <c r="D1551" s="33">
        <v>22026000422</v>
      </c>
      <c r="E1551" s="55" t="s">
        <v>2707</v>
      </c>
      <c r="F1551" s="35">
        <v>287.98</v>
      </c>
      <c r="G1551" s="55" t="s">
        <v>1457</v>
      </c>
      <c r="H1551" s="55" t="s">
        <v>2708</v>
      </c>
      <c r="I1551" s="33">
        <v>300</v>
      </c>
      <c r="J1551" s="55" t="s">
        <v>455</v>
      </c>
      <c r="K1551" s="55" t="s">
        <v>455</v>
      </c>
      <c r="L1551" s="55" t="s">
        <v>473</v>
      </c>
      <c r="M1551" s="55" t="s">
        <v>457</v>
      </c>
      <c r="N1551" s="55" t="s">
        <v>458</v>
      </c>
      <c r="O1551" s="32" t="s">
        <v>280</v>
      </c>
      <c r="P1551" s="32" t="s">
        <v>242</v>
      </c>
      <c r="Q1551" s="45" t="s">
        <v>396</v>
      </c>
      <c r="R1551" s="32" t="s">
        <v>231</v>
      </c>
      <c r="S1551" s="45" t="s">
        <v>262</v>
      </c>
      <c r="T1551" s="42" t="str">
        <f>VLOOKUP(Tabla1[[#This Row],[AREA]],Hoja1!A:B,2,FALSE)</f>
        <v>11. Salud pública y seguridad ciudadana</v>
      </c>
      <c r="U1551" s="45" t="s">
        <v>118</v>
      </c>
      <c r="V1551" s="42" t="str">
        <f>VLOOKUP(Tabla1[[#This Row],[PROGRAMA]],Hoja1!A:B,2,FALSE)</f>
        <v>1621. Recogida de residuos</v>
      </c>
      <c r="W1551" s="45">
        <v>64</v>
      </c>
      <c r="X1551" s="45">
        <v>22199</v>
      </c>
    </row>
    <row r="1552" spans="1:24" x14ac:dyDescent="0.25">
      <c r="A1552" s="33">
        <v>220260006845</v>
      </c>
      <c r="B1552" s="55" t="s">
        <v>485</v>
      </c>
      <c r="C1552" s="34">
        <v>46092</v>
      </c>
      <c r="D1552" s="33">
        <v>22026002247</v>
      </c>
      <c r="E1552" s="55" t="s">
        <v>1019</v>
      </c>
      <c r="F1552" s="35">
        <v>13.41</v>
      </c>
      <c r="G1552" s="55" t="s">
        <v>1457</v>
      </c>
      <c r="H1552" s="55" t="s">
        <v>2877</v>
      </c>
      <c r="I1552" s="33">
        <v>300</v>
      </c>
      <c r="J1552" s="55" t="s">
        <v>455</v>
      </c>
      <c r="K1552" s="55" t="s">
        <v>455</v>
      </c>
      <c r="L1552" s="55" t="s">
        <v>473</v>
      </c>
      <c r="M1552" s="55" t="s">
        <v>457</v>
      </c>
      <c r="N1552" s="55" t="s">
        <v>458</v>
      </c>
      <c r="O1552" s="32" t="s">
        <v>280</v>
      </c>
      <c r="P1552" s="32" t="s">
        <v>242</v>
      </c>
      <c r="Q1552" s="45" t="s">
        <v>396</v>
      </c>
      <c r="R1552" s="32" t="s">
        <v>231</v>
      </c>
      <c r="S1552" s="45" t="s">
        <v>262</v>
      </c>
      <c r="T1552" s="42" t="str">
        <f>VLOOKUP(Tabla1[[#This Row],[AREA]],Hoja1!A:B,2,FALSE)</f>
        <v>11. Salud pública y seguridad ciudadana</v>
      </c>
      <c r="U1552" s="45" t="s">
        <v>106</v>
      </c>
      <c r="V1552" s="42" t="str">
        <f>VLOOKUP(Tabla1[[#This Row],[PROGRAMA]],Hoja1!A:B,2,FALSE)</f>
        <v>1321. Policía municipal</v>
      </c>
      <c r="W1552" s="45">
        <v>64</v>
      </c>
      <c r="X1552" s="45">
        <v>22199</v>
      </c>
    </row>
    <row r="1553" spans="1:24" x14ac:dyDescent="0.25">
      <c r="A1553" s="33">
        <v>220260007013</v>
      </c>
      <c r="B1553" s="55" t="s">
        <v>485</v>
      </c>
      <c r="C1553" s="34">
        <v>46092</v>
      </c>
      <c r="D1553" s="33">
        <v>22026001960</v>
      </c>
      <c r="E1553" s="55" t="s">
        <v>486</v>
      </c>
      <c r="F1553" s="35">
        <v>85.63</v>
      </c>
      <c r="G1553" s="55" t="s">
        <v>1457</v>
      </c>
      <c r="H1553" s="55" t="s">
        <v>2878</v>
      </c>
      <c r="I1553" s="33">
        <v>300</v>
      </c>
      <c r="J1553" s="55" t="s">
        <v>455</v>
      </c>
      <c r="K1553" s="55" t="s">
        <v>455</v>
      </c>
      <c r="L1553" s="55" t="s">
        <v>473</v>
      </c>
      <c r="M1553" s="55" t="s">
        <v>457</v>
      </c>
      <c r="N1553" s="55" t="s">
        <v>458</v>
      </c>
      <c r="O1553" s="32" t="s">
        <v>280</v>
      </c>
      <c r="P1553" s="32" t="s">
        <v>242</v>
      </c>
      <c r="Q1553" s="45" t="s">
        <v>396</v>
      </c>
      <c r="R1553" s="32" t="s">
        <v>231</v>
      </c>
      <c r="S1553" s="45" t="s">
        <v>72</v>
      </c>
      <c r="T1553" s="42" t="str">
        <f>VLOOKUP(Tabla1[[#This Row],[AREA]],Hoja1!A:B,2,FALSE)</f>
        <v>07. Medio ambiente</v>
      </c>
      <c r="U1553" s="45" t="s">
        <v>126</v>
      </c>
      <c r="V1553" s="42" t="str">
        <f>VLOOKUP(Tabla1[[#This Row],[PROGRAMA]],Hoja1!A:B,2,FALSE)</f>
        <v>1711. Parques y jardines</v>
      </c>
      <c r="W1553" s="45">
        <v>64</v>
      </c>
      <c r="X1553" s="45">
        <v>22199</v>
      </c>
    </row>
    <row r="1554" spans="1:24" x14ac:dyDescent="0.25">
      <c r="A1554" s="33">
        <v>220260007027</v>
      </c>
      <c r="B1554" s="55" t="s">
        <v>485</v>
      </c>
      <c r="C1554" s="34">
        <v>46092</v>
      </c>
      <c r="D1554" s="33">
        <v>22026001960</v>
      </c>
      <c r="E1554" s="55" t="s">
        <v>486</v>
      </c>
      <c r="F1554" s="35">
        <v>89.35</v>
      </c>
      <c r="G1554" s="55" t="s">
        <v>1457</v>
      </c>
      <c r="H1554" s="55" t="s">
        <v>2879</v>
      </c>
      <c r="I1554" s="33">
        <v>300</v>
      </c>
      <c r="J1554" s="55" t="s">
        <v>455</v>
      </c>
      <c r="K1554" s="55" t="s">
        <v>455</v>
      </c>
      <c r="L1554" s="55" t="s">
        <v>473</v>
      </c>
      <c r="M1554" s="55" t="s">
        <v>457</v>
      </c>
      <c r="N1554" s="55" t="s">
        <v>458</v>
      </c>
      <c r="O1554" s="32" t="s">
        <v>280</v>
      </c>
      <c r="P1554" s="32" t="s">
        <v>242</v>
      </c>
      <c r="Q1554" s="45" t="s">
        <v>396</v>
      </c>
      <c r="R1554" s="32" t="s">
        <v>231</v>
      </c>
      <c r="S1554" s="45" t="s">
        <v>72</v>
      </c>
      <c r="T1554" s="42" t="str">
        <f>VLOOKUP(Tabla1[[#This Row],[AREA]],Hoja1!A:B,2,FALSE)</f>
        <v>07. Medio ambiente</v>
      </c>
      <c r="U1554" s="45" t="s">
        <v>126</v>
      </c>
      <c r="V1554" s="42" t="str">
        <f>VLOOKUP(Tabla1[[#This Row],[PROGRAMA]],Hoja1!A:B,2,FALSE)</f>
        <v>1711. Parques y jardines</v>
      </c>
      <c r="W1554" s="45">
        <v>64</v>
      </c>
      <c r="X1554" s="45">
        <v>22199</v>
      </c>
    </row>
    <row r="1555" spans="1:24" x14ac:dyDescent="0.25">
      <c r="A1555" s="33">
        <v>220260007029</v>
      </c>
      <c r="B1555" s="55" t="s">
        <v>485</v>
      </c>
      <c r="C1555" s="34">
        <v>46092</v>
      </c>
      <c r="D1555" s="33">
        <v>22026001960</v>
      </c>
      <c r="E1555" s="55" t="s">
        <v>486</v>
      </c>
      <c r="F1555" s="35">
        <v>346.29</v>
      </c>
      <c r="G1555" s="55" t="s">
        <v>1457</v>
      </c>
      <c r="H1555" s="55" t="s">
        <v>2880</v>
      </c>
      <c r="I1555" s="33">
        <v>300</v>
      </c>
      <c r="J1555" s="55" t="s">
        <v>455</v>
      </c>
      <c r="K1555" s="55" t="s">
        <v>455</v>
      </c>
      <c r="L1555" s="55" t="s">
        <v>473</v>
      </c>
      <c r="M1555" s="55" t="s">
        <v>457</v>
      </c>
      <c r="N1555" s="55" t="s">
        <v>458</v>
      </c>
      <c r="O1555" s="32" t="s">
        <v>280</v>
      </c>
      <c r="P1555" s="32" t="s">
        <v>242</v>
      </c>
      <c r="Q1555" s="45" t="s">
        <v>396</v>
      </c>
      <c r="R1555" s="32" t="s">
        <v>231</v>
      </c>
      <c r="S1555" s="45" t="s">
        <v>72</v>
      </c>
      <c r="T1555" s="42" t="str">
        <f>VLOOKUP(Tabla1[[#This Row],[AREA]],Hoja1!A:B,2,FALSE)</f>
        <v>07. Medio ambiente</v>
      </c>
      <c r="U1555" s="45" t="s">
        <v>126</v>
      </c>
      <c r="V1555" s="42" t="str">
        <f>VLOOKUP(Tabla1[[#This Row],[PROGRAMA]],Hoja1!A:B,2,FALSE)</f>
        <v>1711. Parques y jardines</v>
      </c>
      <c r="W1555" s="45">
        <v>64</v>
      </c>
      <c r="X1555" s="45">
        <v>22199</v>
      </c>
    </row>
    <row r="1556" spans="1:24" x14ac:dyDescent="0.25">
      <c r="A1556" s="33">
        <v>220260007158</v>
      </c>
      <c r="B1556" s="55" t="s">
        <v>485</v>
      </c>
      <c r="C1556" s="34">
        <v>46092</v>
      </c>
      <c r="D1556" s="33">
        <v>22026000943</v>
      </c>
      <c r="E1556" s="55" t="s">
        <v>507</v>
      </c>
      <c r="F1556" s="35">
        <v>74.16</v>
      </c>
      <c r="G1556" s="55" t="s">
        <v>1457</v>
      </c>
      <c r="H1556" s="55" t="s">
        <v>2881</v>
      </c>
      <c r="I1556" s="33">
        <v>300</v>
      </c>
      <c r="J1556" s="55" t="s">
        <v>455</v>
      </c>
      <c r="K1556" s="55" t="s">
        <v>455</v>
      </c>
      <c r="L1556" s="55" t="s">
        <v>473</v>
      </c>
      <c r="M1556" s="55" t="s">
        <v>457</v>
      </c>
      <c r="N1556" s="55" t="s">
        <v>458</v>
      </c>
      <c r="O1556" s="32" t="s">
        <v>280</v>
      </c>
      <c r="P1556" s="32" t="s">
        <v>242</v>
      </c>
      <c r="Q1556" s="45" t="s">
        <v>396</v>
      </c>
      <c r="R1556" s="32" t="s">
        <v>231</v>
      </c>
      <c r="S1556" s="45" t="s">
        <v>71</v>
      </c>
      <c r="T1556" s="42" t="str">
        <f>VLOOKUP(Tabla1[[#This Row],[AREA]],Hoja1!A:B,2,FALSE)</f>
        <v>06. Educación y cultura</v>
      </c>
      <c r="U1556" s="45" t="s">
        <v>147</v>
      </c>
      <c r="V1556" s="42" t="str">
        <f>VLOOKUP(Tabla1[[#This Row],[PROGRAMA]],Hoja1!A:B,2,FALSE)</f>
        <v>3232. Conservación y mantenimiento centros educación infantil y primaria</v>
      </c>
      <c r="W1556" s="45">
        <v>64</v>
      </c>
      <c r="X1556" s="45">
        <v>212</v>
      </c>
    </row>
    <row r="1557" spans="1:24" x14ac:dyDescent="0.25">
      <c r="A1557" s="33">
        <v>220260007160</v>
      </c>
      <c r="B1557" s="55" t="s">
        <v>485</v>
      </c>
      <c r="C1557" s="34">
        <v>46092</v>
      </c>
      <c r="D1557" s="33">
        <v>22026000943</v>
      </c>
      <c r="E1557" s="55" t="s">
        <v>507</v>
      </c>
      <c r="F1557" s="35">
        <v>3.39</v>
      </c>
      <c r="G1557" s="55" t="s">
        <v>1457</v>
      </c>
      <c r="H1557" s="55" t="s">
        <v>2882</v>
      </c>
      <c r="I1557" s="33">
        <v>300</v>
      </c>
      <c r="J1557" s="55" t="s">
        <v>455</v>
      </c>
      <c r="K1557" s="55" t="s">
        <v>455</v>
      </c>
      <c r="L1557" s="55" t="s">
        <v>473</v>
      </c>
      <c r="M1557" s="55" t="s">
        <v>457</v>
      </c>
      <c r="N1557" s="55" t="s">
        <v>458</v>
      </c>
      <c r="O1557" s="32" t="s">
        <v>280</v>
      </c>
      <c r="P1557" s="32" t="s">
        <v>242</v>
      </c>
      <c r="Q1557" s="45" t="s">
        <v>396</v>
      </c>
      <c r="R1557" s="32" t="s">
        <v>231</v>
      </c>
      <c r="S1557" s="45" t="s">
        <v>71</v>
      </c>
      <c r="T1557" s="42" t="str">
        <f>VLOOKUP(Tabla1[[#This Row],[AREA]],Hoja1!A:B,2,FALSE)</f>
        <v>06. Educación y cultura</v>
      </c>
      <c r="U1557" s="45" t="s">
        <v>147</v>
      </c>
      <c r="V1557" s="42" t="str">
        <f>VLOOKUP(Tabla1[[#This Row],[PROGRAMA]],Hoja1!A:B,2,FALSE)</f>
        <v>3232. Conservación y mantenimiento centros educación infantil y primaria</v>
      </c>
      <c r="W1557" s="45">
        <v>64</v>
      </c>
      <c r="X1557" s="45">
        <v>212</v>
      </c>
    </row>
    <row r="1558" spans="1:24" x14ac:dyDescent="0.25">
      <c r="A1558" s="33">
        <v>220260007162</v>
      </c>
      <c r="B1558" s="55" t="s">
        <v>485</v>
      </c>
      <c r="C1558" s="34">
        <v>46092</v>
      </c>
      <c r="D1558" s="33">
        <v>22026000943</v>
      </c>
      <c r="E1558" s="55" t="s">
        <v>507</v>
      </c>
      <c r="F1558" s="35">
        <v>156.62</v>
      </c>
      <c r="G1558" s="55" t="s">
        <v>1457</v>
      </c>
      <c r="H1558" s="55" t="s">
        <v>2881</v>
      </c>
      <c r="I1558" s="33">
        <v>300</v>
      </c>
      <c r="J1558" s="55" t="s">
        <v>455</v>
      </c>
      <c r="K1558" s="55" t="s">
        <v>455</v>
      </c>
      <c r="L1558" s="55" t="s">
        <v>473</v>
      </c>
      <c r="M1558" s="55" t="s">
        <v>457</v>
      </c>
      <c r="N1558" s="55" t="s">
        <v>458</v>
      </c>
      <c r="O1558" s="32" t="s">
        <v>280</v>
      </c>
      <c r="P1558" s="32" t="s">
        <v>242</v>
      </c>
      <c r="Q1558" s="45" t="s">
        <v>396</v>
      </c>
      <c r="R1558" s="32" t="s">
        <v>231</v>
      </c>
      <c r="S1558" s="45" t="s">
        <v>71</v>
      </c>
      <c r="T1558" s="42" t="str">
        <f>VLOOKUP(Tabla1[[#This Row],[AREA]],Hoja1!A:B,2,FALSE)</f>
        <v>06. Educación y cultura</v>
      </c>
      <c r="U1558" s="45" t="s">
        <v>147</v>
      </c>
      <c r="V1558" s="42" t="str">
        <f>VLOOKUP(Tabla1[[#This Row],[PROGRAMA]],Hoja1!A:B,2,FALSE)</f>
        <v>3232. Conservación y mantenimiento centros educación infantil y primaria</v>
      </c>
      <c r="W1558" s="45">
        <v>64</v>
      </c>
      <c r="X1558" s="45">
        <v>212</v>
      </c>
    </row>
    <row r="1559" spans="1:24" x14ac:dyDescent="0.25">
      <c r="A1559" s="33">
        <v>220260008000</v>
      </c>
      <c r="B1559" s="55" t="s">
        <v>485</v>
      </c>
      <c r="C1559" s="34">
        <v>46099</v>
      </c>
      <c r="D1559" s="33">
        <v>22026000943</v>
      </c>
      <c r="E1559" s="55" t="s">
        <v>507</v>
      </c>
      <c r="F1559" s="35">
        <v>39.979999999999997</v>
      </c>
      <c r="G1559" s="55" t="s">
        <v>1457</v>
      </c>
      <c r="H1559" s="55" t="s">
        <v>2883</v>
      </c>
      <c r="I1559" s="33">
        <v>300</v>
      </c>
      <c r="J1559" s="55" t="s">
        <v>455</v>
      </c>
      <c r="K1559" s="55" t="s">
        <v>455</v>
      </c>
      <c r="L1559" s="55" t="s">
        <v>473</v>
      </c>
      <c r="M1559" s="55" t="s">
        <v>457</v>
      </c>
      <c r="N1559" s="55" t="s">
        <v>458</v>
      </c>
      <c r="O1559" s="32" t="s">
        <v>280</v>
      </c>
      <c r="P1559" s="32" t="s">
        <v>242</v>
      </c>
      <c r="Q1559" s="45" t="s">
        <v>396</v>
      </c>
      <c r="R1559" s="32" t="s">
        <v>231</v>
      </c>
      <c r="S1559" s="45" t="s">
        <v>71</v>
      </c>
      <c r="T1559" s="42" t="str">
        <f>VLOOKUP(Tabla1[[#This Row],[AREA]],Hoja1!A:B,2,FALSE)</f>
        <v>06. Educación y cultura</v>
      </c>
      <c r="U1559" s="45" t="s">
        <v>147</v>
      </c>
      <c r="V1559" s="42" t="str">
        <f>VLOOKUP(Tabla1[[#This Row],[PROGRAMA]],Hoja1!A:B,2,FALSE)</f>
        <v>3232. Conservación y mantenimiento centros educación infantil y primaria</v>
      </c>
      <c r="W1559" s="45">
        <v>64</v>
      </c>
      <c r="X1559" s="45">
        <v>212</v>
      </c>
    </row>
    <row r="1560" spans="1:24" x14ac:dyDescent="0.25">
      <c r="A1560" s="33">
        <v>220260008029</v>
      </c>
      <c r="B1560" s="55" t="s">
        <v>485</v>
      </c>
      <c r="C1560" s="34">
        <v>46099</v>
      </c>
      <c r="D1560" s="33">
        <v>22026002189</v>
      </c>
      <c r="E1560" s="55" t="s">
        <v>537</v>
      </c>
      <c r="F1560" s="35">
        <v>244.29</v>
      </c>
      <c r="G1560" s="55" t="s">
        <v>1457</v>
      </c>
      <c r="H1560" s="55" t="s">
        <v>2884</v>
      </c>
      <c r="I1560" s="33">
        <v>300</v>
      </c>
      <c r="J1560" s="55" t="s">
        <v>455</v>
      </c>
      <c r="K1560" s="55" t="s">
        <v>455</v>
      </c>
      <c r="L1560" s="55" t="s">
        <v>473</v>
      </c>
      <c r="M1560" s="55" t="s">
        <v>457</v>
      </c>
      <c r="N1560" s="55" t="s">
        <v>458</v>
      </c>
      <c r="O1560" s="32" t="s">
        <v>280</v>
      </c>
      <c r="P1560" s="32" t="s">
        <v>242</v>
      </c>
      <c r="Q1560" s="45" t="s">
        <v>396</v>
      </c>
      <c r="R1560" s="32" t="s">
        <v>231</v>
      </c>
      <c r="S1560" s="45" t="s">
        <v>262</v>
      </c>
      <c r="T1560" s="42" t="str">
        <f>VLOOKUP(Tabla1[[#This Row],[AREA]],Hoja1!A:B,2,FALSE)</f>
        <v>11. Salud pública y seguridad ciudadana</v>
      </c>
      <c r="U1560" s="45" t="s">
        <v>112</v>
      </c>
      <c r="V1560" s="42" t="str">
        <f>VLOOKUP(Tabla1[[#This Row],[PROGRAMA]],Hoja1!A:B,2,FALSE)</f>
        <v>1361. Prevención y extinción de incencios</v>
      </c>
      <c r="W1560" s="45">
        <v>64</v>
      </c>
      <c r="X1560" s="45">
        <v>22199</v>
      </c>
    </row>
    <row r="1561" spans="1:24" x14ac:dyDescent="0.25">
      <c r="A1561" s="33">
        <v>220260008089</v>
      </c>
      <c r="B1561" s="55" t="s">
        <v>485</v>
      </c>
      <c r="C1561" s="34">
        <v>46099</v>
      </c>
      <c r="D1561" s="33">
        <v>22026000422</v>
      </c>
      <c r="E1561" s="55" t="s">
        <v>2707</v>
      </c>
      <c r="F1561" s="35">
        <v>7.13</v>
      </c>
      <c r="G1561" s="55" t="s">
        <v>1457</v>
      </c>
      <c r="H1561" s="55" t="s">
        <v>2885</v>
      </c>
      <c r="I1561" s="33">
        <v>300</v>
      </c>
      <c r="J1561" s="55" t="s">
        <v>455</v>
      </c>
      <c r="K1561" s="55" t="s">
        <v>455</v>
      </c>
      <c r="L1561" s="55" t="s">
        <v>473</v>
      </c>
      <c r="M1561" s="55" t="s">
        <v>457</v>
      </c>
      <c r="N1561" s="55" t="s">
        <v>458</v>
      </c>
      <c r="O1561" s="32" t="s">
        <v>280</v>
      </c>
      <c r="P1561" s="32" t="s">
        <v>242</v>
      </c>
      <c r="Q1561" s="45" t="s">
        <v>396</v>
      </c>
      <c r="R1561" s="32" t="s">
        <v>231</v>
      </c>
      <c r="S1561" s="45" t="s">
        <v>262</v>
      </c>
      <c r="T1561" s="42" t="str">
        <f>VLOOKUP(Tabla1[[#This Row],[AREA]],Hoja1!A:B,2,FALSE)</f>
        <v>11. Salud pública y seguridad ciudadana</v>
      </c>
      <c r="U1561" s="45" t="s">
        <v>118</v>
      </c>
      <c r="V1561" s="42" t="str">
        <f>VLOOKUP(Tabla1[[#This Row],[PROGRAMA]],Hoja1!A:B,2,FALSE)</f>
        <v>1621. Recogida de residuos</v>
      </c>
      <c r="W1561" s="45">
        <v>64</v>
      </c>
      <c r="X1561" s="45">
        <v>22199</v>
      </c>
    </row>
    <row r="1562" spans="1:24" x14ac:dyDescent="0.25">
      <c r="A1562" s="33">
        <v>220260008201</v>
      </c>
      <c r="B1562" s="55" t="s">
        <v>485</v>
      </c>
      <c r="C1562" s="34">
        <v>46099</v>
      </c>
      <c r="D1562" s="33">
        <v>22026000436</v>
      </c>
      <c r="E1562" s="55" t="s">
        <v>535</v>
      </c>
      <c r="F1562" s="35">
        <v>35.380000000000003</v>
      </c>
      <c r="G1562" s="55" t="s">
        <v>1457</v>
      </c>
      <c r="H1562" s="55" t="s">
        <v>2886</v>
      </c>
      <c r="I1562" s="33">
        <v>300</v>
      </c>
      <c r="J1562" s="55" t="s">
        <v>455</v>
      </c>
      <c r="K1562" s="55" t="s">
        <v>455</v>
      </c>
      <c r="L1562" s="55" t="s">
        <v>473</v>
      </c>
      <c r="M1562" s="55" t="s">
        <v>457</v>
      </c>
      <c r="N1562" s="55" t="s">
        <v>458</v>
      </c>
      <c r="O1562" s="32" t="s">
        <v>280</v>
      </c>
      <c r="P1562" s="32" t="s">
        <v>242</v>
      </c>
      <c r="Q1562" s="45" t="s">
        <v>396</v>
      </c>
      <c r="R1562" s="32" t="s">
        <v>231</v>
      </c>
      <c r="S1562" s="45" t="s">
        <v>69</v>
      </c>
      <c r="T1562" s="42" t="str">
        <f>VLOOKUP(Tabla1[[#This Row],[AREA]],Hoja1!A:B,2,FALSE)</f>
        <v>03. Participación ciudadana y deportes</v>
      </c>
      <c r="U1562" s="45" t="s">
        <v>192</v>
      </c>
      <c r="V1562" s="42" t="str">
        <f>VLOOKUP(Tabla1[[#This Row],[PROGRAMA]],Hoja1!A:B,2,FALSE)</f>
        <v>9241. Participación ciudadana</v>
      </c>
      <c r="W1562" s="45">
        <v>64</v>
      </c>
      <c r="X1562" s="45">
        <v>212</v>
      </c>
    </row>
    <row r="1563" spans="1:24" x14ac:dyDescent="0.25">
      <c r="A1563" s="33">
        <v>220260008203</v>
      </c>
      <c r="B1563" s="55" t="s">
        <v>485</v>
      </c>
      <c r="C1563" s="34">
        <v>46099</v>
      </c>
      <c r="D1563" s="33">
        <v>22026000436</v>
      </c>
      <c r="E1563" s="55" t="s">
        <v>535</v>
      </c>
      <c r="F1563" s="35">
        <v>9.11</v>
      </c>
      <c r="G1563" s="55" t="s">
        <v>1457</v>
      </c>
      <c r="H1563" s="55" t="s">
        <v>2887</v>
      </c>
      <c r="I1563" s="33">
        <v>300</v>
      </c>
      <c r="J1563" s="55" t="s">
        <v>455</v>
      </c>
      <c r="K1563" s="55" t="s">
        <v>455</v>
      </c>
      <c r="L1563" s="55" t="s">
        <v>473</v>
      </c>
      <c r="M1563" s="55" t="s">
        <v>457</v>
      </c>
      <c r="N1563" s="55" t="s">
        <v>458</v>
      </c>
      <c r="O1563" s="32" t="s">
        <v>280</v>
      </c>
      <c r="P1563" s="32" t="s">
        <v>242</v>
      </c>
      <c r="Q1563" s="45" t="s">
        <v>396</v>
      </c>
      <c r="R1563" s="32" t="s">
        <v>231</v>
      </c>
      <c r="S1563" s="45" t="s">
        <v>69</v>
      </c>
      <c r="T1563" s="42" t="str">
        <f>VLOOKUP(Tabla1[[#This Row],[AREA]],Hoja1!A:B,2,FALSE)</f>
        <v>03. Participación ciudadana y deportes</v>
      </c>
      <c r="U1563" s="45" t="s">
        <v>192</v>
      </c>
      <c r="V1563" s="42" t="str">
        <f>VLOOKUP(Tabla1[[#This Row],[PROGRAMA]],Hoja1!A:B,2,FALSE)</f>
        <v>9241. Participación ciudadana</v>
      </c>
      <c r="W1563" s="45">
        <v>64</v>
      </c>
      <c r="X1563" s="45">
        <v>212</v>
      </c>
    </row>
    <row r="1564" spans="1:24" x14ac:dyDescent="0.25">
      <c r="A1564" s="33">
        <v>220260009233</v>
      </c>
      <c r="B1564" s="55" t="s">
        <v>485</v>
      </c>
      <c r="C1564" s="34">
        <v>46107</v>
      </c>
      <c r="D1564" s="33">
        <v>22026001960</v>
      </c>
      <c r="E1564" s="55" t="s">
        <v>486</v>
      </c>
      <c r="F1564" s="35">
        <v>108.9</v>
      </c>
      <c r="G1564" s="55" t="s">
        <v>1457</v>
      </c>
      <c r="H1564" s="55" t="s">
        <v>2888</v>
      </c>
      <c r="I1564" s="33">
        <v>300</v>
      </c>
      <c r="J1564" s="55" t="s">
        <v>455</v>
      </c>
      <c r="K1564" s="55" t="s">
        <v>455</v>
      </c>
      <c r="L1564" s="55" t="s">
        <v>473</v>
      </c>
      <c r="M1564" s="55" t="s">
        <v>457</v>
      </c>
      <c r="N1564" s="55" t="s">
        <v>458</v>
      </c>
      <c r="O1564" s="32" t="s">
        <v>280</v>
      </c>
      <c r="P1564" s="32" t="s">
        <v>242</v>
      </c>
      <c r="Q1564" s="45" t="s">
        <v>396</v>
      </c>
      <c r="R1564" s="32" t="s">
        <v>231</v>
      </c>
      <c r="S1564" s="45" t="s">
        <v>72</v>
      </c>
      <c r="T1564" s="42" t="str">
        <f>VLOOKUP(Tabla1[[#This Row],[AREA]],Hoja1!A:B,2,FALSE)</f>
        <v>07. Medio ambiente</v>
      </c>
      <c r="U1564" s="45" t="s">
        <v>126</v>
      </c>
      <c r="V1564" s="42" t="str">
        <f>VLOOKUP(Tabla1[[#This Row],[PROGRAMA]],Hoja1!A:B,2,FALSE)</f>
        <v>1711. Parques y jardines</v>
      </c>
      <c r="W1564" s="45">
        <v>64</v>
      </c>
      <c r="X1564" s="45">
        <v>22199</v>
      </c>
    </row>
    <row r="1565" spans="1:24" x14ac:dyDescent="0.25">
      <c r="A1565" s="33">
        <v>220260009235</v>
      </c>
      <c r="B1565" s="55" t="s">
        <v>485</v>
      </c>
      <c r="C1565" s="34">
        <v>46107</v>
      </c>
      <c r="D1565" s="33">
        <v>22026001960</v>
      </c>
      <c r="E1565" s="55" t="s">
        <v>486</v>
      </c>
      <c r="F1565" s="35">
        <v>65.069999999999993</v>
      </c>
      <c r="G1565" s="55" t="s">
        <v>1457</v>
      </c>
      <c r="H1565" s="55" t="s">
        <v>2889</v>
      </c>
      <c r="I1565" s="33">
        <v>300</v>
      </c>
      <c r="J1565" s="55" t="s">
        <v>455</v>
      </c>
      <c r="K1565" s="55" t="s">
        <v>455</v>
      </c>
      <c r="L1565" s="55" t="s">
        <v>473</v>
      </c>
      <c r="M1565" s="55" t="s">
        <v>457</v>
      </c>
      <c r="N1565" s="55" t="s">
        <v>458</v>
      </c>
      <c r="O1565" s="32" t="s">
        <v>280</v>
      </c>
      <c r="P1565" s="32" t="s">
        <v>242</v>
      </c>
      <c r="Q1565" s="45" t="s">
        <v>396</v>
      </c>
      <c r="R1565" s="32" t="s">
        <v>231</v>
      </c>
      <c r="S1565" s="45" t="s">
        <v>72</v>
      </c>
      <c r="T1565" s="42" t="str">
        <f>VLOOKUP(Tabla1[[#This Row],[AREA]],Hoja1!A:B,2,FALSE)</f>
        <v>07. Medio ambiente</v>
      </c>
      <c r="U1565" s="45" t="s">
        <v>126</v>
      </c>
      <c r="V1565" s="42" t="str">
        <f>VLOOKUP(Tabla1[[#This Row],[PROGRAMA]],Hoja1!A:B,2,FALSE)</f>
        <v>1711. Parques y jardines</v>
      </c>
      <c r="W1565" s="45">
        <v>64</v>
      </c>
      <c r="X1565" s="45">
        <v>22199</v>
      </c>
    </row>
    <row r="1566" spans="1:24" x14ac:dyDescent="0.25">
      <c r="A1566" s="33">
        <v>220260009237</v>
      </c>
      <c r="B1566" s="55" t="s">
        <v>485</v>
      </c>
      <c r="C1566" s="34">
        <v>46107</v>
      </c>
      <c r="D1566" s="33">
        <v>22026001960</v>
      </c>
      <c r="E1566" s="55" t="s">
        <v>486</v>
      </c>
      <c r="F1566" s="35">
        <v>29.05</v>
      </c>
      <c r="G1566" s="55" t="s">
        <v>1457</v>
      </c>
      <c r="H1566" s="55" t="s">
        <v>2890</v>
      </c>
      <c r="I1566" s="33">
        <v>300</v>
      </c>
      <c r="J1566" s="55" t="s">
        <v>455</v>
      </c>
      <c r="K1566" s="55" t="s">
        <v>455</v>
      </c>
      <c r="L1566" s="55" t="s">
        <v>473</v>
      </c>
      <c r="M1566" s="55" t="s">
        <v>457</v>
      </c>
      <c r="N1566" s="55" t="s">
        <v>458</v>
      </c>
      <c r="O1566" s="32" t="s">
        <v>280</v>
      </c>
      <c r="P1566" s="32" t="s">
        <v>242</v>
      </c>
      <c r="Q1566" s="45" t="s">
        <v>396</v>
      </c>
      <c r="R1566" s="32" t="s">
        <v>231</v>
      </c>
      <c r="S1566" s="45" t="s">
        <v>72</v>
      </c>
      <c r="T1566" s="42" t="str">
        <f>VLOOKUP(Tabla1[[#This Row],[AREA]],Hoja1!A:B,2,FALSE)</f>
        <v>07. Medio ambiente</v>
      </c>
      <c r="U1566" s="45" t="s">
        <v>126</v>
      </c>
      <c r="V1566" s="42" t="str">
        <f>VLOOKUP(Tabla1[[#This Row],[PROGRAMA]],Hoja1!A:B,2,FALSE)</f>
        <v>1711. Parques y jardines</v>
      </c>
      <c r="W1566" s="45">
        <v>64</v>
      </c>
      <c r="X1566" s="45">
        <v>22199</v>
      </c>
    </row>
    <row r="1567" spans="1:24" x14ac:dyDescent="0.25">
      <c r="A1567" s="33">
        <v>220260010404</v>
      </c>
      <c r="B1567" s="55" t="s">
        <v>485</v>
      </c>
      <c r="C1567" s="34">
        <v>46108</v>
      </c>
      <c r="D1567" s="33">
        <v>22026002189</v>
      </c>
      <c r="E1567" s="55" t="s">
        <v>537</v>
      </c>
      <c r="F1567" s="35">
        <v>336.23</v>
      </c>
      <c r="G1567" s="55" t="s">
        <v>1457</v>
      </c>
      <c r="H1567" s="55" t="s">
        <v>2891</v>
      </c>
      <c r="I1567" s="33">
        <v>300</v>
      </c>
      <c r="J1567" s="55" t="s">
        <v>455</v>
      </c>
      <c r="K1567" s="55" t="s">
        <v>455</v>
      </c>
      <c r="L1567" s="55" t="s">
        <v>473</v>
      </c>
      <c r="M1567" s="55" t="s">
        <v>457</v>
      </c>
      <c r="N1567" s="55" t="s">
        <v>458</v>
      </c>
      <c r="O1567" s="32" t="s">
        <v>280</v>
      </c>
      <c r="P1567" s="32" t="s">
        <v>242</v>
      </c>
      <c r="Q1567" s="45" t="s">
        <v>396</v>
      </c>
      <c r="R1567" s="32" t="s">
        <v>231</v>
      </c>
      <c r="S1567" s="45" t="s">
        <v>262</v>
      </c>
      <c r="T1567" s="42" t="str">
        <f>VLOOKUP(Tabla1[[#This Row],[AREA]],Hoja1!A:B,2,FALSE)</f>
        <v>11. Salud pública y seguridad ciudadana</v>
      </c>
      <c r="U1567" s="45" t="s">
        <v>112</v>
      </c>
      <c r="V1567" s="42" t="str">
        <f>VLOOKUP(Tabla1[[#This Row],[PROGRAMA]],Hoja1!A:B,2,FALSE)</f>
        <v>1361. Prevención y extinción de incencios</v>
      </c>
      <c r="W1567" s="45">
        <v>64</v>
      </c>
      <c r="X1567" s="45">
        <v>22199</v>
      </c>
    </row>
    <row r="1568" spans="1:24" x14ac:dyDescent="0.25">
      <c r="A1568" s="33">
        <v>220260010498</v>
      </c>
      <c r="B1568" s="55" t="s">
        <v>485</v>
      </c>
      <c r="C1568" s="34">
        <v>46108</v>
      </c>
      <c r="D1568" s="33">
        <v>22026000943</v>
      </c>
      <c r="E1568" s="55" t="s">
        <v>507</v>
      </c>
      <c r="F1568" s="35">
        <v>93.34</v>
      </c>
      <c r="G1568" s="55" t="s">
        <v>1457</v>
      </c>
      <c r="H1568" s="55" t="s">
        <v>2892</v>
      </c>
      <c r="I1568" s="33">
        <v>300</v>
      </c>
      <c r="J1568" s="55" t="s">
        <v>455</v>
      </c>
      <c r="K1568" s="55" t="s">
        <v>455</v>
      </c>
      <c r="L1568" s="55" t="s">
        <v>473</v>
      </c>
      <c r="M1568" s="55" t="s">
        <v>457</v>
      </c>
      <c r="N1568" s="55" t="s">
        <v>458</v>
      </c>
      <c r="O1568" s="32" t="s">
        <v>280</v>
      </c>
      <c r="P1568" s="32" t="s">
        <v>242</v>
      </c>
      <c r="Q1568" s="45" t="s">
        <v>396</v>
      </c>
      <c r="R1568" s="32" t="s">
        <v>231</v>
      </c>
      <c r="S1568" s="45" t="s">
        <v>71</v>
      </c>
      <c r="T1568" s="42" t="str">
        <f>VLOOKUP(Tabla1[[#This Row],[AREA]],Hoja1!A:B,2,FALSE)</f>
        <v>06. Educación y cultura</v>
      </c>
      <c r="U1568" s="45" t="s">
        <v>147</v>
      </c>
      <c r="V1568" s="42" t="str">
        <f>VLOOKUP(Tabla1[[#This Row],[PROGRAMA]],Hoja1!A:B,2,FALSE)</f>
        <v>3232. Conservación y mantenimiento centros educación infantil y primaria</v>
      </c>
      <c r="W1568" s="45">
        <v>64</v>
      </c>
      <c r="X1568" s="45">
        <v>212</v>
      </c>
    </row>
    <row r="1569" spans="1:24" x14ac:dyDescent="0.25">
      <c r="A1569" s="33">
        <v>220260007346</v>
      </c>
      <c r="B1569" s="55" t="s">
        <v>451</v>
      </c>
      <c r="C1569" s="34">
        <v>46093</v>
      </c>
      <c r="D1569" s="33">
        <v>22026002605</v>
      </c>
      <c r="E1569" s="55" t="s">
        <v>2893</v>
      </c>
      <c r="F1569" s="35">
        <v>12705</v>
      </c>
      <c r="G1569" s="55" t="s">
        <v>2894</v>
      </c>
      <c r="H1569" s="55" t="s">
        <v>2895</v>
      </c>
      <c r="I1569" s="33">
        <v>220</v>
      </c>
      <c r="J1569" s="55" t="s">
        <v>1830</v>
      </c>
      <c r="K1569" s="55" t="s">
        <v>462</v>
      </c>
      <c r="L1569" s="55" t="s">
        <v>473</v>
      </c>
      <c r="M1569" s="55" t="s">
        <v>457</v>
      </c>
      <c r="N1569" s="55" t="s">
        <v>458</v>
      </c>
      <c r="O1569" s="32" t="s">
        <v>276</v>
      </c>
      <c r="P1569" s="32" t="s">
        <v>242</v>
      </c>
      <c r="Q1569" s="45" t="s">
        <v>396</v>
      </c>
      <c r="R1569" s="32" t="s">
        <v>231</v>
      </c>
      <c r="S1569" s="45" t="s">
        <v>71</v>
      </c>
      <c r="T1569" s="42" t="str">
        <f>VLOOKUP(Tabla1[[#This Row],[AREA]],Hoja1!A:B,2,FALSE)</f>
        <v>06. Educación y cultura</v>
      </c>
      <c r="U1569" s="45" t="s">
        <v>157</v>
      </c>
      <c r="V1569" s="42" t="str">
        <f>VLOOKUP(Tabla1[[#This Row],[PROGRAMA]],Hoja1!A:B,2,FALSE)</f>
        <v>3341. Coordinación de políticas culturales</v>
      </c>
      <c r="W1569" s="45">
        <v>64</v>
      </c>
      <c r="X1569" s="45">
        <v>22699</v>
      </c>
    </row>
    <row r="1570" spans="1:24" x14ac:dyDescent="0.25">
      <c r="A1570" s="33">
        <v>220260008158</v>
      </c>
      <c r="B1570" s="55" t="s">
        <v>729</v>
      </c>
      <c r="C1570" s="34">
        <v>46099</v>
      </c>
      <c r="D1570" s="33">
        <v>22026002821</v>
      </c>
      <c r="E1570" s="55" t="s">
        <v>1647</v>
      </c>
      <c r="F1570" s="35">
        <v>1577.08</v>
      </c>
      <c r="G1570" s="55" t="s">
        <v>14</v>
      </c>
      <c r="H1570" s="55"/>
      <c r="I1570" s="33">
        <v>240</v>
      </c>
      <c r="J1570" s="55" t="s">
        <v>478</v>
      </c>
      <c r="K1570" s="55" t="s">
        <v>478</v>
      </c>
      <c r="L1570" s="55" t="s">
        <v>473</v>
      </c>
      <c r="M1570" s="55" t="s">
        <v>457</v>
      </c>
      <c r="N1570" s="55" t="s">
        <v>458</v>
      </c>
      <c r="O1570" s="32" t="s">
        <v>276</v>
      </c>
      <c r="P1570" s="32" t="s">
        <v>242</v>
      </c>
      <c r="Q1570" s="45" t="s">
        <v>396</v>
      </c>
      <c r="R1570" s="32" t="s">
        <v>231</v>
      </c>
      <c r="S1570" s="45" t="s">
        <v>262</v>
      </c>
      <c r="T1570" s="42" t="str">
        <f>VLOOKUP(Tabla1[[#This Row],[AREA]],Hoja1!A:B,2,FALSE)</f>
        <v>11. Salud pública y seguridad ciudadana</v>
      </c>
      <c r="U1570" s="45" t="s">
        <v>106</v>
      </c>
      <c r="V1570" s="42" t="str">
        <f>VLOOKUP(Tabla1[[#This Row],[PROGRAMA]],Hoja1!A:B,2,FALSE)</f>
        <v>1321. Policía municipal</v>
      </c>
      <c r="W1570" s="45">
        <v>64</v>
      </c>
      <c r="X1570" s="45">
        <v>22102</v>
      </c>
    </row>
    <row r="1571" spans="1:24" x14ac:dyDescent="0.25">
      <c r="A1571" s="33">
        <v>220259000721</v>
      </c>
      <c r="B1571" s="55" t="s">
        <v>451</v>
      </c>
      <c r="C1571" s="34">
        <v>46023</v>
      </c>
      <c r="D1571" s="33">
        <v>22026001712</v>
      </c>
      <c r="E1571" s="55" t="s">
        <v>2770</v>
      </c>
      <c r="F1571" s="35">
        <v>10213.5</v>
      </c>
      <c r="G1571" s="55" t="s">
        <v>2896</v>
      </c>
      <c r="H1571" s="55" t="s">
        <v>2897</v>
      </c>
      <c r="I1571" s="33">
        <v>220</v>
      </c>
      <c r="J1571" s="55" t="s">
        <v>478</v>
      </c>
      <c r="K1571" s="55" t="s">
        <v>478</v>
      </c>
      <c r="L1571" s="55" t="s">
        <v>456</v>
      </c>
      <c r="M1571" s="55" t="s">
        <v>457</v>
      </c>
      <c r="N1571" s="55" t="s">
        <v>458</v>
      </c>
      <c r="O1571" s="32" t="s">
        <v>276</v>
      </c>
      <c r="P1571" s="32" t="s">
        <v>242</v>
      </c>
      <c r="Q1571" s="45">
        <v>6</v>
      </c>
      <c r="R1571" s="32" t="s">
        <v>232</v>
      </c>
      <c r="S1571" s="45" t="s">
        <v>74</v>
      </c>
      <c r="T1571" s="42" t="str">
        <f>VLOOKUP(Tabla1[[#This Row],[AREA]],Hoja1!A:B,2,FALSE)</f>
        <v>09. Turismo, eventos y marca ciudad</v>
      </c>
      <c r="U1571" s="45">
        <v>4321</v>
      </c>
      <c r="V1571" s="42" t="str">
        <f>VLOOKUP(Tabla1[[#This Row],[PROGRAMA]],Hoja1!A:B,2,FALSE)</f>
        <v>4321. Turismo</v>
      </c>
      <c r="W1571" s="45">
        <v>64</v>
      </c>
      <c r="X1571" s="45">
        <v>640</v>
      </c>
    </row>
    <row r="1572" spans="1:24" x14ac:dyDescent="0.25">
      <c r="A1572" s="33">
        <v>220260005950</v>
      </c>
      <c r="B1572" s="55" t="s">
        <v>485</v>
      </c>
      <c r="C1572" s="34">
        <v>46086</v>
      </c>
      <c r="D1572" s="33">
        <v>22026000422</v>
      </c>
      <c r="E1572" s="55" t="s">
        <v>2707</v>
      </c>
      <c r="F1572" s="35">
        <v>42.4</v>
      </c>
      <c r="G1572" s="55" t="s">
        <v>326</v>
      </c>
      <c r="H1572" s="55" t="s">
        <v>2708</v>
      </c>
      <c r="I1572" s="33">
        <v>300</v>
      </c>
      <c r="J1572" s="55" t="s">
        <v>478</v>
      </c>
      <c r="K1572" s="55" t="s">
        <v>478</v>
      </c>
      <c r="L1572" s="55" t="s">
        <v>473</v>
      </c>
      <c r="M1572" s="55" t="s">
        <v>457</v>
      </c>
      <c r="N1572" s="55" t="s">
        <v>458</v>
      </c>
      <c r="O1572" s="32" t="s">
        <v>280</v>
      </c>
      <c r="P1572" s="32" t="s">
        <v>242</v>
      </c>
      <c r="Q1572" s="45" t="s">
        <v>396</v>
      </c>
      <c r="R1572" s="32" t="s">
        <v>231</v>
      </c>
      <c r="S1572" s="45" t="s">
        <v>262</v>
      </c>
      <c r="T1572" s="42" t="str">
        <f>VLOOKUP(Tabla1[[#This Row],[AREA]],Hoja1!A:B,2,FALSE)</f>
        <v>11. Salud pública y seguridad ciudadana</v>
      </c>
      <c r="U1572" s="45" t="s">
        <v>118</v>
      </c>
      <c r="V1572" s="42" t="str">
        <f>VLOOKUP(Tabla1[[#This Row],[PROGRAMA]],Hoja1!A:B,2,FALSE)</f>
        <v>1621. Recogida de residuos</v>
      </c>
      <c r="W1572" s="45">
        <v>64</v>
      </c>
      <c r="X1572" s="45">
        <v>22199</v>
      </c>
    </row>
    <row r="1573" spans="1:24" x14ac:dyDescent="0.25">
      <c r="A1573" s="33">
        <v>220250048071</v>
      </c>
      <c r="B1573" s="55" t="s">
        <v>451</v>
      </c>
      <c r="C1573" s="34">
        <v>46099</v>
      </c>
      <c r="D1573" s="33">
        <v>22025004282</v>
      </c>
      <c r="E1573" s="55" t="s">
        <v>2898</v>
      </c>
      <c r="F1573" s="35">
        <v>558511.80000000005</v>
      </c>
      <c r="G1573" s="55" t="s">
        <v>2899</v>
      </c>
      <c r="H1573" s="55" t="s">
        <v>2900</v>
      </c>
      <c r="I1573" s="33">
        <v>220</v>
      </c>
      <c r="J1573" s="55" t="s">
        <v>2901</v>
      </c>
      <c r="K1573" s="55" t="s">
        <v>1000</v>
      </c>
      <c r="L1573" s="55" t="s">
        <v>473</v>
      </c>
      <c r="M1573" s="55" t="s">
        <v>457</v>
      </c>
      <c r="N1573" s="55" t="s">
        <v>458</v>
      </c>
      <c r="O1573" s="32" t="s">
        <v>276</v>
      </c>
      <c r="P1573" s="32" t="s">
        <v>242</v>
      </c>
      <c r="Q1573" s="45" t="s">
        <v>397</v>
      </c>
      <c r="R1573" s="32" t="s">
        <v>232</v>
      </c>
      <c r="S1573" s="45" t="s">
        <v>66</v>
      </c>
      <c r="T1573" s="42" t="str">
        <f>VLOOKUP(Tabla1[[#This Row],[AREA]],Hoja1!A:B,2,FALSE)</f>
        <v>01. Alcaldía</v>
      </c>
      <c r="U1573" s="45" t="s">
        <v>265</v>
      </c>
      <c r="V1573" s="42" t="str">
        <f>VLOOKUP(Tabla1[[#This Row],[PROGRAMA]],Hoja1!A:B,2,FALSE)</f>
        <v>4331. Desarrollo empresarial</v>
      </c>
      <c r="W1573" s="45">
        <v>64</v>
      </c>
      <c r="X1573" s="45">
        <v>626</v>
      </c>
    </row>
    <row r="1574" spans="1:24" x14ac:dyDescent="0.25">
      <c r="A1574" s="33">
        <v>220260006255</v>
      </c>
      <c r="B1574" s="55" t="s">
        <v>451</v>
      </c>
      <c r="C1574" s="34">
        <v>46087</v>
      </c>
      <c r="D1574" s="33">
        <v>22026002338</v>
      </c>
      <c r="E1574" s="55" t="s">
        <v>2902</v>
      </c>
      <c r="F1574" s="35">
        <v>7259.78</v>
      </c>
      <c r="G1574" s="55" t="s">
        <v>981</v>
      </c>
      <c r="H1574" s="55" t="s">
        <v>2903</v>
      </c>
      <c r="I1574" s="33">
        <v>220</v>
      </c>
      <c r="J1574" s="55" t="s">
        <v>812</v>
      </c>
      <c r="K1574" s="55" t="s">
        <v>455</v>
      </c>
      <c r="L1574" s="55" t="s">
        <v>456</v>
      </c>
      <c r="M1574" s="55" t="s">
        <v>467</v>
      </c>
      <c r="N1574" s="55" t="s">
        <v>468</v>
      </c>
      <c r="O1574" s="32" t="s">
        <v>281</v>
      </c>
      <c r="P1574" s="32" t="s">
        <v>242</v>
      </c>
      <c r="Q1574" s="45" t="s">
        <v>396</v>
      </c>
      <c r="R1574" s="32" t="s">
        <v>231</v>
      </c>
      <c r="S1574" s="45" t="s">
        <v>73</v>
      </c>
      <c r="T1574" s="42" t="str">
        <f>VLOOKUP(Tabla1[[#This Row],[AREA]],Hoja1!A:B,2,FALSE)</f>
        <v>08. Tráfico y movilidad</v>
      </c>
      <c r="U1574" s="45" t="s">
        <v>117</v>
      </c>
      <c r="V1574" s="42" t="str">
        <f>VLOOKUP(Tabla1[[#This Row],[PROGRAMA]],Hoja1!A:B,2,FALSE)</f>
        <v>1532. Pavimentación vias públicas y otros servicios urbanísticos</v>
      </c>
      <c r="W1574" s="45">
        <v>64</v>
      </c>
      <c r="X1574" s="45">
        <v>22799</v>
      </c>
    </row>
    <row r="1575" spans="1:24" x14ac:dyDescent="0.25">
      <c r="A1575" s="33">
        <v>220260004707</v>
      </c>
      <c r="B1575" s="55" t="s">
        <v>451</v>
      </c>
      <c r="C1575" s="34">
        <v>46084</v>
      </c>
      <c r="D1575" s="33">
        <v>22026002616</v>
      </c>
      <c r="E1575" s="55" t="s">
        <v>665</v>
      </c>
      <c r="F1575" s="35">
        <v>7243.14</v>
      </c>
      <c r="G1575" s="55" t="s">
        <v>334</v>
      </c>
      <c r="H1575" s="55" t="s">
        <v>2904</v>
      </c>
      <c r="I1575" s="33">
        <v>220</v>
      </c>
      <c r="J1575" s="55" t="s">
        <v>455</v>
      </c>
      <c r="K1575" s="55" t="s">
        <v>455</v>
      </c>
      <c r="L1575" s="55" t="s">
        <v>456</v>
      </c>
      <c r="M1575" s="55" t="s">
        <v>467</v>
      </c>
      <c r="N1575" s="55" t="s">
        <v>468</v>
      </c>
      <c r="O1575" s="32" t="s">
        <v>281</v>
      </c>
      <c r="P1575" s="32" t="s">
        <v>242</v>
      </c>
      <c r="Q1575" s="45" t="s">
        <v>396</v>
      </c>
      <c r="R1575" s="32" t="s">
        <v>231</v>
      </c>
      <c r="S1575" s="45" t="s">
        <v>66</v>
      </c>
      <c r="T1575" s="42" t="str">
        <f>VLOOKUP(Tabla1[[#This Row],[AREA]],Hoja1!A:B,2,FALSE)</f>
        <v>01. Alcaldía</v>
      </c>
      <c r="U1575" s="45" t="s">
        <v>265</v>
      </c>
      <c r="V1575" s="42" t="str">
        <f>VLOOKUP(Tabla1[[#This Row],[PROGRAMA]],Hoja1!A:B,2,FALSE)</f>
        <v>4331. Desarrollo empresarial</v>
      </c>
      <c r="W1575" s="45">
        <v>64</v>
      </c>
      <c r="X1575" s="45">
        <v>22799</v>
      </c>
    </row>
    <row r="1576" spans="1:24" x14ac:dyDescent="0.25">
      <c r="A1576" s="33">
        <v>220260008814</v>
      </c>
      <c r="B1576" s="55" t="s">
        <v>451</v>
      </c>
      <c r="C1576" s="34">
        <v>46104</v>
      </c>
      <c r="D1576" s="33">
        <v>22026002909</v>
      </c>
      <c r="E1576" s="55" t="s">
        <v>469</v>
      </c>
      <c r="F1576" s="35">
        <v>7199.5</v>
      </c>
      <c r="G1576" s="55" t="s">
        <v>352</v>
      </c>
      <c r="H1576" s="55" t="s">
        <v>2905</v>
      </c>
      <c r="I1576" s="33">
        <v>220</v>
      </c>
      <c r="J1576" s="55" t="s">
        <v>455</v>
      </c>
      <c r="K1576" s="55" t="s">
        <v>455</v>
      </c>
      <c r="L1576" s="55" t="s">
        <v>473</v>
      </c>
      <c r="M1576" s="55" t="s">
        <v>467</v>
      </c>
      <c r="N1576" s="55" t="s">
        <v>468</v>
      </c>
      <c r="O1576" s="32" t="s">
        <v>281</v>
      </c>
      <c r="P1576" s="32" t="s">
        <v>242</v>
      </c>
      <c r="Q1576" s="45" t="s">
        <v>397</v>
      </c>
      <c r="R1576" s="32" t="s">
        <v>232</v>
      </c>
      <c r="S1576" s="45" t="s">
        <v>70</v>
      </c>
      <c r="T1576" s="42" t="str">
        <f>VLOOKUP(Tabla1[[#This Row],[AREA]],Hoja1!A:B,2,FALSE)</f>
        <v>04. Hacienda, personal y modernización administrativa</v>
      </c>
      <c r="U1576" s="45" t="s">
        <v>186</v>
      </c>
      <c r="V1576" s="42" t="str">
        <f>VLOOKUP(Tabla1[[#This Row],[PROGRAMA]],Hoja1!A:B,2,FALSE)</f>
        <v>9204. Tecnologías de la información y comunicación</v>
      </c>
      <c r="W1576" s="45">
        <v>64</v>
      </c>
      <c r="X1576" s="45">
        <v>641</v>
      </c>
    </row>
    <row r="1577" spans="1:24" x14ac:dyDescent="0.25">
      <c r="A1577" s="33">
        <v>220260006271</v>
      </c>
      <c r="B1577" s="55" t="s">
        <v>451</v>
      </c>
      <c r="C1577" s="34">
        <v>46087</v>
      </c>
      <c r="D1577" s="33">
        <v>22026002775</v>
      </c>
      <c r="E1577" s="55" t="s">
        <v>971</v>
      </c>
      <c r="F1577" s="35">
        <v>7139</v>
      </c>
      <c r="G1577" s="55" t="s">
        <v>1234</v>
      </c>
      <c r="H1577" s="55" t="s">
        <v>2906</v>
      </c>
      <c r="I1577" s="33">
        <v>220</v>
      </c>
      <c r="J1577" s="55" t="s">
        <v>1236</v>
      </c>
      <c r="K1577" s="55" t="s">
        <v>455</v>
      </c>
      <c r="L1577" s="55" t="s">
        <v>456</v>
      </c>
      <c r="M1577" s="55" t="s">
        <v>467</v>
      </c>
      <c r="N1577" s="55" t="s">
        <v>468</v>
      </c>
      <c r="O1577" s="32" t="s">
        <v>281</v>
      </c>
      <c r="P1577" s="32" t="s">
        <v>242</v>
      </c>
      <c r="Q1577" s="45" t="s">
        <v>396</v>
      </c>
      <c r="R1577" s="32" t="s">
        <v>231</v>
      </c>
      <c r="S1577" s="45" t="s">
        <v>262</v>
      </c>
      <c r="T1577" s="42" t="str">
        <f>VLOOKUP(Tabla1[[#This Row],[AREA]],Hoja1!A:B,2,FALSE)</f>
        <v>11. Salud pública y seguridad ciudadana</v>
      </c>
      <c r="U1577" s="45" t="s">
        <v>118</v>
      </c>
      <c r="V1577" s="42" t="str">
        <f>VLOOKUP(Tabla1[[#This Row],[PROGRAMA]],Hoja1!A:B,2,FALSE)</f>
        <v>1621. Recogida de residuos</v>
      </c>
      <c r="W1577" s="45">
        <v>64</v>
      </c>
      <c r="X1577" s="45">
        <v>214</v>
      </c>
    </row>
    <row r="1578" spans="1:24" x14ac:dyDescent="0.25">
      <c r="A1578" s="33">
        <v>220260008772</v>
      </c>
      <c r="B1578" s="55" t="s">
        <v>451</v>
      </c>
      <c r="C1578" s="34">
        <v>46101</v>
      </c>
      <c r="D1578" s="33">
        <v>22026002880</v>
      </c>
      <c r="E1578" s="55" t="s">
        <v>1429</v>
      </c>
      <c r="F1578" s="35">
        <v>7139</v>
      </c>
      <c r="G1578" s="55" t="s">
        <v>22</v>
      </c>
      <c r="H1578" s="55" t="s">
        <v>2907</v>
      </c>
      <c r="I1578" s="33">
        <v>220</v>
      </c>
      <c r="J1578" s="55" t="s">
        <v>455</v>
      </c>
      <c r="K1578" s="55" t="s">
        <v>455</v>
      </c>
      <c r="L1578" s="55" t="s">
        <v>456</v>
      </c>
      <c r="M1578" s="55" t="s">
        <v>467</v>
      </c>
      <c r="N1578" s="55" t="s">
        <v>468</v>
      </c>
      <c r="O1578" s="32" t="s">
        <v>281</v>
      </c>
      <c r="P1578" s="32" t="s">
        <v>242</v>
      </c>
      <c r="Q1578" s="45" t="s">
        <v>396</v>
      </c>
      <c r="R1578" s="32" t="s">
        <v>231</v>
      </c>
      <c r="S1578" s="45" t="s">
        <v>75</v>
      </c>
      <c r="T1578" s="42" t="str">
        <f>VLOOKUP(Tabla1[[#This Row],[AREA]],Hoja1!A:B,2,FALSE)</f>
        <v>10. Personas mayores, familia y servicios sociales</v>
      </c>
      <c r="U1578" s="45" t="s">
        <v>136</v>
      </c>
      <c r="V1578" s="42" t="str">
        <f>VLOOKUP(Tabla1[[#This Row],[PROGRAMA]],Hoja1!A:B,2,FALSE)</f>
        <v>2315. Políticas de Igualdad e infancia</v>
      </c>
      <c r="W1578" s="45">
        <v>64</v>
      </c>
      <c r="X1578" s="45">
        <v>22611</v>
      </c>
    </row>
    <row r="1579" spans="1:24" x14ac:dyDescent="0.25">
      <c r="A1579" s="33">
        <v>220260008810</v>
      </c>
      <c r="B1579" s="55" t="s">
        <v>451</v>
      </c>
      <c r="C1579" s="34">
        <v>46104</v>
      </c>
      <c r="D1579" s="33">
        <v>22026002794</v>
      </c>
      <c r="E1579" s="55" t="s">
        <v>2908</v>
      </c>
      <c r="F1579" s="35">
        <v>7139</v>
      </c>
      <c r="G1579" s="55" t="s">
        <v>2909</v>
      </c>
      <c r="H1579" s="55" t="s">
        <v>2910</v>
      </c>
      <c r="I1579" s="33">
        <v>220</v>
      </c>
      <c r="J1579" s="55" t="s">
        <v>1236</v>
      </c>
      <c r="K1579" s="55" t="s">
        <v>455</v>
      </c>
      <c r="L1579" s="55" t="s">
        <v>456</v>
      </c>
      <c r="M1579" s="55" t="s">
        <v>467</v>
      </c>
      <c r="N1579" s="55" t="s">
        <v>468</v>
      </c>
      <c r="O1579" s="32" t="s">
        <v>281</v>
      </c>
      <c r="P1579" s="32" t="s">
        <v>242</v>
      </c>
      <c r="Q1579" s="45" t="s">
        <v>396</v>
      </c>
      <c r="R1579" s="32" t="s">
        <v>231</v>
      </c>
      <c r="S1579" s="45" t="s">
        <v>68</v>
      </c>
      <c r="T1579" s="42" t="str">
        <f>VLOOKUP(Tabla1[[#This Row],[AREA]],Hoja1!A:B,2,FALSE)</f>
        <v>02. Urbanismo y vivienda</v>
      </c>
      <c r="U1579" s="45" t="s">
        <v>196</v>
      </c>
      <c r="V1579" s="42" t="str">
        <f>VLOOKUP(Tabla1[[#This Row],[PROGRAMA]],Hoja1!A:B,2,FALSE)</f>
        <v>9331. Gestión del patrimonio</v>
      </c>
      <c r="W1579" s="45">
        <v>64</v>
      </c>
      <c r="X1579" s="45">
        <v>22799</v>
      </c>
    </row>
    <row r="1580" spans="1:24" x14ac:dyDescent="0.25">
      <c r="A1580" s="33">
        <v>220260006668</v>
      </c>
      <c r="B1580" s="55" t="s">
        <v>451</v>
      </c>
      <c r="C1580" s="34">
        <v>46090</v>
      </c>
      <c r="D1580" s="33">
        <v>22026002753</v>
      </c>
      <c r="E1580" s="55" t="s">
        <v>553</v>
      </c>
      <c r="F1580" s="35">
        <v>7078.5</v>
      </c>
      <c r="G1580" s="55" t="s">
        <v>981</v>
      </c>
      <c r="H1580" s="55" t="s">
        <v>2911</v>
      </c>
      <c r="I1580" s="33">
        <v>220</v>
      </c>
      <c r="J1580" s="55" t="s">
        <v>812</v>
      </c>
      <c r="K1580" s="55" t="s">
        <v>455</v>
      </c>
      <c r="L1580" s="55" t="s">
        <v>456</v>
      </c>
      <c r="M1580" s="55" t="s">
        <v>467</v>
      </c>
      <c r="N1580" s="55" t="s">
        <v>468</v>
      </c>
      <c r="O1580" s="32" t="s">
        <v>281</v>
      </c>
      <c r="P1580" s="32" t="s">
        <v>242</v>
      </c>
      <c r="Q1580" s="45" t="s">
        <v>396</v>
      </c>
      <c r="R1580" s="32" t="s">
        <v>231</v>
      </c>
      <c r="S1580" s="45" t="s">
        <v>261</v>
      </c>
      <c r="T1580" s="42" t="str">
        <f>VLOOKUP(Tabla1[[#This Row],[AREA]],Hoja1!A:B,2,FALSE)</f>
        <v>05. Comercio, mercados y consumo</v>
      </c>
      <c r="U1580" s="45" t="s">
        <v>174</v>
      </c>
      <c r="V1580" s="42" t="str">
        <f>VLOOKUP(Tabla1[[#This Row],[PROGRAMA]],Hoja1!A:B,2,FALSE)</f>
        <v>4312. Mercados</v>
      </c>
      <c r="W1580" s="45">
        <v>64</v>
      </c>
      <c r="X1580" s="45">
        <v>22799</v>
      </c>
    </row>
    <row r="1581" spans="1:24" x14ac:dyDescent="0.25">
      <c r="A1581" s="33">
        <v>220260008804</v>
      </c>
      <c r="B1581" s="55" t="s">
        <v>451</v>
      </c>
      <c r="C1581" s="34">
        <v>46104</v>
      </c>
      <c r="D1581" s="33">
        <v>22026002912</v>
      </c>
      <c r="E1581" s="55" t="s">
        <v>637</v>
      </c>
      <c r="F1581" s="35">
        <v>7039.64</v>
      </c>
      <c r="G1581" s="55" t="s">
        <v>41</v>
      </c>
      <c r="H1581" s="55" t="s">
        <v>2912</v>
      </c>
      <c r="I1581" s="33">
        <v>220</v>
      </c>
      <c r="J1581" s="55" t="s">
        <v>927</v>
      </c>
      <c r="K1581" s="55" t="s">
        <v>927</v>
      </c>
      <c r="L1581" s="55" t="s">
        <v>456</v>
      </c>
      <c r="M1581" s="55" t="s">
        <v>467</v>
      </c>
      <c r="N1581" s="55" t="s">
        <v>468</v>
      </c>
      <c r="O1581" s="32" t="s">
        <v>281</v>
      </c>
      <c r="P1581" s="32" t="s">
        <v>242</v>
      </c>
      <c r="Q1581" s="45" t="s">
        <v>396</v>
      </c>
      <c r="R1581" s="32" t="s">
        <v>231</v>
      </c>
      <c r="S1581" s="45" t="s">
        <v>68</v>
      </c>
      <c r="T1581" s="42" t="str">
        <f>VLOOKUP(Tabla1[[#This Row],[AREA]],Hoja1!A:B,2,FALSE)</f>
        <v>02. Urbanismo y vivienda</v>
      </c>
      <c r="U1581" s="45" t="s">
        <v>197</v>
      </c>
      <c r="V1581" s="42" t="str">
        <f>VLOOKUP(Tabla1[[#This Row],[PROGRAMA]],Hoja1!A:B,2,FALSE)</f>
        <v>9332. Mantenimiento de edificios e instalaciones municipales</v>
      </c>
      <c r="W1581" s="45">
        <v>64</v>
      </c>
      <c r="X1581" s="45">
        <v>213</v>
      </c>
    </row>
    <row r="1582" spans="1:24" x14ac:dyDescent="0.25">
      <c r="A1582" s="33">
        <v>220260007199</v>
      </c>
      <c r="B1582" s="55" t="s">
        <v>451</v>
      </c>
      <c r="C1582" s="34">
        <v>46092</v>
      </c>
      <c r="D1582" s="33">
        <v>22026002808</v>
      </c>
      <c r="E1582" s="55" t="s">
        <v>615</v>
      </c>
      <c r="F1582" s="35">
        <v>6897</v>
      </c>
      <c r="G1582" s="55" t="s">
        <v>2913</v>
      </c>
      <c r="H1582" s="55" t="s">
        <v>2914</v>
      </c>
      <c r="I1582" s="33">
        <v>220</v>
      </c>
      <c r="J1582" s="55" t="s">
        <v>2915</v>
      </c>
      <c r="K1582" s="55" t="s">
        <v>1239</v>
      </c>
      <c r="L1582" s="55" t="s">
        <v>456</v>
      </c>
      <c r="M1582" s="55" t="s">
        <v>467</v>
      </c>
      <c r="N1582" s="55" t="s">
        <v>468</v>
      </c>
      <c r="O1582" s="32" t="s">
        <v>281</v>
      </c>
      <c r="P1582" s="32" t="s">
        <v>242</v>
      </c>
      <c r="Q1582" s="45" t="s">
        <v>396</v>
      </c>
      <c r="R1582" s="32" t="s">
        <v>231</v>
      </c>
      <c r="S1582" s="45" t="s">
        <v>71</v>
      </c>
      <c r="T1582" s="42" t="str">
        <f>VLOOKUP(Tabla1[[#This Row],[AREA]],Hoja1!A:B,2,FALSE)</f>
        <v>06. Educación y cultura</v>
      </c>
      <c r="U1582" s="45" t="s">
        <v>147</v>
      </c>
      <c r="V1582" s="42" t="str">
        <f>VLOOKUP(Tabla1[[#This Row],[PROGRAMA]],Hoja1!A:B,2,FALSE)</f>
        <v>3232. Conservación y mantenimiento centros educación infantil y primaria</v>
      </c>
      <c r="W1582" s="45">
        <v>64</v>
      </c>
      <c r="X1582" s="45">
        <v>213</v>
      </c>
    </row>
    <row r="1583" spans="1:24" x14ac:dyDescent="0.25">
      <c r="A1583" s="33">
        <v>220260007839</v>
      </c>
      <c r="B1583" s="55" t="s">
        <v>451</v>
      </c>
      <c r="C1583" s="34">
        <v>46097</v>
      </c>
      <c r="D1583" s="33">
        <v>22026002649</v>
      </c>
      <c r="E1583" s="55" t="s">
        <v>517</v>
      </c>
      <c r="F1583" s="35">
        <v>6459.25</v>
      </c>
      <c r="G1583" s="55" t="s">
        <v>295</v>
      </c>
      <c r="H1583" s="55" t="s">
        <v>2916</v>
      </c>
      <c r="I1583" s="33">
        <v>220</v>
      </c>
      <c r="J1583" s="55" t="s">
        <v>478</v>
      </c>
      <c r="K1583" s="55" t="s">
        <v>478</v>
      </c>
      <c r="L1583" s="55" t="s">
        <v>473</v>
      </c>
      <c r="M1583" s="55" t="s">
        <v>467</v>
      </c>
      <c r="N1583" s="55" t="s">
        <v>468</v>
      </c>
      <c r="O1583" s="32" t="s">
        <v>281</v>
      </c>
      <c r="P1583" s="32" t="s">
        <v>242</v>
      </c>
      <c r="Q1583" s="45" t="s">
        <v>396</v>
      </c>
      <c r="R1583" s="32" t="s">
        <v>231</v>
      </c>
      <c r="S1583" s="45" t="s">
        <v>71</v>
      </c>
      <c r="T1583" s="42" t="str">
        <f>VLOOKUP(Tabla1[[#This Row],[AREA]],Hoja1!A:B,2,FALSE)</f>
        <v>06. Educación y cultura</v>
      </c>
      <c r="U1583" s="45" t="s">
        <v>153</v>
      </c>
      <c r="V1583" s="42" t="str">
        <f>VLOOKUP(Tabla1[[#This Row],[PROGRAMA]],Hoja1!A:B,2,FALSE)</f>
        <v>3321. Bibliotecas públicas</v>
      </c>
      <c r="W1583" s="45">
        <v>64</v>
      </c>
      <c r="X1583" s="45">
        <v>22001</v>
      </c>
    </row>
    <row r="1584" spans="1:24" x14ac:dyDescent="0.25">
      <c r="A1584" s="33">
        <v>220260008816</v>
      </c>
      <c r="B1584" s="55" t="s">
        <v>451</v>
      </c>
      <c r="C1584" s="34">
        <v>46104</v>
      </c>
      <c r="D1584" s="33">
        <v>22026002942</v>
      </c>
      <c r="E1584" s="55" t="s">
        <v>2917</v>
      </c>
      <c r="F1584" s="35">
        <v>6280.46</v>
      </c>
      <c r="G1584" s="55" t="s">
        <v>304</v>
      </c>
      <c r="H1584" s="55" t="s">
        <v>2918</v>
      </c>
      <c r="I1584" s="33">
        <v>220</v>
      </c>
      <c r="J1584" s="55" t="s">
        <v>494</v>
      </c>
      <c r="K1584" s="55" t="s">
        <v>494</v>
      </c>
      <c r="L1584" s="55" t="s">
        <v>456</v>
      </c>
      <c r="M1584" s="55" t="s">
        <v>467</v>
      </c>
      <c r="N1584" s="55" t="s">
        <v>468</v>
      </c>
      <c r="O1584" s="32" t="s">
        <v>281</v>
      </c>
      <c r="P1584" s="32" t="s">
        <v>242</v>
      </c>
      <c r="Q1584" s="45" t="s">
        <v>397</v>
      </c>
      <c r="R1584" s="32" t="s">
        <v>232</v>
      </c>
      <c r="S1584" s="45" t="s">
        <v>261</v>
      </c>
      <c r="T1584" s="42" t="str">
        <f>VLOOKUP(Tabla1[[#This Row],[AREA]],Hoja1!A:B,2,FALSE)</f>
        <v>05. Comercio, mercados y consumo</v>
      </c>
      <c r="U1584" s="45" t="s">
        <v>174</v>
      </c>
      <c r="V1584" s="42" t="str">
        <f>VLOOKUP(Tabla1[[#This Row],[PROGRAMA]],Hoja1!A:B,2,FALSE)</f>
        <v>4312. Mercados</v>
      </c>
      <c r="W1584" s="45">
        <v>64</v>
      </c>
      <c r="X1584" s="45">
        <v>633</v>
      </c>
    </row>
    <row r="1585" spans="1:24" x14ac:dyDescent="0.25">
      <c r="A1585" s="33">
        <v>220260008823</v>
      </c>
      <c r="B1585" s="55" t="s">
        <v>451</v>
      </c>
      <c r="C1585" s="34">
        <v>46104</v>
      </c>
      <c r="D1585" s="33">
        <v>22026003054</v>
      </c>
      <c r="E1585" s="55" t="s">
        <v>763</v>
      </c>
      <c r="F1585" s="35">
        <v>5998.35</v>
      </c>
      <c r="G1585" s="55" t="s">
        <v>2919</v>
      </c>
      <c r="H1585" s="55" t="s">
        <v>2920</v>
      </c>
      <c r="I1585" s="33">
        <v>220</v>
      </c>
      <c r="J1585" s="55" t="s">
        <v>2921</v>
      </c>
      <c r="K1585" s="55" t="s">
        <v>2259</v>
      </c>
      <c r="L1585" s="55" t="s">
        <v>456</v>
      </c>
      <c r="M1585" s="55" t="s">
        <v>467</v>
      </c>
      <c r="N1585" s="55" t="s">
        <v>468</v>
      </c>
      <c r="O1585" s="32" t="s">
        <v>281</v>
      </c>
      <c r="P1585" s="32" t="s">
        <v>242</v>
      </c>
      <c r="Q1585" s="45" t="s">
        <v>396</v>
      </c>
      <c r="R1585" s="32" t="s">
        <v>231</v>
      </c>
      <c r="S1585" s="45" t="s">
        <v>262</v>
      </c>
      <c r="T1585" s="42" t="str">
        <f>VLOOKUP(Tabla1[[#This Row],[AREA]],Hoja1!A:B,2,FALSE)</f>
        <v>11. Salud pública y seguridad ciudadana</v>
      </c>
      <c r="U1585" s="45" t="s">
        <v>141</v>
      </c>
      <c r="V1585" s="42" t="str">
        <f>VLOOKUP(Tabla1[[#This Row],[PROGRAMA]],Hoja1!A:B,2,FALSE)</f>
        <v>3111. Protección de la salubridad pública</v>
      </c>
      <c r="W1585" s="45">
        <v>64</v>
      </c>
      <c r="X1585" s="45">
        <v>22799</v>
      </c>
    </row>
    <row r="1586" spans="1:24" x14ac:dyDescent="0.25">
      <c r="A1586" s="33">
        <v>220260007581</v>
      </c>
      <c r="B1586" s="55" t="s">
        <v>451</v>
      </c>
      <c r="C1586" s="34">
        <v>46094</v>
      </c>
      <c r="D1586" s="33">
        <v>22026002850</v>
      </c>
      <c r="E1586" s="55" t="s">
        <v>594</v>
      </c>
      <c r="F1586" s="35">
        <v>5906.74</v>
      </c>
      <c r="G1586" s="55" t="s">
        <v>2922</v>
      </c>
      <c r="H1586" s="55" t="s">
        <v>2923</v>
      </c>
      <c r="I1586" s="33">
        <v>220</v>
      </c>
      <c r="J1586" s="55" t="s">
        <v>494</v>
      </c>
      <c r="K1586" s="55" t="s">
        <v>494</v>
      </c>
      <c r="L1586" s="55" t="s">
        <v>456</v>
      </c>
      <c r="M1586" s="55" t="s">
        <v>467</v>
      </c>
      <c r="N1586" s="55" t="s">
        <v>468</v>
      </c>
      <c r="O1586" s="32" t="s">
        <v>281</v>
      </c>
      <c r="P1586" s="32" t="s">
        <v>242</v>
      </c>
      <c r="Q1586" s="45" t="s">
        <v>396</v>
      </c>
      <c r="R1586" s="32" t="s">
        <v>231</v>
      </c>
      <c r="S1586" s="45" t="s">
        <v>66</v>
      </c>
      <c r="T1586" s="42" t="str">
        <f>VLOOKUP(Tabla1[[#This Row],[AREA]],Hoja1!A:B,2,FALSE)</f>
        <v>01. Alcaldía</v>
      </c>
      <c r="U1586" s="45" t="s">
        <v>187</v>
      </c>
      <c r="V1586" s="42" t="str">
        <f>VLOOKUP(Tabla1[[#This Row],[PROGRAMA]],Hoja1!A:B,2,FALSE)</f>
        <v>9205. Imprenta municipal</v>
      </c>
      <c r="W1586" s="45">
        <v>64</v>
      </c>
      <c r="X1586" s="45">
        <v>213</v>
      </c>
    </row>
    <row r="1587" spans="1:24" x14ac:dyDescent="0.25">
      <c r="A1587" s="33">
        <v>220260008522</v>
      </c>
      <c r="B1587" s="55" t="s">
        <v>451</v>
      </c>
      <c r="C1587" s="34">
        <v>46100</v>
      </c>
      <c r="D1587" s="33">
        <v>22026002941</v>
      </c>
      <c r="E1587" s="55" t="s">
        <v>520</v>
      </c>
      <c r="F1587" s="35">
        <v>5717.25</v>
      </c>
      <c r="G1587" s="55" t="s">
        <v>2924</v>
      </c>
      <c r="H1587" s="55" t="s">
        <v>2925</v>
      </c>
      <c r="I1587" s="33">
        <v>220</v>
      </c>
      <c r="J1587" s="55" t="s">
        <v>455</v>
      </c>
      <c r="K1587" s="55" t="s">
        <v>455</v>
      </c>
      <c r="L1587" s="55" t="s">
        <v>456</v>
      </c>
      <c r="M1587" s="55" t="s">
        <v>467</v>
      </c>
      <c r="N1587" s="55" t="s">
        <v>468</v>
      </c>
      <c r="O1587" s="32" t="s">
        <v>281</v>
      </c>
      <c r="P1587" s="32" t="s">
        <v>242</v>
      </c>
      <c r="Q1587" s="45" t="s">
        <v>396</v>
      </c>
      <c r="R1587" s="32" t="s">
        <v>231</v>
      </c>
      <c r="S1587" s="45" t="s">
        <v>66</v>
      </c>
      <c r="T1587" s="42" t="str">
        <f>VLOOKUP(Tabla1[[#This Row],[AREA]],Hoja1!A:B,2,FALSE)</f>
        <v>01. Alcaldía</v>
      </c>
      <c r="U1587" s="45" t="s">
        <v>189</v>
      </c>
      <c r="V1587" s="42" t="str">
        <f>VLOOKUP(Tabla1[[#This Row],[PROGRAMA]],Hoja1!A:B,2,FALSE)</f>
        <v>9207. Gobierno y relaciones</v>
      </c>
      <c r="W1587" s="45">
        <v>64</v>
      </c>
      <c r="X1587" s="45">
        <v>22699</v>
      </c>
    </row>
    <row r="1588" spans="1:24" x14ac:dyDescent="0.25">
      <c r="A1588" s="33">
        <v>220260007852</v>
      </c>
      <c r="B1588" s="55" t="s">
        <v>451</v>
      </c>
      <c r="C1588" s="34">
        <v>46098</v>
      </c>
      <c r="D1588" s="33">
        <v>22026002815</v>
      </c>
      <c r="E1588" s="55" t="s">
        <v>1199</v>
      </c>
      <c r="F1588" s="35">
        <v>5457.1</v>
      </c>
      <c r="G1588" s="55" t="s">
        <v>2926</v>
      </c>
      <c r="H1588" s="55" t="s">
        <v>2927</v>
      </c>
      <c r="I1588" s="33">
        <v>220</v>
      </c>
      <c r="J1588" s="55" t="s">
        <v>455</v>
      </c>
      <c r="K1588" s="55" t="s">
        <v>455</v>
      </c>
      <c r="L1588" s="55" t="s">
        <v>644</v>
      </c>
      <c r="M1588" s="55" t="s">
        <v>467</v>
      </c>
      <c r="N1588" s="55" t="s">
        <v>468</v>
      </c>
      <c r="O1588" s="32" t="s">
        <v>281</v>
      </c>
      <c r="P1588" s="32" t="s">
        <v>242</v>
      </c>
      <c r="Q1588" s="45" t="s">
        <v>396</v>
      </c>
      <c r="R1588" s="32" t="s">
        <v>231</v>
      </c>
      <c r="S1588" s="45" t="s">
        <v>68</v>
      </c>
      <c r="T1588" s="42" t="str">
        <f>VLOOKUP(Tabla1[[#This Row],[AREA]],Hoja1!A:B,2,FALSE)</f>
        <v>02. Urbanismo y vivienda</v>
      </c>
      <c r="U1588" s="45" t="s">
        <v>197</v>
      </c>
      <c r="V1588" s="42" t="str">
        <f>VLOOKUP(Tabla1[[#This Row],[PROGRAMA]],Hoja1!A:B,2,FALSE)</f>
        <v>9332. Mantenimiento de edificios e instalaciones municipales</v>
      </c>
      <c r="W1588" s="45">
        <v>64</v>
      </c>
      <c r="X1588" s="45">
        <v>212</v>
      </c>
    </row>
    <row r="1589" spans="1:24" x14ac:dyDescent="0.25">
      <c r="A1589" s="33">
        <v>220260008800</v>
      </c>
      <c r="B1589" s="55" t="s">
        <v>451</v>
      </c>
      <c r="C1589" s="34">
        <v>46104</v>
      </c>
      <c r="D1589" s="33">
        <v>22026002790</v>
      </c>
      <c r="E1589" s="55" t="s">
        <v>661</v>
      </c>
      <c r="F1589" s="35">
        <v>5250.66</v>
      </c>
      <c r="G1589" s="55" t="s">
        <v>2928</v>
      </c>
      <c r="H1589" s="55" t="s">
        <v>2929</v>
      </c>
      <c r="I1589" s="33">
        <v>220</v>
      </c>
      <c r="J1589" s="55" t="s">
        <v>2930</v>
      </c>
      <c r="K1589" s="55" t="s">
        <v>478</v>
      </c>
      <c r="L1589" s="55" t="s">
        <v>456</v>
      </c>
      <c r="M1589" s="55" t="s">
        <v>467</v>
      </c>
      <c r="N1589" s="55" t="s">
        <v>468</v>
      </c>
      <c r="O1589" s="32" t="s">
        <v>281</v>
      </c>
      <c r="P1589" s="32" t="s">
        <v>242</v>
      </c>
      <c r="Q1589" s="45" t="s">
        <v>396</v>
      </c>
      <c r="R1589" s="32" t="s">
        <v>231</v>
      </c>
      <c r="S1589" s="45" t="s">
        <v>72</v>
      </c>
      <c r="T1589" s="42" t="str">
        <f>VLOOKUP(Tabla1[[#This Row],[AREA]],Hoja1!A:B,2,FALSE)</f>
        <v>07. Medio ambiente</v>
      </c>
      <c r="U1589" s="45" t="s">
        <v>128</v>
      </c>
      <c r="V1589" s="42" t="str">
        <f>VLOOKUP(Tabla1[[#This Row],[PROGRAMA]],Hoja1!A:B,2,FALSE)</f>
        <v>1721. Protección del medio ambiente</v>
      </c>
      <c r="W1589" s="45">
        <v>64</v>
      </c>
      <c r="X1589" s="45">
        <v>213</v>
      </c>
    </row>
    <row r="1590" spans="1:24" x14ac:dyDescent="0.25">
      <c r="A1590" s="33">
        <v>220260009103</v>
      </c>
      <c r="B1590" s="55" t="s">
        <v>1359</v>
      </c>
      <c r="C1590" s="34">
        <v>46106</v>
      </c>
      <c r="D1590" s="33">
        <v>22026002510</v>
      </c>
      <c r="E1590" s="55" t="s">
        <v>495</v>
      </c>
      <c r="F1590" s="35">
        <v>-1098.6600000000001</v>
      </c>
      <c r="G1590" s="55" t="s">
        <v>44</v>
      </c>
      <c r="H1590" s="55" t="s">
        <v>2931</v>
      </c>
      <c r="I1590" s="33">
        <v>220</v>
      </c>
      <c r="J1590" s="55" t="s">
        <v>455</v>
      </c>
      <c r="K1590" s="55" t="s">
        <v>455</v>
      </c>
      <c r="L1590" s="55" t="s">
        <v>644</v>
      </c>
      <c r="M1590" s="55" t="s">
        <v>467</v>
      </c>
      <c r="N1590" s="55" t="s">
        <v>468</v>
      </c>
      <c r="O1590" s="32" t="s">
        <v>281</v>
      </c>
      <c r="P1590" s="32" t="s">
        <v>242</v>
      </c>
      <c r="Q1590" s="45" t="s">
        <v>396</v>
      </c>
      <c r="R1590" s="32" t="s">
        <v>231</v>
      </c>
      <c r="S1590" s="45" t="s">
        <v>72</v>
      </c>
      <c r="T1590" s="42" t="str">
        <f>VLOOKUP(Tabla1[[#This Row],[AREA]],Hoja1!A:B,2,FALSE)</f>
        <v>07. Medio ambiente</v>
      </c>
      <c r="U1590" s="45" t="s">
        <v>126</v>
      </c>
      <c r="V1590" s="42" t="str">
        <f>VLOOKUP(Tabla1[[#This Row],[PROGRAMA]],Hoja1!A:B,2,FALSE)</f>
        <v>1711. Parques y jardines</v>
      </c>
      <c r="W1590" s="45">
        <v>64</v>
      </c>
      <c r="X1590" s="45">
        <v>22799</v>
      </c>
    </row>
    <row r="1591" spans="1:24" x14ac:dyDescent="0.25">
      <c r="A1591" s="33">
        <v>220260004706</v>
      </c>
      <c r="B1591" s="55" t="s">
        <v>451</v>
      </c>
      <c r="C1591" s="34">
        <v>46084</v>
      </c>
      <c r="D1591" s="33">
        <v>22026002604</v>
      </c>
      <c r="E1591" s="55" t="s">
        <v>742</v>
      </c>
      <c r="F1591" s="35">
        <v>5000</v>
      </c>
      <c r="G1591" s="55" t="s">
        <v>41</v>
      </c>
      <c r="H1591" s="55" t="s">
        <v>2932</v>
      </c>
      <c r="I1591" s="33">
        <v>220</v>
      </c>
      <c r="J1591" s="55" t="s">
        <v>927</v>
      </c>
      <c r="K1591" s="55" t="s">
        <v>927</v>
      </c>
      <c r="L1591" s="55" t="s">
        <v>456</v>
      </c>
      <c r="M1591" s="55" t="s">
        <v>467</v>
      </c>
      <c r="N1591" s="55" t="s">
        <v>468</v>
      </c>
      <c r="O1591" s="32" t="s">
        <v>281</v>
      </c>
      <c r="P1591" s="32" t="s">
        <v>242</v>
      </c>
      <c r="Q1591" s="45" t="s">
        <v>396</v>
      </c>
      <c r="R1591" s="32" t="s">
        <v>231</v>
      </c>
      <c r="S1591" s="45" t="s">
        <v>66</v>
      </c>
      <c r="T1591" s="42" t="str">
        <f>VLOOKUP(Tabla1[[#This Row],[AREA]],Hoja1!A:B,2,FALSE)</f>
        <v>01. Alcaldía</v>
      </c>
      <c r="U1591" s="45" t="s">
        <v>265</v>
      </c>
      <c r="V1591" s="42" t="str">
        <f>VLOOKUP(Tabla1[[#This Row],[PROGRAMA]],Hoja1!A:B,2,FALSE)</f>
        <v>4331. Desarrollo empresarial</v>
      </c>
      <c r="W1591" s="45">
        <v>64</v>
      </c>
      <c r="X1591" s="45">
        <v>213</v>
      </c>
    </row>
    <row r="1592" spans="1:24" x14ac:dyDescent="0.25">
      <c r="A1592" s="33">
        <v>220260008014</v>
      </c>
      <c r="B1592" s="55" t="s">
        <v>485</v>
      </c>
      <c r="C1592" s="34">
        <v>46099</v>
      </c>
      <c r="D1592" s="33">
        <v>22026000868</v>
      </c>
      <c r="E1592" s="55" t="s">
        <v>1199</v>
      </c>
      <c r="F1592" s="35">
        <v>13.21</v>
      </c>
      <c r="G1592" s="55" t="s">
        <v>887</v>
      </c>
      <c r="H1592" s="55" t="s">
        <v>2933</v>
      </c>
      <c r="I1592" s="33">
        <v>300</v>
      </c>
      <c r="J1592" s="55" t="s">
        <v>455</v>
      </c>
      <c r="K1592" s="55" t="s">
        <v>455</v>
      </c>
      <c r="L1592" s="55" t="s">
        <v>473</v>
      </c>
      <c r="M1592" s="55" t="s">
        <v>457</v>
      </c>
      <c r="N1592" s="55" t="s">
        <v>458</v>
      </c>
      <c r="O1592" s="32" t="s">
        <v>280</v>
      </c>
      <c r="P1592" s="32" t="s">
        <v>242</v>
      </c>
      <c r="Q1592" s="45" t="s">
        <v>396</v>
      </c>
      <c r="R1592" s="32" t="s">
        <v>231</v>
      </c>
      <c r="S1592" s="45" t="s">
        <v>68</v>
      </c>
      <c r="T1592" s="42" t="str">
        <f>VLOOKUP(Tabla1[[#This Row],[AREA]],Hoja1!A:B,2,FALSE)</f>
        <v>02. Urbanismo y vivienda</v>
      </c>
      <c r="U1592" s="45" t="s">
        <v>197</v>
      </c>
      <c r="V1592" s="42" t="str">
        <f>VLOOKUP(Tabla1[[#This Row],[PROGRAMA]],Hoja1!A:B,2,FALSE)</f>
        <v>9332. Mantenimiento de edificios e instalaciones municipales</v>
      </c>
      <c r="W1592" s="45">
        <v>64</v>
      </c>
      <c r="X1592" s="45">
        <v>212</v>
      </c>
    </row>
    <row r="1593" spans="1:24" x14ac:dyDescent="0.25">
      <c r="A1593" s="33">
        <v>220260008801</v>
      </c>
      <c r="B1593" s="55" t="s">
        <v>451</v>
      </c>
      <c r="C1593" s="34">
        <v>46104</v>
      </c>
      <c r="D1593" s="33">
        <v>22026002867</v>
      </c>
      <c r="E1593" s="55" t="s">
        <v>550</v>
      </c>
      <c r="F1593" s="35">
        <v>4976.3</v>
      </c>
      <c r="G1593" s="55" t="s">
        <v>332</v>
      </c>
      <c r="H1593" s="55" t="s">
        <v>2934</v>
      </c>
      <c r="I1593" s="33">
        <v>220</v>
      </c>
      <c r="J1593" s="55" t="s">
        <v>455</v>
      </c>
      <c r="K1593" s="55" t="s">
        <v>455</v>
      </c>
      <c r="L1593" s="55" t="s">
        <v>456</v>
      </c>
      <c r="M1593" s="55" t="s">
        <v>467</v>
      </c>
      <c r="N1593" s="55" t="s">
        <v>468</v>
      </c>
      <c r="O1593" s="32" t="s">
        <v>281</v>
      </c>
      <c r="P1593" s="32" t="s">
        <v>242</v>
      </c>
      <c r="Q1593" s="45" t="s">
        <v>396</v>
      </c>
      <c r="R1593" s="32" t="s">
        <v>231</v>
      </c>
      <c r="S1593" s="45" t="s">
        <v>75</v>
      </c>
      <c r="T1593" s="42" t="str">
        <f>VLOOKUP(Tabla1[[#This Row],[AREA]],Hoja1!A:B,2,FALSE)</f>
        <v>10. Personas mayores, familia y servicios sociales</v>
      </c>
      <c r="U1593" s="45" t="s">
        <v>130</v>
      </c>
      <c r="V1593" s="42" t="str">
        <f>VLOOKUP(Tabla1[[#This Row],[PROGRAMA]],Hoja1!A:B,2,FALSE)</f>
        <v>2311. Intervención social</v>
      </c>
      <c r="W1593" s="45">
        <v>64</v>
      </c>
      <c r="X1593" s="45">
        <v>22799</v>
      </c>
    </row>
    <row r="1594" spans="1:24" x14ac:dyDescent="0.25">
      <c r="A1594" s="33">
        <v>220260008790</v>
      </c>
      <c r="B1594" s="55" t="s">
        <v>451</v>
      </c>
      <c r="C1594" s="34">
        <v>46104</v>
      </c>
      <c r="D1594" s="33">
        <v>22026002852</v>
      </c>
      <c r="E1594" s="55" t="s">
        <v>983</v>
      </c>
      <c r="F1594" s="35">
        <v>4840</v>
      </c>
      <c r="G1594" s="55" t="s">
        <v>2935</v>
      </c>
      <c r="H1594" s="55" t="s">
        <v>2936</v>
      </c>
      <c r="I1594" s="33">
        <v>220</v>
      </c>
      <c r="J1594" s="55" t="s">
        <v>455</v>
      </c>
      <c r="K1594" s="55" t="s">
        <v>455</v>
      </c>
      <c r="L1594" s="55" t="s">
        <v>456</v>
      </c>
      <c r="M1594" s="55" t="s">
        <v>467</v>
      </c>
      <c r="N1594" s="55" t="s">
        <v>468</v>
      </c>
      <c r="O1594" s="32" t="s">
        <v>281</v>
      </c>
      <c r="P1594" s="32" t="s">
        <v>242</v>
      </c>
      <c r="Q1594" s="45" t="s">
        <v>396</v>
      </c>
      <c r="R1594" s="32" t="s">
        <v>231</v>
      </c>
      <c r="S1594" s="45" t="s">
        <v>66</v>
      </c>
      <c r="T1594" s="42" t="str">
        <f>VLOOKUP(Tabla1[[#This Row],[AREA]],Hoja1!A:B,2,FALSE)</f>
        <v>01. Alcaldía</v>
      </c>
      <c r="U1594" s="45" t="s">
        <v>189</v>
      </c>
      <c r="V1594" s="42" t="str">
        <f>VLOOKUP(Tabla1[[#This Row],[PROGRAMA]],Hoja1!A:B,2,FALSE)</f>
        <v>9207. Gobierno y relaciones</v>
      </c>
      <c r="W1594" s="45">
        <v>64</v>
      </c>
      <c r="X1594" s="45">
        <v>22602</v>
      </c>
    </row>
    <row r="1595" spans="1:24" x14ac:dyDescent="0.25">
      <c r="A1595" s="33">
        <v>220260004820</v>
      </c>
      <c r="B1595" s="55" t="s">
        <v>485</v>
      </c>
      <c r="C1595" s="34">
        <v>46085</v>
      </c>
      <c r="D1595" s="33">
        <v>22026000868</v>
      </c>
      <c r="E1595" s="55" t="s">
        <v>1199</v>
      </c>
      <c r="F1595" s="35">
        <v>45.67</v>
      </c>
      <c r="G1595" s="55" t="s">
        <v>1403</v>
      </c>
      <c r="H1595" s="55" t="s">
        <v>2937</v>
      </c>
      <c r="I1595" s="33">
        <v>300</v>
      </c>
      <c r="J1595" s="55" t="s">
        <v>455</v>
      </c>
      <c r="K1595" s="55" t="s">
        <v>455</v>
      </c>
      <c r="L1595" s="55" t="s">
        <v>473</v>
      </c>
      <c r="M1595" s="55" t="s">
        <v>457</v>
      </c>
      <c r="N1595" s="55" t="s">
        <v>458</v>
      </c>
      <c r="O1595" s="32" t="s">
        <v>280</v>
      </c>
      <c r="P1595" s="32" t="s">
        <v>242</v>
      </c>
      <c r="Q1595" s="45" t="s">
        <v>396</v>
      </c>
      <c r="R1595" s="32" t="s">
        <v>231</v>
      </c>
      <c r="S1595" s="45" t="s">
        <v>68</v>
      </c>
      <c r="T1595" s="42" t="str">
        <f>VLOOKUP(Tabla1[[#This Row],[AREA]],Hoja1!A:B,2,FALSE)</f>
        <v>02. Urbanismo y vivienda</v>
      </c>
      <c r="U1595" s="45" t="s">
        <v>197</v>
      </c>
      <c r="V1595" s="42" t="str">
        <f>VLOOKUP(Tabla1[[#This Row],[PROGRAMA]],Hoja1!A:B,2,FALSE)</f>
        <v>9332. Mantenimiento de edificios e instalaciones municipales</v>
      </c>
      <c r="W1595" s="45">
        <v>64</v>
      </c>
      <c r="X1595" s="45">
        <v>212</v>
      </c>
    </row>
    <row r="1596" spans="1:24" x14ac:dyDescent="0.25">
      <c r="A1596" s="33">
        <v>220260005940</v>
      </c>
      <c r="B1596" s="55" t="s">
        <v>485</v>
      </c>
      <c r="C1596" s="34">
        <v>46086</v>
      </c>
      <c r="D1596" s="33">
        <v>22026000868</v>
      </c>
      <c r="E1596" s="55" t="s">
        <v>1199</v>
      </c>
      <c r="F1596" s="35">
        <v>192.24</v>
      </c>
      <c r="G1596" s="55" t="s">
        <v>1403</v>
      </c>
      <c r="H1596" s="55" t="s">
        <v>2938</v>
      </c>
      <c r="I1596" s="33">
        <v>300</v>
      </c>
      <c r="J1596" s="55" t="s">
        <v>455</v>
      </c>
      <c r="K1596" s="55" t="s">
        <v>455</v>
      </c>
      <c r="L1596" s="55" t="s">
        <v>473</v>
      </c>
      <c r="M1596" s="55" t="s">
        <v>457</v>
      </c>
      <c r="N1596" s="55" t="s">
        <v>458</v>
      </c>
      <c r="O1596" s="32" t="s">
        <v>280</v>
      </c>
      <c r="P1596" s="32" t="s">
        <v>242</v>
      </c>
      <c r="Q1596" s="45" t="s">
        <v>396</v>
      </c>
      <c r="R1596" s="32" t="s">
        <v>231</v>
      </c>
      <c r="S1596" s="45" t="s">
        <v>68</v>
      </c>
      <c r="T1596" s="42" t="str">
        <f>VLOOKUP(Tabla1[[#This Row],[AREA]],Hoja1!A:B,2,FALSE)</f>
        <v>02. Urbanismo y vivienda</v>
      </c>
      <c r="U1596" s="45" t="s">
        <v>197</v>
      </c>
      <c r="V1596" s="42" t="str">
        <f>VLOOKUP(Tabla1[[#This Row],[PROGRAMA]],Hoja1!A:B,2,FALSE)</f>
        <v>9332. Mantenimiento de edificios e instalaciones municipales</v>
      </c>
      <c r="W1596" s="45">
        <v>64</v>
      </c>
      <c r="X1596" s="45">
        <v>212</v>
      </c>
    </row>
    <row r="1597" spans="1:24" x14ac:dyDescent="0.25">
      <c r="A1597" s="33">
        <v>220260007958</v>
      </c>
      <c r="B1597" s="55" t="s">
        <v>485</v>
      </c>
      <c r="C1597" s="34">
        <v>46099</v>
      </c>
      <c r="D1597" s="33">
        <v>22026001767</v>
      </c>
      <c r="E1597" s="55" t="s">
        <v>909</v>
      </c>
      <c r="F1597" s="35">
        <v>114.85</v>
      </c>
      <c r="G1597" s="55" t="s">
        <v>1403</v>
      </c>
      <c r="H1597" s="55" t="s">
        <v>2939</v>
      </c>
      <c r="I1597" s="33">
        <v>300</v>
      </c>
      <c r="J1597" s="55" t="s">
        <v>455</v>
      </c>
      <c r="K1597" s="55" t="s">
        <v>455</v>
      </c>
      <c r="L1597" s="55" t="s">
        <v>473</v>
      </c>
      <c r="M1597" s="55" t="s">
        <v>457</v>
      </c>
      <c r="N1597" s="55" t="s">
        <v>458</v>
      </c>
      <c r="O1597" s="32" t="s">
        <v>280</v>
      </c>
      <c r="P1597" s="32" t="s">
        <v>242</v>
      </c>
      <c r="Q1597" s="45" t="s">
        <v>396</v>
      </c>
      <c r="R1597" s="32" t="s">
        <v>231</v>
      </c>
      <c r="S1597" s="45" t="s">
        <v>261</v>
      </c>
      <c r="T1597" s="42" t="str">
        <f>VLOOKUP(Tabla1[[#This Row],[AREA]],Hoja1!A:B,2,FALSE)</f>
        <v>05. Comercio, mercados y consumo</v>
      </c>
      <c r="U1597" s="45" t="s">
        <v>174</v>
      </c>
      <c r="V1597" s="42" t="str">
        <f>VLOOKUP(Tabla1[[#This Row],[PROGRAMA]],Hoja1!A:B,2,FALSE)</f>
        <v>4312. Mercados</v>
      </c>
      <c r="W1597" s="45">
        <v>64</v>
      </c>
      <c r="X1597" s="45">
        <v>22199</v>
      </c>
    </row>
    <row r="1598" spans="1:24" x14ac:dyDescent="0.25">
      <c r="A1598" s="33">
        <v>220260007960</v>
      </c>
      <c r="B1598" s="55" t="s">
        <v>485</v>
      </c>
      <c r="C1598" s="34">
        <v>46099</v>
      </c>
      <c r="D1598" s="33">
        <v>22026000868</v>
      </c>
      <c r="E1598" s="55" t="s">
        <v>1199</v>
      </c>
      <c r="F1598" s="35">
        <v>230.13</v>
      </c>
      <c r="G1598" s="55" t="s">
        <v>1403</v>
      </c>
      <c r="H1598" s="55" t="s">
        <v>2940</v>
      </c>
      <c r="I1598" s="33">
        <v>300</v>
      </c>
      <c r="J1598" s="55" t="s">
        <v>455</v>
      </c>
      <c r="K1598" s="55" t="s">
        <v>455</v>
      </c>
      <c r="L1598" s="55" t="s">
        <v>473</v>
      </c>
      <c r="M1598" s="55" t="s">
        <v>457</v>
      </c>
      <c r="N1598" s="55" t="s">
        <v>458</v>
      </c>
      <c r="O1598" s="32" t="s">
        <v>280</v>
      </c>
      <c r="P1598" s="32" t="s">
        <v>242</v>
      </c>
      <c r="Q1598" s="45" t="s">
        <v>396</v>
      </c>
      <c r="R1598" s="32" t="s">
        <v>231</v>
      </c>
      <c r="S1598" s="45" t="s">
        <v>68</v>
      </c>
      <c r="T1598" s="42" t="str">
        <f>VLOOKUP(Tabla1[[#This Row],[AREA]],Hoja1!A:B,2,FALSE)</f>
        <v>02. Urbanismo y vivienda</v>
      </c>
      <c r="U1598" s="45" t="s">
        <v>197</v>
      </c>
      <c r="V1598" s="42" t="str">
        <f>VLOOKUP(Tabla1[[#This Row],[PROGRAMA]],Hoja1!A:B,2,FALSE)</f>
        <v>9332. Mantenimiento de edificios e instalaciones municipales</v>
      </c>
      <c r="W1598" s="45">
        <v>64</v>
      </c>
      <c r="X1598" s="45">
        <v>212</v>
      </c>
    </row>
    <row r="1599" spans="1:24" x14ac:dyDescent="0.25">
      <c r="A1599" s="33">
        <v>220260008020</v>
      </c>
      <c r="B1599" s="55" t="s">
        <v>485</v>
      </c>
      <c r="C1599" s="34">
        <v>46099</v>
      </c>
      <c r="D1599" s="33">
        <v>22026000866</v>
      </c>
      <c r="E1599" s="55" t="s">
        <v>2854</v>
      </c>
      <c r="F1599" s="35">
        <v>619.28</v>
      </c>
      <c r="G1599" s="55" t="s">
        <v>1403</v>
      </c>
      <c r="H1599" s="55" t="s">
        <v>2941</v>
      </c>
      <c r="I1599" s="33">
        <v>300</v>
      </c>
      <c r="J1599" s="55" t="s">
        <v>455</v>
      </c>
      <c r="K1599" s="55" t="s">
        <v>455</v>
      </c>
      <c r="L1599" s="55" t="s">
        <v>473</v>
      </c>
      <c r="M1599" s="55" t="s">
        <v>457</v>
      </c>
      <c r="N1599" s="55" t="s">
        <v>458</v>
      </c>
      <c r="O1599" s="32" t="s">
        <v>280</v>
      </c>
      <c r="P1599" s="32" t="s">
        <v>242</v>
      </c>
      <c r="Q1599" s="45" t="s">
        <v>396</v>
      </c>
      <c r="R1599" s="32" t="s">
        <v>231</v>
      </c>
      <c r="S1599" s="45" t="s">
        <v>68</v>
      </c>
      <c r="T1599" s="42" t="str">
        <f>VLOOKUP(Tabla1[[#This Row],[AREA]],Hoja1!A:B,2,FALSE)</f>
        <v>02. Urbanismo y vivienda</v>
      </c>
      <c r="U1599" s="45" t="s">
        <v>197</v>
      </c>
      <c r="V1599" s="42" t="str">
        <f>VLOOKUP(Tabla1[[#This Row],[PROGRAMA]],Hoja1!A:B,2,FALSE)</f>
        <v>9332. Mantenimiento de edificios e instalaciones municipales</v>
      </c>
      <c r="W1599" s="45">
        <v>64</v>
      </c>
      <c r="X1599" s="45">
        <v>214</v>
      </c>
    </row>
    <row r="1600" spans="1:24" x14ac:dyDescent="0.25">
      <c r="A1600" s="33">
        <v>220260008970</v>
      </c>
      <c r="B1600" s="55" t="s">
        <v>485</v>
      </c>
      <c r="C1600" s="34">
        <v>46106</v>
      </c>
      <c r="D1600" s="33">
        <v>22026001206</v>
      </c>
      <c r="E1600" s="55" t="s">
        <v>1103</v>
      </c>
      <c r="F1600" s="35">
        <v>34.97</v>
      </c>
      <c r="G1600" s="55" t="s">
        <v>1403</v>
      </c>
      <c r="H1600" s="55" t="s">
        <v>2942</v>
      </c>
      <c r="I1600" s="33">
        <v>300</v>
      </c>
      <c r="J1600" s="55" t="s">
        <v>455</v>
      </c>
      <c r="K1600" s="55" t="s">
        <v>455</v>
      </c>
      <c r="L1600" s="55" t="s">
        <v>473</v>
      </c>
      <c r="M1600" s="55" t="s">
        <v>457</v>
      </c>
      <c r="N1600" s="55" t="s">
        <v>458</v>
      </c>
      <c r="O1600" s="32" t="s">
        <v>280</v>
      </c>
      <c r="P1600" s="32" t="s">
        <v>242</v>
      </c>
      <c r="Q1600" s="45" t="s">
        <v>396</v>
      </c>
      <c r="R1600" s="32" t="s">
        <v>231</v>
      </c>
      <c r="S1600" s="45" t="s">
        <v>72</v>
      </c>
      <c r="T1600" s="42" t="str">
        <f>VLOOKUP(Tabla1[[#This Row],[AREA]],Hoja1!A:B,2,FALSE)</f>
        <v>07. Medio ambiente</v>
      </c>
      <c r="U1600" s="45" t="s">
        <v>128</v>
      </c>
      <c r="V1600" s="42" t="str">
        <f>VLOOKUP(Tabla1[[#This Row],[PROGRAMA]],Hoja1!A:B,2,FALSE)</f>
        <v>1721. Protección del medio ambiente</v>
      </c>
      <c r="W1600" s="45">
        <v>64</v>
      </c>
      <c r="X1600" s="45">
        <v>22199</v>
      </c>
    </row>
    <row r="1601" spans="1:24" x14ac:dyDescent="0.25">
      <c r="A1601" s="33">
        <v>220260009185</v>
      </c>
      <c r="B1601" s="55" t="s">
        <v>485</v>
      </c>
      <c r="C1601" s="34">
        <v>46107</v>
      </c>
      <c r="D1601" s="33">
        <v>22026000868</v>
      </c>
      <c r="E1601" s="55" t="s">
        <v>1199</v>
      </c>
      <c r="F1601" s="35">
        <v>147.54</v>
      </c>
      <c r="G1601" s="55" t="s">
        <v>1403</v>
      </c>
      <c r="H1601" s="55" t="s">
        <v>2943</v>
      </c>
      <c r="I1601" s="33">
        <v>300</v>
      </c>
      <c r="J1601" s="55" t="s">
        <v>455</v>
      </c>
      <c r="K1601" s="55" t="s">
        <v>455</v>
      </c>
      <c r="L1601" s="55" t="s">
        <v>473</v>
      </c>
      <c r="M1601" s="55" t="s">
        <v>457</v>
      </c>
      <c r="N1601" s="55" t="s">
        <v>458</v>
      </c>
      <c r="O1601" s="32" t="s">
        <v>280</v>
      </c>
      <c r="P1601" s="32" t="s">
        <v>242</v>
      </c>
      <c r="Q1601" s="45" t="s">
        <v>396</v>
      </c>
      <c r="R1601" s="32" t="s">
        <v>231</v>
      </c>
      <c r="S1601" s="45" t="s">
        <v>68</v>
      </c>
      <c r="T1601" s="42" t="str">
        <f>VLOOKUP(Tabla1[[#This Row],[AREA]],Hoja1!A:B,2,FALSE)</f>
        <v>02. Urbanismo y vivienda</v>
      </c>
      <c r="U1601" s="45" t="s">
        <v>197</v>
      </c>
      <c r="V1601" s="42" t="str">
        <f>VLOOKUP(Tabla1[[#This Row],[PROGRAMA]],Hoja1!A:B,2,FALSE)</f>
        <v>9332. Mantenimiento de edificios e instalaciones municipales</v>
      </c>
      <c r="W1601" s="45">
        <v>64</v>
      </c>
      <c r="X1601" s="45">
        <v>212</v>
      </c>
    </row>
    <row r="1602" spans="1:24" x14ac:dyDescent="0.25">
      <c r="A1602" s="33">
        <v>220260009189</v>
      </c>
      <c r="B1602" s="55" t="s">
        <v>485</v>
      </c>
      <c r="C1602" s="34">
        <v>46107</v>
      </c>
      <c r="D1602" s="33">
        <v>22026000868</v>
      </c>
      <c r="E1602" s="55" t="s">
        <v>1199</v>
      </c>
      <c r="F1602" s="35">
        <v>20.67</v>
      </c>
      <c r="G1602" s="55" t="s">
        <v>1403</v>
      </c>
      <c r="H1602" s="55" t="s">
        <v>2944</v>
      </c>
      <c r="I1602" s="33">
        <v>300</v>
      </c>
      <c r="J1602" s="55" t="s">
        <v>455</v>
      </c>
      <c r="K1602" s="55" t="s">
        <v>455</v>
      </c>
      <c r="L1602" s="55" t="s">
        <v>473</v>
      </c>
      <c r="M1602" s="55" t="s">
        <v>457</v>
      </c>
      <c r="N1602" s="55" t="s">
        <v>458</v>
      </c>
      <c r="O1602" s="32" t="s">
        <v>280</v>
      </c>
      <c r="P1602" s="32" t="s">
        <v>242</v>
      </c>
      <c r="Q1602" s="45" t="s">
        <v>396</v>
      </c>
      <c r="R1602" s="32" t="s">
        <v>231</v>
      </c>
      <c r="S1602" s="45" t="s">
        <v>68</v>
      </c>
      <c r="T1602" s="42" t="str">
        <f>VLOOKUP(Tabla1[[#This Row],[AREA]],Hoja1!A:B,2,FALSE)</f>
        <v>02. Urbanismo y vivienda</v>
      </c>
      <c r="U1602" s="45" t="s">
        <v>197</v>
      </c>
      <c r="V1602" s="42" t="str">
        <f>VLOOKUP(Tabla1[[#This Row],[PROGRAMA]],Hoja1!A:B,2,FALSE)</f>
        <v>9332. Mantenimiento de edificios e instalaciones municipales</v>
      </c>
      <c r="W1602" s="45">
        <v>64</v>
      </c>
      <c r="X1602" s="45">
        <v>212</v>
      </c>
    </row>
    <row r="1603" spans="1:24" x14ac:dyDescent="0.25">
      <c r="A1603" s="33">
        <v>220260004843</v>
      </c>
      <c r="B1603" s="55" t="s">
        <v>485</v>
      </c>
      <c r="C1603" s="34">
        <v>46085</v>
      </c>
      <c r="D1603" s="33">
        <v>22026000868</v>
      </c>
      <c r="E1603" s="55" t="s">
        <v>1199</v>
      </c>
      <c r="F1603" s="35">
        <v>35.049999999999997</v>
      </c>
      <c r="G1603" s="55" t="s">
        <v>1457</v>
      </c>
      <c r="H1603" s="55" t="s">
        <v>2945</v>
      </c>
      <c r="I1603" s="33">
        <v>300</v>
      </c>
      <c r="J1603" s="55" t="s">
        <v>455</v>
      </c>
      <c r="K1603" s="55" t="s">
        <v>455</v>
      </c>
      <c r="L1603" s="55" t="s">
        <v>473</v>
      </c>
      <c r="M1603" s="55" t="s">
        <v>457</v>
      </c>
      <c r="N1603" s="55" t="s">
        <v>458</v>
      </c>
      <c r="O1603" s="32" t="s">
        <v>280</v>
      </c>
      <c r="P1603" s="32" t="s">
        <v>242</v>
      </c>
      <c r="Q1603" s="45" t="s">
        <v>396</v>
      </c>
      <c r="R1603" s="32" t="s">
        <v>231</v>
      </c>
      <c r="S1603" s="45" t="s">
        <v>68</v>
      </c>
      <c r="T1603" s="42" t="str">
        <f>VLOOKUP(Tabla1[[#This Row],[AREA]],Hoja1!A:B,2,FALSE)</f>
        <v>02. Urbanismo y vivienda</v>
      </c>
      <c r="U1603" s="45" t="s">
        <v>197</v>
      </c>
      <c r="V1603" s="42" t="str">
        <f>VLOOKUP(Tabla1[[#This Row],[PROGRAMA]],Hoja1!A:B,2,FALSE)</f>
        <v>9332. Mantenimiento de edificios e instalaciones municipales</v>
      </c>
      <c r="W1603" s="45">
        <v>64</v>
      </c>
      <c r="X1603" s="45">
        <v>212</v>
      </c>
    </row>
    <row r="1604" spans="1:24" x14ac:dyDescent="0.25">
      <c r="A1604" s="33">
        <v>220260008024</v>
      </c>
      <c r="B1604" s="55" t="s">
        <v>485</v>
      </c>
      <c r="C1604" s="34">
        <v>46099</v>
      </c>
      <c r="D1604" s="33">
        <v>22026000868</v>
      </c>
      <c r="E1604" s="55" t="s">
        <v>1199</v>
      </c>
      <c r="F1604" s="35">
        <v>46.36</v>
      </c>
      <c r="G1604" s="55" t="s">
        <v>1457</v>
      </c>
      <c r="H1604" s="55" t="s">
        <v>2946</v>
      </c>
      <c r="I1604" s="33">
        <v>300</v>
      </c>
      <c r="J1604" s="55" t="s">
        <v>455</v>
      </c>
      <c r="K1604" s="55" t="s">
        <v>455</v>
      </c>
      <c r="L1604" s="55" t="s">
        <v>473</v>
      </c>
      <c r="M1604" s="55" t="s">
        <v>457</v>
      </c>
      <c r="N1604" s="55" t="s">
        <v>458</v>
      </c>
      <c r="O1604" s="32" t="s">
        <v>280</v>
      </c>
      <c r="P1604" s="32" t="s">
        <v>242</v>
      </c>
      <c r="Q1604" s="45" t="s">
        <v>396</v>
      </c>
      <c r="R1604" s="32" t="s">
        <v>231</v>
      </c>
      <c r="S1604" s="45" t="s">
        <v>68</v>
      </c>
      <c r="T1604" s="42" t="str">
        <f>VLOOKUP(Tabla1[[#This Row],[AREA]],Hoja1!A:B,2,FALSE)</f>
        <v>02. Urbanismo y vivienda</v>
      </c>
      <c r="U1604" s="45" t="s">
        <v>197</v>
      </c>
      <c r="V1604" s="42" t="str">
        <f>VLOOKUP(Tabla1[[#This Row],[PROGRAMA]],Hoja1!A:B,2,FALSE)</f>
        <v>9332. Mantenimiento de edificios e instalaciones municipales</v>
      </c>
      <c r="W1604" s="45">
        <v>64</v>
      </c>
      <c r="X1604" s="45">
        <v>212</v>
      </c>
    </row>
    <row r="1605" spans="1:24" x14ac:dyDescent="0.25">
      <c r="A1605" s="33">
        <v>220260009195</v>
      </c>
      <c r="B1605" s="55" t="s">
        <v>485</v>
      </c>
      <c r="C1605" s="34">
        <v>46107</v>
      </c>
      <c r="D1605" s="33">
        <v>22026000868</v>
      </c>
      <c r="E1605" s="55" t="s">
        <v>1199</v>
      </c>
      <c r="F1605" s="35">
        <v>18.27</v>
      </c>
      <c r="G1605" s="55" t="s">
        <v>1457</v>
      </c>
      <c r="H1605" s="55" t="s">
        <v>2947</v>
      </c>
      <c r="I1605" s="33">
        <v>300</v>
      </c>
      <c r="J1605" s="55" t="s">
        <v>455</v>
      </c>
      <c r="K1605" s="55" t="s">
        <v>455</v>
      </c>
      <c r="L1605" s="55" t="s">
        <v>473</v>
      </c>
      <c r="M1605" s="55" t="s">
        <v>457</v>
      </c>
      <c r="N1605" s="55" t="s">
        <v>458</v>
      </c>
      <c r="O1605" s="32" t="s">
        <v>280</v>
      </c>
      <c r="P1605" s="32" t="s">
        <v>242</v>
      </c>
      <c r="Q1605" s="45" t="s">
        <v>396</v>
      </c>
      <c r="R1605" s="32" t="s">
        <v>231</v>
      </c>
      <c r="S1605" s="45" t="s">
        <v>68</v>
      </c>
      <c r="T1605" s="42" t="str">
        <f>VLOOKUP(Tabla1[[#This Row],[AREA]],Hoja1!A:B,2,FALSE)</f>
        <v>02. Urbanismo y vivienda</v>
      </c>
      <c r="U1605" s="45" t="s">
        <v>197</v>
      </c>
      <c r="V1605" s="42" t="str">
        <f>VLOOKUP(Tabla1[[#This Row],[PROGRAMA]],Hoja1!A:B,2,FALSE)</f>
        <v>9332. Mantenimiento de edificios e instalaciones municipales</v>
      </c>
      <c r="W1605" s="45">
        <v>64</v>
      </c>
      <c r="X1605" s="45">
        <v>212</v>
      </c>
    </row>
    <row r="1606" spans="1:24" x14ac:dyDescent="0.25">
      <c r="A1606" s="33">
        <v>220260009197</v>
      </c>
      <c r="B1606" s="55" t="s">
        <v>485</v>
      </c>
      <c r="C1606" s="34">
        <v>46107</v>
      </c>
      <c r="D1606" s="33">
        <v>22026000868</v>
      </c>
      <c r="E1606" s="55" t="s">
        <v>1199</v>
      </c>
      <c r="F1606" s="35">
        <v>56.62</v>
      </c>
      <c r="G1606" s="55" t="s">
        <v>1457</v>
      </c>
      <c r="H1606" s="55" t="s">
        <v>2948</v>
      </c>
      <c r="I1606" s="33">
        <v>300</v>
      </c>
      <c r="J1606" s="55" t="s">
        <v>455</v>
      </c>
      <c r="K1606" s="55" t="s">
        <v>455</v>
      </c>
      <c r="L1606" s="55" t="s">
        <v>473</v>
      </c>
      <c r="M1606" s="55" t="s">
        <v>457</v>
      </c>
      <c r="N1606" s="55" t="s">
        <v>458</v>
      </c>
      <c r="O1606" s="32" t="s">
        <v>280</v>
      </c>
      <c r="P1606" s="32" t="s">
        <v>242</v>
      </c>
      <c r="Q1606" s="45" t="s">
        <v>396</v>
      </c>
      <c r="R1606" s="32" t="s">
        <v>231</v>
      </c>
      <c r="S1606" s="45" t="s">
        <v>68</v>
      </c>
      <c r="T1606" s="42" t="str">
        <f>VLOOKUP(Tabla1[[#This Row],[AREA]],Hoja1!A:B,2,FALSE)</f>
        <v>02. Urbanismo y vivienda</v>
      </c>
      <c r="U1606" s="45" t="s">
        <v>197</v>
      </c>
      <c r="V1606" s="42" t="str">
        <f>VLOOKUP(Tabla1[[#This Row],[PROGRAMA]],Hoja1!A:B,2,FALSE)</f>
        <v>9332. Mantenimiento de edificios e instalaciones municipales</v>
      </c>
      <c r="W1606" s="45">
        <v>64</v>
      </c>
      <c r="X1606" s="45">
        <v>212</v>
      </c>
    </row>
    <row r="1607" spans="1:24" x14ac:dyDescent="0.25">
      <c r="A1607" s="33">
        <v>220260009199</v>
      </c>
      <c r="B1607" s="55" t="s">
        <v>485</v>
      </c>
      <c r="C1607" s="34">
        <v>46107</v>
      </c>
      <c r="D1607" s="33">
        <v>22026000868</v>
      </c>
      <c r="E1607" s="55" t="s">
        <v>1199</v>
      </c>
      <c r="F1607" s="35">
        <v>149.16999999999999</v>
      </c>
      <c r="G1607" s="55" t="s">
        <v>1457</v>
      </c>
      <c r="H1607" s="55" t="s">
        <v>2949</v>
      </c>
      <c r="I1607" s="33">
        <v>300</v>
      </c>
      <c r="J1607" s="55" t="s">
        <v>455</v>
      </c>
      <c r="K1607" s="55" t="s">
        <v>455</v>
      </c>
      <c r="L1607" s="55" t="s">
        <v>473</v>
      </c>
      <c r="M1607" s="55" t="s">
        <v>457</v>
      </c>
      <c r="N1607" s="55" t="s">
        <v>458</v>
      </c>
      <c r="O1607" s="32" t="s">
        <v>280</v>
      </c>
      <c r="P1607" s="32" t="s">
        <v>242</v>
      </c>
      <c r="Q1607" s="45" t="s">
        <v>396</v>
      </c>
      <c r="R1607" s="32" t="s">
        <v>231</v>
      </c>
      <c r="S1607" s="45" t="s">
        <v>68</v>
      </c>
      <c r="T1607" s="42" t="str">
        <f>VLOOKUP(Tabla1[[#This Row],[AREA]],Hoja1!A:B,2,FALSE)</f>
        <v>02. Urbanismo y vivienda</v>
      </c>
      <c r="U1607" s="45" t="s">
        <v>197</v>
      </c>
      <c r="V1607" s="42" t="str">
        <f>VLOOKUP(Tabla1[[#This Row],[PROGRAMA]],Hoja1!A:B,2,FALSE)</f>
        <v>9332. Mantenimiento de edificios e instalaciones municipales</v>
      </c>
      <c r="W1607" s="45">
        <v>64</v>
      </c>
      <c r="X1607" s="45">
        <v>212</v>
      </c>
    </row>
    <row r="1608" spans="1:24" x14ac:dyDescent="0.25">
      <c r="A1608" s="33">
        <v>220260004886</v>
      </c>
      <c r="B1608" s="55" t="s">
        <v>485</v>
      </c>
      <c r="C1608" s="34">
        <v>46085</v>
      </c>
      <c r="D1608" s="33">
        <v>22026000691</v>
      </c>
      <c r="E1608" s="55" t="s">
        <v>971</v>
      </c>
      <c r="F1608" s="35">
        <v>2071.48</v>
      </c>
      <c r="G1608" s="55" t="s">
        <v>1345</v>
      </c>
      <c r="H1608" s="55" t="s">
        <v>2609</v>
      </c>
      <c r="I1608" s="33">
        <v>300</v>
      </c>
      <c r="J1608" s="55" t="s">
        <v>455</v>
      </c>
      <c r="K1608" s="55" t="s">
        <v>455</v>
      </c>
      <c r="L1608" s="55" t="s">
        <v>456</v>
      </c>
      <c r="M1608" s="55" t="s">
        <v>457</v>
      </c>
      <c r="N1608" s="55" t="s">
        <v>458</v>
      </c>
      <c r="O1608" s="32" t="s">
        <v>280</v>
      </c>
      <c r="P1608" s="32" t="s">
        <v>242</v>
      </c>
      <c r="Q1608" s="45" t="s">
        <v>396</v>
      </c>
      <c r="R1608" s="32" t="s">
        <v>231</v>
      </c>
      <c r="S1608" s="45" t="s">
        <v>262</v>
      </c>
      <c r="T1608" s="42" t="str">
        <f>VLOOKUP(Tabla1[[#This Row],[AREA]],Hoja1!A:B,2,FALSE)</f>
        <v>11. Salud pública y seguridad ciudadana</v>
      </c>
      <c r="U1608" s="45" t="s">
        <v>118</v>
      </c>
      <c r="V1608" s="42" t="str">
        <f>VLOOKUP(Tabla1[[#This Row],[PROGRAMA]],Hoja1!A:B,2,FALSE)</f>
        <v>1621. Recogida de residuos</v>
      </c>
      <c r="W1608" s="45">
        <v>64</v>
      </c>
      <c r="X1608" s="45">
        <v>214</v>
      </c>
    </row>
    <row r="1609" spans="1:24" x14ac:dyDescent="0.25">
      <c r="A1609" s="33">
        <v>220260004888</v>
      </c>
      <c r="B1609" s="55" t="s">
        <v>485</v>
      </c>
      <c r="C1609" s="34">
        <v>46085</v>
      </c>
      <c r="D1609" s="33">
        <v>22026000691</v>
      </c>
      <c r="E1609" s="55" t="s">
        <v>971</v>
      </c>
      <c r="F1609" s="35">
        <v>2212.62</v>
      </c>
      <c r="G1609" s="55" t="s">
        <v>1345</v>
      </c>
      <c r="H1609" s="55" t="s">
        <v>2609</v>
      </c>
      <c r="I1609" s="33">
        <v>300</v>
      </c>
      <c r="J1609" s="55" t="s">
        <v>455</v>
      </c>
      <c r="K1609" s="55" t="s">
        <v>455</v>
      </c>
      <c r="L1609" s="55" t="s">
        <v>456</v>
      </c>
      <c r="M1609" s="55" t="s">
        <v>457</v>
      </c>
      <c r="N1609" s="55" t="s">
        <v>458</v>
      </c>
      <c r="O1609" s="32" t="s">
        <v>280</v>
      </c>
      <c r="P1609" s="32" t="s">
        <v>242</v>
      </c>
      <c r="Q1609" s="45" t="s">
        <v>396</v>
      </c>
      <c r="R1609" s="32" t="s">
        <v>231</v>
      </c>
      <c r="S1609" s="45" t="s">
        <v>262</v>
      </c>
      <c r="T1609" s="42" t="str">
        <f>VLOOKUP(Tabla1[[#This Row],[AREA]],Hoja1!A:B,2,FALSE)</f>
        <v>11. Salud pública y seguridad ciudadana</v>
      </c>
      <c r="U1609" s="45" t="s">
        <v>118</v>
      </c>
      <c r="V1609" s="42" t="str">
        <f>VLOOKUP(Tabla1[[#This Row],[PROGRAMA]],Hoja1!A:B,2,FALSE)</f>
        <v>1621. Recogida de residuos</v>
      </c>
      <c r="W1609" s="45">
        <v>64</v>
      </c>
      <c r="X1609" s="45">
        <v>214</v>
      </c>
    </row>
    <row r="1610" spans="1:24" x14ac:dyDescent="0.25">
      <c r="A1610" s="33">
        <v>220260009201</v>
      </c>
      <c r="B1610" s="55" t="s">
        <v>485</v>
      </c>
      <c r="C1610" s="34">
        <v>46107</v>
      </c>
      <c r="D1610" s="33">
        <v>22026000868</v>
      </c>
      <c r="E1610" s="55" t="s">
        <v>1199</v>
      </c>
      <c r="F1610" s="35">
        <v>334.18</v>
      </c>
      <c r="G1610" s="55" t="s">
        <v>1457</v>
      </c>
      <c r="H1610" s="55" t="s">
        <v>2950</v>
      </c>
      <c r="I1610" s="33">
        <v>300</v>
      </c>
      <c r="J1610" s="55" t="s">
        <v>455</v>
      </c>
      <c r="K1610" s="55" t="s">
        <v>455</v>
      </c>
      <c r="L1610" s="55" t="s">
        <v>473</v>
      </c>
      <c r="M1610" s="55" t="s">
        <v>457</v>
      </c>
      <c r="N1610" s="55" t="s">
        <v>458</v>
      </c>
      <c r="O1610" s="32" t="s">
        <v>280</v>
      </c>
      <c r="P1610" s="32" t="s">
        <v>242</v>
      </c>
      <c r="Q1610" s="45" t="s">
        <v>396</v>
      </c>
      <c r="R1610" s="32" t="s">
        <v>231</v>
      </c>
      <c r="S1610" s="45" t="s">
        <v>68</v>
      </c>
      <c r="T1610" s="42" t="str">
        <f>VLOOKUP(Tabla1[[#This Row],[AREA]],Hoja1!A:B,2,FALSE)</f>
        <v>02. Urbanismo y vivienda</v>
      </c>
      <c r="U1610" s="45" t="s">
        <v>197</v>
      </c>
      <c r="V1610" s="42" t="str">
        <f>VLOOKUP(Tabla1[[#This Row],[PROGRAMA]],Hoja1!A:B,2,FALSE)</f>
        <v>9332. Mantenimiento de edificios e instalaciones municipales</v>
      </c>
      <c r="W1610" s="45">
        <v>64</v>
      </c>
      <c r="X1610" s="45">
        <v>212</v>
      </c>
    </row>
    <row r="1611" spans="1:24" x14ac:dyDescent="0.25">
      <c r="A1611" s="58">
        <v>220260006270</v>
      </c>
      <c r="B1611" s="59" t="s">
        <v>451</v>
      </c>
      <c r="C1611" s="60">
        <v>46087</v>
      </c>
      <c r="D1611" s="58">
        <v>22026002740</v>
      </c>
      <c r="E1611" s="59" t="s">
        <v>517</v>
      </c>
      <c r="F1611" s="61">
        <v>4727.5200000000004</v>
      </c>
      <c r="G1611" s="59" t="s">
        <v>413</v>
      </c>
      <c r="H1611" s="59" t="s">
        <v>2951</v>
      </c>
      <c r="I1611" s="62">
        <v>220</v>
      </c>
      <c r="J1611" s="59" t="s">
        <v>494</v>
      </c>
      <c r="K1611" s="59" t="s">
        <v>494</v>
      </c>
      <c r="L1611" s="59" t="s">
        <v>473</v>
      </c>
      <c r="M1611" s="59" t="s">
        <v>467</v>
      </c>
      <c r="N1611" s="59" t="s">
        <v>468</v>
      </c>
      <c r="O1611" s="65" t="s">
        <v>281</v>
      </c>
      <c r="P1611" s="65" t="s">
        <v>242</v>
      </c>
      <c r="Q1611" s="45" t="s">
        <v>396</v>
      </c>
      <c r="R1611" s="32" t="s">
        <v>231</v>
      </c>
      <c r="S1611" s="45" t="s">
        <v>71</v>
      </c>
      <c r="T1611" s="42" t="str">
        <f>VLOOKUP(Tabla1[[#This Row],[AREA]],Hoja1!A:B,2,FALSE)</f>
        <v>06. Educación y cultura</v>
      </c>
      <c r="U1611" s="45" t="s">
        <v>153</v>
      </c>
      <c r="V1611" s="42" t="str">
        <f>VLOOKUP(Tabla1[[#This Row],[PROGRAMA]],Hoja1!A:B,2,FALSE)</f>
        <v>3321. Bibliotecas públicas</v>
      </c>
      <c r="W1611" s="45">
        <v>64</v>
      </c>
      <c r="X1611" s="45">
        <v>22001</v>
      </c>
    </row>
    <row r="1612" spans="1:24" x14ac:dyDescent="0.25">
      <c r="A1612" s="58">
        <v>220260008290</v>
      </c>
      <c r="B1612" s="59" t="s">
        <v>451</v>
      </c>
      <c r="C1612" s="60">
        <v>46099</v>
      </c>
      <c r="D1612" s="58">
        <v>22026002846</v>
      </c>
      <c r="E1612" s="59" t="s">
        <v>2618</v>
      </c>
      <c r="F1612" s="61">
        <v>4719</v>
      </c>
      <c r="G1612" s="59" t="s">
        <v>2952</v>
      </c>
      <c r="H1612" s="59" t="s">
        <v>2953</v>
      </c>
      <c r="I1612" s="62">
        <v>220</v>
      </c>
      <c r="J1612" s="59" t="s">
        <v>2954</v>
      </c>
      <c r="K1612" s="59" t="s">
        <v>636</v>
      </c>
      <c r="L1612" s="59" t="s">
        <v>456</v>
      </c>
      <c r="M1612" s="59" t="s">
        <v>467</v>
      </c>
      <c r="N1612" s="59" t="s">
        <v>468</v>
      </c>
      <c r="O1612" s="65" t="s">
        <v>281</v>
      </c>
      <c r="P1612" s="65" t="s">
        <v>242</v>
      </c>
      <c r="Q1612" s="45" t="s">
        <v>396</v>
      </c>
      <c r="R1612" s="32" t="s">
        <v>231</v>
      </c>
      <c r="S1612" s="45" t="s">
        <v>261</v>
      </c>
      <c r="T1612" s="42" t="str">
        <f>VLOOKUP(Tabla1[[#This Row],[AREA]],Hoja1!A:B,2,FALSE)</f>
        <v>05. Comercio, mercados y consumo</v>
      </c>
      <c r="U1612" s="45" t="s">
        <v>174</v>
      </c>
      <c r="V1612" s="42" t="str">
        <f>VLOOKUP(Tabla1[[#This Row],[PROGRAMA]],Hoja1!A:B,2,FALSE)</f>
        <v>4312. Mercados</v>
      </c>
      <c r="W1612" s="45">
        <v>64</v>
      </c>
      <c r="X1612" s="45">
        <v>22699</v>
      </c>
    </row>
    <row r="1613" spans="1:24" x14ac:dyDescent="0.25">
      <c r="A1613" s="58">
        <v>220260008280</v>
      </c>
      <c r="B1613" s="59" t="s">
        <v>451</v>
      </c>
      <c r="C1613" s="60">
        <v>46099</v>
      </c>
      <c r="D1613" s="58">
        <v>22026002863</v>
      </c>
      <c r="E1613" s="59" t="s">
        <v>665</v>
      </c>
      <c r="F1613" s="61">
        <v>4598</v>
      </c>
      <c r="G1613" s="59" t="s">
        <v>2955</v>
      </c>
      <c r="H1613" s="59" t="s">
        <v>2956</v>
      </c>
      <c r="I1613" s="62">
        <v>220</v>
      </c>
      <c r="J1613" s="59" t="s">
        <v>494</v>
      </c>
      <c r="K1613" s="59" t="s">
        <v>494</v>
      </c>
      <c r="L1613" s="59" t="s">
        <v>456</v>
      </c>
      <c r="M1613" s="59" t="s">
        <v>467</v>
      </c>
      <c r="N1613" s="59" t="s">
        <v>468</v>
      </c>
      <c r="O1613" s="65" t="s">
        <v>281</v>
      </c>
      <c r="P1613" s="65" t="s">
        <v>242</v>
      </c>
      <c r="Q1613" s="45" t="s">
        <v>396</v>
      </c>
      <c r="R1613" s="32" t="s">
        <v>231</v>
      </c>
      <c r="S1613" s="45" t="s">
        <v>66</v>
      </c>
      <c r="T1613" s="42" t="str">
        <f>VLOOKUP(Tabla1[[#This Row],[AREA]],Hoja1!A:B,2,FALSE)</f>
        <v>01. Alcaldía</v>
      </c>
      <c r="U1613" s="45" t="s">
        <v>265</v>
      </c>
      <c r="V1613" s="42" t="str">
        <f>VLOOKUP(Tabla1[[#This Row],[PROGRAMA]],Hoja1!A:B,2,FALSE)</f>
        <v>4331. Desarrollo empresarial</v>
      </c>
      <c r="W1613" s="45">
        <v>64</v>
      </c>
      <c r="X1613" s="45">
        <v>22799</v>
      </c>
    </row>
    <row r="1614" spans="1:24" x14ac:dyDescent="0.25">
      <c r="A1614" s="58">
        <v>220260005107</v>
      </c>
      <c r="B1614" s="59" t="s">
        <v>451</v>
      </c>
      <c r="C1614" s="60">
        <v>46085</v>
      </c>
      <c r="D1614" s="58">
        <v>22026002670</v>
      </c>
      <c r="E1614" s="59" t="s">
        <v>2957</v>
      </c>
      <c r="F1614" s="61">
        <v>3900</v>
      </c>
      <c r="G1614" s="59" t="s">
        <v>2958</v>
      </c>
      <c r="H1614" s="59" t="s">
        <v>2959</v>
      </c>
      <c r="I1614" s="62">
        <v>220</v>
      </c>
      <c r="J1614" s="59" t="s">
        <v>455</v>
      </c>
      <c r="K1614" s="59" t="s">
        <v>455</v>
      </c>
      <c r="L1614" s="59" t="s">
        <v>473</v>
      </c>
      <c r="M1614" s="59" t="s">
        <v>467</v>
      </c>
      <c r="N1614" s="59" t="s">
        <v>468</v>
      </c>
      <c r="O1614" s="65" t="s">
        <v>281</v>
      </c>
      <c r="P1614" s="65" t="s">
        <v>242</v>
      </c>
      <c r="Q1614" s="45" t="s">
        <v>397</v>
      </c>
      <c r="R1614" s="32" t="s">
        <v>232</v>
      </c>
      <c r="S1614" s="45" t="s">
        <v>71</v>
      </c>
      <c r="T1614" s="42" t="str">
        <f>VLOOKUP(Tabla1[[#This Row],[AREA]],Hoja1!A:B,2,FALSE)</f>
        <v>06. Educación y cultura</v>
      </c>
      <c r="U1614" s="45" t="s">
        <v>153</v>
      </c>
      <c r="V1614" s="42" t="str">
        <f>VLOOKUP(Tabla1[[#This Row],[PROGRAMA]],Hoja1!A:B,2,FALSE)</f>
        <v>3321. Bibliotecas públicas</v>
      </c>
      <c r="W1614" s="45">
        <v>64</v>
      </c>
      <c r="X1614" s="45">
        <v>629</v>
      </c>
    </row>
    <row r="1615" spans="1:24" x14ac:dyDescent="0.25">
      <c r="A1615" s="58">
        <v>220260005110</v>
      </c>
      <c r="B1615" s="59" t="s">
        <v>451</v>
      </c>
      <c r="C1615" s="60">
        <v>46085</v>
      </c>
      <c r="D1615" s="58">
        <v>22026002675</v>
      </c>
      <c r="E1615" s="59" t="s">
        <v>2957</v>
      </c>
      <c r="F1615" s="61">
        <v>3900</v>
      </c>
      <c r="G1615" s="59" t="s">
        <v>1930</v>
      </c>
      <c r="H1615" s="59" t="s">
        <v>2960</v>
      </c>
      <c r="I1615" s="62">
        <v>220</v>
      </c>
      <c r="J1615" s="59" t="s">
        <v>1932</v>
      </c>
      <c r="K1615" s="59" t="s">
        <v>455</v>
      </c>
      <c r="L1615" s="59" t="s">
        <v>473</v>
      </c>
      <c r="M1615" s="59" t="s">
        <v>467</v>
      </c>
      <c r="N1615" s="59" t="s">
        <v>468</v>
      </c>
      <c r="O1615" s="65" t="s">
        <v>281</v>
      </c>
      <c r="P1615" s="65" t="s">
        <v>242</v>
      </c>
      <c r="Q1615" s="45" t="s">
        <v>397</v>
      </c>
      <c r="R1615" s="32" t="s">
        <v>232</v>
      </c>
      <c r="S1615" s="45" t="s">
        <v>71</v>
      </c>
      <c r="T1615" s="42" t="str">
        <f>VLOOKUP(Tabla1[[#This Row],[AREA]],Hoja1!A:B,2,FALSE)</f>
        <v>06. Educación y cultura</v>
      </c>
      <c r="U1615" s="45" t="s">
        <v>153</v>
      </c>
      <c r="V1615" s="42" t="str">
        <f>VLOOKUP(Tabla1[[#This Row],[PROGRAMA]],Hoja1!A:B,2,FALSE)</f>
        <v>3321. Bibliotecas públicas</v>
      </c>
      <c r="W1615" s="45">
        <v>64</v>
      </c>
      <c r="X1615" s="45">
        <v>629</v>
      </c>
    </row>
    <row r="1616" spans="1:24" x14ac:dyDescent="0.25">
      <c r="A1616" s="58">
        <v>220260005109</v>
      </c>
      <c r="B1616" s="59" t="s">
        <v>451</v>
      </c>
      <c r="C1616" s="60">
        <v>46085</v>
      </c>
      <c r="D1616" s="58">
        <v>22026002672</v>
      </c>
      <c r="E1616" s="59" t="s">
        <v>2957</v>
      </c>
      <c r="F1616" s="61">
        <v>3900</v>
      </c>
      <c r="G1616" s="59" t="s">
        <v>2961</v>
      </c>
      <c r="H1616" s="59" t="s">
        <v>2962</v>
      </c>
      <c r="I1616" s="62">
        <v>220</v>
      </c>
      <c r="J1616" s="59" t="s">
        <v>455</v>
      </c>
      <c r="K1616" s="59" t="s">
        <v>455</v>
      </c>
      <c r="L1616" s="59" t="s">
        <v>473</v>
      </c>
      <c r="M1616" s="59" t="s">
        <v>467</v>
      </c>
      <c r="N1616" s="59" t="s">
        <v>468</v>
      </c>
      <c r="O1616" s="65" t="s">
        <v>281</v>
      </c>
      <c r="P1616" s="65" t="s">
        <v>242</v>
      </c>
      <c r="Q1616" s="45" t="s">
        <v>397</v>
      </c>
      <c r="R1616" s="32" t="s">
        <v>232</v>
      </c>
      <c r="S1616" s="45" t="s">
        <v>71</v>
      </c>
      <c r="T1616" s="42" t="str">
        <f>VLOOKUP(Tabla1[[#This Row],[AREA]],Hoja1!A:B,2,FALSE)</f>
        <v>06. Educación y cultura</v>
      </c>
      <c r="U1616" s="45" t="s">
        <v>153</v>
      </c>
      <c r="V1616" s="42" t="str">
        <f>VLOOKUP(Tabla1[[#This Row],[PROGRAMA]],Hoja1!A:B,2,FALSE)</f>
        <v>3321. Bibliotecas públicas</v>
      </c>
      <c r="W1616" s="45">
        <v>64</v>
      </c>
      <c r="X1616" s="45">
        <v>629</v>
      </c>
    </row>
    <row r="1617" spans="1:24" x14ac:dyDescent="0.25">
      <c r="A1617" s="58">
        <v>220260005108</v>
      </c>
      <c r="B1617" s="59" t="s">
        <v>451</v>
      </c>
      <c r="C1617" s="60">
        <v>46085</v>
      </c>
      <c r="D1617" s="58">
        <v>22026002671</v>
      </c>
      <c r="E1617" s="59" t="s">
        <v>2957</v>
      </c>
      <c r="F1617" s="61">
        <v>3900</v>
      </c>
      <c r="G1617" s="59" t="s">
        <v>2963</v>
      </c>
      <c r="H1617" s="59" t="s">
        <v>2964</v>
      </c>
      <c r="I1617" s="62">
        <v>220</v>
      </c>
      <c r="J1617" s="59" t="s">
        <v>455</v>
      </c>
      <c r="K1617" s="59" t="s">
        <v>455</v>
      </c>
      <c r="L1617" s="59" t="s">
        <v>473</v>
      </c>
      <c r="M1617" s="59" t="s">
        <v>467</v>
      </c>
      <c r="N1617" s="59" t="s">
        <v>468</v>
      </c>
      <c r="O1617" s="65" t="s">
        <v>281</v>
      </c>
      <c r="P1617" s="65" t="s">
        <v>242</v>
      </c>
      <c r="Q1617" s="45" t="s">
        <v>397</v>
      </c>
      <c r="R1617" s="32" t="s">
        <v>232</v>
      </c>
      <c r="S1617" s="45" t="s">
        <v>71</v>
      </c>
      <c r="T1617" s="42" t="str">
        <f>VLOOKUP(Tabla1[[#This Row],[AREA]],Hoja1!A:B,2,FALSE)</f>
        <v>06. Educación y cultura</v>
      </c>
      <c r="U1617" s="45" t="s">
        <v>153</v>
      </c>
      <c r="V1617" s="42" t="str">
        <f>VLOOKUP(Tabla1[[#This Row],[PROGRAMA]],Hoja1!A:B,2,FALSE)</f>
        <v>3321. Bibliotecas públicas</v>
      </c>
      <c r="W1617" s="45">
        <v>64</v>
      </c>
      <c r="X1617" s="45">
        <v>629</v>
      </c>
    </row>
    <row r="1618" spans="1:24" x14ac:dyDescent="0.25">
      <c r="A1618" s="58">
        <v>220260010378</v>
      </c>
      <c r="B1618" s="59" t="s">
        <v>729</v>
      </c>
      <c r="C1618" s="60">
        <v>46108</v>
      </c>
      <c r="D1618" s="58">
        <v>22026003043</v>
      </c>
      <c r="E1618" s="59" t="s">
        <v>1647</v>
      </c>
      <c r="F1618" s="61">
        <v>5232.3100000000004</v>
      </c>
      <c r="G1618" s="59" t="s">
        <v>14</v>
      </c>
      <c r="H1618" s="59" t="s">
        <v>2965</v>
      </c>
      <c r="I1618" s="62">
        <v>240</v>
      </c>
      <c r="J1618" s="59" t="s">
        <v>478</v>
      </c>
      <c r="K1618" s="59" t="s">
        <v>478</v>
      </c>
      <c r="L1618" s="59" t="s">
        <v>473</v>
      </c>
      <c r="M1618" s="59" t="s">
        <v>457</v>
      </c>
      <c r="N1618" s="59" t="s">
        <v>458</v>
      </c>
      <c r="O1618" s="65" t="s">
        <v>276</v>
      </c>
      <c r="P1618" s="65" t="s">
        <v>242</v>
      </c>
      <c r="Q1618" s="45" t="s">
        <v>396</v>
      </c>
      <c r="R1618" s="32" t="s">
        <v>231</v>
      </c>
      <c r="S1618" s="45" t="s">
        <v>262</v>
      </c>
      <c r="T1618" s="42" t="str">
        <f>VLOOKUP(Tabla1[[#This Row],[AREA]],Hoja1!A:B,2,FALSE)</f>
        <v>11. Salud pública y seguridad ciudadana</v>
      </c>
      <c r="U1618" s="45" t="s">
        <v>106</v>
      </c>
      <c r="V1618" s="42" t="str">
        <f>VLOOKUP(Tabla1[[#This Row],[PROGRAMA]],Hoja1!A:B,2,FALSE)</f>
        <v>1321. Policía municipal</v>
      </c>
      <c r="W1618" s="45">
        <v>64</v>
      </c>
      <c r="X1618" s="45">
        <v>22102</v>
      </c>
    </row>
    <row r="1619" spans="1:24" x14ac:dyDescent="0.25">
      <c r="A1619" s="58">
        <v>220260009107</v>
      </c>
      <c r="B1619" s="59" t="s">
        <v>451</v>
      </c>
      <c r="C1619" s="60">
        <v>46106</v>
      </c>
      <c r="D1619" s="58">
        <v>22026002938</v>
      </c>
      <c r="E1619" s="59" t="s">
        <v>590</v>
      </c>
      <c r="F1619" s="61">
        <v>3692.92</v>
      </c>
      <c r="G1619" s="59" t="s">
        <v>2966</v>
      </c>
      <c r="H1619" s="59" t="s">
        <v>2967</v>
      </c>
      <c r="I1619" s="62">
        <v>220</v>
      </c>
      <c r="J1619" s="59" t="s">
        <v>807</v>
      </c>
      <c r="K1619" s="59" t="s">
        <v>494</v>
      </c>
      <c r="L1619" s="59" t="s">
        <v>456</v>
      </c>
      <c r="M1619" s="59" t="s">
        <v>467</v>
      </c>
      <c r="N1619" s="59" t="s">
        <v>468</v>
      </c>
      <c r="O1619" s="65" t="s">
        <v>281</v>
      </c>
      <c r="P1619" s="65" t="s">
        <v>242</v>
      </c>
      <c r="Q1619" s="45" t="s">
        <v>396</v>
      </c>
      <c r="R1619" s="32" t="s">
        <v>231</v>
      </c>
      <c r="S1619" s="45" t="s">
        <v>262</v>
      </c>
      <c r="T1619" s="42" t="str">
        <f>VLOOKUP(Tabla1[[#This Row],[AREA]],Hoja1!A:B,2,FALSE)</f>
        <v>11. Salud pública y seguridad ciudadana</v>
      </c>
      <c r="U1619" s="45" t="s">
        <v>106</v>
      </c>
      <c r="V1619" s="42" t="str">
        <f>VLOOKUP(Tabla1[[#This Row],[PROGRAMA]],Hoja1!A:B,2,FALSE)</f>
        <v>1321. Policía municipal</v>
      </c>
      <c r="W1619" s="45">
        <v>64</v>
      </c>
      <c r="X1619" s="45">
        <v>213</v>
      </c>
    </row>
    <row r="1620" spans="1:24" x14ac:dyDescent="0.25">
      <c r="A1620" s="58">
        <v>220260008803</v>
      </c>
      <c r="B1620" s="59" t="s">
        <v>451</v>
      </c>
      <c r="C1620" s="60">
        <v>46104</v>
      </c>
      <c r="D1620" s="58">
        <v>22026002906</v>
      </c>
      <c r="E1620" s="59" t="s">
        <v>1199</v>
      </c>
      <c r="F1620" s="61">
        <v>3320.24</v>
      </c>
      <c r="G1620" s="59" t="s">
        <v>1893</v>
      </c>
      <c r="H1620" s="59" t="s">
        <v>2968</v>
      </c>
      <c r="I1620" s="62">
        <v>220</v>
      </c>
      <c r="J1620" s="59" t="s">
        <v>455</v>
      </c>
      <c r="K1620" s="59" t="s">
        <v>455</v>
      </c>
      <c r="L1620" s="59" t="s">
        <v>644</v>
      </c>
      <c r="M1620" s="59" t="s">
        <v>467</v>
      </c>
      <c r="N1620" s="59" t="s">
        <v>468</v>
      </c>
      <c r="O1620" s="65" t="s">
        <v>281</v>
      </c>
      <c r="P1620" s="65" t="s">
        <v>242</v>
      </c>
      <c r="Q1620" s="45" t="s">
        <v>396</v>
      </c>
      <c r="R1620" s="32" t="s">
        <v>231</v>
      </c>
      <c r="S1620" s="45" t="s">
        <v>68</v>
      </c>
      <c r="T1620" s="42" t="str">
        <f>VLOOKUP(Tabla1[[#This Row],[AREA]],Hoja1!A:B,2,FALSE)</f>
        <v>02. Urbanismo y vivienda</v>
      </c>
      <c r="U1620" s="45" t="s">
        <v>197</v>
      </c>
      <c r="V1620" s="42" t="str">
        <f>VLOOKUP(Tabla1[[#This Row],[PROGRAMA]],Hoja1!A:B,2,FALSE)</f>
        <v>9332. Mantenimiento de edificios e instalaciones municipales</v>
      </c>
      <c r="W1620" s="45">
        <v>64</v>
      </c>
      <c r="X1620" s="45">
        <v>212</v>
      </c>
    </row>
    <row r="1621" spans="1:24" x14ac:dyDescent="0.25">
      <c r="A1621" s="58">
        <v>220260007573</v>
      </c>
      <c r="B1621" s="59" t="s">
        <v>451</v>
      </c>
      <c r="C1621" s="60">
        <v>46094</v>
      </c>
      <c r="D1621" s="58">
        <v>22026002782</v>
      </c>
      <c r="E1621" s="59" t="s">
        <v>665</v>
      </c>
      <c r="F1621" s="61">
        <v>3018.95</v>
      </c>
      <c r="G1621" s="59" t="s">
        <v>252</v>
      </c>
      <c r="H1621" s="59" t="s">
        <v>2969</v>
      </c>
      <c r="I1621" s="62">
        <v>220</v>
      </c>
      <c r="J1621" s="59" t="s">
        <v>455</v>
      </c>
      <c r="K1621" s="59" t="s">
        <v>455</v>
      </c>
      <c r="L1621" s="59" t="s">
        <v>456</v>
      </c>
      <c r="M1621" s="59" t="s">
        <v>467</v>
      </c>
      <c r="N1621" s="59" t="s">
        <v>468</v>
      </c>
      <c r="O1621" s="65" t="s">
        <v>281</v>
      </c>
      <c r="P1621" s="65" t="s">
        <v>242</v>
      </c>
      <c r="Q1621" s="45" t="s">
        <v>396</v>
      </c>
      <c r="R1621" s="32" t="s">
        <v>231</v>
      </c>
      <c r="S1621" s="45" t="s">
        <v>66</v>
      </c>
      <c r="T1621" s="42" t="str">
        <f>VLOOKUP(Tabla1[[#This Row],[AREA]],Hoja1!A:B,2,FALSE)</f>
        <v>01. Alcaldía</v>
      </c>
      <c r="U1621" s="45" t="s">
        <v>265</v>
      </c>
      <c r="V1621" s="42" t="str">
        <f>VLOOKUP(Tabla1[[#This Row],[PROGRAMA]],Hoja1!A:B,2,FALSE)</f>
        <v>4331. Desarrollo empresarial</v>
      </c>
      <c r="W1621" s="45">
        <v>64</v>
      </c>
      <c r="X1621" s="45">
        <v>22799</v>
      </c>
    </row>
    <row r="1622" spans="1:24" x14ac:dyDescent="0.25">
      <c r="A1622" s="58">
        <v>220260006049</v>
      </c>
      <c r="B1622" s="59" t="s">
        <v>451</v>
      </c>
      <c r="C1622" s="60">
        <v>46086</v>
      </c>
      <c r="D1622" s="58">
        <v>22026002570</v>
      </c>
      <c r="E1622" s="59" t="s">
        <v>2970</v>
      </c>
      <c r="F1622" s="61">
        <v>3000</v>
      </c>
      <c r="G1622" s="59" t="s">
        <v>61</v>
      </c>
      <c r="H1622" s="59" t="s">
        <v>2971</v>
      </c>
      <c r="I1622" s="62">
        <v>220</v>
      </c>
      <c r="J1622" s="59" t="s">
        <v>1138</v>
      </c>
      <c r="K1622" s="59" t="s">
        <v>455</v>
      </c>
      <c r="L1622" s="59" t="s">
        <v>456</v>
      </c>
      <c r="M1622" s="59" t="s">
        <v>467</v>
      </c>
      <c r="N1622" s="59" t="s">
        <v>468</v>
      </c>
      <c r="O1622" s="65" t="s">
        <v>281</v>
      </c>
      <c r="P1622" s="65" t="s">
        <v>242</v>
      </c>
      <c r="Q1622" s="45" t="s">
        <v>396</v>
      </c>
      <c r="R1622" s="32" t="s">
        <v>231</v>
      </c>
      <c r="S1622" s="45" t="s">
        <v>68</v>
      </c>
      <c r="T1622" s="42" t="str">
        <f>VLOOKUP(Tabla1[[#This Row],[AREA]],Hoja1!A:B,2,FALSE)</f>
        <v>02. Urbanismo y vivienda</v>
      </c>
      <c r="U1622" s="45" t="s">
        <v>197</v>
      </c>
      <c r="V1622" s="42" t="str">
        <f>VLOOKUP(Tabla1[[#This Row],[PROGRAMA]],Hoja1!A:B,2,FALSE)</f>
        <v>9332. Mantenimiento de edificios e instalaciones municipales</v>
      </c>
      <c r="W1622" s="45">
        <v>64</v>
      </c>
      <c r="X1622" s="45">
        <v>203</v>
      </c>
    </row>
    <row r="1623" spans="1:24" x14ac:dyDescent="0.25">
      <c r="A1623" s="58">
        <v>220260004890</v>
      </c>
      <c r="B1623" s="59" t="s">
        <v>485</v>
      </c>
      <c r="C1623" s="60">
        <v>46085</v>
      </c>
      <c r="D1623" s="58">
        <v>22026000691</v>
      </c>
      <c r="E1623" s="59" t="s">
        <v>971</v>
      </c>
      <c r="F1623" s="61">
        <v>3341.03</v>
      </c>
      <c r="G1623" s="59" t="s">
        <v>1345</v>
      </c>
      <c r="H1623" s="59" t="s">
        <v>2609</v>
      </c>
      <c r="I1623" s="62">
        <v>300</v>
      </c>
      <c r="J1623" s="59" t="s">
        <v>455</v>
      </c>
      <c r="K1623" s="59" t="s">
        <v>455</v>
      </c>
      <c r="L1623" s="59" t="s">
        <v>456</v>
      </c>
      <c r="M1623" s="59" t="s">
        <v>457</v>
      </c>
      <c r="N1623" s="59" t="s">
        <v>458</v>
      </c>
      <c r="O1623" s="65" t="s">
        <v>280</v>
      </c>
      <c r="P1623" s="65" t="s">
        <v>242</v>
      </c>
      <c r="Q1623" s="45" t="s">
        <v>396</v>
      </c>
      <c r="R1623" s="32" t="s">
        <v>231</v>
      </c>
      <c r="S1623" s="45" t="s">
        <v>262</v>
      </c>
      <c r="T1623" s="42" t="str">
        <f>VLOOKUP(Tabla1[[#This Row],[AREA]],Hoja1!A:B,2,FALSE)</f>
        <v>11. Salud pública y seguridad ciudadana</v>
      </c>
      <c r="U1623" s="45" t="s">
        <v>118</v>
      </c>
      <c r="V1623" s="42" t="str">
        <f>VLOOKUP(Tabla1[[#This Row],[PROGRAMA]],Hoja1!A:B,2,FALSE)</f>
        <v>1621. Recogida de residuos</v>
      </c>
      <c r="W1623" s="45">
        <v>64</v>
      </c>
      <c r="X1623" s="45">
        <v>214</v>
      </c>
    </row>
    <row r="1624" spans="1:24" x14ac:dyDescent="0.25">
      <c r="A1624" s="58">
        <v>220260004894</v>
      </c>
      <c r="B1624" s="59" t="s">
        <v>485</v>
      </c>
      <c r="C1624" s="60">
        <v>46085</v>
      </c>
      <c r="D1624" s="58">
        <v>22026000691</v>
      </c>
      <c r="E1624" s="59" t="s">
        <v>971</v>
      </c>
      <c r="F1624" s="61">
        <v>1411.69</v>
      </c>
      <c r="G1624" s="59" t="s">
        <v>1345</v>
      </c>
      <c r="H1624" s="59" t="s">
        <v>2609</v>
      </c>
      <c r="I1624" s="62">
        <v>300</v>
      </c>
      <c r="J1624" s="59" t="s">
        <v>455</v>
      </c>
      <c r="K1624" s="59" t="s">
        <v>455</v>
      </c>
      <c r="L1624" s="59" t="s">
        <v>456</v>
      </c>
      <c r="M1624" s="59" t="s">
        <v>457</v>
      </c>
      <c r="N1624" s="59" t="s">
        <v>458</v>
      </c>
      <c r="O1624" s="65" t="s">
        <v>280</v>
      </c>
      <c r="P1624" s="65" t="s">
        <v>242</v>
      </c>
      <c r="Q1624" s="45" t="s">
        <v>396</v>
      </c>
      <c r="R1624" s="32" t="s">
        <v>231</v>
      </c>
      <c r="S1624" s="45" t="s">
        <v>262</v>
      </c>
      <c r="T1624" s="42" t="str">
        <f>VLOOKUP(Tabla1[[#This Row],[AREA]],Hoja1!A:B,2,FALSE)</f>
        <v>11. Salud pública y seguridad ciudadana</v>
      </c>
      <c r="U1624" s="45" t="s">
        <v>118</v>
      </c>
      <c r="V1624" s="42" t="str">
        <f>VLOOKUP(Tabla1[[#This Row],[PROGRAMA]],Hoja1!A:B,2,FALSE)</f>
        <v>1621. Recogida de residuos</v>
      </c>
      <c r="W1624" s="45">
        <v>64</v>
      </c>
      <c r="X1624" s="45">
        <v>214</v>
      </c>
    </row>
    <row r="1625" spans="1:24" x14ac:dyDescent="0.25">
      <c r="A1625" s="58">
        <v>220260004896</v>
      </c>
      <c r="B1625" s="59" t="s">
        <v>485</v>
      </c>
      <c r="C1625" s="60">
        <v>46085</v>
      </c>
      <c r="D1625" s="58">
        <v>22026000691</v>
      </c>
      <c r="E1625" s="59" t="s">
        <v>971</v>
      </c>
      <c r="F1625" s="61">
        <v>4646.3500000000004</v>
      </c>
      <c r="G1625" s="59" t="s">
        <v>1345</v>
      </c>
      <c r="H1625" s="59" t="s">
        <v>2609</v>
      </c>
      <c r="I1625" s="62">
        <v>300</v>
      </c>
      <c r="J1625" s="59" t="s">
        <v>455</v>
      </c>
      <c r="K1625" s="59" t="s">
        <v>455</v>
      </c>
      <c r="L1625" s="59" t="s">
        <v>456</v>
      </c>
      <c r="M1625" s="59" t="s">
        <v>457</v>
      </c>
      <c r="N1625" s="59" t="s">
        <v>458</v>
      </c>
      <c r="O1625" s="65" t="s">
        <v>280</v>
      </c>
      <c r="P1625" s="65" t="s">
        <v>242</v>
      </c>
      <c r="Q1625" s="45" t="s">
        <v>396</v>
      </c>
      <c r="R1625" s="32" t="s">
        <v>231</v>
      </c>
      <c r="S1625" s="45" t="s">
        <v>262</v>
      </c>
      <c r="T1625" s="42" t="str">
        <f>VLOOKUP(Tabla1[[#This Row],[AREA]],Hoja1!A:B,2,FALSE)</f>
        <v>11. Salud pública y seguridad ciudadana</v>
      </c>
      <c r="U1625" s="45" t="s">
        <v>118</v>
      </c>
      <c r="V1625" s="42" t="str">
        <f>VLOOKUP(Tabla1[[#This Row],[PROGRAMA]],Hoja1!A:B,2,FALSE)</f>
        <v>1621. Recogida de residuos</v>
      </c>
      <c r="W1625" s="45">
        <v>64</v>
      </c>
      <c r="X1625" s="45">
        <v>214</v>
      </c>
    </row>
    <row r="1626" spans="1:24" x14ac:dyDescent="0.25">
      <c r="A1626" s="58">
        <v>220260004898</v>
      </c>
      <c r="B1626" s="59" t="s">
        <v>485</v>
      </c>
      <c r="C1626" s="60">
        <v>46085</v>
      </c>
      <c r="D1626" s="58">
        <v>22026000692</v>
      </c>
      <c r="E1626" s="59" t="s">
        <v>808</v>
      </c>
      <c r="F1626" s="61">
        <v>813.5</v>
      </c>
      <c r="G1626" s="59" t="s">
        <v>1345</v>
      </c>
      <c r="H1626" s="59" t="s">
        <v>2609</v>
      </c>
      <c r="I1626" s="62">
        <v>300</v>
      </c>
      <c r="J1626" s="59" t="s">
        <v>455</v>
      </c>
      <c r="K1626" s="59" t="s">
        <v>455</v>
      </c>
      <c r="L1626" s="59" t="s">
        <v>456</v>
      </c>
      <c r="M1626" s="59" t="s">
        <v>457</v>
      </c>
      <c r="N1626" s="59" t="s">
        <v>458</v>
      </c>
      <c r="O1626" s="65" t="s">
        <v>280</v>
      </c>
      <c r="P1626" s="65" t="s">
        <v>242</v>
      </c>
      <c r="Q1626" s="45" t="s">
        <v>396</v>
      </c>
      <c r="R1626" s="32" t="s">
        <v>231</v>
      </c>
      <c r="S1626" s="45" t="s">
        <v>262</v>
      </c>
      <c r="T1626" s="42" t="str">
        <f>VLOOKUP(Tabla1[[#This Row],[AREA]],Hoja1!A:B,2,FALSE)</f>
        <v>11. Salud pública y seguridad ciudadana</v>
      </c>
      <c r="U1626" s="45" t="s">
        <v>121</v>
      </c>
      <c r="V1626" s="42" t="str">
        <f>VLOOKUP(Tabla1[[#This Row],[PROGRAMA]],Hoja1!A:B,2,FALSE)</f>
        <v>1631. Limpieza viaria</v>
      </c>
      <c r="W1626" s="45">
        <v>64</v>
      </c>
      <c r="X1626" s="45">
        <v>214</v>
      </c>
    </row>
    <row r="1627" spans="1:24" x14ac:dyDescent="0.25">
      <c r="A1627" s="58">
        <v>220260004900</v>
      </c>
      <c r="B1627" s="59" t="s">
        <v>485</v>
      </c>
      <c r="C1627" s="60">
        <v>46085</v>
      </c>
      <c r="D1627" s="58">
        <v>22026000692</v>
      </c>
      <c r="E1627" s="59" t="s">
        <v>808</v>
      </c>
      <c r="F1627" s="61">
        <v>1348.67</v>
      </c>
      <c r="G1627" s="59" t="s">
        <v>1345</v>
      </c>
      <c r="H1627" s="59" t="s">
        <v>2609</v>
      </c>
      <c r="I1627" s="62">
        <v>300</v>
      </c>
      <c r="J1627" s="59" t="s">
        <v>455</v>
      </c>
      <c r="K1627" s="59" t="s">
        <v>455</v>
      </c>
      <c r="L1627" s="59" t="s">
        <v>456</v>
      </c>
      <c r="M1627" s="59" t="s">
        <v>457</v>
      </c>
      <c r="N1627" s="59" t="s">
        <v>458</v>
      </c>
      <c r="O1627" s="65" t="s">
        <v>280</v>
      </c>
      <c r="P1627" s="65" t="s">
        <v>242</v>
      </c>
      <c r="Q1627" s="45" t="s">
        <v>396</v>
      </c>
      <c r="R1627" s="32" t="s">
        <v>231</v>
      </c>
      <c r="S1627" s="45" t="s">
        <v>262</v>
      </c>
      <c r="T1627" s="42" t="str">
        <f>VLOOKUP(Tabla1[[#This Row],[AREA]],Hoja1!A:B,2,FALSE)</f>
        <v>11. Salud pública y seguridad ciudadana</v>
      </c>
      <c r="U1627" s="45" t="s">
        <v>121</v>
      </c>
      <c r="V1627" s="42" t="str">
        <f>VLOOKUP(Tabla1[[#This Row],[PROGRAMA]],Hoja1!A:B,2,FALSE)</f>
        <v>1631. Limpieza viaria</v>
      </c>
      <c r="W1627" s="45">
        <v>64</v>
      </c>
      <c r="X1627" s="45">
        <v>214</v>
      </c>
    </row>
    <row r="1628" spans="1:24" x14ac:dyDescent="0.25">
      <c r="A1628" s="58">
        <v>220260004902</v>
      </c>
      <c r="B1628" s="59" t="s">
        <v>485</v>
      </c>
      <c r="C1628" s="60">
        <v>46085</v>
      </c>
      <c r="D1628" s="58">
        <v>22026000691</v>
      </c>
      <c r="E1628" s="59" t="s">
        <v>971</v>
      </c>
      <c r="F1628" s="61">
        <v>3977.27</v>
      </c>
      <c r="G1628" s="59" t="s">
        <v>1345</v>
      </c>
      <c r="H1628" s="59" t="s">
        <v>2609</v>
      </c>
      <c r="I1628" s="62">
        <v>300</v>
      </c>
      <c r="J1628" s="59" t="s">
        <v>455</v>
      </c>
      <c r="K1628" s="59" t="s">
        <v>455</v>
      </c>
      <c r="L1628" s="59" t="s">
        <v>456</v>
      </c>
      <c r="M1628" s="59" t="s">
        <v>457</v>
      </c>
      <c r="N1628" s="59" t="s">
        <v>458</v>
      </c>
      <c r="O1628" s="65" t="s">
        <v>280</v>
      </c>
      <c r="P1628" s="65" t="s">
        <v>242</v>
      </c>
      <c r="Q1628" s="45" t="s">
        <v>396</v>
      </c>
      <c r="R1628" s="32" t="s">
        <v>231</v>
      </c>
      <c r="S1628" s="45" t="s">
        <v>262</v>
      </c>
      <c r="T1628" s="42" t="str">
        <f>VLOOKUP(Tabla1[[#This Row],[AREA]],Hoja1!A:B,2,FALSE)</f>
        <v>11. Salud pública y seguridad ciudadana</v>
      </c>
      <c r="U1628" s="45" t="s">
        <v>118</v>
      </c>
      <c r="V1628" s="42" t="str">
        <f>VLOOKUP(Tabla1[[#This Row],[PROGRAMA]],Hoja1!A:B,2,FALSE)</f>
        <v>1621. Recogida de residuos</v>
      </c>
      <c r="W1628" s="45">
        <v>64</v>
      </c>
      <c r="X1628" s="45">
        <v>214</v>
      </c>
    </row>
    <row r="1629" spans="1:24" x14ac:dyDescent="0.25">
      <c r="A1629" s="58">
        <v>220260004904</v>
      </c>
      <c r="B1629" s="59" t="s">
        <v>485</v>
      </c>
      <c r="C1629" s="60">
        <v>46085</v>
      </c>
      <c r="D1629" s="58">
        <v>22026000691</v>
      </c>
      <c r="E1629" s="59" t="s">
        <v>971</v>
      </c>
      <c r="F1629" s="61">
        <v>3827.35</v>
      </c>
      <c r="G1629" s="59" t="s">
        <v>1345</v>
      </c>
      <c r="H1629" s="59" t="s">
        <v>2609</v>
      </c>
      <c r="I1629" s="62">
        <v>300</v>
      </c>
      <c r="J1629" s="59" t="s">
        <v>455</v>
      </c>
      <c r="K1629" s="59" t="s">
        <v>455</v>
      </c>
      <c r="L1629" s="59" t="s">
        <v>456</v>
      </c>
      <c r="M1629" s="59" t="s">
        <v>457</v>
      </c>
      <c r="N1629" s="59" t="s">
        <v>458</v>
      </c>
      <c r="O1629" s="65" t="s">
        <v>280</v>
      </c>
      <c r="P1629" s="65" t="s">
        <v>242</v>
      </c>
      <c r="Q1629" s="45" t="s">
        <v>396</v>
      </c>
      <c r="R1629" s="32" t="s">
        <v>231</v>
      </c>
      <c r="S1629" s="45" t="s">
        <v>262</v>
      </c>
      <c r="T1629" s="42" t="str">
        <f>VLOOKUP(Tabla1[[#This Row],[AREA]],Hoja1!A:B,2,FALSE)</f>
        <v>11. Salud pública y seguridad ciudadana</v>
      </c>
      <c r="U1629" s="45" t="s">
        <v>118</v>
      </c>
      <c r="V1629" s="42" t="str">
        <f>VLOOKUP(Tabla1[[#This Row],[PROGRAMA]],Hoja1!A:B,2,FALSE)</f>
        <v>1621. Recogida de residuos</v>
      </c>
      <c r="W1629" s="45">
        <v>64</v>
      </c>
      <c r="X1629" s="45">
        <v>214</v>
      </c>
    </row>
    <row r="1630" spans="1:24" x14ac:dyDescent="0.25">
      <c r="A1630" s="58">
        <v>220260004906</v>
      </c>
      <c r="B1630" s="59" t="s">
        <v>485</v>
      </c>
      <c r="C1630" s="60">
        <v>46085</v>
      </c>
      <c r="D1630" s="58">
        <v>22026000691</v>
      </c>
      <c r="E1630" s="59" t="s">
        <v>971</v>
      </c>
      <c r="F1630" s="61">
        <v>177.54</v>
      </c>
      <c r="G1630" s="59" t="s">
        <v>1345</v>
      </c>
      <c r="H1630" s="59" t="s">
        <v>2609</v>
      </c>
      <c r="I1630" s="62">
        <v>300</v>
      </c>
      <c r="J1630" s="59" t="s">
        <v>455</v>
      </c>
      <c r="K1630" s="59" t="s">
        <v>455</v>
      </c>
      <c r="L1630" s="59" t="s">
        <v>456</v>
      </c>
      <c r="M1630" s="59" t="s">
        <v>457</v>
      </c>
      <c r="N1630" s="59" t="s">
        <v>458</v>
      </c>
      <c r="O1630" s="65" t="s">
        <v>280</v>
      </c>
      <c r="P1630" s="65" t="s">
        <v>242</v>
      </c>
      <c r="Q1630" s="45" t="s">
        <v>396</v>
      </c>
      <c r="R1630" s="32" t="s">
        <v>231</v>
      </c>
      <c r="S1630" s="45" t="s">
        <v>262</v>
      </c>
      <c r="T1630" s="42" t="str">
        <f>VLOOKUP(Tabla1[[#This Row],[AREA]],Hoja1!A:B,2,FALSE)</f>
        <v>11. Salud pública y seguridad ciudadana</v>
      </c>
      <c r="U1630" s="45" t="s">
        <v>118</v>
      </c>
      <c r="V1630" s="42" t="str">
        <f>VLOOKUP(Tabla1[[#This Row],[PROGRAMA]],Hoja1!A:B,2,FALSE)</f>
        <v>1621. Recogida de residuos</v>
      </c>
      <c r="W1630" s="45">
        <v>64</v>
      </c>
      <c r="X1630" s="45">
        <v>214</v>
      </c>
    </row>
    <row r="1631" spans="1:24" x14ac:dyDescent="0.25">
      <c r="A1631" s="58">
        <v>220260004918</v>
      </c>
      <c r="B1631" s="59" t="s">
        <v>485</v>
      </c>
      <c r="C1631" s="60">
        <v>46085</v>
      </c>
      <c r="D1631" s="58">
        <v>22026000691</v>
      </c>
      <c r="E1631" s="59" t="s">
        <v>971</v>
      </c>
      <c r="F1631" s="61">
        <v>109.31</v>
      </c>
      <c r="G1631" s="59" t="s">
        <v>1345</v>
      </c>
      <c r="H1631" s="59" t="s">
        <v>2609</v>
      </c>
      <c r="I1631" s="62">
        <v>300</v>
      </c>
      <c r="J1631" s="59" t="s">
        <v>455</v>
      </c>
      <c r="K1631" s="59" t="s">
        <v>455</v>
      </c>
      <c r="L1631" s="59" t="s">
        <v>456</v>
      </c>
      <c r="M1631" s="59" t="s">
        <v>457</v>
      </c>
      <c r="N1631" s="59" t="s">
        <v>458</v>
      </c>
      <c r="O1631" s="65" t="s">
        <v>280</v>
      </c>
      <c r="P1631" s="65" t="s">
        <v>242</v>
      </c>
      <c r="Q1631" s="45" t="s">
        <v>396</v>
      </c>
      <c r="R1631" s="32" t="s">
        <v>231</v>
      </c>
      <c r="S1631" s="45" t="s">
        <v>262</v>
      </c>
      <c r="T1631" s="42" t="str">
        <f>VLOOKUP(Tabla1[[#This Row],[AREA]],Hoja1!A:B,2,FALSE)</f>
        <v>11. Salud pública y seguridad ciudadana</v>
      </c>
      <c r="U1631" s="45" t="s">
        <v>118</v>
      </c>
      <c r="V1631" s="42" t="str">
        <f>VLOOKUP(Tabla1[[#This Row],[PROGRAMA]],Hoja1!A:B,2,FALSE)</f>
        <v>1621. Recogida de residuos</v>
      </c>
      <c r="W1631" s="45">
        <v>64</v>
      </c>
      <c r="X1631" s="45">
        <v>214</v>
      </c>
    </row>
    <row r="1632" spans="1:24" x14ac:dyDescent="0.25">
      <c r="A1632" s="58">
        <v>220260004926</v>
      </c>
      <c r="B1632" s="59" t="s">
        <v>485</v>
      </c>
      <c r="C1632" s="60">
        <v>46085</v>
      </c>
      <c r="D1632" s="58">
        <v>22026000691</v>
      </c>
      <c r="E1632" s="59" t="s">
        <v>971</v>
      </c>
      <c r="F1632" s="61">
        <v>2770.52</v>
      </c>
      <c r="G1632" s="59" t="s">
        <v>1345</v>
      </c>
      <c r="H1632" s="59" t="s">
        <v>2609</v>
      </c>
      <c r="I1632" s="62">
        <v>300</v>
      </c>
      <c r="J1632" s="59" t="s">
        <v>455</v>
      </c>
      <c r="K1632" s="59" t="s">
        <v>455</v>
      </c>
      <c r="L1632" s="59" t="s">
        <v>456</v>
      </c>
      <c r="M1632" s="59" t="s">
        <v>457</v>
      </c>
      <c r="N1632" s="59" t="s">
        <v>458</v>
      </c>
      <c r="O1632" s="65" t="s">
        <v>280</v>
      </c>
      <c r="P1632" s="65" t="s">
        <v>242</v>
      </c>
      <c r="Q1632" s="45" t="s">
        <v>396</v>
      </c>
      <c r="R1632" s="32" t="s">
        <v>231</v>
      </c>
      <c r="S1632" s="45" t="s">
        <v>262</v>
      </c>
      <c r="T1632" s="42" t="str">
        <f>VLOOKUP(Tabla1[[#This Row],[AREA]],Hoja1!A:B,2,FALSE)</f>
        <v>11. Salud pública y seguridad ciudadana</v>
      </c>
      <c r="U1632" s="45" t="s">
        <v>118</v>
      </c>
      <c r="V1632" s="42" t="str">
        <f>VLOOKUP(Tabla1[[#This Row],[PROGRAMA]],Hoja1!A:B,2,FALSE)</f>
        <v>1621. Recogida de residuos</v>
      </c>
      <c r="W1632" s="45">
        <v>64</v>
      </c>
      <c r="X1632" s="45">
        <v>214</v>
      </c>
    </row>
    <row r="1633" spans="1:24" x14ac:dyDescent="0.25">
      <c r="A1633" s="58">
        <v>220260004928</v>
      </c>
      <c r="B1633" s="59" t="s">
        <v>485</v>
      </c>
      <c r="C1633" s="60">
        <v>46085</v>
      </c>
      <c r="D1633" s="58">
        <v>22026000691</v>
      </c>
      <c r="E1633" s="59" t="s">
        <v>971</v>
      </c>
      <c r="F1633" s="61">
        <v>3041.25</v>
      </c>
      <c r="G1633" s="59" t="s">
        <v>1345</v>
      </c>
      <c r="H1633" s="59" t="s">
        <v>2609</v>
      </c>
      <c r="I1633" s="62">
        <v>300</v>
      </c>
      <c r="J1633" s="59" t="s">
        <v>455</v>
      </c>
      <c r="K1633" s="59" t="s">
        <v>455</v>
      </c>
      <c r="L1633" s="59" t="s">
        <v>456</v>
      </c>
      <c r="M1633" s="59" t="s">
        <v>457</v>
      </c>
      <c r="N1633" s="59" t="s">
        <v>458</v>
      </c>
      <c r="O1633" s="65" t="s">
        <v>280</v>
      </c>
      <c r="P1633" s="65" t="s">
        <v>242</v>
      </c>
      <c r="Q1633" s="45" t="s">
        <v>396</v>
      </c>
      <c r="R1633" s="32" t="s">
        <v>231</v>
      </c>
      <c r="S1633" s="45" t="s">
        <v>262</v>
      </c>
      <c r="T1633" s="42" t="str">
        <f>VLOOKUP(Tabla1[[#This Row],[AREA]],Hoja1!A:B,2,FALSE)</f>
        <v>11. Salud pública y seguridad ciudadana</v>
      </c>
      <c r="U1633" s="45" t="s">
        <v>118</v>
      </c>
      <c r="V1633" s="42" t="str">
        <f>VLOOKUP(Tabla1[[#This Row],[PROGRAMA]],Hoja1!A:B,2,FALSE)</f>
        <v>1621. Recogida de residuos</v>
      </c>
      <c r="W1633" s="45">
        <v>64</v>
      </c>
      <c r="X1633" s="45">
        <v>214</v>
      </c>
    </row>
    <row r="1634" spans="1:24" x14ac:dyDescent="0.25">
      <c r="A1634" s="58">
        <v>220260004930</v>
      </c>
      <c r="B1634" s="59" t="s">
        <v>485</v>
      </c>
      <c r="C1634" s="60">
        <v>46085</v>
      </c>
      <c r="D1634" s="58">
        <v>22026000691</v>
      </c>
      <c r="E1634" s="59" t="s">
        <v>971</v>
      </c>
      <c r="F1634" s="61">
        <v>4047.84</v>
      </c>
      <c r="G1634" s="59" t="s">
        <v>1345</v>
      </c>
      <c r="H1634" s="59" t="s">
        <v>2609</v>
      </c>
      <c r="I1634" s="62">
        <v>300</v>
      </c>
      <c r="J1634" s="59" t="s">
        <v>455</v>
      </c>
      <c r="K1634" s="59" t="s">
        <v>455</v>
      </c>
      <c r="L1634" s="59" t="s">
        <v>456</v>
      </c>
      <c r="M1634" s="59" t="s">
        <v>457</v>
      </c>
      <c r="N1634" s="59" t="s">
        <v>458</v>
      </c>
      <c r="O1634" s="65" t="s">
        <v>280</v>
      </c>
      <c r="P1634" s="65" t="s">
        <v>242</v>
      </c>
      <c r="Q1634" s="45" t="s">
        <v>396</v>
      </c>
      <c r="R1634" s="32" t="s">
        <v>231</v>
      </c>
      <c r="S1634" s="45" t="s">
        <v>262</v>
      </c>
      <c r="T1634" s="42" t="str">
        <f>VLOOKUP(Tabla1[[#This Row],[AREA]],Hoja1!A:B,2,FALSE)</f>
        <v>11. Salud pública y seguridad ciudadana</v>
      </c>
      <c r="U1634" s="45" t="s">
        <v>118</v>
      </c>
      <c r="V1634" s="42" t="str">
        <f>VLOOKUP(Tabla1[[#This Row],[PROGRAMA]],Hoja1!A:B,2,FALSE)</f>
        <v>1621. Recogida de residuos</v>
      </c>
      <c r="W1634" s="45">
        <v>64</v>
      </c>
      <c r="X1634" s="45">
        <v>214</v>
      </c>
    </row>
    <row r="1635" spans="1:24" x14ac:dyDescent="0.25">
      <c r="A1635" s="58">
        <v>220260004932</v>
      </c>
      <c r="B1635" s="59" t="s">
        <v>485</v>
      </c>
      <c r="C1635" s="60">
        <v>46085</v>
      </c>
      <c r="D1635" s="58">
        <v>22026000691</v>
      </c>
      <c r="E1635" s="59" t="s">
        <v>971</v>
      </c>
      <c r="F1635" s="61">
        <v>5768.37</v>
      </c>
      <c r="G1635" s="59" t="s">
        <v>1345</v>
      </c>
      <c r="H1635" s="59" t="s">
        <v>2609</v>
      </c>
      <c r="I1635" s="62">
        <v>300</v>
      </c>
      <c r="J1635" s="59" t="s">
        <v>455</v>
      </c>
      <c r="K1635" s="59" t="s">
        <v>455</v>
      </c>
      <c r="L1635" s="59" t="s">
        <v>456</v>
      </c>
      <c r="M1635" s="59" t="s">
        <v>457</v>
      </c>
      <c r="N1635" s="59" t="s">
        <v>458</v>
      </c>
      <c r="O1635" s="65" t="s">
        <v>280</v>
      </c>
      <c r="P1635" s="65" t="s">
        <v>242</v>
      </c>
      <c r="Q1635" s="45" t="s">
        <v>396</v>
      </c>
      <c r="R1635" s="32" t="s">
        <v>231</v>
      </c>
      <c r="S1635" s="45" t="s">
        <v>262</v>
      </c>
      <c r="T1635" s="42" t="str">
        <f>VLOOKUP(Tabla1[[#This Row],[AREA]],Hoja1!A:B,2,FALSE)</f>
        <v>11. Salud pública y seguridad ciudadana</v>
      </c>
      <c r="U1635" s="45" t="s">
        <v>118</v>
      </c>
      <c r="V1635" s="42" t="str">
        <f>VLOOKUP(Tabla1[[#This Row],[PROGRAMA]],Hoja1!A:B,2,FALSE)</f>
        <v>1621. Recogida de residuos</v>
      </c>
      <c r="W1635" s="45">
        <v>64</v>
      </c>
      <c r="X1635" s="45">
        <v>214</v>
      </c>
    </row>
    <row r="1636" spans="1:24" x14ac:dyDescent="0.25">
      <c r="A1636" s="58">
        <v>220260005970</v>
      </c>
      <c r="B1636" s="59" t="s">
        <v>485</v>
      </c>
      <c r="C1636" s="60">
        <v>46086</v>
      </c>
      <c r="D1636" s="58">
        <v>22026000690</v>
      </c>
      <c r="E1636" s="59" t="s">
        <v>808</v>
      </c>
      <c r="F1636" s="61">
        <v>6609.15</v>
      </c>
      <c r="G1636" s="59" t="s">
        <v>1345</v>
      </c>
      <c r="H1636" s="59" t="s">
        <v>2622</v>
      </c>
      <c r="I1636" s="62">
        <v>300</v>
      </c>
      <c r="J1636" s="59" t="s">
        <v>455</v>
      </c>
      <c r="K1636" s="59" t="s">
        <v>455</v>
      </c>
      <c r="L1636" s="59" t="s">
        <v>473</v>
      </c>
      <c r="M1636" s="59" t="s">
        <v>457</v>
      </c>
      <c r="N1636" s="59" t="s">
        <v>458</v>
      </c>
      <c r="O1636" s="65" t="s">
        <v>280</v>
      </c>
      <c r="P1636" s="65" t="s">
        <v>242</v>
      </c>
      <c r="Q1636" s="45" t="s">
        <v>396</v>
      </c>
      <c r="R1636" s="32" t="s">
        <v>231</v>
      </c>
      <c r="S1636" s="45" t="s">
        <v>262</v>
      </c>
      <c r="T1636" s="42" t="str">
        <f>VLOOKUP(Tabla1[[#This Row],[AREA]],Hoja1!A:B,2,FALSE)</f>
        <v>11. Salud pública y seguridad ciudadana</v>
      </c>
      <c r="U1636" s="45" t="s">
        <v>121</v>
      </c>
      <c r="V1636" s="42" t="str">
        <f>VLOOKUP(Tabla1[[#This Row],[PROGRAMA]],Hoja1!A:B,2,FALSE)</f>
        <v>1631. Limpieza viaria</v>
      </c>
      <c r="W1636" s="45">
        <v>64</v>
      </c>
      <c r="X1636" s="45">
        <v>214</v>
      </c>
    </row>
    <row r="1637" spans="1:24" x14ac:dyDescent="0.25">
      <c r="A1637" s="58">
        <v>220260006991</v>
      </c>
      <c r="B1637" s="59" t="s">
        <v>485</v>
      </c>
      <c r="C1637" s="60">
        <v>46092</v>
      </c>
      <c r="D1637" s="58">
        <v>22026000691</v>
      </c>
      <c r="E1637" s="59" t="s">
        <v>971</v>
      </c>
      <c r="F1637" s="61">
        <v>6483.05</v>
      </c>
      <c r="G1637" s="59" t="s">
        <v>1345</v>
      </c>
      <c r="H1637" s="59" t="s">
        <v>2972</v>
      </c>
      <c r="I1637" s="62">
        <v>300</v>
      </c>
      <c r="J1637" s="59" t="s">
        <v>455</v>
      </c>
      <c r="K1637" s="59" t="s">
        <v>455</v>
      </c>
      <c r="L1637" s="59" t="s">
        <v>456</v>
      </c>
      <c r="M1637" s="59" t="s">
        <v>457</v>
      </c>
      <c r="N1637" s="59" t="s">
        <v>458</v>
      </c>
      <c r="O1637" s="65" t="s">
        <v>280</v>
      </c>
      <c r="P1637" s="65" t="s">
        <v>242</v>
      </c>
      <c r="Q1637" s="45" t="s">
        <v>396</v>
      </c>
      <c r="R1637" s="32" t="s">
        <v>231</v>
      </c>
      <c r="S1637" s="45" t="s">
        <v>262</v>
      </c>
      <c r="T1637" s="42" t="str">
        <f>VLOOKUP(Tabla1[[#This Row],[AREA]],Hoja1!A:B,2,FALSE)</f>
        <v>11. Salud pública y seguridad ciudadana</v>
      </c>
      <c r="U1637" s="45" t="s">
        <v>118</v>
      </c>
      <c r="V1637" s="42" t="str">
        <f>VLOOKUP(Tabla1[[#This Row],[PROGRAMA]],Hoja1!A:B,2,FALSE)</f>
        <v>1621. Recogida de residuos</v>
      </c>
      <c r="W1637" s="45">
        <v>64</v>
      </c>
      <c r="X1637" s="45">
        <v>214</v>
      </c>
    </row>
    <row r="1638" spans="1:24" x14ac:dyDescent="0.25">
      <c r="A1638" s="58">
        <v>220260006993</v>
      </c>
      <c r="B1638" s="59" t="s">
        <v>485</v>
      </c>
      <c r="C1638" s="60">
        <v>46092</v>
      </c>
      <c r="D1638" s="58">
        <v>22026000691</v>
      </c>
      <c r="E1638" s="59" t="s">
        <v>971</v>
      </c>
      <c r="F1638" s="61">
        <v>2391.65</v>
      </c>
      <c r="G1638" s="59" t="s">
        <v>1345</v>
      </c>
      <c r="H1638" s="59" t="s">
        <v>2972</v>
      </c>
      <c r="I1638" s="62">
        <v>300</v>
      </c>
      <c r="J1638" s="59" t="s">
        <v>455</v>
      </c>
      <c r="K1638" s="59" t="s">
        <v>455</v>
      </c>
      <c r="L1638" s="59" t="s">
        <v>456</v>
      </c>
      <c r="M1638" s="59" t="s">
        <v>457</v>
      </c>
      <c r="N1638" s="59" t="s">
        <v>458</v>
      </c>
      <c r="O1638" s="65" t="s">
        <v>280</v>
      </c>
      <c r="P1638" s="65" t="s">
        <v>242</v>
      </c>
      <c r="Q1638" s="45" t="s">
        <v>396</v>
      </c>
      <c r="R1638" s="32" t="s">
        <v>231</v>
      </c>
      <c r="S1638" s="45" t="s">
        <v>262</v>
      </c>
      <c r="T1638" s="42" t="str">
        <f>VLOOKUP(Tabla1[[#This Row],[AREA]],Hoja1!A:B,2,FALSE)</f>
        <v>11. Salud pública y seguridad ciudadana</v>
      </c>
      <c r="U1638" s="45" t="s">
        <v>118</v>
      </c>
      <c r="V1638" s="42" t="str">
        <f>VLOOKUP(Tabla1[[#This Row],[PROGRAMA]],Hoja1!A:B,2,FALSE)</f>
        <v>1621. Recogida de residuos</v>
      </c>
      <c r="W1638" s="45">
        <v>64</v>
      </c>
      <c r="X1638" s="45">
        <v>214</v>
      </c>
    </row>
    <row r="1639" spans="1:24" x14ac:dyDescent="0.25">
      <c r="A1639" s="58">
        <v>220260006995</v>
      </c>
      <c r="B1639" s="59" t="s">
        <v>485</v>
      </c>
      <c r="C1639" s="60">
        <v>46092</v>
      </c>
      <c r="D1639" s="58">
        <v>22026000691</v>
      </c>
      <c r="E1639" s="59" t="s">
        <v>971</v>
      </c>
      <c r="F1639" s="61">
        <v>377.52</v>
      </c>
      <c r="G1639" s="59" t="s">
        <v>1345</v>
      </c>
      <c r="H1639" s="59" t="s">
        <v>2972</v>
      </c>
      <c r="I1639" s="62">
        <v>300</v>
      </c>
      <c r="J1639" s="59" t="s">
        <v>455</v>
      </c>
      <c r="K1639" s="59" t="s">
        <v>455</v>
      </c>
      <c r="L1639" s="59" t="s">
        <v>456</v>
      </c>
      <c r="M1639" s="59" t="s">
        <v>457</v>
      </c>
      <c r="N1639" s="59" t="s">
        <v>458</v>
      </c>
      <c r="O1639" s="65" t="s">
        <v>280</v>
      </c>
      <c r="P1639" s="65" t="s">
        <v>242</v>
      </c>
      <c r="Q1639" s="45" t="s">
        <v>396</v>
      </c>
      <c r="R1639" s="32" t="s">
        <v>231</v>
      </c>
      <c r="S1639" s="45" t="s">
        <v>262</v>
      </c>
      <c r="T1639" s="42" t="str">
        <f>VLOOKUP(Tabla1[[#This Row],[AREA]],Hoja1!A:B,2,FALSE)</f>
        <v>11. Salud pública y seguridad ciudadana</v>
      </c>
      <c r="U1639" s="45" t="s">
        <v>118</v>
      </c>
      <c r="V1639" s="42" t="str">
        <f>VLOOKUP(Tabla1[[#This Row],[PROGRAMA]],Hoja1!A:B,2,FALSE)</f>
        <v>1621. Recogida de residuos</v>
      </c>
      <c r="W1639" s="45">
        <v>64</v>
      </c>
      <c r="X1639" s="45">
        <v>214</v>
      </c>
    </row>
    <row r="1640" spans="1:24" x14ac:dyDescent="0.25">
      <c r="A1640" s="58">
        <v>220260006997</v>
      </c>
      <c r="B1640" s="59" t="s">
        <v>485</v>
      </c>
      <c r="C1640" s="60">
        <v>46092</v>
      </c>
      <c r="D1640" s="58">
        <v>22026000691</v>
      </c>
      <c r="E1640" s="59" t="s">
        <v>971</v>
      </c>
      <c r="F1640" s="61">
        <v>447.1</v>
      </c>
      <c r="G1640" s="59" t="s">
        <v>1345</v>
      </c>
      <c r="H1640" s="59" t="s">
        <v>2972</v>
      </c>
      <c r="I1640" s="62">
        <v>300</v>
      </c>
      <c r="J1640" s="59" t="s">
        <v>455</v>
      </c>
      <c r="K1640" s="59" t="s">
        <v>455</v>
      </c>
      <c r="L1640" s="59" t="s">
        <v>456</v>
      </c>
      <c r="M1640" s="59" t="s">
        <v>457</v>
      </c>
      <c r="N1640" s="59" t="s">
        <v>458</v>
      </c>
      <c r="O1640" s="65" t="s">
        <v>280</v>
      </c>
      <c r="P1640" s="65" t="s">
        <v>242</v>
      </c>
      <c r="Q1640" s="45" t="s">
        <v>396</v>
      </c>
      <c r="R1640" s="32" t="s">
        <v>231</v>
      </c>
      <c r="S1640" s="45" t="s">
        <v>262</v>
      </c>
      <c r="T1640" s="42" t="str">
        <f>VLOOKUP(Tabla1[[#This Row],[AREA]],Hoja1!A:B,2,FALSE)</f>
        <v>11. Salud pública y seguridad ciudadana</v>
      </c>
      <c r="U1640" s="45" t="s">
        <v>118</v>
      </c>
      <c r="V1640" s="42" t="str">
        <f>VLOOKUP(Tabla1[[#This Row],[PROGRAMA]],Hoja1!A:B,2,FALSE)</f>
        <v>1621. Recogida de residuos</v>
      </c>
      <c r="W1640" s="45">
        <v>64</v>
      </c>
      <c r="X1640" s="45">
        <v>214</v>
      </c>
    </row>
    <row r="1641" spans="1:24" x14ac:dyDescent="0.25">
      <c r="A1641" s="58">
        <v>220260006999</v>
      </c>
      <c r="B1641" s="59" t="s">
        <v>485</v>
      </c>
      <c r="C1641" s="60">
        <v>46092</v>
      </c>
      <c r="D1641" s="58">
        <v>22026000691</v>
      </c>
      <c r="E1641" s="59" t="s">
        <v>971</v>
      </c>
      <c r="F1641" s="61">
        <v>447.1</v>
      </c>
      <c r="G1641" s="59" t="s">
        <v>1345</v>
      </c>
      <c r="H1641" s="59" t="s">
        <v>2972</v>
      </c>
      <c r="I1641" s="62">
        <v>300</v>
      </c>
      <c r="J1641" s="59" t="s">
        <v>455</v>
      </c>
      <c r="K1641" s="59" t="s">
        <v>455</v>
      </c>
      <c r="L1641" s="59" t="s">
        <v>456</v>
      </c>
      <c r="M1641" s="59" t="s">
        <v>457</v>
      </c>
      <c r="N1641" s="59" t="s">
        <v>458</v>
      </c>
      <c r="O1641" s="65" t="s">
        <v>280</v>
      </c>
      <c r="P1641" s="65" t="s">
        <v>242</v>
      </c>
      <c r="Q1641" s="45" t="s">
        <v>396</v>
      </c>
      <c r="R1641" s="32" t="s">
        <v>231</v>
      </c>
      <c r="S1641" s="45" t="s">
        <v>262</v>
      </c>
      <c r="T1641" s="42" t="str">
        <f>VLOOKUP(Tabla1[[#This Row],[AREA]],Hoja1!A:B,2,FALSE)</f>
        <v>11. Salud pública y seguridad ciudadana</v>
      </c>
      <c r="U1641" s="45" t="s">
        <v>118</v>
      </c>
      <c r="V1641" s="42" t="str">
        <f>VLOOKUP(Tabla1[[#This Row],[PROGRAMA]],Hoja1!A:B,2,FALSE)</f>
        <v>1621. Recogida de residuos</v>
      </c>
      <c r="W1641" s="45">
        <v>64</v>
      </c>
      <c r="X1641" s="45">
        <v>214</v>
      </c>
    </row>
    <row r="1642" spans="1:24" x14ac:dyDescent="0.25">
      <c r="A1642" s="58">
        <v>220260007001</v>
      </c>
      <c r="B1642" s="59" t="s">
        <v>485</v>
      </c>
      <c r="C1642" s="60">
        <v>46092</v>
      </c>
      <c r="D1642" s="58">
        <v>22026000691</v>
      </c>
      <c r="E1642" s="59" t="s">
        <v>971</v>
      </c>
      <c r="F1642" s="61">
        <v>447.1</v>
      </c>
      <c r="G1642" s="59" t="s">
        <v>1345</v>
      </c>
      <c r="H1642" s="59" t="s">
        <v>2972</v>
      </c>
      <c r="I1642" s="62">
        <v>300</v>
      </c>
      <c r="J1642" s="59" t="s">
        <v>455</v>
      </c>
      <c r="K1642" s="59" t="s">
        <v>455</v>
      </c>
      <c r="L1642" s="59" t="s">
        <v>456</v>
      </c>
      <c r="M1642" s="59" t="s">
        <v>457</v>
      </c>
      <c r="N1642" s="59" t="s">
        <v>458</v>
      </c>
      <c r="O1642" s="65" t="s">
        <v>280</v>
      </c>
      <c r="P1642" s="65" t="s">
        <v>242</v>
      </c>
      <c r="Q1642" s="45" t="s">
        <v>396</v>
      </c>
      <c r="R1642" s="32" t="s">
        <v>231</v>
      </c>
      <c r="S1642" s="45" t="s">
        <v>262</v>
      </c>
      <c r="T1642" s="42" t="str">
        <f>VLOOKUP(Tabla1[[#This Row],[AREA]],Hoja1!A:B,2,FALSE)</f>
        <v>11. Salud pública y seguridad ciudadana</v>
      </c>
      <c r="U1642" s="45" t="s">
        <v>118</v>
      </c>
      <c r="V1642" s="42" t="str">
        <f>VLOOKUP(Tabla1[[#This Row],[PROGRAMA]],Hoja1!A:B,2,FALSE)</f>
        <v>1621. Recogida de residuos</v>
      </c>
      <c r="W1642" s="45">
        <v>64</v>
      </c>
      <c r="X1642" s="45">
        <v>214</v>
      </c>
    </row>
    <row r="1643" spans="1:24" x14ac:dyDescent="0.25">
      <c r="A1643" s="58">
        <v>220260007083</v>
      </c>
      <c r="B1643" s="59" t="s">
        <v>485</v>
      </c>
      <c r="C1643" s="60">
        <v>46092</v>
      </c>
      <c r="D1643" s="58">
        <v>22026002190</v>
      </c>
      <c r="E1643" s="59" t="s">
        <v>2973</v>
      </c>
      <c r="F1643" s="61">
        <v>236.59</v>
      </c>
      <c r="G1643" s="59" t="s">
        <v>1345</v>
      </c>
      <c r="H1643" s="59" t="s">
        <v>2974</v>
      </c>
      <c r="I1643" s="62">
        <v>300</v>
      </c>
      <c r="J1643" s="59" t="s">
        <v>455</v>
      </c>
      <c r="K1643" s="59" t="s">
        <v>455</v>
      </c>
      <c r="L1643" s="59" t="s">
        <v>456</v>
      </c>
      <c r="M1643" s="59" t="s">
        <v>457</v>
      </c>
      <c r="N1643" s="59" t="s">
        <v>458</v>
      </c>
      <c r="O1643" s="65" t="s">
        <v>280</v>
      </c>
      <c r="P1643" s="65" t="s">
        <v>242</v>
      </c>
      <c r="Q1643" s="45" t="s">
        <v>396</v>
      </c>
      <c r="R1643" s="32" t="s">
        <v>231</v>
      </c>
      <c r="S1643" s="45" t="s">
        <v>262</v>
      </c>
      <c r="T1643" s="42" t="str">
        <f>VLOOKUP(Tabla1[[#This Row],[AREA]],Hoja1!A:B,2,FALSE)</f>
        <v>11. Salud pública y seguridad ciudadana</v>
      </c>
      <c r="U1643" s="45" t="s">
        <v>112</v>
      </c>
      <c r="V1643" s="42" t="str">
        <f>VLOOKUP(Tabla1[[#This Row],[PROGRAMA]],Hoja1!A:B,2,FALSE)</f>
        <v>1361. Prevención y extinción de incencios</v>
      </c>
      <c r="W1643" s="45">
        <v>64</v>
      </c>
      <c r="X1643" s="45">
        <v>214</v>
      </c>
    </row>
    <row r="1644" spans="1:24" x14ac:dyDescent="0.25">
      <c r="A1644" s="58">
        <v>220260007093</v>
      </c>
      <c r="B1644" s="59" t="s">
        <v>485</v>
      </c>
      <c r="C1644" s="60">
        <v>46092</v>
      </c>
      <c r="D1644" s="58">
        <v>22026002190</v>
      </c>
      <c r="E1644" s="59" t="s">
        <v>2973</v>
      </c>
      <c r="F1644" s="61">
        <v>80.03</v>
      </c>
      <c r="G1644" s="59" t="s">
        <v>1345</v>
      </c>
      <c r="H1644" s="59" t="s">
        <v>2975</v>
      </c>
      <c r="I1644" s="62">
        <v>300</v>
      </c>
      <c r="J1644" s="59" t="s">
        <v>455</v>
      </c>
      <c r="K1644" s="59" t="s">
        <v>455</v>
      </c>
      <c r="L1644" s="59" t="s">
        <v>456</v>
      </c>
      <c r="M1644" s="59" t="s">
        <v>457</v>
      </c>
      <c r="N1644" s="59" t="s">
        <v>458</v>
      </c>
      <c r="O1644" s="65" t="s">
        <v>280</v>
      </c>
      <c r="P1644" s="65" t="s">
        <v>242</v>
      </c>
      <c r="Q1644" s="45" t="s">
        <v>396</v>
      </c>
      <c r="R1644" s="32" t="s">
        <v>231</v>
      </c>
      <c r="S1644" s="45" t="s">
        <v>262</v>
      </c>
      <c r="T1644" s="42" t="str">
        <f>VLOOKUP(Tabla1[[#This Row],[AREA]],Hoja1!A:B,2,FALSE)</f>
        <v>11. Salud pública y seguridad ciudadana</v>
      </c>
      <c r="U1644" s="45" t="s">
        <v>112</v>
      </c>
      <c r="V1644" s="42" t="str">
        <f>VLOOKUP(Tabla1[[#This Row],[PROGRAMA]],Hoja1!A:B,2,FALSE)</f>
        <v>1361. Prevención y extinción de incencios</v>
      </c>
      <c r="W1644" s="45">
        <v>64</v>
      </c>
      <c r="X1644" s="45">
        <v>214</v>
      </c>
    </row>
    <row r="1645" spans="1:24" x14ac:dyDescent="0.25">
      <c r="A1645" s="58">
        <v>220260007096</v>
      </c>
      <c r="B1645" s="59" t="s">
        <v>485</v>
      </c>
      <c r="C1645" s="60">
        <v>46092</v>
      </c>
      <c r="D1645" s="58">
        <v>22026002190</v>
      </c>
      <c r="E1645" s="59" t="s">
        <v>2973</v>
      </c>
      <c r="F1645" s="61">
        <v>663.69</v>
      </c>
      <c r="G1645" s="59" t="s">
        <v>1345</v>
      </c>
      <c r="H1645" s="59" t="s">
        <v>2976</v>
      </c>
      <c r="I1645" s="62">
        <v>300</v>
      </c>
      <c r="J1645" s="59" t="s">
        <v>455</v>
      </c>
      <c r="K1645" s="59" t="s">
        <v>455</v>
      </c>
      <c r="L1645" s="59" t="s">
        <v>456</v>
      </c>
      <c r="M1645" s="59" t="s">
        <v>457</v>
      </c>
      <c r="N1645" s="59" t="s">
        <v>458</v>
      </c>
      <c r="O1645" s="65" t="s">
        <v>280</v>
      </c>
      <c r="P1645" s="65" t="s">
        <v>242</v>
      </c>
      <c r="Q1645" s="45" t="s">
        <v>396</v>
      </c>
      <c r="R1645" s="32" t="s">
        <v>231</v>
      </c>
      <c r="S1645" s="45" t="s">
        <v>262</v>
      </c>
      <c r="T1645" s="42" t="str">
        <f>VLOOKUP(Tabla1[[#This Row],[AREA]],Hoja1!A:B,2,FALSE)</f>
        <v>11. Salud pública y seguridad ciudadana</v>
      </c>
      <c r="U1645" s="45" t="s">
        <v>112</v>
      </c>
      <c r="V1645" s="42" t="str">
        <f>VLOOKUP(Tabla1[[#This Row],[PROGRAMA]],Hoja1!A:B,2,FALSE)</f>
        <v>1361. Prevención y extinción de incencios</v>
      </c>
      <c r="W1645" s="45">
        <v>64</v>
      </c>
      <c r="X1645" s="45">
        <v>214</v>
      </c>
    </row>
    <row r="1646" spans="1:24" x14ac:dyDescent="0.25">
      <c r="A1646" s="58">
        <v>220260008108</v>
      </c>
      <c r="B1646" s="59" t="s">
        <v>485</v>
      </c>
      <c r="C1646" s="60">
        <v>46099</v>
      </c>
      <c r="D1646" s="58">
        <v>22026000690</v>
      </c>
      <c r="E1646" s="59" t="s">
        <v>808</v>
      </c>
      <c r="F1646" s="61">
        <v>4681.8</v>
      </c>
      <c r="G1646" s="59" t="s">
        <v>1345</v>
      </c>
      <c r="H1646" s="59" t="s">
        <v>2622</v>
      </c>
      <c r="I1646" s="62">
        <v>300</v>
      </c>
      <c r="J1646" s="59" t="s">
        <v>455</v>
      </c>
      <c r="K1646" s="59" t="s">
        <v>455</v>
      </c>
      <c r="L1646" s="59" t="s">
        <v>473</v>
      </c>
      <c r="M1646" s="59" t="s">
        <v>457</v>
      </c>
      <c r="N1646" s="59" t="s">
        <v>458</v>
      </c>
      <c r="O1646" s="65" t="s">
        <v>280</v>
      </c>
      <c r="P1646" s="65" t="s">
        <v>242</v>
      </c>
      <c r="Q1646" s="45" t="s">
        <v>396</v>
      </c>
      <c r="R1646" s="32" t="s">
        <v>231</v>
      </c>
      <c r="S1646" s="45" t="s">
        <v>262</v>
      </c>
      <c r="T1646" s="42" t="str">
        <f>VLOOKUP(Tabla1[[#This Row],[AREA]],Hoja1!A:B,2,FALSE)</f>
        <v>11. Salud pública y seguridad ciudadana</v>
      </c>
      <c r="U1646" s="45" t="s">
        <v>121</v>
      </c>
      <c r="V1646" s="42" t="str">
        <f>VLOOKUP(Tabla1[[#This Row],[PROGRAMA]],Hoja1!A:B,2,FALSE)</f>
        <v>1631. Limpieza viaria</v>
      </c>
      <c r="W1646" s="45">
        <v>64</v>
      </c>
      <c r="X1646" s="45">
        <v>214</v>
      </c>
    </row>
    <row r="1647" spans="1:24" x14ac:dyDescent="0.25">
      <c r="A1647" s="58">
        <v>220260008230</v>
      </c>
      <c r="B1647" s="59" t="s">
        <v>485</v>
      </c>
      <c r="C1647" s="60">
        <v>46099</v>
      </c>
      <c r="D1647" s="58">
        <v>22026002190</v>
      </c>
      <c r="E1647" s="59" t="s">
        <v>2973</v>
      </c>
      <c r="F1647" s="61">
        <v>572.55999999999995</v>
      </c>
      <c r="G1647" s="59" t="s">
        <v>1345</v>
      </c>
      <c r="H1647" s="59" t="s">
        <v>2977</v>
      </c>
      <c r="I1647" s="62">
        <v>300</v>
      </c>
      <c r="J1647" s="59" t="s">
        <v>455</v>
      </c>
      <c r="K1647" s="59" t="s">
        <v>455</v>
      </c>
      <c r="L1647" s="59" t="s">
        <v>456</v>
      </c>
      <c r="M1647" s="59" t="s">
        <v>457</v>
      </c>
      <c r="N1647" s="59" t="s">
        <v>458</v>
      </c>
      <c r="O1647" s="65" t="s">
        <v>280</v>
      </c>
      <c r="P1647" s="65" t="s">
        <v>242</v>
      </c>
      <c r="Q1647" s="45" t="s">
        <v>396</v>
      </c>
      <c r="R1647" s="32" t="s">
        <v>231</v>
      </c>
      <c r="S1647" s="45" t="s">
        <v>262</v>
      </c>
      <c r="T1647" s="42" t="str">
        <f>VLOOKUP(Tabla1[[#This Row],[AREA]],Hoja1!A:B,2,FALSE)</f>
        <v>11. Salud pública y seguridad ciudadana</v>
      </c>
      <c r="U1647" s="45" t="s">
        <v>112</v>
      </c>
      <c r="V1647" s="42" t="str">
        <f>VLOOKUP(Tabla1[[#This Row],[PROGRAMA]],Hoja1!A:B,2,FALSE)</f>
        <v>1361. Prevención y extinción de incencios</v>
      </c>
      <c r="W1647" s="45">
        <v>64</v>
      </c>
      <c r="X1647" s="45">
        <v>214</v>
      </c>
    </row>
    <row r="1648" spans="1:24" x14ac:dyDescent="0.25">
      <c r="A1648" s="58">
        <v>220260010434</v>
      </c>
      <c r="B1648" s="59" t="s">
        <v>485</v>
      </c>
      <c r="C1648" s="60">
        <v>46108</v>
      </c>
      <c r="D1648" s="58">
        <v>22026002190</v>
      </c>
      <c r="E1648" s="59" t="s">
        <v>2973</v>
      </c>
      <c r="F1648" s="61">
        <v>163.01</v>
      </c>
      <c r="G1648" s="59" t="s">
        <v>1345</v>
      </c>
      <c r="H1648" s="59" t="s">
        <v>2978</v>
      </c>
      <c r="I1648" s="62">
        <v>300</v>
      </c>
      <c r="J1648" s="59" t="s">
        <v>455</v>
      </c>
      <c r="K1648" s="59" t="s">
        <v>455</v>
      </c>
      <c r="L1648" s="59" t="s">
        <v>456</v>
      </c>
      <c r="M1648" s="59" t="s">
        <v>457</v>
      </c>
      <c r="N1648" s="59" t="s">
        <v>458</v>
      </c>
      <c r="O1648" s="65" t="s">
        <v>280</v>
      </c>
      <c r="P1648" s="65" t="s">
        <v>242</v>
      </c>
      <c r="Q1648" s="45" t="s">
        <v>396</v>
      </c>
      <c r="R1648" s="32" t="s">
        <v>231</v>
      </c>
      <c r="S1648" s="45" t="s">
        <v>262</v>
      </c>
      <c r="T1648" s="42" t="str">
        <f>VLOOKUP(Tabla1[[#This Row],[AREA]],Hoja1!A:B,2,FALSE)</f>
        <v>11. Salud pública y seguridad ciudadana</v>
      </c>
      <c r="U1648" s="45" t="s">
        <v>112</v>
      </c>
      <c r="V1648" s="42" t="str">
        <f>VLOOKUP(Tabla1[[#This Row],[PROGRAMA]],Hoja1!A:B,2,FALSE)</f>
        <v>1361. Prevención y extinción de incencios</v>
      </c>
      <c r="W1648" s="45">
        <v>64</v>
      </c>
      <c r="X1648" s="45">
        <v>214</v>
      </c>
    </row>
    <row r="1649" spans="1:24" x14ac:dyDescent="0.25">
      <c r="A1649" s="58">
        <v>220260005954</v>
      </c>
      <c r="B1649" s="59" t="s">
        <v>485</v>
      </c>
      <c r="C1649" s="60">
        <v>46086</v>
      </c>
      <c r="D1649" s="58">
        <v>22026000689</v>
      </c>
      <c r="E1649" s="59" t="s">
        <v>971</v>
      </c>
      <c r="F1649" s="61">
        <v>1121.67</v>
      </c>
      <c r="G1649" s="59" t="s">
        <v>2979</v>
      </c>
      <c r="H1649" s="59" t="s">
        <v>2980</v>
      </c>
      <c r="I1649" s="62">
        <v>300</v>
      </c>
      <c r="J1649" s="59" t="s">
        <v>455</v>
      </c>
      <c r="K1649" s="59" t="s">
        <v>455</v>
      </c>
      <c r="L1649" s="59" t="s">
        <v>473</v>
      </c>
      <c r="M1649" s="59" t="s">
        <v>457</v>
      </c>
      <c r="N1649" s="59" t="s">
        <v>458</v>
      </c>
      <c r="O1649" s="65" t="s">
        <v>280</v>
      </c>
      <c r="P1649" s="65" t="s">
        <v>242</v>
      </c>
      <c r="Q1649" s="45" t="s">
        <v>396</v>
      </c>
      <c r="R1649" s="32" t="s">
        <v>231</v>
      </c>
      <c r="S1649" s="45" t="s">
        <v>262</v>
      </c>
      <c r="T1649" s="42" t="str">
        <f>VLOOKUP(Tabla1[[#This Row],[AREA]],Hoja1!A:B,2,FALSE)</f>
        <v>11. Salud pública y seguridad ciudadana</v>
      </c>
      <c r="U1649" s="45" t="s">
        <v>118</v>
      </c>
      <c r="V1649" s="42" t="str">
        <f>VLOOKUP(Tabla1[[#This Row],[PROGRAMA]],Hoja1!A:B,2,FALSE)</f>
        <v>1621. Recogida de residuos</v>
      </c>
      <c r="W1649" s="45">
        <v>64</v>
      </c>
      <c r="X1649" s="45">
        <v>214</v>
      </c>
    </row>
    <row r="1650" spans="1:24" x14ac:dyDescent="0.25">
      <c r="A1650" s="58">
        <v>220260008106</v>
      </c>
      <c r="B1650" s="59" t="s">
        <v>485</v>
      </c>
      <c r="C1650" s="60">
        <v>46099</v>
      </c>
      <c r="D1650" s="58">
        <v>22026000689</v>
      </c>
      <c r="E1650" s="59" t="s">
        <v>971</v>
      </c>
      <c r="F1650" s="61">
        <v>888.47</v>
      </c>
      <c r="G1650" s="59" t="s">
        <v>2979</v>
      </c>
      <c r="H1650" s="59" t="s">
        <v>2622</v>
      </c>
      <c r="I1650" s="62">
        <v>300</v>
      </c>
      <c r="J1650" s="59" t="s">
        <v>455</v>
      </c>
      <c r="K1650" s="59" t="s">
        <v>455</v>
      </c>
      <c r="L1650" s="59" t="s">
        <v>473</v>
      </c>
      <c r="M1650" s="59" t="s">
        <v>457</v>
      </c>
      <c r="N1650" s="59" t="s">
        <v>458</v>
      </c>
      <c r="O1650" s="65" t="s">
        <v>280</v>
      </c>
      <c r="P1650" s="65" t="s">
        <v>242</v>
      </c>
      <c r="Q1650" s="45" t="s">
        <v>396</v>
      </c>
      <c r="R1650" s="32" t="s">
        <v>231</v>
      </c>
      <c r="S1650" s="45" t="s">
        <v>262</v>
      </c>
      <c r="T1650" s="42" t="str">
        <f>VLOOKUP(Tabla1[[#This Row],[AREA]],Hoja1!A:B,2,FALSE)</f>
        <v>11. Salud pública y seguridad ciudadana</v>
      </c>
      <c r="U1650" s="45" t="s">
        <v>118</v>
      </c>
      <c r="V1650" s="42" t="str">
        <f>VLOOKUP(Tabla1[[#This Row],[PROGRAMA]],Hoja1!A:B,2,FALSE)</f>
        <v>1621. Recogida de residuos</v>
      </c>
      <c r="W1650" s="45">
        <v>64</v>
      </c>
      <c r="X1650" s="45">
        <v>214</v>
      </c>
    </row>
    <row r="1651" spans="1:24" x14ac:dyDescent="0.25">
      <c r="A1651" s="58">
        <v>220260007037</v>
      </c>
      <c r="B1651" s="59" t="s">
        <v>485</v>
      </c>
      <c r="C1651" s="60">
        <v>46092</v>
      </c>
      <c r="D1651" s="58">
        <v>22026001960</v>
      </c>
      <c r="E1651" s="59" t="s">
        <v>486</v>
      </c>
      <c r="F1651" s="61">
        <v>175.05</v>
      </c>
      <c r="G1651" s="59" t="s">
        <v>2981</v>
      </c>
      <c r="H1651" s="59" t="s">
        <v>2982</v>
      </c>
      <c r="I1651" s="62">
        <v>300</v>
      </c>
      <c r="J1651" s="59" t="s">
        <v>455</v>
      </c>
      <c r="K1651" s="59" t="s">
        <v>455</v>
      </c>
      <c r="L1651" s="59" t="s">
        <v>473</v>
      </c>
      <c r="M1651" s="59" t="s">
        <v>457</v>
      </c>
      <c r="N1651" s="59" t="s">
        <v>458</v>
      </c>
      <c r="O1651" s="65" t="s">
        <v>280</v>
      </c>
      <c r="P1651" s="65" t="s">
        <v>242</v>
      </c>
      <c r="Q1651" s="45" t="s">
        <v>396</v>
      </c>
      <c r="R1651" s="32" t="s">
        <v>231</v>
      </c>
      <c r="S1651" s="45" t="s">
        <v>72</v>
      </c>
      <c r="T1651" s="42" t="str">
        <f>VLOOKUP(Tabla1[[#This Row],[AREA]],Hoja1!A:B,2,FALSE)</f>
        <v>07. Medio ambiente</v>
      </c>
      <c r="U1651" s="45" t="s">
        <v>126</v>
      </c>
      <c r="V1651" s="42" t="str">
        <f>VLOOKUP(Tabla1[[#This Row],[PROGRAMA]],Hoja1!A:B,2,FALSE)</f>
        <v>1711. Parques y jardines</v>
      </c>
      <c r="W1651" s="45">
        <v>64</v>
      </c>
      <c r="X1651" s="45">
        <v>22199</v>
      </c>
    </row>
    <row r="1652" spans="1:24" x14ac:dyDescent="0.25">
      <c r="A1652" s="58">
        <v>220260007853</v>
      </c>
      <c r="B1652" s="59" t="s">
        <v>1359</v>
      </c>
      <c r="C1652" s="60">
        <v>46098</v>
      </c>
      <c r="D1652" s="58">
        <v>22026001553</v>
      </c>
      <c r="E1652" s="59" t="s">
        <v>2217</v>
      </c>
      <c r="F1652" s="61">
        <v>-8790.31</v>
      </c>
      <c r="G1652" s="59" t="s">
        <v>315</v>
      </c>
      <c r="H1652" s="59" t="s">
        <v>2218</v>
      </c>
      <c r="I1652" s="62">
        <v>220</v>
      </c>
      <c r="J1652" s="59" t="s">
        <v>2219</v>
      </c>
      <c r="K1652" s="59" t="s">
        <v>494</v>
      </c>
      <c r="L1652" s="59" t="s">
        <v>456</v>
      </c>
      <c r="M1652" s="59" t="s">
        <v>457</v>
      </c>
      <c r="N1652" s="59" t="s">
        <v>458</v>
      </c>
      <c r="O1652" s="65" t="s">
        <v>276</v>
      </c>
      <c r="P1652" s="65" t="s">
        <v>242</v>
      </c>
      <c r="Q1652" s="45" t="s">
        <v>396</v>
      </c>
      <c r="R1652" s="32" t="s">
        <v>231</v>
      </c>
      <c r="S1652" s="45" t="s">
        <v>70</v>
      </c>
      <c r="T1652" s="42" t="str">
        <f>VLOOKUP(Tabla1[[#This Row],[AREA]],Hoja1!A:B,2,FALSE)</f>
        <v>04. Hacienda, personal y modernización administrativa</v>
      </c>
      <c r="U1652" s="45" t="s">
        <v>191</v>
      </c>
      <c r="V1652" s="42" t="str">
        <f>VLOOKUP(Tabla1[[#This Row],[PROGRAMA]],Hoja1!A:B,2,FALSE)</f>
        <v>9231. Información, registro y gestión del padrón</v>
      </c>
      <c r="W1652" s="45">
        <v>64</v>
      </c>
      <c r="X1652" s="45">
        <v>22201</v>
      </c>
    </row>
    <row r="1653" spans="1:24" x14ac:dyDescent="0.25">
      <c r="A1653" s="58">
        <v>220259000722</v>
      </c>
      <c r="B1653" s="59" t="s">
        <v>451</v>
      </c>
      <c r="C1653" s="60">
        <v>46023</v>
      </c>
      <c r="D1653" s="58">
        <v>22026001713</v>
      </c>
      <c r="E1653" s="59" t="s">
        <v>2770</v>
      </c>
      <c r="F1653" s="61">
        <v>19963.650000000001</v>
      </c>
      <c r="G1653" s="59" t="s">
        <v>1090</v>
      </c>
      <c r="H1653" s="59" t="s">
        <v>2983</v>
      </c>
      <c r="I1653" s="62">
        <v>220</v>
      </c>
      <c r="J1653" s="59" t="s">
        <v>478</v>
      </c>
      <c r="K1653" s="59" t="s">
        <v>478</v>
      </c>
      <c r="L1653" s="59" t="s">
        <v>456</v>
      </c>
      <c r="M1653" s="59" t="s">
        <v>457</v>
      </c>
      <c r="N1653" s="59" t="s">
        <v>458</v>
      </c>
      <c r="O1653" s="65" t="s">
        <v>276</v>
      </c>
      <c r="P1653" s="65" t="s">
        <v>242</v>
      </c>
      <c r="Q1653" s="45">
        <v>6</v>
      </c>
      <c r="R1653" s="32" t="s">
        <v>232</v>
      </c>
      <c r="S1653" s="45" t="s">
        <v>74</v>
      </c>
      <c r="T1653" s="42" t="str">
        <f>VLOOKUP(Tabla1[[#This Row],[AREA]],Hoja1!A:B,2,FALSE)</f>
        <v>09. Turismo, eventos y marca ciudad</v>
      </c>
      <c r="U1653" s="45">
        <v>4321</v>
      </c>
      <c r="V1653" s="42" t="str">
        <f>VLOOKUP(Tabla1[[#This Row],[PROGRAMA]],Hoja1!A:B,2,FALSE)</f>
        <v>4321. Turismo</v>
      </c>
      <c r="W1653" s="45">
        <v>64</v>
      </c>
      <c r="X1653" s="45">
        <v>640</v>
      </c>
    </row>
    <row r="1654" spans="1:24" x14ac:dyDescent="0.25">
      <c r="A1654" s="58">
        <v>220249000588</v>
      </c>
      <c r="B1654" s="59" t="s">
        <v>451</v>
      </c>
      <c r="C1654" s="60">
        <v>46087</v>
      </c>
      <c r="D1654" s="58">
        <v>22025006021</v>
      </c>
      <c r="E1654" s="59" t="s">
        <v>2597</v>
      </c>
      <c r="F1654" s="61">
        <v>5684.19</v>
      </c>
      <c r="G1654" s="59" t="s">
        <v>981</v>
      </c>
      <c r="H1654" s="59" t="s">
        <v>2984</v>
      </c>
      <c r="I1654" s="62">
        <v>220</v>
      </c>
      <c r="J1654" s="59" t="s">
        <v>812</v>
      </c>
      <c r="K1654" s="59" t="s">
        <v>455</v>
      </c>
      <c r="L1654" s="59" t="s">
        <v>456</v>
      </c>
      <c r="M1654" s="59" t="s">
        <v>457</v>
      </c>
      <c r="N1654" s="59" t="s">
        <v>458</v>
      </c>
      <c r="O1654" s="65" t="s">
        <v>280</v>
      </c>
      <c r="P1654" s="65" t="s">
        <v>242</v>
      </c>
      <c r="Q1654" s="45">
        <v>6</v>
      </c>
      <c r="R1654" s="32" t="s">
        <v>232</v>
      </c>
      <c r="S1654" s="45" t="s">
        <v>71</v>
      </c>
      <c r="T1654" s="42" t="str">
        <f>VLOOKUP(Tabla1[[#This Row],[AREA]],Hoja1!A:B,2,FALSE)</f>
        <v>06. Educación y cultura</v>
      </c>
      <c r="U1654" s="45">
        <v>3341</v>
      </c>
      <c r="V1654" s="42" t="str">
        <f>VLOOKUP(Tabla1[[#This Row],[PROGRAMA]],Hoja1!A:B,2,FALSE)</f>
        <v>3341. Coordinación de políticas culturales</v>
      </c>
      <c r="W1654" s="45">
        <v>64</v>
      </c>
      <c r="X1654" s="45">
        <v>632</v>
      </c>
    </row>
    <row r="1655" spans="1:24" x14ac:dyDescent="0.25">
      <c r="A1655" s="58">
        <v>220259000723</v>
      </c>
      <c r="B1655" s="59" t="s">
        <v>451</v>
      </c>
      <c r="C1655" s="60">
        <v>46023</v>
      </c>
      <c r="D1655" s="58">
        <v>22026001714</v>
      </c>
      <c r="E1655" s="59" t="s">
        <v>2770</v>
      </c>
      <c r="F1655" s="61">
        <v>14454</v>
      </c>
      <c r="G1655" s="59" t="s">
        <v>2985</v>
      </c>
      <c r="H1655" s="59" t="s">
        <v>2986</v>
      </c>
      <c r="I1655" s="62">
        <v>220</v>
      </c>
      <c r="J1655" s="59" t="s">
        <v>2987</v>
      </c>
      <c r="K1655" s="55" t="s">
        <v>1000</v>
      </c>
      <c r="L1655" s="59" t="s">
        <v>456</v>
      </c>
      <c r="M1655" s="59" t="s">
        <v>457</v>
      </c>
      <c r="N1655" s="59" t="s">
        <v>458</v>
      </c>
      <c r="O1655" s="65" t="s">
        <v>276</v>
      </c>
      <c r="P1655" s="65" t="s">
        <v>242</v>
      </c>
      <c r="Q1655" s="45">
        <v>6</v>
      </c>
      <c r="R1655" s="32" t="s">
        <v>232</v>
      </c>
      <c r="S1655" s="45" t="s">
        <v>74</v>
      </c>
      <c r="T1655" s="42" t="str">
        <f>VLOOKUP(Tabla1[[#This Row],[AREA]],Hoja1!A:B,2,FALSE)</f>
        <v>09. Turismo, eventos y marca ciudad</v>
      </c>
      <c r="U1655" s="45">
        <v>4321</v>
      </c>
      <c r="V1655" s="42" t="str">
        <f>VLOOKUP(Tabla1[[#This Row],[PROGRAMA]],Hoja1!A:B,2,FALSE)</f>
        <v>4321. Turismo</v>
      </c>
      <c r="W1655" s="45">
        <v>64</v>
      </c>
      <c r="X1655" s="45">
        <v>640</v>
      </c>
    </row>
    <row r="1656" spans="1:24" x14ac:dyDescent="0.25">
      <c r="A1656" s="58">
        <v>220259000793</v>
      </c>
      <c r="B1656" s="59" t="s">
        <v>451</v>
      </c>
      <c r="C1656" s="60">
        <v>46023</v>
      </c>
      <c r="D1656" s="58">
        <v>22026001715</v>
      </c>
      <c r="E1656" s="59" t="s">
        <v>2770</v>
      </c>
      <c r="F1656" s="61">
        <v>187119.4</v>
      </c>
      <c r="G1656" s="59" t="s">
        <v>2988</v>
      </c>
      <c r="H1656" s="59" t="s">
        <v>2989</v>
      </c>
      <c r="I1656" s="62">
        <v>220</v>
      </c>
      <c r="J1656" s="59" t="s">
        <v>494</v>
      </c>
      <c r="K1656" s="59" t="s">
        <v>494</v>
      </c>
      <c r="L1656" s="59" t="s">
        <v>456</v>
      </c>
      <c r="M1656" s="59" t="s">
        <v>457</v>
      </c>
      <c r="N1656" s="59" t="s">
        <v>458</v>
      </c>
      <c r="O1656" s="65" t="s">
        <v>276</v>
      </c>
      <c r="P1656" s="65" t="s">
        <v>242</v>
      </c>
      <c r="Q1656" s="45">
        <v>6</v>
      </c>
      <c r="R1656" s="32" t="s">
        <v>232</v>
      </c>
      <c r="S1656" s="45" t="s">
        <v>74</v>
      </c>
      <c r="T1656" s="42" t="str">
        <f>VLOOKUP(Tabla1[[#This Row],[AREA]],Hoja1!A:B,2,FALSE)</f>
        <v>09. Turismo, eventos y marca ciudad</v>
      </c>
      <c r="U1656" s="45">
        <v>4321</v>
      </c>
      <c r="V1656" s="42" t="str">
        <f>VLOOKUP(Tabla1[[#This Row],[PROGRAMA]],Hoja1!A:B,2,FALSE)</f>
        <v>4321. Turismo</v>
      </c>
      <c r="W1656" s="45">
        <v>64</v>
      </c>
      <c r="X1656" s="45">
        <v>640</v>
      </c>
    </row>
    <row r="1657" spans="1:24" x14ac:dyDescent="0.25">
      <c r="A1657" s="58">
        <v>220260006294</v>
      </c>
      <c r="B1657" s="59" t="s">
        <v>451</v>
      </c>
      <c r="C1657" s="60">
        <v>46087</v>
      </c>
      <c r="D1657" s="58">
        <v>22026002023</v>
      </c>
      <c r="E1657" s="59" t="s">
        <v>650</v>
      </c>
      <c r="F1657" s="61">
        <v>16371.81</v>
      </c>
      <c r="G1657" s="59" t="s">
        <v>981</v>
      </c>
      <c r="H1657" s="59" t="s">
        <v>2990</v>
      </c>
      <c r="I1657" s="62">
        <v>220</v>
      </c>
      <c r="J1657" s="59" t="s">
        <v>812</v>
      </c>
      <c r="K1657" s="59" t="s">
        <v>455</v>
      </c>
      <c r="L1657" s="59" t="s">
        <v>456</v>
      </c>
      <c r="M1657" s="59" t="s">
        <v>457</v>
      </c>
      <c r="N1657" s="59" t="s">
        <v>458</v>
      </c>
      <c r="O1657" s="65" t="s">
        <v>280</v>
      </c>
      <c r="P1657" s="65" t="s">
        <v>242</v>
      </c>
      <c r="Q1657" s="45" t="s">
        <v>397</v>
      </c>
      <c r="R1657" s="32" t="s">
        <v>232</v>
      </c>
      <c r="S1657" s="45" t="s">
        <v>75</v>
      </c>
      <c r="T1657" s="42" t="str">
        <f>VLOOKUP(Tabla1[[#This Row],[AREA]],Hoja1!A:B,2,FALSE)</f>
        <v>10. Personas mayores, familia y servicios sociales</v>
      </c>
      <c r="U1657" s="45" t="s">
        <v>132</v>
      </c>
      <c r="V1657" s="42" t="str">
        <f>VLOOKUP(Tabla1[[#This Row],[PROGRAMA]],Hoja1!A:B,2,FALSE)</f>
        <v>2312. Iniciativas sociales</v>
      </c>
      <c r="W1657" s="45">
        <v>64</v>
      </c>
      <c r="X1657" s="45">
        <v>632</v>
      </c>
    </row>
    <row r="1658" spans="1:24" x14ac:dyDescent="0.25">
      <c r="A1658" s="58">
        <v>220260007846</v>
      </c>
      <c r="B1658" s="59" t="s">
        <v>485</v>
      </c>
      <c r="C1658" s="60">
        <v>46098</v>
      </c>
      <c r="D1658" s="58">
        <v>22026002531</v>
      </c>
      <c r="E1658" s="59" t="s">
        <v>640</v>
      </c>
      <c r="F1658" s="61">
        <v>85937.5</v>
      </c>
      <c r="G1658" s="59" t="s">
        <v>981</v>
      </c>
      <c r="H1658" s="59" t="s">
        <v>2991</v>
      </c>
      <c r="I1658" s="62">
        <v>300</v>
      </c>
      <c r="J1658" s="59" t="s">
        <v>812</v>
      </c>
      <c r="K1658" s="59" t="s">
        <v>455</v>
      </c>
      <c r="L1658" s="59" t="s">
        <v>456</v>
      </c>
      <c r="M1658" s="59" t="s">
        <v>457</v>
      </c>
      <c r="N1658" s="59" t="s">
        <v>458</v>
      </c>
      <c r="O1658" s="65" t="s">
        <v>280</v>
      </c>
      <c r="P1658" s="65" t="s">
        <v>242</v>
      </c>
      <c r="Q1658" s="45" t="s">
        <v>397</v>
      </c>
      <c r="R1658" s="32" t="s">
        <v>232</v>
      </c>
      <c r="S1658" s="45" t="s">
        <v>73</v>
      </c>
      <c r="T1658" s="42" t="str">
        <f>VLOOKUP(Tabla1[[#This Row],[AREA]],Hoja1!A:B,2,FALSE)</f>
        <v>08. Tráfico y movilidad</v>
      </c>
      <c r="U1658" s="45" t="s">
        <v>117</v>
      </c>
      <c r="V1658" s="42" t="str">
        <f>VLOOKUP(Tabla1[[#This Row],[PROGRAMA]],Hoja1!A:B,2,FALSE)</f>
        <v>1532. Pavimentación vias públicas y otros servicios urbanísticos</v>
      </c>
      <c r="W1658" s="45">
        <v>64</v>
      </c>
      <c r="X1658" s="45">
        <v>619</v>
      </c>
    </row>
    <row r="1659" spans="1:24" x14ac:dyDescent="0.25">
      <c r="A1659" s="58">
        <v>220260007847</v>
      </c>
      <c r="B1659" s="59" t="s">
        <v>485</v>
      </c>
      <c r="C1659" s="60">
        <v>46098</v>
      </c>
      <c r="D1659" s="58">
        <v>22026002532</v>
      </c>
      <c r="E1659" s="59" t="s">
        <v>640</v>
      </c>
      <c r="F1659" s="61">
        <v>98437.51</v>
      </c>
      <c r="G1659" s="59" t="s">
        <v>981</v>
      </c>
      <c r="H1659" s="59" t="s">
        <v>2992</v>
      </c>
      <c r="I1659" s="62">
        <v>300</v>
      </c>
      <c r="J1659" s="59" t="s">
        <v>812</v>
      </c>
      <c r="K1659" s="59" t="s">
        <v>455</v>
      </c>
      <c r="L1659" s="59" t="s">
        <v>456</v>
      </c>
      <c r="M1659" s="59" t="s">
        <v>457</v>
      </c>
      <c r="N1659" s="59" t="s">
        <v>458</v>
      </c>
      <c r="O1659" s="65" t="s">
        <v>280</v>
      </c>
      <c r="P1659" s="65" t="s">
        <v>242</v>
      </c>
      <c r="Q1659" s="45" t="s">
        <v>397</v>
      </c>
      <c r="R1659" s="32" t="s">
        <v>232</v>
      </c>
      <c r="S1659" s="45" t="s">
        <v>73</v>
      </c>
      <c r="T1659" s="42" t="str">
        <f>VLOOKUP(Tabla1[[#This Row],[AREA]],Hoja1!A:B,2,FALSE)</f>
        <v>08. Tráfico y movilidad</v>
      </c>
      <c r="U1659" s="45" t="s">
        <v>117</v>
      </c>
      <c r="V1659" s="42" t="str">
        <f>VLOOKUP(Tabla1[[#This Row],[PROGRAMA]],Hoja1!A:B,2,FALSE)</f>
        <v>1532. Pavimentación vias públicas y otros servicios urbanísticos</v>
      </c>
      <c r="W1659" s="45">
        <v>64</v>
      </c>
      <c r="X1659" s="45">
        <v>619</v>
      </c>
    </row>
    <row r="1660" spans="1:24" x14ac:dyDescent="0.25">
      <c r="A1660" s="58">
        <v>220260007848</v>
      </c>
      <c r="B1660" s="59" t="s">
        <v>485</v>
      </c>
      <c r="C1660" s="60">
        <v>46098</v>
      </c>
      <c r="D1660" s="58">
        <v>22026002533</v>
      </c>
      <c r="E1660" s="59" t="s">
        <v>640</v>
      </c>
      <c r="F1660" s="61">
        <v>25000</v>
      </c>
      <c r="G1660" s="59" t="s">
        <v>981</v>
      </c>
      <c r="H1660" s="59" t="s">
        <v>2993</v>
      </c>
      <c r="I1660" s="62">
        <v>300</v>
      </c>
      <c r="J1660" s="59" t="s">
        <v>812</v>
      </c>
      <c r="K1660" s="59" t="s">
        <v>455</v>
      </c>
      <c r="L1660" s="59" t="s">
        <v>456</v>
      </c>
      <c r="M1660" s="59" t="s">
        <v>457</v>
      </c>
      <c r="N1660" s="59" t="s">
        <v>458</v>
      </c>
      <c r="O1660" s="65" t="s">
        <v>280</v>
      </c>
      <c r="P1660" s="65" t="s">
        <v>242</v>
      </c>
      <c r="Q1660" s="45" t="s">
        <v>397</v>
      </c>
      <c r="R1660" s="32" t="s">
        <v>232</v>
      </c>
      <c r="S1660" s="45" t="s">
        <v>73</v>
      </c>
      <c r="T1660" s="42" t="str">
        <f>VLOOKUP(Tabla1[[#This Row],[AREA]],Hoja1!A:B,2,FALSE)</f>
        <v>08. Tráfico y movilidad</v>
      </c>
      <c r="U1660" s="45" t="s">
        <v>117</v>
      </c>
      <c r="V1660" s="42" t="str">
        <f>VLOOKUP(Tabla1[[#This Row],[PROGRAMA]],Hoja1!A:B,2,FALSE)</f>
        <v>1532. Pavimentación vias públicas y otros servicios urbanísticos</v>
      </c>
      <c r="W1660" s="45">
        <v>64</v>
      </c>
      <c r="X1660" s="45">
        <v>619</v>
      </c>
    </row>
    <row r="1661" spans="1:24" x14ac:dyDescent="0.25">
      <c r="A1661" s="58">
        <v>220260008830</v>
      </c>
      <c r="B1661" s="59" t="s">
        <v>485</v>
      </c>
      <c r="C1661" s="60">
        <v>46105</v>
      </c>
      <c r="D1661" s="58">
        <v>22026001859</v>
      </c>
      <c r="E1661" s="59" t="s">
        <v>640</v>
      </c>
      <c r="F1661" s="61">
        <v>887.9</v>
      </c>
      <c r="G1661" s="59" t="s">
        <v>981</v>
      </c>
      <c r="H1661" s="59" t="s">
        <v>2994</v>
      </c>
      <c r="I1661" s="62">
        <v>300</v>
      </c>
      <c r="J1661" s="59" t="s">
        <v>812</v>
      </c>
      <c r="K1661" s="59" t="s">
        <v>455</v>
      </c>
      <c r="L1661" s="59" t="s">
        <v>456</v>
      </c>
      <c r="M1661" s="59" t="s">
        <v>457</v>
      </c>
      <c r="N1661" s="59" t="s">
        <v>458</v>
      </c>
      <c r="O1661" s="65" t="s">
        <v>280</v>
      </c>
      <c r="P1661" s="65" t="s">
        <v>242</v>
      </c>
      <c r="Q1661" s="45" t="s">
        <v>397</v>
      </c>
      <c r="R1661" s="32" t="s">
        <v>232</v>
      </c>
      <c r="S1661" s="45" t="s">
        <v>73</v>
      </c>
      <c r="T1661" s="42" t="str">
        <f>VLOOKUP(Tabla1[[#This Row],[AREA]],Hoja1!A:B,2,FALSE)</f>
        <v>08. Tráfico y movilidad</v>
      </c>
      <c r="U1661" s="45" t="s">
        <v>117</v>
      </c>
      <c r="V1661" s="42" t="str">
        <f>VLOOKUP(Tabla1[[#This Row],[PROGRAMA]],Hoja1!A:B,2,FALSE)</f>
        <v>1532. Pavimentación vias públicas y otros servicios urbanísticos</v>
      </c>
      <c r="W1661" s="45">
        <v>64</v>
      </c>
      <c r="X1661" s="45">
        <v>619</v>
      </c>
    </row>
    <row r="1662" spans="1:24" x14ac:dyDescent="0.25">
      <c r="A1662" s="58">
        <v>220260006035</v>
      </c>
      <c r="B1662" s="59" t="s">
        <v>451</v>
      </c>
      <c r="C1662" s="60">
        <v>46086</v>
      </c>
      <c r="D1662" s="58">
        <v>22026002393</v>
      </c>
      <c r="E1662" s="59" t="s">
        <v>581</v>
      </c>
      <c r="F1662" s="61">
        <v>6789.38</v>
      </c>
      <c r="G1662" s="59" t="s">
        <v>1385</v>
      </c>
      <c r="H1662" s="59" t="s">
        <v>2995</v>
      </c>
      <c r="I1662" s="62">
        <v>220</v>
      </c>
      <c r="J1662" s="59" t="s">
        <v>1387</v>
      </c>
      <c r="K1662" s="59" t="s">
        <v>649</v>
      </c>
      <c r="L1662" s="59" t="s">
        <v>473</v>
      </c>
      <c r="M1662" s="59" t="s">
        <v>457</v>
      </c>
      <c r="N1662" s="59" t="s">
        <v>458</v>
      </c>
      <c r="O1662" s="65" t="s">
        <v>276</v>
      </c>
      <c r="P1662" s="65" t="s">
        <v>242</v>
      </c>
      <c r="Q1662" s="45" t="s">
        <v>396</v>
      </c>
      <c r="R1662" s="32" t="s">
        <v>231</v>
      </c>
      <c r="S1662" s="45" t="s">
        <v>262</v>
      </c>
      <c r="T1662" s="42" t="str">
        <f>VLOOKUP(Tabla1[[#This Row],[AREA]],Hoja1!A:B,2,FALSE)</f>
        <v>11. Salud pública y seguridad ciudadana</v>
      </c>
      <c r="U1662" s="45" t="s">
        <v>112</v>
      </c>
      <c r="V1662" s="42" t="str">
        <f>VLOOKUP(Tabla1[[#This Row],[PROGRAMA]],Hoja1!A:B,2,FALSE)</f>
        <v>1361. Prevención y extinción de incencios</v>
      </c>
      <c r="W1662" s="45">
        <v>64</v>
      </c>
      <c r="X1662" s="45">
        <v>213</v>
      </c>
    </row>
    <row r="1663" spans="1:24" x14ac:dyDescent="0.25">
      <c r="A1663" s="58">
        <v>220260006036</v>
      </c>
      <c r="B1663" s="59" t="s">
        <v>451</v>
      </c>
      <c r="C1663" s="60">
        <v>46086</v>
      </c>
      <c r="D1663" s="58">
        <v>22026002394</v>
      </c>
      <c r="E1663" s="59" t="s">
        <v>581</v>
      </c>
      <c r="F1663" s="61">
        <v>907.5</v>
      </c>
      <c r="G1663" s="59" t="s">
        <v>1385</v>
      </c>
      <c r="H1663" s="59" t="s">
        <v>2996</v>
      </c>
      <c r="I1663" s="62">
        <v>220</v>
      </c>
      <c r="J1663" s="59" t="s">
        <v>1387</v>
      </c>
      <c r="K1663" s="59" t="s">
        <v>649</v>
      </c>
      <c r="L1663" s="59" t="s">
        <v>473</v>
      </c>
      <c r="M1663" s="59" t="s">
        <v>457</v>
      </c>
      <c r="N1663" s="59" t="s">
        <v>458</v>
      </c>
      <c r="O1663" s="65" t="s">
        <v>276</v>
      </c>
      <c r="P1663" s="65" t="s">
        <v>242</v>
      </c>
      <c r="Q1663" s="45" t="s">
        <v>396</v>
      </c>
      <c r="R1663" s="32" t="s">
        <v>231</v>
      </c>
      <c r="S1663" s="45" t="s">
        <v>262</v>
      </c>
      <c r="T1663" s="42" t="str">
        <f>VLOOKUP(Tabla1[[#This Row],[AREA]],Hoja1!A:B,2,FALSE)</f>
        <v>11. Salud pública y seguridad ciudadana</v>
      </c>
      <c r="U1663" s="45" t="s">
        <v>112</v>
      </c>
      <c r="V1663" s="42" t="str">
        <f>VLOOKUP(Tabla1[[#This Row],[PROGRAMA]],Hoja1!A:B,2,FALSE)</f>
        <v>1361. Prevención y extinción de incencios</v>
      </c>
      <c r="W1663" s="45">
        <v>64</v>
      </c>
      <c r="X1663" s="45">
        <v>213</v>
      </c>
    </row>
    <row r="1664" spans="1:24" x14ac:dyDescent="0.25">
      <c r="A1664" s="58">
        <v>220260008009</v>
      </c>
      <c r="B1664" s="59" t="s">
        <v>729</v>
      </c>
      <c r="C1664" s="60">
        <v>46099</v>
      </c>
      <c r="D1664" s="58">
        <v>22026002797</v>
      </c>
      <c r="E1664" s="59" t="s">
        <v>1157</v>
      </c>
      <c r="F1664" s="61">
        <v>114.95</v>
      </c>
      <c r="G1664" s="59" t="s">
        <v>1264</v>
      </c>
      <c r="H1664" s="59" t="s">
        <v>2997</v>
      </c>
      <c r="I1664" s="62">
        <v>240</v>
      </c>
      <c r="J1664" s="59" t="s">
        <v>455</v>
      </c>
      <c r="K1664" s="59" t="s">
        <v>455</v>
      </c>
      <c r="L1664" s="59" t="s">
        <v>456</v>
      </c>
      <c r="M1664" s="59" t="s">
        <v>457</v>
      </c>
      <c r="N1664" s="59" t="s">
        <v>474</v>
      </c>
      <c r="O1664" s="65" t="s">
        <v>276</v>
      </c>
      <c r="P1664" s="65" t="s">
        <v>242</v>
      </c>
      <c r="Q1664" s="45" t="s">
        <v>396</v>
      </c>
      <c r="R1664" s="32" t="s">
        <v>231</v>
      </c>
      <c r="S1664" s="45" t="s">
        <v>71</v>
      </c>
      <c r="T1664" s="42" t="str">
        <f>VLOOKUP(Tabla1[[#This Row],[AREA]],Hoja1!A:B,2,FALSE)</f>
        <v>06. Educación y cultura</v>
      </c>
      <c r="U1664" s="45" t="s">
        <v>145</v>
      </c>
      <c r="V1664" s="42" t="str">
        <f>VLOOKUP(Tabla1[[#This Row],[PROGRAMA]],Hoja1!A:B,2,FALSE)</f>
        <v>3231. Escuelas infantiles</v>
      </c>
      <c r="W1664" s="45">
        <v>64</v>
      </c>
      <c r="X1664" s="45">
        <v>213</v>
      </c>
    </row>
    <row r="1665" spans="1:24" x14ac:dyDescent="0.25">
      <c r="A1665" s="58">
        <v>220259001065</v>
      </c>
      <c r="B1665" s="59" t="s">
        <v>451</v>
      </c>
      <c r="C1665" s="60">
        <v>46023</v>
      </c>
      <c r="D1665" s="58">
        <v>22026002077</v>
      </c>
      <c r="E1665" s="59" t="s">
        <v>2770</v>
      </c>
      <c r="F1665" s="61">
        <v>15000</v>
      </c>
      <c r="G1665" s="59" t="s">
        <v>2809</v>
      </c>
      <c r="H1665" s="59" t="s">
        <v>2998</v>
      </c>
      <c r="I1665" s="62">
        <v>220</v>
      </c>
      <c r="J1665" s="59" t="s">
        <v>455</v>
      </c>
      <c r="K1665" s="59" t="s">
        <v>455</v>
      </c>
      <c r="L1665" s="59" t="s">
        <v>456</v>
      </c>
      <c r="M1665" s="59" t="s">
        <v>457</v>
      </c>
      <c r="N1665" s="59" t="s">
        <v>458</v>
      </c>
      <c r="O1665" s="65" t="s">
        <v>276</v>
      </c>
      <c r="P1665" s="65" t="s">
        <v>242</v>
      </c>
      <c r="Q1665" s="45">
        <v>6</v>
      </c>
      <c r="R1665" s="32" t="s">
        <v>232</v>
      </c>
      <c r="S1665" s="45" t="s">
        <v>74</v>
      </c>
      <c r="T1665" s="42" t="str">
        <f>VLOOKUP(Tabla1[[#This Row],[AREA]],Hoja1!A:B,2,FALSE)</f>
        <v>09. Turismo, eventos y marca ciudad</v>
      </c>
      <c r="U1665" s="45">
        <v>4321</v>
      </c>
      <c r="V1665" s="42" t="str">
        <f>VLOOKUP(Tabla1[[#This Row],[PROGRAMA]],Hoja1!A:B,2,FALSE)</f>
        <v>4321. Turismo</v>
      </c>
      <c r="W1665" s="45">
        <v>64</v>
      </c>
      <c r="X1665" s="45">
        <v>640</v>
      </c>
    </row>
    <row r="1666" spans="1:24" x14ac:dyDescent="0.25">
      <c r="A1666" s="58">
        <v>220260005915</v>
      </c>
      <c r="B1666" s="59" t="s">
        <v>451</v>
      </c>
      <c r="C1666" s="60">
        <v>46086</v>
      </c>
      <c r="D1666" s="58">
        <v>22026002598</v>
      </c>
      <c r="E1666" s="59" t="s">
        <v>742</v>
      </c>
      <c r="F1666" s="61">
        <v>1091.42</v>
      </c>
      <c r="G1666" s="59" t="s">
        <v>17</v>
      </c>
      <c r="H1666" s="59" t="s">
        <v>2999</v>
      </c>
      <c r="I1666" s="62">
        <v>220</v>
      </c>
      <c r="J1666" s="59" t="s">
        <v>455</v>
      </c>
      <c r="K1666" s="59" t="s">
        <v>455</v>
      </c>
      <c r="L1666" s="59" t="s">
        <v>456</v>
      </c>
      <c r="M1666" s="59" t="s">
        <v>457</v>
      </c>
      <c r="N1666" s="59" t="s">
        <v>458</v>
      </c>
      <c r="O1666" s="65" t="s">
        <v>280</v>
      </c>
      <c r="P1666" s="65" t="s">
        <v>242</v>
      </c>
      <c r="Q1666" s="45" t="s">
        <v>396</v>
      </c>
      <c r="R1666" s="32" t="s">
        <v>231</v>
      </c>
      <c r="S1666" s="45" t="s">
        <v>66</v>
      </c>
      <c r="T1666" s="42" t="str">
        <f>VLOOKUP(Tabla1[[#This Row],[AREA]],Hoja1!A:B,2,FALSE)</f>
        <v>01. Alcaldía</v>
      </c>
      <c r="U1666" s="45" t="s">
        <v>265</v>
      </c>
      <c r="V1666" s="42" t="str">
        <f>VLOOKUP(Tabla1[[#This Row],[PROGRAMA]],Hoja1!A:B,2,FALSE)</f>
        <v>4331. Desarrollo empresarial</v>
      </c>
      <c r="W1666" s="45">
        <v>64</v>
      </c>
      <c r="X1666" s="45">
        <v>213</v>
      </c>
    </row>
    <row r="1667" spans="1:24" x14ac:dyDescent="0.25">
      <c r="A1667" s="58">
        <v>220260010511</v>
      </c>
      <c r="B1667" s="59" t="s">
        <v>485</v>
      </c>
      <c r="C1667" s="60">
        <v>46108</v>
      </c>
      <c r="D1667" s="58">
        <v>22026000437</v>
      </c>
      <c r="E1667" s="59" t="s">
        <v>726</v>
      </c>
      <c r="F1667" s="61">
        <v>340.01</v>
      </c>
      <c r="G1667" s="59" t="s">
        <v>3000</v>
      </c>
      <c r="H1667" s="59" t="s">
        <v>3001</v>
      </c>
      <c r="I1667" s="62">
        <v>300</v>
      </c>
      <c r="J1667" s="59" t="s">
        <v>455</v>
      </c>
      <c r="K1667" s="59" t="s">
        <v>455</v>
      </c>
      <c r="L1667" s="59" t="s">
        <v>473</v>
      </c>
      <c r="M1667" s="59" t="s">
        <v>457</v>
      </c>
      <c r="N1667" s="59" t="s">
        <v>458</v>
      </c>
      <c r="O1667" s="65" t="s">
        <v>280</v>
      </c>
      <c r="P1667" s="65" t="s">
        <v>242</v>
      </c>
      <c r="Q1667" s="45" t="s">
        <v>396</v>
      </c>
      <c r="R1667" s="32" t="s">
        <v>231</v>
      </c>
      <c r="S1667" s="45" t="s">
        <v>69</v>
      </c>
      <c r="T1667" s="42" t="str">
        <f>VLOOKUP(Tabla1[[#This Row],[AREA]],Hoja1!A:B,2,FALSE)</f>
        <v>03. Participación ciudadana y deportes</v>
      </c>
      <c r="U1667" s="45" t="s">
        <v>192</v>
      </c>
      <c r="V1667" s="42" t="str">
        <f>VLOOKUP(Tabla1[[#This Row],[PROGRAMA]],Hoja1!A:B,2,FALSE)</f>
        <v>9241. Participación ciudadana</v>
      </c>
      <c r="W1667" s="45">
        <v>64</v>
      </c>
      <c r="X1667" s="45">
        <v>213</v>
      </c>
    </row>
    <row r="1668" spans="1:24" x14ac:dyDescent="0.25">
      <c r="A1668" s="58">
        <v>220260010513</v>
      </c>
      <c r="B1668" s="59" t="s">
        <v>485</v>
      </c>
      <c r="C1668" s="60">
        <v>46108</v>
      </c>
      <c r="D1668" s="58">
        <v>22026000437</v>
      </c>
      <c r="E1668" s="59" t="s">
        <v>726</v>
      </c>
      <c r="F1668" s="61">
        <v>246.09</v>
      </c>
      <c r="G1668" s="59" t="s">
        <v>3000</v>
      </c>
      <c r="H1668" s="59" t="s">
        <v>3002</v>
      </c>
      <c r="I1668" s="62">
        <v>300</v>
      </c>
      <c r="J1668" s="59" t="s">
        <v>455</v>
      </c>
      <c r="K1668" s="59" t="s">
        <v>455</v>
      </c>
      <c r="L1668" s="59" t="s">
        <v>473</v>
      </c>
      <c r="M1668" s="59" t="s">
        <v>457</v>
      </c>
      <c r="N1668" s="59" t="s">
        <v>458</v>
      </c>
      <c r="O1668" s="65" t="s">
        <v>280</v>
      </c>
      <c r="P1668" s="65" t="s">
        <v>242</v>
      </c>
      <c r="Q1668" s="45" t="s">
        <v>396</v>
      </c>
      <c r="R1668" s="32" t="s">
        <v>231</v>
      </c>
      <c r="S1668" s="45" t="s">
        <v>69</v>
      </c>
      <c r="T1668" s="42" t="str">
        <f>VLOOKUP(Tabla1[[#This Row],[AREA]],Hoja1!A:B,2,FALSE)</f>
        <v>03. Participación ciudadana y deportes</v>
      </c>
      <c r="U1668" s="45" t="s">
        <v>192</v>
      </c>
      <c r="V1668" s="42" t="str">
        <f>VLOOKUP(Tabla1[[#This Row],[PROGRAMA]],Hoja1!A:B,2,FALSE)</f>
        <v>9241. Participación ciudadana</v>
      </c>
      <c r="W1668" s="45">
        <v>64</v>
      </c>
      <c r="X1668" s="45">
        <v>213</v>
      </c>
    </row>
    <row r="1669" spans="1:24" x14ac:dyDescent="0.25">
      <c r="A1669" s="58">
        <v>220260009049</v>
      </c>
      <c r="B1669" s="59" t="s">
        <v>485</v>
      </c>
      <c r="C1669" s="60">
        <v>46106</v>
      </c>
      <c r="D1669" s="58">
        <v>22026001960</v>
      </c>
      <c r="E1669" s="59" t="s">
        <v>486</v>
      </c>
      <c r="F1669" s="61">
        <v>123.75</v>
      </c>
      <c r="G1669" s="59" t="s">
        <v>3003</v>
      </c>
      <c r="H1669" s="59" t="s">
        <v>3004</v>
      </c>
      <c r="I1669" s="62">
        <v>300</v>
      </c>
      <c r="J1669" s="59" t="s">
        <v>455</v>
      </c>
      <c r="K1669" s="59" t="s">
        <v>455</v>
      </c>
      <c r="L1669" s="59" t="s">
        <v>473</v>
      </c>
      <c r="M1669" s="59" t="s">
        <v>457</v>
      </c>
      <c r="N1669" s="59" t="s">
        <v>458</v>
      </c>
      <c r="O1669" s="65" t="s">
        <v>280</v>
      </c>
      <c r="P1669" s="65" t="s">
        <v>242</v>
      </c>
      <c r="Q1669" s="45" t="s">
        <v>396</v>
      </c>
      <c r="R1669" s="32" t="s">
        <v>231</v>
      </c>
      <c r="S1669" s="45" t="s">
        <v>72</v>
      </c>
      <c r="T1669" s="42" t="str">
        <f>VLOOKUP(Tabla1[[#This Row],[AREA]],Hoja1!A:B,2,FALSE)</f>
        <v>07. Medio ambiente</v>
      </c>
      <c r="U1669" s="45" t="s">
        <v>126</v>
      </c>
      <c r="V1669" s="42" t="str">
        <f>VLOOKUP(Tabla1[[#This Row],[PROGRAMA]],Hoja1!A:B,2,FALSE)</f>
        <v>1711. Parques y jardines</v>
      </c>
      <c r="W1669" s="45">
        <v>64</v>
      </c>
      <c r="X1669" s="45">
        <v>22199</v>
      </c>
    </row>
    <row r="1670" spans="1:24" x14ac:dyDescent="0.25">
      <c r="A1670" s="58">
        <v>220260005015</v>
      </c>
      <c r="B1670" s="59" t="s">
        <v>485</v>
      </c>
      <c r="C1670" s="60">
        <v>46085</v>
      </c>
      <c r="D1670" s="58">
        <v>22026002247</v>
      </c>
      <c r="E1670" s="59" t="s">
        <v>1019</v>
      </c>
      <c r="F1670" s="61">
        <v>306.95</v>
      </c>
      <c r="G1670" s="59" t="s">
        <v>2855</v>
      </c>
      <c r="H1670" s="59" t="s">
        <v>3005</v>
      </c>
      <c r="I1670" s="62">
        <v>300</v>
      </c>
      <c r="J1670" s="59" t="s">
        <v>455</v>
      </c>
      <c r="K1670" s="59" t="s">
        <v>455</v>
      </c>
      <c r="L1670" s="59" t="s">
        <v>473</v>
      </c>
      <c r="M1670" s="59" t="s">
        <v>457</v>
      </c>
      <c r="N1670" s="59" t="s">
        <v>458</v>
      </c>
      <c r="O1670" s="65" t="s">
        <v>280</v>
      </c>
      <c r="P1670" s="65" t="s">
        <v>242</v>
      </c>
      <c r="Q1670" s="45" t="s">
        <v>396</v>
      </c>
      <c r="R1670" s="32" t="s">
        <v>231</v>
      </c>
      <c r="S1670" s="45" t="s">
        <v>262</v>
      </c>
      <c r="T1670" s="42" t="str">
        <f>VLOOKUP(Tabla1[[#This Row],[AREA]],Hoja1!A:B,2,FALSE)</f>
        <v>11. Salud pública y seguridad ciudadana</v>
      </c>
      <c r="U1670" s="45" t="s">
        <v>106</v>
      </c>
      <c r="V1670" s="42" t="str">
        <f>VLOOKUP(Tabla1[[#This Row],[PROGRAMA]],Hoja1!A:B,2,FALSE)</f>
        <v>1321. Policía municipal</v>
      </c>
      <c r="W1670" s="45">
        <v>64</v>
      </c>
      <c r="X1670" s="45">
        <v>22199</v>
      </c>
    </row>
    <row r="1671" spans="1:24" x14ac:dyDescent="0.25">
      <c r="A1671" s="58">
        <v>220260005361</v>
      </c>
      <c r="B1671" s="59" t="s">
        <v>485</v>
      </c>
      <c r="C1671" s="60">
        <v>46086</v>
      </c>
      <c r="D1671" s="58">
        <v>22026002189</v>
      </c>
      <c r="E1671" s="59" t="s">
        <v>537</v>
      </c>
      <c r="F1671" s="61">
        <v>21.27</v>
      </c>
      <c r="G1671" s="59" t="s">
        <v>2855</v>
      </c>
      <c r="H1671" s="59" t="s">
        <v>3006</v>
      </c>
      <c r="I1671" s="62">
        <v>300</v>
      </c>
      <c r="J1671" s="59" t="s">
        <v>455</v>
      </c>
      <c r="K1671" s="59" t="s">
        <v>455</v>
      </c>
      <c r="L1671" s="59" t="s">
        <v>473</v>
      </c>
      <c r="M1671" s="59" t="s">
        <v>457</v>
      </c>
      <c r="N1671" s="59" t="s">
        <v>458</v>
      </c>
      <c r="O1671" s="65" t="s">
        <v>280</v>
      </c>
      <c r="P1671" s="65" t="s">
        <v>242</v>
      </c>
      <c r="Q1671" s="45" t="s">
        <v>396</v>
      </c>
      <c r="R1671" s="32" t="s">
        <v>231</v>
      </c>
      <c r="S1671" s="45" t="s">
        <v>262</v>
      </c>
      <c r="T1671" s="42" t="str">
        <f>VLOOKUP(Tabla1[[#This Row],[AREA]],Hoja1!A:B,2,FALSE)</f>
        <v>11. Salud pública y seguridad ciudadana</v>
      </c>
      <c r="U1671" s="45" t="s">
        <v>112</v>
      </c>
      <c r="V1671" s="42" t="str">
        <f>VLOOKUP(Tabla1[[#This Row],[PROGRAMA]],Hoja1!A:B,2,FALSE)</f>
        <v>1361. Prevención y extinción de incencios</v>
      </c>
      <c r="W1671" s="45">
        <v>64</v>
      </c>
      <c r="X1671" s="45">
        <v>22199</v>
      </c>
    </row>
    <row r="1672" spans="1:24" x14ac:dyDescent="0.25">
      <c r="A1672" s="58">
        <v>220260005395</v>
      </c>
      <c r="B1672" s="59" t="s">
        <v>485</v>
      </c>
      <c r="C1672" s="60">
        <v>46086</v>
      </c>
      <c r="D1672" s="58">
        <v>22026002247</v>
      </c>
      <c r="E1672" s="59" t="s">
        <v>1019</v>
      </c>
      <c r="F1672" s="61">
        <v>157.61000000000001</v>
      </c>
      <c r="G1672" s="59" t="s">
        <v>2855</v>
      </c>
      <c r="H1672" s="59" t="s">
        <v>3007</v>
      </c>
      <c r="I1672" s="62">
        <v>300</v>
      </c>
      <c r="J1672" s="59" t="s">
        <v>455</v>
      </c>
      <c r="K1672" s="59" t="s">
        <v>455</v>
      </c>
      <c r="L1672" s="59" t="s">
        <v>473</v>
      </c>
      <c r="M1672" s="59" t="s">
        <v>457</v>
      </c>
      <c r="N1672" s="59" t="s">
        <v>458</v>
      </c>
      <c r="O1672" s="65" t="s">
        <v>280</v>
      </c>
      <c r="P1672" s="65" t="s">
        <v>242</v>
      </c>
      <c r="Q1672" s="45" t="s">
        <v>396</v>
      </c>
      <c r="R1672" s="32" t="s">
        <v>231</v>
      </c>
      <c r="S1672" s="45" t="s">
        <v>262</v>
      </c>
      <c r="T1672" s="42" t="str">
        <f>VLOOKUP(Tabla1[[#This Row],[AREA]],Hoja1!A:B,2,FALSE)</f>
        <v>11. Salud pública y seguridad ciudadana</v>
      </c>
      <c r="U1672" s="45" t="s">
        <v>106</v>
      </c>
      <c r="V1672" s="42" t="str">
        <f>VLOOKUP(Tabla1[[#This Row],[PROGRAMA]],Hoja1!A:B,2,FALSE)</f>
        <v>1321. Policía municipal</v>
      </c>
      <c r="W1672" s="45">
        <v>64</v>
      </c>
      <c r="X1672" s="45">
        <v>22199</v>
      </c>
    </row>
    <row r="1673" spans="1:24" x14ac:dyDescent="0.25">
      <c r="A1673" s="58">
        <v>220260005982</v>
      </c>
      <c r="B1673" s="59" t="s">
        <v>485</v>
      </c>
      <c r="C1673" s="60">
        <v>46086</v>
      </c>
      <c r="D1673" s="58">
        <v>22026000422</v>
      </c>
      <c r="E1673" s="59" t="s">
        <v>2707</v>
      </c>
      <c r="F1673" s="61">
        <v>134.46</v>
      </c>
      <c r="G1673" s="59" t="s">
        <v>2855</v>
      </c>
      <c r="H1673" s="59" t="s">
        <v>2708</v>
      </c>
      <c r="I1673" s="62">
        <v>300</v>
      </c>
      <c r="J1673" s="59" t="s">
        <v>455</v>
      </c>
      <c r="K1673" s="59" t="s">
        <v>455</v>
      </c>
      <c r="L1673" s="59" t="s">
        <v>473</v>
      </c>
      <c r="M1673" s="59" t="s">
        <v>457</v>
      </c>
      <c r="N1673" s="59" t="s">
        <v>458</v>
      </c>
      <c r="O1673" s="65" t="s">
        <v>280</v>
      </c>
      <c r="P1673" s="65" t="s">
        <v>242</v>
      </c>
      <c r="Q1673" s="45" t="s">
        <v>396</v>
      </c>
      <c r="R1673" s="32" t="s">
        <v>231</v>
      </c>
      <c r="S1673" s="45" t="s">
        <v>262</v>
      </c>
      <c r="T1673" s="42" t="str">
        <f>VLOOKUP(Tabla1[[#This Row],[AREA]],Hoja1!A:B,2,FALSE)</f>
        <v>11. Salud pública y seguridad ciudadana</v>
      </c>
      <c r="U1673" s="45" t="s">
        <v>118</v>
      </c>
      <c r="V1673" s="42" t="str">
        <f>VLOOKUP(Tabla1[[#This Row],[PROGRAMA]],Hoja1!A:B,2,FALSE)</f>
        <v>1621. Recogida de residuos</v>
      </c>
      <c r="W1673" s="45">
        <v>64</v>
      </c>
      <c r="X1673" s="45">
        <v>22199</v>
      </c>
    </row>
    <row r="1674" spans="1:24" x14ac:dyDescent="0.25">
      <c r="A1674" s="58">
        <v>220260009062</v>
      </c>
      <c r="B1674" s="59" t="s">
        <v>485</v>
      </c>
      <c r="C1674" s="60">
        <v>46106</v>
      </c>
      <c r="D1674" s="58">
        <v>22026002189</v>
      </c>
      <c r="E1674" s="59" t="s">
        <v>537</v>
      </c>
      <c r="F1674" s="61">
        <v>58.99</v>
      </c>
      <c r="G1674" s="59" t="s">
        <v>2855</v>
      </c>
      <c r="H1674" s="59" t="s">
        <v>3008</v>
      </c>
      <c r="I1674" s="62">
        <v>300</v>
      </c>
      <c r="J1674" s="59" t="s">
        <v>455</v>
      </c>
      <c r="K1674" s="59" t="s">
        <v>455</v>
      </c>
      <c r="L1674" s="59" t="s">
        <v>473</v>
      </c>
      <c r="M1674" s="59" t="s">
        <v>457</v>
      </c>
      <c r="N1674" s="59" t="s">
        <v>458</v>
      </c>
      <c r="O1674" s="65" t="s">
        <v>280</v>
      </c>
      <c r="P1674" s="65" t="s">
        <v>242</v>
      </c>
      <c r="Q1674" s="45" t="s">
        <v>396</v>
      </c>
      <c r="R1674" s="32" t="s">
        <v>231</v>
      </c>
      <c r="S1674" s="45" t="s">
        <v>262</v>
      </c>
      <c r="T1674" s="42" t="str">
        <f>VLOOKUP(Tabla1[[#This Row],[AREA]],Hoja1!A:B,2,FALSE)</f>
        <v>11. Salud pública y seguridad ciudadana</v>
      </c>
      <c r="U1674" s="45" t="s">
        <v>112</v>
      </c>
      <c r="V1674" s="42" t="str">
        <f>VLOOKUP(Tabla1[[#This Row],[PROGRAMA]],Hoja1!A:B,2,FALSE)</f>
        <v>1361. Prevención y extinción de incencios</v>
      </c>
      <c r="W1674" s="45">
        <v>64</v>
      </c>
      <c r="X1674" s="45">
        <v>22199</v>
      </c>
    </row>
    <row r="1675" spans="1:24" x14ac:dyDescent="0.25">
      <c r="A1675" s="58">
        <v>220260004910</v>
      </c>
      <c r="B1675" s="59" t="s">
        <v>485</v>
      </c>
      <c r="C1675" s="60">
        <v>46085</v>
      </c>
      <c r="D1675" s="58">
        <v>22026000691</v>
      </c>
      <c r="E1675" s="59" t="s">
        <v>971</v>
      </c>
      <c r="F1675" s="61">
        <v>4986.1499999999996</v>
      </c>
      <c r="G1675" s="59" t="s">
        <v>3009</v>
      </c>
      <c r="H1675" s="59" t="s">
        <v>2609</v>
      </c>
      <c r="I1675" s="62">
        <v>300</v>
      </c>
      <c r="J1675" s="59" t="s">
        <v>455</v>
      </c>
      <c r="K1675" s="59" t="s">
        <v>455</v>
      </c>
      <c r="L1675" s="59" t="s">
        <v>456</v>
      </c>
      <c r="M1675" s="59" t="s">
        <v>457</v>
      </c>
      <c r="N1675" s="59" t="s">
        <v>458</v>
      </c>
      <c r="O1675" s="65" t="s">
        <v>280</v>
      </c>
      <c r="P1675" s="65" t="s">
        <v>242</v>
      </c>
      <c r="Q1675" s="45" t="s">
        <v>396</v>
      </c>
      <c r="R1675" s="32" t="s">
        <v>231</v>
      </c>
      <c r="S1675" s="45" t="s">
        <v>262</v>
      </c>
      <c r="T1675" s="42" t="str">
        <f>VLOOKUP(Tabla1[[#This Row],[AREA]],Hoja1!A:B,2,FALSE)</f>
        <v>11. Salud pública y seguridad ciudadana</v>
      </c>
      <c r="U1675" s="45" t="s">
        <v>118</v>
      </c>
      <c r="V1675" s="42" t="str">
        <f>VLOOKUP(Tabla1[[#This Row],[PROGRAMA]],Hoja1!A:B,2,FALSE)</f>
        <v>1621. Recogida de residuos</v>
      </c>
      <c r="W1675" s="45">
        <v>64</v>
      </c>
      <c r="X1675" s="45">
        <v>214</v>
      </c>
    </row>
    <row r="1676" spans="1:24" x14ac:dyDescent="0.25">
      <c r="A1676" s="58">
        <v>220260004912</v>
      </c>
      <c r="B1676" s="59" t="s">
        <v>485</v>
      </c>
      <c r="C1676" s="60">
        <v>46085</v>
      </c>
      <c r="D1676" s="58">
        <v>22026000692</v>
      </c>
      <c r="E1676" s="59" t="s">
        <v>808</v>
      </c>
      <c r="F1676" s="61">
        <v>3088.01</v>
      </c>
      <c r="G1676" s="59" t="s">
        <v>3009</v>
      </c>
      <c r="H1676" s="59" t="s">
        <v>2609</v>
      </c>
      <c r="I1676" s="62">
        <v>300</v>
      </c>
      <c r="J1676" s="59" t="s">
        <v>455</v>
      </c>
      <c r="K1676" s="59" t="s">
        <v>455</v>
      </c>
      <c r="L1676" s="59" t="s">
        <v>456</v>
      </c>
      <c r="M1676" s="59" t="s">
        <v>457</v>
      </c>
      <c r="N1676" s="59" t="s">
        <v>458</v>
      </c>
      <c r="O1676" s="65" t="s">
        <v>280</v>
      </c>
      <c r="P1676" s="65" t="s">
        <v>242</v>
      </c>
      <c r="Q1676" s="45" t="s">
        <v>396</v>
      </c>
      <c r="R1676" s="32" t="s">
        <v>231</v>
      </c>
      <c r="S1676" s="45" t="s">
        <v>262</v>
      </c>
      <c r="T1676" s="42" t="str">
        <f>VLOOKUP(Tabla1[[#This Row],[AREA]],Hoja1!A:B,2,FALSE)</f>
        <v>11. Salud pública y seguridad ciudadana</v>
      </c>
      <c r="U1676" s="45" t="s">
        <v>121</v>
      </c>
      <c r="V1676" s="42" t="str">
        <f>VLOOKUP(Tabla1[[#This Row],[PROGRAMA]],Hoja1!A:B,2,FALSE)</f>
        <v>1631. Limpieza viaria</v>
      </c>
      <c r="W1676" s="45">
        <v>64</v>
      </c>
      <c r="X1676" s="45">
        <v>214</v>
      </c>
    </row>
    <row r="1677" spans="1:24" x14ac:dyDescent="0.25">
      <c r="A1677" s="58">
        <v>220260005023</v>
      </c>
      <c r="B1677" s="59" t="s">
        <v>485</v>
      </c>
      <c r="C1677" s="60">
        <v>46085</v>
      </c>
      <c r="D1677" s="58">
        <v>22026002240</v>
      </c>
      <c r="E1677" s="59" t="s">
        <v>2611</v>
      </c>
      <c r="F1677" s="61">
        <v>1258.21</v>
      </c>
      <c r="G1677" s="59" t="s">
        <v>3009</v>
      </c>
      <c r="H1677" s="59" t="s">
        <v>3010</v>
      </c>
      <c r="I1677" s="62">
        <v>300</v>
      </c>
      <c r="J1677" s="59" t="s">
        <v>455</v>
      </c>
      <c r="K1677" s="59" t="s">
        <v>455</v>
      </c>
      <c r="L1677" s="59" t="s">
        <v>456</v>
      </c>
      <c r="M1677" s="59" t="s">
        <v>457</v>
      </c>
      <c r="N1677" s="59" t="s">
        <v>458</v>
      </c>
      <c r="O1677" s="65" t="s">
        <v>280</v>
      </c>
      <c r="P1677" s="65" t="s">
        <v>242</v>
      </c>
      <c r="Q1677" s="45" t="s">
        <v>396</v>
      </c>
      <c r="R1677" s="32" t="s">
        <v>231</v>
      </c>
      <c r="S1677" s="45" t="s">
        <v>262</v>
      </c>
      <c r="T1677" s="42" t="str">
        <f>VLOOKUP(Tabla1[[#This Row],[AREA]],Hoja1!A:B,2,FALSE)</f>
        <v>11. Salud pública y seguridad ciudadana</v>
      </c>
      <c r="U1677" s="45" t="s">
        <v>106</v>
      </c>
      <c r="V1677" s="42" t="str">
        <f>VLOOKUP(Tabla1[[#This Row],[PROGRAMA]],Hoja1!A:B,2,FALSE)</f>
        <v>1321. Policía municipal</v>
      </c>
      <c r="W1677" s="45">
        <v>64</v>
      </c>
      <c r="X1677" s="45">
        <v>214</v>
      </c>
    </row>
    <row r="1678" spans="1:24" x14ac:dyDescent="0.25">
      <c r="A1678" s="58">
        <v>220260005984</v>
      </c>
      <c r="B1678" s="59" t="s">
        <v>485</v>
      </c>
      <c r="C1678" s="60">
        <v>46086</v>
      </c>
      <c r="D1678" s="58">
        <v>22026000689</v>
      </c>
      <c r="E1678" s="59" t="s">
        <v>971</v>
      </c>
      <c r="F1678" s="61">
        <v>4009.2</v>
      </c>
      <c r="G1678" s="59" t="s">
        <v>3009</v>
      </c>
      <c r="H1678" s="59" t="s">
        <v>2622</v>
      </c>
      <c r="I1678" s="62">
        <v>300</v>
      </c>
      <c r="J1678" s="59" t="s">
        <v>455</v>
      </c>
      <c r="K1678" s="59" t="s">
        <v>455</v>
      </c>
      <c r="L1678" s="59" t="s">
        <v>473</v>
      </c>
      <c r="M1678" s="59" t="s">
        <v>457</v>
      </c>
      <c r="N1678" s="59" t="s">
        <v>458</v>
      </c>
      <c r="O1678" s="65" t="s">
        <v>280</v>
      </c>
      <c r="P1678" s="65" t="s">
        <v>242</v>
      </c>
      <c r="Q1678" s="45" t="s">
        <v>396</v>
      </c>
      <c r="R1678" s="32" t="s">
        <v>231</v>
      </c>
      <c r="S1678" s="45" t="s">
        <v>262</v>
      </c>
      <c r="T1678" s="42" t="str">
        <f>VLOOKUP(Tabla1[[#This Row],[AREA]],Hoja1!A:B,2,FALSE)</f>
        <v>11. Salud pública y seguridad ciudadana</v>
      </c>
      <c r="U1678" s="45" t="s">
        <v>118</v>
      </c>
      <c r="V1678" s="42" t="str">
        <f>VLOOKUP(Tabla1[[#This Row],[PROGRAMA]],Hoja1!A:B,2,FALSE)</f>
        <v>1621. Recogida de residuos</v>
      </c>
      <c r="W1678" s="45">
        <v>64</v>
      </c>
      <c r="X1678" s="45">
        <v>214</v>
      </c>
    </row>
    <row r="1679" spans="1:24" x14ac:dyDescent="0.25">
      <c r="A1679" s="58">
        <v>220260005986</v>
      </c>
      <c r="B1679" s="59" t="s">
        <v>485</v>
      </c>
      <c r="C1679" s="60">
        <v>46086</v>
      </c>
      <c r="D1679" s="58">
        <v>22026000690</v>
      </c>
      <c r="E1679" s="59" t="s">
        <v>808</v>
      </c>
      <c r="F1679" s="61">
        <v>900.06</v>
      </c>
      <c r="G1679" s="59" t="s">
        <v>3009</v>
      </c>
      <c r="H1679" s="59" t="s">
        <v>3011</v>
      </c>
      <c r="I1679" s="62">
        <v>300</v>
      </c>
      <c r="J1679" s="59" t="s">
        <v>455</v>
      </c>
      <c r="K1679" s="59" t="s">
        <v>455</v>
      </c>
      <c r="L1679" s="59" t="s">
        <v>473</v>
      </c>
      <c r="M1679" s="59" t="s">
        <v>457</v>
      </c>
      <c r="N1679" s="59" t="s">
        <v>458</v>
      </c>
      <c r="O1679" s="65" t="s">
        <v>280</v>
      </c>
      <c r="P1679" s="65" t="s">
        <v>242</v>
      </c>
      <c r="Q1679" s="45" t="s">
        <v>396</v>
      </c>
      <c r="R1679" s="32" t="s">
        <v>231</v>
      </c>
      <c r="S1679" s="45" t="s">
        <v>262</v>
      </c>
      <c r="T1679" s="42" t="str">
        <f>VLOOKUP(Tabla1[[#This Row],[AREA]],Hoja1!A:B,2,FALSE)</f>
        <v>11. Salud pública y seguridad ciudadana</v>
      </c>
      <c r="U1679" s="45" t="s">
        <v>121</v>
      </c>
      <c r="V1679" s="42" t="str">
        <f>VLOOKUP(Tabla1[[#This Row],[PROGRAMA]],Hoja1!A:B,2,FALSE)</f>
        <v>1631. Limpieza viaria</v>
      </c>
      <c r="W1679" s="45">
        <v>64</v>
      </c>
      <c r="X1679" s="45">
        <v>214</v>
      </c>
    </row>
    <row r="1680" spans="1:24" x14ac:dyDescent="0.25">
      <c r="A1680" s="58">
        <v>220260009071</v>
      </c>
      <c r="B1680" s="59" t="s">
        <v>485</v>
      </c>
      <c r="C1680" s="60">
        <v>46106</v>
      </c>
      <c r="D1680" s="58">
        <v>22026002152</v>
      </c>
      <c r="E1680" s="59" t="s">
        <v>2519</v>
      </c>
      <c r="F1680" s="61">
        <v>855.23</v>
      </c>
      <c r="G1680" s="59" t="s">
        <v>3009</v>
      </c>
      <c r="H1680" s="59" t="s">
        <v>3012</v>
      </c>
      <c r="I1680" s="62">
        <v>300</v>
      </c>
      <c r="J1680" s="59" t="s">
        <v>455</v>
      </c>
      <c r="K1680" s="59" t="s">
        <v>455</v>
      </c>
      <c r="L1680" s="59" t="s">
        <v>456</v>
      </c>
      <c r="M1680" s="59" t="s">
        <v>457</v>
      </c>
      <c r="N1680" s="59" t="s">
        <v>458</v>
      </c>
      <c r="O1680" s="65" t="s">
        <v>280</v>
      </c>
      <c r="P1680" s="65" t="s">
        <v>242</v>
      </c>
      <c r="Q1680" s="45" t="s">
        <v>396</v>
      </c>
      <c r="R1680" s="32" t="s">
        <v>231</v>
      </c>
      <c r="S1680" s="45" t="s">
        <v>73</v>
      </c>
      <c r="T1680" s="42" t="str">
        <f>VLOOKUP(Tabla1[[#This Row],[AREA]],Hoja1!A:B,2,FALSE)</f>
        <v>08. Tráfico y movilidad</v>
      </c>
      <c r="U1680" s="45" t="s">
        <v>117</v>
      </c>
      <c r="V1680" s="42" t="str">
        <f>VLOOKUP(Tabla1[[#This Row],[PROGRAMA]],Hoja1!A:B,2,FALSE)</f>
        <v>1532. Pavimentación vias públicas y otros servicios urbanísticos</v>
      </c>
      <c r="W1680" s="45">
        <v>64</v>
      </c>
      <c r="X1680" s="45">
        <v>214</v>
      </c>
    </row>
    <row r="1681" spans="1:24" x14ac:dyDescent="0.25">
      <c r="A1681" s="58">
        <v>220260009262</v>
      </c>
      <c r="B1681" s="59" t="s">
        <v>485</v>
      </c>
      <c r="C1681" s="60">
        <v>46107</v>
      </c>
      <c r="D1681" s="58">
        <v>22026002240</v>
      </c>
      <c r="E1681" s="59" t="s">
        <v>2611</v>
      </c>
      <c r="F1681" s="61">
        <v>1365.37</v>
      </c>
      <c r="G1681" s="59" t="s">
        <v>3009</v>
      </c>
      <c r="H1681" s="59" t="s">
        <v>3013</v>
      </c>
      <c r="I1681" s="62">
        <v>300</v>
      </c>
      <c r="J1681" s="59" t="s">
        <v>455</v>
      </c>
      <c r="K1681" s="59" t="s">
        <v>455</v>
      </c>
      <c r="L1681" s="59" t="s">
        <v>456</v>
      </c>
      <c r="M1681" s="59" t="s">
        <v>457</v>
      </c>
      <c r="N1681" s="59" t="s">
        <v>458</v>
      </c>
      <c r="O1681" s="65" t="s">
        <v>280</v>
      </c>
      <c r="P1681" s="65" t="s">
        <v>242</v>
      </c>
      <c r="Q1681" s="45" t="s">
        <v>396</v>
      </c>
      <c r="R1681" s="32" t="s">
        <v>231</v>
      </c>
      <c r="S1681" s="45" t="s">
        <v>262</v>
      </c>
      <c r="T1681" s="42" t="str">
        <f>VLOOKUP(Tabla1[[#This Row],[AREA]],Hoja1!A:B,2,FALSE)</f>
        <v>11. Salud pública y seguridad ciudadana</v>
      </c>
      <c r="U1681" s="45" t="s">
        <v>106</v>
      </c>
      <c r="V1681" s="42" t="str">
        <f>VLOOKUP(Tabla1[[#This Row],[PROGRAMA]],Hoja1!A:B,2,FALSE)</f>
        <v>1321. Policía municipal</v>
      </c>
      <c r="W1681" s="45">
        <v>64</v>
      </c>
      <c r="X1681" s="45">
        <v>214</v>
      </c>
    </row>
    <row r="1682" spans="1:24" x14ac:dyDescent="0.25">
      <c r="A1682" s="58">
        <v>220260008246</v>
      </c>
      <c r="B1682" s="59" t="s">
        <v>451</v>
      </c>
      <c r="C1682" s="60">
        <v>46099</v>
      </c>
      <c r="D1682" s="58">
        <v>22026002900</v>
      </c>
      <c r="E1682" s="59" t="s">
        <v>2602</v>
      </c>
      <c r="F1682" s="61">
        <v>12085.37</v>
      </c>
      <c r="G1682" s="59" t="s">
        <v>1465</v>
      </c>
      <c r="H1682" s="59" t="s">
        <v>3014</v>
      </c>
      <c r="I1682" s="62">
        <v>220</v>
      </c>
      <c r="J1682" s="59" t="s">
        <v>494</v>
      </c>
      <c r="K1682" s="59" t="s">
        <v>494</v>
      </c>
      <c r="L1682" s="59" t="s">
        <v>644</v>
      </c>
      <c r="M1682" s="59" t="s">
        <v>457</v>
      </c>
      <c r="N1682" s="59" t="s">
        <v>458</v>
      </c>
      <c r="O1682" s="65" t="s">
        <v>280</v>
      </c>
      <c r="P1682" s="65" t="s">
        <v>242</v>
      </c>
      <c r="Q1682" s="45">
        <v>6</v>
      </c>
      <c r="R1682" s="32" t="s">
        <v>232</v>
      </c>
      <c r="S1682" s="45" t="s">
        <v>72</v>
      </c>
      <c r="T1682" s="42" t="str">
        <f>VLOOKUP(Tabla1[[#This Row],[AREA]],Hoja1!A:B,2,FALSE)</f>
        <v>07. Medio ambiente</v>
      </c>
      <c r="U1682" s="45">
        <v>1711</v>
      </c>
      <c r="V1682" s="42" t="str">
        <f>VLOOKUP(Tabla1[[#This Row],[PROGRAMA]],Hoja1!A:B,2,FALSE)</f>
        <v>1711. Parques y jardines</v>
      </c>
      <c r="W1682" s="45">
        <v>64</v>
      </c>
      <c r="X1682" s="45">
        <v>610</v>
      </c>
    </row>
    <row r="1683" spans="1:24" x14ac:dyDescent="0.25">
      <c r="A1683" s="58">
        <v>220260008247</v>
      </c>
      <c r="B1683" s="59" t="s">
        <v>451</v>
      </c>
      <c r="C1683" s="60">
        <v>46099</v>
      </c>
      <c r="D1683" s="58">
        <v>22026002901</v>
      </c>
      <c r="E1683" s="59" t="s">
        <v>2602</v>
      </c>
      <c r="F1683" s="61">
        <v>24745.49</v>
      </c>
      <c r="G1683" s="59" t="s">
        <v>1465</v>
      </c>
      <c r="H1683" s="59" t="s">
        <v>3015</v>
      </c>
      <c r="I1683" s="62">
        <v>220</v>
      </c>
      <c r="J1683" s="59" t="s">
        <v>494</v>
      </c>
      <c r="K1683" s="59" t="s">
        <v>494</v>
      </c>
      <c r="L1683" s="59" t="s">
        <v>644</v>
      </c>
      <c r="M1683" s="59" t="s">
        <v>457</v>
      </c>
      <c r="N1683" s="59" t="s">
        <v>458</v>
      </c>
      <c r="O1683" s="65" t="s">
        <v>280</v>
      </c>
      <c r="P1683" s="65" t="s">
        <v>242</v>
      </c>
      <c r="Q1683" s="45">
        <v>6</v>
      </c>
      <c r="R1683" s="32" t="s">
        <v>232</v>
      </c>
      <c r="S1683" s="45" t="s">
        <v>72</v>
      </c>
      <c r="T1683" s="42" t="str">
        <f>VLOOKUP(Tabla1[[#This Row],[AREA]],Hoja1!A:B,2,FALSE)</f>
        <v>07. Medio ambiente</v>
      </c>
      <c r="U1683" s="45">
        <v>1711</v>
      </c>
      <c r="V1683" s="42" t="str">
        <f>VLOOKUP(Tabla1[[#This Row],[PROGRAMA]],Hoja1!A:B,2,FALSE)</f>
        <v>1711. Parques y jardines</v>
      </c>
      <c r="W1683" s="45">
        <v>64</v>
      </c>
      <c r="X1683" s="45">
        <v>610</v>
      </c>
    </row>
    <row r="1684" spans="1:24" x14ac:dyDescent="0.25">
      <c r="A1684" s="58">
        <v>220260008248</v>
      </c>
      <c r="B1684" s="59" t="s">
        <v>451</v>
      </c>
      <c r="C1684" s="60">
        <v>46099</v>
      </c>
      <c r="D1684" s="58">
        <v>22026002902</v>
      </c>
      <c r="E1684" s="59" t="s">
        <v>2602</v>
      </c>
      <c r="F1684" s="61">
        <v>17897.68</v>
      </c>
      <c r="G1684" s="59" t="s">
        <v>1465</v>
      </c>
      <c r="H1684" s="59" t="s">
        <v>3016</v>
      </c>
      <c r="I1684" s="62">
        <v>220</v>
      </c>
      <c r="J1684" s="59" t="s">
        <v>494</v>
      </c>
      <c r="K1684" s="59" t="s">
        <v>494</v>
      </c>
      <c r="L1684" s="59" t="s">
        <v>644</v>
      </c>
      <c r="M1684" s="59" t="s">
        <v>457</v>
      </c>
      <c r="N1684" s="59" t="s">
        <v>458</v>
      </c>
      <c r="O1684" s="65" t="s">
        <v>280</v>
      </c>
      <c r="P1684" s="65" t="s">
        <v>242</v>
      </c>
      <c r="Q1684" s="45">
        <v>6</v>
      </c>
      <c r="R1684" s="32" t="s">
        <v>232</v>
      </c>
      <c r="S1684" s="45" t="s">
        <v>72</v>
      </c>
      <c r="T1684" s="42" t="str">
        <f>VLOOKUP(Tabla1[[#This Row],[AREA]],Hoja1!A:B,2,FALSE)</f>
        <v>07. Medio ambiente</v>
      </c>
      <c r="U1684" s="45">
        <v>1711</v>
      </c>
      <c r="V1684" s="42" t="str">
        <f>VLOOKUP(Tabla1[[#This Row],[PROGRAMA]],Hoja1!A:B,2,FALSE)</f>
        <v>1711. Parques y jardines</v>
      </c>
      <c r="W1684" s="45">
        <v>64</v>
      </c>
      <c r="X1684" s="45">
        <v>610</v>
      </c>
    </row>
    <row r="1685" spans="1:24" x14ac:dyDescent="0.25">
      <c r="A1685" s="58">
        <v>220260008249</v>
      </c>
      <c r="B1685" s="59" t="s">
        <v>451</v>
      </c>
      <c r="C1685" s="60">
        <v>46099</v>
      </c>
      <c r="D1685" s="58">
        <v>22026002903</v>
      </c>
      <c r="E1685" s="59" t="s">
        <v>2602</v>
      </c>
      <c r="F1685" s="61">
        <v>115116.01</v>
      </c>
      <c r="G1685" s="59" t="s">
        <v>1465</v>
      </c>
      <c r="H1685" s="59" t="s">
        <v>3017</v>
      </c>
      <c r="I1685" s="62">
        <v>220</v>
      </c>
      <c r="J1685" s="59" t="s">
        <v>494</v>
      </c>
      <c r="K1685" s="59" t="s">
        <v>494</v>
      </c>
      <c r="L1685" s="59" t="s">
        <v>644</v>
      </c>
      <c r="M1685" s="59" t="s">
        <v>457</v>
      </c>
      <c r="N1685" s="59" t="s">
        <v>458</v>
      </c>
      <c r="O1685" s="65" t="s">
        <v>280</v>
      </c>
      <c r="P1685" s="65" t="s">
        <v>242</v>
      </c>
      <c r="Q1685" s="45">
        <v>6</v>
      </c>
      <c r="R1685" s="32" t="s">
        <v>232</v>
      </c>
      <c r="S1685" s="45" t="s">
        <v>72</v>
      </c>
      <c r="T1685" s="42" t="str">
        <f>VLOOKUP(Tabla1[[#This Row],[AREA]],Hoja1!A:B,2,FALSE)</f>
        <v>07. Medio ambiente</v>
      </c>
      <c r="U1685" s="45">
        <v>1711</v>
      </c>
      <c r="V1685" s="42" t="str">
        <f>VLOOKUP(Tabla1[[#This Row],[PROGRAMA]],Hoja1!A:B,2,FALSE)</f>
        <v>1711. Parques y jardines</v>
      </c>
      <c r="W1685" s="45">
        <v>64</v>
      </c>
      <c r="X1685" s="45">
        <v>610</v>
      </c>
    </row>
    <row r="1686" spans="1:24" x14ac:dyDescent="0.25">
      <c r="A1686" s="58">
        <v>220260008252</v>
      </c>
      <c r="B1686" s="59" t="s">
        <v>451</v>
      </c>
      <c r="C1686" s="60">
        <v>46099</v>
      </c>
      <c r="D1686" s="58">
        <v>22026002908</v>
      </c>
      <c r="E1686" s="59" t="s">
        <v>2602</v>
      </c>
      <c r="F1686" s="61">
        <v>6051.88</v>
      </c>
      <c r="G1686" s="59" t="s">
        <v>1465</v>
      </c>
      <c r="H1686" s="59" t="s">
        <v>3018</v>
      </c>
      <c r="I1686" s="62">
        <v>220</v>
      </c>
      <c r="J1686" s="59" t="s">
        <v>494</v>
      </c>
      <c r="K1686" s="59" t="s">
        <v>494</v>
      </c>
      <c r="L1686" s="59" t="s">
        <v>644</v>
      </c>
      <c r="M1686" s="59" t="s">
        <v>457</v>
      </c>
      <c r="N1686" s="59" t="s">
        <v>458</v>
      </c>
      <c r="O1686" s="65" t="s">
        <v>280</v>
      </c>
      <c r="P1686" s="65" t="s">
        <v>242</v>
      </c>
      <c r="Q1686" s="45">
        <v>6</v>
      </c>
      <c r="R1686" s="32" t="s">
        <v>232</v>
      </c>
      <c r="S1686" s="45" t="s">
        <v>72</v>
      </c>
      <c r="T1686" s="42" t="str">
        <f>VLOOKUP(Tabla1[[#This Row],[AREA]],Hoja1!A:B,2,FALSE)</f>
        <v>07. Medio ambiente</v>
      </c>
      <c r="U1686" s="45">
        <v>1711</v>
      </c>
      <c r="V1686" s="42" t="str">
        <f>VLOOKUP(Tabla1[[#This Row],[PROGRAMA]],Hoja1!A:B,2,FALSE)</f>
        <v>1711. Parques y jardines</v>
      </c>
      <c r="W1686" s="45">
        <v>64</v>
      </c>
      <c r="X1686" s="45">
        <v>610</v>
      </c>
    </row>
    <row r="1687" spans="1:24" x14ac:dyDescent="0.25">
      <c r="A1687" s="58">
        <v>220260005017</v>
      </c>
      <c r="B1687" s="59" t="s">
        <v>485</v>
      </c>
      <c r="C1687" s="60">
        <v>46085</v>
      </c>
      <c r="D1687" s="58">
        <v>22026002243</v>
      </c>
      <c r="E1687" s="59" t="s">
        <v>2611</v>
      </c>
      <c r="F1687" s="61">
        <v>1477.12</v>
      </c>
      <c r="G1687" s="59" t="s">
        <v>3019</v>
      </c>
      <c r="H1687" s="59" t="s">
        <v>3020</v>
      </c>
      <c r="I1687" s="62">
        <v>300</v>
      </c>
      <c r="J1687" s="59" t="s">
        <v>455</v>
      </c>
      <c r="K1687" s="59" t="s">
        <v>455</v>
      </c>
      <c r="L1687" s="59" t="s">
        <v>473</v>
      </c>
      <c r="M1687" s="59" t="s">
        <v>457</v>
      </c>
      <c r="N1687" s="59" t="s">
        <v>458</v>
      </c>
      <c r="O1687" s="65" t="s">
        <v>280</v>
      </c>
      <c r="P1687" s="65" t="s">
        <v>242</v>
      </c>
      <c r="Q1687" s="45" t="s">
        <v>396</v>
      </c>
      <c r="R1687" s="32" t="s">
        <v>231</v>
      </c>
      <c r="S1687" s="45" t="s">
        <v>262</v>
      </c>
      <c r="T1687" s="42" t="str">
        <f>VLOOKUP(Tabla1[[#This Row],[AREA]],Hoja1!A:B,2,FALSE)</f>
        <v>11. Salud pública y seguridad ciudadana</v>
      </c>
      <c r="U1687" s="45" t="s">
        <v>106</v>
      </c>
      <c r="V1687" s="42" t="str">
        <f>VLOOKUP(Tabla1[[#This Row],[PROGRAMA]],Hoja1!A:B,2,FALSE)</f>
        <v>1321. Policía municipal</v>
      </c>
      <c r="W1687" s="45">
        <v>64</v>
      </c>
      <c r="X1687" s="45">
        <v>214</v>
      </c>
    </row>
    <row r="1688" spans="1:24" x14ac:dyDescent="0.25">
      <c r="A1688" s="58">
        <v>220260005357</v>
      </c>
      <c r="B1688" s="59" t="s">
        <v>485</v>
      </c>
      <c r="C1688" s="60">
        <v>46086</v>
      </c>
      <c r="D1688" s="58">
        <v>22026002189</v>
      </c>
      <c r="E1688" s="59" t="s">
        <v>537</v>
      </c>
      <c r="F1688" s="61">
        <v>1047.18</v>
      </c>
      <c r="G1688" s="59" t="s">
        <v>3019</v>
      </c>
      <c r="H1688" s="59" t="s">
        <v>3021</v>
      </c>
      <c r="I1688" s="62">
        <v>300</v>
      </c>
      <c r="J1688" s="59" t="s">
        <v>455</v>
      </c>
      <c r="K1688" s="59" t="s">
        <v>455</v>
      </c>
      <c r="L1688" s="59" t="s">
        <v>473</v>
      </c>
      <c r="M1688" s="59" t="s">
        <v>457</v>
      </c>
      <c r="N1688" s="59" t="s">
        <v>458</v>
      </c>
      <c r="O1688" s="65" t="s">
        <v>280</v>
      </c>
      <c r="P1688" s="65" t="s">
        <v>242</v>
      </c>
      <c r="Q1688" s="45" t="s">
        <v>396</v>
      </c>
      <c r="R1688" s="32" t="s">
        <v>231</v>
      </c>
      <c r="S1688" s="45" t="s">
        <v>262</v>
      </c>
      <c r="T1688" s="42" t="str">
        <f>VLOOKUP(Tabla1[[#This Row],[AREA]],Hoja1!A:B,2,FALSE)</f>
        <v>11. Salud pública y seguridad ciudadana</v>
      </c>
      <c r="U1688" s="45" t="s">
        <v>112</v>
      </c>
      <c r="V1688" s="42" t="str">
        <f>VLOOKUP(Tabla1[[#This Row],[PROGRAMA]],Hoja1!A:B,2,FALSE)</f>
        <v>1361. Prevención y extinción de incencios</v>
      </c>
      <c r="W1688" s="45">
        <v>64</v>
      </c>
      <c r="X1688" s="45">
        <v>22199</v>
      </c>
    </row>
    <row r="1689" spans="1:24" x14ac:dyDescent="0.25">
      <c r="A1689" s="58">
        <v>220260009209</v>
      </c>
      <c r="B1689" s="59" t="s">
        <v>485</v>
      </c>
      <c r="C1689" s="60">
        <v>46107</v>
      </c>
      <c r="D1689" s="58">
        <v>22026002243</v>
      </c>
      <c r="E1689" s="59" t="s">
        <v>2611</v>
      </c>
      <c r="F1689" s="61">
        <v>1446.42</v>
      </c>
      <c r="G1689" s="59" t="s">
        <v>3019</v>
      </c>
      <c r="H1689" s="59" t="s">
        <v>3022</v>
      </c>
      <c r="I1689" s="62">
        <v>300</v>
      </c>
      <c r="J1689" s="59" t="s">
        <v>455</v>
      </c>
      <c r="K1689" s="59" t="s">
        <v>455</v>
      </c>
      <c r="L1689" s="59" t="s">
        <v>473</v>
      </c>
      <c r="M1689" s="59" t="s">
        <v>457</v>
      </c>
      <c r="N1689" s="59" t="s">
        <v>458</v>
      </c>
      <c r="O1689" s="65" t="s">
        <v>280</v>
      </c>
      <c r="P1689" s="65" t="s">
        <v>242</v>
      </c>
      <c r="Q1689" s="45" t="s">
        <v>396</v>
      </c>
      <c r="R1689" s="32" t="s">
        <v>231</v>
      </c>
      <c r="S1689" s="45" t="s">
        <v>262</v>
      </c>
      <c r="T1689" s="42" t="str">
        <f>VLOOKUP(Tabla1[[#This Row],[AREA]],Hoja1!A:B,2,FALSE)</f>
        <v>11. Salud pública y seguridad ciudadana</v>
      </c>
      <c r="U1689" s="45" t="s">
        <v>106</v>
      </c>
      <c r="V1689" s="42" t="str">
        <f>VLOOKUP(Tabla1[[#This Row],[PROGRAMA]],Hoja1!A:B,2,FALSE)</f>
        <v>1321. Policía municipal</v>
      </c>
      <c r="W1689" s="45">
        <v>64</v>
      </c>
      <c r="X1689" s="45">
        <v>214</v>
      </c>
    </row>
    <row r="1690" spans="1:24" x14ac:dyDescent="0.25">
      <c r="A1690" s="58">
        <v>220260004962</v>
      </c>
      <c r="B1690" s="59" t="s">
        <v>485</v>
      </c>
      <c r="C1690" s="60">
        <v>46085</v>
      </c>
      <c r="D1690" s="58">
        <v>22026002243</v>
      </c>
      <c r="E1690" s="59" t="s">
        <v>2611</v>
      </c>
      <c r="F1690" s="61">
        <v>384.78</v>
      </c>
      <c r="G1690" s="59" t="s">
        <v>3023</v>
      </c>
      <c r="H1690" s="59" t="s">
        <v>3024</v>
      </c>
      <c r="I1690" s="62">
        <v>300</v>
      </c>
      <c r="J1690" s="59" t="s">
        <v>558</v>
      </c>
      <c r="K1690" s="59" t="s">
        <v>558</v>
      </c>
      <c r="L1690" s="59" t="s">
        <v>473</v>
      </c>
      <c r="M1690" s="59" t="s">
        <v>457</v>
      </c>
      <c r="N1690" s="59" t="s">
        <v>458</v>
      </c>
      <c r="O1690" s="65" t="s">
        <v>280</v>
      </c>
      <c r="P1690" s="65" t="s">
        <v>242</v>
      </c>
      <c r="Q1690" s="45" t="s">
        <v>396</v>
      </c>
      <c r="R1690" s="32" t="s">
        <v>231</v>
      </c>
      <c r="S1690" s="45" t="s">
        <v>262</v>
      </c>
      <c r="T1690" s="42" t="str">
        <f>VLOOKUP(Tabla1[[#This Row],[AREA]],Hoja1!A:B,2,FALSE)</f>
        <v>11. Salud pública y seguridad ciudadana</v>
      </c>
      <c r="U1690" s="45" t="s">
        <v>106</v>
      </c>
      <c r="V1690" s="42" t="str">
        <f>VLOOKUP(Tabla1[[#This Row],[PROGRAMA]],Hoja1!A:B,2,FALSE)</f>
        <v>1321. Policía municipal</v>
      </c>
      <c r="W1690" s="45">
        <v>64</v>
      </c>
      <c r="X1690" s="45">
        <v>214</v>
      </c>
    </row>
    <row r="1691" spans="1:24" x14ac:dyDescent="0.25">
      <c r="A1691" s="58">
        <v>220260004986</v>
      </c>
      <c r="B1691" s="59" t="s">
        <v>485</v>
      </c>
      <c r="C1691" s="60">
        <v>46085</v>
      </c>
      <c r="D1691" s="58">
        <v>22026000417</v>
      </c>
      <c r="E1691" s="59" t="s">
        <v>1248</v>
      </c>
      <c r="F1691" s="61">
        <v>157.30000000000001</v>
      </c>
      <c r="G1691" s="59" t="s">
        <v>3023</v>
      </c>
      <c r="H1691" s="59" t="s">
        <v>3025</v>
      </c>
      <c r="I1691" s="62">
        <v>300</v>
      </c>
      <c r="J1691" s="59" t="s">
        <v>558</v>
      </c>
      <c r="K1691" s="59" t="s">
        <v>558</v>
      </c>
      <c r="L1691" s="59" t="s">
        <v>473</v>
      </c>
      <c r="M1691" s="59" t="s">
        <v>457</v>
      </c>
      <c r="N1691" s="59" t="s">
        <v>458</v>
      </c>
      <c r="O1691" s="65" t="s">
        <v>280</v>
      </c>
      <c r="P1691" s="65" t="s">
        <v>242</v>
      </c>
      <c r="Q1691" s="45" t="s">
        <v>396</v>
      </c>
      <c r="R1691" s="32" t="s">
        <v>231</v>
      </c>
      <c r="S1691" s="45" t="s">
        <v>262</v>
      </c>
      <c r="T1691" s="42" t="str">
        <f>VLOOKUP(Tabla1[[#This Row],[AREA]],Hoja1!A:B,2,FALSE)</f>
        <v>11. Salud pública y seguridad ciudadana</v>
      </c>
      <c r="U1691" s="45" t="s">
        <v>118</v>
      </c>
      <c r="V1691" s="42" t="str">
        <f>VLOOKUP(Tabla1[[#This Row],[PROGRAMA]],Hoja1!A:B,2,FALSE)</f>
        <v>1621. Recogida de residuos</v>
      </c>
      <c r="W1691" s="45">
        <v>64</v>
      </c>
      <c r="X1691" s="45">
        <v>22103</v>
      </c>
    </row>
    <row r="1692" spans="1:24" x14ac:dyDescent="0.25">
      <c r="A1692" s="58">
        <v>220260005037</v>
      </c>
      <c r="B1692" s="59" t="s">
        <v>485</v>
      </c>
      <c r="C1692" s="60">
        <v>46085</v>
      </c>
      <c r="D1692" s="58">
        <v>22026002243</v>
      </c>
      <c r="E1692" s="59" t="s">
        <v>2611</v>
      </c>
      <c r="F1692" s="61">
        <v>160.87</v>
      </c>
      <c r="G1692" s="59" t="s">
        <v>3023</v>
      </c>
      <c r="H1692" s="59" t="s">
        <v>3026</v>
      </c>
      <c r="I1692" s="62">
        <v>300</v>
      </c>
      <c r="J1692" s="59" t="s">
        <v>558</v>
      </c>
      <c r="K1692" s="59" t="s">
        <v>558</v>
      </c>
      <c r="L1692" s="59" t="s">
        <v>473</v>
      </c>
      <c r="M1692" s="59" t="s">
        <v>457</v>
      </c>
      <c r="N1692" s="59" t="s">
        <v>458</v>
      </c>
      <c r="O1692" s="65" t="s">
        <v>280</v>
      </c>
      <c r="P1692" s="65" t="s">
        <v>242</v>
      </c>
      <c r="Q1692" s="45" t="s">
        <v>396</v>
      </c>
      <c r="R1692" s="32" t="s">
        <v>231</v>
      </c>
      <c r="S1692" s="45" t="s">
        <v>262</v>
      </c>
      <c r="T1692" s="42" t="str">
        <f>VLOOKUP(Tabla1[[#This Row],[AREA]],Hoja1!A:B,2,FALSE)</f>
        <v>11. Salud pública y seguridad ciudadana</v>
      </c>
      <c r="U1692" s="45" t="s">
        <v>106</v>
      </c>
      <c r="V1692" s="42" t="str">
        <f>VLOOKUP(Tabla1[[#This Row],[PROGRAMA]],Hoja1!A:B,2,FALSE)</f>
        <v>1321. Policía municipal</v>
      </c>
      <c r="W1692" s="45">
        <v>64</v>
      </c>
      <c r="X1692" s="45">
        <v>214</v>
      </c>
    </row>
    <row r="1693" spans="1:24" x14ac:dyDescent="0.25">
      <c r="A1693" s="58">
        <v>220260005054</v>
      </c>
      <c r="B1693" s="59" t="s">
        <v>485</v>
      </c>
      <c r="C1693" s="60">
        <v>46085</v>
      </c>
      <c r="D1693" s="58">
        <v>22026002243</v>
      </c>
      <c r="E1693" s="59" t="s">
        <v>2611</v>
      </c>
      <c r="F1693" s="61">
        <v>32.49</v>
      </c>
      <c r="G1693" s="59" t="s">
        <v>3023</v>
      </c>
      <c r="H1693" s="59" t="s">
        <v>3027</v>
      </c>
      <c r="I1693" s="62">
        <v>300</v>
      </c>
      <c r="J1693" s="59" t="s">
        <v>558</v>
      </c>
      <c r="K1693" s="59" t="s">
        <v>558</v>
      </c>
      <c r="L1693" s="59" t="s">
        <v>473</v>
      </c>
      <c r="M1693" s="59" t="s">
        <v>457</v>
      </c>
      <c r="N1693" s="59" t="s">
        <v>458</v>
      </c>
      <c r="O1693" s="65" t="s">
        <v>280</v>
      </c>
      <c r="P1693" s="65" t="s">
        <v>242</v>
      </c>
      <c r="Q1693" s="45" t="s">
        <v>396</v>
      </c>
      <c r="R1693" s="32" t="s">
        <v>231</v>
      </c>
      <c r="S1693" s="45" t="s">
        <v>262</v>
      </c>
      <c r="T1693" s="42" t="str">
        <f>VLOOKUP(Tabla1[[#This Row],[AREA]],Hoja1!A:B,2,FALSE)</f>
        <v>11. Salud pública y seguridad ciudadana</v>
      </c>
      <c r="U1693" s="45" t="s">
        <v>106</v>
      </c>
      <c r="V1693" s="42" t="str">
        <f>VLOOKUP(Tabla1[[#This Row],[PROGRAMA]],Hoja1!A:B,2,FALSE)</f>
        <v>1321. Policía municipal</v>
      </c>
      <c r="W1693" s="45">
        <v>64</v>
      </c>
      <c r="X1693" s="45">
        <v>214</v>
      </c>
    </row>
    <row r="1694" spans="1:24" x14ac:dyDescent="0.25">
      <c r="A1694" s="58">
        <v>220260005996</v>
      </c>
      <c r="B1694" s="59" t="s">
        <v>485</v>
      </c>
      <c r="C1694" s="60">
        <v>46086</v>
      </c>
      <c r="D1694" s="58">
        <v>22026000417</v>
      </c>
      <c r="E1694" s="59" t="s">
        <v>1248</v>
      </c>
      <c r="F1694" s="61">
        <v>1273.28</v>
      </c>
      <c r="G1694" s="59" t="s">
        <v>3023</v>
      </c>
      <c r="H1694" s="59" t="s">
        <v>3028</v>
      </c>
      <c r="I1694" s="62">
        <v>300</v>
      </c>
      <c r="J1694" s="59" t="s">
        <v>558</v>
      </c>
      <c r="K1694" s="59" t="s">
        <v>558</v>
      </c>
      <c r="L1694" s="59" t="s">
        <v>473</v>
      </c>
      <c r="M1694" s="59" t="s">
        <v>457</v>
      </c>
      <c r="N1694" s="59" t="s">
        <v>458</v>
      </c>
      <c r="O1694" s="65" t="s">
        <v>280</v>
      </c>
      <c r="P1694" s="65" t="s">
        <v>242</v>
      </c>
      <c r="Q1694" s="45" t="s">
        <v>396</v>
      </c>
      <c r="R1694" s="32" t="s">
        <v>231</v>
      </c>
      <c r="S1694" s="45" t="s">
        <v>262</v>
      </c>
      <c r="T1694" s="42" t="str">
        <f>VLOOKUP(Tabla1[[#This Row],[AREA]],Hoja1!A:B,2,FALSE)</f>
        <v>11. Salud pública y seguridad ciudadana</v>
      </c>
      <c r="U1694" s="45" t="s">
        <v>118</v>
      </c>
      <c r="V1694" s="42" t="str">
        <f>VLOOKUP(Tabla1[[#This Row],[PROGRAMA]],Hoja1!A:B,2,FALSE)</f>
        <v>1621. Recogida de residuos</v>
      </c>
      <c r="W1694" s="45">
        <v>64</v>
      </c>
      <c r="X1694" s="45">
        <v>22103</v>
      </c>
    </row>
    <row r="1695" spans="1:24" x14ac:dyDescent="0.25">
      <c r="A1695" s="58">
        <v>220260006972</v>
      </c>
      <c r="B1695" s="59" t="s">
        <v>485</v>
      </c>
      <c r="C1695" s="60">
        <v>46092</v>
      </c>
      <c r="D1695" s="58">
        <v>22026000417</v>
      </c>
      <c r="E1695" s="59" t="s">
        <v>1248</v>
      </c>
      <c r="F1695" s="61">
        <v>88.94</v>
      </c>
      <c r="G1695" s="59" t="s">
        <v>3023</v>
      </c>
      <c r="H1695" s="59" t="s">
        <v>3029</v>
      </c>
      <c r="I1695" s="62">
        <v>300</v>
      </c>
      <c r="J1695" s="59" t="s">
        <v>558</v>
      </c>
      <c r="K1695" s="59" t="s">
        <v>558</v>
      </c>
      <c r="L1695" s="59" t="s">
        <v>473</v>
      </c>
      <c r="M1695" s="59" t="s">
        <v>457</v>
      </c>
      <c r="N1695" s="59" t="s">
        <v>458</v>
      </c>
      <c r="O1695" s="65" t="s">
        <v>280</v>
      </c>
      <c r="P1695" s="65" t="s">
        <v>242</v>
      </c>
      <c r="Q1695" s="45" t="s">
        <v>396</v>
      </c>
      <c r="R1695" s="32" t="s">
        <v>231</v>
      </c>
      <c r="S1695" s="45" t="s">
        <v>262</v>
      </c>
      <c r="T1695" s="42" t="str">
        <f>VLOOKUP(Tabla1[[#This Row],[AREA]],Hoja1!A:B,2,FALSE)</f>
        <v>11. Salud pública y seguridad ciudadana</v>
      </c>
      <c r="U1695" s="45" t="s">
        <v>118</v>
      </c>
      <c r="V1695" s="42" t="str">
        <f>VLOOKUP(Tabla1[[#This Row],[PROGRAMA]],Hoja1!A:B,2,FALSE)</f>
        <v>1621. Recogida de residuos</v>
      </c>
      <c r="W1695" s="45">
        <v>64</v>
      </c>
      <c r="X1695" s="45">
        <v>22103</v>
      </c>
    </row>
    <row r="1696" spans="1:24" x14ac:dyDescent="0.25">
      <c r="A1696" s="58">
        <v>220260006974</v>
      </c>
      <c r="B1696" s="59" t="s">
        <v>485</v>
      </c>
      <c r="C1696" s="60">
        <v>46092</v>
      </c>
      <c r="D1696" s="58">
        <v>22026000417</v>
      </c>
      <c r="E1696" s="59" t="s">
        <v>1248</v>
      </c>
      <c r="F1696" s="61">
        <v>580.79999999999995</v>
      </c>
      <c r="G1696" s="59" t="s">
        <v>3023</v>
      </c>
      <c r="H1696" s="59" t="s">
        <v>3030</v>
      </c>
      <c r="I1696" s="62">
        <v>300</v>
      </c>
      <c r="J1696" s="59" t="s">
        <v>558</v>
      </c>
      <c r="K1696" s="59" t="s">
        <v>558</v>
      </c>
      <c r="L1696" s="59" t="s">
        <v>473</v>
      </c>
      <c r="M1696" s="59" t="s">
        <v>457</v>
      </c>
      <c r="N1696" s="59" t="s">
        <v>458</v>
      </c>
      <c r="O1696" s="65" t="s">
        <v>280</v>
      </c>
      <c r="P1696" s="65" t="s">
        <v>242</v>
      </c>
      <c r="Q1696" s="45" t="s">
        <v>396</v>
      </c>
      <c r="R1696" s="32" t="s">
        <v>231</v>
      </c>
      <c r="S1696" s="45" t="s">
        <v>262</v>
      </c>
      <c r="T1696" s="42" t="str">
        <f>VLOOKUP(Tabla1[[#This Row],[AREA]],Hoja1!A:B,2,FALSE)</f>
        <v>11. Salud pública y seguridad ciudadana</v>
      </c>
      <c r="U1696" s="45" t="s">
        <v>118</v>
      </c>
      <c r="V1696" s="42" t="str">
        <f>VLOOKUP(Tabla1[[#This Row],[PROGRAMA]],Hoja1!A:B,2,FALSE)</f>
        <v>1621. Recogida de residuos</v>
      </c>
      <c r="W1696" s="45">
        <v>64</v>
      </c>
      <c r="X1696" s="45">
        <v>22103</v>
      </c>
    </row>
    <row r="1697" spans="1:24" x14ac:dyDescent="0.25">
      <c r="A1697" s="58">
        <v>220260006976</v>
      </c>
      <c r="B1697" s="59" t="s">
        <v>485</v>
      </c>
      <c r="C1697" s="60">
        <v>46092</v>
      </c>
      <c r="D1697" s="58">
        <v>22026000417</v>
      </c>
      <c r="E1697" s="59" t="s">
        <v>1248</v>
      </c>
      <c r="F1697" s="61">
        <v>1069.6400000000001</v>
      </c>
      <c r="G1697" s="59" t="s">
        <v>3023</v>
      </c>
      <c r="H1697" s="59" t="s">
        <v>3031</v>
      </c>
      <c r="I1697" s="62">
        <v>300</v>
      </c>
      <c r="J1697" s="59" t="s">
        <v>558</v>
      </c>
      <c r="K1697" s="59" t="s">
        <v>558</v>
      </c>
      <c r="L1697" s="59" t="s">
        <v>473</v>
      </c>
      <c r="M1697" s="59" t="s">
        <v>457</v>
      </c>
      <c r="N1697" s="59" t="s">
        <v>458</v>
      </c>
      <c r="O1697" s="65" t="s">
        <v>280</v>
      </c>
      <c r="P1697" s="65" t="s">
        <v>242</v>
      </c>
      <c r="Q1697" s="45" t="s">
        <v>396</v>
      </c>
      <c r="R1697" s="32" t="s">
        <v>231</v>
      </c>
      <c r="S1697" s="45" t="s">
        <v>262</v>
      </c>
      <c r="T1697" s="42" t="str">
        <f>VLOOKUP(Tabla1[[#This Row],[AREA]],Hoja1!A:B,2,FALSE)</f>
        <v>11. Salud pública y seguridad ciudadana</v>
      </c>
      <c r="U1697" s="45" t="s">
        <v>118</v>
      </c>
      <c r="V1697" s="42" t="str">
        <f>VLOOKUP(Tabla1[[#This Row],[PROGRAMA]],Hoja1!A:B,2,FALSE)</f>
        <v>1621. Recogida de residuos</v>
      </c>
      <c r="W1697" s="45">
        <v>64</v>
      </c>
      <c r="X1697" s="45">
        <v>22103</v>
      </c>
    </row>
    <row r="1698" spans="1:24" x14ac:dyDescent="0.25">
      <c r="A1698" s="58">
        <v>220260007146</v>
      </c>
      <c r="B1698" s="59" t="s">
        <v>485</v>
      </c>
      <c r="C1698" s="60">
        <v>46092</v>
      </c>
      <c r="D1698" s="58">
        <v>22026002243</v>
      </c>
      <c r="E1698" s="59" t="s">
        <v>2611</v>
      </c>
      <c r="F1698" s="61">
        <v>227.56</v>
      </c>
      <c r="G1698" s="59" t="s">
        <v>3023</v>
      </c>
      <c r="H1698" s="59" t="s">
        <v>3032</v>
      </c>
      <c r="I1698" s="62">
        <v>300</v>
      </c>
      <c r="J1698" s="59" t="s">
        <v>558</v>
      </c>
      <c r="K1698" s="59" t="s">
        <v>558</v>
      </c>
      <c r="L1698" s="59" t="s">
        <v>473</v>
      </c>
      <c r="M1698" s="59" t="s">
        <v>457</v>
      </c>
      <c r="N1698" s="59" t="s">
        <v>458</v>
      </c>
      <c r="O1698" s="65" t="s">
        <v>280</v>
      </c>
      <c r="P1698" s="65" t="s">
        <v>242</v>
      </c>
      <c r="Q1698" s="45" t="s">
        <v>396</v>
      </c>
      <c r="R1698" s="32" t="s">
        <v>231</v>
      </c>
      <c r="S1698" s="45" t="s">
        <v>262</v>
      </c>
      <c r="T1698" s="42" t="str">
        <f>VLOOKUP(Tabla1[[#This Row],[AREA]],Hoja1!A:B,2,FALSE)</f>
        <v>11. Salud pública y seguridad ciudadana</v>
      </c>
      <c r="U1698" s="45" t="s">
        <v>106</v>
      </c>
      <c r="V1698" s="42" t="str">
        <f>VLOOKUP(Tabla1[[#This Row],[PROGRAMA]],Hoja1!A:B,2,FALSE)</f>
        <v>1321. Policía municipal</v>
      </c>
      <c r="W1698" s="45">
        <v>64</v>
      </c>
      <c r="X1698" s="45">
        <v>214</v>
      </c>
    </row>
    <row r="1699" spans="1:24" x14ac:dyDescent="0.25">
      <c r="A1699" s="58">
        <v>220260010429</v>
      </c>
      <c r="B1699" s="59" t="s">
        <v>485</v>
      </c>
      <c r="C1699" s="60">
        <v>46108</v>
      </c>
      <c r="D1699" s="58">
        <v>22026002243</v>
      </c>
      <c r="E1699" s="59" t="s">
        <v>2611</v>
      </c>
      <c r="F1699" s="61">
        <v>1184.93</v>
      </c>
      <c r="G1699" s="59" t="s">
        <v>3023</v>
      </c>
      <c r="H1699" s="59" t="s">
        <v>3033</v>
      </c>
      <c r="I1699" s="62">
        <v>300</v>
      </c>
      <c r="J1699" s="59" t="s">
        <v>558</v>
      </c>
      <c r="K1699" s="59" t="s">
        <v>558</v>
      </c>
      <c r="L1699" s="59" t="s">
        <v>473</v>
      </c>
      <c r="M1699" s="59" t="s">
        <v>457</v>
      </c>
      <c r="N1699" s="59" t="s">
        <v>458</v>
      </c>
      <c r="O1699" s="65" t="s">
        <v>280</v>
      </c>
      <c r="P1699" s="65" t="s">
        <v>242</v>
      </c>
      <c r="Q1699" s="45" t="s">
        <v>396</v>
      </c>
      <c r="R1699" s="32" t="s">
        <v>231</v>
      </c>
      <c r="S1699" s="45" t="s">
        <v>262</v>
      </c>
      <c r="T1699" s="42" t="str">
        <f>VLOOKUP(Tabla1[[#This Row],[AREA]],Hoja1!A:B,2,FALSE)</f>
        <v>11. Salud pública y seguridad ciudadana</v>
      </c>
      <c r="U1699" s="45" t="s">
        <v>106</v>
      </c>
      <c r="V1699" s="42" t="str">
        <f>VLOOKUP(Tabla1[[#This Row],[PROGRAMA]],Hoja1!A:B,2,FALSE)</f>
        <v>1321. Policía municipal</v>
      </c>
      <c r="W1699" s="45">
        <v>64</v>
      </c>
      <c r="X1699" s="45">
        <v>214</v>
      </c>
    </row>
    <row r="1700" spans="1:24" x14ac:dyDescent="0.25">
      <c r="A1700" s="58">
        <v>220260007849</v>
      </c>
      <c r="B1700" s="59" t="s">
        <v>451</v>
      </c>
      <c r="C1700" s="60">
        <v>46098</v>
      </c>
      <c r="D1700" s="58">
        <v>22026002260</v>
      </c>
      <c r="E1700" s="59" t="s">
        <v>756</v>
      </c>
      <c r="F1700" s="61">
        <v>33425</v>
      </c>
      <c r="G1700" s="59" t="s">
        <v>986</v>
      </c>
      <c r="H1700" s="59" t="s">
        <v>3034</v>
      </c>
      <c r="I1700" s="62">
        <v>220</v>
      </c>
      <c r="J1700" s="59" t="s">
        <v>988</v>
      </c>
      <c r="K1700" s="59" t="s">
        <v>783</v>
      </c>
      <c r="L1700" s="59" t="s">
        <v>456</v>
      </c>
      <c r="M1700" s="59" t="s">
        <v>457</v>
      </c>
      <c r="N1700" s="59" t="s">
        <v>474</v>
      </c>
      <c r="O1700" s="65" t="s">
        <v>276</v>
      </c>
      <c r="P1700" s="65" t="s">
        <v>242</v>
      </c>
      <c r="Q1700" s="45" t="s">
        <v>396</v>
      </c>
      <c r="R1700" s="32" t="s">
        <v>231</v>
      </c>
      <c r="S1700" s="45" t="s">
        <v>70</v>
      </c>
      <c r="T1700" s="42" t="str">
        <f>VLOOKUP(Tabla1[[#This Row],[AREA]],Hoja1!A:B,2,FALSE)</f>
        <v>04. Hacienda, personal y modernización administrativa</v>
      </c>
      <c r="U1700" s="45" t="s">
        <v>191</v>
      </c>
      <c r="V1700" s="42" t="str">
        <f>VLOOKUP(Tabla1[[#This Row],[PROGRAMA]],Hoja1!A:B,2,FALSE)</f>
        <v>9231. Información, registro y gestión del padrón</v>
      </c>
      <c r="W1700" s="45">
        <v>64</v>
      </c>
      <c r="X1700" s="45">
        <v>22799</v>
      </c>
    </row>
    <row r="1701" spans="1:24" x14ac:dyDescent="0.25">
      <c r="A1701" s="58">
        <v>220259001067</v>
      </c>
      <c r="B1701" s="59" t="s">
        <v>451</v>
      </c>
      <c r="C1701" s="60">
        <v>46023</v>
      </c>
      <c r="D1701" s="58">
        <v>22026002079</v>
      </c>
      <c r="E1701" s="59" t="s">
        <v>2770</v>
      </c>
      <c r="F1701" s="61">
        <v>64670</v>
      </c>
      <c r="G1701" s="59" t="s">
        <v>2446</v>
      </c>
      <c r="H1701" s="59" t="s">
        <v>3035</v>
      </c>
      <c r="I1701" s="62">
        <v>220</v>
      </c>
      <c r="J1701" s="59" t="s">
        <v>455</v>
      </c>
      <c r="K1701" s="59" t="s">
        <v>455</v>
      </c>
      <c r="L1701" s="59" t="s">
        <v>456</v>
      </c>
      <c r="M1701" s="59" t="s">
        <v>801</v>
      </c>
      <c r="N1701" s="59" t="s">
        <v>468</v>
      </c>
      <c r="O1701" s="65" t="s">
        <v>278</v>
      </c>
      <c r="P1701" s="65" t="s">
        <v>242</v>
      </c>
      <c r="Q1701" s="45">
        <v>6</v>
      </c>
      <c r="R1701" s="32" t="s">
        <v>232</v>
      </c>
      <c r="S1701" s="45" t="s">
        <v>74</v>
      </c>
      <c r="T1701" s="42" t="str">
        <f>VLOOKUP(Tabla1[[#This Row],[AREA]],Hoja1!A:B,2,FALSE)</f>
        <v>09. Turismo, eventos y marca ciudad</v>
      </c>
      <c r="U1701" s="45">
        <v>4321</v>
      </c>
      <c r="V1701" s="42" t="str">
        <f>VLOOKUP(Tabla1[[#This Row],[PROGRAMA]],Hoja1!A:B,2,FALSE)</f>
        <v>4321. Turismo</v>
      </c>
      <c r="W1701" s="45">
        <v>64</v>
      </c>
      <c r="X1701" s="45">
        <v>640</v>
      </c>
    </row>
    <row r="1702" spans="1:24" x14ac:dyDescent="0.25">
      <c r="A1702" s="58">
        <v>220260004799</v>
      </c>
      <c r="B1702" s="59" t="s">
        <v>485</v>
      </c>
      <c r="C1702" s="60">
        <v>46085</v>
      </c>
      <c r="D1702" s="58">
        <v>22026001283</v>
      </c>
      <c r="E1702" s="59" t="s">
        <v>509</v>
      </c>
      <c r="F1702" s="61">
        <v>45.12</v>
      </c>
      <c r="G1702" s="59" t="s">
        <v>2001</v>
      </c>
      <c r="H1702" s="59" t="s">
        <v>3036</v>
      </c>
      <c r="I1702" s="62">
        <v>300</v>
      </c>
      <c r="J1702" s="59" t="s">
        <v>455</v>
      </c>
      <c r="K1702" s="59" t="s">
        <v>455</v>
      </c>
      <c r="L1702" s="59" t="s">
        <v>473</v>
      </c>
      <c r="M1702" s="59" t="s">
        <v>457</v>
      </c>
      <c r="N1702" s="59" t="s">
        <v>458</v>
      </c>
      <c r="O1702" s="65" t="s">
        <v>280</v>
      </c>
      <c r="P1702" s="65" t="s">
        <v>242</v>
      </c>
      <c r="Q1702" s="45" t="s">
        <v>396</v>
      </c>
      <c r="R1702" s="32" t="s">
        <v>231</v>
      </c>
      <c r="S1702" s="45" t="s">
        <v>75</v>
      </c>
      <c r="T1702" s="42" t="str">
        <f>VLOOKUP(Tabla1[[#This Row],[AREA]],Hoja1!A:B,2,FALSE)</f>
        <v>10. Personas mayores, familia y servicios sociales</v>
      </c>
      <c r="U1702" s="45" t="s">
        <v>132</v>
      </c>
      <c r="V1702" s="42" t="str">
        <f>VLOOKUP(Tabla1[[#This Row],[PROGRAMA]],Hoja1!A:B,2,FALSE)</f>
        <v>2312. Iniciativas sociales</v>
      </c>
      <c r="W1702" s="45">
        <v>64</v>
      </c>
      <c r="X1702" s="45">
        <v>212</v>
      </c>
    </row>
    <row r="1703" spans="1:24" x14ac:dyDescent="0.25">
      <c r="A1703" s="58">
        <v>220260004853</v>
      </c>
      <c r="B1703" s="59" t="s">
        <v>485</v>
      </c>
      <c r="C1703" s="60">
        <v>46085</v>
      </c>
      <c r="D1703" s="58">
        <v>22026001022</v>
      </c>
      <c r="E1703" s="59" t="s">
        <v>540</v>
      </c>
      <c r="F1703" s="61">
        <v>280.14999999999998</v>
      </c>
      <c r="G1703" s="59" t="s">
        <v>2001</v>
      </c>
      <c r="H1703" s="59" t="s">
        <v>3037</v>
      </c>
      <c r="I1703" s="62">
        <v>300</v>
      </c>
      <c r="J1703" s="59" t="s">
        <v>455</v>
      </c>
      <c r="K1703" s="59" t="s">
        <v>455</v>
      </c>
      <c r="L1703" s="59" t="s">
        <v>473</v>
      </c>
      <c r="M1703" s="59" t="s">
        <v>457</v>
      </c>
      <c r="N1703" s="59" t="s">
        <v>458</v>
      </c>
      <c r="O1703" s="65" t="s">
        <v>280</v>
      </c>
      <c r="P1703" s="65" t="s">
        <v>242</v>
      </c>
      <c r="Q1703" s="45" t="s">
        <v>396</v>
      </c>
      <c r="R1703" s="32" t="s">
        <v>231</v>
      </c>
      <c r="S1703" s="45" t="s">
        <v>75</v>
      </c>
      <c r="T1703" s="42" t="str">
        <f>VLOOKUP(Tabla1[[#This Row],[AREA]],Hoja1!A:B,2,FALSE)</f>
        <v>10. Personas mayores, familia y servicios sociales</v>
      </c>
      <c r="U1703" s="45" t="s">
        <v>130</v>
      </c>
      <c r="V1703" s="42" t="str">
        <f>VLOOKUP(Tabla1[[#This Row],[PROGRAMA]],Hoja1!A:B,2,FALSE)</f>
        <v>2311. Intervención social</v>
      </c>
      <c r="W1703" s="45">
        <v>64</v>
      </c>
      <c r="X1703" s="45">
        <v>212</v>
      </c>
    </row>
    <row r="1704" spans="1:24" x14ac:dyDescent="0.25">
      <c r="A1704" s="58">
        <v>220260005367</v>
      </c>
      <c r="B1704" s="59" t="s">
        <v>485</v>
      </c>
      <c r="C1704" s="60">
        <v>46086</v>
      </c>
      <c r="D1704" s="58">
        <v>22026002189</v>
      </c>
      <c r="E1704" s="59" t="s">
        <v>537</v>
      </c>
      <c r="F1704" s="61">
        <v>24.37</v>
      </c>
      <c r="G1704" s="59" t="s">
        <v>2001</v>
      </c>
      <c r="H1704" s="59" t="s">
        <v>3038</v>
      </c>
      <c r="I1704" s="62">
        <v>300</v>
      </c>
      <c r="J1704" s="59" t="s">
        <v>455</v>
      </c>
      <c r="K1704" s="59" t="s">
        <v>455</v>
      </c>
      <c r="L1704" s="59" t="s">
        <v>473</v>
      </c>
      <c r="M1704" s="59" t="s">
        <v>457</v>
      </c>
      <c r="N1704" s="59" t="s">
        <v>458</v>
      </c>
      <c r="O1704" s="65" t="s">
        <v>280</v>
      </c>
      <c r="P1704" s="65" t="s">
        <v>242</v>
      </c>
      <c r="Q1704" s="45" t="s">
        <v>396</v>
      </c>
      <c r="R1704" s="32" t="s">
        <v>231</v>
      </c>
      <c r="S1704" s="45" t="s">
        <v>262</v>
      </c>
      <c r="T1704" s="42" t="str">
        <f>VLOOKUP(Tabla1[[#This Row],[AREA]],Hoja1!A:B,2,FALSE)</f>
        <v>11. Salud pública y seguridad ciudadana</v>
      </c>
      <c r="U1704" s="45" t="s">
        <v>112</v>
      </c>
      <c r="V1704" s="42" t="str">
        <f>VLOOKUP(Tabla1[[#This Row],[PROGRAMA]],Hoja1!A:B,2,FALSE)</f>
        <v>1361. Prevención y extinción de incencios</v>
      </c>
      <c r="W1704" s="45">
        <v>64</v>
      </c>
      <c r="X1704" s="45">
        <v>22199</v>
      </c>
    </row>
    <row r="1705" spans="1:24" x14ac:dyDescent="0.25">
      <c r="A1705" s="58">
        <v>220260007088</v>
      </c>
      <c r="B1705" s="59" t="s">
        <v>485</v>
      </c>
      <c r="C1705" s="60">
        <v>46092</v>
      </c>
      <c r="D1705" s="58">
        <v>22026002189</v>
      </c>
      <c r="E1705" s="59" t="s">
        <v>537</v>
      </c>
      <c r="F1705" s="61">
        <v>2938.32</v>
      </c>
      <c r="G1705" s="59" t="s">
        <v>2001</v>
      </c>
      <c r="H1705" s="59" t="s">
        <v>3039</v>
      </c>
      <c r="I1705" s="62">
        <v>300</v>
      </c>
      <c r="J1705" s="59" t="s">
        <v>455</v>
      </c>
      <c r="K1705" s="59" t="s">
        <v>455</v>
      </c>
      <c r="L1705" s="59" t="s">
        <v>473</v>
      </c>
      <c r="M1705" s="59" t="s">
        <v>457</v>
      </c>
      <c r="N1705" s="59" t="s">
        <v>458</v>
      </c>
      <c r="O1705" s="65" t="s">
        <v>280</v>
      </c>
      <c r="P1705" s="65" t="s">
        <v>242</v>
      </c>
      <c r="Q1705" s="45" t="s">
        <v>396</v>
      </c>
      <c r="R1705" s="32" t="s">
        <v>231</v>
      </c>
      <c r="S1705" s="45" t="s">
        <v>262</v>
      </c>
      <c r="T1705" s="42" t="str">
        <f>VLOOKUP(Tabla1[[#This Row],[AREA]],Hoja1!A:B,2,FALSE)</f>
        <v>11. Salud pública y seguridad ciudadana</v>
      </c>
      <c r="U1705" s="45" t="s">
        <v>112</v>
      </c>
      <c r="V1705" s="42" t="str">
        <f>VLOOKUP(Tabla1[[#This Row],[PROGRAMA]],Hoja1!A:B,2,FALSE)</f>
        <v>1361. Prevención y extinción de incencios</v>
      </c>
      <c r="W1705" s="45">
        <v>64</v>
      </c>
      <c r="X1705" s="45">
        <v>22199</v>
      </c>
    </row>
    <row r="1706" spans="1:24" x14ac:dyDescent="0.25">
      <c r="A1706" s="58">
        <v>220260008228</v>
      </c>
      <c r="B1706" s="59" t="s">
        <v>485</v>
      </c>
      <c r="C1706" s="60">
        <v>46099</v>
      </c>
      <c r="D1706" s="58">
        <v>22026002189</v>
      </c>
      <c r="E1706" s="59" t="s">
        <v>537</v>
      </c>
      <c r="F1706" s="61">
        <v>4774.7700000000004</v>
      </c>
      <c r="G1706" s="59" t="s">
        <v>2001</v>
      </c>
      <c r="H1706" s="59" t="s">
        <v>3040</v>
      </c>
      <c r="I1706" s="62">
        <v>300</v>
      </c>
      <c r="J1706" s="59" t="s">
        <v>455</v>
      </c>
      <c r="K1706" s="59" t="s">
        <v>455</v>
      </c>
      <c r="L1706" s="59" t="s">
        <v>473</v>
      </c>
      <c r="M1706" s="59" t="s">
        <v>457</v>
      </c>
      <c r="N1706" s="59" t="s">
        <v>458</v>
      </c>
      <c r="O1706" s="65" t="s">
        <v>280</v>
      </c>
      <c r="P1706" s="65" t="s">
        <v>242</v>
      </c>
      <c r="Q1706" s="45" t="s">
        <v>396</v>
      </c>
      <c r="R1706" s="32" t="s">
        <v>231</v>
      </c>
      <c r="S1706" s="45" t="s">
        <v>262</v>
      </c>
      <c r="T1706" s="42" t="str">
        <f>VLOOKUP(Tabla1[[#This Row],[AREA]],Hoja1!A:B,2,FALSE)</f>
        <v>11. Salud pública y seguridad ciudadana</v>
      </c>
      <c r="U1706" s="45" t="s">
        <v>112</v>
      </c>
      <c r="V1706" s="42" t="str">
        <f>VLOOKUP(Tabla1[[#This Row],[PROGRAMA]],Hoja1!A:B,2,FALSE)</f>
        <v>1361. Prevención y extinción de incencios</v>
      </c>
      <c r="W1706" s="45">
        <v>64</v>
      </c>
      <c r="X1706" s="45">
        <v>22199</v>
      </c>
    </row>
    <row r="1707" spans="1:24" x14ac:dyDescent="0.25">
      <c r="A1707" s="58">
        <v>220260004988</v>
      </c>
      <c r="B1707" s="59" t="s">
        <v>485</v>
      </c>
      <c r="C1707" s="60">
        <v>46085</v>
      </c>
      <c r="D1707" s="58">
        <v>22026000422</v>
      </c>
      <c r="E1707" s="59" t="s">
        <v>2707</v>
      </c>
      <c r="F1707" s="61">
        <v>469.86</v>
      </c>
      <c r="G1707" s="59" t="s">
        <v>3041</v>
      </c>
      <c r="H1707" s="59" t="s">
        <v>2691</v>
      </c>
      <c r="I1707" s="62">
        <v>300</v>
      </c>
      <c r="J1707" s="59" t="s">
        <v>3042</v>
      </c>
      <c r="K1707" s="59" t="s">
        <v>455</v>
      </c>
      <c r="L1707" s="59" t="s">
        <v>473</v>
      </c>
      <c r="M1707" s="59" t="s">
        <v>457</v>
      </c>
      <c r="N1707" s="59" t="s">
        <v>458</v>
      </c>
      <c r="O1707" s="65" t="s">
        <v>280</v>
      </c>
      <c r="P1707" s="65" t="s">
        <v>242</v>
      </c>
      <c r="Q1707" s="45" t="s">
        <v>396</v>
      </c>
      <c r="R1707" s="32" t="s">
        <v>231</v>
      </c>
      <c r="S1707" s="45" t="s">
        <v>262</v>
      </c>
      <c r="T1707" s="42" t="str">
        <f>VLOOKUP(Tabla1[[#This Row],[AREA]],Hoja1!A:B,2,FALSE)</f>
        <v>11. Salud pública y seguridad ciudadana</v>
      </c>
      <c r="U1707" s="45" t="s">
        <v>118</v>
      </c>
      <c r="V1707" s="42" t="str">
        <f>VLOOKUP(Tabla1[[#This Row],[PROGRAMA]],Hoja1!A:B,2,FALSE)</f>
        <v>1621. Recogida de residuos</v>
      </c>
      <c r="W1707" s="45">
        <v>64</v>
      </c>
      <c r="X1707" s="45">
        <v>22199</v>
      </c>
    </row>
    <row r="1708" spans="1:24" x14ac:dyDescent="0.25">
      <c r="A1708" s="58">
        <v>220260006264</v>
      </c>
      <c r="B1708" s="59" t="s">
        <v>451</v>
      </c>
      <c r="C1708" s="60">
        <v>46087</v>
      </c>
      <c r="D1708" s="58">
        <v>22026002659</v>
      </c>
      <c r="E1708" s="59" t="s">
        <v>1390</v>
      </c>
      <c r="F1708" s="61">
        <v>2834.43</v>
      </c>
      <c r="G1708" s="59" t="s">
        <v>1391</v>
      </c>
      <c r="H1708" s="59" t="s">
        <v>3043</v>
      </c>
      <c r="I1708" s="62">
        <v>220</v>
      </c>
      <c r="J1708" s="59" t="s">
        <v>1349</v>
      </c>
      <c r="K1708" s="59" t="s">
        <v>455</v>
      </c>
      <c r="L1708" s="59" t="s">
        <v>456</v>
      </c>
      <c r="M1708" s="59" t="s">
        <v>467</v>
      </c>
      <c r="N1708" s="59" t="s">
        <v>468</v>
      </c>
      <c r="O1708" s="65" t="s">
        <v>281</v>
      </c>
      <c r="P1708" s="65" t="s">
        <v>242</v>
      </c>
      <c r="Q1708" s="45" t="s">
        <v>396</v>
      </c>
      <c r="R1708" s="32" t="s">
        <v>231</v>
      </c>
      <c r="S1708" s="45" t="s">
        <v>75</v>
      </c>
      <c r="T1708" s="42" t="str">
        <f>VLOOKUP(Tabla1[[#This Row],[AREA]],Hoja1!A:B,2,FALSE)</f>
        <v>10. Personas mayores, familia y servicios sociales</v>
      </c>
      <c r="U1708" s="45" t="s">
        <v>130</v>
      </c>
      <c r="V1708" s="42" t="str">
        <f>VLOOKUP(Tabla1[[#This Row],[PROGRAMA]],Hoja1!A:B,2,FALSE)</f>
        <v>2311. Intervención social</v>
      </c>
      <c r="W1708" s="45">
        <v>64</v>
      </c>
      <c r="X1708" s="45">
        <v>22699</v>
      </c>
    </row>
    <row r="1709" spans="1:24" x14ac:dyDescent="0.25">
      <c r="A1709" s="58">
        <v>220250048072</v>
      </c>
      <c r="B1709" s="59" t="s">
        <v>451</v>
      </c>
      <c r="C1709" s="60">
        <v>46099</v>
      </c>
      <c r="D1709" s="58">
        <v>22025003202</v>
      </c>
      <c r="E1709" s="59" t="s">
        <v>3044</v>
      </c>
      <c r="F1709" s="61">
        <v>342244.87</v>
      </c>
      <c r="G1709" s="59" t="s">
        <v>3045</v>
      </c>
      <c r="H1709" s="59" t="s">
        <v>3046</v>
      </c>
      <c r="I1709" s="62">
        <v>220</v>
      </c>
      <c r="J1709" s="59" t="s">
        <v>455</v>
      </c>
      <c r="K1709" s="59" t="s">
        <v>455</v>
      </c>
      <c r="L1709" s="59" t="s">
        <v>473</v>
      </c>
      <c r="M1709" s="59" t="s">
        <v>457</v>
      </c>
      <c r="N1709" s="59" t="s">
        <v>458</v>
      </c>
      <c r="O1709" s="65" t="s">
        <v>276</v>
      </c>
      <c r="P1709" s="65" t="s">
        <v>242</v>
      </c>
      <c r="Q1709" s="45" t="s">
        <v>397</v>
      </c>
      <c r="R1709" s="32" t="s">
        <v>232</v>
      </c>
      <c r="S1709" s="45" t="s">
        <v>66</v>
      </c>
      <c r="T1709" s="42" t="str">
        <f>VLOOKUP(Tabla1[[#This Row],[AREA]],Hoja1!A:B,2,FALSE)</f>
        <v>01. Alcaldía</v>
      </c>
      <c r="U1709" s="45" t="s">
        <v>265</v>
      </c>
      <c r="V1709" s="42" t="str">
        <f>VLOOKUP(Tabla1[[#This Row],[PROGRAMA]],Hoja1!A:B,2,FALSE)</f>
        <v>4331. Desarrollo empresarial</v>
      </c>
      <c r="W1709" s="45">
        <v>64</v>
      </c>
      <c r="X1709" s="45">
        <v>625</v>
      </c>
    </row>
    <row r="1710" spans="1:24" x14ac:dyDescent="0.25">
      <c r="A1710" s="58">
        <v>220260006041</v>
      </c>
      <c r="B1710" s="59" t="s">
        <v>1359</v>
      </c>
      <c r="C1710" s="60">
        <v>46086</v>
      </c>
      <c r="D1710" s="58">
        <v>22026001141</v>
      </c>
      <c r="E1710" s="59" t="s">
        <v>1636</v>
      </c>
      <c r="F1710" s="61">
        <v>-13039.76</v>
      </c>
      <c r="G1710" s="59" t="s">
        <v>1747</v>
      </c>
      <c r="H1710" s="59" t="s">
        <v>1748</v>
      </c>
      <c r="I1710" s="62">
        <v>220</v>
      </c>
      <c r="J1710" s="59" t="s">
        <v>1749</v>
      </c>
      <c r="K1710" s="59" t="s">
        <v>478</v>
      </c>
      <c r="L1710" s="59" t="s">
        <v>473</v>
      </c>
      <c r="M1710" s="59" t="s">
        <v>457</v>
      </c>
      <c r="N1710" s="59" t="s">
        <v>458</v>
      </c>
      <c r="O1710" s="65" t="s">
        <v>276</v>
      </c>
      <c r="P1710" s="65" t="s">
        <v>242</v>
      </c>
      <c r="Q1710" s="45" t="s">
        <v>396</v>
      </c>
      <c r="R1710" s="32" t="s">
        <v>231</v>
      </c>
      <c r="S1710" s="45" t="s">
        <v>262</v>
      </c>
      <c r="T1710" s="42" t="str">
        <f>VLOOKUP(Tabla1[[#This Row],[AREA]],Hoja1!A:B,2,FALSE)</f>
        <v>11. Salud pública y seguridad ciudadana</v>
      </c>
      <c r="U1710" s="45" t="s">
        <v>118</v>
      </c>
      <c r="V1710" s="42" t="str">
        <f>VLOOKUP(Tabla1[[#This Row],[PROGRAMA]],Hoja1!A:B,2,FALSE)</f>
        <v>1621. Recogida de residuos</v>
      </c>
      <c r="W1710" s="45">
        <v>64</v>
      </c>
      <c r="X1710" s="45">
        <v>204</v>
      </c>
    </row>
    <row r="1711" spans="1:24" x14ac:dyDescent="0.25">
      <c r="A1711" s="58">
        <v>220260004774</v>
      </c>
      <c r="B1711" s="59" t="s">
        <v>485</v>
      </c>
      <c r="C1711" s="60">
        <v>46085</v>
      </c>
      <c r="D1711" s="58">
        <v>22026001022</v>
      </c>
      <c r="E1711" s="59" t="s">
        <v>540</v>
      </c>
      <c r="F1711" s="61">
        <v>37.69</v>
      </c>
      <c r="G1711" s="59" t="s">
        <v>2058</v>
      </c>
      <c r="H1711" s="59" t="s">
        <v>3047</v>
      </c>
      <c r="I1711" s="62">
        <v>300</v>
      </c>
      <c r="J1711" s="59" t="s">
        <v>455</v>
      </c>
      <c r="K1711" s="59" t="s">
        <v>455</v>
      </c>
      <c r="L1711" s="59" t="s">
        <v>473</v>
      </c>
      <c r="M1711" s="59" t="s">
        <v>457</v>
      </c>
      <c r="N1711" s="59" t="s">
        <v>458</v>
      </c>
      <c r="O1711" s="65" t="s">
        <v>280</v>
      </c>
      <c r="P1711" s="65" t="s">
        <v>242</v>
      </c>
      <c r="Q1711" s="45" t="s">
        <v>396</v>
      </c>
      <c r="R1711" s="32" t="s">
        <v>231</v>
      </c>
      <c r="S1711" s="45" t="s">
        <v>75</v>
      </c>
      <c r="T1711" s="42" t="str">
        <f>VLOOKUP(Tabla1[[#This Row],[AREA]],Hoja1!A:B,2,FALSE)</f>
        <v>10. Personas mayores, familia y servicios sociales</v>
      </c>
      <c r="U1711" s="45" t="s">
        <v>130</v>
      </c>
      <c r="V1711" s="42" t="str">
        <f>VLOOKUP(Tabla1[[#This Row],[PROGRAMA]],Hoja1!A:B,2,FALSE)</f>
        <v>2311. Intervención social</v>
      </c>
      <c r="W1711" s="45">
        <v>64</v>
      </c>
      <c r="X1711" s="45">
        <v>212</v>
      </c>
    </row>
    <row r="1712" spans="1:24" x14ac:dyDescent="0.25">
      <c r="A1712" s="58">
        <v>220260005045</v>
      </c>
      <c r="B1712" s="59" t="s">
        <v>485</v>
      </c>
      <c r="C1712" s="60">
        <v>46085</v>
      </c>
      <c r="D1712" s="58">
        <v>22026002250</v>
      </c>
      <c r="E1712" s="59" t="s">
        <v>968</v>
      </c>
      <c r="F1712" s="61">
        <v>19.239999999999998</v>
      </c>
      <c r="G1712" s="59" t="s">
        <v>2058</v>
      </c>
      <c r="H1712" s="59" t="s">
        <v>3048</v>
      </c>
      <c r="I1712" s="62">
        <v>300</v>
      </c>
      <c r="J1712" s="59" t="s">
        <v>455</v>
      </c>
      <c r="K1712" s="59" t="s">
        <v>455</v>
      </c>
      <c r="L1712" s="59" t="s">
        <v>473</v>
      </c>
      <c r="M1712" s="59" t="s">
        <v>457</v>
      </c>
      <c r="N1712" s="59" t="s">
        <v>458</v>
      </c>
      <c r="O1712" s="65" t="s">
        <v>280</v>
      </c>
      <c r="P1712" s="65" t="s">
        <v>242</v>
      </c>
      <c r="Q1712" s="45" t="s">
        <v>396</v>
      </c>
      <c r="R1712" s="32" t="s">
        <v>231</v>
      </c>
      <c r="S1712" s="45" t="s">
        <v>262</v>
      </c>
      <c r="T1712" s="42" t="str">
        <f>VLOOKUP(Tabla1[[#This Row],[AREA]],Hoja1!A:B,2,FALSE)</f>
        <v>11. Salud pública y seguridad ciudadana</v>
      </c>
      <c r="U1712" s="45" t="s">
        <v>106</v>
      </c>
      <c r="V1712" s="42" t="str">
        <f>VLOOKUP(Tabla1[[#This Row],[PROGRAMA]],Hoja1!A:B,2,FALSE)</f>
        <v>1321. Policía municipal</v>
      </c>
      <c r="W1712" s="45">
        <v>64</v>
      </c>
      <c r="X1712" s="45">
        <v>22699</v>
      </c>
    </row>
    <row r="1713" spans="1:24" x14ac:dyDescent="0.25">
      <c r="A1713" s="58">
        <v>220260005481</v>
      </c>
      <c r="B1713" s="59" t="s">
        <v>485</v>
      </c>
      <c r="C1713" s="60">
        <v>46086</v>
      </c>
      <c r="D1713" s="58">
        <v>22026000943</v>
      </c>
      <c r="E1713" s="59" t="s">
        <v>507</v>
      </c>
      <c r="F1713" s="61">
        <v>110.03</v>
      </c>
      <c r="G1713" s="59" t="s">
        <v>2058</v>
      </c>
      <c r="H1713" s="59" t="s">
        <v>2827</v>
      </c>
      <c r="I1713" s="62">
        <v>300</v>
      </c>
      <c r="J1713" s="59" t="s">
        <v>455</v>
      </c>
      <c r="K1713" s="59" t="s">
        <v>455</v>
      </c>
      <c r="L1713" s="59" t="s">
        <v>473</v>
      </c>
      <c r="M1713" s="59" t="s">
        <v>457</v>
      </c>
      <c r="N1713" s="59" t="s">
        <v>458</v>
      </c>
      <c r="O1713" s="65" t="s">
        <v>280</v>
      </c>
      <c r="P1713" s="65" t="s">
        <v>242</v>
      </c>
      <c r="Q1713" s="45" t="s">
        <v>396</v>
      </c>
      <c r="R1713" s="32" t="s">
        <v>231</v>
      </c>
      <c r="S1713" s="45" t="s">
        <v>71</v>
      </c>
      <c r="T1713" s="42" t="str">
        <f>VLOOKUP(Tabla1[[#This Row],[AREA]],Hoja1!A:B,2,FALSE)</f>
        <v>06. Educación y cultura</v>
      </c>
      <c r="U1713" s="45" t="s">
        <v>147</v>
      </c>
      <c r="V1713" s="42" t="str">
        <f>VLOOKUP(Tabla1[[#This Row],[PROGRAMA]],Hoja1!A:B,2,FALSE)</f>
        <v>3232. Conservación y mantenimiento centros educación infantil y primaria</v>
      </c>
      <c r="W1713" s="45">
        <v>64</v>
      </c>
      <c r="X1713" s="45">
        <v>212</v>
      </c>
    </row>
    <row r="1714" spans="1:24" x14ac:dyDescent="0.25">
      <c r="A1714" s="58">
        <v>220260006847</v>
      </c>
      <c r="B1714" s="59" t="s">
        <v>485</v>
      </c>
      <c r="C1714" s="60">
        <v>46092</v>
      </c>
      <c r="D1714" s="58">
        <v>22026001284</v>
      </c>
      <c r="E1714" s="59" t="s">
        <v>509</v>
      </c>
      <c r="F1714" s="61">
        <v>33.25</v>
      </c>
      <c r="G1714" s="59" t="s">
        <v>2058</v>
      </c>
      <c r="H1714" s="59" t="s">
        <v>3049</v>
      </c>
      <c r="I1714" s="62">
        <v>300</v>
      </c>
      <c r="J1714" s="59" t="s">
        <v>455</v>
      </c>
      <c r="K1714" s="59" t="s">
        <v>455</v>
      </c>
      <c r="L1714" s="59" t="s">
        <v>473</v>
      </c>
      <c r="M1714" s="59" t="s">
        <v>457</v>
      </c>
      <c r="N1714" s="59" t="s">
        <v>458</v>
      </c>
      <c r="O1714" s="65" t="s">
        <v>280</v>
      </c>
      <c r="P1714" s="65" t="s">
        <v>242</v>
      </c>
      <c r="Q1714" s="45" t="s">
        <v>396</v>
      </c>
      <c r="R1714" s="32" t="s">
        <v>231</v>
      </c>
      <c r="S1714" s="45" t="s">
        <v>75</v>
      </c>
      <c r="T1714" s="42" t="str">
        <f>VLOOKUP(Tabla1[[#This Row],[AREA]],Hoja1!A:B,2,FALSE)</f>
        <v>10. Personas mayores, familia y servicios sociales</v>
      </c>
      <c r="U1714" s="45" t="s">
        <v>132</v>
      </c>
      <c r="V1714" s="42" t="str">
        <f>VLOOKUP(Tabla1[[#This Row],[PROGRAMA]],Hoja1!A:B,2,FALSE)</f>
        <v>2312. Iniciativas sociales</v>
      </c>
      <c r="W1714" s="45">
        <v>64</v>
      </c>
      <c r="X1714" s="45">
        <v>212</v>
      </c>
    </row>
    <row r="1715" spans="1:24" x14ac:dyDescent="0.25">
      <c r="A1715" s="58">
        <v>220260007998</v>
      </c>
      <c r="B1715" s="59" t="s">
        <v>485</v>
      </c>
      <c r="C1715" s="60">
        <v>46099</v>
      </c>
      <c r="D1715" s="58">
        <v>22026000943</v>
      </c>
      <c r="E1715" s="59" t="s">
        <v>507</v>
      </c>
      <c r="F1715" s="61">
        <v>75.95</v>
      </c>
      <c r="G1715" s="59" t="s">
        <v>2058</v>
      </c>
      <c r="H1715" s="59" t="s">
        <v>3050</v>
      </c>
      <c r="I1715" s="62">
        <v>300</v>
      </c>
      <c r="J1715" s="59" t="s">
        <v>455</v>
      </c>
      <c r="K1715" s="59" t="s">
        <v>455</v>
      </c>
      <c r="L1715" s="59" t="s">
        <v>473</v>
      </c>
      <c r="M1715" s="59" t="s">
        <v>457</v>
      </c>
      <c r="N1715" s="59" t="s">
        <v>458</v>
      </c>
      <c r="O1715" s="65" t="s">
        <v>280</v>
      </c>
      <c r="P1715" s="65" t="s">
        <v>242</v>
      </c>
      <c r="Q1715" s="45" t="s">
        <v>396</v>
      </c>
      <c r="R1715" s="32" t="s">
        <v>231</v>
      </c>
      <c r="S1715" s="45" t="s">
        <v>71</v>
      </c>
      <c r="T1715" s="42" t="str">
        <f>VLOOKUP(Tabla1[[#This Row],[AREA]],Hoja1!A:B,2,FALSE)</f>
        <v>06. Educación y cultura</v>
      </c>
      <c r="U1715" s="45" t="s">
        <v>147</v>
      </c>
      <c r="V1715" s="42" t="str">
        <f>VLOOKUP(Tabla1[[#This Row],[PROGRAMA]],Hoja1!A:B,2,FALSE)</f>
        <v>3232. Conservación y mantenimiento centros educación infantil y primaria</v>
      </c>
      <c r="W1715" s="45">
        <v>64</v>
      </c>
      <c r="X1715" s="45">
        <v>212</v>
      </c>
    </row>
    <row r="1716" spans="1:24" x14ac:dyDescent="0.25">
      <c r="A1716" s="58">
        <v>220260008027</v>
      </c>
      <c r="B1716" s="59" t="s">
        <v>485</v>
      </c>
      <c r="C1716" s="60">
        <v>46099</v>
      </c>
      <c r="D1716" s="58">
        <v>22026002189</v>
      </c>
      <c r="E1716" s="59" t="s">
        <v>537</v>
      </c>
      <c r="F1716" s="61">
        <v>487.69</v>
      </c>
      <c r="G1716" s="59" t="s">
        <v>2058</v>
      </c>
      <c r="H1716" s="59" t="s">
        <v>3051</v>
      </c>
      <c r="I1716" s="62">
        <v>300</v>
      </c>
      <c r="J1716" s="59" t="s">
        <v>455</v>
      </c>
      <c r="K1716" s="59" t="s">
        <v>455</v>
      </c>
      <c r="L1716" s="59" t="s">
        <v>473</v>
      </c>
      <c r="M1716" s="59" t="s">
        <v>457</v>
      </c>
      <c r="N1716" s="59" t="s">
        <v>458</v>
      </c>
      <c r="O1716" s="65" t="s">
        <v>280</v>
      </c>
      <c r="P1716" s="65" t="s">
        <v>242</v>
      </c>
      <c r="Q1716" s="45" t="s">
        <v>396</v>
      </c>
      <c r="R1716" s="32" t="s">
        <v>231</v>
      </c>
      <c r="S1716" s="45" t="s">
        <v>262</v>
      </c>
      <c r="T1716" s="42" t="str">
        <f>VLOOKUP(Tabla1[[#This Row],[AREA]],Hoja1!A:B,2,FALSE)</f>
        <v>11. Salud pública y seguridad ciudadana</v>
      </c>
      <c r="U1716" s="45" t="s">
        <v>112</v>
      </c>
      <c r="V1716" s="42" t="str">
        <f>VLOOKUP(Tabla1[[#This Row],[PROGRAMA]],Hoja1!A:B,2,FALSE)</f>
        <v>1361. Prevención y extinción de incencios</v>
      </c>
      <c r="W1716" s="45">
        <v>64</v>
      </c>
      <c r="X1716" s="45">
        <v>22199</v>
      </c>
    </row>
    <row r="1717" spans="1:24" x14ac:dyDescent="0.25">
      <c r="A1717" s="58">
        <v>220260004972</v>
      </c>
      <c r="B1717" s="59" t="s">
        <v>485</v>
      </c>
      <c r="C1717" s="60">
        <v>46085</v>
      </c>
      <c r="D1717" s="58">
        <v>22026000427</v>
      </c>
      <c r="E1717" s="59" t="s">
        <v>992</v>
      </c>
      <c r="F1717" s="61">
        <v>83.55</v>
      </c>
      <c r="G1717" s="59" t="s">
        <v>3052</v>
      </c>
      <c r="H1717" s="59" t="s">
        <v>2691</v>
      </c>
      <c r="I1717" s="62">
        <v>300</v>
      </c>
      <c r="J1717" s="59" t="s">
        <v>455</v>
      </c>
      <c r="K1717" s="59" t="s">
        <v>455</v>
      </c>
      <c r="L1717" s="59" t="s">
        <v>473</v>
      </c>
      <c r="M1717" s="59" t="s">
        <v>457</v>
      </c>
      <c r="N1717" s="59" t="s">
        <v>458</v>
      </c>
      <c r="O1717" s="65" t="s">
        <v>280</v>
      </c>
      <c r="P1717" s="65" t="s">
        <v>242</v>
      </c>
      <c r="Q1717" s="45" t="s">
        <v>396</v>
      </c>
      <c r="R1717" s="32" t="s">
        <v>231</v>
      </c>
      <c r="S1717" s="45" t="s">
        <v>262</v>
      </c>
      <c r="T1717" s="42" t="str">
        <f>VLOOKUP(Tabla1[[#This Row],[AREA]],Hoja1!A:B,2,FALSE)</f>
        <v>11. Salud pública y seguridad ciudadana</v>
      </c>
      <c r="U1717" s="45" t="s">
        <v>121</v>
      </c>
      <c r="V1717" s="42" t="str">
        <f>VLOOKUP(Tabla1[[#This Row],[PROGRAMA]],Hoja1!A:B,2,FALSE)</f>
        <v>1631. Limpieza viaria</v>
      </c>
      <c r="W1717" s="45">
        <v>64</v>
      </c>
      <c r="X1717" s="45">
        <v>22199</v>
      </c>
    </row>
    <row r="1718" spans="1:24" x14ac:dyDescent="0.25">
      <c r="A1718" s="58">
        <v>220260005972</v>
      </c>
      <c r="B1718" s="59" t="s">
        <v>485</v>
      </c>
      <c r="C1718" s="60">
        <v>46086</v>
      </c>
      <c r="D1718" s="58">
        <v>22026000690</v>
      </c>
      <c r="E1718" s="59" t="s">
        <v>808</v>
      </c>
      <c r="F1718" s="61">
        <v>327.87</v>
      </c>
      <c r="G1718" s="59" t="s">
        <v>3052</v>
      </c>
      <c r="H1718" s="59" t="s">
        <v>2622</v>
      </c>
      <c r="I1718" s="62">
        <v>300</v>
      </c>
      <c r="J1718" s="59" t="s">
        <v>455</v>
      </c>
      <c r="K1718" s="59" t="s">
        <v>455</v>
      </c>
      <c r="L1718" s="59" t="s">
        <v>473</v>
      </c>
      <c r="M1718" s="59" t="s">
        <v>457</v>
      </c>
      <c r="N1718" s="59" t="s">
        <v>458</v>
      </c>
      <c r="O1718" s="65" t="s">
        <v>280</v>
      </c>
      <c r="P1718" s="65" t="s">
        <v>242</v>
      </c>
      <c r="Q1718" s="45" t="s">
        <v>396</v>
      </c>
      <c r="R1718" s="32" t="s">
        <v>231</v>
      </c>
      <c r="S1718" s="45" t="s">
        <v>262</v>
      </c>
      <c r="T1718" s="42" t="str">
        <f>VLOOKUP(Tabla1[[#This Row],[AREA]],Hoja1!A:B,2,FALSE)</f>
        <v>11. Salud pública y seguridad ciudadana</v>
      </c>
      <c r="U1718" s="45" t="s">
        <v>121</v>
      </c>
      <c r="V1718" s="42" t="str">
        <f>VLOOKUP(Tabla1[[#This Row],[PROGRAMA]],Hoja1!A:B,2,FALSE)</f>
        <v>1631. Limpieza viaria</v>
      </c>
      <c r="W1718" s="45">
        <v>64</v>
      </c>
      <c r="X1718" s="45">
        <v>214</v>
      </c>
    </row>
    <row r="1719" spans="1:24" x14ac:dyDescent="0.25">
      <c r="A1719" s="58">
        <v>220260006983</v>
      </c>
      <c r="B1719" s="59" t="s">
        <v>485</v>
      </c>
      <c r="C1719" s="60">
        <v>46092</v>
      </c>
      <c r="D1719" s="58">
        <v>22026000690</v>
      </c>
      <c r="E1719" s="59" t="s">
        <v>808</v>
      </c>
      <c r="F1719" s="61">
        <v>207.82</v>
      </c>
      <c r="G1719" s="59" t="s">
        <v>3052</v>
      </c>
      <c r="H1719" s="59" t="s">
        <v>3011</v>
      </c>
      <c r="I1719" s="62">
        <v>300</v>
      </c>
      <c r="J1719" s="59" t="s">
        <v>455</v>
      </c>
      <c r="K1719" s="59" t="s">
        <v>455</v>
      </c>
      <c r="L1719" s="59" t="s">
        <v>473</v>
      </c>
      <c r="M1719" s="59" t="s">
        <v>457</v>
      </c>
      <c r="N1719" s="59" t="s">
        <v>458</v>
      </c>
      <c r="O1719" s="65" t="s">
        <v>280</v>
      </c>
      <c r="P1719" s="65" t="s">
        <v>242</v>
      </c>
      <c r="Q1719" s="45" t="s">
        <v>396</v>
      </c>
      <c r="R1719" s="32" t="s">
        <v>231</v>
      </c>
      <c r="S1719" s="45" t="s">
        <v>262</v>
      </c>
      <c r="T1719" s="42" t="str">
        <f>VLOOKUP(Tabla1[[#This Row],[AREA]],Hoja1!A:B,2,FALSE)</f>
        <v>11. Salud pública y seguridad ciudadana</v>
      </c>
      <c r="U1719" s="45" t="s">
        <v>121</v>
      </c>
      <c r="V1719" s="42" t="str">
        <f>VLOOKUP(Tabla1[[#This Row],[PROGRAMA]],Hoja1!A:B,2,FALSE)</f>
        <v>1631. Limpieza viaria</v>
      </c>
      <c r="W1719" s="45">
        <v>64</v>
      </c>
      <c r="X1719" s="45">
        <v>214</v>
      </c>
    </row>
    <row r="1720" spans="1:24" x14ac:dyDescent="0.25">
      <c r="A1720" s="58">
        <v>220260008980</v>
      </c>
      <c r="B1720" s="59" t="s">
        <v>485</v>
      </c>
      <c r="C1720" s="60">
        <v>46106</v>
      </c>
      <c r="D1720" s="58">
        <v>22026001177</v>
      </c>
      <c r="E1720" s="59" t="s">
        <v>2455</v>
      </c>
      <c r="F1720" s="61">
        <v>18.88</v>
      </c>
      <c r="G1720" s="59" t="s">
        <v>2560</v>
      </c>
      <c r="H1720" s="59" t="s">
        <v>3053</v>
      </c>
      <c r="I1720" s="62">
        <v>300</v>
      </c>
      <c r="J1720" s="59" t="s">
        <v>455</v>
      </c>
      <c r="K1720" s="59" t="s">
        <v>455</v>
      </c>
      <c r="L1720" s="59" t="s">
        <v>456</v>
      </c>
      <c r="M1720" s="59" t="s">
        <v>457</v>
      </c>
      <c r="N1720" s="59" t="s">
        <v>458</v>
      </c>
      <c r="O1720" s="65" t="s">
        <v>280</v>
      </c>
      <c r="P1720" s="65" t="s">
        <v>242</v>
      </c>
      <c r="Q1720" s="45" t="s">
        <v>396</v>
      </c>
      <c r="R1720" s="32" t="s">
        <v>231</v>
      </c>
      <c r="S1720" s="45" t="s">
        <v>72</v>
      </c>
      <c r="T1720" s="42" t="str">
        <f>VLOOKUP(Tabla1[[#This Row],[AREA]],Hoja1!A:B,2,FALSE)</f>
        <v>07. Medio ambiente</v>
      </c>
      <c r="U1720" s="45" t="s">
        <v>126</v>
      </c>
      <c r="V1720" s="42" t="str">
        <f>VLOOKUP(Tabla1[[#This Row],[PROGRAMA]],Hoja1!A:B,2,FALSE)</f>
        <v>1711. Parques y jardines</v>
      </c>
      <c r="W1720" s="45">
        <v>64</v>
      </c>
      <c r="X1720" s="45">
        <v>214</v>
      </c>
    </row>
    <row r="1721" spans="1:24" x14ac:dyDescent="0.25">
      <c r="A1721" s="58">
        <v>220260005916</v>
      </c>
      <c r="B1721" s="59" t="s">
        <v>451</v>
      </c>
      <c r="C1721" s="60">
        <v>46086</v>
      </c>
      <c r="D1721" s="58">
        <v>22026002653</v>
      </c>
      <c r="E1721" s="59" t="s">
        <v>3054</v>
      </c>
      <c r="F1721" s="61">
        <v>2676.52</v>
      </c>
      <c r="G1721" s="59" t="s">
        <v>51</v>
      </c>
      <c r="H1721" s="59" t="s">
        <v>3055</v>
      </c>
      <c r="I1721" s="62">
        <v>220</v>
      </c>
      <c r="J1721" s="59" t="s">
        <v>455</v>
      </c>
      <c r="K1721" s="59" t="s">
        <v>455</v>
      </c>
      <c r="L1721" s="59" t="s">
        <v>473</v>
      </c>
      <c r="M1721" s="59" t="s">
        <v>467</v>
      </c>
      <c r="N1721" s="59" t="s">
        <v>468</v>
      </c>
      <c r="O1721" s="65" t="s">
        <v>281</v>
      </c>
      <c r="P1721" s="65" t="s">
        <v>242</v>
      </c>
      <c r="Q1721" s="45" t="s">
        <v>397</v>
      </c>
      <c r="R1721" s="32" t="s">
        <v>232</v>
      </c>
      <c r="S1721" s="45" t="s">
        <v>66</v>
      </c>
      <c r="T1721" s="42" t="str">
        <f>VLOOKUP(Tabla1[[#This Row],[AREA]],Hoja1!A:B,2,FALSE)</f>
        <v>01. Alcaldía</v>
      </c>
      <c r="U1721" s="45" t="s">
        <v>187</v>
      </c>
      <c r="V1721" s="42" t="str">
        <f>VLOOKUP(Tabla1[[#This Row],[PROGRAMA]],Hoja1!A:B,2,FALSE)</f>
        <v>9205. Imprenta municipal</v>
      </c>
      <c r="W1721" s="45">
        <v>64</v>
      </c>
      <c r="X1721" s="45">
        <v>623</v>
      </c>
    </row>
    <row r="1722" spans="1:24" x14ac:dyDescent="0.25">
      <c r="A1722" s="58">
        <v>220260007580</v>
      </c>
      <c r="B1722" s="59" t="s">
        <v>451</v>
      </c>
      <c r="C1722" s="60">
        <v>46094</v>
      </c>
      <c r="D1722" s="58">
        <v>22026002860</v>
      </c>
      <c r="E1722" s="59" t="s">
        <v>1036</v>
      </c>
      <c r="F1722" s="61">
        <v>2512.5</v>
      </c>
      <c r="G1722" s="59" t="s">
        <v>3056</v>
      </c>
      <c r="H1722" s="59" t="s">
        <v>3057</v>
      </c>
      <c r="I1722" s="62">
        <v>220</v>
      </c>
      <c r="J1722" s="59" t="s">
        <v>1003</v>
      </c>
      <c r="K1722" s="59" t="s">
        <v>455</v>
      </c>
      <c r="L1722" s="59" t="s">
        <v>456</v>
      </c>
      <c r="M1722" s="59" t="s">
        <v>467</v>
      </c>
      <c r="N1722" s="59" t="s">
        <v>468</v>
      </c>
      <c r="O1722" s="65" t="s">
        <v>281</v>
      </c>
      <c r="P1722" s="65" t="s">
        <v>242</v>
      </c>
      <c r="Q1722" s="45" t="s">
        <v>396</v>
      </c>
      <c r="R1722" s="32" t="s">
        <v>231</v>
      </c>
      <c r="S1722" s="45" t="s">
        <v>71</v>
      </c>
      <c r="T1722" s="42" t="str">
        <f>VLOOKUP(Tabla1[[#This Row],[AREA]],Hoja1!A:B,2,FALSE)</f>
        <v>06. Educación y cultura</v>
      </c>
      <c r="U1722" s="45" t="s">
        <v>147</v>
      </c>
      <c r="V1722" s="42" t="str">
        <f>VLOOKUP(Tabla1[[#This Row],[PROGRAMA]],Hoja1!A:B,2,FALSE)</f>
        <v>3232. Conservación y mantenimiento centros educación infantil y primaria</v>
      </c>
      <c r="W1722" s="45">
        <v>64</v>
      </c>
      <c r="X1722" s="45">
        <v>22799</v>
      </c>
    </row>
    <row r="1723" spans="1:24" x14ac:dyDescent="0.25">
      <c r="A1723" s="58">
        <v>220250042106</v>
      </c>
      <c r="B1723" s="59" t="s">
        <v>451</v>
      </c>
      <c r="C1723" s="60">
        <v>46099</v>
      </c>
      <c r="D1723" s="58">
        <v>22025004451</v>
      </c>
      <c r="E1723" s="59" t="s">
        <v>2770</v>
      </c>
      <c r="F1723" s="61">
        <v>8772.5</v>
      </c>
      <c r="G1723" s="59" t="s">
        <v>3058</v>
      </c>
      <c r="H1723" s="59" t="s">
        <v>3059</v>
      </c>
      <c r="I1723" s="62">
        <v>220</v>
      </c>
      <c r="J1723" s="59" t="s">
        <v>3060</v>
      </c>
      <c r="K1723" s="59" t="s">
        <v>3061</v>
      </c>
      <c r="L1723" s="59" t="s">
        <v>456</v>
      </c>
      <c r="M1723" s="59" t="s">
        <v>801</v>
      </c>
      <c r="N1723" s="59" t="s">
        <v>468</v>
      </c>
      <c r="O1723" s="65" t="s">
        <v>278</v>
      </c>
      <c r="P1723" s="65" t="s">
        <v>242</v>
      </c>
      <c r="Q1723" s="45">
        <v>6</v>
      </c>
      <c r="R1723" s="32" t="s">
        <v>232</v>
      </c>
      <c r="S1723" s="45" t="s">
        <v>74</v>
      </c>
      <c r="T1723" s="42" t="str">
        <f>VLOOKUP(Tabla1[[#This Row],[AREA]],Hoja1!A:B,2,FALSE)</f>
        <v>09. Turismo, eventos y marca ciudad</v>
      </c>
      <c r="U1723" s="45">
        <v>4321</v>
      </c>
      <c r="V1723" s="42" t="str">
        <f>VLOOKUP(Tabla1[[#This Row],[PROGRAMA]],Hoja1!A:B,2,FALSE)</f>
        <v>4321. Turismo</v>
      </c>
      <c r="W1723" s="45">
        <v>64</v>
      </c>
      <c r="X1723" s="45">
        <v>640</v>
      </c>
    </row>
    <row r="1724" spans="1:24" x14ac:dyDescent="0.25">
      <c r="A1724" s="58">
        <v>220260007351</v>
      </c>
      <c r="B1724" s="59" t="s">
        <v>451</v>
      </c>
      <c r="C1724" s="60">
        <v>46093</v>
      </c>
      <c r="D1724" s="58">
        <v>22026002833</v>
      </c>
      <c r="E1724" s="59" t="s">
        <v>537</v>
      </c>
      <c r="F1724" s="61">
        <v>2426.42</v>
      </c>
      <c r="G1724" s="59" t="s">
        <v>350</v>
      </c>
      <c r="H1724" s="59" t="s">
        <v>3062</v>
      </c>
      <c r="I1724" s="62">
        <v>220</v>
      </c>
      <c r="J1724" s="59" t="s">
        <v>455</v>
      </c>
      <c r="K1724" s="59" t="s">
        <v>455</v>
      </c>
      <c r="L1724" s="59" t="s">
        <v>473</v>
      </c>
      <c r="M1724" s="59" t="s">
        <v>467</v>
      </c>
      <c r="N1724" s="59" t="s">
        <v>468</v>
      </c>
      <c r="O1724" s="65" t="s">
        <v>281</v>
      </c>
      <c r="P1724" s="65" t="s">
        <v>242</v>
      </c>
      <c r="Q1724" s="45" t="s">
        <v>396</v>
      </c>
      <c r="R1724" s="32" t="s">
        <v>231</v>
      </c>
      <c r="S1724" s="45" t="s">
        <v>262</v>
      </c>
      <c r="T1724" s="42" t="str">
        <f>VLOOKUP(Tabla1[[#This Row],[AREA]],Hoja1!A:B,2,FALSE)</f>
        <v>11. Salud pública y seguridad ciudadana</v>
      </c>
      <c r="U1724" s="45" t="s">
        <v>112</v>
      </c>
      <c r="V1724" s="42" t="str">
        <f>VLOOKUP(Tabla1[[#This Row],[PROGRAMA]],Hoja1!A:B,2,FALSE)</f>
        <v>1361. Prevención y extinción de incencios</v>
      </c>
      <c r="W1724" s="45">
        <v>64</v>
      </c>
      <c r="X1724" s="45">
        <v>22199</v>
      </c>
    </row>
    <row r="1725" spans="1:24" x14ac:dyDescent="0.25">
      <c r="A1725" s="58">
        <v>220260004822</v>
      </c>
      <c r="B1725" s="59" t="s">
        <v>485</v>
      </c>
      <c r="C1725" s="60">
        <v>46085</v>
      </c>
      <c r="D1725" s="58">
        <v>22026000866</v>
      </c>
      <c r="E1725" s="59" t="s">
        <v>2854</v>
      </c>
      <c r="F1725" s="61">
        <v>835.59</v>
      </c>
      <c r="G1725" s="59" t="s">
        <v>1345</v>
      </c>
      <c r="H1725" s="59" t="s">
        <v>3063</v>
      </c>
      <c r="I1725" s="62">
        <v>300</v>
      </c>
      <c r="J1725" s="59" t="s">
        <v>455</v>
      </c>
      <c r="K1725" s="59" t="s">
        <v>455</v>
      </c>
      <c r="L1725" s="59" t="s">
        <v>473</v>
      </c>
      <c r="M1725" s="59" t="s">
        <v>457</v>
      </c>
      <c r="N1725" s="59" t="s">
        <v>458</v>
      </c>
      <c r="O1725" s="65" t="s">
        <v>280</v>
      </c>
      <c r="P1725" s="65" t="s">
        <v>242</v>
      </c>
      <c r="Q1725" s="45" t="s">
        <v>396</v>
      </c>
      <c r="R1725" s="32" t="s">
        <v>231</v>
      </c>
      <c r="S1725" s="45" t="s">
        <v>68</v>
      </c>
      <c r="T1725" s="42" t="str">
        <f>VLOOKUP(Tabla1[[#This Row],[AREA]],Hoja1!A:B,2,FALSE)</f>
        <v>02. Urbanismo y vivienda</v>
      </c>
      <c r="U1725" s="45" t="s">
        <v>197</v>
      </c>
      <c r="V1725" s="42" t="str">
        <f>VLOOKUP(Tabla1[[#This Row],[PROGRAMA]],Hoja1!A:B,2,FALSE)</f>
        <v>9332. Mantenimiento de edificios e instalaciones municipales</v>
      </c>
      <c r="W1725" s="45">
        <v>64</v>
      </c>
      <c r="X1725" s="45">
        <v>214</v>
      </c>
    </row>
    <row r="1726" spans="1:24" x14ac:dyDescent="0.25">
      <c r="A1726" s="58">
        <v>220260004830</v>
      </c>
      <c r="B1726" s="59" t="s">
        <v>485</v>
      </c>
      <c r="C1726" s="60">
        <v>46085</v>
      </c>
      <c r="D1726" s="58">
        <v>22026000866</v>
      </c>
      <c r="E1726" s="59" t="s">
        <v>2854</v>
      </c>
      <c r="F1726" s="61">
        <v>197.08</v>
      </c>
      <c r="G1726" s="59" t="s">
        <v>1345</v>
      </c>
      <c r="H1726" s="59" t="s">
        <v>3064</v>
      </c>
      <c r="I1726" s="62">
        <v>300</v>
      </c>
      <c r="J1726" s="59" t="s">
        <v>455</v>
      </c>
      <c r="K1726" s="59" t="s">
        <v>455</v>
      </c>
      <c r="L1726" s="59" t="s">
        <v>456</v>
      </c>
      <c r="M1726" s="59" t="s">
        <v>457</v>
      </c>
      <c r="N1726" s="59" t="s">
        <v>458</v>
      </c>
      <c r="O1726" s="65" t="s">
        <v>280</v>
      </c>
      <c r="P1726" s="65" t="s">
        <v>242</v>
      </c>
      <c r="Q1726" s="45" t="s">
        <v>396</v>
      </c>
      <c r="R1726" s="32" t="s">
        <v>231</v>
      </c>
      <c r="S1726" s="45" t="s">
        <v>68</v>
      </c>
      <c r="T1726" s="42" t="str">
        <f>VLOOKUP(Tabla1[[#This Row],[AREA]],Hoja1!A:B,2,FALSE)</f>
        <v>02. Urbanismo y vivienda</v>
      </c>
      <c r="U1726" s="45" t="s">
        <v>197</v>
      </c>
      <c r="V1726" s="42" t="str">
        <f>VLOOKUP(Tabla1[[#This Row],[PROGRAMA]],Hoja1!A:B,2,FALSE)</f>
        <v>9332. Mantenimiento de edificios e instalaciones municipales</v>
      </c>
      <c r="W1726" s="45">
        <v>64</v>
      </c>
      <c r="X1726" s="45">
        <v>214</v>
      </c>
    </row>
    <row r="1727" spans="1:24" x14ac:dyDescent="0.25">
      <c r="A1727" s="58">
        <v>220260005946</v>
      </c>
      <c r="B1727" s="59" t="s">
        <v>485</v>
      </c>
      <c r="C1727" s="60">
        <v>46086</v>
      </c>
      <c r="D1727" s="58">
        <v>22026000866</v>
      </c>
      <c r="E1727" s="59" t="s">
        <v>2854</v>
      </c>
      <c r="F1727" s="61">
        <v>120.96</v>
      </c>
      <c r="G1727" s="59" t="s">
        <v>1345</v>
      </c>
      <c r="H1727" s="59" t="s">
        <v>3065</v>
      </c>
      <c r="I1727" s="62">
        <v>300</v>
      </c>
      <c r="J1727" s="59" t="s">
        <v>455</v>
      </c>
      <c r="K1727" s="59" t="s">
        <v>455</v>
      </c>
      <c r="L1727" s="59" t="s">
        <v>473</v>
      </c>
      <c r="M1727" s="59" t="s">
        <v>457</v>
      </c>
      <c r="N1727" s="59" t="s">
        <v>458</v>
      </c>
      <c r="O1727" s="65" t="s">
        <v>280</v>
      </c>
      <c r="P1727" s="65" t="s">
        <v>242</v>
      </c>
      <c r="Q1727" s="45" t="s">
        <v>396</v>
      </c>
      <c r="R1727" s="32" t="s">
        <v>231</v>
      </c>
      <c r="S1727" s="45" t="s">
        <v>68</v>
      </c>
      <c r="T1727" s="42" t="str">
        <f>VLOOKUP(Tabla1[[#This Row],[AREA]],Hoja1!A:B,2,FALSE)</f>
        <v>02. Urbanismo y vivienda</v>
      </c>
      <c r="U1727" s="45" t="s">
        <v>197</v>
      </c>
      <c r="V1727" s="42" t="str">
        <f>VLOOKUP(Tabla1[[#This Row],[PROGRAMA]],Hoja1!A:B,2,FALSE)</f>
        <v>9332. Mantenimiento de edificios e instalaciones municipales</v>
      </c>
      <c r="W1727" s="45">
        <v>64</v>
      </c>
      <c r="X1727" s="45">
        <v>214</v>
      </c>
    </row>
    <row r="1728" spans="1:24" x14ac:dyDescent="0.25">
      <c r="A1728" s="58">
        <v>220260007572</v>
      </c>
      <c r="B1728" s="59" t="s">
        <v>451</v>
      </c>
      <c r="C1728" s="60">
        <v>46094</v>
      </c>
      <c r="D1728" s="58">
        <v>22026002744</v>
      </c>
      <c r="E1728" s="59" t="s">
        <v>3066</v>
      </c>
      <c r="F1728" s="61">
        <v>2420</v>
      </c>
      <c r="G1728" s="59" t="s">
        <v>3067</v>
      </c>
      <c r="H1728" s="59" t="s">
        <v>3068</v>
      </c>
      <c r="I1728" s="62">
        <v>220</v>
      </c>
      <c r="J1728" s="59" t="s">
        <v>494</v>
      </c>
      <c r="K1728" s="59" t="s">
        <v>494</v>
      </c>
      <c r="L1728" s="59" t="s">
        <v>456</v>
      </c>
      <c r="M1728" s="59" t="s">
        <v>467</v>
      </c>
      <c r="N1728" s="59" t="s">
        <v>468</v>
      </c>
      <c r="O1728" s="65" t="s">
        <v>281</v>
      </c>
      <c r="P1728" s="65" t="s">
        <v>242</v>
      </c>
      <c r="Q1728" s="45" t="s">
        <v>396</v>
      </c>
      <c r="R1728" s="32" t="s">
        <v>231</v>
      </c>
      <c r="S1728" s="45" t="s">
        <v>66</v>
      </c>
      <c r="T1728" s="42" t="str">
        <f>VLOOKUP(Tabla1[[#This Row],[AREA]],Hoja1!A:B,2,FALSE)</f>
        <v>01. Alcaldía</v>
      </c>
      <c r="U1728" s="45" t="s">
        <v>265</v>
      </c>
      <c r="V1728" s="42" t="str">
        <f>VLOOKUP(Tabla1[[#This Row],[PROGRAMA]],Hoja1!A:B,2,FALSE)</f>
        <v>4331. Desarrollo empresarial</v>
      </c>
      <c r="W1728" s="45">
        <v>64</v>
      </c>
      <c r="X1728" s="45">
        <v>22602</v>
      </c>
    </row>
    <row r="1729" spans="1:24" x14ac:dyDescent="0.25">
      <c r="A1729" s="58">
        <v>220260009280</v>
      </c>
      <c r="B1729" s="59" t="s">
        <v>485</v>
      </c>
      <c r="C1729" s="60">
        <v>46107</v>
      </c>
      <c r="D1729" s="58">
        <v>22026001177</v>
      </c>
      <c r="E1729" s="59" t="s">
        <v>2455</v>
      </c>
      <c r="F1729" s="61">
        <v>19.059999999999999</v>
      </c>
      <c r="G1729" s="59" t="s">
        <v>2560</v>
      </c>
      <c r="H1729" s="59" t="s">
        <v>3069</v>
      </c>
      <c r="I1729" s="62">
        <v>300</v>
      </c>
      <c r="J1729" s="59" t="s">
        <v>455</v>
      </c>
      <c r="K1729" s="59" t="s">
        <v>455</v>
      </c>
      <c r="L1729" s="59" t="s">
        <v>456</v>
      </c>
      <c r="M1729" s="59" t="s">
        <v>457</v>
      </c>
      <c r="N1729" s="59" t="s">
        <v>458</v>
      </c>
      <c r="O1729" s="65" t="s">
        <v>280</v>
      </c>
      <c r="P1729" s="65" t="s">
        <v>242</v>
      </c>
      <c r="Q1729" s="45" t="s">
        <v>396</v>
      </c>
      <c r="R1729" s="32" t="s">
        <v>231</v>
      </c>
      <c r="S1729" s="45" t="s">
        <v>72</v>
      </c>
      <c r="T1729" s="42" t="str">
        <f>VLOOKUP(Tabla1[[#This Row],[AREA]],Hoja1!A:B,2,FALSE)</f>
        <v>07. Medio ambiente</v>
      </c>
      <c r="U1729" s="45" t="s">
        <v>126</v>
      </c>
      <c r="V1729" s="42" t="str">
        <f>VLOOKUP(Tabla1[[#This Row],[PROGRAMA]],Hoja1!A:B,2,FALSE)</f>
        <v>1711. Parques y jardines</v>
      </c>
      <c r="W1729" s="45">
        <v>64</v>
      </c>
      <c r="X1729" s="45">
        <v>214</v>
      </c>
    </row>
    <row r="1730" spans="1:24" x14ac:dyDescent="0.25">
      <c r="A1730" s="58">
        <v>220260006268</v>
      </c>
      <c r="B1730" s="59" t="s">
        <v>451</v>
      </c>
      <c r="C1730" s="60">
        <v>46087</v>
      </c>
      <c r="D1730" s="58">
        <v>22026002715</v>
      </c>
      <c r="E1730" s="59" t="s">
        <v>3070</v>
      </c>
      <c r="F1730" s="61">
        <v>2300.21</v>
      </c>
      <c r="G1730" s="59" t="s">
        <v>3071</v>
      </c>
      <c r="H1730" s="59" t="s">
        <v>3072</v>
      </c>
      <c r="I1730" s="62">
        <v>220</v>
      </c>
      <c r="J1730" s="59" t="s">
        <v>1349</v>
      </c>
      <c r="K1730" s="59" t="s">
        <v>455</v>
      </c>
      <c r="L1730" s="59" t="s">
        <v>473</v>
      </c>
      <c r="M1730" s="59" t="s">
        <v>467</v>
      </c>
      <c r="N1730" s="59" t="s">
        <v>468</v>
      </c>
      <c r="O1730" s="65" t="s">
        <v>281</v>
      </c>
      <c r="P1730" s="65" t="s">
        <v>242</v>
      </c>
      <c r="Q1730" s="45" t="s">
        <v>396</v>
      </c>
      <c r="R1730" s="32" t="s">
        <v>231</v>
      </c>
      <c r="S1730" s="45" t="s">
        <v>75</v>
      </c>
      <c r="T1730" s="42" t="str">
        <f>VLOOKUP(Tabla1[[#This Row],[AREA]],Hoja1!A:B,2,FALSE)</f>
        <v>10. Personas mayores, familia y servicios sociales</v>
      </c>
      <c r="U1730" s="45" t="s">
        <v>135</v>
      </c>
      <c r="V1730" s="42" t="str">
        <f>VLOOKUP(Tabla1[[#This Row],[PROGRAMA]],Hoja1!A:B,2,FALSE)</f>
        <v>2314. Centro de programas juveniles</v>
      </c>
      <c r="W1730" s="45">
        <v>64</v>
      </c>
      <c r="X1730" s="45">
        <v>22699</v>
      </c>
    </row>
    <row r="1731" spans="1:24" x14ac:dyDescent="0.25">
      <c r="A1731" s="58">
        <v>220260005930</v>
      </c>
      <c r="B1731" s="59" t="s">
        <v>451</v>
      </c>
      <c r="C1731" s="60">
        <v>46086</v>
      </c>
      <c r="D1731" s="58">
        <v>22026002729</v>
      </c>
      <c r="E1731" s="59" t="s">
        <v>594</v>
      </c>
      <c r="F1731" s="61">
        <v>2111.4499999999998</v>
      </c>
      <c r="G1731" s="59" t="s">
        <v>3073</v>
      </c>
      <c r="H1731" s="59" t="s">
        <v>3074</v>
      </c>
      <c r="I1731" s="62">
        <v>220</v>
      </c>
      <c r="J1731" s="59" t="s">
        <v>494</v>
      </c>
      <c r="K1731" s="59" t="s">
        <v>494</v>
      </c>
      <c r="L1731" s="59" t="s">
        <v>456</v>
      </c>
      <c r="M1731" s="59" t="s">
        <v>467</v>
      </c>
      <c r="N1731" s="59" t="s">
        <v>468</v>
      </c>
      <c r="O1731" s="65" t="s">
        <v>281</v>
      </c>
      <c r="P1731" s="65" t="s">
        <v>242</v>
      </c>
      <c r="Q1731" s="45" t="s">
        <v>396</v>
      </c>
      <c r="R1731" s="32" t="s">
        <v>231</v>
      </c>
      <c r="S1731" s="45" t="s">
        <v>66</v>
      </c>
      <c r="T1731" s="42" t="str">
        <f>VLOOKUP(Tabla1[[#This Row],[AREA]],Hoja1!A:B,2,FALSE)</f>
        <v>01. Alcaldía</v>
      </c>
      <c r="U1731" s="45" t="s">
        <v>187</v>
      </c>
      <c r="V1731" s="42" t="str">
        <f>VLOOKUP(Tabla1[[#This Row],[PROGRAMA]],Hoja1!A:B,2,FALSE)</f>
        <v>9205. Imprenta municipal</v>
      </c>
      <c r="W1731" s="45">
        <v>64</v>
      </c>
      <c r="X1731" s="45">
        <v>213</v>
      </c>
    </row>
    <row r="1732" spans="1:24" x14ac:dyDescent="0.25">
      <c r="A1732" s="58">
        <v>220260004493</v>
      </c>
      <c r="B1732" s="59" t="s">
        <v>451</v>
      </c>
      <c r="C1732" s="60">
        <v>46083</v>
      </c>
      <c r="D1732" s="58">
        <v>22026002562</v>
      </c>
      <c r="E1732" s="59" t="s">
        <v>1107</v>
      </c>
      <c r="F1732" s="61">
        <v>2066.6999999999998</v>
      </c>
      <c r="G1732" s="59" t="s">
        <v>3075</v>
      </c>
      <c r="H1732" s="59" t="s">
        <v>3076</v>
      </c>
      <c r="I1732" s="62">
        <v>220</v>
      </c>
      <c r="J1732" s="59" t="s">
        <v>3077</v>
      </c>
      <c r="K1732" s="59" t="s">
        <v>3078</v>
      </c>
      <c r="L1732" s="59" t="s">
        <v>473</v>
      </c>
      <c r="M1732" s="59" t="s">
        <v>467</v>
      </c>
      <c r="N1732" s="59" t="s">
        <v>468</v>
      </c>
      <c r="O1732" s="65" t="s">
        <v>281</v>
      </c>
      <c r="P1732" s="65" t="s">
        <v>242</v>
      </c>
      <c r="Q1732" s="45" t="s">
        <v>396</v>
      </c>
      <c r="R1732" s="32" t="s">
        <v>231</v>
      </c>
      <c r="S1732" s="45" t="s">
        <v>75</v>
      </c>
      <c r="T1732" s="42" t="str">
        <f>VLOOKUP(Tabla1[[#This Row],[AREA]],Hoja1!A:B,2,FALSE)</f>
        <v>10. Personas mayores, familia y servicios sociales</v>
      </c>
      <c r="U1732" s="45" t="s">
        <v>132</v>
      </c>
      <c r="V1732" s="42" t="str">
        <f>VLOOKUP(Tabla1[[#This Row],[PROGRAMA]],Hoja1!A:B,2,FALSE)</f>
        <v>2312. Iniciativas sociales</v>
      </c>
      <c r="W1732" s="45">
        <v>64</v>
      </c>
      <c r="X1732" s="45">
        <v>22199</v>
      </c>
    </row>
    <row r="1733" spans="1:24" x14ac:dyDescent="0.25">
      <c r="A1733" s="58">
        <v>220260004713</v>
      </c>
      <c r="B1733" s="59" t="s">
        <v>451</v>
      </c>
      <c r="C1733" s="60">
        <v>46084</v>
      </c>
      <c r="D1733" s="58">
        <v>22026002513</v>
      </c>
      <c r="E1733" s="59" t="s">
        <v>717</v>
      </c>
      <c r="F1733" s="61">
        <v>41079.5</v>
      </c>
      <c r="G1733" s="59" t="s">
        <v>3079</v>
      </c>
      <c r="H1733" s="59" t="s">
        <v>3080</v>
      </c>
      <c r="I1733" s="62">
        <v>220</v>
      </c>
      <c r="J1733" s="59" t="s">
        <v>1880</v>
      </c>
      <c r="K1733" s="59" t="s">
        <v>455</v>
      </c>
      <c r="L1733" s="59" t="s">
        <v>644</v>
      </c>
      <c r="M1733" s="59" t="s">
        <v>467</v>
      </c>
      <c r="N1733" s="59" t="s">
        <v>468</v>
      </c>
      <c r="O1733" s="65" t="s">
        <v>281</v>
      </c>
      <c r="P1733" s="65" t="s">
        <v>242</v>
      </c>
      <c r="Q1733" s="45" t="s">
        <v>396</v>
      </c>
      <c r="R1733" s="32" t="s">
        <v>231</v>
      </c>
      <c r="S1733" s="45" t="s">
        <v>262</v>
      </c>
      <c r="T1733" s="42" t="str">
        <f>VLOOKUP(Tabla1[[#This Row],[AREA]],Hoja1!A:B,2,FALSE)</f>
        <v>11. Salud pública y seguridad ciudadana</v>
      </c>
      <c r="U1733" s="45" t="s">
        <v>118</v>
      </c>
      <c r="V1733" s="42" t="str">
        <f>VLOOKUP(Tabla1[[#This Row],[PROGRAMA]],Hoja1!A:B,2,FALSE)</f>
        <v>1621. Recogida de residuos</v>
      </c>
      <c r="W1733" s="45">
        <v>64</v>
      </c>
      <c r="X1733" s="45">
        <v>22799</v>
      </c>
    </row>
    <row r="1734" spans="1:24" x14ac:dyDescent="0.25">
      <c r="A1734" s="58">
        <v>220260008768</v>
      </c>
      <c r="B1734" s="59" t="s">
        <v>451</v>
      </c>
      <c r="C1734" s="60">
        <v>46101</v>
      </c>
      <c r="D1734" s="58">
        <v>22026002840</v>
      </c>
      <c r="E1734" s="59" t="s">
        <v>3081</v>
      </c>
      <c r="F1734" s="61">
        <v>2000</v>
      </c>
      <c r="G1734" s="59" t="s">
        <v>43</v>
      </c>
      <c r="H1734" s="59" t="s">
        <v>3082</v>
      </c>
      <c r="I1734" s="62">
        <v>220</v>
      </c>
      <c r="J1734" s="59" t="s">
        <v>455</v>
      </c>
      <c r="K1734" s="59" t="s">
        <v>455</v>
      </c>
      <c r="L1734" s="59" t="s">
        <v>473</v>
      </c>
      <c r="M1734" s="59" t="s">
        <v>467</v>
      </c>
      <c r="N1734" s="59" t="s">
        <v>468</v>
      </c>
      <c r="O1734" s="65" t="s">
        <v>281</v>
      </c>
      <c r="P1734" s="65" t="s">
        <v>242</v>
      </c>
      <c r="Q1734" s="45" t="s">
        <v>396</v>
      </c>
      <c r="R1734" s="32" t="s">
        <v>231</v>
      </c>
      <c r="S1734" s="45" t="s">
        <v>72</v>
      </c>
      <c r="T1734" s="42" t="str">
        <f>VLOOKUP(Tabla1[[#This Row],[AREA]],Hoja1!A:B,2,FALSE)</f>
        <v>07. Medio ambiente</v>
      </c>
      <c r="U1734" s="45" t="s">
        <v>126</v>
      </c>
      <c r="V1734" s="42" t="str">
        <f>VLOOKUP(Tabla1[[#This Row],[PROGRAMA]],Hoja1!A:B,2,FALSE)</f>
        <v>1711. Parques y jardines</v>
      </c>
      <c r="W1734" s="45">
        <v>64</v>
      </c>
      <c r="X1734" s="45">
        <v>22106</v>
      </c>
    </row>
    <row r="1735" spans="1:24" x14ac:dyDescent="0.25">
      <c r="A1735" s="58">
        <v>220260004708</v>
      </c>
      <c r="B1735" s="59" t="s">
        <v>451</v>
      </c>
      <c r="C1735" s="60">
        <v>46084</v>
      </c>
      <c r="D1735" s="58">
        <v>22026002618</v>
      </c>
      <c r="E1735" s="59" t="s">
        <v>1545</v>
      </c>
      <c r="F1735" s="61">
        <v>1960.2</v>
      </c>
      <c r="G1735" s="59" t="s">
        <v>287</v>
      </c>
      <c r="H1735" s="59" t="s">
        <v>3083</v>
      </c>
      <c r="I1735" s="62">
        <v>220</v>
      </c>
      <c r="J1735" s="59" t="s">
        <v>455</v>
      </c>
      <c r="K1735" s="59" t="s">
        <v>455</v>
      </c>
      <c r="L1735" s="59" t="s">
        <v>456</v>
      </c>
      <c r="M1735" s="59" t="s">
        <v>467</v>
      </c>
      <c r="N1735" s="59" t="s">
        <v>468</v>
      </c>
      <c r="O1735" s="65" t="s">
        <v>281</v>
      </c>
      <c r="P1735" s="65" t="s">
        <v>242</v>
      </c>
      <c r="Q1735" s="45" t="s">
        <v>396</v>
      </c>
      <c r="R1735" s="32" t="s">
        <v>231</v>
      </c>
      <c r="S1735" s="45" t="s">
        <v>66</v>
      </c>
      <c r="T1735" s="42" t="str">
        <f>VLOOKUP(Tabla1[[#This Row],[AREA]],Hoja1!A:B,2,FALSE)</f>
        <v>01. Alcaldía</v>
      </c>
      <c r="U1735" s="45" t="s">
        <v>265</v>
      </c>
      <c r="V1735" s="42" t="str">
        <f>VLOOKUP(Tabla1[[#This Row],[PROGRAMA]],Hoja1!A:B,2,FALSE)</f>
        <v>4331. Desarrollo empresarial</v>
      </c>
      <c r="W1735" s="45">
        <v>64</v>
      </c>
      <c r="X1735" s="45">
        <v>22706</v>
      </c>
    </row>
    <row r="1736" spans="1:24" x14ac:dyDescent="0.25">
      <c r="A1736" s="58">
        <v>220260006678</v>
      </c>
      <c r="B1736" s="59" t="s">
        <v>451</v>
      </c>
      <c r="C1736" s="60">
        <v>46090</v>
      </c>
      <c r="D1736" s="58">
        <v>22026002780</v>
      </c>
      <c r="E1736" s="59" t="s">
        <v>717</v>
      </c>
      <c r="F1736" s="61">
        <v>1932.37</v>
      </c>
      <c r="G1736" s="59" t="s">
        <v>420</v>
      </c>
      <c r="H1736" s="59" t="s">
        <v>3084</v>
      </c>
      <c r="I1736" s="62">
        <v>220</v>
      </c>
      <c r="J1736" s="59" t="s">
        <v>812</v>
      </c>
      <c r="K1736" s="59" t="s">
        <v>455</v>
      </c>
      <c r="L1736" s="59" t="s">
        <v>456</v>
      </c>
      <c r="M1736" s="59" t="s">
        <v>467</v>
      </c>
      <c r="N1736" s="59" t="s">
        <v>468</v>
      </c>
      <c r="O1736" s="65" t="s">
        <v>281</v>
      </c>
      <c r="P1736" s="65" t="s">
        <v>242</v>
      </c>
      <c r="Q1736" s="45" t="s">
        <v>396</v>
      </c>
      <c r="R1736" s="32" t="s">
        <v>231</v>
      </c>
      <c r="S1736" s="45" t="s">
        <v>262</v>
      </c>
      <c r="T1736" s="42" t="str">
        <f>VLOOKUP(Tabla1[[#This Row],[AREA]],Hoja1!A:B,2,FALSE)</f>
        <v>11. Salud pública y seguridad ciudadana</v>
      </c>
      <c r="U1736" s="45" t="s">
        <v>118</v>
      </c>
      <c r="V1736" s="42" t="str">
        <f>VLOOKUP(Tabla1[[#This Row],[PROGRAMA]],Hoja1!A:B,2,FALSE)</f>
        <v>1621. Recogida de residuos</v>
      </c>
      <c r="W1736" s="45">
        <v>64</v>
      </c>
      <c r="X1736" s="45">
        <v>22799</v>
      </c>
    </row>
    <row r="1737" spans="1:24" x14ac:dyDescent="0.25">
      <c r="A1737" s="58">
        <v>220260008235</v>
      </c>
      <c r="B1737" s="59" t="s">
        <v>729</v>
      </c>
      <c r="C1737" s="60">
        <v>46099</v>
      </c>
      <c r="D1737" s="58">
        <v>22026002865</v>
      </c>
      <c r="E1737" s="59" t="s">
        <v>525</v>
      </c>
      <c r="F1737" s="61">
        <v>907.5</v>
      </c>
      <c r="G1737" s="59" t="s">
        <v>981</v>
      </c>
      <c r="H1737" s="59" t="s">
        <v>3085</v>
      </c>
      <c r="I1737" s="62">
        <v>240</v>
      </c>
      <c r="J1737" s="59" t="s">
        <v>812</v>
      </c>
      <c r="K1737" s="59" t="s">
        <v>455</v>
      </c>
      <c r="L1737" s="59" t="s">
        <v>456</v>
      </c>
      <c r="M1737" s="59" t="s">
        <v>467</v>
      </c>
      <c r="N1737" s="59" t="s">
        <v>468</v>
      </c>
      <c r="O1737" s="65" t="s">
        <v>281</v>
      </c>
      <c r="P1737" s="65" t="s">
        <v>242</v>
      </c>
      <c r="Q1737" s="45" t="s">
        <v>396</v>
      </c>
      <c r="R1737" s="32" t="s">
        <v>231</v>
      </c>
      <c r="S1737" s="45" t="s">
        <v>74</v>
      </c>
      <c r="T1737" s="42" t="str">
        <f>VLOOKUP(Tabla1[[#This Row],[AREA]],Hoja1!A:B,2,FALSE)</f>
        <v>09. Turismo, eventos y marca ciudad</v>
      </c>
      <c r="U1737" s="45" t="s">
        <v>176</v>
      </c>
      <c r="V1737" s="42" t="str">
        <f>VLOOKUP(Tabla1[[#This Row],[PROGRAMA]],Hoja1!A:B,2,FALSE)</f>
        <v>4321. Turismo</v>
      </c>
      <c r="W1737" s="45">
        <v>64</v>
      </c>
      <c r="X1737" s="45">
        <v>22799</v>
      </c>
    </row>
    <row r="1738" spans="1:24" x14ac:dyDescent="0.25">
      <c r="A1738" s="58">
        <v>220260008798</v>
      </c>
      <c r="B1738" s="59" t="s">
        <v>451</v>
      </c>
      <c r="C1738" s="60">
        <v>46104</v>
      </c>
      <c r="D1738" s="58">
        <v>22026002934</v>
      </c>
      <c r="E1738" s="59" t="s">
        <v>3066</v>
      </c>
      <c r="F1738" s="61">
        <v>1815</v>
      </c>
      <c r="G1738" s="59" t="s">
        <v>54</v>
      </c>
      <c r="H1738" s="59" t="s">
        <v>3086</v>
      </c>
      <c r="I1738" s="62">
        <v>220</v>
      </c>
      <c r="J1738" s="59" t="s">
        <v>494</v>
      </c>
      <c r="K1738" s="59" t="s">
        <v>494</v>
      </c>
      <c r="L1738" s="59" t="s">
        <v>456</v>
      </c>
      <c r="M1738" s="59" t="s">
        <v>467</v>
      </c>
      <c r="N1738" s="59" t="s">
        <v>468</v>
      </c>
      <c r="O1738" s="65" t="s">
        <v>281</v>
      </c>
      <c r="P1738" s="65" t="s">
        <v>242</v>
      </c>
      <c r="Q1738" s="45" t="s">
        <v>396</v>
      </c>
      <c r="R1738" s="32" t="s">
        <v>231</v>
      </c>
      <c r="S1738" s="45" t="s">
        <v>66</v>
      </c>
      <c r="T1738" s="42" t="str">
        <f>VLOOKUP(Tabla1[[#This Row],[AREA]],Hoja1!A:B,2,FALSE)</f>
        <v>01. Alcaldía</v>
      </c>
      <c r="U1738" s="45" t="s">
        <v>265</v>
      </c>
      <c r="V1738" s="42" t="str">
        <f>VLOOKUP(Tabla1[[#This Row],[PROGRAMA]],Hoja1!A:B,2,FALSE)</f>
        <v>4331. Desarrollo empresarial</v>
      </c>
      <c r="W1738" s="45">
        <v>64</v>
      </c>
      <c r="X1738" s="45">
        <v>22602</v>
      </c>
    </row>
    <row r="1739" spans="1:24" x14ac:dyDescent="0.25">
      <c r="A1739" s="58">
        <v>220260008968</v>
      </c>
      <c r="B1739" s="59" t="s">
        <v>485</v>
      </c>
      <c r="C1739" s="60">
        <v>46106</v>
      </c>
      <c r="D1739" s="58">
        <v>22026001205</v>
      </c>
      <c r="E1739" s="59" t="s">
        <v>942</v>
      </c>
      <c r="F1739" s="61">
        <v>1536.7</v>
      </c>
      <c r="G1739" s="59" t="s">
        <v>23</v>
      </c>
      <c r="H1739" s="59" t="s">
        <v>3087</v>
      </c>
      <c r="I1739" s="62">
        <v>300</v>
      </c>
      <c r="J1739" s="59" t="s">
        <v>455</v>
      </c>
      <c r="K1739" s="59" t="s">
        <v>455</v>
      </c>
      <c r="L1739" s="59" t="s">
        <v>473</v>
      </c>
      <c r="M1739" s="59" t="s">
        <v>457</v>
      </c>
      <c r="N1739" s="59" t="s">
        <v>458</v>
      </c>
      <c r="O1739" s="65" t="s">
        <v>280</v>
      </c>
      <c r="P1739" s="65" t="s">
        <v>242</v>
      </c>
      <c r="Q1739" s="45" t="s">
        <v>396</v>
      </c>
      <c r="R1739" s="32" t="s">
        <v>231</v>
      </c>
      <c r="S1739" s="45" t="s">
        <v>72</v>
      </c>
      <c r="T1739" s="42" t="str">
        <f>VLOOKUP(Tabla1[[#This Row],[AREA]],Hoja1!A:B,2,FALSE)</f>
        <v>07. Medio ambiente</v>
      </c>
      <c r="U1739" s="45" t="s">
        <v>128</v>
      </c>
      <c r="V1739" s="42" t="str">
        <f>VLOOKUP(Tabla1[[#This Row],[PROGRAMA]],Hoja1!A:B,2,FALSE)</f>
        <v>1721. Protección del medio ambiente</v>
      </c>
      <c r="W1739" s="45">
        <v>64</v>
      </c>
      <c r="X1739" s="45">
        <v>22112</v>
      </c>
    </row>
    <row r="1740" spans="1:24" x14ac:dyDescent="0.25">
      <c r="A1740" s="58">
        <v>220260004669</v>
      </c>
      <c r="B1740" s="59" t="s">
        <v>451</v>
      </c>
      <c r="C1740" s="60">
        <v>46083</v>
      </c>
      <c r="D1740" s="58">
        <v>22026002584</v>
      </c>
      <c r="E1740" s="59" t="s">
        <v>1390</v>
      </c>
      <c r="F1740" s="61">
        <v>1788</v>
      </c>
      <c r="G1740" s="59" t="s">
        <v>3088</v>
      </c>
      <c r="H1740" s="59" t="s">
        <v>3089</v>
      </c>
      <c r="I1740" s="62">
        <v>220</v>
      </c>
      <c r="J1740" s="59" t="s">
        <v>478</v>
      </c>
      <c r="K1740" s="59" t="s">
        <v>478</v>
      </c>
      <c r="L1740" s="59" t="s">
        <v>456</v>
      </c>
      <c r="M1740" s="59" t="s">
        <v>467</v>
      </c>
      <c r="N1740" s="59" t="s">
        <v>468</v>
      </c>
      <c r="O1740" s="65" t="s">
        <v>426</v>
      </c>
      <c r="P1740" s="65" t="s">
        <v>242</v>
      </c>
      <c r="Q1740" s="45" t="s">
        <v>396</v>
      </c>
      <c r="R1740" s="32" t="s">
        <v>231</v>
      </c>
      <c r="S1740" s="45" t="s">
        <v>75</v>
      </c>
      <c r="T1740" s="42" t="str">
        <f>VLOOKUP(Tabla1[[#This Row],[AREA]],Hoja1!A:B,2,FALSE)</f>
        <v>10. Personas mayores, familia y servicios sociales</v>
      </c>
      <c r="U1740" s="45" t="s">
        <v>130</v>
      </c>
      <c r="V1740" s="42" t="str">
        <f>VLOOKUP(Tabla1[[#This Row],[PROGRAMA]],Hoja1!A:B,2,FALSE)</f>
        <v>2311. Intervención social</v>
      </c>
      <c r="W1740" s="45">
        <v>64</v>
      </c>
      <c r="X1740" s="45">
        <v>22699</v>
      </c>
    </row>
    <row r="1741" spans="1:24" x14ac:dyDescent="0.25">
      <c r="A1741" s="58">
        <v>220260004670</v>
      </c>
      <c r="B1741" s="59" t="s">
        <v>451</v>
      </c>
      <c r="C1741" s="60">
        <v>46083</v>
      </c>
      <c r="D1741" s="58">
        <v>22026002585</v>
      </c>
      <c r="E1741" s="59" t="s">
        <v>1390</v>
      </c>
      <c r="F1741" s="61">
        <v>1633.84</v>
      </c>
      <c r="G1741" s="59" t="s">
        <v>3090</v>
      </c>
      <c r="H1741" s="59" t="s">
        <v>3089</v>
      </c>
      <c r="I1741" s="62">
        <v>220</v>
      </c>
      <c r="J1741" s="59" t="s">
        <v>494</v>
      </c>
      <c r="K1741" s="59" t="s">
        <v>494</v>
      </c>
      <c r="L1741" s="59" t="s">
        <v>456</v>
      </c>
      <c r="M1741" s="59" t="s">
        <v>467</v>
      </c>
      <c r="N1741" s="59" t="s">
        <v>468</v>
      </c>
      <c r="O1741" s="65" t="s">
        <v>426</v>
      </c>
      <c r="P1741" s="65" t="s">
        <v>242</v>
      </c>
      <c r="Q1741" s="45" t="s">
        <v>396</v>
      </c>
      <c r="R1741" s="32" t="s">
        <v>231</v>
      </c>
      <c r="S1741" s="45" t="s">
        <v>75</v>
      </c>
      <c r="T1741" s="42" t="str">
        <f>VLOOKUP(Tabla1[[#This Row],[AREA]],Hoja1!A:B,2,FALSE)</f>
        <v>10. Personas mayores, familia y servicios sociales</v>
      </c>
      <c r="U1741" s="45" t="s">
        <v>130</v>
      </c>
      <c r="V1741" s="42" t="str">
        <f>VLOOKUP(Tabla1[[#This Row],[PROGRAMA]],Hoja1!A:B,2,FALSE)</f>
        <v>2311. Intervención social</v>
      </c>
      <c r="W1741" s="45">
        <v>64</v>
      </c>
      <c r="X1741" s="45">
        <v>22699</v>
      </c>
    </row>
    <row r="1742" spans="1:24" x14ac:dyDescent="0.25">
      <c r="A1742" s="58">
        <v>220260008282</v>
      </c>
      <c r="B1742" s="59" t="s">
        <v>451</v>
      </c>
      <c r="C1742" s="60">
        <v>46099</v>
      </c>
      <c r="D1742" s="58">
        <v>22026002807</v>
      </c>
      <c r="E1742" s="59" t="s">
        <v>1232</v>
      </c>
      <c r="F1742" s="61">
        <v>1615.35</v>
      </c>
      <c r="G1742" s="59" t="s">
        <v>342</v>
      </c>
      <c r="H1742" s="59" t="s">
        <v>3091</v>
      </c>
      <c r="I1742" s="62">
        <v>220</v>
      </c>
      <c r="J1742" s="59" t="s">
        <v>455</v>
      </c>
      <c r="K1742" s="59" t="s">
        <v>455</v>
      </c>
      <c r="L1742" s="59" t="s">
        <v>473</v>
      </c>
      <c r="M1742" s="59" t="s">
        <v>467</v>
      </c>
      <c r="N1742" s="59" t="s">
        <v>468</v>
      </c>
      <c r="O1742" s="65" t="s">
        <v>281</v>
      </c>
      <c r="P1742" s="65" t="s">
        <v>242</v>
      </c>
      <c r="Q1742" s="45" t="s">
        <v>396</v>
      </c>
      <c r="R1742" s="32" t="s">
        <v>231</v>
      </c>
      <c r="S1742" s="45" t="s">
        <v>75</v>
      </c>
      <c r="T1742" s="42" t="str">
        <f>VLOOKUP(Tabla1[[#This Row],[AREA]],Hoja1!A:B,2,FALSE)</f>
        <v>10. Personas mayores, familia y servicios sociales</v>
      </c>
      <c r="U1742" s="45" t="s">
        <v>135</v>
      </c>
      <c r="V1742" s="42" t="str">
        <f>VLOOKUP(Tabla1[[#This Row],[PROGRAMA]],Hoja1!A:B,2,FALSE)</f>
        <v>2314. Centro de programas juveniles</v>
      </c>
      <c r="W1742" s="45">
        <v>64</v>
      </c>
      <c r="X1742" s="45">
        <v>22613</v>
      </c>
    </row>
    <row r="1743" spans="1:24" x14ac:dyDescent="0.25">
      <c r="A1743" s="58">
        <v>220260006266</v>
      </c>
      <c r="B1743" s="59" t="s">
        <v>451</v>
      </c>
      <c r="C1743" s="60">
        <v>46087</v>
      </c>
      <c r="D1743" s="58">
        <v>22026002708</v>
      </c>
      <c r="E1743" s="59" t="s">
        <v>537</v>
      </c>
      <c r="F1743" s="61">
        <v>1514.97</v>
      </c>
      <c r="G1743" s="59" t="s">
        <v>2850</v>
      </c>
      <c r="H1743" s="59" t="s">
        <v>3092</v>
      </c>
      <c r="I1743" s="62">
        <v>220</v>
      </c>
      <c r="J1743" s="59" t="s">
        <v>2852</v>
      </c>
      <c r="K1743" s="59" t="s">
        <v>494</v>
      </c>
      <c r="L1743" s="59" t="s">
        <v>473</v>
      </c>
      <c r="M1743" s="59" t="s">
        <v>467</v>
      </c>
      <c r="N1743" s="59" t="s">
        <v>468</v>
      </c>
      <c r="O1743" s="65" t="s">
        <v>281</v>
      </c>
      <c r="P1743" s="65" t="s">
        <v>242</v>
      </c>
      <c r="Q1743" s="45" t="s">
        <v>396</v>
      </c>
      <c r="R1743" s="32" t="s">
        <v>231</v>
      </c>
      <c r="S1743" s="45" t="s">
        <v>262</v>
      </c>
      <c r="T1743" s="42" t="str">
        <f>VLOOKUP(Tabla1[[#This Row],[AREA]],Hoja1!A:B,2,FALSE)</f>
        <v>11. Salud pública y seguridad ciudadana</v>
      </c>
      <c r="U1743" s="45" t="s">
        <v>112</v>
      </c>
      <c r="V1743" s="42" t="str">
        <f>VLOOKUP(Tabla1[[#This Row],[PROGRAMA]],Hoja1!A:B,2,FALSE)</f>
        <v>1361. Prevención y extinción de incencios</v>
      </c>
      <c r="W1743" s="45">
        <v>64</v>
      </c>
      <c r="X1743" s="45">
        <v>22199</v>
      </c>
    </row>
    <row r="1744" spans="1:24" x14ac:dyDescent="0.25">
      <c r="A1744" s="58">
        <v>220260006273</v>
      </c>
      <c r="B1744" s="59" t="s">
        <v>451</v>
      </c>
      <c r="C1744" s="60">
        <v>46087</v>
      </c>
      <c r="D1744" s="58">
        <v>22026002685</v>
      </c>
      <c r="E1744" s="59" t="s">
        <v>2707</v>
      </c>
      <c r="F1744" s="61">
        <v>1500</v>
      </c>
      <c r="G1744" s="59" t="s">
        <v>55</v>
      </c>
      <c r="H1744" s="59" t="s">
        <v>3093</v>
      </c>
      <c r="I1744" s="62">
        <v>220</v>
      </c>
      <c r="J1744" s="59" t="s">
        <v>455</v>
      </c>
      <c r="K1744" s="59" t="s">
        <v>455</v>
      </c>
      <c r="L1744" s="59" t="s">
        <v>473</v>
      </c>
      <c r="M1744" s="59" t="s">
        <v>467</v>
      </c>
      <c r="N1744" s="59" t="s">
        <v>468</v>
      </c>
      <c r="O1744" s="65" t="s">
        <v>281</v>
      </c>
      <c r="P1744" s="65" t="s">
        <v>242</v>
      </c>
      <c r="Q1744" s="45" t="s">
        <v>396</v>
      </c>
      <c r="R1744" s="32" t="s">
        <v>231</v>
      </c>
      <c r="S1744" s="45" t="s">
        <v>262</v>
      </c>
      <c r="T1744" s="42" t="str">
        <f>VLOOKUP(Tabla1[[#This Row],[AREA]],Hoja1!A:B,2,FALSE)</f>
        <v>11. Salud pública y seguridad ciudadana</v>
      </c>
      <c r="U1744" s="45" t="s">
        <v>118</v>
      </c>
      <c r="V1744" s="42" t="str">
        <f>VLOOKUP(Tabla1[[#This Row],[PROGRAMA]],Hoja1!A:B,2,FALSE)</f>
        <v>1621. Recogida de residuos</v>
      </c>
      <c r="W1744" s="45">
        <v>64</v>
      </c>
      <c r="X1744" s="45">
        <v>22199</v>
      </c>
    </row>
    <row r="1745" spans="1:24" x14ac:dyDescent="0.25">
      <c r="A1745" s="58">
        <v>220260004493</v>
      </c>
      <c r="B1745" s="59" t="s">
        <v>451</v>
      </c>
      <c r="C1745" s="60">
        <v>46083</v>
      </c>
      <c r="D1745" s="58">
        <v>22026002561</v>
      </c>
      <c r="E1745" s="59" t="s">
        <v>1107</v>
      </c>
      <c r="F1745" s="61">
        <v>1476.2</v>
      </c>
      <c r="G1745" s="59" t="s">
        <v>3075</v>
      </c>
      <c r="H1745" s="59" t="s">
        <v>3076</v>
      </c>
      <c r="I1745" s="62">
        <v>220</v>
      </c>
      <c r="J1745" s="59" t="s">
        <v>3077</v>
      </c>
      <c r="K1745" s="59" t="s">
        <v>3078</v>
      </c>
      <c r="L1745" s="59" t="s">
        <v>473</v>
      </c>
      <c r="M1745" s="59" t="s">
        <v>467</v>
      </c>
      <c r="N1745" s="59" t="s">
        <v>468</v>
      </c>
      <c r="O1745" s="65" t="s">
        <v>281</v>
      </c>
      <c r="P1745" s="65" t="s">
        <v>242</v>
      </c>
      <c r="Q1745" s="45" t="s">
        <v>396</v>
      </c>
      <c r="R1745" s="32" t="s">
        <v>231</v>
      </c>
      <c r="S1745" s="45" t="s">
        <v>75</v>
      </c>
      <c r="T1745" s="42" t="str">
        <f>VLOOKUP(Tabla1[[#This Row],[AREA]],Hoja1!A:B,2,FALSE)</f>
        <v>10. Personas mayores, familia y servicios sociales</v>
      </c>
      <c r="U1745" s="45" t="s">
        <v>132</v>
      </c>
      <c r="V1745" s="42" t="str">
        <f>VLOOKUP(Tabla1[[#This Row],[PROGRAMA]],Hoja1!A:B,2,FALSE)</f>
        <v>2312. Iniciativas sociales</v>
      </c>
      <c r="W1745" s="45">
        <v>64</v>
      </c>
      <c r="X1745" s="45">
        <v>22199</v>
      </c>
    </row>
    <row r="1746" spans="1:24" x14ac:dyDescent="0.25">
      <c r="A1746" s="58">
        <v>220260006269</v>
      </c>
      <c r="B1746" s="59" t="s">
        <v>451</v>
      </c>
      <c r="C1746" s="60">
        <v>46087</v>
      </c>
      <c r="D1746" s="58">
        <v>22026002738</v>
      </c>
      <c r="E1746" s="59" t="s">
        <v>517</v>
      </c>
      <c r="F1746" s="61">
        <v>1400.05</v>
      </c>
      <c r="G1746" s="59" t="s">
        <v>3094</v>
      </c>
      <c r="H1746" s="59" t="s">
        <v>3095</v>
      </c>
      <c r="I1746" s="62">
        <v>220</v>
      </c>
      <c r="J1746" s="59" t="s">
        <v>494</v>
      </c>
      <c r="K1746" s="59" t="s">
        <v>494</v>
      </c>
      <c r="L1746" s="59" t="s">
        <v>473</v>
      </c>
      <c r="M1746" s="59" t="s">
        <v>467</v>
      </c>
      <c r="N1746" s="59" t="s">
        <v>468</v>
      </c>
      <c r="O1746" s="65" t="s">
        <v>281</v>
      </c>
      <c r="P1746" s="65" t="s">
        <v>242</v>
      </c>
      <c r="Q1746" s="45" t="s">
        <v>396</v>
      </c>
      <c r="R1746" s="32" t="s">
        <v>231</v>
      </c>
      <c r="S1746" s="45" t="s">
        <v>71</v>
      </c>
      <c r="T1746" s="42" t="str">
        <f>VLOOKUP(Tabla1[[#This Row],[AREA]],Hoja1!A:B,2,FALSE)</f>
        <v>06. Educación y cultura</v>
      </c>
      <c r="U1746" s="45" t="s">
        <v>153</v>
      </c>
      <c r="V1746" s="42" t="str">
        <f>VLOOKUP(Tabla1[[#This Row],[PROGRAMA]],Hoja1!A:B,2,FALSE)</f>
        <v>3321. Bibliotecas públicas</v>
      </c>
      <c r="W1746" s="45">
        <v>64</v>
      </c>
      <c r="X1746" s="45">
        <v>22001</v>
      </c>
    </row>
    <row r="1747" spans="1:24" x14ac:dyDescent="0.25">
      <c r="A1747" s="58">
        <v>220250064762</v>
      </c>
      <c r="B1747" s="59" t="s">
        <v>451</v>
      </c>
      <c r="C1747" s="60">
        <v>46087</v>
      </c>
      <c r="D1747" s="58">
        <v>22025008278</v>
      </c>
      <c r="E1747" s="59" t="s">
        <v>2597</v>
      </c>
      <c r="F1747" s="61">
        <v>1309.97</v>
      </c>
      <c r="G1747" s="59" t="s">
        <v>1713</v>
      </c>
      <c r="H1747" s="59" t="s">
        <v>3096</v>
      </c>
      <c r="I1747" s="62">
        <v>220</v>
      </c>
      <c r="J1747" s="59" t="s">
        <v>472</v>
      </c>
      <c r="K1747" s="59" t="s">
        <v>472</v>
      </c>
      <c r="L1747" s="59" t="s">
        <v>456</v>
      </c>
      <c r="M1747" s="59" t="s">
        <v>457</v>
      </c>
      <c r="N1747" s="59" t="s">
        <v>468</v>
      </c>
      <c r="O1747" s="65" t="s">
        <v>276</v>
      </c>
      <c r="P1747" s="65" t="s">
        <v>242</v>
      </c>
      <c r="Q1747" s="45">
        <v>6</v>
      </c>
      <c r="R1747" s="32" t="s">
        <v>232</v>
      </c>
      <c r="S1747" s="45" t="s">
        <v>71</v>
      </c>
      <c r="T1747" s="42" t="str">
        <f>VLOOKUP(Tabla1[[#This Row],[AREA]],Hoja1!A:B,2,FALSE)</f>
        <v>06. Educación y cultura</v>
      </c>
      <c r="U1747" s="45">
        <v>3341</v>
      </c>
      <c r="V1747" s="42" t="str">
        <f>VLOOKUP(Tabla1[[#This Row],[PROGRAMA]],Hoja1!A:B,2,FALSE)</f>
        <v>3341. Coordinación de políticas culturales</v>
      </c>
      <c r="W1747" s="45">
        <v>64</v>
      </c>
      <c r="X1747" s="45">
        <v>632</v>
      </c>
    </row>
    <row r="1748" spans="1:24" x14ac:dyDescent="0.25">
      <c r="A1748" s="58">
        <v>220260009260</v>
      </c>
      <c r="B1748" s="59" t="s">
        <v>485</v>
      </c>
      <c r="C1748" s="60">
        <v>46107</v>
      </c>
      <c r="D1748" s="58">
        <v>22026000866</v>
      </c>
      <c r="E1748" s="59" t="s">
        <v>2854</v>
      </c>
      <c r="F1748" s="61">
        <v>333.48</v>
      </c>
      <c r="G1748" s="59" t="s">
        <v>3009</v>
      </c>
      <c r="H1748" s="59" t="s">
        <v>3097</v>
      </c>
      <c r="I1748" s="62">
        <v>300</v>
      </c>
      <c r="J1748" s="59" t="s">
        <v>455</v>
      </c>
      <c r="K1748" s="59" t="s">
        <v>455</v>
      </c>
      <c r="L1748" s="59" t="s">
        <v>456</v>
      </c>
      <c r="M1748" s="59" t="s">
        <v>457</v>
      </c>
      <c r="N1748" s="59" t="s">
        <v>458</v>
      </c>
      <c r="O1748" s="65" t="s">
        <v>280</v>
      </c>
      <c r="P1748" s="65" t="s">
        <v>242</v>
      </c>
      <c r="Q1748" s="45" t="s">
        <v>396</v>
      </c>
      <c r="R1748" s="32" t="s">
        <v>231</v>
      </c>
      <c r="S1748" s="45" t="s">
        <v>68</v>
      </c>
      <c r="T1748" s="42" t="str">
        <f>VLOOKUP(Tabla1[[#This Row],[AREA]],Hoja1!A:B,2,FALSE)</f>
        <v>02. Urbanismo y vivienda</v>
      </c>
      <c r="U1748" s="45" t="s">
        <v>197</v>
      </c>
      <c r="V1748" s="42" t="str">
        <f>VLOOKUP(Tabla1[[#This Row],[PROGRAMA]],Hoja1!A:B,2,FALSE)</f>
        <v>9332. Mantenimiento de edificios e instalaciones municipales</v>
      </c>
      <c r="W1748" s="45">
        <v>64</v>
      </c>
      <c r="X1748" s="45">
        <v>214</v>
      </c>
    </row>
    <row r="1749" spans="1:24" x14ac:dyDescent="0.25">
      <c r="A1749" s="58">
        <v>220260004496</v>
      </c>
      <c r="B1749" s="59" t="s">
        <v>451</v>
      </c>
      <c r="C1749" s="60">
        <v>46083</v>
      </c>
      <c r="D1749" s="58">
        <v>22026002617</v>
      </c>
      <c r="E1749" s="59" t="s">
        <v>1593</v>
      </c>
      <c r="F1749" s="61">
        <v>1248.72</v>
      </c>
      <c r="G1749" s="59" t="s">
        <v>3098</v>
      </c>
      <c r="H1749" s="59" t="s">
        <v>3099</v>
      </c>
      <c r="I1749" s="62">
        <v>220</v>
      </c>
      <c r="J1749" s="59" t="s">
        <v>523</v>
      </c>
      <c r="K1749" s="59" t="s">
        <v>455</v>
      </c>
      <c r="L1749" s="59" t="s">
        <v>456</v>
      </c>
      <c r="M1749" s="59" t="s">
        <v>467</v>
      </c>
      <c r="N1749" s="59" t="s">
        <v>468</v>
      </c>
      <c r="O1749" s="65" t="s">
        <v>281</v>
      </c>
      <c r="P1749" s="65" t="s">
        <v>242</v>
      </c>
      <c r="Q1749" s="45" t="s">
        <v>396</v>
      </c>
      <c r="R1749" s="32" t="s">
        <v>231</v>
      </c>
      <c r="S1749" s="45" t="s">
        <v>75</v>
      </c>
      <c r="T1749" s="42" t="str">
        <f>VLOOKUP(Tabla1[[#This Row],[AREA]],Hoja1!A:B,2,FALSE)</f>
        <v>10. Personas mayores, familia y servicios sociales</v>
      </c>
      <c r="U1749" s="45" t="s">
        <v>130</v>
      </c>
      <c r="V1749" s="42" t="str">
        <f>VLOOKUP(Tabla1[[#This Row],[PROGRAMA]],Hoja1!A:B,2,FALSE)</f>
        <v>2311. Intervención social</v>
      </c>
      <c r="W1749" s="45">
        <v>64</v>
      </c>
      <c r="X1749" s="45">
        <v>22700</v>
      </c>
    </row>
    <row r="1750" spans="1:24" x14ac:dyDescent="0.25">
      <c r="A1750" s="58">
        <v>220260005029</v>
      </c>
      <c r="B1750" s="59" t="s">
        <v>729</v>
      </c>
      <c r="C1750" s="60">
        <v>46085</v>
      </c>
      <c r="D1750" s="58">
        <v>22026002625</v>
      </c>
      <c r="E1750" s="59" t="s">
        <v>3100</v>
      </c>
      <c r="F1750" s="61">
        <v>8094.9</v>
      </c>
      <c r="G1750" s="59" t="s">
        <v>3101</v>
      </c>
      <c r="H1750" s="59" t="s">
        <v>3102</v>
      </c>
      <c r="I1750" s="62">
        <v>240</v>
      </c>
      <c r="J1750" s="59" t="s">
        <v>904</v>
      </c>
      <c r="K1750" s="59" t="s">
        <v>904</v>
      </c>
      <c r="L1750" s="59" t="s">
        <v>456</v>
      </c>
      <c r="M1750" s="59" t="s">
        <v>467</v>
      </c>
      <c r="N1750" s="59" t="s">
        <v>468</v>
      </c>
      <c r="O1750" s="65" t="s">
        <v>281</v>
      </c>
      <c r="P1750" s="65" t="s">
        <v>242</v>
      </c>
      <c r="Q1750" s="45" t="s">
        <v>396</v>
      </c>
      <c r="R1750" s="32" t="s">
        <v>231</v>
      </c>
      <c r="S1750" s="45" t="s">
        <v>70</v>
      </c>
      <c r="T1750" s="42" t="str">
        <f>VLOOKUP(Tabla1[[#This Row],[AREA]],Hoja1!A:B,2,FALSE)</f>
        <v>04. Hacienda, personal y modernización administrativa</v>
      </c>
      <c r="U1750" s="45" t="s">
        <v>184</v>
      </c>
      <c r="V1750" s="42" t="str">
        <f>VLOOKUP(Tabla1[[#This Row],[PROGRAMA]],Hoja1!A:B,2,FALSE)</f>
        <v>9202. Gestión de recursos humanos</v>
      </c>
      <c r="W1750" s="45">
        <v>64</v>
      </c>
      <c r="X1750" s="45">
        <v>22799</v>
      </c>
    </row>
    <row r="1751" spans="1:24" x14ac:dyDescent="0.25">
      <c r="A1751" s="58">
        <v>220260006263</v>
      </c>
      <c r="B1751" s="59" t="s">
        <v>451</v>
      </c>
      <c r="C1751" s="60">
        <v>46087</v>
      </c>
      <c r="D1751" s="58">
        <v>22026002657</v>
      </c>
      <c r="E1751" s="59" t="s">
        <v>847</v>
      </c>
      <c r="F1751" s="61">
        <v>1210</v>
      </c>
      <c r="G1751" s="59" t="s">
        <v>1563</v>
      </c>
      <c r="H1751" s="59" t="s">
        <v>3103</v>
      </c>
      <c r="I1751" s="62">
        <v>220</v>
      </c>
      <c r="J1751" s="59" t="s">
        <v>455</v>
      </c>
      <c r="K1751" s="59" t="s">
        <v>455</v>
      </c>
      <c r="L1751" s="59" t="s">
        <v>473</v>
      </c>
      <c r="M1751" s="59" t="s">
        <v>467</v>
      </c>
      <c r="N1751" s="59" t="s">
        <v>468</v>
      </c>
      <c r="O1751" s="65" t="s">
        <v>281</v>
      </c>
      <c r="P1751" s="65" t="s">
        <v>242</v>
      </c>
      <c r="Q1751" s="45" t="s">
        <v>396</v>
      </c>
      <c r="R1751" s="32" t="s">
        <v>231</v>
      </c>
      <c r="S1751" s="45" t="s">
        <v>73</v>
      </c>
      <c r="T1751" s="42" t="str">
        <f>VLOOKUP(Tabla1[[#This Row],[AREA]],Hoja1!A:B,2,FALSE)</f>
        <v>08. Tráfico y movilidad</v>
      </c>
      <c r="U1751" s="45" t="s">
        <v>117</v>
      </c>
      <c r="V1751" s="42" t="str">
        <f>VLOOKUP(Tabla1[[#This Row],[PROGRAMA]],Hoja1!A:B,2,FALSE)</f>
        <v>1532. Pavimentación vias públicas y otros servicios urbanísticos</v>
      </c>
      <c r="W1751" s="45">
        <v>64</v>
      </c>
      <c r="X1751" s="45">
        <v>210</v>
      </c>
    </row>
    <row r="1752" spans="1:24" x14ac:dyDescent="0.25">
      <c r="A1752" s="58">
        <v>220250004561</v>
      </c>
      <c r="B1752" s="59" t="s">
        <v>451</v>
      </c>
      <c r="C1752" s="60">
        <v>46087</v>
      </c>
      <c r="D1752" s="58">
        <v>22025003037</v>
      </c>
      <c r="E1752" s="59" t="s">
        <v>1079</v>
      </c>
      <c r="F1752" s="61">
        <v>3604378</v>
      </c>
      <c r="G1752" s="59" t="s">
        <v>1699</v>
      </c>
      <c r="H1752" s="59" t="s">
        <v>3104</v>
      </c>
      <c r="I1752" s="62">
        <v>220</v>
      </c>
      <c r="J1752" s="59" t="s">
        <v>455</v>
      </c>
      <c r="K1752" s="59" t="s">
        <v>455</v>
      </c>
      <c r="L1752" s="59" t="s">
        <v>644</v>
      </c>
      <c r="M1752" s="59" t="s">
        <v>457</v>
      </c>
      <c r="N1752" s="59" t="s">
        <v>458</v>
      </c>
      <c r="O1752" s="65" t="s">
        <v>276</v>
      </c>
      <c r="P1752" s="65" t="s">
        <v>242</v>
      </c>
      <c r="Q1752" s="45">
        <v>6</v>
      </c>
      <c r="R1752" s="32" t="s">
        <v>232</v>
      </c>
      <c r="S1752" s="45" t="s">
        <v>68</v>
      </c>
      <c r="T1752" s="42" t="str">
        <f>VLOOKUP(Tabla1[[#This Row],[AREA]],Hoja1!A:B,2,FALSE)</f>
        <v>02. Urbanismo y vivienda</v>
      </c>
      <c r="U1752" s="45">
        <v>9332</v>
      </c>
      <c r="V1752" s="42" t="str">
        <f>VLOOKUP(Tabla1[[#This Row],[PROGRAMA]],Hoja1!A:B,2,FALSE)</f>
        <v>9332. Mantenimiento de edificios e instalaciones municipales</v>
      </c>
      <c r="W1752" s="45">
        <v>63</v>
      </c>
      <c r="X1752" s="45">
        <v>632</v>
      </c>
    </row>
    <row r="1753" spans="1:24" x14ac:dyDescent="0.25">
      <c r="A1753" s="58">
        <v>220260004881</v>
      </c>
      <c r="B1753" s="59" t="s">
        <v>485</v>
      </c>
      <c r="C1753" s="60">
        <v>46085</v>
      </c>
      <c r="D1753" s="58">
        <v>22026000691</v>
      </c>
      <c r="E1753" s="59" t="s">
        <v>971</v>
      </c>
      <c r="F1753" s="61">
        <v>2144.98</v>
      </c>
      <c r="G1753" s="59" t="s">
        <v>2476</v>
      </c>
      <c r="H1753" s="59" t="s">
        <v>2609</v>
      </c>
      <c r="I1753" s="62">
        <v>300</v>
      </c>
      <c r="J1753" s="59" t="s">
        <v>455</v>
      </c>
      <c r="K1753" s="59" t="s">
        <v>455</v>
      </c>
      <c r="L1753" s="59" t="s">
        <v>456</v>
      </c>
      <c r="M1753" s="59" t="s">
        <v>457</v>
      </c>
      <c r="N1753" s="59" t="s">
        <v>458</v>
      </c>
      <c r="O1753" s="65" t="s">
        <v>280</v>
      </c>
      <c r="P1753" s="65" t="s">
        <v>242</v>
      </c>
      <c r="Q1753" s="45" t="s">
        <v>396</v>
      </c>
      <c r="R1753" s="32" t="s">
        <v>231</v>
      </c>
      <c r="S1753" s="45" t="s">
        <v>262</v>
      </c>
      <c r="T1753" s="42" t="str">
        <f>VLOOKUP(Tabla1[[#This Row],[AREA]],Hoja1!A:B,2,FALSE)</f>
        <v>11. Salud pública y seguridad ciudadana</v>
      </c>
      <c r="U1753" s="45" t="s">
        <v>118</v>
      </c>
      <c r="V1753" s="42" t="str">
        <f>VLOOKUP(Tabla1[[#This Row],[PROGRAMA]],Hoja1!A:B,2,FALSE)</f>
        <v>1621. Recogida de residuos</v>
      </c>
      <c r="W1753" s="45">
        <v>64</v>
      </c>
      <c r="X1753" s="45">
        <v>214</v>
      </c>
    </row>
    <row r="1754" spans="1:24" x14ac:dyDescent="0.25">
      <c r="A1754" s="58">
        <v>220260004938</v>
      </c>
      <c r="B1754" s="59" t="s">
        <v>485</v>
      </c>
      <c r="C1754" s="60">
        <v>46085</v>
      </c>
      <c r="D1754" s="58">
        <v>22026000691</v>
      </c>
      <c r="E1754" s="59" t="s">
        <v>971</v>
      </c>
      <c r="F1754" s="61">
        <v>757.91</v>
      </c>
      <c r="G1754" s="59" t="s">
        <v>2476</v>
      </c>
      <c r="H1754" s="59" t="s">
        <v>2609</v>
      </c>
      <c r="I1754" s="62">
        <v>300</v>
      </c>
      <c r="J1754" s="59" t="s">
        <v>455</v>
      </c>
      <c r="K1754" s="59" t="s">
        <v>455</v>
      </c>
      <c r="L1754" s="59" t="s">
        <v>456</v>
      </c>
      <c r="M1754" s="59" t="s">
        <v>457</v>
      </c>
      <c r="N1754" s="59" t="s">
        <v>458</v>
      </c>
      <c r="O1754" s="65" t="s">
        <v>280</v>
      </c>
      <c r="P1754" s="65" t="s">
        <v>242</v>
      </c>
      <c r="Q1754" s="45" t="s">
        <v>396</v>
      </c>
      <c r="R1754" s="32" t="s">
        <v>231</v>
      </c>
      <c r="S1754" s="45" t="s">
        <v>262</v>
      </c>
      <c r="T1754" s="42" t="str">
        <f>VLOOKUP(Tabla1[[#This Row],[AREA]],Hoja1!A:B,2,FALSE)</f>
        <v>11. Salud pública y seguridad ciudadana</v>
      </c>
      <c r="U1754" s="45" t="s">
        <v>118</v>
      </c>
      <c r="V1754" s="42" t="str">
        <f>VLOOKUP(Tabla1[[#This Row],[PROGRAMA]],Hoja1!A:B,2,FALSE)</f>
        <v>1621. Recogida de residuos</v>
      </c>
      <c r="W1754" s="45">
        <v>64</v>
      </c>
      <c r="X1754" s="45">
        <v>214</v>
      </c>
    </row>
    <row r="1755" spans="1:24" x14ac:dyDescent="0.25">
      <c r="A1755" s="58">
        <v>220260004940</v>
      </c>
      <c r="B1755" s="59" t="s">
        <v>485</v>
      </c>
      <c r="C1755" s="60">
        <v>46085</v>
      </c>
      <c r="D1755" s="58">
        <v>22026000692</v>
      </c>
      <c r="E1755" s="59" t="s">
        <v>808</v>
      </c>
      <c r="F1755" s="61">
        <v>154.82</v>
      </c>
      <c r="G1755" s="59" t="s">
        <v>2476</v>
      </c>
      <c r="H1755" s="59" t="s">
        <v>2608</v>
      </c>
      <c r="I1755" s="62">
        <v>300</v>
      </c>
      <c r="J1755" s="59" t="s">
        <v>455</v>
      </c>
      <c r="K1755" s="59" t="s">
        <v>455</v>
      </c>
      <c r="L1755" s="59" t="s">
        <v>456</v>
      </c>
      <c r="M1755" s="59" t="s">
        <v>457</v>
      </c>
      <c r="N1755" s="59" t="s">
        <v>458</v>
      </c>
      <c r="O1755" s="65" t="s">
        <v>280</v>
      </c>
      <c r="P1755" s="65" t="s">
        <v>242</v>
      </c>
      <c r="Q1755" s="45" t="s">
        <v>396</v>
      </c>
      <c r="R1755" s="32" t="s">
        <v>231</v>
      </c>
      <c r="S1755" s="45" t="s">
        <v>262</v>
      </c>
      <c r="T1755" s="42" t="str">
        <f>VLOOKUP(Tabla1[[#This Row],[AREA]],Hoja1!A:B,2,FALSE)</f>
        <v>11. Salud pública y seguridad ciudadana</v>
      </c>
      <c r="U1755" s="45" t="s">
        <v>121</v>
      </c>
      <c r="V1755" s="42" t="str">
        <f>VLOOKUP(Tabla1[[#This Row],[PROGRAMA]],Hoja1!A:B,2,FALSE)</f>
        <v>1631. Limpieza viaria</v>
      </c>
      <c r="W1755" s="45">
        <v>64</v>
      </c>
      <c r="X1755" s="45">
        <v>214</v>
      </c>
    </row>
    <row r="1756" spans="1:24" x14ac:dyDescent="0.25">
      <c r="A1756" s="58">
        <v>220260004994</v>
      </c>
      <c r="B1756" s="59" t="s">
        <v>485</v>
      </c>
      <c r="C1756" s="60">
        <v>46085</v>
      </c>
      <c r="D1756" s="58">
        <v>22026000690</v>
      </c>
      <c r="E1756" s="59" t="s">
        <v>808</v>
      </c>
      <c r="F1756" s="61">
        <v>795.1</v>
      </c>
      <c r="G1756" s="59" t="s">
        <v>2476</v>
      </c>
      <c r="H1756" s="59" t="s">
        <v>2615</v>
      </c>
      <c r="I1756" s="62">
        <v>300</v>
      </c>
      <c r="J1756" s="59" t="s">
        <v>455</v>
      </c>
      <c r="K1756" s="59" t="s">
        <v>455</v>
      </c>
      <c r="L1756" s="59" t="s">
        <v>473</v>
      </c>
      <c r="M1756" s="59" t="s">
        <v>457</v>
      </c>
      <c r="N1756" s="59" t="s">
        <v>458</v>
      </c>
      <c r="O1756" s="65" t="s">
        <v>280</v>
      </c>
      <c r="P1756" s="65" t="s">
        <v>242</v>
      </c>
      <c r="Q1756" s="45" t="s">
        <v>396</v>
      </c>
      <c r="R1756" s="32" t="s">
        <v>231</v>
      </c>
      <c r="S1756" s="45" t="s">
        <v>262</v>
      </c>
      <c r="T1756" s="42" t="str">
        <f>VLOOKUP(Tabla1[[#This Row],[AREA]],Hoja1!A:B,2,FALSE)</f>
        <v>11. Salud pública y seguridad ciudadana</v>
      </c>
      <c r="U1756" s="45" t="s">
        <v>121</v>
      </c>
      <c r="V1756" s="42" t="str">
        <f>VLOOKUP(Tabla1[[#This Row],[PROGRAMA]],Hoja1!A:B,2,FALSE)</f>
        <v>1631. Limpieza viaria</v>
      </c>
      <c r="W1756" s="45">
        <v>64</v>
      </c>
      <c r="X1756" s="45">
        <v>214</v>
      </c>
    </row>
    <row r="1757" spans="1:24" x14ac:dyDescent="0.25">
      <c r="A1757" s="58">
        <v>220260009109</v>
      </c>
      <c r="B1757" s="59" t="s">
        <v>451</v>
      </c>
      <c r="C1757" s="60">
        <v>46106</v>
      </c>
      <c r="D1757" s="58">
        <v>22026003063</v>
      </c>
      <c r="E1757" s="59" t="s">
        <v>637</v>
      </c>
      <c r="F1757" s="61">
        <v>1210</v>
      </c>
      <c r="G1757" s="59" t="s">
        <v>3105</v>
      </c>
      <c r="H1757" s="59" t="s">
        <v>3106</v>
      </c>
      <c r="I1757" s="62">
        <v>220</v>
      </c>
      <c r="J1757" s="59" t="s">
        <v>2017</v>
      </c>
      <c r="K1757" s="59" t="s">
        <v>643</v>
      </c>
      <c r="L1757" s="59" t="s">
        <v>456</v>
      </c>
      <c r="M1757" s="59" t="s">
        <v>467</v>
      </c>
      <c r="N1757" s="59" t="s">
        <v>468</v>
      </c>
      <c r="O1757" s="65" t="s">
        <v>281</v>
      </c>
      <c r="P1757" s="65" t="s">
        <v>242</v>
      </c>
      <c r="Q1757" s="45" t="s">
        <v>396</v>
      </c>
      <c r="R1757" s="32" t="s">
        <v>231</v>
      </c>
      <c r="S1757" s="45" t="s">
        <v>68</v>
      </c>
      <c r="T1757" s="42" t="str">
        <f>VLOOKUP(Tabla1[[#This Row],[AREA]],Hoja1!A:B,2,FALSE)</f>
        <v>02. Urbanismo y vivienda</v>
      </c>
      <c r="U1757" s="45" t="s">
        <v>197</v>
      </c>
      <c r="V1757" s="42" t="str">
        <f>VLOOKUP(Tabla1[[#This Row],[PROGRAMA]],Hoja1!A:B,2,FALSE)</f>
        <v>9332. Mantenimiento de edificios e instalaciones municipales</v>
      </c>
      <c r="W1757" s="45">
        <v>64</v>
      </c>
      <c r="X1757" s="45">
        <v>213</v>
      </c>
    </row>
    <row r="1758" spans="1:24" x14ac:dyDescent="0.25">
      <c r="A1758" s="58">
        <v>220260006260</v>
      </c>
      <c r="B1758" s="59" t="s">
        <v>451</v>
      </c>
      <c r="C1758" s="60">
        <v>46087</v>
      </c>
      <c r="D1758" s="58">
        <v>22026002635</v>
      </c>
      <c r="E1758" s="59" t="s">
        <v>1097</v>
      </c>
      <c r="F1758" s="61">
        <v>1210</v>
      </c>
      <c r="G1758" s="59" t="s">
        <v>12</v>
      </c>
      <c r="H1758" s="59" t="s">
        <v>3107</v>
      </c>
      <c r="I1758" s="62">
        <v>220</v>
      </c>
      <c r="J1758" s="59" t="s">
        <v>494</v>
      </c>
      <c r="K1758" s="59" t="s">
        <v>494</v>
      </c>
      <c r="L1758" s="59" t="s">
        <v>473</v>
      </c>
      <c r="M1758" s="59" t="s">
        <v>467</v>
      </c>
      <c r="N1758" s="59" t="s">
        <v>468</v>
      </c>
      <c r="O1758" s="65" t="s">
        <v>281</v>
      </c>
      <c r="P1758" s="65" t="s">
        <v>242</v>
      </c>
      <c r="Q1758" s="45" t="s">
        <v>396</v>
      </c>
      <c r="R1758" s="32" t="s">
        <v>231</v>
      </c>
      <c r="S1758" s="45" t="s">
        <v>73</v>
      </c>
      <c r="T1758" s="42" t="str">
        <f>VLOOKUP(Tabla1[[#This Row],[AREA]],Hoja1!A:B,2,FALSE)</f>
        <v>08. Tráfico y movilidad</v>
      </c>
      <c r="U1758" s="45" t="s">
        <v>117</v>
      </c>
      <c r="V1758" s="42" t="str">
        <f>VLOOKUP(Tabla1[[#This Row],[PROGRAMA]],Hoja1!A:B,2,FALSE)</f>
        <v>1532. Pavimentación vias públicas y otros servicios urbanísticos</v>
      </c>
      <c r="W1758" s="45">
        <v>64</v>
      </c>
      <c r="X1758" s="45">
        <v>22103</v>
      </c>
    </row>
    <row r="1759" spans="1:24" x14ac:dyDescent="0.25">
      <c r="A1759" s="58">
        <v>220260006045</v>
      </c>
      <c r="B1759" s="59" t="s">
        <v>451</v>
      </c>
      <c r="C1759" s="60">
        <v>46086</v>
      </c>
      <c r="D1759" s="58">
        <v>22026002412</v>
      </c>
      <c r="E1759" s="59" t="s">
        <v>2970</v>
      </c>
      <c r="F1759" s="61">
        <v>1200.02</v>
      </c>
      <c r="G1759" s="59" t="s">
        <v>2169</v>
      </c>
      <c r="H1759" s="59" t="s">
        <v>3108</v>
      </c>
      <c r="I1759" s="62">
        <v>220</v>
      </c>
      <c r="J1759" s="59" t="s">
        <v>1880</v>
      </c>
      <c r="K1759" s="59" t="s">
        <v>455</v>
      </c>
      <c r="L1759" s="59" t="s">
        <v>456</v>
      </c>
      <c r="M1759" s="59" t="s">
        <v>467</v>
      </c>
      <c r="N1759" s="59" t="s">
        <v>468</v>
      </c>
      <c r="O1759" s="65" t="s">
        <v>281</v>
      </c>
      <c r="P1759" s="65" t="s">
        <v>242</v>
      </c>
      <c r="Q1759" s="45" t="s">
        <v>396</v>
      </c>
      <c r="R1759" s="32" t="s">
        <v>231</v>
      </c>
      <c r="S1759" s="45" t="s">
        <v>68</v>
      </c>
      <c r="T1759" s="42" t="str">
        <f>VLOOKUP(Tabla1[[#This Row],[AREA]],Hoja1!A:B,2,FALSE)</f>
        <v>02. Urbanismo y vivienda</v>
      </c>
      <c r="U1759" s="45" t="s">
        <v>197</v>
      </c>
      <c r="V1759" s="42" t="str">
        <f>VLOOKUP(Tabla1[[#This Row],[PROGRAMA]],Hoja1!A:B,2,FALSE)</f>
        <v>9332. Mantenimiento de edificios e instalaciones municipales</v>
      </c>
      <c r="W1759" s="45">
        <v>64</v>
      </c>
      <c r="X1759" s="45">
        <v>203</v>
      </c>
    </row>
    <row r="1760" spans="1:24" x14ac:dyDescent="0.25">
      <c r="A1760" s="58">
        <v>220260007854</v>
      </c>
      <c r="B1760" s="59" t="s">
        <v>451</v>
      </c>
      <c r="C1760" s="60">
        <v>46098</v>
      </c>
      <c r="D1760" s="58">
        <v>22026002854</v>
      </c>
      <c r="E1760" s="59" t="s">
        <v>611</v>
      </c>
      <c r="F1760" s="61">
        <v>1162.4000000000001</v>
      </c>
      <c r="G1760" s="59" t="s">
        <v>3109</v>
      </c>
      <c r="H1760" s="59" t="s">
        <v>3110</v>
      </c>
      <c r="I1760" s="62">
        <v>220</v>
      </c>
      <c r="J1760" s="59" t="s">
        <v>3111</v>
      </c>
      <c r="K1760" s="59" t="s">
        <v>918</v>
      </c>
      <c r="L1760" s="59" t="s">
        <v>456</v>
      </c>
      <c r="M1760" s="59" t="s">
        <v>467</v>
      </c>
      <c r="N1760" s="59" t="s">
        <v>468</v>
      </c>
      <c r="O1760" s="65" t="s">
        <v>281</v>
      </c>
      <c r="P1760" s="65" t="s">
        <v>242</v>
      </c>
      <c r="Q1760" s="45" t="s">
        <v>396</v>
      </c>
      <c r="R1760" s="32" t="s">
        <v>231</v>
      </c>
      <c r="S1760" s="45" t="s">
        <v>73</v>
      </c>
      <c r="T1760" s="42" t="str">
        <f>VLOOKUP(Tabla1[[#This Row],[AREA]],Hoja1!A:B,2,FALSE)</f>
        <v>08. Tráfico y movilidad</v>
      </c>
      <c r="U1760" s="45" t="s">
        <v>117</v>
      </c>
      <c r="V1760" s="42" t="str">
        <f>VLOOKUP(Tabla1[[#This Row],[PROGRAMA]],Hoja1!A:B,2,FALSE)</f>
        <v>1532. Pavimentación vias públicas y otros servicios urbanísticos</v>
      </c>
      <c r="W1760" s="45">
        <v>64</v>
      </c>
      <c r="X1760" s="45">
        <v>213</v>
      </c>
    </row>
    <row r="1761" spans="1:24" x14ac:dyDescent="0.25">
      <c r="A1761" s="58">
        <v>220260006754</v>
      </c>
      <c r="B1761" s="59" t="s">
        <v>451</v>
      </c>
      <c r="C1761" s="60">
        <v>46091</v>
      </c>
      <c r="D1761" s="58">
        <v>22026002665</v>
      </c>
      <c r="E1761" s="59" t="s">
        <v>3112</v>
      </c>
      <c r="F1761" s="61">
        <v>1155</v>
      </c>
      <c r="G1761" s="59" t="s">
        <v>3113</v>
      </c>
      <c r="H1761" s="59" t="s">
        <v>3114</v>
      </c>
      <c r="I1761" s="62">
        <v>220</v>
      </c>
      <c r="J1761" s="59" t="s">
        <v>3115</v>
      </c>
      <c r="K1761" s="59" t="s">
        <v>455</v>
      </c>
      <c r="L1761" s="59" t="s">
        <v>456</v>
      </c>
      <c r="M1761" s="59" t="s">
        <v>467</v>
      </c>
      <c r="N1761" s="59" t="s">
        <v>468</v>
      </c>
      <c r="O1761" s="65" t="s">
        <v>281</v>
      </c>
      <c r="P1761" s="65" t="s">
        <v>242</v>
      </c>
      <c r="Q1761" s="45" t="s">
        <v>396</v>
      </c>
      <c r="R1761" s="32" t="s">
        <v>231</v>
      </c>
      <c r="S1761" s="45" t="s">
        <v>68</v>
      </c>
      <c r="T1761" s="42" t="str">
        <f>VLOOKUP(Tabla1[[#This Row],[AREA]],Hoja1!A:B,2,FALSE)</f>
        <v>02. Urbanismo y vivienda</v>
      </c>
      <c r="U1761" s="45" t="s">
        <v>197</v>
      </c>
      <c r="V1761" s="42" t="str">
        <f>VLOOKUP(Tabla1[[#This Row],[PROGRAMA]],Hoja1!A:B,2,FALSE)</f>
        <v>9332. Mantenimiento de edificios e instalaciones municipales</v>
      </c>
      <c r="W1761" s="45">
        <v>64</v>
      </c>
      <c r="X1761" s="45">
        <v>22799</v>
      </c>
    </row>
    <row r="1762" spans="1:24" x14ac:dyDescent="0.25">
      <c r="A1762" s="58">
        <v>220260006755</v>
      </c>
      <c r="B1762" s="59" t="s">
        <v>451</v>
      </c>
      <c r="C1762" s="60">
        <v>46091</v>
      </c>
      <c r="D1762" s="58">
        <v>22026002764</v>
      </c>
      <c r="E1762" s="59" t="s">
        <v>726</v>
      </c>
      <c r="F1762" s="61">
        <v>1125.3</v>
      </c>
      <c r="G1762" s="59" t="s">
        <v>3116</v>
      </c>
      <c r="H1762" s="59" t="s">
        <v>3117</v>
      </c>
      <c r="I1762" s="62">
        <v>220</v>
      </c>
      <c r="J1762" s="59" t="s">
        <v>3118</v>
      </c>
      <c r="K1762" s="59" t="s">
        <v>478</v>
      </c>
      <c r="L1762" s="59" t="s">
        <v>456</v>
      </c>
      <c r="M1762" s="59" t="s">
        <v>467</v>
      </c>
      <c r="N1762" s="59" t="s">
        <v>468</v>
      </c>
      <c r="O1762" s="65" t="s">
        <v>281</v>
      </c>
      <c r="P1762" s="65" t="s">
        <v>242</v>
      </c>
      <c r="Q1762" s="45" t="s">
        <v>396</v>
      </c>
      <c r="R1762" s="32" t="s">
        <v>231</v>
      </c>
      <c r="S1762" s="45" t="s">
        <v>69</v>
      </c>
      <c r="T1762" s="42" t="str">
        <f>VLOOKUP(Tabla1[[#This Row],[AREA]],Hoja1!A:B,2,FALSE)</f>
        <v>03. Participación ciudadana y deportes</v>
      </c>
      <c r="U1762" s="45" t="s">
        <v>192</v>
      </c>
      <c r="V1762" s="42" t="str">
        <f>VLOOKUP(Tabla1[[#This Row],[PROGRAMA]],Hoja1!A:B,2,FALSE)</f>
        <v>9241. Participación ciudadana</v>
      </c>
      <c r="W1762" s="45">
        <v>64</v>
      </c>
      <c r="X1762" s="45">
        <v>213</v>
      </c>
    </row>
    <row r="1763" spans="1:24" x14ac:dyDescent="0.25">
      <c r="A1763" s="58">
        <v>220260006047</v>
      </c>
      <c r="B1763" s="59" t="s">
        <v>451</v>
      </c>
      <c r="C1763" s="60">
        <v>46086</v>
      </c>
      <c r="D1763" s="58">
        <v>22026002526</v>
      </c>
      <c r="E1763" s="59" t="s">
        <v>3119</v>
      </c>
      <c r="F1763" s="61">
        <v>1107.1500000000001</v>
      </c>
      <c r="G1763" s="59" t="s">
        <v>3120</v>
      </c>
      <c r="H1763" s="59" t="s">
        <v>3121</v>
      </c>
      <c r="I1763" s="62">
        <v>220</v>
      </c>
      <c r="J1763" s="59" t="s">
        <v>455</v>
      </c>
      <c r="K1763" s="59" t="s">
        <v>455</v>
      </c>
      <c r="L1763" s="59" t="s">
        <v>473</v>
      </c>
      <c r="M1763" s="59" t="s">
        <v>467</v>
      </c>
      <c r="N1763" s="59" t="s">
        <v>468</v>
      </c>
      <c r="O1763" s="65" t="s">
        <v>281</v>
      </c>
      <c r="P1763" s="65" t="s">
        <v>242</v>
      </c>
      <c r="Q1763" s="45" t="s">
        <v>396</v>
      </c>
      <c r="R1763" s="32" t="s">
        <v>231</v>
      </c>
      <c r="S1763" s="45" t="s">
        <v>68</v>
      </c>
      <c r="T1763" s="42" t="str">
        <f>VLOOKUP(Tabla1[[#This Row],[AREA]],Hoja1!A:B,2,FALSE)</f>
        <v>02. Urbanismo y vivienda</v>
      </c>
      <c r="U1763" s="45" t="s">
        <v>197</v>
      </c>
      <c r="V1763" s="42" t="str">
        <f>VLOOKUP(Tabla1[[#This Row],[PROGRAMA]],Hoja1!A:B,2,FALSE)</f>
        <v>9332. Mantenimiento de edificios e instalaciones municipales</v>
      </c>
      <c r="W1763" s="45">
        <v>64</v>
      </c>
      <c r="X1763" s="45">
        <v>22699</v>
      </c>
    </row>
    <row r="1764" spans="1:24" x14ac:dyDescent="0.25">
      <c r="A1764" s="58">
        <v>220260004999</v>
      </c>
      <c r="B1764" s="59" t="s">
        <v>485</v>
      </c>
      <c r="C1764" s="60">
        <v>46085</v>
      </c>
      <c r="D1764" s="58">
        <v>22026002240</v>
      </c>
      <c r="E1764" s="59" t="s">
        <v>2611</v>
      </c>
      <c r="F1764" s="61">
        <v>194.02</v>
      </c>
      <c r="G1764" s="59" t="s">
        <v>2476</v>
      </c>
      <c r="H1764" s="59" t="s">
        <v>3122</v>
      </c>
      <c r="I1764" s="62">
        <v>300</v>
      </c>
      <c r="J1764" s="59" t="s">
        <v>455</v>
      </c>
      <c r="K1764" s="59" t="s">
        <v>455</v>
      </c>
      <c r="L1764" s="59" t="s">
        <v>456</v>
      </c>
      <c r="M1764" s="59" t="s">
        <v>457</v>
      </c>
      <c r="N1764" s="59" t="s">
        <v>458</v>
      </c>
      <c r="O1764" s="65" t="s">
        <v>280</v>
      </c>
      <c r="P1764" s="65" t="s">
        <v>242</v>
      </c>
      <c r="Q1764" s="45" t="s">
        <v>396</v>
      </c>
      <c r="R1764" s="32" t="s">
        <v>231</v>
      </c>
      <c r="S1764" s="45" t="s">
        <v>262</v>
      </c>
      <c r="T1764" s="42" t="str">
        <f>VLOOKUP(Tabla1[[#This Row],[AREA]],Hoja1!A:B,2,FALSE)</f>
        <v>11. Salud pública y seguridad ciudadana</v>
      </c>
      <c r="U1764" s="45" t="s">
        <v>106</v>
      </c>
      <c r="V1764" s="42" t="str">
        <f>VLOOKUP(Tabla1[[#This Row],[PROGRAMA]],Hoja1!A:B,2,FALSE)</f>
        <v>1321. Policía municipal</v>
      </c>
      <c r="W1764" s="45">
        <v>64</v>
      </c>
      <c r="X1764" s="45">
        <v>214</v>
      </c>
    </row>
    <row r="1765" spans="1:24" x14ac:dyDescent="0.25">
      <c r="A1765" s="58">
        <v>220260005043</v>
      </c>
      <c r="B1765" s="59" t="s">
        <v>485</v>
      </c>
      <c r="C1765" s="60">
        <v>46085</v>
      </c>
      <c r="D1765" s="58">
        <v>22026002240</v>
      </c>
      <c r="E1765" s="59" t="s">
        <v>2611</v>
      </c>
      <c r="F1765" s="61">
        <v>2057.5100000000002</v>
      </c>
      <c r="G1765" s="59" t="s">
        <v>2476</v>
      </c>
      <c r="H1765" s="59" t="s">
        <v>3123</v>
      </c>
      <c r="I1765" s="62">
        <v>300</v>
      </c>
      <c r="J1765" s="59" t="s">
        <v>455</v>
      </c>
      <c r="K1765" s="59" t="s">
        <v>455</v>
      </c>
      <c r="L1765" s="59" t="s">
        <v>456</v>
      </c>
      <c r="M1765" s="59" t="s">
        <v>457</v>
      </c>
      <c r="N1765" s="59" t="s">
        <v>458</v>
      </c>
      <c r="O1765" s="65" t="s">
        <v>280</v>
      </c>
      <c r="P1765" s="65" t="s">
        <v>242</v>
      </c>
      <c r="Q1765" s="45" t="s">
        <v>396</v>
      </c>
      <c r="R1765" s="32" t="s">
        <v>231</v>
      </c>
      <c r="S1765" s="45" t="s">
        <v>262</v>
      </c>
      <c r="T1765" s="42" t="str">
        <f>VLOOKUP(Tabla1[[#This Row],[AREA]],Hoja1!A:B,2,FALSE)</f>
        <v>11. Salud pública y seguridad ciudadana</v>
      </c>
      <c r="U1765" s="45" t="s">
        <v>106</v>
      </c>
      <c r="V1765" s="42" t="str">
        <f>VLOOKUP(Tabla1[[#This Row],[PROGRAMA]],Hoja1!A:B,2,FALSE)</f>
        <v>1321. Policía municipal</v>
      </c>
      <c r="W1765" s="45">
        <v>64</v>
      </c>
      <c r="X1765" s="45">
        <v>214</v>
      </c>
    </row>
    <row r="1766" spans="1:24" x14ac:dyDescent="0.25">
      <c r="A1766" s="58">
        <v>220260006958</v>
      </c>
      <c r="B1766" s="59" t="s">
        <v>485</v>
      </c>
      <c r="C1766" s="60">
        <v>46092</v>
      </c>
      <c r="D1766" s="58">
        <v>22026000691</v>
      </c>
      <c r="E1766" s="59" t="s">
        <v>971</v>
      </c>
      <c r="F1766" s="61">
        <v>1966.25</v>
      </c>
      <c r="G1766" s="59" t="s">
        <v>2476</v>
      </c>
      <c r="H1766" s="59" t="s">
        <v>2972</v>
      </c>
      <c r="I1766" s="62">
        <v>300</v>
      </c>
      <c r="J1766" s="59" t="s">
        <v>455</v>
      </c>
      <c r="K1766" s="59" t="s">
        <v>455</v>
      </c>
      <c r="L1766" s="59" t="s">
        <v>456</v>
      </c>
      <c r="M1766" s="59" t="s">
        <v>457</v>
      </c>
      <c r="N1766" s="59" t="s">
        <v>458</v>
      </c>
      <c r="O1766" s="65" t="s">
        <v>280</v>
      </c>
      <c r="P1766" s="65" t="s">
        <v>242</v>
      </c>
      <c r="Q1766" s="45" t="s">
        <v>396</v>
      </c>
      <c r="R1766" s="32" t="s">
        <v>231</v>
      </c>
      <c r="S1766" s="45" t="s">
        <v>262</v>
      </c>
      <c r="T1766" s="42" t="str">
        <f>VLOOKUP(Tabla1[[#This Row],[AREA]],Hoja1!A:B,2,FALSE)</f>
        <v>11. Salud pública y seguridad ciudadana</v>
      </c>
      <c r="U1766" s="45" t="s">
        <v>118</v>
      </c>
      <c r="V1766" s="42" t="str">
        <f>VLOOKUP(Tabla1[[#This Row],[PROGRAMA]],Hoja1!A:B,2,FALSE)</f>
        <v>1621. Recogida de residuos</v>
      </c>
      <c r="W1766" s="45">
        <v>64</v>
      </c>
      <c r="X1766" s="45">
        <v>214</v>
      </c>
    </row>
    <row r="1767" spans="1:24" x14ac:dyDescent="0.25">
      <c r="A1767" s="58">
        <v>220260006965</v>
      </c>
      <c r="B1767" s="59" t="s">
        <v>485</v>
      </c>
      <c r="C1767" s="60">
        <v>46092</v>
      </c>
      <c r="D1767" s="58">
        <v>22026002152</v>
      </c>
      <c r="E1767" s="59" t="s">
        <v>2519</v>
      </c>
      <c r="F1767" s="61">
        <v>567.36</v>
      </c>
      <c r="G1767" s="59" t="s">
        <v>2476</v>
      </c>
      <c r="H1767" s="59" t="s">
        <v>3124</v>
      </c>
      <c r="I1767" s="62">
        <v>300</v>
      </c>
      <c r="J1767" s="59" t="s">
        <v>455</v>
      </c>
      <c r="K1767" s="59" t="s">
        <v>455</v>
      </c>
      <c r="L1767" s="59" t="s">
        <v>456</v>
      </c>
      <c r="M1767" s="59" t="s">
        <v>457</v>
      </c>
      <c r="N1767" s="59" t="s">
        <v>458</v>
      </c>
      <c r="O1767" s="65" t="s">
        <v>280</v>
      </c>
      <c r="P1767" s="65" t="s">
        <v>242</v>
      </c>
      <c r="Q1767" s="45" t="s">
        <v>396</v>
      </c>
      <c r="R1767" s="32" t="s">
        <v>231</v>
      </c>
      <c r="S1767" s="45" t="s">
        <v>73</v>
      </c>
      <c r="T1767" s="42" t="str">
        <f>VLOOKUP(Tabla1[[#This Row],[AREA]],Hoja1!A:B,2,FALSE)</f>
        <v>08. Tráfico y movilidad</v>
      </c>
      <c r="U1767" s="45" t="s">
        <v>117</v>
      </c>
      <c r="V1767" s="42" t="str">
        <f>VLOOKUP(Tabla1[[#This Row],[PROGRAMA]],Hoja1!A:B,2,FALSE)</f>
        <v>1532. Pavimentación vias públicas y otros servicios urbanísticos</v>
      </c>
      <c r="W1767" s="45">
        <v>64</v>
      </c>
      <c r="X1767" s="45">
        <v>214</v>
      </c>
    </row>
    <row r="1768" spans="1:24" x14ac:dyDescent="0.25">
      <c r="A1768" s="58">
        <v>220260007039</v>
      </c>
      <c r="B1768" s="59" t="s">
        <v>485</v>
      </c>
      <c r="C1768" s="60">
        <v>46092</v>
      </c>
      <c r="D1768" s="58">
        <v>22026001177</v>
      </c>
      <c r="E1768" s="59" t="s">
        <v>2455</v>
      </c>
      <c r="F1768" s="61">
        <v>84.28</v>
      </c>
      <c r="G1768" s="59" t="s">
        <v>2476</v>
      </c>
      <c r="H1768" s="59" t="s">
        <v>3125</v>
      </c>
      <c r="I1768" s="62">
        <v>300</v>
      </c>
      <c r="J1768" s="59" t="s">
        <v>455</v>
      </c>
      <c r="K1768" s="59" t="s">
        <v>455</v>
      </c>
      <c r="L1768" s="59" t="s">
        <v>456</v>
      </c>
      <c r="M1768" s="59" t="s">
        <v>457</v>
      </c>
      <c r="N1768" s="59" t="s">
        <v>458</v>
      </c>
      <c r="O1768" s="65" t="s">
        <v>280</v>
      </c>
      <c r="P1768" s="65" t="s">
        <v>242</v>
      </c>
      <c r="Q1768" s="45" t="s">
        <v>396</v>
      </c>
      <c r="R1768" s="32" t="s">
        <v>231</v>
      </c>
      <c r="S1768" s="45" t="s">
        <v>72</v>
      </c>
      <c r="T1768" s="42" t="str">
        <f>VLOOKUP(Tabla1[[#This Row],[AREA]],Hoja1!A:B,2,FALSE)</f>
        <v>07. Medio ambiente</v>
      </c>
      <c r="U1768" s="45" t="s">
        <v>126</v>
      </c>
      <c r="V1768" s="42" t="str">
        <f>VLOOKUP(Tabla1[[#This Row],[PROGRAMA]],Hoja1!A:B,2,FALSE)</f>
        <v>1711. Parques y jardines</v>
      </c>
      <c r="W1768" s="45">
        <v>64</v>
      </c>
      <c r="X1768" s="45">
        <v>214</v>
      </c>
    </row>
    <row r="1769" spans="1:24" x14ac:dyDescent="0.25">
      <c r="A1769" s="58">
        <v>220260007140</v>
      </c>
      <c r="B1769" s="59" t="s">
        <v>485</v>
      </c>
      <c r="C1769" s="60">
        <v>46092</v>
      </c>
      <c r="D1769" s="58">
        <v>22026002240</v>
      </c>
      <c r="E1769" s="59" t="s">
        <v>2611</v>
      </c>
      <c r="F1769" s="61">
        <v>532.62</v>
      </c>
      <c r="G1769" s="59" t="s">
        <v>2476</v>
      </c>
      <c r="H1769" s="59" t="s">
        <v>3126</v>
      </c>
      <c r="I1769" s="62">
        <v>300</v>
      </c>
      <c r="J1769" s="59" t="s">
        <v>455</v>
      </c>
      <c r="K1769" s="59" t="s">
        <v>455</v>
      </c>
      <c r="L1769" s="59" t="s">
        <v>456</v>
      </c>
      <c r="M1769" s="59" t="s">
        <v>457</v>
      </c>
      <c r="N1769" s="59" t="s">
        <v>458</v>
      </c>
      <c r="O1769" s="65" t="s">
        <v>280</v>
      </c>
      <c r="P1769" s="65" t="s">
        <v>242</v>
      </c>
      <c r="Q1769" s="45" t="s">
        <v>396</v>
      </c>
      <c r="R1769" s="32" t="s">
        <v>231</v>
      </c>
      <c r="S1769" s="45" t="s">
        <v>262</v>
      </c>
      <c r="T1769" s="42" t="str">
        <f>VLOOKUP(Tabla1[[#This Row],[AREA]],Hoja1!A:B,2,FALSE)</f>
        <v>11. Salud pública y seguridad ciudadana</v>
      </c>
      <c r="U1769" s="45" t="s">
        <v>106</v>
      </c>
      <c r="V1769" s="42" t="str">
        <f>VLOOKUP(Tabla1[[#This Row],[PROGRAMA]],Hoja1!A:B,2,FALSE)</f>
        <v>1321. Policía municipal</v>
      </c>
      <c r="W1769" s="45">
        <v>64</v>
      </c>
      <c r="X1769" s="45">
        <v>214</v>
      </c>
    </row>
    <row r="1770" spans="1:24" x14ac:dyDescent="0.25">
      <c r="A1770" s="58">
        <v>220260007142</v>
      </c>
      <c r="B1770" s="59" t="s">
        <v>485</v>
      </c>
      <c r="C1770" s="60">
        <v>46092</v>
      </c>
      <c r="D1770" s="58">
        <v>22026002240</v>
      </c>
      <c r="E1770" s="59" t="s">
        <v>2611</v>
      </c>
      <c r="F1770" s="61">
        <v>239.83</v>
      </c>
      <c r="G1770" s="59" t="s">
        <v>2476</v>
      </c>
      <c r="H1770" s="59" t="s">
        <v>3127</v>
      </c>
      <c r="I1770" s="62">
        <v>300</v>
      </c>
      <c r="J1770" s="59" t="s">
        <v>455</v>
      </c>
      <c r="K1770" s="59" t="s">
        <v>455</v>
      </c>
      <c r="L1770" s="59" t="s">
        <v>456</v>
      </c>
      <c r="M1770" s="59" t="s">
        <v>457</v>
      </c>
      <c r="N1770" s="59" t="s">
        <v>458</v>
      </c>
      <c r="O1770" s="65" t="s">
        <v>280</v>
      </c>
      <c r="P1770" s="65" t="s">
        <v>242</v>
      </c>
      <c r="Q1770" s="45" t="s">
        <v>396</v>
      </c>
      <c r="R1770" s="32" t="s">
        <v>231</v>
      </c>
      <c r="S1770" s="45" t="s">
        <v>262</v>
      </c>
      <c r="T1770" s="42" t="str">
        <f>VLOOKUP(Tabla1[[#This Row],[AREA]],Hoja1!A:B,2,FALSE)</f>
        <v>11. Salud pública y seguridad ciudadana</v>
      </c>
      <c r="U1770" s="45" t="s">
        <v>106</v>
      </c>
      <c r="V1770" s="42" t="str">
        <f>VLOOKUP(Tabla1[[#This Row],[PROGRAMA]],Hoja1!A:B,2,FALSE)</f>
        <v>1321. Policía municipal</v>
      </c>
      <c r="W1770" s="45">
        <v>64</v>
      </c>
      <c r="X1770" s="45">
        <v>214</v>
      </c>
    </row>
    <row r="1771" spans="1:24" x14ac:dyDescent="0.25">
      <c r="A1771" s="58">
        <v>220260008069</v>
      </c>
      <c r="B1771" s="59" t="s">
        <v>485</v>
      </c>
      <c r="C1771" s="60">
        <v>46099</v>
      </c>
      <c r="D1771" s="58">
        <v>22026000691</v>
      </c>
      <c r="E1771" s="59" t="s">
        <v>971</v>
      </c>
      <c r="F1771" s="61">
        <v>742.18</v>
      </c>
      <c r="G1771" s="59" t="s">
        <v>2476</v>
      </c>
      <c r="H1771" s="59" t="s">
        <v>2972</v>
      </c>
      <c r="I1771" s="62">
        <v>300</v>
      </c>
      <c r="J1771" s="59" t="s">
        <v>455</v>
      </c>
      <c r="K1771" s="59" t="s">
        <v>455</v>
      </c>
      <c r="L1771" s="59" t="s">
        <v>456</v>
      </c>
      <c r="M1771" s="59" t="s">
        <v>457</v>
      </c>
      <c r="N1771" s="59" t="s">
        <v>458</v>
      </c>
      <c r="O1771" s="65" t="s">
        <v>280</v>
      </c>
      <c r="P1771" s="65" t="s">
        <v>242</v>
      </c>
      <c r="Q1771" s="45" t="s">
        <v>396</v>
      </c>
      <c r="R1771" s="32" t="s">
        <v>231</v>
      </c>
      <c r="S1771" s="45" t="s">
        <v>262</v>
      </c>
      <c r="T1771" s="42" t="str">
        <f>VLOOKUP(Tabla1[[#This Row],[AREA]],Hoja1!A:B,2,FALSE)</f>
        <v>11. Salud pública y seguridad ciudadana</v>
      </c>
      <c r="U1771" s="45" t="s">
        <v>118</v>
      </c>
      <c r="V1771" s="42" t="str">
        <f>VLOOKUP(Tabla1[[#This Row],[PROGRAMA]],Hoja1!A:B,2,FALSE)</f>
        <v>1621. Recogida de residuos</v>
      </c>
      <c r="W1771" s="45">
        <v>64</v>
      </c>
      <c r="X1771" s="45">
        <v>214</v>
      </c>
    </row>
    <row r="1772" spans="1:24" x14ac:dyDescent="0.25">
      <c r="A1772" s="58">
        <v>220260008110</v>
      </c>
      <c r="B1772" s="59" t="s">
        <v>485</v>
      </c>
      <c r="C1772" s="60">
        <v>46099</v>
      </c>
      <c r="D1772" s="58">
        <v>22026000691</v>
      </c>
      <c r="E1772" s="59" t="s">
        <v>971</v>
      </c>
      <c r="F1772" s="61">
        <v>459.8</v>
      </c>
      <c r="G1772" s="59" t="s">
        <v>2476</v>
      </c>
      <c r="H1772" s="59" t="s">
        <v>2972</v>
      </c>
      <c r="I1772" s="62">
        <v>300</v>
      </c>
      <c r="J1772" s="59" t="s">
        <v>455</v>
      </c>
      <c r="K1772" s="59" t="s">
        <v>455</v>
      </c>
      <c r="L1772" s="59" t="s">
        <v>456</v>
      </c>
      <c r="M1772" s="59" t="s">
        <v>457</v>
      </c>
      <c r="N1772" s="59" t="s">
        <v>458</v>
      </c>
      <c r="O1772" s="65" t="s">
        <v>280</v>
      </c>
      <c r="P1772" s="65" t="s">
        <v>242</v>
      </c>
      <c r="Q1772" s="45" t="s">
        <v>396</v>
      </c>
      <c r="R1772" s="32" t="s">
        <v>231</v>
      </c>
      <c r="S1772" s="45" t="s">
        <v>262</v>
      </c>
      <c r="T1772" s="42" t="str">
        <f>VLOOKUP(Tabla1[[#This Row],[AREA]],Hoja1!A:B,2,FALSE)</f>
        <v>11. Salud pública y seguridad ciudadana</v>
      </c>
      <c r="U1772" s="45" t="s">
        <v>118</v>
      </c>
      <c r="V1772" s="42" t="str">
        <f>VLOOKUP(Tabla1[[#This Row],[PROGRAMA]],Hoja1!A:B,2,FALSE)</f>
        <v>1621. Recogida de residuos</v>
      </c>
      <c r="W1772" s="45">
        <v>64</v>
      </c>
      <c r="X1772" s="45">
        <v>214</v>
      </c>
    </row>
    <row r="1773" spans="1:24" x14ac:dyDescent="0.25">
      <c r="A1773" s="58">
        <v>220260008112</v>
      </c>
      <c r="B1773" s="59" t="s">
        <v>485</v>
      </c>
      <c r="C1773" s="60">
        <v>46099</v>
      </c>
      <c r="D1773" s="58">
        <v>22026000691</v>
      </c>
      <c r="E1773" s="59" t="s">
        <v>971</v>
      </c>
      <c r="F1773" s="61">
        <v>333.96</v>
      </c>
      <c r="G1773" s="59" t="s">
        <v>2476</v>
      </c>
      <c r="H1773" s="59" t="s">
        <v>2972</v>
      </c>
      <c r="I1773" s="62">
        <v>300</v>
      </c>
      <c r="J1773" s="59" t="s">
        <v>455</v>
      </c>
      <c r="K1773" s="59" t="s">
        <v>455</v>
      </c>
      <c r="L1773" s="59" t="s">
        <v>456</v>
      </c>
      <c r="M1773" s="59" t="s">
        <v>457</v>
      </c>
      <c r="N1773" s="59" t="s">
        <v>458</v>
      </c>
      <c r="O1773" s="65" t="s">
        <v>280</v>
      </c>
      <c r="P1773" s="65" t="s">
        <v>242</v>
      </c>
      <c r="Q1773" s="45" t="s">
        <v>396</v>
      </c>
      <c r="R1773" s="32" t="s">
        <v>231</v>
      </c>
      <c r="S1773" s="45" t="s">
        <v>262</v>
      </c>
      <c r="T1773" s="42" t="str">
        <f>VLOOKUP(Tabla1[[#This Row],[AREA]],Hoja1!A:B,2,FALSE)</f>
        <v>11. Salud pública y seguridad ciudadana</v>
      </c>
      <c r="U1773" s="45" t="s">
        <v>118</v>
      </c>
      <c r="V1773" s="42" t="str">
        <f>VLOOKUP(Tabla1[[#This Row],[PROGRAMA]],Hoja1!A:B,2,FALSE)</f>
        <v>1621. Recogida de residuos</v>
      </c>
      <c r="W1773" s="45">
        <v>64</v>
      </c>
      <c r="X1773" s="45">
        <v>214</v>
      </c>
    </row>
    <row r="1774" spans="1:24" x14ac:dyDescent="0.25">
      <c r="A1774" s="58">
        <v>220260008224</v>
      </c>
      <c r="B1774" s="59" t="s">
        <v>485</v>
      </c>
      <c r="C1774" s="60">
        <v>46099</v>
      </c>
      <c r="D1774" s="58">
        <v>22026002240</v>
      </c>
      <c r="E1774" s="59" t="s">
        <v>2611</v>
      </c>
      <c r="F1774" s="61">
        <v>1459.48</v>
      </c>
      <c r="G1774" s="59" t="s">
        <v>2476</v>
      </c>
      <c r="H1774" s="59" t="s">
        <v>3128</v>
      </c>
      <c r="I1774" s="62">
        <v>300</v>
      </c>
      <c r="J1774" s="59" t="s">
        <v>455</v>
      </c>
      <c r="K1774" s="59" t="s">
        <v>455</v>
      </c>
      <c r="L1774" s="59" t="s">
        <v>456</v>
      </c>
      <c r="M1774" s="59" t="s">
        <v>457</v>
      </c>
      <c r="N1774" s="59" t="s">
        <v>458</v>
      </c>
      <c r="O1774" s="65" t="s">
        <v>280</v>
      </c>
      <c r="P1774" s="65" t="s">
        <v>242</v>
      </c>
      <c r="Q1774" s="45" t="s">
        <v>396</v>
      </c>
      <c r="R1774" s="32" t="s">
        <v>231</v>
      </c>
      <c r="S1774" s="45" t="s">
        <v>262</v>
      </c>
      <c r="T1774" s="42" t="str">
        <f>VLOOKUP(Tabla1[[#This Row],[AREA]],Hoja1!A:B,2,FALSE)</f>
        <v>11. Salud pública y seguridad ciudadana</v>
      </c>
      <c r="U1774" s="45" t="s">
        <v>106</v>
      </c>
      <c r="V1774" s="42" t="str">
        <f>VLOOKUP(Tabla1[[#This Row],[PROGRAMA]],Hoja1!A:B,2,FALSE)</f>
        <v>1321. Policía municipal</v>
      </c>
      <c r="W1774" s="45">
        <v>64</v>
      </c>
      <c r="X1774" s="45">
        <v>214</v>
      </c>
    </row>
    <row r="1775" spans="1:24" x14ac:dyDescent="0.25">
      <c r="A1775" s="58">
        <v>220260008978</v>
      </c>
      <c r="B1775" s="59" t="s">
        <v>485</v>
      </c>
      <c r="C1775" s="60">
        <v>46106</v>
      </c>
      <c r="D1775" s="58">
        <v>22026001177</v>
      </c>
      <c r="E1775" s="59" t="s">
        <v>2455</v>
      </c>
      <c r="F1775" s="61">
        <v>850.65</v>
      </c>
      <c r="G1775" s="59" t="s">
        <v>2476</v>
      </c>
      <c r="H1775" s="59" t="s">
        <v>3129</v>
      </c>
      <c r="I1775" s="62">
        <v>300</v>
      </c>
      <c r="J1775" s="59" t="s">
        <v>455</v>
      </c>
      <c r="K1775" s="59" t="s">
        <v>455</v>
      </c>
      <c r="L1775" s="59" t="s">
        <v>456</v>
      </c>
      <c r="M1775" s="59" t="s">
        <v>457</v>
      </c>
      <c r="N1775" s="59" t="s">
        <v>458</v>
      </c>
      <c r="O1775" s="65" t="s">
        <v>280</v>
      </c>
      <c r="P1775" s="65" t="s">
        <v>242</v>
      </c>
      <c r="Q1775" s="45" t="s">
        <v>396</v>
      </c>
      <c r="R1775" s="32" t="s">
        <v>231</v>
      </c>
      <c r="S1775" s="45" t="s">
        <v>72</v>
      </c>
      <c r="T1775" s="42" t="str">
        <f>VLOOKUP(Tabla1[[#This Row],[AREA]],Hoja1!A:B,2,FALSE)</f>
        <v>07. Medio ambiente</v>
      </c>
      <c r="U1775" s="45" t="s">
        <v>126</v>
      </c>
      <c r="V1775" s="42" t="str">
        <f>VLOOKUP(Tabla1[[#This Row],[PROGRAMA]],Hoja1!A:B,2,FALSE)</f>
        <v>1711. Parques y jardines</v>
      </c>
      <c r="W1775" s="45">
        <v>64</v>
      </c>
      <c r="X1775" s="45">
        <v>214</v>
      </c>
    </row>
    <row r="1776" spans="1:24" x14ac:dyDescent="0.25">
      <c r="A1776" s="58">
        <v>220260006046</v>
      </c>
      <c r="B1776" s="59" t="s">
        <v>451</v>
      </c>
      <c r="C1776" s="60">
        <v>46086</v>
      </c>
      <c r="D1776" s="58">
        <v>22026002414</v>
      </c>
      <c r="E1776" s="59" t="s">
        <v>1199</v>
      </c>
      <c r="F1776" s="61">
        <v>1100</v>
      </c>
      <c r="G1776" s="59" t="s">
        <v>353</v>
      </c>
      <c r="H1776" s="59" t="s">
        <v>3130</v>
      </c>
      <c r="I1776" s="62">
        <v>220</v>
      </c>
      <c r="J1776" s="59" t="s">
        <v>455</v>
      </c>
      <c r="K1776" s="59" t="s">
        <v>455</v>
      </c>
      <c r="L1776" s="59" t="s">
        <v>644</v>
      </c>
      <c r="M1776" s="59" t="s">
        <v>467</v>
      </c>
      <c r="N1776" s="59" t="s">
        <v>468</v>
      </c>
      <c r="O1776" s="65" t="s">
        <v>281</v>
      </c>
      <c r="P1776" s="65" t="s">
        <v>242</v>
      </c>
      <c r="Q1776" s="45" t="s">
        <v>396</v>
      </c>
      <c r="R1776" s="32" t="s">
        <v>231</v>
      </c>
      <c r="S1776" s="45" t="s">
        <v>68</v>
      </c>
      <c r="T1776" s="42" t="str">
        <f>VLOOKUP(Tabla1[[#This Row],[AREA]],Hoja1!A:B,2,FALSE)</f>
        <v>02. Urbanismo y vivienda</v>
      </c>
      <c r="U1776" s="45" t="s">
        <v>197</v>
      </c>
      <c r="V1776" s="42" t="str">
        <f>VLOOKUP(Tabla1[[#This Row],[PROGRAMA]],Hoja1!A:B,2,FALSE)</f>
        <v>9332. Mantenimiento de edificios e instalaciones municipales</v>
      </c>
      <c r="W1776" s="45">
        <v>64</v>
      </c>
      <c r="X1776" s="45">
        <v>212</v>
      </c>
    </row>
    <row r="1777" spans="1:24" x14ac:dyDescent="0.25">
      <c r="A1777" s="58">
        <v>220260006664</v>
      </c>
      <c r="B1777" s="59" t="s">
        <v>451</v>
      </c>
      <c r="C1777" s="60">
        <v>46090</v>
      </c>
      <c r="D1777" s="58">
        <v>22026002716</v>
      </c>
      <c r="E1777" s="59" t="s">
        <v>475</v>
      </c>
      <c r="F1777" s="61">
        <v>1067.8</v>
      </c>
      <c r="G1777" s="59" t="s">
        <v>3131</v>
      </c>
      <c r="H1777" s="59" t="s">
        <v>3132</v>
      </c>
      <c r="I1777" s="62">
        <v>220</v>
      </c>
      <c r="J1777" s="59" t="s">
        <v>478</v>
      </c>
      <c r="K1777" s="59" t="s">
        <v>478</v>
      </c>
      <c r="L1777" s="59" t="s">
        <v>473</v>
      </c>
      <c r="M1777" s="59" t="s">
        <v>467</v>
      </c>
      <c r="N1777" s="59" t="s">
        <v>468</v>
      </c>
      <c r="O1777" s="65" t="s">
        <v>281</v>
      </c>
      <c r="P1777" s="65" t="s">
        <v>242</v>
      </c>
      <c r="Q1777" s="45" t="s">
        <v>397</v>
      </c>
      <c r="R1777" s="32" t="s">
        <v>232</v>
      </c>
      <c r="S1777" s="45" t="s">
        <v>70</v>
      </c>
      <c r="T1777" s="42" t="str">
        <f>VLOOKUP(Tabla1[[#This Row],[AREA]],Hoja1!A:B,2,FALSE)</f>
        <v>04. Hacienda, personal y modernización administrativa</v>
      </c>
      <c r="U1777" s="45" t="s">
        <v>186</v>
      </c>
      <c r="V1777" s="42" t="str">
        <f>VLOOKUP(Tabla1[[#This Row],[PROGRAMA]],Hoja1!A:B,2,FALSE)</f>
        <v>9204. Tecnologías de la información y comunicación</v>
      </c>
      <c r="W1777" s="45">
        <v>64</v>
      </c>
      <c r="X1777" s="45">
        <v>626</v>
      </c>
    </row>
    <row r="1778" spans="1:24" x14ac:dyDescent="0.25">
      <c r="A1778" s="58">
        <v>220260005119</v>
      </c>
      <c r="B1778" s="59" t="s">
        <v>451</v>
      </c>
      <c r="C1778" s="60">
        <v>46085</v>
      </c>
      <c r="D1778" s="58">
        <v>22026002567</v>
      </c>
      <c r="E1778" s="59" t="s">
        <v>511</v>
      </c>
      <c r="F1778" s="61">
        <v>1067.22</v>
      </c>
      <c r="G1778" s="59" t="s">
        <v>362</v>
      </c>
      <c r="H1778" s="59" t="s">
        <v>3133</v>
      </c>
      <c r="I1778" s="62">
        <v>220</v>
      </c>
      <c r="J1778" s="59" t="s">
        <v>1517</v>
      </c>
      <c r="K1778" s="59" t="s">
        <v>636</v>
      </c>
      <c r="L1778" s="59" t="s">
        <v>456</v>
      </c>
      <c r="M1778" s="59" t="s">
        <v>467</v>
      </c>
      <c r="N1778" s="59" t="s">
        <v>468</v>
      </c>
      <c r="O1778" s="65" t="s">
        <v>281</v>
      </c>
      <c r="P1778" s="65" t="s">
        <v>242</v>
      </c>
      <c r="Q1778" s="45" t="s">
        <v>396</v>
      </c>
      <c r="R1778" s="32" t="s">
        <v>231</v>
      </c>
      <c r="S1778" s="45" t="s">
        <v>262</v>
      </c>
      <c r="T1778" s="42" t="str">
        <f>VLOOKUP(Tabla1[[#This Row],[AREA]],Hoja1!A:B,2,FALSE)</f>
        <v>11. Salud pública y seguridad ciudadana</v>
      </c>
      <c r="U1778" s="45" t="s">
        <v>106</v>
      </c>
      <c r="V1778" s="42" t="str">
        <f>VLOOKUP(Tabla1[[#This Row],[PROGRAMA]],Hoja1!A:B,2,FALSE)</f>
        <v>1321. Policía municipal</v>
      </c>
      <c r="W1778" s="45">
        <v>64</v>
      </c>
      <c r="X1778" s="45">
        <v>22799</v>
      </c>
    </row>
    <row r="1779" spans="1:24" x14ac:dyDescent="0.25">
      <c r="A1779" s="58">
        <v>220260007576</v>
      </c>
      <c r="B1779" s="59" t="s">
        <v>451</v>
      </c>
      <c r="C1779" s="60">
        <v>46094</v>
      </c>
      <c r="D1779" s="58">
        <v>22026002837</v>
      </c>
      <c r="E1779" s="59" t="s">
        <v>1318</v>
      </c>
      <c r="F1779" s="61">
        <v>1020</v>
      </c>
      <c r="G1779" s="59" t="s">
        <v>3134</v>
      </c>
      <c r="H1779" s="59" t="s">
        <v>3135</v>
      </c>
      <c r="I1779" s="62">
        <v>220</v>
      </c>
      <c r="J1779" s="59" t="s">
        <v>455</v>
      </c>
      <c r="K1779" s="59" t="s">
        <v>455</v>
      </c>
      <c r="L1779" s="59" t="s">
        <v>456</v>
      </c>
      <c r="M1779" s="59" t="s">
        <v>467</v>
      </c>
      <c r="N1779" s="59" t="s">
        <v>468</v>
      </c>
      <c r="O1779" s="65" t="s">
        <v>281</v>
      </c>
      <c r="P1779" s="65" t="s">
        <v>242</v>
      </c>
      <c r="Q1779" s="45" t="s">
        <v>396</v>
      </c>
      <c r="R1779" s="32" t="s">
        <v>231</v>
      </c>
      <c r="S1779" s="45" t="s">
        <v>71</v>
      </c>
      <c r="T1779" s="42" t="str">
        <f>VLOOKUP(Tabla1[[#This Row],[AREA]],Hoja1!A:B,2,FALSE)</f>
        <v>06. Educación y cultura</v>
      </c>
      <c r="U1779" s="45" t="s">
        <v>149</v>
      </c>
      <c r="V1779" s="42" t="str">
        <f>VLOOKUP(Tabla1[[#This Row],[PROGRAMA]],Hoja1!A:B,2,FALSE)</f>
        <v>3261. Servicios complementarios de educación</v>
      </c>
      <c r="W1779" s="45">
        <v>64</v>
      </c>
      <c r="X1779" s="45">
        <v>22614</v>
      </c>
    </row>
    <row r="1780" spans="1:24" x14ac:dyDescent="0.25">
      <c r="A1780" s="58">
        <v>220260008990</v>
      </c>
      <c r="B1780" s="59" t="s">
        <v>485</v>
      </c>
      <c r="C1780" s="60">
        <v>46106</v>
      </c>
      <c r="D1780" s="58">
        <v>22026002152</v>
      </c>
      <c r="E1780" s="59" t="s">
        <v>2519</v>
      </c>
      <c r="F1780" s="61">
        <v>2753.04</v>
      </c>
      <c r="G1780" s="59" t="s">
        <v>2476</v>
      </c>
      <c r="H1780" s="59" t="s">
        <v>3136</v>
      </c>
      <c r="I1780" s="62">
        <v>300</v>
      </c>
      <c r="J1780" s="59" t="s">
        <v>455</v>
      </c>
      <c r="K1780" s="59" t="s">
        <v>455</v>
      </c>
      <c r="L1780" s="59" t="s">
        <v>456</v>
      </c>
      <c r="M1780" s="59" t="s">
        <v>457</v>
      </c>
      <c r="N1780" s="59" t="s">
        <v>458</v>
      </c>
      <c r="O1780" s="65" t="s">
        <v>280</v>
      </c>
      <c r="P1780" s="65" t="s">
        <v>242</v>
      </c>
      <c r="Q1780" s="45" t="s">
        <v>396</v>
      </c>
      <c r="R1780" s="32" t="s">
        <v>231</v>
      </c>
      <c r="S1780" s="45" t="s">
        <v>73</v>
      </c>
      <c r="T1780" s="42" t="str">
        <f>VLOOKUP(Tabla1[[#This Row],[AREA]],Hoja1!A:B,2,FALSE)</f>
        <v>08. Tráfico y movilidad</v>
      </c>
      <c r="U1780" s="45" t="s">
        <v>117</v>
      </c>
      <c r="V1780" s="42" t="str">
        <f>VLOOKUP(Tabla1[[#This Row],[PROGRAMA]],Hoja1!A:B,2,FALSE)</f>
        <v>1532. Pavimentación vias públicas y otros servicios urbanísticos</v>
      </c>
      <c r="W1780" s="45">
        <v>64</v>
      </c>
      <c r="X1780" s="45">
        <v>214</v>
      </c>
    </row>
    <row r="1781" spans="1:24" x14ac:dyDescent="0.25">
      <c r="A1781" s="58">
        <v>220250063045</v>
      </c>
      <c r="B1781" s="59" t="s">
        <v>451</v>
      </c>
      <c r="C1781" s="60">
        <v>46099</v>
      </c>
      <c r="D1781" s="58">
        <v>22025003202</v>
      </c>
      <c r="E1781" s="59" t="s">
        <v>3044</v>
      </c>
      <c r="F1781" s="61">
        <v>6945.8</v>
      </c>
      <c r="G1781" s="59" t="s">
        <v>3137</v>
      </c>
      <c r="H1781" s="59" t="s">
        <v>3138</v>
      </c>
      <c r="I1781" s="62">
        <v>220</v>
      </c>
      <c r="J1781" s="59" t="s">
        <v>864</v>
      </c>
      <c r="K1781" s="59" t="s">
        <v>864</v>
      </c>
      <c r="L1781" s="59" t="s">
        <v>473</v>
      </c>
      <c r="M1781" s="59" t="s">
        <v>457</v>
      </c>
      <c r="N1781" s="59" t="s">
        <v>458</v>
      </c>
      <c r="O1781" s="65" t="s">
        <v>276</v>
      </c>
      <c r="P1781" s="65" t="s">
        <v>242</v>
      </c>
      <c r="Q1781" s="45" t="s">
        <v>397</v>
      </c>
      <c r="R1781" s="32" t="s">
        <v>232</v>
      </c>
      <c r="S1781" s="45" t="s">
        <v>66</v>
      </c>
      <c r="T1781" s="42" t="str">
        <f>VLOOKUP(Tabla1[[#This Row],[AREA]],Hoja1!A:B,2,FALSE)</f>
        <v>01. Alcaldía</v>
      </c>
      <c r="U1781" s="45" t="s">
        <v>265</v>
      </c>
      <c r="V1781" s="42" t="str">
        <f>VLOOKUP(Tabla1[[#This Row],[PROGRAMA]],Hoja1!A:B,2,FALSE)</f>
        <v>4331. Desarrollo empresarial</v>
      </c>
      <c r="W1781" s="45">
        <v>64</v>
      </c>
      <c r="X1781" s="45">
        <v>625</v>
      </c>
    </row>
    <row r="1782" spans="1:24" x14ac:dyDescent="0.25">
      <c r="A1782" s="58">
        <v>220250063045</v>
      </c>
      <c r="B1782" s="59" t="s">
        <v>451</v>
      </c>
      <c r="C1782" s="60">
        <v>46099</v>
      </c>
      <c r="D1782" s="58">
        <v>22025004282</v>
      </c>
      <c r="E1782" s="59" t="s">
        <v>2898</v>
      </c>
      <c r="F1782" s="61">
        <v>113449.2</v>
      </c>
      <c r="G1782" s="59" t="s">
        <v>3137</v>
      </c>
      <c r="H1782" s="59" t="s">
        <v>3138</v>
      </c>
      <c r="I1782" s="62">
        <v>220</v>
      </c>
      <c r="J1782" s="59" t="s">
        <v>864</v>
      </c>
      <c r="K1782" s="59" t="s">
        <v>864</v>
      </c>
      <c r="L1782" s="59" t="s">
        <v>473</v>
      </c>
      <c r="M1782" s="59" t="s">
        <v>457</v>
      </c>
      <c r="N1782" s="59" t="s">
        <v>458</v>
      </c>
      <c r="O1782" s="65" t="s">
        <v>276</v>
      </c>
      <c r="P1782" s="65" t="s">
        <v>242</v>
      </c>
      <c r="Q1782" s="45" t="s">
        <v>397</v>
      </c>
      <c r="R1782" s="32" t="s">
        <v>232</v>
      </c>
      <c r="S1782" s="45" t="s">
        <v>66</v>
      </c>
      <c r="T1782" s="42" t="str">
        <f>VLOOKUP(Tabla1[[#This Row],[AREA]],Hoja1!A:B,2,FALSE)</f>
        <v>01. Alcaldía</v>
      </c>
      <c r="U1782" s="45" t="s">
        <v>265</v>
      </c>
      <c r="V1782" s="42" t="str">
        <f>VLOOKUP(Tabla1[[#This Row],[PROGRAMA]],Hoja1!A:B,2,FALSE)</f>
        <v>4331. Desarrollo empresarial</v>
      </c>
      <c r="W1782" s="45">
        <v>64</v>
      </c>
      <c r="X1782" s="45">
        <v>626</v>
      </c>
    </row>
    <row r="1783" spans="1:24" x14ac:dyDescent="0.25">
      <c r="A1783" s="58">
        <v>220260006002</v>
      </c>
      <c r="B1783" s="59" t="s">
        <v>485</v>
      </c>
      <c r="C1783" s="60">
        <v>46086</v>
      </c>
      <c r="D1783" s="58">
        <v>22026000417</v>
      </c>
      <c r="E1783" s="59" t="s">
        <v>1248</v>
      </c>
      <c r="F1783" s="61">
        <v>4405.6099999999997</v>
      </c>
      <c r="G1783" s="59" t="s">
        <v>3139</v>
      </c>
      <c r="H1783" s="59" t="s">
        <v>3140</v>
      </c>
      <c r="I1783" s="62">
        <v>300</v>
      </c>
      <c r="J1783" s="59" t="s">
        <v>455</v>
      </c>
      <c r="K1783" s="59" t="s">
        <v>455</v>
      </c>
      <c r="L1783" s="59" t="s">
        <v>473</v>
      </c>
      <c r="M1783" s="59" t="s">
        <v>457</v>
      </c>
      <c r="N1783" s="59" t="s">
        <v>458</v>
      </c>
      <c r="O1783" s="65" t="s">
        <v>280</v>
      </c>
      <c r="P1783" s="65" t="s">
        <v>242</v>
      </c>
      <c r="Q1783" s="45" t="s">
        <v>396</v>
      </c>
      <c r="R1783" s="32" t="s">
        <v>231</v>
      </c>
      <c r="S1783" s="45" t="s">
        <v>262</v>
      </c>
      <c r="T1783" s="42" t="str">
        <f>VLOOKUP(Tabla1[[#This Row],[AREA]],Hoja1!A:B,2,FALSE)</f>
        <v>11. Salud pública y seguridad ciudadana</v>
      </c>
      <c r="U1783" s="45" t="s">
        <v>118</v>
      </c>
      <c r="V1783" s="42" t="str">
        <f>VLOOKUP(Tabla1[[#This Row],[PROGRAMA]],Hoja1!A:B,2,FALSE)</f>
        <v>1621. Recogida de residuos</v>
      </c>
      <c r="W1783" s="45">
        <v>64</v>
      </c>
      <c r="X1783" s="45">
        <v>22103</v>
      </c>
    </row>
    <row r="1784" spans="1:24" x14ac:dyDescent="0.25">
      <c r="A1784" s="58">
        <v>220260006004</v>
      </c>
      <c r="B1784" s="59" t="s">
        <v>485</v>
      </c>
      <c r="C1784" s="60">
        <v>46086</v>
      </c>
      <c r="D1784" s="58">
        <v>22026000417</v>
      </c>
      <c r="E1784" s="59" t="s">
        <v>1248</v>
      </c>
      <c r="F1784" s="61">
        <v>5209.21</v>
      </c>
      <c r="G1784" s="59" t="s">
        <v>3139</v>
      </c>
      <c r="H1784" s="59" t="s">
        <v>3141</v>
      </c>
      <c r="I1784" s="62">
        <v>300</v>
      </c>
      <c r="J1784" s="59" t="s">
        <v>455</v>
      </c>
      <c r="K1784" s="59" t="s">
        <v>455</v>
      </c>
      <c r="L1784" s="59" t="s">
        <v>473</v>
      </c>
      <c r="M1784" s="59" t="s">
        <v>457</v>
      </c>
      <c r="N1784" s="59" t="s">
        <v>458</v>
      </c>
      <c r="O1784" s="65" t="s">
        <v>280</v>
      </c>
      <c r="P1784" s="65" t="s">
        <v>242</v>
      </c>
      <c r="Q1784" s="45" t="s">
        <v>396</v>
      </c>
      <c r="R1784" s="32" t="s">
        <v>231</v>
      </c>
      <c r="S1784" s="45" t="s">
        <v>262</v>
      </c>
      <c r="T1784" s="42" t="str">
        <f>VLOOKUP(Tabla1[[#This Row],[AREA]],Hoja1!A:B,2,FALSE)</f>
        <v>11. Salud pública y seguridad ciudadana</v>
      </c>
      <c r="U1784" s="45" t="s">
        <v>118</v>
      </c>
      <c r="V1784" s="42" t="str">
        <f>VLOOKUP(Tabla1[[#This Row],[PROGRAMA]],Hoja1!A:B,2,FALSE)</f>
        <v>1621. Recogida de residuos</v>
      </c>
      <c r="W1784" s="45">
        <v>64</v>
      </c>
      <c r="X1784" s="45">
        <v>22103</v>
      </c>
    </row>
    <row r="1785" spans="1:24" x14ac:dyDescent="0.25">
      <c r="A1785" s="58">
        <v>220250048068</v>
      </c>
      <c r="B1785" s="59" t="s">
        <v>451</v>
      </c>
      <c r="C1785" s="60">
        <v>46099</v>
      </c>
      <c r="D1785" s="58">
        <v>22025004282</v>
      </c>
      <c r="E1785" s="59" t="s">
        <v>2898</v>
      </c>
      <c r="F1785" s="61">
        <v>136972</v>
      </c>
      <c r="G1785" s="59" t="s">
        <v>3142</v>
      </c>
      <c r="H1785" s="59" t="s">
        <v>3143</v>
      </c>
      <c r="I1785" s="62">
        <v>220</v>
      </c>
      <c r="J1785" s="59" t="s">
        <v>455</v>
      </c>
      <c r="K1785" s="59" t="s">
        <v>455</v>
      </c>
      <c r="L1785" s="59" t="s">
        <v>473</v>
      </c>
      <c r="M1785" s="59" t="s">
        <v>457</v>
      </c>
      <c r="N1785" s="59" t="s">
        <v>458</v>
      </c>
      <c r="O1785" s="65" t="s">
        <v>276</v>
      </c>
      <c r="P1785" s="65" t="s">
        <v>242</v>
      </c>
      <c r="Q1785" s="45" t="s">
        <v>397</v>
      </c>
      <c r="R1785" s="32" t="s">
        <v>232</v>
      </c>
      <c r="S1785" s="45" t="s">
        <v>66</v>
      </c>
      <c r="T1785" s="42" t="str">
        <f>VLOOKUP(Tabla1[[#This Row],[AREA]],Hoja1!A:B,2,FALSE)</f>
        <v>01. Alcaldía</v>
      </c>
      <c r="U1785" s="45" t="s">
        <v>265</v>
      </c>
      <c r="V1785" s="42" t="str">
        <f>VLOOKUP(Tabla1[[#This Row],[PROGRAMA]],Hoja1!A:B,2,FALSE)</f>
        <v>4331. Desarrollo empresarial</v>
      </c>
      <c r="W1785" s="45">
        <v>64</v>
      </c>
      <c r="X1785" s="45">
        <v>626</v>
      </c>
    </row>
    <row r="1786" spans="1:24" x14ac:dyDescent="0.25">
      <c r="A1786" s="58">
        <v>220260005013</v>
      </c>
      <c r="B1786" s="59" t="s">
        <v>485</v>
      </c>
      <c r="C1786" s="60">
        <v>46085</v>
      </c>
      <c r="D1786" s="58">
        <v>22026002243</v>
      </c>
      <c r="E1786" s="59" t="s">
        <v>2611</v>
      </c>
      <c r="F1786" s="61">
        <v>823.72</v>
      </c>
      <c r="G1786" s="59" t="s">
        <v>2523</v>
      </c>
      <c r="H1786" s="59" t="s">
        <v>3144</v>
      </c>
      <c r="I1786" s="62">
        <v>300</v>
      </c>
      <c r="J1786" s="59" t="s">
        <v>455</v>
      </c>
      <c r="K1786" s="59" t="s">
        <v>455</v>
      </c>
      <c r="L1786" s="59" t="s">
        <v>473</v>
      </c>
      <c r="M1786" s="59" t="s">
        <v>457</v>
      </c>
      <c r="N1786" s="59" t="s">
        <v>458</v>
      </c>
      <c r="O1786" s="65" t="s">
        <v>280</v>
      </c>
      <c r="P1786" s="65" t="s">
        <v>242</v>
      </c>
      <c r="Q1786" s="45" t="s">
        <v>396</v>
      </c>
      <c r="R1786" s="32" t="s">
        <v>231</v>
      </c>
      <c r="S1786" s="45" t="s">
        <v>262</v>
      </c>
      <c r="T1786" s="42" t="str">
        <f>VLOOKUP(Tabla1[[#This Row],[AREA]],Hoja1!A:B,2,FALSE)</f>
        <v>11. Salud pública y seguridad ciudadana</v>
      </c>
      <c r="U1786" s="45" t="s">
        <v>106</v>
      </c>
      <c r="V1786" s="42" t="str">
        <f>VLOOKUP(Tabla1[[#This Row],[PROGRAMA]],Hoja1!A:B,2,FALSE)</f>
        <v>1321. Policía municipal</v>
      </c>
      <c r="W1786" s="45">
        <v>64</v>
      </c>
      <c r="X1786" s="45">
        <v>214</v>
      </c>
    </row>
    <row r="1787" spans="1:24" x14ac:dyDescent="0.25">
      <c r="A1787" s="58">
        <v>220260005353</v>
      </c>
      <c r="B1787" s="59" t="s">
        <v>485</v>
      </c>
      <c r="C1787" s="60">
        <v>46086</v>
      </c>
      <c r="D1787" s="58">
        <v>22026002189</v>
      </c>
      <c r="E1787" s="59" t="s">
        <v>537</v>
      </c>
      <c r="F1787" s="61">
        <v>613.42999999999995</v>
      </c>
      <c r="G1787" s="59" t="s">
        <v>2523</v>
      </c>
      <c r="H1787" s="59" t="s">
        <v>3145</v>
      </c>
      <c r="I1787" s="62">
        <v>300</v>
      </c>
      <c r="J1787" s="59" t="s">
        <v>455</v>
      </c>
      <c r="K1787" s="59" t="s">
        <v>455</v>
      </c>
      <c r="L1787" s="59" t="s">
        <v>473</v>
      </c>
      <c r="M1787" s="59" t="s">
        <v>457</v>
      </c>
      <c r="N1787" s="59" t="s">
        <v>458</v>
      </c>
      <c r="O1787" s="65" t="s">
        <v>280</v>
      </c>
      <c r="P1787" s="65" t="s">
        <v>242</v>
      </c>
      <c r="Q1787" s="45" t="s">
        <v>396</v>
      </c>
      <c r="R1787" s="32" t="s">
        <v>231</v>
      </c>
      <c r="S1787" s="45" t="s">
        <v>262</v>
      </c>
      <c r="T1787" s="42" t="str">
        <f>VLOOKUP(Tabla1[[#This Row],[AREA]],Hoja1!A:B,2,FALSE)</f>
        <v>11. Salud pública y seguridad ciudadana</v>
      </c>
      <c r="U1787" s="45" t="s">
        <v>112</v>
      </c>
      <c r="V1787" s="42" t="str">
        <f>VLOOKUP(Tabla1[[#This Row],[PROGRAMA]],Hoja1!A:B,2,FALSE)</f>
        <v>1361. Prevención y extinción de incencios</v>
      </c>
      <c r="W1787" s="45">
        <v>64</v>
      </c>
      <c r="X1787" s="45">
        <v>22199</v>
      </c>
    </row>
    <row r="1788" spans="1:24" x14ac:dyDescent="0.25">
      <c r="A1788" s="58">
        <v>220260005966</v>
      </c>
      <c r="B1788" s="59" t="s">
        <v>485</v>
      </c>
      <c r="C1788" s="60">
        <v>46086</v>
      </c>
      <c r="D1788" s="58">
        <v>22026000689</v>
      </c>
      <c r="E1788" s="59" t="s">
        <v>971</v>
      </c>
      <c r="F1788" s="61">
        <v>154.01</v>
      </c>
      <c r="G1788" s="59" t="s">
        <v>2523</v>
      </c>
      <c r="H1788" s="59" t="s">
        <v>2622</v>
      </c>
      <c r="I1788" s="62">
        <v>300</v>
      </c>
      <c r="J1788" s="59" t="s">
        <v>455</v>
      </c>
      <c r="K1788" s="59" t="s">
        <v>455</v>
      </c>
      <c r="L1788" s="59" t="s">
        <v>473</v>
      </c>
      <c r="M1788" s="59" t="s">
        <v>457</v>
      </c>
      <c r="N1788" s="59" t="s">
        <v>458</v>
      </c>
      <c r="O1788" s="65" t="s">
        <v>280</v>
      </c>
      <c r="P1788" s="65" t="s">
        <v>242</v>
      </c>
      <c r="Q1788" s="45" t="s">
        <v>396</v>
      </c>
      <c r="R1788" s="32" t="s">
        <v>231</v>
      </c>
      <c r="S1788" s="45" t="s">
        <v>262</v>
      </c>
      <c r="T1788" s="42" t="str">
        <f>VLOOKUP(Tabla1[[#This Row],[AREA]],Hoja1!A:B,2,FALSE)</f>
        <v>11. Salud pública y seguridad ciudadana</v>
      </c>
      <c r="U1788" s="45" t="s">
        <v>118</v>
      </c>
      <c r="V1788" s="42" t="str">
        <f>VLOOKUP(Tabla1[[#This Row],[PROGRAMA]],Hoja1!A:B,2,FALSE)</f>
        <v>1621. Recogida de residuos</v>
      </c>
      <c r="W1788" s="45">
        <v>64</v>
      </c>
      <c r="X1788" s="45">
        <v>214</v>
      </c>
    </row>
    <row r="1789" spans="1:24" x14ac:dyDescent="0.25">
      <c r="A1789" s="58">
        <v>220260007025</v>
      </c>
      <c r="B1789" s="59" t="s">
        <v>485</v>
      </c>
      <c r="C1789" s="60">
        <v>46092</v>
      </c>
      <c r="D1789" s="58">
        <v>22026001282</v>
      </c>
      <c r="E1789" s="59" t="s">
        <v>2455</v>
      </c>
      <c r="F1789" s="61">
        <v>9.92</v>
      </c>
      <c r="G1789" s="59" t="s">
        <v>2523</v>
      </c>
      <c r="H1789" s="59" t="s">
        <v>3146</v>
      </c>
      <c r="I1789" s="62">
        <v>300</v>
      </c>
      <c r="J1789" s="59" t="s">
        <v>455</v>
      </c>
      <c r="K1789" s="59" t="s">
        <v>455</v>
      </c>
      <c r="L1789" s="59" t="s">
        <v>473</v>
      </c>
      <c r="M1789" s="59" t="s">
        <v>457</v>
      </c>
      <c r="N1789" s="59" t="s">
        <v>458</v>
      </c>
      <c r="O1789" s="65" t="s">
        <v>280</v>
      </c>
      <c r="P1789" s="65" t="s">
        <v>242</v>
      </c>
      <c r="Q1789" s="45" t="s">
        <v>396</v>
      </c>
      <c r="R1789" s="32" t="s">
        <v>231</v>
      </c>
      <c r="S1789" s="45" t="s">
        <v>72</v>
      </c>
      <c r="T1789" s="42" t="str">
        <f>VLOOKUP(Tabla1[[#This Row],[AREA]],Hoja1!A:B,2,FALSE)</f>
        <v>07. Medio ambiente</v>
      </c>
      <c r="U1789" s="45" t="s">
        <v>126</v>
      </c>
      <c r="V1789" s="42" t="str">
        <f>VLOOKUP(Tabla1[[#This Row],[PROGRAMA]],Hoja1!A:B,2,FALSE)</f>
        <v>1711. Parques y jardines</v>
      </c>
      <c r="W1789" s="45">
        <v>64</v>
      </c>
      <c r="X1789" s="45">
        <v>214</v>
      </c>
    </row>
    <row r="1790" spans="1:24" x14ac:dyDescent="0.25">
      <c r="A1790" s="58">
        <v>220260007138</v>
      </c>
      <c r="B1790" s="59" t="s">
        <v>485</v>
      </c>
      <c r="C1790" s="60">
        <v>46092</v>
      </c>
      <c r="D1790" s="58">
        <v>22026002243</v>
      </c>
      <c r="E1790" s="59" t="s">
        <v>2611</v>
      </c>
      <c r="F1790" s="61">
        <v>434.73</v>
      </c>
      <c r="G1790" s="59" t="s">
        <v>2523</v>
      </c>
      <c r="H1790" s="59" t="s">
        <v>3147</v>
      </c>
      <c r="I1790" s="62">
        <v>300</v>
      </c>
      <c r="J1790" s="59" t="s">
        <v>455</v>
      </c>
      <c r="K1790" s="59" t="s">
        <v>455</v>
      </c>
      <c r="L1790" s="59" t="s">
        <v>473</v>
      </c>
      <c r="M1790" s="59" t="s">
        <v>457</v>
      </c>
      <c r="N1790" s="59" t="s">
        <v>458</v>
      </c>
      <c r="O1790" s="65" t="s">
        <v>280</v>
      </c>
      <c r="P1790" s="65" t="s">
        <v>242</v>
      </c>
      <c r="Q1790" s="45" t="s">
        <v>396</v>
      </c>
      <c r="R1790" s="32" t="s">
        <v>231</v>
      </c>
      <c r="S1790" s="45" t="s">
        <v>262</v>
      </c>
      <c r="T1790" s="42" t="str">
        <f>VLOOKUP(Tabla1[[#This Row],[AREA]],Hoja1!A:B,2,FALSE)</f>
        <v>11. Salud pública y seguridad ciudadana</v>
      </c>
      <c r="U1790" s="45" t="s">
        <v>106</v>
      </c>
      <c r="V1790" s="42" t="str">
        <f>VLOOKUP(Tabla1[[#This Row],[PROGRAMA]],Hoja1!A:B,2,FALSE)</f>
        <v>1321. Policía municipal</v>
      </c>
      <c r="W1790" s="45">
        <v>64</v>
      </c>
      <c r="X1790" s="45">
        <v>214</v>
      </c>
    </row>
    <row r="1791" spans="1:24" x14ac:dyDescent="0.25">
      <c r="A1791" s="58">
        <v>220260008040</v>
      </c>
      <c r="B1791" s="59" t="s">
        <v>485</v>
      </c>
      <c r="C1791" s="60">
        <v>46099</v>
      </c>
      <c r="D1791" s="58">
        <v>22026002189</v>
      </c>
      <c r="E1791" s="59" t="s">
        <v>537</v>
      </c>
      <c r="F1791" s="61">
        <v>511.37</v>
      </c>
      <c r="G1791" s="59" t="s">
        <v>2523</v>
      </c>
      <c r="H1791" s="59" t="s">
        <v>3148</v>
      </c>
      <c r="I1791" s="62">
        <v>300</v>
      </c>
      <c r="J1791" s="59" t="s">
        <v>455</v>
      </c>
      <c r="K1791" s="59" t="s">
        <v>455</v>
      </c>
      <c r="L1791" s="59" t="s">
        <v>473</v>
      </c>
      <c r="M1791" s="59" t="s">
        <v>457</v>
      </c>
      <c r="N1791" s="59" t="s">
        <v>458</v>
      </c>
      <c r="O1791" s="65" t="s">
        <v>280</v>
      </c>
      <c r="P1791" s="65" t="s">
        <v>242</v>
      </c>
      <c r="Q1791" s="45" t="s">
        <v>396</v>
      </c>
      <c r="R1791" s="32" t="s">
        <v>231</v>
      </c>
      <c r="S1791" s="45" t="s">
        <v>262</v>
      </c>
      <c r="T1791" s="42" t="str">
        <f>VLOOKUP(Tabla1[[#This Row],[AREA]],Hoja1!A:B,2,FALSE)</f>
        <v>11. Salud pública y seguridad ciudadana</v>
      </c>
      <c r="U1791" s="45" t="s">
        <v>112</v>
      </c>
      <c r="V1791" s="42" t="str">
        <f>VLOOKUP(Tabla1[[#This Row],[PROGRAMA]],Hoja1!A:B,2,FALSE)</f>
        <v>1361. Prevención y extinción de incencios</v>
      </c>
      <c r="W1791" s="45">
        <v>64</v>
      </c>
      <c r="X1791" s="45">
        <v>22199</v>
      </c>
    </row>
    <row r="1792" spans="1:24" x14ac:dyDescent="0.25">
      <c r="A1792" s="58">
        <v>220260008104</v>
      </c>
      <c r="B1792" s="59" t="s">
        <v>485</v>
      </c>
      <c r="C1792" s="60">
        <v>46099</v>
      </c>
      <c r="D1792" s="58">
        <v>22026000689</v>
      </c>
      <c r="E1792" s="59" t="s">
        <v>971</v>
      </c>
      <c r="F1792" s="61">
        <v>470.69</v>
      </c>
      <c r="G1792" s="59" t="s">
        <v>2523</v>
      </c>
      <c r="H1792" s="59" t="s">
        <v>2622</v>
      </c>
      <c r="I1792" s="62">
        <v>300</v>
      </c>
      <c r="J1792" s="59" t="s">
        <v>455</v>
      </c>
      <c r="K1792" s="59" t="s">
        <v>455</v>
      </c>
      <c r="L1792" s="59" t="s">
        <v>473</v>
      </c>
      <c r="M1792" s="59" t="s">
        <v>457</v>
      </c>
      <c r="N1792" s="59" t="s">
        <v>458</v>
      </c>
      <c r="O1792" s="65" t="s">
        <v>280</v>
      </c>
      <c r="P1792" s="65" t="s">
        <v>242</v>
      </c>
      <c r="Q1792" s="45" t="s">
        <v>396</v>
      </c>
      <c r="R1792" s="32" t="s">
        <v>231</v>
      </c>
      <c r="S1792" s="45" t="s">
        <v>262</v>
      </c>
      <c r="T1792" s="42" t="str">
        <f>VLOOKUP(Tabla1[[#This Row],[AREA]],Hoja1!A:B,2,FALSE)</f>
        <v>11. Salud pública y seguridad ciudadana</v>
      </c>
      <c r="U1792" s="45" t="s">
        <v>118</v>
      </c>
      <c r="V1792" s="42" t="str">
        <f>VLOOKUP(Tabla1[[#This Row],[PROGRAMA]],Hoja1!A:B,2,FALSE)</f>
        <v>1621. Recogida de residuos</v>
      </c>
      <c r="W1792" s="45">
        <v>64</v>
      </c>
      <c r="X1792" s="45">
        <v>214</v>
      </c>
    </row>
    <row r="1793" spans="1:24" x14ac:dyDescent="0.25">
      <c r="A1793" s="58">
        <v>220260008167</v>
      </c>
      <c r="B1793" s="59" t="s">
        <v>485</v>
      </c>
      <c r="C1793" s="60">
        <v>46099</v>
      </c>
      <c r="D1793" s="58">
        <v>22026002122</v>
      </c>
      <c r="E1793" s="59" t="s">
        <v>847</v>
      </c>
      <c r="F1793" s="61">
        <v>119.6</v>
      </c>
      <c r="G1793" s="59" t="s">
        <v>2517</v>
      </c>
      <c r="H1793" s="59" t="s">
        <v>3149</v>
      </c>
      <c r="I1793" s="62">
        <v>300</v>
      </c>
      <c r="J1793" s="59" t="s">
        <v>455</v>
      </c>
      <c r="K1793" s="59" t="s">
        <v>455</v>
      </c>
      <c r="L1793" s="59" t="s">
        <v>473</v>
      </c>
      <c r="M1793" s="59" t="s">
        <v>457</v>
      </c>
      <c r="N1793" s="59" t="s">
        <v>458</v>
      </c>
      <c r="O1793" s="65" t="s">
        <v>280</v>
      </c>
      <c r="P1793" s="65" t="s">
        <v>242</v>
      </c>
      <c r="Q1793" s="45" t="s">
        <v>396</v>
      </c>
      <c r="R1793" s="32" t="s">
        <v>231</v>
      </c>
      <c r="S1793" s="45" t="s">
        <v>73</v>
      </c>
      <c r="T1793" s="42" t="str">
        <f>VLOOKUP(Tabla1[[#This Row],[AREA]],Hoja1!A:B,2,FALSE)</f>
        <v>08. Tráfico y movilidad</v>
      </c>
      <c r="U1793" s="45" t="s">
        <v>117</v>
      </c>
      <c r="V1793" s="42" t="str">
        <f>VLOOKUP(Tabla1[[#This Row],[PROGRAMA]],Hoja1!A:B,2,FALSE)</f>
        <v>1532. Pavimentación vias públicas y otros servicios urbanísticos</v>
      </c>
      <c r="W1793" s="45">
        <v>64</v>
      </c>
      <c r="X1793" s="45">
        <v>210</v>
      </c>
    </row>
    <row r="1794" spans="1:24" x14ac:dyDescent="0.25">
      <c r="A1794" s="58">
        <v>220260004942</v>
      </c>
      <c r="B1794" s="59" t="s">
        <v>485</v>
      </c>
      <c r="C1794" s="60">
        <v>46085</v>
      </c>
      <c r="D1794" s="58">
        <v>22026000690</v>
      </c>
      <c r="E1794" s="59" t="s">
        <v>808</v>
      </c>
      <c r="F1794" s="61">
        <v>196.02</v>
      </c>
      <c r="G1794" s="59" t="s">
        <v>3150</v>
      </c>
      <c r="H1794" s="59" t="s">
        <v>2610</v>
      </c>
      <c r="I1794" s="62">
        <v>300</v>
      </c>
      <c r="J1794" s="59" t="s">
        <v>455</v>
      </c>
      <c r="K1794" s="59" t="s">
        <v>455</v>
      </c>
      <c r="L1794" s="59" t="s">
        <v>473</v>
      </c>
      <c r="M1794" s="59" t="s">
        <v>457</v>
      </c>
      <c r="N1794" s="59" t="s">
        <v>458</v>
      </c>
      <c r="O1794" s="65" t="s">
        <v>280</v>
      </c>
      <c r="P1794" s="65" t="s">
        <v>242</v>
      </c>
      <c r="Q1794" s="45" t="s">
        <v>396</v>
      </c>
      <c r="R1794" s="32" t="s">
        <v>231</v>
      </c>
      <c r="S1794" s="45" t="s">
        <v>262</v>
      </c>
      <c r="T1794" s="42" t="str">
        <f>VLOOKUP(Tabla1[[#This Row],[AREA]],Hoja1!A:B,2,FALSE)</f>
        <v>11. Salud pública y seguridad ciudadana</v>
      </c>
      <c r="U1794" s="45" t="s">
        <v>121</v>
      </c>
      <c r="V1794" s="42" t="str">
        <f>VLOOKUP(Tabla1[[#This Row],[PROGRAMA]],Hoja1!A:B,2,FALSE)</f>
        <v>1631. Limpieza viaria</v>
      </c>
      <c r="W1794" s="45">
        <v>64</v>
      </c>
      <c r="X1794" s="45">
        <v>214</v>
      </c>
    </row>
    <row r="1795" spans="1:24" x14ac:dyDescent="0.25">
      <c r="A1795" s="58">
        <v>220260004946</v>
      </c>
      <c r="B1795" s="59" t="s">
        <v>485</v>
      </c>
      <c r="C1795" s="60">
        <v>46085</v>
      </c>
      <c r="D1795" s="58">
        <v>22026000690</v>
      </c>
      <c r="E1795" s="59" t="s">
        <v>808</v>
      </c>
      <c r="F1795" s="61">
        <v>1775.07</v>
      </c>
      <c r="G1795" s="59" t="s">
        <v>3150</v>
      </c>
      <c r="H1795" s="59" t="s">
        <v>2610</v>
      </c>
      <c r="I1795" s="62">
        <v>300</v>
      </c>
      <c r="J1795" s="59" t="s">
        <v>455</v>
      </c>
      <c r="K1795" s="59" t="s">
        <v>455</v>
      </c>
      <c r="L1795" s="59" t="s">
        <v>473</v>
      </c>
      <c r="M1795" s="59" t="s">
        <v>457</v>
      </c>
      <c r="N1795" s="59" t="s">
        <v>458</v>
      </c>
      <c r="O1795" s="65" t="s">
        <v>280</v>
      </c>
      <c r="P1795" s="65" t="s">
        <v>242</v>
      </c>
      <c r="Q1795" s="45" t="s">
        <v>396</v>
      </c>
      <c r="R1795" s="32" t="s">
        <v>231</v>
      </c>
      <c r="S1795" s="45" t="s">
        <v>262</v>
      </c>
      <c r="T1795" s="42" t="str">
        <f>VLOOKUP(Tabla1[[#This Row],[AREA]],Hoja1!A:B,2,FALSE)</f>
        <v>11. Salud pública y seguridad ciudadana</v>
      </c>
      <c r="U1795" s="45" t="s">
        <v>121</v>
      </c>
      <c r="V1795" s="42" t="str">
        <f>VLOOKUP(Tabla1[[#This Row],[PROGRAMA]],Hoja1!A:B,2,FALSE)</f>
        <v>1631. Limpieza viaria</v>
      </c>
      <c r="W1795" s="45">
        <v>64</v>
      </c>
      <c r="X1795" s="45">
        <v>214</v>
      </c>
    </row>
    <row r="1796" spans="1:24" x14ac:dyDescent="0.25">
      <c r="A1796" s="58">
        <v>220260004974</v>
      </c>
      <c r="B1796" s="59" t="s">
        <v>485</v>
      </c>
      <c r="C1796" s="60">
        <v>46085</v>
      </c>
      <c r="D1796" s="58">
        <v>22026000689</v>
      </c>
      <c r="E1796" s="59" t="s">
        <v>971</v>
      </c>
      <c r="F1796" s="61">
        <v>160.93</v>
      </c>
      <c r="G1796" s="59" t="s">
        <v>3150</v>
      </c>
      <c r="H1796" s="59" t="s">
        <v>2615</v>
      </c>
      <c r="I1796" s="62">
        <v>300</v>
      </c>
      <c r="J1796" s="59" t="s">
        <v>455</v>
      </c>
      <c r="K1796" s="59" t="s">
        <v>455</v>
      </c>
      <c r="L1796" s="59" t="s">
        <v>473</v>
      </c>
      <c r="M1796" s="59" t="s">
        <v>457</v>
      </c>
      <c r="N1796" s="59" t="s">
        <v>458</v>
      </c>
      <c r="O1796" s="65" t="s">
        <v>280</v>
      </c>
      <c r="P1796" s="65" t="s">
        <v>242</v>
      </c>
      <c r="Q1796" s="45" t="s">
        <v>396</v>
      </c>
      <c r="R1796" s="32" t="s">
        <v>231</v>
      </c>
      <c r="S1796" s="45" t="s">
        <v>262</v>
      </c>
      <c r="T1796" s="42" t="str">
        <f>VLOOKUP(Tabla1[[#This Row],[AREA]],Hoja1!A:B,2,FALSE)</f>
        <v>11. Salud pública y seguridad ciudadana</v>
      </c>
      <c r="U1796" s="45" t="s">
        <v>118</v>
      </c>
      <c r="V1796" s="42" t="str">
        <f>VLOOKUP(Tabla1[[#This Row],[PROGRAMA]],Hoja1!A:B,2,FALSE)</f>
        <v>1621. Recogida de residuos</v>
      </c>
      <c r="W1796" s="45">
        <v>64</v>
      </c>
      <c r="X1796" s="45">
        <v>214</v>
      </c>
    </row>
    <row r="1797" spans="1:24" x14ac:dyDescent="0.25">
      <c r="A1797" s="58">
        <v>220260005980</v>
      </c>
      <c r="B1797" s="59" t="s">
        <v>485</v>
      </c>
      <c r="C1797" s="60">
        <v>46086</v>
      </c>
      <c r="D1797" s="58">
        <v>22026000689</v>
      </c>
      <c r="E1797" s="59" t="s">
        <v>971</v>
      </c>
      <c r="F1797" s="61">
        <v>108.9</v>
      </c>
      <c r="G1797" s="59" t="s">
        <v>3150</v>
      </c>
      <c r="H1797" s="59" t="s">
        <v>2622</v>
      </c>
      <c r="I1797" s="62">
        <v>300</v>
      </c>
      <c r="J1797" s="59" t="s">
        <v>455</v>
      </c>
      <c r="K1797" s="59" t="s">
        <v>455</v>
      </c>
      <c r="L1797" s="59" t="s">
        <v>473</v>
      </c>
      <c r="M1797" s="59" t="s">
        <v>457</v>
      </c>
      <c r="N1797" s="59" t="s">
        <v>458</v>
      </c>
      <c r="O1797" s="65" t="s">
        <v>280</v>
      </c>
      <c r="P1797" s="65" t="s">
        <v>242</v>
      </c>
      <c r="Q1797" s="45" t="s">
        <v>396</v>
      </c>
      <c r="R1797" s="32" t="s">
        <v>231</v>
      </c>
      <c r="S1797" s="45" t="s">
        <v>262</v>
      </c>
      <c r="T1797" s="42" t="str">
        <f>VLOOKUP(Tabla1[[#This Row],[AREA]],Hoja1!A:B,2,FALSE)</f>
        <v>11. Salud pública y seguridad ciudadana</v>
      </c>
      <c r="U1797" s="45" t="s">
        <v>118</v>
      </c>
      <c r="V1797" s="42" t="str">
        <f>VLOOKUP(Tabla1[[#This Row],[PROGRAMA]],Hoja1!A:B,2,FALSE)</f>
        <v>1621. Recogida de residuos</v>
      </c>
      <c r="W1797" s="45">
        <v>64</v>
      </c>
      <c r="X1797" s="45">
        <v>214</v>
      </c>
    </row>
    <row r="1798" spans="1:24" x14ac:dyDescent="0.25">
      <c r="A1798" s="58">
        <v>220260006985</v>
      </c>
      <c r="B1798" s="59" t="s">
        <v>485</v>
      </c>
      <c r="C1798" s="60">
        <v>46092</v>
      </c>
      <c r="D1798" s="58">
        <v>22026000689</v>
      </c>
      <c r="E1798" s="59" t="s">
        <v>971</v>
      </c>
      <c r="F1798" s="61">
        <v>238.37</v>
      </c>
      <c r="G1798" s="59" t="s">
        <v>3150</v>
      </c>
      <c r="H1798" s="59" t="s">
        <v>2622</v>
      </c>
      <c r="I1798" s="62">
        <v>300</v>
      </c>
      <c r="J1798" s="59" t="s">
        <v>455</v>
      </c>
      <c r="K1798" s="59" t="s">
        <v>455</v>
      </c>
      <c r="L1798" s="59" t="s">
        <v>473</v>
      </c>
      <c r="M1798" s="59" t="s">
        <v>457</v>
      </c>
      <c r="N1798" s="59" t="s">
        <v>458</v>
      </c>
      <c r="O1798" s="65" t="s">
        <v>280</v>
      </c>
      <c r="P1798" s="65" t="s">
        <v>242</v>
      </c>
      <c r="Q1798" s="45" t="s">
        <v>396</v>
      </c>
      <c r="R1798" s="32" t="s">
        <v>231</v>
      </c>
      <c r="S1798" s="45" t="s">
        <v>262</v>
      </c>
      <c r="T1798" s="42" t="str">
        <f>VLOOKUP(Tabla1[[#This Row],[AREA]],Hoja1!A:B,2,FALSE)</f>
        <v>11. Salud pública y seguridad ciudadana</v>
      </c>
      <c r="U1798" s="45" t="s">
        <v>118</v>
      </c>
      <c r="V1798" s="42" t="str">
        <f>VLOOKUP(Tabla1[[#This Row],[PROGRAMA]],Hoja1!A:B,2,FALSE)</f>
        <v>1621. Recogida de residuos</v>
      </c>
      <c r="W1798" s="45">
        <v>64</v>
      </c>
      <c r="X1798" s="45">
        <v>214</v>
      </c>
    </row>
    <row r="1799" spans="1:24" x14ac:dyDescent="0.25">
      <c r="A1799" s="58">
        <v>220260005408</v>
      </c>
      <c r="B1799" s="59" t="s">
        <v>485</v>
      </c>
      <c r="C1799" s="60">
        <v>46086</v>
      </c>
      <c r="D1799" s="58">
        <v>22026000943</v>
      </c>
      <c r="E1799" s="59" t="s">
        <v>507</v>
      </c>
      <c r="F1799" s="61">
        <v>260.58999999999997</v>
      </c>
      <c r="G1799" s="59" t="s">
        <v>3151</v>
      </c>
      <c r="H1799" s="59" t="s">
        <v>3152</v>
      </c>
      <c r="I1799" s="62">
        <v>300</v>
      </c>
      <c r="J1799" s="59" t="s">
        <v>812</v>
      </c>
      <c r="K1799" s="59" t="s">
        <v>455</v>
      </c>
      <c r="L1799" s="59" t="s">
        <v>473</v>
      </c>
      <c r="M1799" s="59" t="s">
        <v>457</v>
      </c>
      <c r="N1799" s="59" t="s">
        <v>458</v>
      </c>
      <c r="O1799" s="65" t="s">
        <v>280</v>
      </c>
      <c r="P1799" s="65" t="s">
        <v>242</v>
      </c>
      <c r="Q1799" s="45" t="s">
        <v>396</v>
      </c>
      <c r="R1799" s="32" t="s">
        <v>231</v>
      </c>
      <c r="S1799" s="45" t="s">
        <v>71</v>
      </c>
      <c r="T1799" s="42" t="str">
        <f>VLOOKUP(Tabla1[[#This Row],[AREA]],Hoja1!A:B,2,FALSE)</f>
        <v>06. Educación y cultura</v>
      </c>
      <c r="U1799" s="45" t="s">
        <v>147</v>
      </c>
      <c r="V1799" s="42" t="str">
        <f>VLOOKUP(Tabla1[[#This Row],[PROGRAMA]],Hoja1!A:B,2,FALSE)</f>
        <v>3232. Conservación y mantenimiento centros educación infantil y primaria</v>
      </c>
      <c r="W1799" s="45">
        <v>64</v>
      </c>
      <c r="X1799" s="45">
        <v>212</v>
      </c>
    </row>
    <row r="1800" spans="1:24" x14ac:dyDescent="0.25">
      <c r="A1800" s="58">
        <v>220250067939</v>
      </c>
      <c r="B1800" s="59" t="s">
        <v>451</v>
      </c>
      <c r="C1800" s="60">
        <v>46099</v>
      </c>
      <c r="D1800" s="58">
        <v>22025005432</v>
      </c>
      <c r="E1800" s="59" t="s">
        <v>2770</v>
      </c>
      <c r="F1800" s="61">
        <v>13698</v>
      </c>
      <c r="G1800" s="59" t="s">
        <v>2771</v>
      </c>
      <c r="H1800" s="59" t="s">
        <v>3153</v>
      </c>
      <c r="I1800" s="62">
        <v>220</v>
      </c>
      <c r="J1800" s="59" t="s">
        <v>494</v>
      </c>
      <c r="K1800" s="59" t="s">
        <v>494</v>
      </c>
      <c r="L1800" s="59" t="s">
        <v>456</v>
      </c>
      <c r="M1800" s="59" t="s">
        <v>457</v>
      </c>
      <c r="N1800" s="59" t="s">
        <v>458</v>
      </c>
      <c r="O1800" s="65" t="s">
        <v>276</v>
      </c>
      <c r="P1800" s="65" t="s">
        <v>242</v>
      </c>
      <c r="Q1800" s="45">
        <v>6</v>
      </c>
      <c r="R1800" s="32" t="s">
        <v>232</v>
      </c>
      <c r="S1800" s="45" t="s">
        <v>74</v>
      </c>
      <c r="T1800" s="42" t="str">
        <f>VLOOKUP(Tabla1[[#This Row],[AREA]],Hoja1!A:B,2,FALSE)</f>
        <v>09. Turismo, eventos y marca ciudad</v>
      </c>
      <c r="U1800" s="45">
        <v>4321</v>
      </c>
      <c r="V1800" s="42" t="str">
        <f>VLOOKUP(Tabla1[[#This Row],[PROGRAMA]],Hoja1!A:B,2,FALSE)</f>
        <v>4321. Turismo</v>
      </c>
      <c r="W1800" s="45">
        <v>64</v>
      </c>
      <c r="X1800" s="45">
        <v>640</v>
      </c>
    </row>
    <row r="1801" spans="1:24" x14ac:dyDescent="0.25">
      <c r="A1801" s="58">
        <v>220260005968</v>
      </c>
      <c r="B1801" s="59" t="s">
        <v>485</v>
      </c>
      <c r="C1801" s="60">
        <v>46086</v>
      </c>
      <c r="D1801" s="58">
        <v>22026000422</v>
      </c>
      <c r="E1801" s="59" t="s">
        <v>2707</v>
      </c>
      <c r="F1801" s="61">
        <v>2405.64</v>
      </c>
      <c r="G1801" s="59" t="s">
        <v>3154</v>
      </c>
      <c r="H1801" s="59" t="s">
        <v>2708</v>
      </c>
      <c r="I1801" s="62">
        <v>300</v>
      </c>
      <c r="J1801" s="59" t="s">
        <v>455</v>
      </c>
      <c r="K1801" s="59" t="s">
        <v>455</v>
      </c>
      <c r="L1801" s="59" t="s">
        <v>473</v>
      </c>
      <c r="M1801" s="59" t="s">
        <v>457</v>
      </c>
      <c r="N1801" s="59" t="s">
        <v>458</v>
      </c>
      <c r="O1801" s="65" t="s">
        <v>280</v>
      </c>
      <c r="P1801" s="65" t="s">
        <v>242</v>
      </c>
      <c r="Q1801" s="45" t="s">
        <v>396</v>
      </c>
      <c r="R1801" s="32" t="s">
        <v>231</v>
      </c>
      <c r="S1801" s="45" t="s">
        <v>262</v>
      </c>
      <c r="T1801" s="42" t="str">
        <f>VLOOKUP(Tabla1[[#This Row],[AREA]],Hoja1!A:B,2,FALSE)</f>
        <v>11. Salud pública y seguridad ciudadana</v>
      </c>
      <c r="U1801" s="45" t="s">
        <v>118</v>
      </c>
      <c r="V1801" s="42" t="str">
        <f>VLOOKUP(Tabla1[[#This Row],[PROGRAMA]],Hoja1!A:B,2,FALSE)</f>
        <v>1621. Recogida de residuos</v>
      </c>
      <c r="W1801" s="45">
        <v>64</v>
      </c>
      <c r="X1801" s="45">
        <v>22199</v>
      </c>
    </row>
    <row r="1802" spans="1:24" x14ac:dyDescent="0.25">
      <c r="A1802" s="58">
        <v>220260009073</v>
      </c>
      <c r="B1802" s="59" t="s">
        <v>485</v>
      </c>
      <c r="C1802" s="60">
        <v>46106</v>
      </c>
      <c r="D1802" s="58">
        <v>22026000422</v>
      </c>
      <c r="E1802" s="59" t="s">
        <v>2707</v>
      </c>
      <c r="F1802" s="61">
        <v>1362.27</v>
      </c>
      <c r="G1802" s="59" t="s">
        <v>3154</v>
      </c>
      <c r="H1802" s="59" t="s">
        <v>2708</v>
      </c>
      <c r="I1802" s="62">
        <v>300</v>
      </c>
      <c r="J1802" s="59" t="s">
        <v>455</v>
      </c>
      <c r="K1802" s="59" t="s">
        <v>455</v>
      </c>
      <c r="L1802" s="59" t="s">
        <v>473</v>
      </c>
      <c r="M1802" s="59" t="s">
        <v>457</v>
      </c>
      <c r="N1802" s="59" t="s">
        <v>458</v>
      </c>
      <c r="O1802" s="65" t="s">
        <v>280</v>
      </c>
      <c r="P1802" s="65" t="s">
        <v>242</v>
      </c>
      <c r="Q1802" s="45" t="s">
        <v>396</v>
      </c>
      <c r="R1802" s="32" t="s">
        <v>231</v>
      </c>
      <c r="S1802" s="45" t="s">
        <v>262</v>
      </c>
      <c r="T1802" s="42" t="str">
        <f>VLOOKUP(Tabla1[[#This Row],[AREA]],Hoja1!A:B,2,FALSE)</f>
        <v>11. Salud pública y seguridad ciudadana</v>
      </c>
      <c r="U1802" s="45" t="s">
        <v>118</v>
      </c>
      <c r="V1802" s="42" t="str">
        <f>VLOOKUP(Tabla1[[#This Row],[PROGRAMA]],Hoja1!A:B,2,FALSE)</f>
        <v>1621. Recogida de residuos</v>
      </c>
      <c r="W1802" s="45">
        <v>64</v>
      </c>
      <c r="X1802" s="45">
        <v>22199</v>
      </c>
    </row>
    <row r="1803" spans="1:24" x14ac:dyDescent="0.25">
      <c r="A1803" s="58">
        <v>220260004806</v>
      </c>
      <c r="B1803" s="59" t="s">
        <v>485</v>
      </c>
      <c r="C1803" s="60">
        <v>46085</v>
      </c>
      <c r="D1803" s="58">
        <v>22026001284</v>
      </c>
      <c r="E1803" s="59" t="s">
        <v>509</v>
      </c>
      <c r="F1803" s="61">
        <v>289.29000000000002</v>
      </c>
      <c r="G1803" s="59" t="s">
        <v>2267</v>
      </c>
      <c r="H1803" s="59" t="s">
        <v>3155</v>
      </c>
      <c r="I1803" s="62">
        <v>300</v>
      </c>
      <c r="J1803" s="59" t="s">
        <v>455</v>
      </c>
      <c r="K1803" s="59" t="s">
        <v>455</v>
      </c>
      <c r="L1803" s="59" t="s">
        <v>473</v>
      </c>
      <c r="M1803" s="59" t="s">
        <v>457</v>
      </c>
      <c r="N1803" s="59" t="s">
        <v>458</v>
      </c>
      <c r="O1803" s="65" t="s">
        <v>280</v>
      </c>
      <c r="P1803" s="65" t="s">
        <v>242</v>
      </c>
      <c r="Q1803" s="45" t="s">
        <v>396</v>
      </c>
      <c r="R1803" s="32" t="s">
        <v>231</v>
      </c>
      <c r="S1803" s="45" t="s">
        <v>75</v>
      </c>
      <c r="T1803" s="42" t="str">
        <f>VLOOKUP(Tabla1[[#This Row],[AREA]],Hoja1!A:B,2,FALSE)</f>
        <v>10. Personas mayores, familia y servicios sociales</v>
      </c>
      <c r="U1803" s="45" t="s">
        <v>132</v>
      </c>
      <c r="V1803" s="42" t="str">
        <f>VLOOKUP(Tabla1[[#This Row],[PROGRAMA]],Hoja1!A:B,2,FALSE)</f>
        <v>2312. Iniciativas sociales</v>
      </c>
      <c r="W1803" s="45">
        <v>64</v>
      </c>
      <c r="X1803" s="45">
        <v>212</v>
      </c>
    </row>
    <row r="1804" spans="1:24" x14ac:dyDescent="0.25">
      <c r="A1804" s="58">
        <v>220260005383</v>
      </c>
      <c r="B1804" s="59" t="s">
        <v>485</v>
      </c>
      <c r="C1804" s="60">
        <v>46086</v>
      </c>
      <c r="D1804" s="58">
        <v>22026002189</v>
      </c>
      <c r="E1804" s="59" t="s">
        <v>537</v>
      </c>
      <c r="F1804" s="61">
        <v>166.98</v>
      </c>
      <c r="G1804" s="59" t="s">
        <v>2267</v>
      </c>
      <c r="H1804" s="59" t="s">
        <v>3156</v>
      </c>
      <c r="I1804" s="62">
        <v>300</v>
      </c>
      <c r="J1804" s="59" t="s">
        <v>455</v>
      </c>
      <c r="K1804" s="59" t="s">
        <v>455</v>
      </c>
      <c r="L1804" s="59" t="s">
        <v>473</v>
      </c>
      <c r="M1804" s="59" t="s">
        <v>457</v>
      </c>
      <c r="N1804" s="59" t="s">
        <v>458</v>
      </c>
      <c r="O1804" s="65" t="s">
        <v>280</v>
      </c>
      <c r="P1804" s="65" t="s">
        <v>242</v>
      </c>
      <c r="Q1804" s="45" t="s">
        <v>396</v>
      </c>
      <c r="R1804" s="32" t="s">
        <v>231</v>
      </c>
      <c r="S1804" s="45" t="s">
        <v>262</v>
      </c>
      <c r="T1804" s="42" t="str">
        <f>VLOOKUP(Tabla1[[#This Row],[AREA]],Hoja1!A:B,2,FALSE)</f>
        <v>11. Salud pública y seguridad ciudadana</v>
      </c>
      <c r="U1804" s="45" t="s">
        <v>112</v>
      </c>
      <c r="V1804" s="42" t="str">
        <f>VLOOKUP(Tabla1[[#This Row],[PROGRAMA]],Hoja1!A:B,2,FALSE)</f>
        <v>1361. Prevención y extinción de incencios</v>
      </c>
      <c r="W1804" s="45">
        <v>64</v>
      </c>
      <c r="X1804" s="45">
        <v>22199</v>
      </c>
    </row>
    <row r="1805" spans="1:24" x14ac:dyDescent="0.25">
      <c r="A1805" s="58">
        <v>220260006855</v>
      </c>
      <c r="B1805" s="59" t="s">
        <v>485</v>
      </c>
      <c r="C1805" s="60">
        <v>46092</v>
      </c>
      <c r="D1805" s="58">
        <v>22026001960</v>
      </c>
      <c r="E1805" s="59" t="s">
        <v>486</v>
      </c>
      <c r="F1805" s="61">
        <v>909.32</v>
      </c>
      <c r="G1805" s="59" t="s">
        <v>2267</v>
      </c>
      <c r="H1805" s="59" t="s">
        <v>3157</v>
      </c>
      <c r="I1805" s="62">
        <v>300</v>
      </c>
      <c r="J1805" s="59" t="s">
        <v>455</v>
      </c>
      <c r="K1805" s="59" t="s">
        <v>455</v>
      </c>
      <c r="L1805" s="59" t="s">
        <v>473</v>
      </c>
      <c r="M1805" s="59" t="s">
        <v>457</v>
      </c>
      <c r="N1805" s="59" t="s">
        <v>458</v>
      </c>
      <c r="O1805" s="65" t="s">
        <v>280</v>
      </c>
      <c r="P1805" s="65" t="s">
        <v>242</v>
      </c>
      <c r="Q1805" s="45" t="s">
        <v>396</v>
      </c>
      <c r="R1805" s="32" t="s">
        <v>231</v>
      </c>
      <c r="S1805" s="45" t="s">
        <v>72</v>
      </c>
      <c r="T1805" s="42" t="str">
        <f>VLOOKUP(Tabla1[[#This Row],[AREA]],Hoja1!A:B,2,FALSE)</f>
        <v>07. Medio ambiente</v>
      </c>
      <c r="U1805" s="45" t="s">
        <v>126</v>
      </c>
      <c r="V1805" s="42" t="str">
        <f>VLOOKUP(Tabla1[[#This Row],[PROGRAMA]],Hoja1!A:B,2,FALSE)</f>
        <v>1711. Parques y jardines</v>
      </c>
      <c r="W1805" s="45">
        <v>64</v>
      </c>
      <c r="X1805" s="45">
        <v>22199</v>
      </c>
    </row>
    <row r="1806" spans="1:24" x14ac:dyDescent="0.25">
      <c r="A1806" s="58">
        <v>220260006879</v>
      </c>
      <c r="B1806" s="59" t="s">
        <v>485</v>
      </c>
      <c r="C1806" s="60">
        <v>46092</v>
      </c>
      <c r="D1806" s="58">
        <v>22026000943</v>
      </c>
      <c r="E1806" s="59" t="s">
        <v>507</v>
      </c>
      <c r="F1806" s="61">
        <v>110.53</v>
      </c>
      <c r="G1806" s="59" t="s">
        <v>2267</v>
      </c>
      <c r="H1806" s="59" t="s">
        <v>3158</v>
      </c>
      <c r="I1806" s="62">
        <v>300</v>
      </c>
      <c r="J1806" s="59" t="s">
        <v>455</v>
      </c>
      <c r="K1806" s="59" t="s">
        <v>455</v>
      </c>
      <c r="L1806" s="59" t="s">
        <v>473</v>
      </c>
      <c r="M1806" s="59" t="s">
        <v>457</v>
      </c>
      <c r="N1806" s="59" t="s">
        <v>458</v>
      </c>
      <c r="O1806" s="65" t="s">
        <v>280</v>
      </c>
      <c r="P1806" s="65" t="s">
        <v>242</v>
      </c>
      <c r="Q1806" s="45" t="s">
        <v>396</v>
      </c>
      <c r="R1806" s="32" t="s">
        <v>231</v>
      </c>
      <c r="S1806" s="45" t="s">
        <v>71</v>
      </c>
      <c r="T1806" s="42" t="str">
        <f>VLOOKUP(Tabla1[[#This Row],[AREA]],Hoja1!A:B,2,FALSE)</f>
        <v>06. Educación y cultura</v>
      </c>
      <c r="U1806" s="45" t="s">
        <v>147</v>
      </c>
      <c r="V1806" s="42" t="str">
        <f>VLOOKUP(Tabla1[[#This Row],[PROGRAMA]],Hoja1!A:B,2,FALSE)</f>
        <v>3232. Conservación y mantenimiento centros educación infantil y primaria</v>
      </c>
      <c r="W1806" s="45">
        <v>64</v>
      </c>
      <c r="X1806" s="45">
        <v>212</v>
      </c>
    </row>
    <row r="1807" spans="1:24" x14ac:dyDescent="0.25">
      <c r="A1807" s="58">
        <v>220260006949</v>
      </c>
      <c r="B1807" s="59" t="s">
        <v>485</v>
      </c>
      <c r="C1807" s="60">
        <v>46092</v>
      </c>
      <c r="D1807" s="58">
        <v>22026000944</v>
      </c>
      <c r="E1807" s="59" t="s">
        <v>1949</v>
      </c>
      <c r="F1807" s="61">
        <v>49.88</v>
      </c>
      <c r="G1807" s="59" t="s">
        <v>2267</v>
      </c>
      <c r="H1807" s="59" t="s">
        <v>3159</v>
      </c>
      <c r="I1807" s="62">
        <v>300</v>
      </c>
      <c r="J1807" s="59" t="s">
        <v>455</v>
      </c>
      <c r="K1807" s="59" t="s">
        <v>455</v>
      </c>
      <c r="L1807" s="59" t="s">
        <v>473</v>
      </c>
      <c r="M1807" s="59" t="s">
        <v>457</v>
      </c>
      <c r="N1807" s="59" t="s">
        <v>458</v>
      </c>
      <c r="O1807" s="65" t="s">
        <v>280</v>
      </c>
      <c r="P1807" s="65" t="s">
        <v>242</v>
      </c>
      <c r="Q1807" s="45" t="s">
        <v>396</v>
      </c>
      <c r="R1807" s="32" t="s">
        <v>231</v>
      </c>
      <c r="S1807" s="45" t="s">
        <v>71</v>
      </c>
      <c r="T1807" s="42" t="str">
        <f>VLOOKUP(Tabla1[[#This Row],[AREA]],Hoja1!A:B,2,FALSE)</f>
        <v>06. Educación y cultura</v>
      </c>
      <c r="U1807" s="45" t="s">
        <v>145</v>
      </c>
      <c r="V1807" s="42" t="str">
        <f>VLOOKUP(Tabla1[[#This Row],[PROGRAMA]],Hoja1!A:B,2,FALSE)</f>
        <v>3231. Escuelas infantiles</v>
      </c>
      <c r="W1807" s="45">
        <v>64</v>
      </c>
      <c r="X1807" s="45">
        <v>212</v>
      </c>
    </row>
    <row r="1808" spans="1:24" x14ac:dyDescent="0.25">
      <c r="A1808" s="58">
        <v>220260007100</v>
      </c>
      <c r="B1808" s="59" t="s">
        <v>485</v>
      </c>
      <c r="C1808" s="60">
        <v>46092</v>
      </c>
      <c r="D1808" s="58">
        <v>22026002189</v>
      </c>
      <c r="E1808" s="59" t="s">
        <v>537</v>
      </c>
      <c r="F1808" s="61">
        <v>1452</v>
      </c>
      <c r="G1808" s="59" t="s">
        <v>2267</v>
      </c>
      <c r="H1808" s="59" t="s">
        <v>3160</v>
      </c>
      <c r="I1808" s="62">
        <v>300</v>
      </c>
      <c r="J1808" s="59" t="s">
        <v>455</v>
      </c>
      <c r="K1808" s="59" t="s">
        <v>455</v>
      </c>
      <c r="L1808" s="59" t="s">
        <v>473</v>
      </c>
      <c r="M1808" s="59" t="s">
        <v>457</v>
      </c>
      <c r="N1808" s="59" t="s">
        <v>458</v>
      </c>
      <c r="O1808" s="65" t="s">
        <v>280</v>
      </c>
      <c r="P1808" s="65" t="s">
        <v>242</v>
      </c>
      <c r="Q1808" s="45" t="s">
        <v>396</v>
      </c>
      <c r="R1808" s="32" t="s">
        <v>231</v>
      </c>
      <c r="S1808" s="45" t="s">
        <v>262</v>
      </c>
      <c r="T1808" s="42" t="str">
        <f>VLOOKUP(Tabla1[[#This Row],[AREA]],Hoja1!A:B,2,FALSE)</f>
        <v>11. Salud pública y seguridad ciudadana</v>
      </c>
      <c r="U1808" s="45" t="s">
        <v>112</v>
      </c>
      <c r="V1808" s="42" t="str">
        <f>VLOOKUP(Tabla1[[#This Row],[PROGRAMA]],Hoja1!A:B,2,FALSE)</f>
        <v>1361. Prevención y extinción de incencios</v>
      </c>
      <c r="W1808" s="45">
        <v>64</v>
      </c>
      <c r="X1808" s="45">
        <v>22199</v>
      </c>
    </row>
    <row r="1809" spans="1:24" x14ac:dyDescent="0.25">
      <c r="A1809" s="58">
        <v>220260007181</v>
      </c>
      <c r="B1809" s="59" t="s">
        <v>485</v>
      </c>
      <c r="C1809" s="60">
        <v>46092</v>
      </c>
      <c r="D1809" s="58">
        <v>22026002213</v>
      </c>
      <c r="E1809" s="59" t="s">
        <v>2713</v>
      </c>
      <c r="F1809" s="61">
        <v>109.38</v>
      </c>
      <c r="G1809" s="59" t="s">
        <v>2267</v>
      </c>
      <c r="H1809" s="59" t="s">
        <v>3161</v>
      </c>
      <c r="I1809" s="62">
        <v>300</v>
      </c>
      <c r="J1809" s="59" t="s">
        <v>455</v>
      </c>
      <c r="K1809" s="59" t="s">
        <v>455</v>
      </c>
      <c r="L1809" s="59" t="s">
        <v>473</v>
      </c>
      <c r="M1809" s="59" t="s">
        <v>457</v>
      </c>
      <c r="N1809" s="59" t="s">
        <v>458</v>
      </c>
      <c r="O1809" s="65" t="s">
        <v>280</v>
      </c>
      <c r="P1809" s="65" t="s">
        <v>242</v>
      </c>
      <c r="Q1809" s="45" t="s">
        <v>396</v>
      </c>
      <c r="R1809" s="32" t="s">
        <v>231</v>
      </c>
      <c r="S1809" s="45" t="s">
        <v>66</v>
      </c>
      <c r="T1809" s="42" t="str">
        <f>VLOOKUP(Tabla1[[#This Row],[AREA]],Hoja1!A:B,2,FALSE)</f>
        <v>01. Alcaldía</v>
      </c>
      <c r="U1809" s="45" t="s">
        <v>265</v>
      </c>
      <c r="V1809" s="42" t="str">
        <f>VLOOKUP(Tabla1[[#This Row],[PROGRAMA]],Hoja1!A:B,2,FALSE)</f>
        <v>4331. Desarrollo empresarial</v>
      </c>
      <c r="W1809" s="45">
        <v>64</v>
      </c>
      <c r="X1809" s="45">
        <v>212</v>
      </c>
    </row>
    <row r="1810" spans="1:24" x14ac:dyDescent="0.25">
      <c r="A1810" s="58">
        <v>220260007188</v>
      </c>
      <c r="B1810" s="59" t="s">
        <v>485</v>
      </c>
      <c r="C1810" s="60">
        <v>46092</v>
      </c>
      <c r="D1810" s="58">
        <v>22026002122</v>
      </c>
      <c r="E1810" s="59" t="s">
        <v>847</v>
      </c>
      <c r="F1810" s="61">
        <v>551.32000000000005</v>
      </c>
      <c r="G1810" s="59" t="s">
        <v>2267</v>
      </c>
      <c r="H1810" s="59" t="s">
        <v>3162</v>
      </c>
      <c r="I1810" s="62">
        <v>300</v>
      </c>
      <c r="J1810" s="59" t="s">
        <v>455</v>
      </c>
      <c r="K1810" s="59" t="s">
        <v>455</v>
      </c>
      <c r="L1810" s="59" t="s">
        <v>473</v>
      </c>
      <c r="M1810" s="59" t="s">
        <v>457</v>
      </c>
      <c r="N1810" s="59" t="s">
        <v>458</v>
      </c>
      <c r="O1810" s="65" t="s">
        <v>280</v>
      </c>
      <c r="P1810" s="65" t="s">
        <v>242</v>
      </c>
      <c r="Q1810" s="45" t="s">
        <v>396</v>
      </c>
      <c r="R1810" s="32" t="s">
        <v>231</v>
      </c>
      <c r="S1810" s="45" t="s">
        <v>73</v>
      </c>
      <c r="T1810" s="42" t="str">
        <f>VLOOKUP(Tabla1[[#This Row],[AREA]],Hoja1!A:B,2,FALSE)</f>
        <v>08. Tráfico y movilidad</v>
      </c>
      <c r="U1810" s="45" t="s">
        <v>117</v>
      </c>
      <c r="V1810" s="42" t="str">
        <f>VLOOKUP(Tabla1[[#This Row],[PROGRAMA]],Hoja1!A:B,2,FALSE)</f>
        <v>1532. Pavimentación vias públicas y otros servicios urbanísticos</v>
      </c>
      <c r="W1810" s="45">
        <v>64</v>
      </c>
      <c r="X1810" s="45">
        <v>210</v>
      </c>
    </row>
    <row r="1811" spans="1:24" x14ac:dyDescent="0.25">
      <c r="A1811" s="58">
        <v>220260007985</v>
      </c>
      <c r="B1811" s="59" t="s">
        <v>485</v>
      </c>
      <c r="C1811" s="60">
        <v>46099</v>
      </c>
      <c r="D1811" s="58">
        <v>22026002147</v>
      </c>
      <c r="E1811" s="59" t="s">
        <v>567</v>
      </c>
      <c r="F1811" s="61">
        <v>217.8</v>
      </c>
      <c r="G1811" s="59" t="s">
        <v>2267</v>
      </c>
      <c r="H1811" s="59" t="s">
        <v>3163</v>
      </c>
      <c r="I1811" s="62">
        <v>300</v>
      </c>
      <c r="J1811" s="59" t="s">
        <v>455</v>
      </c>
      <c r="K1811" s="59" t="s">
        <v>455</v>
      </c>
      <c r="L1811" s="59" t="s">
        <v>473</v>
      </c>
      <c r="M1811" s="59" t="s">
        <v>457</v>
      </c>
      <c r="N1811" s="59" t="s">
        <v>458</v>
      </c>
      <c r="O1811" s="65" t="s">
        <v>280</v>
      </c>
      <c r="P1811" s="65" t="s">
        <v>242</v>
      </c>
      <c r="Q1811" s="45" t="s">
        <v>396</v>
      </c>
      <c r="R1811" s="32" t="s">
        <v>231</v>
      </c>
      <c r="S1811" s="45" t="s">
        <v>73</v>
      </c>
      <c r="T1811" s="42" t="str">
        <f>VLOOKUP(Tabla1[[#This Row],[AREA]],Hoja1!A:B,2,FALSE)</f>
        <v>08. Tráfico y movilidad</v>
      </c>
      <c r="U1811" s="45" t="s">
        <v>117</v>
      </c>
      <c r="V1811" s="42" t="str">
        <f>VLOOKUP(Tabla1[[#This Row],[PROGRAMA]],Hoja1!A:B,2,FALSE)</f>
        <v>1532. Pavimentación vias públicas y otros servicios urbanísticos</v>
      </c>
      <c r="W1811" s="45">
        <v>64</v>
      </c>
      <c r="X1811" s="45">
        <v>22199</v>
      </c>
    </row>
    <row r="1812" spans="1:24" x14ac:dyDescent="0.25">
      <c r="A1812" s="58">
        <v>220260008002</v>
      </c>
      <c r="B1812" s="59" t="s">
        <v>485</v>
      </c>
      <c r="C1812" s="60">
        <v>46099</v>
      </c>
      <c r="D1812" s="58">
        <v>22026000943</v>
      </c>
      <c r="E1812" s="59" t="s">
        <v>507</v>
      </c>
      <c r="F1812" s="61">
        <v>52.46</v>
      </c>
      <c r="G1812" s="59" t="s">
        <v>2267</v>
      </c>
      <c r="H1812" s="59" t="s">
        <v>3164</v>
      </c>
      <c r="I1812" s="62">
        <v>300</v>
      </c>
      <c r="J1812" s="59" t="s">
        <v>455</v>
      </c>
      <c r="K1812" s="59" t="s">
        <v>455</v>
      </c>
      <c r="L1812" s="59" t="s">
        <v>473</v>
      </c>
      <c r="M1812" s="59" t="s">
        <v>457</v>
      </c>
      <c r="N1812" s="59" t="s">
        <v>458</v>
      </c>
      <c r="O1812" s="65" t="s">
        <v>280</v>
      </c>
      <c r="P1812" s="65" t="s">
        <v>242</v>
      </c>
      <c r="Q1812" s="45" t="s">
        <v>396</v>
      </c>
      <c r="R1812" s="32" t="s">
        <v>231</v>
      </c>
      <c r="S1812" s="45" t="s">
        <v>71</v>
      </c>
      <c r="T1812" s="42" t="str">
        <f>VLOOKUP(Tabla1[[#This Row],[AREA]],Hoja1!A:B,2,FALSE)</f>
        <v>06. Educación y cultura</v>
      </c>
      <c r="U1812" s="45" t="s">
        <v>147</v>
      </c>
      <c r="V1812" s="42" t="str">
        <f>VLOOKUP(Tabla1[[#This Row],[PROGRAMA]],Hoja1!A:B,2,FALSE)</f>
        <v>3232. Conservación y mantenimiento centros educación infantil y primaria</v>
      </c>
      <c r="W1812" s="45">
        <v>64</v>
      </c>
      <c r="X1812" s="45">
        <v>212</v>
      </c>
    </row>
    <row r="1813" spans="1:24" x14ac:dyDescent="0.25">
      <c r="A1813" s="58">
        <v>220260004950</v>
      </c>
      <c r="B1813" s="59" t="s">
        <v>485</v>
      </c>
      <c r="C1813" s="60">
        <v>46085</v>
      </c>
      <c r="D1813" s="58">
        <v>22026000690</v>
      </c>
      <c r="E1813" s="59" t="s">
        <v>808</v>
      </c>
      <c r="F1813" s="61">
        <v>1269.7</v>
      </c>
      <c r="G1813" s="59" t="s">
        <v>3165</v>
      </c>
      <c r="H1813" s="59" t="s">
        <v>2610</v>
      </c>
      <c r="I1813" s="62">
        <v>300</v>
      </c>
      <c r="J1813" s="59" t="s">
        <v>3166</v>
      </c>
      <c r="K1813" s="59" t="s">
        <v>3167</v>
      </c>
      <c r="L1813" s="59" t="s">
        <v>473</v>
      </c>
      <c r="M1813" s="59" t="s">
        <v>457</v>
      </c>
      <c r="N1813" s="59" t="s">
        <v>458</v>
      </c>
      <c r="O1813" s="65" t="s">
        <v>280</v>
      </c>
      <c r="P1813" s="65" t="s">
        <v>242</v>
      </c>
      <c r="Q1813" s="45" t="s">
        <v>396</v>
      </c>
      <c r="R1813" s="32" t="s">
        <v>231</v>
      </c>
      <c r="S1813" s="45" t="s">
        <v>262</v>
      </c>
      <c r="T1813" s="42" t="str">
        <f>VLOOKUP(Tabla1[[#This Row],[AREA]],Hoja1!A:B,2,FALSE)</f>
        <v>11. Salud pública y seguridad ciudadana</v>
      </c>
      <c r="U1813" s="45" t="s">
        <v>121</v>
      </c>
      <c r="V1813" s="42" t="str">
        <f>VLOOKUP(Tabla1[[#This Row],[PROGRAMA]],Hoja1!A:B,2,FALSE)</f>
        <v>1631. Limpieza viaria</v>
      </c>
      <c r="W1813" s="45">
        <v>64</v>
      </c>
      <c r="X1813" s="45">
        <v>214</v>
      </c>
    </row>
    <row r="1814" spans="1:24" x14ac:dyDescent="0.25">
      <c r="A1814" s="58">
        <v>220260004990</v>
      </c>
      <c r="B1814" s="59" t="s">
        <v>485</v>
      </c>
      <c r="C1814" s="60">
        <v>46085</v>
      </c>
      <c r="D1814" s="58">
        <v>22026000689</v>
      </c>
      <c r="E1814" s="59" t="s">
        <v>971</v>
      </c>
      <c r="F1814" s="61">
        <v>1176.43</v>
      </c>
      <c r="G1814" s="59" t="s">
        <v>3165</v>
      </c>
      <c r="H1814" s="59" t="s">
        <v>2615</v>
      </c>
      <c r="I1814" s="62">
        <v>300</v>
      </c>
      <c r="J1814" s="59" t="s">
        <v>3166</v>
      </c>
      <c r="K1814" s="59" t="s">
        <v>3167</v>
      </c>
      <c r="L1814" s="59" t="s">
        <v>473</v>
      </c>
      <c r="M1814" s="59" t="s">
        <v>457</v>
      </c>
      <c r="N1814" s="59" t="s">
        <v>458</v>
      </c>
      <c r="O1814" s="65" t="s">
        <v>280</v>
      </c>
      <c r="P1814" s="65" t="s">
        <v>242</v>
      </c>
      <c r="Q1814" s="45" t="s">
        <v>396</v>
      </c>
      <c r="R1814" s="32" t="s">
        <v>231</v>
      </c>
      <c r="S1814" s="45" t="s">
        <v>262</v>
      </c>
      <c r="T1814" s="42" t="str">
        <f>VLOOKUP(Tabla1[[#This Row],[AREA]],Hoja1!A:B,2,FALSE)</f>
        <v>11. Salud pública y seguridad ciudadana</v>
      </c>
      <c r="U1814" s="45" t="s">
        <v>118</v>
      </c>
      <c r="V1814" s="42" t="str">
        <f>VLOOKUP(Tabla1[[#This Row],[PROGRAMA]],Hoja1!A:B,2,FALSE)</f>
        <v>1621. Recogida de residuos</v>
      </c>
      <c r="W1814" s="45">
        <v>64</v>
      </c>
      <c r="X1814" s="45">
        <v>214</v>
      </c>
    </row>
    <row r="1815" spans="1:24" x14ac:dyDescent="0.25">
      <c r="A1815" s="58">
        <v>220260004992</v>
      </c>
      <c r="B1815" s="59" t="s">
        <v>485</v>
      </c>
      <c r="C1815" s="60">
        <v>46085</v>
      </c>
      <c r="D1815" s="58">
        <v>22026000689</v>
      </c>
      <c r="E1815" s="59" t="s">
        <v>971</v>
      </c>
      <c r="F1815" s="61">
        <v>707.8</v>
      </c>
      <c r="G1815" s="59" t="s">
        <v>3165</v>
      </c>
      <c r="H1815" s="59" t="s">
        <v>2615</v>
      </c>
      <c r="I1815" s="62">
        <v>300</v>
      </c>
      <c r="J1815" s="59" t="s">
        <v>3166</v>
      </c>
      <c r="K1815" s="59" t="s">
        <v>3167</v>
      </c>
      <c r="L1815" s="59" t="s">
        <v>473</v>
      </c>
      <c r="M1815" s="59" t="s">
        <v>457</v>
      </c>
      <c r="N1815" s="59" t="s">
        <v>458</v>
      </c>
      <c r="O1815" s="65" t="s">
        <v>280</v>
      </c>
      <c r="P1815" s="65" t="s">
        <v>242</v>
      </c>
      <c r="Q1815" s="45" t="s">
        <v>396</v>
      </c>
      <c r="R1815" s="32" t="s">
        <v>231</v>
      </c>
      <c r="S1815" s="45" t="s">
        <v>262</v>
      </c>
      <c r="T1815" s="42" t="str">
        <f>VLOOKUP(Tabla1[[#This Row],[AREA]],Hoja1!A:B,2,FALSE)</f>
        <v>11. Salud pública y seguridad ciudadana</v>
      </c>
      <c r="U1815" s="45" t="s">
        <v>118</v>
      </c>
      <c r="V1815" s="42" t="str">
        <f>VLOOKUP(Tabla1[[#This Row],[PROGRAMA]],Hoja1!A:B,2,FALSE)</f>
        <v>1621. Recogida de residuos</v>
      </c>
      <c r="W1815" s="45">
        <v>64</v>
      </c>
      <c r="X1815" s="45">
        <v>214</v>
      </c>
    </row>
    <row r="1816" spans="1:24" x14ac:dyDescent="0.25">
      <c r="A1816" s="58">
        <v>220260005974</v>
      </c>
      <c r="B1816" s="59" t="s">
        <v>485</v>
      </c>
      <c r="C1816" s="60">
        <v>46086</v>
      </c>
      <c r="D1816" s="58">
        <v>22026000689</v>
      </c>
      <c r="E1816" s="59" t="s">
        <v>971</v>
      </c>
      <c r="F1816" s="61">
        <v>821.6</v>
      </c>
      <c r="G1816" s="59" t="s">
        <v>3165</v>
      </c>
      <c r="H1816" s="59" t="s">
        <v>2622</v>
      </c>
      <c r="I1816" s="62">
        <v>300</v>
      </c>
      <c r="J1816" s="59" t="s">
        <v>3166</v>
      </c>
      <c r="K1816" s="59" t="s">
        <v>3167</v>
      </c>
      <c r="L1816" s="59" t="s">
        <v>473</v>
      </c>
      <c r="M1816" s="59" t="s">
        <v>457</v>
      </c>
      <c r="N1816" s="59" t="s">
        <v>458</v>
      </c>
      <c r="O1816" s="65" t="s">
        <v>280</v>
      </c>
      <c r="P1816" s="65" t="s">
        <v>242</v>
      </c>
      <c r="Q1816" s="45" t="s">
        <v>396</v>
      </c>
      <c r="R1816" s="32" t="s">
        <v>231</v>
      </c>
      <c r="S1816" s="45" t="s">
        <v>262</v>
      </c>
      <c r="T1816" s="42" t="str">
        <f>VLOOKUP(Tabla1[[#This Row],[AREA]],Hoja1!A:B,2,FALSE)</f>
        <v>11. Salud pública y seguridad ciudadana</v>
      </c>
      <c r="U1816" s="45" t="s">
        <v>118</v>
      </c>
      <c r="V1816" s="42" t="str">
        <f>VLOOKUP(Tabla1[[#This Row],[PROGRAMA]],Hoja1!A:B,2,FALSE)</f>
        <v>1621. Recogida de residuos</v>
      </c>
      <c r="W1816" s="45">
        <v>64</v>
      </c>
      <c r="X1816" s="45">
        <v>214</v>
      </c>
    </row>
    <row r="1817" spans="1:24" x14ac:dyDescent="0.25">
      <c r="A1817" s="58">
        <v>220260005976</v>
      </c>
      <c r="B1817" s="59" t="s">
        <v>485</v>
      </c>
      <c r="C1817" s="60">
        <v>46086</v>
      </c>
      <c r="D1817" s="58">
        <v>22026000689</v>
      </c>
      <c r="E1817" s="59" t="s">
        <v>971</v>
      </c>
      <c r="F1817" s="61">
        <v>821.6</v>
      </c>
      <c r="G1817" s="59" t="s">
        <v>3165</v>
      </c>
      <c r="H1817" s="59" t="s">
        <v>2622</v>
      </c>
      <c r="I1817" s="62">
        <v>300</v>
      </c>
      <c r="J1817" s="59" t="s">
        <v>3166</v>
      </c>
      <c r="K1817" s="59" t="s">
        <v>3167</v>
      </c>
      <c r="L1817" s="59" t="s">
        <v>473</v>
      </c>
      <c r="M1817" s="59" t="s">
        <v>457</v>
      </c>
      <c r="N1817" s="59" t="s">
        <v>458</v>
      </c>
      <c r="O1817" s="65" t="s">
        <v>280</v>
      </c>
      <c r="P1817" s="65" t="s">
        <v>242</v>
      </c>
      <c r="Q1817" s="45" t="s">
        <v>396</v>
      </c>
      <c r="R1817" s="32" t="s">
        <v>231</v>
      </c>
      <c r="S1817" s="45" t="s">
        <v>262</v>
      </c>
      <c r="T1817" s="42" t="str">
        <f>VLOOKUP(Tabla1[[#This Row],[AREA]],Hoja1!A:B,2,FALSE)</f>
        <v>11. Salud pública y seguridad ciudadana</v>
      </c>
      <c r="U1817" s="45" t="s">
        <v>118</v>
      </c>
      <c r="V1817" s="42" t="str">
        <f>VLOOKUP(Tabla1[[#This Row],[PROGRAMA]],Hoja1!A:B,2,FALSE)</f>
        <v>1621. Recogida de residuos</v>
      </c>
      <c r="W1817" s="45">
        <v>64</v>
      </c>
      <c r="X1817" s="45">
        <v>214</v>
      </c>
    </row>
    <row r="1818" spans="1:24" x14ac:dyDescent="0.25">
      <c r="A1818" s="58">
        <v>220260005978</v>
      </c>
      <c r="B1818" s="59" t="s">
        <v>485</v>
      </c>
      <c r="C1818" s="60">
        <v>46086</v>
      </c>
      <c r="D1818" s="58">
        <v>22026000689</v>
      </c>
      <c r="E1818" s="59" t="s">
        <v>971</v>
      </c>
      <c r="F1818" s="61">
        <v>1339.86</v>
      </c>
      <c r="G1818" s="59" t="s">
        <v>3165</v>
      </c>
      <c r="H1818" s="59" t="s">
        <v>2622</v>
      </c>
      <c r="I1818" s="62">
        <v>300</v>
      </c>
      <c r="J1818" s="59" t="s">
        <v>3166</v>
      </c>
      <c r="K1818" s="59" t="s">
        <v>3167</v>
      </c>
      <c r="L1818" s="59" t="s">
        <v>473</v>
      </c>
      <c r="M1818" s="59" t="s">
        <v>457</v>
      </c>
      <c r="N1818" s="59" t="s">
        <v>458</v>
      </c>
      <c r="O1818" s="65" t="s">
        <v>280</v>
      </c>
      <c r="P1818" s="65" t="s">
        <v>242</v>
      </c>
      <c r="Q1818" s="45" t="s">
        <v>396</v>
      </c>
      <c r="R1818" s="32" t="s">
        <v>231</v>
      </c>
      <c r="S1818" s="45" t="s">
        <v>262</v>
      </c>
      <c r="T1818" s="42" t="str">
        <f>VLOOKUP(Tabla1[[#This Row],[AREA]],Hoja1!A:B,2,FALSE)</f>
        <v>11. Salud pública y seguridad ciudadana</v>
      </c>
      <c r="U1818" s="45" t="s">
        <v>118</v>
      </c>
      <c r="V1818" s="42" t="str">
        <f>VLOOKUP(Tabla1[[#This Row],[PROGRAMA]],Hoja1!A:B,2,FALSE)</f>
        <v>1621. Recogida de residuos</v>
      </c>
      <c r="W1818" s="45">
        <v>64</v>
      </c>
      <c r="X1818" s="45">
        <v>214</v>
      </c>
    </row>
    <row r="1819" spans="1:24" x14ac:dyDescent="0.25">
      <c r="A1819" s="58">
        <v>220260005114</v>
      </c>
      <c r="B1819" s="59" t="s">
        <v>1359</v>
      </c>
      <c r="C1819" s="60">
        <v>46085</v>
      </c>
      <c r="D1819" s="58">
        <v>22026002199</v>
      </c>
      <c r="E1819" s="59" t="s">
        <v>537</v>
      </c>
      <c r="F1819" s="61">
        <v>-375.5</v>
      </c>
      <c r="G1819" s="59" t="s">
        <v>353</v>
      </c>
      <c r="H1819" s="59" t="s">
        <v>1952</v>
      </c>
      <c r="I1819" s="62">
        <v>220</v>
      </c>
      <c r="J1819" s="59" t="s">
        <v>455</v>
      </c>
      <c r="K1819" s="59" t="s">
        <v>455</v>
      </c>
      <c r="L1819" s="59" t="s">
        <v>473</v>
      </c>
      <c r="M1819" s="59" t="s">
        <v>467</v>
      </c>
      <c r="N1819" s="59" t="s">
        <v>468</v>
      </c>
      <c r="O1819" s="65" t="s">
        <v>281</v>
      </c>
      <c r="P1819" s="65" t="s">
        <v>242</v>
      </c>
      <c r="Q1819" s="45" t="s">
        <v>396</v>
      </c>
      <c r="R1819" s="32" t="s">
        <v>231</v>
      </c>
      <c r="S1819" s="45" t="s">
        <v>262</v>
      </c>
      <c r="T1819" s="42" t="str">
        <f>VLOOKUP(Tabla1[[#This Row],[AREA]],Hoja1!A:B,2,FALSE)</f>
        <v>11. Salud pública y seguridad ciudadana</v>
      </c>
      <c r="U1819" s="45" t="s">
        <v>112</v>
      </c>
      <c r="V1819" s="42" t="str">
        <f>VLOOKUP(Tabla1[[#This Row],[PROGRAMA]],Hoja1!A:B,2,FALSE)</f>
        <v>1361. Prevención y extinción de incencios</v>
      </c>
      <c r="W1819" s="45">
        <v>64</v>
      </c>
      <c r="X1819" s="45">
        <v>22199</v>
      </c>
    </row>
    <row r="1820" spans="1:24" x14ac:dyDescent="0.25">
      <c r="A1820" s="58">
        <v>220260006987</v>
      </c>
      <c r="B1820" s="59" t="s">
        <v>485</v>
      </c>
      <c r="C1820" s="60">
        <v>46092</v>
      </c>
      <c r="D1820" s="58">
        <v>22026000689</v>
      </c>
      <c r="E1820" s="59" t="s">
        <v>971</v>
      </c>
      <c r="F1820" s="61">
        <v>292.77999999999997</v>
      </c>
      <c r="G1820" s="59" t="s">
        <v>3165</v>
      </c>
      <c r="H1820" s="59" t="s">
        <v>2622</v>
      </c>
      <c r="I1820" s="62">
        <v>300</v>
      </c>
      <c r="J1820" s="59" t="s">
        <v>3166</v>
      </c>
      <c r="K1820" s="59" t="s">
        <v>3167</v>
      </c>
      <c r="L1820" s="59" t="s">
        <v>473</v>
      </c>
      <c r="M1820" s="59" t="s">
        <v>457</v>
      </c>
      <c r="N1820" s="59" t="s">
        <v>458</v>
      </c>
      <c r="O1820" s="65" t="s">
        <v>280</v>
      </c>
      <c r="P1820" s="65" t="s">
        <v>242</v>
      </c>
      <c r="Q1820" s="45" t="s">
        <v>396</v>
      </c>
      <c r="R1820" s="32" t="s">
        <v>231</v>
      </c>
      <c r="S1820" s="45" t="s">
        <v>262</v>
      </c>
      <c r="T1820" s="42" t="str">
        <f>VLOOKUP(Tabla1[[#This Row],[AREA]],Hoja1!A:B,2,FALSE)</f>
        <v>11. Salud pública y seguridad ciudadana</v>
      </c>
      <c r="U1820" s="45" t="s">
        <v>118</v>
      </c>
      <c r="V1820" s="42" t="str">
        <f>VLOOKUP(Tabla1[[#This Row],[PROGRAMA]],Hoja1!A:B,2,FALSE)</f>
        <v>1621. Recogida de residuos</v>
      </c>
      <c r="W1820" s="45">
        <v>64</v>
      </c>
      <c r="X1820" s="45">
        <v>214</v>
      </c>
    </row>
    <row r="1821" spans="1:24" x14ac:dyDescent="0.25">
      <c r="A1821" s="58">
        <v>220260007011</v>
      </c>
      <c r="B1821" s="59" t="s">
        <v>485</v>
      </c>
      <c r="C1821" s="60">
        <v>46092</v>
      </c>
      <c r="D1821" s="58">
        <v>22026000689</v>
      </c>
      <c r="E1821" s="59" t="s">
        <v>971</v>
      </c>
      <c r="F1821" s="61">
        <v>157.06</v>
      </c>
      <c r="G1821" s="59" t="s">
        <v>3165</v>
      </c>
      <c r="H1821" s="59" t="s">
        <v>2622</v>
      </c>
      <c r="I1821" s="62">
        <v>300</v>
      </c>
      <c r="J1821" s="59" t="s">
        <v>3166</v>
      </c>
      <c r="K1821" s="59" t="s">
        <v>3167</v>
      </c>
      <c r="L1821" s="59" t="s">
        <v>473</v>
      </c>
      <c r="M1821" s="59" t="s">
        <v>457</v>
      </c>
      <c r="N1821" s="59" t="s">
        <v>458</v>
      </c>
      <c r="O1821" s="65" t="s">
        <v>280</v>
      </c>
      <c r="P1821" s="65" t="s">
        <v>242</v>
      </c>
      <c r="Q1821" s="45" t="s">
        <v>396</v>
      </c>
      <c r="R1821" s="32" t="s">
        <v>231</v>
      </c>
      <c r="S1821" s="45" t="s">
        <v>262</v>
      </c>
      <c r="T1821" s="42" t="str">
        <f>VLOOKUP(Tabla1[[#This Row],[AREA]],Hoja1!A:B,2,FALSE)</f>
        <v>11. Salud pública y seguridad ciudadana</v>
      </c>
      <c r="U1821" s="45" t="s">
        <v>118</v>
      </c>
      <c r="V1821" s="42" t="str">
        <f>VLOOKUP(Tabla1[[#This Row],[PROGRAMA]],Hoja1!A:B,2,FALSE)</f>
        <v>1621. Recogida de residuos</v>
      </c>
      <c r="W1821" s="45">
        <v>64</v>
      </c>
      <c r="X1821" s="45">
        <v>214</v>
      </c>
    </row>
    <row r="1822" spans="1:24" x14ac:dyDescent="0.25">
      <c r="A1822" s="58">
        <v>220260008067</v>
      </c>
      <c r="B1822" s="59" t="s">
        <v>485</v>
      </c>
      <c r="C1822" s="60">
        <v>46099</v>
      </c>
      <c r="D1822" s="58">
        <v>22026000689</v>
      </c>
      <c r="E1822" s="59" t="s">
        <v>971</v>
      </c>
      <c r="F1822" s="61">
        <v>1176.43</v>
      </c>
      <c r="G1822" s="59" t="s">
        <v>3165</v>
      </c>
      <c r="H1822" s="59" t="s">
        <v>2622</v>
      </c>
      <c r="I1822" s="62">
        <v>300</v>
      </c>
      <c r="J1822" s="59" t="s">
        <v>3166</v>
      </c>
      <c r="K1822" s="59" t="s">
        <v>3167</v>
      </c>
      <c r="L1822" s="59" t="s">
        <v>473</v>
      </c>
      <c r="M1822" s="59" t="s">
        <v>457</v>
      </c>
      <c r="N1822" s="59" t="s">
        <v>458</v>
      </c>
      <c r="O1822" s="65" t="s">
        <v>280</v>
      </c>
      <c r="P1822" s="65" t="s">
        <v>242</v>
      </c>
      <c r="Q1822" s="45" t="s">
        <v>396</v>
      </c>
      <c r="R1822" s="32" t="s">
        <v>231</v>
      </c>
      <c r="S1822" s="45" t="s">
        <v>262</v>
      </c>
      <c r="T1822" s="42" t="str">
        <f>VLOOKUP(Tabla1[[#This Row],[AREA]],Hoja1!A:B,2,FALSE)</f>
        <v>11. Salud pública y seguridad ciudadana</v>
      </c>
      <c r="U1822" s="45" t="s">
        <v>118</v>
      </c>
      <c r="V1822" s="42" t="str">
        <f>VLOOKUP(Tabla1[[#This Row],[PROGRAMA]],Hoja1!A:B,2,FALSE)</f>
        <v>1621. Recogida de residuos</v>
      </c>
      <c r="W1822" s="45">
        <v>64</v>
      </c>
      <c r="X1822" s="45">
        <v>214</v>
      </c>
    </row>
    <row r="1823" spans="1:24" x14ac:dyDescent="0.25">
      <c r="A1823" s="58">
        <v>220260008085</v>
      </c>
      <c r="B1823" s="59" t="s">
        <v>485</v>
      </c>
      <c r="C1823" s="60">
        <v>46099</v>
      </c>
      <c r="D1823" s="58">
        <v>22026000689</v>
      </c>
      <c r="E1823" s="59" t="s">
        <v>971</v>
      </c>
      <c r="F1823" s="61">
        <v>231.59</v>
      </c>
      <c r="G1823" s="59" t="s">
        <v>3165</v>
      </c>
      <c r="H1823" s="59" t="s">
        <v>3168</v>
      </c>
      <c r="I1823" s="62">
        <v>300</v>
      </c>
      <c r="J1823" s="59" t="s">
        <v>3166</v>
      </c>
      <c r="K1823" s="59" t="s">
        <v>3167</v>
      </c>
      <c r="L1823" s="59" t="s">
        <v>473</v>
      </c>
      <c r="M1823" s="59" t="s">
        <v>457</v>
      </c>
      <c r="N1823" s="59" t="s">
        <v>458</v>
      </c>
      <c r="O1823" s="65" t="s">
        <v>280</v>
      </c>
      <c r="P1823" s="65" t="s">
        <v>242</v>
      </c>
      <c r="Q1823" s="45" t="s">
        <v>396</v>
      </c>
      <c r="R1823" s="32" t="s">
        <v>231</v>
      </c>
      <c r="S1823" s="45" t="s">
        <v>262</v>
      </c>
      <c r="T1823" s="42" t="str">
        <f>VLOOKUP(Tabla1[[#This Row],[AREA]],Hoja1!A:B,2,FALSE)</f>
        <v>11. Salud pública y seguridad ciudadana</v>
      </c>
      <c r="U1823" s="45" t="s">
        <v>118</v>
      </c>
      <c r="V1823" s="42" t="str">
        <f>VLOOKUP(Tabla1[[#This Row],[PROGRAMA]],Hoja1!A:B,2,FALSE)</f>
        <v>1621. Recogida de residuos</v>
      </c>
      <c r="W1823" s="45">
        <v>64</v>
      </c>
      <c r="X1823" s="45">
        <v>214</v>
      </c>
    </row>
    <row r="1824" spans="1:24" x14ac:dyDescent="0.25">
      <c r="A1824" s="58">
        <v>220250067940</v>
      </c>
      <c r="B1824" s="59" t="s">
        <v>451</v>
      </c>
      <c r="C1824" s="60">
        <v>46099</v>
      </c>
      <c r="D1824" s="58">
        <v>22025005432</v>
      </c>
      <c r="E1824" s="59" t="s">
        <v>2770</v>
      </c>
      <c r="F1824" s="61">
        <v>11616</v>
      </c>
      <c r="G1824" s="59" t="s">
        <v>2771</v>
      </c>
      <c r="H1824" s="59" t="s">
        <v>3169</v>
      </c>
      <c r="I1824" s="62">
        <v>220</v>
      </c>
      <c r="J1824" s="59" t="s">
        <v>494</v>
      </c>
      <c r="K1824" s="59" t="s">
        <v>494</v>
      </c>
      <c r="L1824" s="59" t="s">
        <v>456</v>
      </c>
      <c r="M1824" s="59" t="s">
        <v>457</v>
      </c>
      <c r="N1824" s="59" t="s">
        <v>458</v>
      </c>
      <c r="O1824" s="65" t="s">
        <v>276</v>
      </c>
      <c r="P1824" s="65" t="s">
        <v>242</v>
      </c>
      <c r="Q1824" s="45">
        <v>6</v>
      </c>
      <c r="R1824" s="32" t="s">
        <v>232</v>
      </c>
      <c r="S1824" s="45" t="s">
        <v>74</v>
      </c>
      <c r="T1824" s="42" t="str">
        <f>VLOOKUP(Tabla1[[#This Row],[AREA]],Hoja1!A:B,2,FALSE)</f>
        <v>09. Turismo, eventos y marca ciudad</v>
      </c>
      <c r="U1824" s="45">
        <v>4321</v>
      </c>
      <c r="V1824" s="42" t="str">
        <f>VLOOKUP(Tabla1[[#This Row],[PROGRAMA]],Hoja1!A:B,2,FALSE)</f>
        <v>4321. Turismo</v>
      </c>
      <c r="W1824" s="45">
        <v>64</v>
      </c>
      <c r="X1824" s="45">
        <v>640</v>
      </c>
    </row>
    <row r="1825" spans="1:24" x14ac:dyDescent="0.25">
      <c r="A1825" s="58">
        <v>220250067941</v>
      </c>
      <c r="B1825" s="59" t="s">
        <v>451</v>
      </c>
      <c r="C1825" s="60">
        <v>46099</v>
      </c>
      <c r="D1825" s="58">
        <v>22025008614</v>
      </c>
      <c r="E1825" s="59" t="s">
        <v>2770</v>
      </c>
      <c r="F1825" s="61">
        <v>89000</v>
      </c>
      <c r="G1825" s="59" t="s">
        <v>2446</v>
      </c>
      <c r="H1825" s="59" t="s">
        <v>3170</v>
      </c>
      <c r="I1825" s="62">
        <v>220</v>
      </c>
      <c r="J1825" s="59" t="s">
        <v>455</v>
      </c>
      <c r="K1825" s="59" t="s">
        <v>455</v>
      </c>
      <c r="L1825" s="59" t="s">
        <v>456</v>
      </c>
      <c r="M1825" s="59" t="s">
        <v>801</v>
      </c>
      <c r="N1825" s="59" t="s">
        <v>468</v>
      </c>
      <c r="O1825" s="65" t="s">
        <v>278</v>
      </c>
      <c r="P1825" s="65" t="s">
        <v>242</v>
      </c>
      <c r="Q1825" s="45">
        <v>6</v>
      </c>
      <c r="R1825" s="32" t="s">
        <v>232</v>
      </c>
      <c r="S1825" s="45" t="s">
        <v>74</v>
      </c>
      <c r="T1825" s="42" t="str">
        <f>VLOOKUP(Tabla1[[#This Row],[AREA]],Hoja1!A:B,2,FALSE)</f>
        <v>09. Turismo, eventos y marca ciudad</v>
      </c>
      <c r="U1825" s="45">
        <v>4321</v>
      </c>
      <c r="V1825" s="42" t="str">
        <f>VLOOKUP(Tabla1[[#This Row],[PROGRAMA]],Hoja1!A:B,2,FALSE)</f>
        <v>4321. Turismo</v>
      </c>
      <c r="W1825" s="45">
        <v>64</v>
      </c>
      <c r="X1825" s="45">
        <v>640</v>
      </c>
    </row>
    <row r="1826" spans="1:24" x14ac:dyDescent="0.25">
      <c r="A1826" s="58">
        <v>220260008245</v>
      </c>
      <c r="B1826" s="59" t="s">
        <v>451</v>
      </c>
      <c r="C1826" s="60">
        <v>46099</v>
      </c>
      <c r="D1826" s="58">
        <v>22026002899</v>
      </c>
      <c r="E1826" s="59" t="s">
        <v>2602</v>
      </c>
      <c r="F1826" s="61">
        <v>8614.56</v>
      </c>
      <c r="G1826" s="59" t="s">
        <v>1166</v>
      </c>
      <c r="H1826" s="59" t="s">
        <v>3171</v>
      </c>
      <c r="I1826" s="62">
        <v>220</v>
      </c>
      <c r="J1826" s="59" t="s">
        <v>494</v>
      </c>
      <c r="K1826" s="59" t="s">
        <v>494</v>
      </c>
      <c r="L1826" s="59" t="s">
        <v>644</v>
      </c>
      <c r="M1826" s="59" t="s">
        <v>457</v>
      </c>
      <c r="N1826" s="59" t="s">
        <v>458</v>
      </c>
      <c r="O1826" s="65" t="s">
        <v>280</v>
      </c>
      <c r="P1826" s="65" t="s">
        <v>242</v>
      </c>
      <c r="Q1826" s="45">
        <v>6</v>
      </c>
      <c r="R1826" s="32" t="s">
        <v>232</v>
      </c>
      <c r="S1826" s="45" t="s">
        <v>72</v>
      </c>
      <c r="T1826" s="42" t="str">
        <f>VLOOKUP(Tabla1[[#This Row],[AREA]],Hoja1!A:B,2,FALSE)</f>
        <v>07. Medio ambiente</v>
      </c>
      <c r="U1826" s="45">
        <v>1711</v>
      </c>
      <c r="V1826" s="42" t="str">
        <f>VLOOKUP(Tabla1[[#This Row],[PROGRAMA]],Hoja1!A:B,2,FALSE)</f>
        <v>1711. Parques y jardines</v>
      </c>
      <c r="W1826" s="45">
        <v>64</v>
      </c>
      <c r="X1826" s="45">
        <v>610</v>
      </c>
    </row>
    <row r="1827" spans="1:24" x14ac:dyDescent="0.25">
      <c r="A1827" s="58">
        <v>220260004803</v>
      </c>
      <c r="B1827" s="59" t="s">
        <v>485</v>
      </c>
      <c r="C1827" s="60">
        <v>46085</v>
      </c>
      <c r="D1827" s="58">
        <v>22026001283</v>
      </c>
      <c r="E1827" s="59" t="s">
        <v>509</v>
      </c>
      <c r="F1827" s="61">
        <v>57.57</v>
      </c>
      <c r="G1827" s="59" t="s">
        <v>3172</v>
      </c>
      <c r="H1827" s="59" t="s">
        <v>3173</v>
      </c>
      <c r="I1827" s="62">
        <v>300</v>
      </c>
      <c r="J1827" s="59" t="s">
        <v>455</v>
      </c>
      <c r="K1827" s="59" t="s">
        <v>455</v>
      </c>
      <c r="L1827" s="59" t="s">
        <v>473</v>
      </c>
      <c r="M1827" s="59" t="s">
        <v>457</v>
      </c>
      <c r="N1827" s="59" t="s">
        <v>458</v>
      </c>
      <c r="O1827" s="65" t="s">
        <v>280</v>
      </c>
      <c r="P1827" s="65" t="s">
        <v>242</v>
      </c>
      <c r="Q1827" s="45" t="s">
        <v>396</v>
      </c>
      <c r="R1827" s="32" t="s">
        <v>231</v>
      </c>
      <c r="S1827" s="45" t="s">
        <v>75</v>
      </c>
      <c r="T1827" s="42" t="str">
        <f>VLOOKUP(Tabla1[[#This Row],[AREA]],Hoja1!A:B,2,FALSE)</f>
        <v>10. Personas mayores, familia y servicios sociales</v>
      </c>
      <c r="U1827" s="45" t="s">
        <v>132</v>
      </c>
      <c r="V1827" s="42" t="str">
        <f>VLOOKUP(Tabla1[[#This Row],[PROGRAMA]],Hoja1!A:B,2,FALSE)</f>
        <v>2312. Iniciativas sociales</v>
      </c>
      <c r="W1827" s="45">
        <v>64</v>
      </c>
      <c r="X1827" s="45">
        <v>212</v>
      </c>
    </row>
    <row r="1828" spans="1:24" x14ac:dyDescent="0.25">
      <c r="A1828" s="58">
        <v>220260005074</v>
      </c>
      <c r="B1828" s="59" t="s">
        <v>485</v>
      </c>
      <c r="C1828" s="60">
        <v>46085</v>
      </c>
      <c r="D1828" s="58">
        <v>22026000436</v>
      </c>
      <c r="E1828" s="59" t="s">
        <v>535</v>
      </c>
      <c r="F1828" s="61">
        <v>27.33</v>
      </c>
      <c r="G1828" s="59" t="s">
        <v>3172</v>
      </c>
      <c r="H1828" s="59" t="s">
        <v>3174</v>
      </c>
      <c r="I1828" s="62">
        <v>300</v>
      </c>
      <c r="J1828" s="59" t="s">
        <v>455</v>
      </c>
      <c r="K1828" s="59" t="s">
        <v>455</v>
      </c>
      <c r="L1828" s="59" t="s">
        <v>473</v>
      </c>
      <c r="M1828" s="59" t="s">
        <v>457</v>
      </c>
      <c r="N1828" s="59" t="s">
        <v>458</v>
      </c>
      <c r="O1828" s="65" t="s">
        <v>280</v>
      </c>
      <c r="P1828" s="65" t="s">
        <v>242</v>
      </c>
      <c r="Q1828" s="45" t="s">
        <v>396</v>
      </c>
      <c r="R1828" s="32" t="s">
        <v>231</v>
      </c>
      <c r="S1828" s="45" t="s">
        <v>69</v>
      </c>
      <c r="T1828" s="42" t="str">
        <f>VLOOKUP(Tabla1[[#This Row],[AREA]],Hoja1!A:B,2,FALSE)</f>
        <v>03. Participación ciudadana y deportes</v>
      </c>
      <c r="U1828" s="45" t="s">
        <v>192</v>
      </c>
      <c r="V1828" s="42" t="str">
        <f>VLOOKUP(Tabla1[[#This Row],[PROGRAMA]],Hoja1!A:B,2,FALSE)</f>
        <v>9241. Participación ciudadana</v>
      </c>
      <c r="W1828" s="45">
        <v>64</v>
      </c>
      <c r="X1828" s="45">
        <v>212</v>
      </c>
    </row>
    <row r="1829" spans="1:24" x14ac:dyDescent="0.25">
      <c r="A1829" s="58">
        <v>220260005391</v>
      </c>
      <c r="B1829" s="59" t="s">
        <v>485</v>
      </c>
      <c r="C1829" s="60">
        <v>46086</v>
      </c>
      <c r="D1829" s="58">
        <v>22026001960</v>
      </c>
      <c r="E1829" s="59" t="s">
        <v>486</v>
      </c>
      <c r="F1829" s="61">
        <v>22.99</v>
      </c>
      <c r="G1829" s="59" t="s">
        <v>3172</v>
      </c>
      <c r="H1829" s="59" t="s">
        <v>3175</v>
      </c>
      <c r="I1829" s="62">
        <v>300</v>
      </c>
      <c r="J1829" s="59" t="s">
        <v>455</v>
      </c>
      <c r="K1829" s="59" t="s">
        <v>455</v>
      </c>
      <c r="L1829" s="59" t="s">
        <v>473</v>
      </c>
      <c r="M1829" s="59" t="s">
        <v>457</v>
      </c>
      <c r="N1829" s="59" t="s">
        <v>458</v>
      </c>
      <c r="O1829" s="65" t="s">
        <v>280</v>
      </c>
      <c r="P1829" s="65" t="s">
        <v>242</v>
      </c>
      <c r="Q1829" s="45" t="s">
        <v>396</v>
      </c>
      <c r="R1829" s="32" t="s">
        <v>231</v>
      </c>
      <c r="S1829" s="45" t="s">
        <v>72</v>
      </c>
      <c r="T1829" s="42" t="str">
        <f>VLOOKUP(Tabla1[[#This Row],[AREA]],Hoja1!A:B,2,FALSE)</f>
        <v>07. Medio ambiente</v>
      </c>
      <c r="U1829" s="45" t="s">
        <v>126</v>
      </c>
      <c r="V1829" s="42" t="str">
        <f>VLOOKUP(Tabla1[[#This Row],[PROGRAMA]],Hoja1!A:B,2,FALSE)</f>
        <v>1711. Parques y jardines</v>
      </c>
      <c r="W1829" s="45">
        <v>64</v>
      </c>
      <c r="X1829" s="45">
        <v>22199</v>
      </c>
    </row>
    <row r="1830" spans="1:24" x14ac:dyDescent="0.25">
      <c r="A1830" s="58">
        <v>220260005398</v>
      </c>
      <c r="B1830" s="59" t="s">
        <v>485</v>
      </c>
      <c r="C1830" s="60">
        <v>46086</v>
      </c>
      <c r="D1830" s="58">
        <v>22026000943</v>
      </c>
      <c r="E1830" s="59" t="s">
        <v>507</v>
      </c>
      <c r="F1830" s="61">
        <v>689.68</v>
      </c>
      <c r="G1830" s="59" t="s">
        <v>3172</v>
      </c>
      <c r="H1830" s="59" t="s">
        <v>3176</v>
      </c>
      <c r="I1830" s="62">
        <v>300</v>
      </c>
      <c r="J1830" s="59" t="s">
        <v>455</v>
      </c>
      <c r="K1830" s="59" t="s">
        <v>455</v>
      </c>
      <c r="L1830" s="59" t="s">
        <v>473</v>
      </c>
      <c r="M1830" s="59" t="s">
        <v>457</v>
      </c>
      <c r="N1830" s="59" t="s">
        <v>458</v>
      </c>
      <c r="O1830" s="65" t="s">
        <v>280</v>
      </c>
      <c r="P1830" s="65" t="s">
        <v>242</v>
      </c>
      <c r="Q1830" s="45" t="s">
        <v>396</v>
      </c>
      <c r="R1830" s="32" t="s">
        <v>231</v>
      </c>
      <c r="S1830" s="45" t="s">
        <v>71</v>
      </c>
      <c r="T1830" s="42" t="str">
        <f>VLOOKUP(Tabla1[[#This Row],[AREA]],Hoja1!A:B,2,FALSE)</f>
        <v>06. Educación y cultura</v>
      </c>
      <c r="U1830" s="45" t="s">
        <v>147</v>
      </c>
      <c r="V1830" s="42" t="str">
        <f>VLOOKUP(Tabla1[[#This Row],[PROGRAMA]],Hoja1!A:B,2,FALSE)</f>
        <v>3232. Conservación y mantenimiento centros educación infantil y primaria</v>
      </c>
      <c r="W1830" s="45">
        <v>64</v>
      </c>
      <c r="X1830" s="45">
        <v>212</v>
      </c>
    </row>
    <row r="1831" spans="1:24" x14ac:dyDescent="0.25">
      <c r="A1831" s="58">
        <v>220260009112</v>
      </c>
      <c r="B1831" s="59" t="s">
        <v>451</v>
      </c>
      <c r="C1831" s="60">
        <v>46106</v>
      </c>
      <c r="D1831" s="58">
        <v>22026003076</v>
      </c>
      <c r="E1831" s="59" t="s">
        <v>3177</v>
      </c>
      <c r="F1831" s="61">
        <v>1000</v>
      </c>
      <c r="G1831" s="59" t="s">
        <v>17</v>
      </c>
      <c r="H1831" s="59" t="s">
        <v>3178</v>
      </c>
      <c r="I1831" s="62">
        <v>220</v>
      </c>
      <c r="J1831" s="59" t="s">
        <v>455</v>
      </c>
      <c r="K1831" s="59" t="s">
        <v>455</v>
      </c>
      <c r="L1831" s="59" t="s">
        <v>473</v>
      </c>
      <c r="M1831" s="59" t="s">
        <v>467</v>
      </c>
      <c r="N1831" s="59" t="s">
        <v>468</v>
      </c>
      <c r="O1831" s="65" t="s">
        <v>281</v>
      </c>
      <c r="P1831" s="65" t="s">
        <v>242</v>
      </c>
      <c r="Q1831" s="45" t="s">
        <v>396</v>
      </c>
      <c r="R1831" s="32" t="s">
        <v>231</v>
      </c>
      <c r="S1831" s="45" t="s">
        <v>71</v>
      </c>
      <c r="T1831" s="42" t="str">
        <f>VLOOKUP(Tabla1[[#This Row],[AREA]],Hoja1!A:B,2,FALSE)</f>
        <v>06. Educación y cultura</v>
      </c>
      <c r="U1831" s="45" t="s">
        <v>147</v>
      </c>
      <c r="V1831" s="42" t="str">
        <f>VLOOKUP(Tabla1[[#This Row],[PROGRAMA]],Hoja1!A:B,2,FALSE)</f>
        <v>3232. Conservación y mantenimiento centros educación infantil y primaria</v>
      </c>
      <c r="W1831" s="45">
        <v>64</v>
      </c>
      <c r="X1831" s="45">
        <v>22199</v>
      </c>
    </row>
    <row r="1832" spans="1:24" x14ac:dyDescent="0.25">
      <c r="A1832" s="58">
        <v>220260007019</v>
      </c>
      <c r="B1832" s="59" t="s">
        <v>485</v>
      </c>
      <c r="C1832" s="60">
        <v>46092</v>
      </c>
      <c r="D1832" s="58">
        <v>22026000436</v>
      </c>
      <c r="E1832" s="59" t="s">
        <v>535</v>
      </c>
      <c r="F1832" s="61">
        <v>29.57</v>
      </c>
      <c r="G1832" s="59" t="s">
        <v>3172</v>
      </c>
      <c r="H1832" s="59" t="s">
        <v>3179</v>
      </c>
      <c r="I1832" s="62">
        <v>300</v>
      </c>
      <c r="J1832" s="59" t="s">
        <v>455</v>
      </c>
      <c r="K1832" s="59" t="s">
        <v>455</v>
      </c>
      <c r="L1832" s="59" t="s">
        <v>473</v>
      </c>
      <c r="M1832" s="59" t="s">
        <v>457</v>
      </c>
      <c r="N1832" s="59" t="s">
        <v>458</v>
      </c>
      <c r="O1832" s="65" t="s">
        <v>280</v>
      </c>
      <c r="P1832" s="65" t="s">
        <v>242</v>
      </c>
      <c r="Q1832" s="45" t="s">
        <v>396</v>
      </c>
      <c r="R1832" s="32" t="s">
        <v>231</v>
      </c>
      <c r="S1832" s="45" t="s">
        <v>69</v>
      </c>
      <c r="T1832" s="42" t="str">
        <f>VLOOKUP(Tabla1[[#This Row],[AREA]],Hoja1!A:B,2,FALSE)</f>
        <v>03. Participación ciudadana y deportes</v>
      </c>
      <c r="U1832" s="45" t="s">
        <v>192</v>
      </c>
      <c r="V1832" s="42" t="str">
        <f>VLOOKUP(Tabla1[[#This Row],[PROGRAMA]],Hoja1!A:B,2,FALSE)</f>
        <v>9241. Participación ciudadana</v>
      </c>
      <c r="W1832" s="45">
        <v>64</v>
      </c>
      <c r="X1832" s="45">
        <v>212</v>
      </c>
    </row>
    <row r="1833" spans="1:24" x14ac:dyDescent="0.25">
      <c r="A1833" s="58">
        <v>220260007144</v>
      </c>
      <c r="B1833" s="59" t="s">
        <v>485</v>
      </c>
      <c r="C1833" s="60">
        <v>46092</v>
      </c>
      <c r="D1833" s="58">
        <v>22026002250</v>
      </c>
      <c r="E1833" s="59" t="s">
        <v>968</v>
      </c>
      <c r="F1833" s="61">
        <v>7.84</v>
      </c>
      <c r="G1833" s="59" t="s">
        <v>3172</v>
      </c>
      <c r="H1833" s="59" t="s">
        <v>3180</v>
      </c>
      <c r="I1833" s="62">
        <v>300</v>
      </c>
      <c r="J1833" s="59" t="s">
        <v>455</v>
      </c>
      <c r="K1833" s="59" t="s">
        <v>455</v>
      </c>
      <c r="L1833" s="59" t="s">
        <v>473</v>
      </c>
      <c r="M1833" s="59" t="s">
        <v>457</v>
      </c>
      <c r="N1833" s="59" t="s">
        <v>458</v>
      </c>
      <c r="O1833" s="65" t="s">
        <v>280</v>
      </c>
      <c r="P1833" s="65" t="s">
        <v>242</v>
      </c>
      <c r="Q1833" s="45" t="s">
        <v>396</v>
      </c>
      <c r="R1833" s="32" t="s">
        <v>231</v>
      </c>
      <c r="S1833" s="45" t="s">
        <v>262</v>
      </c>
      <c r="T1833" s="42" t="str">
        <f>VLOOKUP(Tabla1[[#This Row],[AREA]],Hoja1!A:B,2,FALSE)</f>
        <v>11. Salud pública y seguridad ciudadana</v>
      </c>
      <c r="U1833" s="45" t="s">
        <v>106</v>
      </c>
      <c r="V1833" s="42" t="str">
        <f>VLOOKUP(Tabla1[[#This Row],[PROGRAMA]],Hoja1!A:B,2,FALSE)</f>
        <v>1321. Policía municipal</v>
      </c>
      <c r="W1833" s="45">
        <v>64</v>
      </c>
      <c r="X1833" s="45">
        <v>22699</v>
      </c>
    </row>
    <row r="1834" spans="1:24" x14ac:dyDescent="0.25">
      <c r="A1834" s="58">
        <v>220260007152</v>
      </c>
      <c r="B1834" s="59" t="s">
        <v>485</v>
      </c>
      <c r="C1834" s="60">
        <v>46092</v>
      </c>
      <c r="D1834" s="58">
        <v>22026000943</v>
      </c>
      <c r="E1834" s="59" t="s">
        <v>507</v>
      </c>
      <c r="F1834" s="61">
        <v>48.04</v>
      </c>
      <c r="G1834" s="59" t="s">
        <v>3172</v>
      </c>
      <c r="H1834" s="59" t="s">
        <v>3181</v>
      </c>
      <c r="I1834" s="62">
        <v>300</v>
      </c>
      <c r="J1834" s="59" t="s">
        <v>455</v>
      </c>
      <c r="K1834" s="59" t="s">
        <v>455</v>
      </c>
      <c r="L1834" s="59" t="s">
        <v>473</v>
      </c>
      <c r="M1834" s="59" t="s">
        <v>457</v>
      </c>
      <c r="N1834" s="59" t="s">
        <v>458</v>
      </c>
      <c r="O1834" s="65" t="s">
        <v>280</v>
      </c>
      <c r="P1834" s="65" t="s">
        <v>242</v>
      </c>
      <c r="Q1834" s="45" t="s">
        <v>396</v>
      </c>
      <c r="R1834" s="32" t="s">
        <v>231</v>
      </c>
      <c r="S1834" s="45" t="s">
        <v>71</v>
      </c>
      <c r="T1834" s="42" t="str">
        <f>VLOOKUP(Tabla1[[#This Row],[AREA]],Hoja1!A:B,2,FALSE)</f>
        <v>06. Educación y cultura</v>
      </c>
      <c r="U1834" s="45" t="s">
        <v>147</v>
      </c>
      <c r="V1834" s="42" t="str">
        <f>VLOOKUP(Tabla1[[#This Row],[PROGRAMA]],Hoja1!A:B,2,FALSE)</f>
        <v>3232. Conservación y mantenimiento centros educación infantil y primaria</v>
      </c>
      <c r="W1834" s="45">
        <v>64</v>
      </c>
      <c r="X1834" s="45">
        <v>212</v>
      </c>
    </row>
    <row r="1835" spans="1:24" x14ac:dyDescent="0.25">
      <c r="A1835" s="58">
        <v>220260007154</v>
      </c>
      <c r="B1835" s="59" t="s">
        <v>485</v>
      </c>
      <c r="C1835" s="60">
        <v>46092</v>
      </c>
      <c r="D1835" s="58">
        <v>22026000943</v>
      </c>
      <c r="E1835" s="59" t="s">
        <v>507</v>
      </c>
      <c r="F1835" s="61">
        <v>47.1</v>
      </c>
      <c r="G1835" s="59" t="s">
        <v>3172</v>
      </c>
      <c r="H1835" s="59" t="s">
        <v>3182</v>
      </c>
      <c r="I1835" s="62">
        <v>300</v>
      </c>
      <c r="J1835" s="59" t="s">
        <v>455</v>
      </c>
      <c r="K1835" s="59" t="s">
        <v>455</v>
      </c>
      <c r="L1835" s="59" t="s">
        <v>473</v>
      </c>
      <c r="M1835" s="59" t="s">
        <v>457</v>
      </c>
      <c r="N1835" s="59" t="s">
        <v>458</v>
      </c>
      <c r="O1835" s="65" t="s">
        <v>280</v>
      </c>
      <c r="P1835" s="65" t="s">
        <v>242</v>
      </c>
      <c r="Q1835" s="45" t="s">
        <v>396</v>
      </c>
      <c r="R1835" s="32" t="s">
        <v>231</v>
      </c>
      <c r="S1835" s="45" t="s">
        <v>71</v>
      </c>
      <c r="T1835" s="42" t="str">
        <f>VLOOKUP(Tabla1[[#This Row],[AREA]],Hoja1!A:B,2,FALSE)</f>
        <v>06. Educación y cultura</v>
      </c>
      <c r="U1835" s="45" t="s">
        <v>147</v>
      </c>
      <c r="V1835" s="42" t="str">
        <f>VLOOKUP(Tabla1[[#This Row],[PROGRAMA]],Hoja1!A:B,2,FALSE)</f>
        <v>3232. Conservación y mantenimiento centros educación infantil y primaria</v>
      </c>
      <c r="W1835" s="45">
        <v>64</v>
      </c>
      <c r="X1835" s="45">
        <v>212</v>
      </c>
    </row>
    <row r="1836" spans="1:24" x14ac:dyDescent="0.25">
      <c r="A1836" s="58">
        <v>220260007989</v>
      </c>
      <c r="B1836" s="59" t="s">
        <v>485</v>
      </c>
      <c r="C1836" s="60">
        <v>46099</v>
      </c>
      <c r="D1836" s="58">
        <v>22026000943</v>
      </c>
      <c r="E1836" s="59" t="s">
        <v>507</v>
      </c>
      <c r="F1836" s="61">
        <v>97.54</v>
      </c>
      <c r="G1836" s="59" t="s">
        <v>3172</v>
      </c>
      <c r="H1836" s="59" t="s">
        <v>3183</v>
      </c>
      <c r="I1836" s="62">
        <v>300</v>
      </c>
      <c r="J1836" s="59" t="s">
        <v>455</v>
      </c>
      <c r="K1836" s="59" t="s">
        <v>455</v>
      </c>
      <c r="L1836" s="59" t="s">
        <v>473</v>
      </c>
      <c r="M1836" s="59" t="s">
        <v>457</v>
      </c>
      <c r="N1836" s="59" t="s">
        <v>458</v>
      </c>
      <c r="O1836" s="65" t="s">
        <v>280</v>
      </c>
      <c r="P1836" s="65" t="s">
        <v>242</v>
      </c>
      <c r="Q1836" s="45" t="s">
        <v>396</v>
      </c>
      <c r="R1836" s="32" t="s">
        <v>231</v>
      </c>
      <c r="S1836" s="45" t="s">
        <v>71</v>
      </c>
      <c r="T1836" s="42" t="str">
        <f>VLOOKUP(Tabla1[[#This Row],[AREA]],Hoja1!A:B,2,FALSE)</f>
        <v>06. Educación y cultura</v>
      </c>
      <c r="U1836" s="45" t="s">
        <v>147</v>
      </c>
      <c r="V1836" s="42" t="str">
        <f>VLOOKUP(Tabla1[[#This Row],[PROGRAMA]],Hoja1!A:B,2,FALSE)</f>
        <v>3232. Conservación y mantenimiento centros educación infantil y primaria</v>
      </c>
      <c r="W1836" s="45">
        <v>64</v>
      </c>
      <c r="X1836" s="45">
        <v>212</v>
      </c>
    </row>
    <row r="1837" spans="1:24" x14ac:dyDescent="0.25">
      <c r="A1837" s="58">
        <v>220260007993</v>
      </c>
      <c r="B1837" s="59" t="s">
        <v>485</v>
      </c>
      <c r="C1837" s="60">
        <v>46099</v>
      </c>
      <c r="D1837" s="58">
        <v>22026000943</v>
      </c>
      <c r="E1837" s="59" t="s">
        <v>507</v>
      </c>
      <c r="F1837" s="61">
        <v>152.87</v>
      </c>
      <c r="G1837" s="59" t="s">
        <v>3172</v>
      </c>
      <c r="H1837" s="59" t="s">
        <v>3184</v>
      </c>
      <c r="I1837" s="62">
        <v>300</v>
      </c>
      <c r="J1837" s="59" t="s">
        <v>455</v>
      </c>
      <c r="K1837" s="59" t="s">
        <v>455</v>
      </c>
      <c r="L1837" s="59" t="s">
        <v>473</v>
      </c>
      <c r="M1837" s="59" t="s">
        <v>457</v>
      </c>
      <c r="N1837" s="59" t="s">
        <v>458</v>
      </c>
      <c r="O1837" s="65" t="s">
        <v>280</v>
      </c>
      <c r="P1837" s="65" t="s">
        <v>242</v>
      </c>
      <c r="Q1837" s="45" t="s">
        <v>396</v>
      </c>
      <c r="R1837" s="32" t="s">
        <v>231</v>
      </c>
      <c r="S1837" s="45" t="s">
        <v>71</v>
      </c>
      <c r="T1837" s="42" t="str">
        <f>VLOOKUP(Tabla1[[#This Row],[AREA]],Hoja1!A:B,2,FALSE)</f>
        <v>06. Educación y cultura</v>
      </c>
      <c r="U1837" s="45" t="s">
        <v>147</v>
      </c>
      <c r="V1837" s="42" t="str">
        <f>VLOOKUP(Tabla1[[#This Row],[PROGRAMA]],Hoja1!A:B,2,FALSE)</f>
        <v>3232. Conservación y mantenimiento centros educación infantil y primaria</v>
      </c>
      <c r="W1837" s="45">
        <v>64</v>
      </c>
      <c r="X1837" s="45">
        <v>212</v>
      </c>
    </row>
    <row r="1838" spans="1:24" x14ac:dyDescent="0.25">
      <c r="A1838" s="58">
        <v>220260008950</v>
      </c>
      <c r="B1838" s="59" t="s">
        <v>485</v>
      </c>
      <c r="C1838" s="60">
        <v>46106</v>
      </c>
      <c r="D1838" s="58">
        <v>22026001283</v>
      </c>
      <c r="E1838" s="59" t="s">
        <v>509</v>
      </c>
      <c r="F1838" s="61">
        <v>34.03</v>
      </c>
      <c r="G1838" s="59" t="s">
        <v>3172</v>
      </c>
      <c r="H1838" s="59" t="s">
        <v>3185</v>
      </c>
      <c r="I1838" s="62">
        <v>300</v>
      </c>
      <c r="J1838" s="59" t="s">
        <v>455</v>
      </c>
      <c r="K1838" s="59" t="s">
        <v>455</v>
      </c>
      <c r="L1838" s="59" t="s">
        <v>473</v>
      </c>
      <c r="M1838" s="59" t="s">
        <v>457</v>
      </c>
      <c r="N1838" s="59" t="s">
        <v>458</v>
      </c>
      <c r="O1838" s="65" t="s">
        <v>280</v>
      </c>
      <c r="P1838" s="65" t="s">
        <v>242</v>
      </c>
      <c r="Q1838" s="45" t="s">
        <v>396</v>
      </c>
      <c r="R1838" s="32" t="s">
        <v>231</v>
      </c>
      <c r="S1838" s="45" t="s">
        <v>75</v>
      </c>
      <c r="T1838" s="42" t="str">
        <f>VLOOKUP(Tabla1[[#This Row],[AREA]],Hoja1!A:B,2,FALSE)</f>
        <v>10. Personas mayores, familia y servicios sociales</v>
      </c>
      <c r="U1838" s="45" t="s">
        <v>132</v>
      </c>
      <c r="V1838" s="42" t="str">
        <f>VLOOKUP(Tabla1[[#This Row],[PROGRAMA]],Hoja1!A:B,2,FALSE)</f>
        <v>2312. Iniciativas sociales</v>
      </c>
      <c r="W1838" s="45">
        <v>64</v>
      </c>
      <c r="X1838" s="45">
        <v>212</v>
      </c>
    </row>
    <row r="1839" spans="1:24" x14ac:dyDescent="0.25">
      <c r="A1839" s="58">
        <v>220260010502</v>
      </c>
      <c r="B1839" s="59" t="s">
        <v>485</v>
      </c>
      <c r="C1839" s="60">
        <v>46108</v>
      </c>
      <c r="D1839" s="58">
        <v>22026000943</v>
      </c>
      <c r="E1839" s="59" t="s">
        <v>507</v>
      </c>
      <c r="F1839" s="61">
        <v>4.96</v>
      </c>
      <c r="G1839" s="59" t="s">
        <v>3172</v>
      </c>
      <c r="H1839" s="59" t="s">
        <v>3186</v>
      </c>
      <c r="I1839" s="62">
        <v>300</v>
      </c>
      <c r="J1839" s="59" t="s">
        <v>455</v>
      </c>
      <c r="K1839" s="59" t="s">
        <v>455</v>
      </c>
      <c r="L1839" s="59" t="s">
        <v>473</v>
      </c>
      <c r="M1839" s="59" t="s">
        <v>457</v>
      </c>
      <c r="N1839" s="59" t="s">
        <v>458</v>
      </c>
      <c r="O1839" s="65" t="s">
        <v>280</v>
      </c>
      <c r="P1839" s="65" t="s">
        <v>242</v>
      </c>
      <c r="Q1839" s="45" t="s">
        <v>396</v>
      </c>
      <c r="R1839" s="32" t="s">
        <v>231</v>
      </c>
      <c r="S1839" s="45" t="s">
        <v>71</v>
      </c>
      <c r="T1839" s="42" t="str">
        <f>VLOOKUP(Tabla1[[#This Row],[AREA]],Hoja1!A:B,2,FALSE)</f>
        <v>06. Educación y cultura</v>
      </c>
      <c r="U1839" s="45" t="s">
        <v>147</v>
      </c>
      <c r="V1839" s="42" t="str">
        <f>VLOOKUP(Tabla1[[#This Row],[PROGRAMA]],Hoja1!A:B,2,FALSE)</f>
        <v>3232. Conservación y mantenimiento centros educación infantil y primaria</v>
      </c>
      <c r="W1839" s="45">
        <v>64</v>
      </c>
      <c r="X1839" s="45">
        <v>212</v>
      </c>
    </row>
    <row r="1840" spans="1:24" x14ac:dyDescent="0.25">
      <c r="A1840" s="58">
        <v>220260004797</v>
      </c>
      <c r="B1840" s="59" t="s">
        <v>485</v>
      </c>
      <c r="C1840" s="60">
        <v>46085</v>
      </c>
      <c r="D1840" s="58">
        <v>22026001284</v>
      </c>
      <c r="E1840" s="59" t="s">
        <v>509</v>
      </c>
      <c r="F1840" s="61">
        <v>37.32</v>
      </c>
      <c r="G1840" s="59" t="s">
        <v>2335</v>
      </c>
      <c r="H1840" s="59" t="s">
        <v>3187</v>
      </c>
      <c r="I1840" s="62">
        <v>300</v>
      </c>
      <c r="J1840" s="59" t="s">
        <v>455</v>
      </c>
      <c r="K1840" s="59" t="s">
        <v>455</v>
      </c>
      <c r="L1840" s="59" t="s">
        <v>473</v>
      </c>
      <c r="M1840" s="59" t="s">
        <v>457</v>
      </c>
      <c r="N1840" s="59" t="s">
        <v>458</v>
      </c>
      <c r="O1840" s="65" t="s">
        <v>280</v>
      </c>
      <c r="P1840" s="65" t="s">
        <v>242</v>
      </c>
      <c r="Q1840" s="45" t="s">
        <v>396</v>
      </c>
      <c r="R1840" s="32" t="s">
        <v>231</v>
      </c>
      <c r="S1840" s="45" t="s">
        <v>75</v>
      </c>
      <c r="T1840" s="42" t="str">
        <f>VLOOKUP(Tabla1[[#This Row],[AREA]],Hoja1!A:B,2,FALSE)</f>
        <v>10. Personas mayores, familia y servicios sociales</v>
      </c>
      <c r="U1840" s="45" t="s">
        <v>132</v>
      </c>
      <c r="V1840" s="42" t="str">
        <f>VLOOKUP(Tabla1[[#This Row],[PROGRAMA]],Hoja1!A:B,2,FALSE)</f>
        <v>2312. Iniciativas sociales</v>
      </c>
      <c r="W1840" s="45">
        <v>64</v>
      </c>
      <c r="X1840" s="45">
        <v>212</v>
      </c>
    </row>
    <row r="1841" spans="1:24" x14ac:dyDescent="0.25">
      <c r="A1841" s="58">
        <v>220260005956</v>
      </c>
      <c r="B1841" s="59" t="s">
        <v>485</v>
      </c>
      <c r="C1841" s="60">
        <v>46086</v>
      </c>
      <c r="D1841" s="58">
        <v>22026000422</v>
      </c>
      <c r="E1841" s="59" t="s">
        <v>2707</v>
      </c>
      <c r="F1841" s="61">
        <v>13.76</v>
      </c>
      <c r="G1841" s="59" t="s">
        <v>2335</v>
      </c>
      <c r="H1841" s="59" t="s">
        <v>2708</v>
      </c>
      <c r="I1841" s="62">
        <v>300</v>
      </c>
      <c r="J1841" s="59" t="s">
        <v>455</v>
      </c>
      <c r="K1841" s="59" t="s">
        <v>455</v>
      </c>
      <c r="L1841" s="59" t="s">
        <v>473</v>
      </c>
      <c r="M1841" s="59" t="s">
        <v>457</v>
      </c>
      <c r="N1841" s="59" t="s">
        <v>458</v>
      </c>
      <c r="O1841" s="65" t="s">
        <v>280</v>
      </c>
      <c r="P1841" s="65" t="s">
        <v>242</v>
      </c>
      <c r="Q1841" s="45" t="s">
        <v>396</v>
      </c>
      <c r="R1841" s="32" t="s">
        <v>231</v>
      </c>
      <c r="S1841" s="45" t="s">
        <v>262</v>
      </c>
      <c r="T1841" s="42" t="str">
        <f>VLOOKUP(Tabla1[[#This Row],[AREA]],Hoja1!A:B,2,FALSE)</f>
        <v>11. Salud pública y seguridad ciudadana</v>
      </c>
      <c r="U1841" s="45" t="s">
        <v>118</v>
      </c>
      <c r="V1841" s="42" t="str">
        <f>VLOOKUP(Tabla1[[#This Row],[PROGRAMA]],Hoja1!A:B,2,FALSE)</f>
        <v>1621. Recogida de residuos</v>
      </c>
      <c r="W1841" s="45">
        <v>64</v>
      </c>
      <c r="X1841" s="45">
        <v>22199</v>
      </c>
    </row>
    <row r="1842" spans="1:24" x14ac:dyDescent="0.25">
      <c r="A1842" s="58">
        <v>220260008281</v>
      </c>
      <c r="B1842" s="59" t="s">
        <v>451</v>
      </c>
      <c r="C1842" s="60">
        <v>46099</v>
      </c>
      <c r="D1842" s="58">
        <v>22026002795</v>
      </c>
      <c r="E1842" s="59" t="s">
        <v>1232</v>
      </c>
      <c r="F1842" s="61">
        <v>998.25</v>
      </c>
      <c r="G1842" s="59" t="s">
        <v>3188</v>
      </c>
      <c r="H1842" s="59" t="s">
        <v>3189</v>
      </c>
      <c r="I1842" s="62">
        <v>220</v>
      </c>
      <c r="J1842" s="59" t="s">
        <v>455</v>
      </c>
      <c r="K1842" s="59" t="s">
        <v>455</v>
      </c>
      <c r="L1842" s="59" t="s">
        <v>456</v>
      </c>
      <c r="M1842" s="59" t="s">
        <v>467</v>
      </c>
      <c r="N1842" s="59" t="s">
        <v>468</v>
      </c>
      <c r="O1842" s="65" t="s">
        <v>281</v>
      </c>
      <c r="P1842" s="65" t="s">
        <v>242</v>
      </c>
      <c r="Q1842" s="45" t="s">
        <v>396</v>
      </c>
      <c r="R1842" s="32" t="s">
        <v>231</v>
      </c>
      <c r="S1842" s="45" t="s">
        <v>75</v>
      </c>
      <c r="T1842" s="42" t="str">
        <f>VLOOKUP(Tabla1[[#This Row],[AREA]],Hoja1!A:B,2,FALSE)</f>
        <v>10. Personas mayores, familia y servicios sociales</v>
      </c>
      <c r="U1842" s="45" t="s">
        <v>135</v>
      </c>
      <c r="V1842" s="42" t="str">
        <f>VLOOKUP(Tabla1[[#This Row],[PROGRAMA]],Hoja1!A:B,2,FALSE)</f>
        <v>2314. Centro de programas juveniles</v>
      </c>
      <c r="W1842" s="45">
        <v>64</v>
      </c>
      <c r="X1842" s="45">
        <v>22613</v>
      </c>
    </row>
    <row r="1843" spans="1:24" x14ac:dyDescent="0.25">
      <c r="A1843" s="58">
        <v>220260008822</v>
      </c>
      <c r="B1843" s="59" t="s">
        <v>451</v>
      </c>
      <c r="C1843" s="60">
        <v>46104</v>
      </c>
      <c r="D1843" s="58">
        <v>22026003048</v>
      </c>
      <c r="E1843" s="59" t="s">
        <v>513</v>
      </c>
      <c r="F1843" s="61">
        <v>968</v>
      </c>
      <c r="G1843" s="59" t="s">
        <v>3190</v>
      </c>
      <c r="H1843" s="59" t="s">
        <v>3191</v>
      </c>
      <c r="I1843" s="62">
        <v>220</v>
      </c>
      <c r="J1843" s="59" t="s">
        <v>974</v>
      </c>
      <c r="K1843" s="59" t="s">
        <v>455</v>
      </c>
      <c r="L1843" s="59" t="s">
        <v>456</v>
      </c>
      <c r="M1843" s="59" t="s">
        <v>467</v>
      </c>
      <c r="N1843" s="59" t="s">
        <v>468</v>
      </c>
      <c r="O1843" s="65" t="s">
        <v>281</v>
      </c>
      <c r="P1843" s="65" t="s">
        <v>242</v>
      </c>
      <c r="Q1843" s="45" t="s">
        <v>396</v>
      </c>
      <c r="R1843" s="32" t="s">
        <v>231</v>
      </c>
      <c r="S1843" s="45" t="s">
        <v>262</v>
      </c>
      <c r="T1843" s="42" t="str">
        <f>VLOOKUP(Tabla1[[#This Row],[AREA]],Hoja1!A:B,2,FALSE)</f>
        <v>11. Salud pública y seguridad ciudadana</v>
      </c>
      <c r="U1843" s="45" t="s">
        <v>141</v>
      </c>
      <c r="V1843" s="42" t="str">
        <f>VLOOKUP(Tabla1[[#This Row],[PROGRAMA]],Hoja1!A:B,2,FALSE)</f>
        <v>3111. Protección de la salubridad pública</v>
      </c>
      <c r="W1843" s="45">
        <v>64</v>
      </c>
      <c r="X1843" s="45">
        <v>203</v>
      </c>
    </row>
    <row r="1844" spans="1:24" x14ac:dyDescent="0.25">
      <c r="A1844" s="58">
        <v>220260005121</v>
      </c>
      <c r="B1844" s="59" t="s">
        <v>451</v>
      </c>
      <c r="C1844" s="60">
        <v>46085</v>
      </c>
      <c r="D1844" s="58">
        <v>22026002588</v>
      </c>
      <c r="E1844" s="59" t="s">
        <v>717</v>
      </c>
      <c r="F1844" s="61">
        <v>960.74</v>
      </c>
      <c r="G1844" s="59" t="s">
        <v>1090</v>
      </c>
      <c r="H1844" s="59" t="s">
        <v>3192</v>
      </c>
      <c r="I1844" s="62">
        <v>220</v>
      </c>
      <c r="J1844" s="59" t="s">
        <v>478</v>
      </c>
      <c r="K1844" s="59" t="s">
        <v>478</v>
      </c>
      <c r="L1844" s="59" t="s">
        <v>456</v>
      </c>
      <c r="M1844" s="59" t="s">
        <v>467</v>
      </c>
      <c r="N1844" s="59" t="s">
        <v>468</v>
      </c>
      <c r="O1844" s="65" t="s">
        <v>281</v>
      </c>
      <c r="P1844" s="65" t="s">
        <v>242</v>
      </c>
      <c r="Q1844" s="45" t="s">
        <v>396</v>
      </c>
      <c r="R1844" s="32" t="s">
        <v>231</v>
      </c>
      <c r="S1844" s="45" t="s">
        <v>262</v>
      </c>
      <c r="T1844" s="42" t="str">
        <f>VLOOKUP(Tabla1[[#This Row],[AREA]],Hoja1!A:B,2,FALSE)</f>
        <v>11. Salud pública y seguridad ciudadana</v>
      </c>
      <c r="U1844" s="45" t="s">
        <v>118</v>
      </c>
      <c r="V1844" s="42" t="str">
        <f>VLOOKUP(Tabla1[[#This Row],[PROGRAMA]],Hoja1!A:B,2,FALSE)</f>
        <v>1621. Recogida de residuos</v>
      </c>
      <c r="W1844" s="45">
        <v>64</v>
      </c>
      <c r="X1844" s="45">
        <v>22799</v>
      </c>
    </row>
    <row r="1845" spans="1:24" x14ac:dyDescent="0.25">
      <c r="A1845" s="58">
        <v>220260008770</v>
      </c>
      <c r="B1845" s="59" t="s">
        <v>451</v>
      </c>
      <c r="C1845" s="60">
        <v>46101</v>
      </c>
      <c r="D1845" s="58">
        <v>22026002856</v>
      </c>
      <c r="E1845" s="59" t="s">
        <v>1429</v>
      </c>
      <c r="F1845" s="61">
        <v>907.5</v>
      </c>
      <c r="G1845" s="59" t="s">
        <v>1735</v>
      </c>
      <c r="H1845" s="59" t="s">
        <v>3193</v>
      </c>
      <c r="I1845" s="62">
        <v>220</v>
      </c>
      <c r="J1845" s="59" t="s">
        <v>455</v>
      </c>
      <c r="K1845" s="59" t="s">
        <v>455</v>
      </c>
      <c r="L1845" s="59" t="s">
        <v>456</v>
      </c>
      <c r="M1845" s="59" t="s">
        <v>467</v>
      </c>
      <c r="N1845" s="59" t="s">
        <v>468</v>
      </c>
      <c r="O1845" s="65" t="s">
        <v>281</v>
      </c>
      <c r="P1845" s="65" t="s">
        <v>242</v>
      </c>
      <c r="Q1845" s="45" t="s">
        <v>396</v>
      </c>
      <c r="R1845" s="32" t="s">
        <v>231</v>
      </c>
      <c r="S1845" s="45" t="s">
        <v>75</v>
      </c>
      <c r="T1845" s="42" t="str">
        <f>VLOOKUP(Tabla1[[#This Row],[AREA]],Hoja1!A:B,2,FALSE)</f>
        <v>10. Personas mayores, familia y servicios sociales</v>
      </c>
      <c r="U1845" s="45" t="s">
        <v>136</v>
      </c>
      <c r="V1845" s="42" t="str">
        <f>VLOOKUP(Tabla1[[#This Row],[PROGRAMA]],Hoja1!A:B,2,FALSE)</f>
        <v>2315. Políticas de Igualdad e infancia</v>
      </c>
      <c r="W1845" s="45">
        <v>64</v>
      </c>
      <c r="X1845" s="45">
        <v>22611</v>
      </c>
    </row>
    <row r="1846" spans="1:24" x14ac:dyDescent="0.25">
      <c r="A1846" s="58">
        <v>220260008789</v>
      </c>
      <c r="B1846" s="59" t="s">
        <v>451</v>
      </c>
      <c r="C1846" s="60">
        <v>46104</v>
      </c>
      <c r="D1846" s="58">
        <v>22026002851</v>
      </c>
      <c r="E1846" s="59" t="s">
        <v>1267</v>
      </c>
      <c r="F1846" s="61">
        <v>847.45</v>
      </c>
      <c r="G1846" s="59" t="s">
        <v>1268</v>
      </c>
      <c r="H1846" s="59" t="s">
        <v>3194</v>
      </c>
      <c r="I1846" s="62">
        <v>220</v>
      </c>
      <c r="J1846" s="59" t="s">
        <v>1270</v>
      </c>
      <c r="K1846" s="59" t="s">
        <v>494</v>
      </c>
      <c r="L1846" s="59" t="s">
        <v>473</v>
      </c>
      <c r="M1846" s="59" t="s">
        <v>467</v>
      </c>
      <c r="N1846" s="59" t="s">
        <v>468</v>
      </c>
      <c r="O1846" s="65" t="s">
        <v>281</v>
      </c>
      <c r="P1846" s="65" t="s">
        <v>242</v>
      </c>
      <c r="Q1846" s="45" t="s">
        <v>396</v>
      </c>
      <c r="R1846" s="32" t="s">
        <v>231</v>
      </c>
      <c r="S1846" s="45" t="s">
        <v>75</v>
      </c>
      <c r="T1846" s="42" t="str">
        <f>VLOOKUP(Tabla1[[#This Row],[AREA]],Hoja1!A:B,2,FALSE)</f>
        <v>10. Personas mayores, familia y servicios sociales</v>
      </c>
      <c r="U1846" s="45" t="s">
        <v>139</v>
      </c>
      <c r="V1846" s="42" t="str">
        <f>VLOOKUP(Tabla1[[#This Row],[PROGRAMA]],Hoja1!A:B,2,FALSE)</f>
        <v>2412. Formación para el empleo</v>
      </c>
      <c r="W1846" s="45">
        <v>64</v>
      </c>
      <c r="X1846" s="45">
        <v>22001</v>
      </c>
    </row>
    <row r="1847" spans="1:24" x14ac:dyDescent="0.25">
      <c r="A1847" s="58">
        <v>220260008287</v>
      </c>
      <c r="B1847" s="59" t="s">
        <v>451</v>
      </c>
      <c r="C1847" s="60">
        <v>46099</v>
      </c>
      <c r="D1847" s="58">
        <v>22026002755</v>
      </c>
      <c r="E1847" s="59" t="s">
        <v>3195</v>
      </c>
      <c r="F1847" s="61">
        <v>825</v>
      </c>
      <c r="G1847" s="59" t="s">
        <v>61</v>
      </c>
      <c r="H1847" s="59" t="s">
        <v>3196</v>
      </c>
      <c r="I1847" s="62">
        <v>220</v>
      </c>
      <c r="J1847" s="59" t="s">
        <v>1138</v>
      </c>
      <c r="K1847" s="59" t="s">
        <v>455</v>
      </c>
      <c r="L1847" s="59" t="s">
        <v>456</v>
      </c>
      <c r="M1847" s="59" t="s">
        <v>467</v>
      </c>
      <c r="N1847" s="59" t="s">
        <v>468</v>
      </c>
      <c r="O1847" s="65" t="s">
        <v>281</v>
      </c>
      <c r="P1847" s="65" t="s">
        <v>242</v>
      </c>
      <c r="Q1847" s="45" t="s">
        <v>396</v>
      </c>
      <c r="R1847" s="32" t="s">
        <v>231</v>
      </c>
      <c r="S1847" s="45" t="s">
        <v>75</v>
      </c>
      <c r="T1847" s="42" t="str">
        <f>VLOOKUP(Tabla1[[#This Row],[AREA]],Hoja1!A:B,2,FALSE)</f>
        <v>10. Personas mayores, familia y servicios sociales</v>
      </c>
      <c r="U1847" s="45" t="s">
        <v>139</v>
      </c>
      <c r="V1847" s="42" t="str">
        <f>VLOOKUP(Tabla1[[#This Row],[PROGRAMA]],Hoja1!A:B,2,FALSE)</f>
        <v>2412. Formación para el empleo</v>
      </c>
      <c r="W1847" s="45">
        <v>64</v>
      </c>
      <c r="X1847" s="45">
        <v>223</v>
      </c>
    </row>
    <row r="1848" spans="1:24" x14ac:dyDescent="0.25">
      <c r="A1848" s="58">
        <v>220260008824</v>
      </c>
      <c r="B1848" s="59" t="s">
        <v>451</v>
      </c>
      <c r="C1848" s="60">
        <v>46104</v>
      </c>
      <c r="D1848" s="58">
        <v>22026003062</v>
      </c>
      <c r="E1848" s="59" t="s">
        <v>693</v>
      </c>
      <c r="F1848" s="61">
        <v>808.38</v>
      </c>
      <c r="G1848" s="59" t="s">
        <v>3197</v>
      </c>
      <c r="H1848" s="59" t="s">
        <v>3198</v>
      </c>
      <c r="I1848" s="62">
        <v>220</v>
      </c>
      <c r="J1848" s="59" t="s">
        <v>2259</v>
      </c>
      <c r="K1848" s="59" t="s">
        <v>2259</v>
      </c>
      <c r="L1848" s="59" t="s">
        <v>473</v>
      </c>
      <c r="M1848" s="59" t="s">
        <v>467</v>
      </c>
      <c r="N1848" s="59" t="s">
        <v>468</v>
      </c>
      <c r="O1848" s="65" t="s">
        <v>281</v>
      </c>
      <c r="P1848" s="65" t="s">
        <v>242</v>
      </c>
      <c r="Q1848" s="45" t="s">
        <v>396</v>
      </c>
      <c r="R1848" s="32" t="s">
        <v>231</v>
      </c>
      <c r="S1848" s="45" t="s">
        <v>262</v>
      </c>
      <c r="T1848" s="42" t="str">
        <f>VLOOKUP(Tabla1[[#This Row],[AREA]],Hoja1!A:B,2,FALSE)</f>
        <v>11. Salud pública y seguridad ciudadana</v>
      </c>
      <c r="U1848" s="45" t="s">
        <v>141</v>
      </c>
      <c r="V1848" s="42" t="str">
        <f>VLOOKUP(Tabla1[[#This Row],[PROGRAMA]],Hoja1!A:B,2,FALSE)</f>
        <v>3111. Protección de la salubridad pública</v>
      </c>
      <c r="W1848" s="45">
        <v>64</v>
      </c>
      <c r="X1848" s="45">
        <v>22106</v>
      </c>
    </row>
    <row r="1849" spans="1:24" x14ac:dyDescent="0.25">
      <c r="A1849" s="58">
        <v>220260005116</v>
      </c>
      <c r="B1849" s="59" t="s">
        <v>451</v>
      </c>
      <c r="C1849" s="60">
        <v>46085</v>
      </c>
      <c r="D1849" s="58">
        <v>22026002644</v>
      </c>
      <c r="E1849" s="59" t="s">
        <v>537</v>
      </c>
      <c r="F1849" s="61">
        <v>401.12</v>
      </c>
      <c r="G1849" s="59" t="s">
        <v>15</v>
      </c>
      <c r="H1849" s="59" t="s">
        <v>3199</v>
      </c>
      <c r="I1849" s="62">
        <v>220</v>
      </c>
      <c r="J1849" s="59" t="s">
        <v>455</v>
      </c>
      <c r="K1849" s="59" t="s">
        <v>455</v>
      </c>
      <c r="L1849" s="59" t="s">
        <v>473</v>
      </c>
      <c r="M1849" s="59" t="s">
        <v>467</v>
      </c>
      <c r="N1849" s="59" t="s">
        <v>468</v>
      </c>
      <c r="O1849" s="65" t="s">
        <v>281</v>
      </c>
      <c r="P1849" s="65" t="s">
        <v>242</v>
      </c>
      <c r="Q1849" s="45" t="s">
        <v>396</v>
      </c>
      <c r="R1849" s="32" t="s">
        <v>231</v>
      </c>
      <c r="S1849" s="45" t="s">
        <v>262</v>
      </c>
      <c r="T1849" s="42" t="str">
        <f>VLOOKUP(Tabla1[[#This Row],[AREA]],Hoja1!A:B,2,FALSE)</f>
        <v>11. Salud pública y seguridad ciudadana</v>
      </c>
      <c r="U1849" s="45" t="s">
        <v>112</v>
      </c>
      <c r="V1849" s="42" t="str">
        <f>VLOOKUP(Tabla1[[#This Row],[PROGRAMA]],Hoja1!A:B,2,FALSE)</f>
        <v>1361. Prevención y extinción de incencios</v>
      </c>
      <c r="W1849" s="45">
        <v>64</v>
      </c>
      <c r="X1849" s="45">
        <v>22199</v>
      </c>
    </row>
    <row r="1850" spans="1:24" x14ac:dyDescent="0.25">
      <c r="A1850" s="58">
        <v>220260005958</v>
      </c>
      <c r="B1850" s="59" t="s">
        <v>485</v>
      </c>
      <c r="C1850" s="60">
        <v>46086</v>
      </c>
      <c r="D1850" s="58">
        <v>22026000422</v>
      </c>
      <c r="E1850" s="59" t="s">
        <v>2707</v>
      </c>
      <c r="F1850" s="61">
        <v>128.19</v>
      </c>
      <c r="G1850" s="59" t="s">
        <v>2335</v>
      </c>
      <c r="H1850" s="59" t="s">
        <v>2708</v>
      </c>
      <c r="I1850" s="62">
        <v>300</v>
      </c>
      <c r="J1850" s="59" t="s">
        <v>455</v>
      </c>
      <c r="K1850" s="59" t="s">
        <v>455</v>
      </c>
      <c r="L1850" s="59" t="s">
        <v>473</v>
      </c>
      <c r="M1850" s="59" t="s">
        <v>457</v>
      </c>
      <c r="N1850" s="59" t="s">
        <v>458</v>
      </c>
      <c r="O1850" s="65" t="s">
        <v>280</v>
      </c>
      <c r="P1850" s="65" t="s">
        <v>242</v>
      </c>
      <c r="Q1850" s="45" t="s">
        <v>396</v>
      </c>
      <c r="R1850" s="32" t="s">
        <v>231</v>
      </c>
      <c r="S1850" s="45" t="s">
        <v>262</v>
      </c>
      <c r="T1850" s="42" t="str">
        <f>VLOOKUP(Tabla1[[#This Row],[AREA]],Hoja1!A:B,2,FALSE)</f>
        <v>11. Salud pública y seguridad ciudadana</v>
      </c>
      <c r="U1850" s="45" t="s">
        <v>118</v>
      </c>
      <c r="V1850" s="42" t="str">
        <f>VLOOKUP(Tabla1[[#This Row],[PROGRAMA]],Hoja1!A:B,2,FALSE)</f>
        <v>1621. Recogida de residuos</v>
      </c>
      <c r="W1850" s="45">
        <v>64</v>
      </c>
      <c r="X1850" s="45">
        <v>22199</v>
      </c>
    </row>
    <row r="1851" spans="1:24" x14ac:dyDescent="0.25">
      <c r="A1851" s="58">
        <v>220260007197</v>
      </c>
      <c r="B1851" s="59" t="s">
        <v>451</v>
      </c>
      <c r="C1851" s="60">
        <v>46092</v>
      </c>
      <c r="D1851" s="58">
        <v>22026002787</v>
      </c>
      <c r="E1851" s="59" t="s">
        <v>537</v>
      </c>
      <c r="F1851" s="61">
        <v>155.80000000000001</v>
      </c>
      <c r="G1851" s="59" t="s">
        <v>321</v>
      </c>
      <c r="H1851" s="59" t="s">
        <v>3200</v>
      </c>
      <c r="I1851" s="62">
        <v>220</v>
      </c>
      <c r="J1851" s="59" t="s">
        <v>1238</v>
      </c>
      <c r="K1851" s="59" t="s">
        <v>1239</v>
      </c>
      <c r="L1851" s="59" t="s">
        <v>473</v>
      </c>
      <c r="M1851" s="59" t="s">
        <v>467</v>
      </c>
      <c r="N1851" s="59" t="s">
        <v>468</v>
      </c>
      <c r="O1851" s="65" t="s">
        <v>281</v>
      </c>
      <c r="P1851" s="65" t="s">
        <v>242</v>
      </c>
      <c r="Q1851" s="45" t="s">
        <v>396</v>
      </c>
      <c r="R1851" s="32" t="s">
        <v>231</v>
      </c>
      <c r="S1851" s="45" t="s">
        <v>262</v>
      </c>
      <c r="T1851" s="42" t="str">
        <f>VLOOKUP(Tabla1[[#This Row],[AREA]],Hoja1!A:B,2,FALSE)</f>
        <v>11. Salud pública y seguridad ciudadana</v>
      </c>
      <c r="U1851" s="45" t="s">
        <v>112</v>
      </c>
      <c r="V1851" s="42" t="str">
        <f>VLOOKUP(Tabla1[[#This Row],[PROGRAMA]],Hoja1!A:B,2,FALSE)</f>
        <v>1361. Prevención y extinción de incencios</v>
      </c>
      <c r="W1851" s="45">
        <v>64</v>
      </c>
      <c r="X1851" s="45">
        <v>22199</v>
      </c>
    </row>
    <row r="1852" spans="1:24" x14ac:dyDescent="0.25">
      <c r="A1852" s="58">
        <v>220260008802</v>
      </c>
      <c r="B1852" s="59" t="s">
        <v>451</v>
      </c>
      <c r="C1852" s="60">
        <v>46104</v>
      </c>
      <c r="D1852" s="58">
        <v>22026002869</v>
      </c>
      <c r="E1852" s="59" t="s">
        <v>1272</v>
      </c>
      <c r="F1852" s="61">
        <v>310.37</v>
      </c>
      <c r="G1852" s="59" t="s">
        <v>1273</v>
      </c>
      <c r="H1852" s="59" t="s">
        <v>3201</v>
      </c>
      <c r="I1852" s="62">
        <v>220</v>
      </c>
      <c r="J1852" s="59" t="s">
        <v>455</v>
      </c>
      <c r="K1852" s="59" t="s">
        <v>455</v>
      </c>
      <c r="L1852" s="59" t="s">
        <v>456</v>
      </c>
      <c r="M1852" s="59" t="s">
        <v>467</v>
      </c>
      <c r="N1852" s="59" t="s">
        <v>468</v>
      </c>
      <c r="O1852" s="65" t="s">
        <v>281</v>
      </c>
      <c r="P1852" s="65" t="s">
        <v>242</v>
      </c>
      <c r="Q1852" s="45" t="s">
        <v>396</v>
      </c>
      <c r="R1852" s="32" t="s">
        <v>231</v>
      </c>
      <c r="S1852" s="45" t="s">
        <v>68</v>
      </c>
      <c r="T1852" s="42" t="str">
        <f>VLOOKUP(Tabla1[[#This Row],[AREA]],Hoja1!A:B,2,FALSE)</f>
        <v>02. Urbanismo y vivienda</v>
      </c>
      <c r="U1852" s="45" t="s">
        <v>115</v>
      </c>
      <c r="V1852" s="42" t="str">
        <f>VLOOKUP(Tabla1[[#This Row],[PROGRAMA]],Hoja1!A:B,2,FALSE)</f>
        <v>1511. Planficación y gestión del urbanismo</v>
      </c>
      <c r="W1852" s="45">
        <v>64</v>
      </c>
      <c r="X1852" s="45">
        <v>22602</v>
      </c>
    </row>
    <row r="1853" spans="1:24" x14ac:dyDescent="0.25">
      <c r="A1853" s="58">
        <v>220260008289</v>
      </c>
      <c r="B1853" s="59" t="s">
        <v>451</v>
      </c>
      <c r="C1853" s="60">
        <v>46099</v>
      </c>
      <c r="D1853" s="58">
        <v>22026002784</v>
      </c>
      <c r="E1853" s="59" t="s">
        <v>1314</v>
      </c>
      <c r="F1853" s="61">
        <v>495</v>
      </c>
      <c r="G1853" s="59" t="s">
        <v>1315</v>
      </c>
      <c r="H1853" s="59" t="s">
        <v>3202</v>
      </c>
      <c r="I1853" s="62">
        <v>220</v>
      </c>
      <c r="J1853" s="59" t="s">
        <v>455</v>
      </c>
      <c r="K1853" s="59" t="s">
        <v>455</v>
      </c>
      <c r="L1853" s="59" t="s">
        <v>456</v>
      </c>
      <c r="M1853" s="59" t="s">
        <v>467</v>
      </c>
      <c r="N1853" s="59" t="s">
        <v>468</v>
      </c>
      <c r="O1853" s="65" t="s">
        <v>281</v>
      </c>
      <c r="P1853" s="65" t="s">
        <v>242</v>
      </c>
      <c r="Q1853" s="45" t="s">
        <v>396</v>
      </c>
      <c r="R1853" s="32" t="s">
        <v>231</v>
      </c>
      <c r="S1853" s="45" t="s">
        <v>75</v>
      </c>
      <c r="T1853" s="42" t="str">
        <f>VLOOKUP(Tabla1[[#This Row],[AREA]],Hoja1!A:B,2,FALSE)</f>
        <v>10. Personas mayores, familia y servicios sociales</v>
      </c>
      <c r="U1853" s="45" t="s">
        <v>139</v>
      </c>
      <c r="V1853" s="42" t="str">
        <f>VLOOKUP(Tabla1[[#This Row],[PROGRAMA]],Hoja1!A:B,2,FALSE)</f>
        <v>2412. Formación para el empleo</v>
      </c>
      <c r="W1853" s="45">
        <v>64</v>
      </c>
      <c r="X1853" s="45">
        <v>22699</v>
      </c>
    </row>
    <row r="1854" spans="1:24" x14ac:dyDescent="0.25">
      <c r="A1854" s="58">
        <v>220260009105</v>
      </c>
      <c r="B1854" s="59" t="s">
        <v>451</v>
      </c>
      <c r="C1854" s="60">
        <v>46106</v>
      </c>
      <c r="D1854" s="58">
        <v>22026003041</v>
      </c>
      <c r="E1854" s="59" t="s">
        <v>581</v>
      </c>
      <c r="F1854" s="61">
        <v>445.86</v>
      </c>
      <c r="G1854" s="59" t="s">
        <v>398</v>
      </c>
      <c r="H1854" s="59" t="s">
        <v>3203</v>
      </c>
      <c r="I1854" s="62">
        <v>220</v>
      </c>
      <c r="J1854" s="59" t="s">
        <v>455</v>
      </c>
      <c r="K1854" s="59" t="s">
        <v>455</v>
      </c>
      <c r="L1854" s="59" t="s">
        <v>456</v>
      </c>
      <c r="M1854" s="59" t="s">
        <v>467</v>
      </c>
      <c r="N1854" s="59" t="s">
        <v>468</v>
      </c>
      <c r="O1854" s="65" t="s">
        <v>281</v>
      </c>
      <c r="P1854" s="65" t="s">
        <v>242</v>
      </c>
      <c r="Q1854" s="45" t="s">
        <v>396</v>
      </c>
      <c r="R1854" s="32" t="s">
        <v>231</v>
      </c>
      <c r="S1854" s="45" t="s">
        <v>262</v>
      </c>
      <c r="T1854" s="42" t="str">
        <f>VLOOKUP(Tabla1[[#This Row],[AREA]],Hoja1!A:B,2,FALSE)</f>
        <v>11. Salud pública y seguridad ciudadana</v>
      </c>
      <c r="U1854" s="45" t="s">
        <v>112</v>
      </c>
      <c r="V1854" s="42" t="str">
        <f>VLOOKUP(Tabla1[[#This Row],[PROGRAMA]],Hoja1!A:B,2,FALSE)</f>
        <v>1361. Prevención y extinción de incencios</v>
      </c>
      <c r="W1854" s="45">
        <v>64</v>
      </c>
      <c r="X1854" s="45">
        <v>213</v>
      </c>
    </row>
    <row r="1855" spans="1:24" x14ac:dyDescent="0.25">
      <c r="A1855" s="58">
        <v>220260008818</v>
      </c>
      <c r="B1855" s="59" t="s">
        <v>451</v>
      </c>
      <c r="C1855" s="60">
        <v>46104</v>
      </c>
      <c r="D1855" s="58">
        <v>22026003028</v>
      </c>
      <c r="E1855" s="59" t="s">
        <v>581</v>
      </c>
      <c r="F1855" s="61">
        <v>210.38</v>
      </c>
      <c r="G1855" s="59" t="s">
        <v>398</v>
      </c>
      <c r="H1855" s="59" t="s">
        <v>3204</v>
      </c>
      <c r="I1855" s="62">
        <v>220</v>
      </c>
      <c r="J1855" s="59" t="s">
        <v>455</v>
      </c>
      <c r="K1855" s="59" t="s">
        <v>455</v>
      </c>
      <c r="L1855" s="59" t="s">
        <v>456</v>
      </c>
      <c r="M1855" s="59" t="s">
        <v>467</v>
      </c>
      <c r="N1855" s="59" t="s">
        <v>468</v>
      </c>
      <c r="O1855" s="65" t="s">
        <v>281</v>
      </c>
      <c r="P1855" s="65" t="s">
        <v>242</v>
      </c>
      <c r="Q1855" s="45" t="s">
        <v>396</v>
      </c>
      <c r="R1855" s="32" t="s">
        <v>231</v>
      </c>
      <c r="S1855" s="45" t="s">
        <v>262</v>
      </c>
      <c r="T1855" s="42" t="str">
        <f>VLOOKUP(Tabla1[[#This Row],[AREA]],Hoja1!A:B,2,FALSE)</f>
        <v>11. Salud pública y seguridad ciudadana</v>
      </c>
      <c r="U1855" s="45" t="s">
        <v>112</v>
      </c>
      <c r="V1855" s="42" t="str">
        <f>VLOOKUP(Tabla1[[#This Row],[PROGRAMA]],Hoja1!A:B,2,FALSE)</f>
        <v>1361. Prevención y extinción de incencios</v>
      </c>
      <c r="W1855" s="45">
        <v>64</v>
      </c>
      <c r="X1855" s="45">
        <v>213</v>
      </c>
    </row>
    <row r="1856" spans="1:24" x14ac:dyDescent="0.25">
      <c r="A1856" s="58">
        <v>220260007832</v>
      </c>
      <c r="B1856" s="59" t="s">
        <v>451</v>
      </c>
      <c r="C1856" s="60">
        <v>46094</v>
      </c>
      <c r="D1856" s="58">
        <v>22026002648</v>
      </c>
      <c r="E1856" s="59" t="s">
        <v>1202</v>
      </c>
      <c r="F1856" s="61">
        <v>767.33</v>
      </c>
      <c r="G1856" s="59" t="s">
        <v>34</v>
      </c>
      <c r="H1856" s="59" t="s">
        <v>3205</v>
      </c>
      <c r="I1856" s="62">
        <v>220</v>
      </c>
      <c r="J1856" s="59" t="s">
        <v>455</v>
      </c>
      <c r="K1856" s="59" t="s">
        <v>455</v>
      </c>
      <c r="L1856" s="59" t="s">
        <v>456</v>
      </c>
      <c r="M1856" s="59" t="s">
        <v>467</v>
      </c>
      <c r="N1856" s="59" t="s">
        <v>468</v>
      </c>
      <c r="O1856" s="65" t="s">
        <v>281</v>
      </c>
      <c r="P1856" s="65" t="s">
        <v>242</v>
      </c>
      <c r="Q1856" s="45" t="s">
        <v>396</v>
      </c>
      <c r="R1856" s="32" t="s">
        <v>231</v>
      </c>
      <c r="S1856" s="45" t="s">
        <v>68</v>
      </c>
      <c r="T1856" s="42" t="str">
        <f>VLOOKUP(Tabla1[[#This Row],[AREA]],Hoja1!A:B,2,FALSE)</f>
        <v>02. Urbanismo y vivienda</v>
      </c>
      <c r="U1856" s="45" t="s">
        <v>197</v>
      </c>
      <c r="V1856" s="42" t="str">
        <f>VLOOKUP(Tabla1[[#This Row],[PROGRAMA]],Hoja1!A:B,2,FALSE)</f>
        <v>9332. Mantenimiento de edificios e instalaciones municipales</v>
      </c>
      <c r="W1856" s="45">
        <v>64</v>
      </c>
      <c r="X1856" s="45">
        <v>22700</v>
      </c>
    </row>
    <row r="1857" spans="1:24" x14ac:dyDescent="0.25">
      <c r="A1857" s="58">
        <v>220260004709</v>
      </c>
      <c r="B1857" s="59" t="s">
        <v>451</v>
      </c>
      <c r="C1857" s="60">
        <v>46084</v>
      </c>
      <c r="D1857" s="58">
        <v>22026002639</v>
      </c>
      <c r="E1857" s="59" t="s">
        <v>672</v>
      </c>
      <c r="F1857" s="61">
        <v>176.97</v>
      </c>
      <c r="G1857" s="59" t="s">
        <v>34</v>
      </c>
      <c r="H1857" s="59" t="s">
        <v>3206</v>
      </c>
      <c r="I1857" s="62">
        <v>220</v>
      </c>
      <c r="J1857" s="59" t="s">
        <v>455</v>
      </c>
      <c r="K1857" s="59" t="s">
        <v>455</v>
      </c>
      <c r="L1857" s="59" t="s">
        <v>456</v>
      </c>
      <c r="M1857" s="59" t="s">
        <v>467</v>
      </c>
      <c r="N1857" s="59" t="s">
        <v>468</v>
      </c>
      <c r="O1857" s="65" t="s">
        <v>281</v>
      </c>
      <c r="P1857" s="65" t="s">
        <v>242</v>
      </c>
      <c r="Q1857" s="45" t="s">
        <v>396</v>
      </c>
      <c r="R1857" s="32" t="s">
        <v>231</v>
      </c>
      <c r="S1857" s="45" t="s">
        <v>69</v>
      </c>
      <c r="T1857" s="42" t="str">
        <f>VLOOKUP(Tabla1[[#This Row],[AREA]],Hoja1!A:B,2,FALSE)</f>
        <v>03. Participación ciudadana y deportes</v>
      </c>
      <c r="U1857" s="45" t="s">
        <v>192</v>
      </c>
      <c r="V1857" s="42" t="str">
        <f>VLOOKUP(Tabla1[[#This Row],[PROGRAMA]],Hoja1!A:B,2,FALSE)</f>
        <v>9241. Participación ciudadana</v>
      </c>
      <c r="W1857" s="45">
        <v>64</v>
      </c>
      <c r="X1857" s="45">
        <v>22700</v>
      </c>
    </row>
    <row r="1858" spans="1:24" x14ac:dyDescent="0.25">
      <c r="A1858" s="58">
        <v>220260004668</v>
      </c>
      <c r="B1858" s="59" t="s">
        <v>451</v>
      </c>
      <c r="C1858" s="60">
        <v>46083</v>
      </c>
      <c r="D1858" s="58">
        <v>22026002583</v>
      </c>
      <c r="E1858" s="59" t="s">
        <v>1390</v>
      </c>
      <c r="F1858" s="61">
        <v>594</v>
      </c>
      <c r="G1858" s="59" t="s">
        <v>3207</v>
      </c>
      <c r="H1858" s="59" t="s">
        <v>3089</v>
      </c>
      <c r="I1858" s="62">
        <v>220</v>
      </c>
      <c r="J1858" s="59" t="s">
        <v>494</v>
      </c>
      <c r="K1858" s="59" t="s">
        <v>494</v>
      </c>
      <c r="L1858" s="59" t="s">
        <v>456</v>
      </c>
      <c r="M1858" s="59" t="s">
        <v>467</v>
      </c>
      <c r="N1858" s="59" t="s">
        <v>468</v>
      </c>
      <c r="O1858" s="65" t="s">
        <v>426</v>
      </c>
      <c r="P1858" s="65" t="s">
        <v>242</v>
      </c>
      <c r="Q1858" s="45" t="s">
        <v>396</v>
      </c>
      <c r="R1858" s="32" t="s">
        <v>231</v>
      </c>
      <c r="S1858" s="45" t="s">
        <v>75</v>
      </c>
      <c r="T1858" s="42" t="str">
        <f>VLOOKUP(Tabla1[[#This Row],[AREA]],Hoja1!A:B,2,FALSE)</f>
        <v>10. Personas mayores, familia y servicios sociales</v>
      </c>
      <c r="U1858" s="45" t="s">
        <v>130</v>
      </c>
      <c r="V1858" s="42" t="str">
        <f>VLOOKUP(Tabla1[[#This Row],[PROGRAMA]],Hoja1!A:B,2,FALSE)</f>
        <v>2311. Intervención social</v>
      </c>
      <c r="W1858" s="45">
        <v>64</v>
      </c>
      <c r="X1858" s="45">
        <v>22699</v>
      </c>
    </row>
    <row r="1859" spans="1:24" x14ac:dyDescent="0.25">
      <c r="A1859" s="58">
        <v>220260006257</v>
      </c>
      <c r="B1859" s="59" t="s">
        <v>451</v>
      </c>
      <c r="C1859" s="60">
        <v>46087</v>
      </c>
      <c r="D1859" s="58">
        <v>22026002619</v>
      </c>
      <c r="E1859" s="59" t="s">
        <v>2519</v>
      </c>
      <c r="F1859" s="61">
        <v>623.05999999999995</v>
      </c>
      <c r="G1859" s="59" t="s">
        <v>448</v>
      </c>
      <c r="H1859" s="59" t="s">
        <v>3208</v>
      </c>
      <c r="I1859" s="62">
        <v>220</v>
      </c>
      <c r="J1859" s="59" t="s">
        <v>455</v>
      </c>
      <c r="K1859" s="59" t="s">
        <v>455</v>
      </c>
      <c r="L1859" s="59" t="s">
        <v>456</v>
      </c>
      <c r="M1859" s="59" t="s">
        <v>467</v>
      </c>
      <c r="N1859" s="59" t="s">
        <v>468</v>
      </c>
      <c r="O1859" s="65" t="s">
        <v>281</v>
      </c>
      <c r="P1859" s="65" t="s">
        <v>242</v>
      </c>
      <c r="Q1859" s="45" t="s">
        <v>396</v>
      </c>
      <c r="R1859" s="32" t="s">
        <v>231</v>
      </c>
      <c r="S1859" s="45" t="s">
        <v>73</v>
      </c>
      <c r="T1859" s="42" t="str">
        <f>VLOOKUP(Tabla1[[#This Row],[AREA]],Hoja1!A:B,2,FALSE)</f>
        <v>08. Tráfico y movilidad</v>
      </c>
      <c r="U1859" s="45" t="s">
        <v>117</v>
      </c>
      <c r="V1859" s="42" t="str">
        <f>VLOOKUP(Tabla1[[#This Row],[PROGRAMA]],Hoja1!A:B,2,FALSE)</f>
        <v>1532. Pavimentación vias públicas y otros servicios urbanísticos</v>
      </c>
      <c r="W1859" s="45">
        <v>64</v>
      </c>
      <c r="X1859" s="45">
        <v>214</v>
      </c>
    </row>
    <row r="1860" spans="1:24" x14ac:dyDescent="0.25">
      <c r="A1860" s="58">
        <v>220260006288</v>
      </c>
      <c r="B1860" s="59" t="s">
        <v>451</v>
      </c>
      <c r="C1860" s="60">
        <v>46087</v>
      </c>
      <c r="D1860" s="58">
        <v>22026002730</v>
      </c>
      <c r="E1860" s="59" t="s">
        <v>968</v>
      </c>
      <c r="F1860" s="61">
        <v>234.76</v>
      </c>
      <c r="G1860" s="59" t="s">
        <v>422</v>
      </c>
      <c r="H1860" s="59" t="s">
        <v>3209</v>
      </c>
      <c r="I1860" s="62">
        <v>220</v>
      </c>
      <c r="J1860" s="59" t="s">
        <v>2415</v>
      </c>
      <c r="K1860" s="59" t="s">
        <v>864</v>
      </c>
      <c r="L1860" s="59" t="s">
        <v>473</v>
      </c>
      <c r="M1860" s="59" t="s">
        <v>467</v>
      </c>
      <c r="N1860" s="59" t="s">
        <v>468</v>
      </c>
      <c r="O1860" s="65" t="s">
        <v>281</v>
      </c>
      <c r="P1860" s="65" t="s">
        <v>242</v>
      </c>
      <c r="Q1860" s="45" t="s">
        <v>396</v>
      </c>
      <c r="R1860" s="32" t="s">
        <v>231</v>
      </c>
      <c r="S1860" s="45" t="s">
        <v>262</v>
      </c>
      <c r="T1860" s="42" t="str">
        <f>VLOOKUP(Tabla1[[#This Row],[AREA]],Hoja1!A:B,2,FALSE)</f>
        <v>11. Salud pública y seguridad ciudadana</v>
      </c>
      <c r="U1860" s="45" t="s">
        <v>106</v>
      </c>
      <c r="V1860" s="42" t="str">
        <f>VLOOKUP(Tabla1[[#This Row],[PROGRAMA]],Hoja1!A:B,2,FALSE)</f>
        <v>1321. Policía municipal</v>
      </c>
      <c r="W1860" s="45">
        <v>64</v>
      </c>
      <c r="X1860" s="45">
        <v>22699</v>
      </c>
    </row>
    <row r="1861" spans="1:24" x14ac:dyDescent="0.25">
      <c r="A1861" s="58">
        <v>220260008813</v>
      </c>
      <c r="B1861" s="59" t="s">
        <v>451</v>
      </c>
      <c r="C1861" s="60">
        <v>46104</v>
      </c>
      <c r="D1861" s="58">
        <v>22026002890</v>
      </c>
      <c r="E1861" s="59" t="s">
        <v>2618</v>
      </c>
      <c r="F1861" s="61">
        <v>704.4</v>
      </c>
      <c r="G1861" s="59" t="s">
        <v>17</v>
      </c>
      <c r="H1861" s="59" t="s">
        <v>3210</v>
      </c>
      <c r="I1861" s="62">
        <v>220</v>
      </c>
      <c r="J1861" s="59" t="s">
        <v>455</v>
      </c>
      <c r="K1861" s="59" t="s">
        <v>455</v>
      </c>
      <c r="L1861" s="59" t="s">
        <v>456</v>
      </c>
      <c r="M1861" s="59" t="s">
        <v>467</v>
      </c>
      <c r="N1861" s="59" t="s">
        <v>468</v>
      </c>
      <c r="O1861" s="65" t="s">
        <v>281</v>
      </c>
      <c r="P1861" s="65" t="s">
        <v>242</v>
      </c>
      <c r="Q1861" s="45" t="s">
        <v>396</v>
      </c>
      <c r="R1861" s="32" t="s">
        <v>231</v>
      </c>
      <c r="S1861" s="45" t="s">
        <v>261</v>
      </c>
      <c r="T1861" s="42" t="str">
        <f>VLOOKUP(Tabla1[[#This Row],[AREA]],Hoja1!A:B,2,FALSE)</f>
        <v>05. Comercio, mercados y consumo</v>
      </c>
      <c r="U1861" s="45" t="s">
        <v>174</v>
      </c>
      <c r="V1861" s="42" t="str">
        <f>VLOOKUP(Tabla1[[#This Row],[PROGRAMA]],Hoja1!A:B,2,FALSE)</f>
        <v>4312. Mercados</v>
      </c>
      <c r="W1861" s="45">
        <v>64</v>
      </c>
      <c r="X1861" s="45">
        <v>22699</v>
      </c>
    </row>
    <row r="1862" spans="1:24" x14ac:dyDescent="0.25">
      <c r="A1862" s="58">
        <v>220260008829</v>
      </c>
      <c r="B1862" s="59" t="s">
        <v>485</v>
      </c>
      <c r="C1862" s="60">
        <v>46105</v>
      </c>
      <c r="D1862" s="58">
        <v>22025007341</v>
      </c>
      <c r="E1862" s="59" t="s">
        <v>2770</v>
      </c>
      <c r="F1862" s="61">
        <v>28252.12</v>
      </c>
      <c r="G1862" s="59" t="s">
        <v>16</v>
      </c>
      <c r="H1862" s="59" t="s">
        <v>3211</v>
      </c>
      <c r="I1862" s="62">
        <v>300</v>
      </c>
      <c r="J1862" s="59" t="s">
        <v>455</v>
      </c>
      <c r="K1862" s="59" t="s">
        <v>455</v>
      </c>
      <c r="L1862" s="59" t="s">
        <v>456</v>
      </c>
      <c r="M1862" s="59" t="s">
        <v>457</v>
      </c>
      <c r="N1862" s="59" t="s">
        <v>458</v>
      </c>
      <c r="O1862" s="65" t="s">
        <v>276</v>
      </c>
      <c r="P1862" s="65" t="s">
        <v>242</v>
      </c>
      <c r="Q1862" s="45">
        <v>6</v>
      </c>
      <c r="R1862" s="32" t="s">
        <v>232</v>
      </c>
      <c r="S1862" s="45" t="s">
        <v>74</v>
      </c>
      <c r="T1862" s="42" t="str">
        <f>VLOOKUP(Tabla1[[#This Row],[AREA]],Hoja1!A:B,2,FALSE)</f>
        <v>09. Turismo, eventos y marca ciudad</v>
      </c>
      <c r="U1862" s="45">
        <v>4321</v>
      </c>
      <c r="V1862" s="42" t="str">
        <f>VLOOKUP(Tabla1[[#This Row],[PROGRAMA]],Hoja1!A:B,2,FALSE)</f>
        <v>4321. Turismo</v>
      </c>
      <c r="W1862" s="45">
        <v>64</v>
      </c>
      <c r="X1862" s="45">
        <v>640</v>
      </c>
    </row>
    <row r="1863" spans="1:24" x14ac:dyDescent="0.25">
      <c r="A1863" s="58">
        <v>220260008794</v>
      </c>
      <c r="B1863" s="59" t="s">
        <v>451</v>
      </c>
      <c r="C1863" s="60">
        <v>46104</v>
      </c>
      <c r="D1863" s="58">
        <v>22026002884</v>
      </c>
      <c r="E1863" s="59" t="s">
        <v>464</v>
      </c>
      <c r="F1863" s="61">
        <v>700</v>
      </c>
      <c r="G1863" s="59" t="s">
        <v>447</v>
      </c>
      <c r="H1863" s="59" t="s">
        <v>3212</v>
      </c>
      <c r="I1863" s="62">
        <v>220</v>
      </c>
      <c r="J1863" s="59" t="s">
        <v>455</v>
      </c>
      <c r="K1863" s="59" t="s">
        <v>455</v>
      </c>
      <c r="L1863" s="59" t="s">
        <v>456</v>
      </c>
      <c r="M1863" s="59" t="s">
        <v>467</v>
      </c>
      <c r="N1863" s="59" t="s">
        <v>468</v>
      </c>
      <c r="O1863" s="65" t="s">
        <v>281</v>
      </c>
      <c r="P1863" s="65" t="s">
        <v>242</v>
      </c>
      <c r="Q1863" s="45" t="s">
        <v>396</v>
      </c>
      <c r="R1863" s="32" t="s">
        <v>231</v>
      </c>
      <c r="S1863" s="45" t="s">
        <v>75</v>
      </c>
      <c r="T1863" s="42" t="str">
        <f>VLOOKUP(Tabla1[[#This Row],[AREA]],Hoja1!A:B,2,FALSE)</f>
        <v>10. Personas mayores, familia y servicios sociales</v>
      </c>
      <c r="U1863" s="45" t="s">
        <v>132</v>
      </c>
      <c r="V1863" s="42" t="str">
        <f>VLOOKUP(Tabla1[[#This Row],[PROGRAMA]],Hoja1!A:B,2,FALSE)</f>
        <v>2312. Iniciativas sociales</v>
      </c>
      <c r="W1863" s="45">
        <v>64</v>
      </c>
      <c r="X1863" s="45">
        <v>22799</v>
      </c>
    </row>
    <row r="1864" spans="1:24" x14ac:dyDescent="0.25">
      <c r="A1864" s="58">
        <v>220260008794</v>
      </c>
      <c r="B1864" s="59" t="s">
        <v>451</v>
      </c>
      <c r="C1864" s="60">
        <v>46104</v>
      </c>
      <c r="D1864" s="58">
        <v>22026002883</v>
      </c>
      <c r="E1864" s="59" t="s">
        <v>464</v>
      </c>
      <c r="F1864" s="61">
        <v>500</v>
      </c>
      <c r="G1864" s="59" t="s">
        <v>447</v>
      </c>
      <c r="H1864" s="59" t="s">
        <v>3212</v>
      </c>
      <c r="I1864" s="62">
        <v>220</v>
      </c>
      <c r="J1864" s="59" t="s">
        <v>455</v>
      </c>
      <c r="K1864" s="59" t="s">
        <v>455</v>
      </c>
      <c r="L1864" s="59" t="s">
        <v>456</v>
      </c>
      <c r="M1864" s="59" t="s">
        <v>467</v>
      </c>
      <c r="N1864" s="59" t="s">
        <v>468</v>
      </c>
      <c r="O1864" s="65" t="s">
        <v>281</v>
      </c>
      <c r="P1864" s="65" t="s">
        <v>242</v>
      </c>
      <c r="Q1864" s="45" t="s">
        <v>396</v>
      </c>
      <c r="R1864" s="32" t="s">
        <v>231</v>
      </c>
      <c r="S1864" s="45" t="s">
        <v>75</v>
      </c>
      <c r="T1864" s="42" t="str">
        <f>VLOOKUP(Tabla1[[#This Row],[AREA]],Hoja1!A:B,2,FALSE)</f>
        <v>10. Personas mayores, familia y servicios sociales</v>
      </c>
      <c r="U1864" s="45" t="s">
        <v>132</v>
      </c>
      <c r="V1864" s="42" t="str">
        <f>VLOOKUP(Tabla1[[#This Row],[PROGRAMA]],Hoja1!A:B,2,FALSE)</f>
        <v>2312. Iniciativas sociales</v>
      </c>
      <c r="W1864" s="45">
        <v>64</v>
      </c>
      <c r="X1864" s="45">
        <v>22799</v>
      </c>
    </row>
    <row r="1865" spans="1:24" x14ac:dyDescent="0.25">
      <c r="A1865" s="58">
        <v>220260008022</v>
      </c>
      <c r="B1865" s="59" t="s">
        <v>485</v>
      </c>
      <c r="C1865" s="60">
        <v>46099</v>
      </c>
      <c r="D1865" s="58">
        <v>22026000868</v>
      </c>
      <c r="E1865" s="59" t="s">
        <v>1199</v>
      </c>
      <c r="F1865" s="61">
        <v>114.9</v>
      </c>
      <c r="G1865" s="59" t="s">
        <v>2058</v>
      </c>
      <c r="H1865" s="59" t="s">
        <v>3213</v>
      </c>
      <c r="I1865" s="62">
        <v>300</v>
      </c>
      <c r="J1865" s="59" t="s">
        <v>455</v>
      </c>
      <c r="K1865" s="59" t="s">
        <v>455</v>
      </c>
      <c r="L1865" s="59" t="s">
        <v>473</v>
      </c>
      <c r="M1865" s="59" t="s">
        <v>457</v>
      </c>
      <c r="N1865" s="59" t="s">
        <v>458</v>
      </c>
      <c r="O1865" s="65" t="s">
        <v>280</v>
      </c>
      <c r="P1865" s="65" t="s">
        <v>242</v>
      </c>
      <c r="Q1865" s="45" t="s">
        <v>396</v>
      </c>
      <c r="R1865" s="32" t="s">
        <v>231</v>
      </c>
      <c r="S1865" s="45" t="s">
        <v>68</v>
      </c>
      <c r="T1865" s="42" t="str">
        <f>VLOOKUP(Tabla1[[#This Row],[AREA]],Hoja1!A:B,2,FALSE)</f>
        <v>02. Urbanismo y vivienda</v>
      </c>
      <c r="U1865" s="45" t="s">
        <v>197</v>
      </c>
      <c r="V1865" s="42" t="str">
        <f>VLOOKUP(Tabla1[[#This Row],[PROGRAMA]],Hoja1!A:B,2,FALSE)</f>
        <v>9332. Mantenimiento de edificios e instalaciones municipales</v>
      </c>
      <c r="W1865" s="45">
        <v>64</v>
      </c>
      <c r="X1865" s="45">
        <v>212</v>
      </c>
    </row>
    <row r="1866" spans="1:24" x14ac:dyDescent="0.25">
      <c r="A1866" s="58">
        <v>220260008773</v>
      </c>
      <c r="B1866" s="59" t="s">
        <v>451</v>
      </c>
      <c r="C1866" s="60">
        <v>46101</v>
      </c>
      <c r="D1866" s="58">
        <v>22026002930</v>
      </c>
      <c r="E1866" s="59" t="s">
        <v>495</v>
      </c>
      <c r="F1866" s="61">
        <v>540.51</v>
      </c>
      <c r="G1866" s="59" t="s">
        <v>3214</v>
      </c>
      <c r="H1866" s="59" t="s">
        <v>3215</v>
      </c>
      <c r="I1866" s="62">
        <v>220</v>
      </c>
      <c r="J1866" s="59" t="s">
        <v>455</v>
      </c>
      <c r="K1866" s="59" t="s">
        <v>455</v>
      </c>
      <c r="L1866" s="59" t="s">
        <v>456</v>
      </c>
      <c r="M1866" s="59" t="s">
        <v>467</v>
      </c>
      <c r="N1866" s="59" t="s">
        <v>468</v>
      </c>
      <c r="O1866" s="65" t="s">
        <v>281</v>
      </c>
      <c r="P1866" s="65" t="s">
        <v>242</v>
      </c>
      <c r="Q1866" s="45" t="s">
        <v>396</v>
      </c>
      <c r="R1866" s="32" t="s">
        <v>231</v>
      </c>
      <c r="S1866" s="45" t="s">
        <v>72</v>
      </c>
      <c r="T1866" s="42" t="str">
        <f>VLOOKUP(Tabla1[[#This Row],[AREA]],Hoja1!A:B,2,FALSE)</f>
        <v>07. Medio ambiente</v>
      </c>
      <c r="U1866" s="45" t="s">
        <v>126</v>
      </c>
      <c r="V1866" s="42" t="str">
        <f>VLOOKUP(Tabla1[[#This Row],[PROGRAMA]],Hoja1!A:B,2,FALSE)</f>
        <v>1711. Parques y jardines</v>
      </c>
      <c r="W1866" s="45">
        <v>64</v>
      </c>
      <c r="X1866" s="45">
        <v>22799</v>
      </c>
    </row>
    <row r="1867" spans="1:24" x14ac:dyDescent="0.25">
      <c r="A1867" s="58">
        <v>220260006267</v>
      </c>
      <c r="B1867" s="59" t="s">
        <v>451</v>
      </c>
      <c r="C1867" s="60">
        <v>46087</v>
      </c>
      <c r="D1867" s="58">
        <v>22026002711</v>
      </c>
      <c r="E1867" s="59" t="s">
        <v>537</v>
      </c>
      <c r="F1867" s="61">
        <v>550</v>
      </c>
      <c r="G1867" s="59" t="s">
        <v>3216</v>
      </c>
      <c r="H1867" s="59" t="s">
        <v>3217</v>
      </c>
      <c r="I1867" s="62">
        <v>220</v>
      </c>
      <c r="J1867" s="59" t="s">
        <v>812</v>
      </c>
      <c r="K1867" s="59" t="s">
        <v>455</v>
      </c>
      <c r="L1867" s="59" t="s">
        <v>473</v>
      </c>
      <c r="M1867" s="59" t="s">
        <v>467</v>
      </c>
      <c r="N1867" s="59" t="s">
        <v>468</v>
      </c>
      <c r="O1867" s="65" t="s">
        <v>281</v>
      </c>
      <c r="P1867" s="65" t="s">
        <v>242</v>
      </c>
      <c r="Q1867" s="45" t="s">
        <v>396</v>
      </c>
      <c r="R1867" s="32" t="s">
        <v>231</v>
      </c>
      <c r="S1867" s="45" t="s">
        <v>262</v>
      </c>
      <c r="T1867" s="42" t="str">
        <f>VLOOKUP(Tabla1[[#This Row],[AREA]],Hoja1!A:B,2,FALSE)</f>
        <v>11. Salud pública y seguridad ciudadana</v>
      </c>
      <c r="U1867" s="45" t="s">
        <v>112</v>
      </c>
      <c r="V1867" s="42" t="str">
        <f>VLOOKUP(Tabla1[[#This Row],[PROGRAMA]],Hoja1!A:B,2,FALSE)</f>
        <v>1361. Prevención y extinción de incencios</v>
      </c>
      <c r="W1867" s="45">
        <v>64</v>
      </c>
      <c r="X1867" s="45">
        <v>22199</v>
      </c>
    </row>
    <row r="1868" spans="1:24" x14ac:dyDescent="0.25">
      <c r="A1868" s="58">
        <v>220260009108</v>
      </c>
      <c r="B1868" s="59" t="s">
        <v>451</v>
      </c>
      <c r="C1868" s="60">
        <v>46106</v>
      </c>
      <c r="D1868" s="58">
        <v>22026003058</v>
      </c>
      <c r="E1868" s="59" t="s">
        <v>1042</v>
      </c>
      <c r="F1868" s="61">
        <v>386.58</v>
      </c>
      <c r="G1868" s="59" t="s">
        <v>1930</v>
      </c>
      <c r="H1868" s="59" t="s">
        <v>3218</v>
      </c>
      <c r="I1868" s="62">
        <v>220</v>
      </c>
      <c r="J1868" s="59" t="s">
        <v>1932</v>
      </c>
      <c r="K1868" s="59" t="s">
        <v>455</v>
      </c>
      <c r="L1868" s="59" t="s">
        <v>473</v>
      </c>
      <c r="M1868" s="59" t="s">
        <v>467</v>
      </c>
      <c r="N1868" s="59" t="s">
        <v>468</v>
      </c>
      <c r="O1868" s="65" t="s">
        <v>281</v>
      </c>
      <c r="P1868" s="65" t="s">
        <v>242</v>
      </c>
      <c r="Q1868" s="45" t="s">
        <v>396</v>
      </c>
      <c r="R1868" s="32" t="s">
        <v>231</v>
      </c>
      <c r="S1868" s="45" t="s">
        <v>66</v>
      </c>
      <c r="T1868" s="42" t="str">
        <f>VLOOKUP(Tabla1[[#This Row],[AREA]],Hoja1!A:B,2,FALSE)</f>
        <v>01. Alcaldía</v>
      </c>
      <c r="U1868" s="45" t="s">
        <v>188</v>
      </c>
      <c r="V1868" s="42" t="str">
        <f>VLOOKUP(Tabla1[[#This Row],[PROGRAMA]],Hoja1!A:B,2,FALSE)</f>
        <v>9206. Archivo municipal</v>
      </c>
      <c r="W1868" s="45">
        <v>64</v>
      </c>
      <c r="X1868" s="45">
        <v>22001</v>
      </c>
    </row>
    <row r="1869" spans="1:24" x14ac:dyDescent="0.25">
      <c r="A1869" s="58">
        <v>220260004719</v>
      </c>
      <c r="B1869" s="59" t="s">
        <v>451</v>
      </c>
      <c r="C1869" s="60">
        <v>46084</v>
      </c>
      <c r="D1869" s="58">
        <v>22026002666</v>
      </c>
      <c r="E1869" s="59" t="s">
        <v>1042</v>
      </c>
      <c r="F1869" s="61">
        <v>179.31</v>
      </c>
      <c r="G1869" s="59" t="s">
        <v>1930</v>
      </c>
      <c r="H1869" s="59" t="s">
        <v>3219</v>
      </c>
      <c r="I1869" s="62">
        <v>220</v>
      </c>
      <c r="J1869" s="59" t="s">
        <v>1932</v>
      </c>
      <c r="K1869" s="59" t="s">
        <v>455</v>
      </c>
      <c r="L1869" s="59" t="s">
        <v>473</v>
      </c>
      <c r="M1869" s="59" t="s">
        <v>467</v>
      </c>
      <c r="N1869" s="59" t="s">
        <v>468</v>
      </c>
      <c r="O1869" s="65" t="s">
        <v>281</v>
      </c>
      <c r="P1869" s="65" t="s">
        <v>242</v>
      </c>
      <c r="Q1869" s="45" t="s">
        <v>396</v>
      </c>
      <c r="R1869" s="32" t="s">
        <v>231</v>
      </c>
      <c r="S1869" s="45" t="s">
        <v>66</v>
      </c>
      <c r="T1869" s="42" t="str">
        <f>VLOOKUP(Tabla1[[#This Row],[AREA]],Hoja1!A:B,2,FALSE)</f>
        <v>01. Alcaldía</v>
      </c>
      <c r="U1869" s="45" t="s">
        <v>188</v>
      </c>
      <c r="V1869" s="42" t="str">
        <f>VLOOKUP(Tabla1[[#This Row],[PROGRAMA]],Hoja1!A:B,2,FALSE)</f>
        <v>9206. Archivo municipal</v>
      </c>
      <c r="W1869" s="45">
        <v>64</v>
      </c>
      <c r="X1869" s="45">
        <v>22001</v>
      </c>
    </row>
    <row r="1870" spans="1:24" x14ac:dyDescent="0.25">
      <c r="A1870" s="58">
        <v>220260005115</v>
      </c>
      <c r="B1870" s="59" t="s">
        <v>451</v>
      </c>
      <c r="C1870" s="60">
        <v>46085</v>
      </c>
      <c r="D1870" s="58">
        <v>22026002529</v>
      </c>
      <c r="E1870" s="59" t="s">
        <v>537</v>
      </c>
      <c r="F1870" s="61">
        <v>375.51</v>
      </c>
      <c r="G1870" s="59" t="s">
        <v>353</v>
      </c>
      <c r="H1870" s="59" t="s">
        <v>3220</v>
      </c>
      <c r="I1870" s="62">
        <v>220</v>
      </c>
      <c r="J1870" s="59" t="s">
        <v>455</v>
      </c>
      <c r="K1870" s="59" t="s">
        <v>455</v>
      </c>
      <c r="L1870" s="59" t="s">
        <v>473</v>
      </c>
      <c r="M1870" s="59" t="s">
        <v>467</v>
      </c>
      <c r="N1870" s="59" t="s">
        <v>468</v>
      </c>
      <c r="O1870" s="65" t="s">
        <v>281</v>
      </c>
      <c r="P1870" s="65" t="s">
        <v>242</v>
      </c>
      <c r="Q1870" s="45" t="s">
        <v>396</v>
      </c>
      <c r="R1870" s="32" t="s">
        <v>231</v>
      </c>
      <c r="S1870" s="45" t="s">
        <v>262</v>
      </c>
      <c r="T1870" s="42" t="str">
        <f>VLOOKUP(Tabla1[[#This Row],[AREA]],Hoja1!A:B,2,FALSE)</f>
        <v>11. Salud pública y seguridad ciudadana</v>
      </c>
      <c r="U1870" s="45" t="s">
        <v>112</v>
      </c>
      <c r="V1870" s="42" t="str">
        <f>VLOOKUP(Tabla1[[#This Row],[PROGRAMA]],Hoja1!A:B,2,FALSE)</f>
        <v>1361. Prevención y extinción de incencios</v>
      </c>
      <c r="W1870" s="45">
        <v>64</v>
      </c>
      <c r="X1870" s="45">
        <v>22199</v>
      </c>
    </row>
    <row r="1871" spans="1:24" x14ac:dyDescent="0.25">
      <c r="A1871" s="58">
        <v>220260006289</v>
      </c>
      <c r="B1871" s="59" t="s">
        <v>451</v>
      </c>
      <c r="C1871" s="60">
        <v>46087</v>
      </c>
      <c r="D1871" s="58">
        <v>22026002742</v>
      </c>
      <c r="E1871" s="59" t="s">
        <v>590</v>
      </c>
      <c r="F1871" s="61">
        <v>381.37</v>
      </c>
      <c r="G1871" s="59" t="s">
        <v>311</v>
      </c>
      <c r="H1871" s="59" t="s">
        <v>3221</v>
      </c>
      <c r="I1871" s="62">
        <v>220</v>
      </c>
      <c r="J1871" s="59" t="s">
        <v>455</v>
      </c>
      <c r="K1871" s="59" t="s">
        <v>455</v>
      </c>
      <c r="L1871" s="59" t="s">
        <v>456</v>
      </c>
      <c r="M1871" s="59" t="s">
        <v>467</v>
      </c>
      <c r="N1871" s="59" t="s">
        <v>468</v>
      </c>
      <c r="O1871" s="65" t="s">
        <v>281</v>
      </c>
      <c r="P1871" s="65" t="s">
        <v>242</v>
      </c>
      <c r="Q1871" s="45" t="s">
        <v>396</v>
      </c>
      <c r="R1871" s="32" t="s">
        <v>231</v>
      </c>
      <c r="S1871" s="45" t="s">
        <v>262</v>
      </c>
      <c r="T1871" s="42" t="str">
        <f>VLOOKUP(Tabla1[[#This Row],[AREA]],Hoja1!A:B,2,FALSE)</f>
        <v>11. Salud pública y seguridad ciudadana</v>
      </c>
      <c r="U1871" s="45" t="s">
        <v>106</v>
      </c>
      <c r="V1871" s="42" t="str">
        <f>VLOOKUP(Tabla1[[#This Row],[PROGRAMA]],Hoja1!A:B,2,FALSE)</f>
        <v>1321. Policía municipal</v>
      </c>
      <c r="W1871" s="45">
        <v>64</v>
      </c>
      <c r="X1871" s="45">
        <v>213</v>
      </c>
    </row>
    <row r="1872" spans="1:24" x14ac:dyDescent="0.25">
      <c r="A1872" s="58">
        <v>220260006050</v>
      </c>
      <c r="B1872" s="59" t="s">
        <v>451</v>
      </c>
      <c r="C1872" s="60">
        <v>46086</v>
      </c>
      <c r="D1872" s="58">
        <v>22026002728</v>
      </c>
      <c r="E1872" s="59" t="s">
        <v>3222</v>
      </c>
      <c r="F1872" s="61">
        <v>381.15</v>
      </c>
      <c r="G1872" s="59" t="s">
        <v>60</v>
      </c>
      <c r="H1872" s="59" t="s">
        <v>3223</v>
      </c>
      <c r="I1872" s="62">
        <v>220</v>
      </c>
      <c r="J1872" s="59" t="s">
        <v>455</v>
      </c>
      <c r="K1872" s="59" t="s">
        <v>455</v>
      </c>
      <c r="L1872" s="59" t="s">
        <v>473</v>
      </c>
      <c r="M1872" s="59" t="s">
        <v>467</v>
      </c>
      <c r="N1872" s="59" t="s">
        <v>468</v>
      </c>
      <c r="O1872" s="65" t="s">
        <v>281</v>
      </c>
      <c r="P1872" s="65" t="s">
        <v>242</v>
      </c>
      <c r="Q1872" s="45" t="s">
        <v>396</v>
      </c>
      <c r="R1872" s="32" t="s">
        <v>231</v>
      </c>
      <c r="S1872" s="45" t="s">
        <v>71</v>
      </c>
      <c r="T1872" s="42" t="str">
        <f>VLOOKUP(Tabla1[[#This Row],[AREA]],Hoja1!A:B,2,FALSE)</f>
        <v>06. Educación y cultura</v>
      </c>
      <c r="U1872" s="45" t="s">
        <v>145</v>
      </c>
      <c r="V1872" s="42" t="str">
        <f>VLOOKUP(Tabla1[[#This Row],[PROGRAMA]],Hoja1!A:B,2,FALSE)</f>
        <v>3231. Escuelas infantiles</v>
      </c>
      <c r="W1872" s="45">
        <v>64</v>
      </c>
      <c r="X1872" s="45">
        <v>22602</v>
      </c>
    </row>
    <row r="1873" spans="1:24" x14ac:dyDescent="0.25">
      <c r="A1873" s="58">
        <v>220260007831</v>
      </c>
      <c r="B1873" s="59" t="s">
        <v>451</v>
      </c>
      <c r="C1873" s="60">
        <v>46094</v>
      </c>
      <c r="D1873" s="58">
        <v>22026002859</v>
      </c>
      <c r="E1873" s="59" t="s">
        <v>1028</v>
      </c>
      <c r="F1873" s="61">
        <v>372.92</v>
      </c>
      <c r="G1873" s="59" t="s">
        <v>60</v>
      </c>
      <c r="H1873" s="59" t="s">
        <v>3224</v>
      </c>
      <c r="I1873" s="62">
        <v>220</v>
      </c>
      <c r="J1873" s="59" t="s">
        <v>455</v>
      </c>
      <c r="K1873" s="59" t="s">
        <v>455</v>
      </c>
      <c r="L1873" s="59" t="s">
        <v>456</v>
      </c>
      <c r="M1873" s="59" t="s">
        <v>467</v>
      </c>
      <c r="N1873" s="59" t="s">
        <v>468</v>
      </c>
      <c r="O1873" s="65" t="s">
        <v>281</v>
      </c>
      <c r="P1873" s="65" t="s">
        <v>242</v>
      </c>
      <c r="Q1873" s="45" t="s">
        <v>396</v>
      </c>
      <c r="R1873" s="32" t="s">
        <v>231</v>
      </c>
      <c r="S1873" s="45" t="s">
        <v>69</v>
      </c>
      <c r="T1873" s="42" t="str">
        <f>VLOOKUP(Tabla1[[#This Row],[AREA]],Hoja1!A:B,2,FALSE)</f>
        <v>03. Participación ciudadana y deportes</v>
      </c>
      <c r="U1873" s="45" t="s">
        <v>192</v>
      </c>
      <c r="V1873" s="42" t="str">
        <f>VLOOKUP(Tabla1[[#This Row],[PROGRAMA]],Hoja1!A:B,2,FALSE)</f>
        <v>9241. Participación ciudadana</v>
      </c>
      <c r="W1873" s="45">
        <v>64</v>
      </c>
      <c r="X1873" s="45">
        <v>22602</v>
      </c>
    </row>
    <row r="1874" spans="1:24" x14ac:dyDescent="0.25">
      <c r="A1874" s="58">
        <v>220260006265</v>
      </c>
      <c r="B1874" s="59" t="s">
        <v>451</v>
      </c>
      <c r="C1874" s="60">
        <v>46087</v>
      </c>
      <c r="D1874" s="58">
        <v>22026002681</v>
      </c>
      <c r="E1874" s="59" t="s">
        <v>1390</v>
      </c>
      <c r="F1874" s="61">
        <v>320.64999999999998</v>
      </c>
      <c r="G1874" s="59" t="s">
        <v>60</v>
      </c>
      <c r="H1874" s="59" t="s">
        <v>3225</v>
      </c>
      <c r="I1874" s="62">
        <v>220</v>
      </c>
      <c r="J1874" s="59" t="s">
        <v>455</v>
      </c>
      <c r="K1874" s="59" t="s">
        <v>455</v>
      </c>
      <c r="L1874" s="59" t="s">
        <v>456</v>
      </c>
      <c r="M1874" s="59" t="s">
        <v>467</v>
      </c>
      <c r="N1874" s="59" t="s">
        <v>468</v>
      </c>
      <c r="O1874" s="65" t="s">
        <v>281</v>
      </c>
      <c r="P1874" s="65" t="s">
        <v>242</v>
      </c>
      <c r="Q1874" s="45" t="s">
        <v>396</v>
      </c>
      <c r="R1874" s="32" t="s">
        <v>231</v>
      </c>
      <c r="S1874" s="45" t="s">
        <v>75</v>
      </c>
      <c r="T1874" s="42" t="str">
        <f>VLOOKUP(Tabla1[[#This Row],[AREA]],Hoja1!A:B,2,FALSE)</f>
        <v>10. Personas mayores, familia y servicios sociales</v>
      </c>
      <c r="U1874" s="45" t="s">
        <v>130</v>
      </c>
      <c r="V1874" s="42" t="str">
        <f>VLOOKUP(Tabla1[[#This Row],[PROGRAMA]],Hoja1!A:B,2,FALSE)</f>
        <v>2311. Intervención social</v>
      </c>
      <c r="W1874" s="45">
        <v>64</v>
      </c>
      <c r="X1874" s="45">
        <v>22699</v>
      </c>
    </row>
    <row r="1875" spans="1:24" x14ac:dyDescent="0.25">
      <c r="A1875" s="58">
        <v>220260008788</v>
      </c>
      <c r="B1875" s="59" t="s">
        <v>451</v>
      </c>
      <c r="C1875" s="60">
        <v>46104</v>
      </c>
      <c r="D1875" s="58">
        <v>22026002849</v>
      </c>
      <c r="E1875" s="59" t="s">
        <v>813</v>
      </c>
      <c r="F1875" s="61">
        <v>293.49</v>
      </c>
      <c r="G1875" s="59" t="s">
        <v>60</v>
      </c>
      <c r="H1875" s="59" t="s">
        <v>3226</v>
      </c>
      <c r="I1875" s="62">
        <v>220</v>
      </c>
      <c r="J1875" s="59" t="s">
        <v>455</v>
      </c>
      <c r="K1875" s="59" t="s">
        <v>455</v>
      </c>
      <c r="L1875" s="59" t="s">
        <v>473</v>
      </c>
      <c r="M1875" s="59" t="s">
        <v>467</v>
      </c>
      <c r="N1875" s="59" t="s">
        <v>468</v>
      </c>
      <c r="O1875" s="65" t="s">
        <v>281</v>
      </c>
      <c r="P1875" s="65" t="s">
        <v>242</v>
      </c>
      <c r="Q1875" s="45" t="s">
        <v>396</v>
      </c>
      <c r="R1875" s="32" t="s">
        <v>231</v>
      </c>
      <c r="S1875" s="45" t="s">
        <v>75</v>
      </c>
      <c r="T1875" s="42" t="str">
        <f>VLOOKUP(Tabla1[[#This Row],[AREA]],Hoja1!A:B,2,FALSE)</f>
        <v>10. Personas mayores, familia y servicios sociales</v>
      </c>
      <c r="U1875" s="45" t="s">
        <v>132</v>
      </c>
      <c r="V1875" s="42" t="str">
        <f>VLOOKUP(Tabla1[[#This Row],[PROGRAMA]],Hoja1!A:B,2,FALSE)</f>
        <v>2312. Iniciativas sociales</v>
      </c>
      <c r="W1875" s="45">
        <v>64</v>
      </c>
      <c r="X1875" s="45">
        <v>22699</v>
      </c>
    </row>
    <row r="1876" spans="1:24" x14ac:dyDescent="0.25">
      <c r="A1876" s="58">
        <v>220260008788</v>
      </c>
      <c r="B1876" s="59" t="s">
        <v>451</v>
      </c>
      <c r="C1876" s="60">
        <v>46104</v>
      </c>
      <c r="D1876" s="58">
        <v>22026002848</v>
      </c>
      <c r="E1876" s="59" t="s">
        <v>813</v>
      </c>
      <c r="F1876" s="61">
        <v>209.57</v>
      </c>
      <c r="G1876" s="59" t="s">
        <v>60</v>
      </c>
      <c r="H1876" s="59" t="s">
        <v>3226</v>
      </c>
      <c r="I1876" s="62">
        <v>220</v>
      </c>
      <c r="J1876" s="59" t="s">
        <v>455</v>
      </c>
      <c r="K1876" s="59" t="s">
        <v>455</v>
      </c>
      <c r="L1876" s="59" t="s">
        <v>473</v>
      </c>
      <c r="M1876" s="59" t="s">
        <v>467</v>
      </c>
      <c r="N1876" s="59" t="s">
        <v>468</v>
      </c>
      <c r="O1876" s="65" t="s">
        <v>281</v>
      </c>
      <c r="P1876" s="65" t="s">
        <v>242</v>
      </c>
      <c r="Q1876" s="45" t="s">
        <v>396</v>
      </c>
      <c r="R1876" s="32" t="s">
        <v>231</v>
      </c>
      <c r="S1876" s="45" t="s">
        <v>75</v>
      </c>
      <c r="T1876" s="42" t="str">
        <f>VLOOKUP(Tabla1[[#This Row],[AREA]],Hoja1!A:B,2,FALSE)</f>
        <v>10. Personas mayores, familia y servicios sociales</v>
      </c>
      <c r="U1876" s="45" t="s">
        <v>132</v>
      </c>
      <c r="V1876" s="42" t="str">
        <f>VLOOKUP(Tabla1[[#This Row],[PROGRAMA]],Hoja1!A:B,2,FALSE)</f>
        <v>2312. Iniciativas sociales</v>
      </c>
      <c r="W1876" s="45">
        <v>64</v>
      </c>
      <c r="X1876" s="45">
        <v>22699</v>
      </c>
    </row>
    <row r="1877" spans="1:24" x14ac:dyDescent="0.25">
      <c r="A1877" s="58">
        <v>220260006262</v>
      </c>
      <c r="B1877" s="59" t="s">
        <v>451</v>
      </c>
      <c r="C1877" s="60">
        <v>46087</v>
      </c>
      <c r="D1877" s="58">
        <v>22026002652</v>
      </c>
      <c r="E1877" s="59" t="s">
        <v>813</v>
      </c>
      <c r="F1877" s="61">
        <v>203.28</v>
      </c>
      <c r="G1877" s="59" t="s">
        <v>60</v>
      </c>
      <c r="H1877" s="59" t="s">
        <v>3227</v>
      </c>
      <c r="I1877" s="62">
        <v>220</v>
      </c>
      <c r="J1877" s="59" t="s">
        <v>455</v>
      </c>
      <c r="K1877" s="59" t="s">
        <v>455</v>
      </c>
      <c r="L1877" s="59" t="s">
        <v>473</v>
      </c>
      <c r="M1877" s="59" t="s">
        <v>467</v>
      </c>
      <c r="N1877" s="59" t="s">
        <v>468</v>
      </c>
      <c r="O1877" s="65" t="s">
        <v>281</v>
      </c>
      <c r="P1877" s="65" t="s">
        <v>242</v>
      </c>
      <c r="Q1877" s="45" t="s">
        <v>396</v>
      </c>
      <c r="R1877" s="32" t="s">
        <v>231</v>
      </c>
      <c r="S1877" s="45" t="s">
        <v>75</v>
      </c>
      <c r="T1877" s="42" t="str">
        <f>VLOOKUP(Tabla1[[#This Row],[AREA]],Hoja1!A:B,2,FALSE)</f>
        <v>10. Personas mayores, familia y servicios sociales</v>
      </c>
      <c r="U1877" s="45" t="s">
        <v>132</v>
      </c>
      <c r="V1877" s="42" t="str">
        <f>VLOOKUP(Tabla1[[#This Row],[PROGRAMA]],Hoja1!A:B,2,FALSE)</f>
        <v>2312. Iniciativas sociales</v>
      </c>
      <c r="W1877" s="45">
        <v>64</v>
      </c>
      <c r="X1877" s="45">
        <v>22699</v>
      </c>
    </row>
    <row r="1878" spans="1:24" x14ac:dyDescent="0.25">
      <c r="A1878" s="58">
        <v>220260006262</v>
      </c>
      <c r="B1878" s="59" t="s">
        <v>451</v>
      </c>
      <c r="C1878" s="60">
        <v>46087</v>
      </c>
      <c r="D1878" s="58">
        <v>22026002651</v>
      </c>
      <c r="E1878" s="59" t="s">
        <v>813</v>
      </c>
      <c r="F1878" s="61">
        <v>145.19999999999999</v>
      </c>
      <c r="G1878" s="59" t="s">
        <v>60</v>
      </c>
      <c r="H1878" s="59" t="s">
        <v>3227</v>
      </c>
      <c r="I1878" s="62">
        <v>220</v>
      </c>
      <c r="J1878" s="59" t="s">
        <v>455</v>
      </c>
      <c r="K1878" s="59" t="s">
        <v>455</v>
      </c>
      <c r="L1878" s="59" t="s">
        <v>473</v>
      </c>
      <c r="M1878" s="59" t="s">
        <v>467</v>
      </c>
      <c r="N1878" s="59" t="s">
        <v>468</v>
      </c>
      <c r="O1878" s="65" t="s">
        <v>281</v>
      </c>
      <c r="P1878" s="65" t="s">
        <v>242</v>
      </c>
      <c r="Q1878" s="45" t="s">
        <v>396</v>
      </c>
      <c r="R1878" s="32" t="s">
        <v>231</v>
      </c>
      <c r="S1878" s="45" t="s">
        <v>75</v>
      </c>
      <c r="T1878" s="42" t="str">
        <f>VLOOKUP(Tabla1[[#This Row],[AREA]],Hoja1!A:B,2,FALSE)</f>
        <v>10. Personas mayores, familia y servicios sociales</v>
      </c>
      <c r="U1878" s="45" t="s">
        <v>132</v>
      </c>
      <c r="V1878" s="42" t="str">
        <f>VLOOKUP(Tabla1[[#This Row],[PROGRAMA]],Hoja1!A:B,2,FALSE)</f>
        <v>2312. Iniciativas sociales</v>
      </c>
      <c r="W1878" s="45">
        <v>64</v>
      </c>
      <c r="X1878" s="45">
        <v>22699</v>
      </c>
    </row>
    <row r="1879" spans="1:24" x14ac:dyDescent="0.25">
      <c r="A1879" s="58">
        <v>220260005106</v>
      </c>
      <c r="B1879" s="59" t="s">
        <v>451</v>
      </c>
      <c r="C1879" s="60">
        <v>46085</v>
      </c>
      <c r="D1879" s="58">
        <v>22026002668</v>
      </c>
      <c r="E1879" s="59" t="s">
        <v>726</v>
      </c>
      <c r="F1879" s="61">
        <v>152.46</v>
      </c>
      <c r="G1879" s="59" t="s">
        <v>2015</v>
      </c>
      <c r="H1879" s="59" t="s">
        <v>3228</v>
      </c>
      <c r="I1879" s="62">
        <v>220</v>
      </c>
      <c r="J1879" s="59" t="s">
        <v>2017</v>
      </c>
      <c r="K1879" s="59" t="s">
        <v>643</v>
      </c>
      <c r="L1879" s="59" t="s">
        <v>456</v>
      </c>
      <c r="M1879" s="59" t="s">
        <v>467</v>
      </c>
      <c r="N1879" s="59" t="s">
        <v>468</v>
      </c>
      <c r="O1879" s="65" t="s">
        <v>281</v>
      </c>
      <c r="P1879" s="65" t="s">
        <v>242</v>
      </c>
      <c r="Q1879" s="45" t="s">
        <v>396</v>
      </c>
      <c r="R1879" s="32" t="s">
        <v>231</v>
      </c>
      <c r="S1879" s="45" t="s">
        <v>69</v>
      </c>
      <c r="T1879" s="42" t="str">
        <f>VLOOKUP(Tabla1[[#This Row],[AREA]],Hoja1!A:B,2,FALSE)</f>
        <v>03. Participación ciudadana y deportes</v>
      </c>
      <c r="U1879" s="45" t="s">
        <v>192</v>
      </c>
      <c r="V1879" s="42" t="str">
        <f>VLOOKUP(Tabla1[[#This Row],[PROGRAMA]],Hoja1!A:B,2,FALSE)</f>
        <v>9241. Participación ciudadana</v>
      </c>
      <c r="W1879" s="45">
        <v>64</v>
      </c>
      <c r="X1879" s="45">
        <v>213</v>
      </c>
    </row>
    <row r="1880" spans="1:24" x14ac:dyDescent="0.25">
      <c r="A1880" s="58">
        <v>220260007856</v>
      </c>
      <c r="B1880" s="59" t="s">
        <v>451</v>
      </c>
      <c r="C1880" s="60">
        <v>46098</v>
      </c>
      <c r="D1880" s="58">
        <v>22026002910</v>
      </c>
      <c r="E1880" s="59" t="s">
        <v>3229</v>
      </c>
      <c r="F1880" s="61">
        <v>363</v>
      </c>
      <c r="G1880" s="59" t="s">
        <v>436</v>
      </c>
      <c r="H1880" s="59" t="s">
        <v>3230</v>
      </c>
      <c r="I1880" s="62">
        <v>220</v>
      </c>
      <c r="J1880" s="59" t="s">
        <v>455</v>
      </c>
      <c r="K1880" s="59" t="s">
        <v>455</v>
      </c>
      <c r="L1880" s="59" t="s">
        <v>456</v>
      </c>
      <c r="M1880" s="59" t="s">
        <v>467</v>
      </c>
      <c r="N1880" s="59" t="s">
        <v>468</v>
      </c>
      <c r="O1880" s="65" t="s">
        <v>281</v>
      </c>
      <c r="P1880" s="65" t="s">
        <v>242</v>
      </c>
      <c r="Q1880" s="45" t="s">
        <v>396</v>
      </c>
      <c r="R1880" s="32" t="s">
        <v>231</v>
      </c>
      <c r="S1880" s="45" t="s">
        <v>262</v>
      </c>
      <c r="T1880" s="42" t="str">
        <f>VLOOKUP(Tabla1[[#This Row],[AREA]],Hoja1!A:B,2,FALSE)</f>
        <v>11. Salud pública y seguridad ciudadana</v>
      </c>
      <c r="U1880" s="45" t="s">
        <v>112</v>
      </c>
      <c r="V1880" s="42" t="str">
        <f>VLOOKUP(Tabla1[[#This Row],[PROGRAMA]],Hoja1!A:B,2,FALSE)</f>
        <v>1361. Prevención y extinción de incencios</v>
      </c>
      <c r="W1880" s="45">
        <v>64</v>
      </c>
      <c r="X1880" s="45">
        <v>22799</v>
      </c>
    </row>
    <row r="1881" spans="1:24" x14ac:dyDescent="0.25">
      <c r="A1881" s="58">
        <v>220260007583</v>
      </c>
      <c r="B1881" s="59" t="s">
        <v>451</v>
      </c>
      <c r="C1881" s="60">
        <v>46094</v>
      </c>
      <c r="D1881" s="58">
        <v>22026002123</v>
      </c>
      <c r="E1881" s="59" t="s">
        <v>665</v>
      </c>
      <c r="F1881" s="61">
        <v>726</v>
      </c>
      <c r="G1881" s="59" t="s">
        <v>3231</v>
      </c>
      <c r="H1881" s="59" t="s">
        <v>3232</v>
      </c>
      <c r="I1881" s="62">
        <v>220</v>
      </c>
      <c r="J1881" s="59" t="s">
        <v>974</v>
      </c>
      <c r="K1881" s="59" t="s">
        <v>455</v>
      </c>
      <c r="L1881" s="59" t="s">
        <v>456</v>
      </c>
      <c r="M1881" s="59" t="s">
        <v>467</v>
      </c>
      <c r="N1881" s="59" t="s">
        <v>468</v>
      </c>
      <c r="O1881" s="65" t="s">
        <v>281</v>
      </c>
      <c r="P1881" s="65" t="s">
        <v>242</v>
      </c>
      <c r="Q1881" s="45" t="s">
        <v>396</v>
      </c>
      <c r="R1881" s="32" t="s">
        <v>231</v>
      </c>
      <c r="S1881" s="45" t="s">
        <v>66</v>
      </c>
      <c r="T1881" s="42" t="str">
        <f>VLOOKUP(Tabla1[[#This Row],[AREA]],Hoja1!A:B,2,FALSE)</f>
        <v>01. Alcaldía</v>
      </c>
      <c r="U1881" s="45" t="s">
        <v>265</v>
      </c>
      <c r="V1881" s="42" t="str">
        <f>VLOOKUP(Tabla1[[#This Row],[PROGRAMA]],Hoja1!A:B,2,FALSE)</f>
        <v>4331. Desarrollo empresarial</v>
      </c>
      <c r="W1881" s="45">
        <v>64</v>
      </c>
      <c r="X1881" s="45">
        <v>22799</v>
      </c>
    </row>
    <row r="1882" spans="1:24" x14ac:dyDescent="0.25">
      <c r="A1882" s="58">
        <v>220260007855</v>
      </c>
      <c r="B1882" s="59" t="s">
        <v>451</v>
      </c>
      <c r="C1882" s="60">
        <v>46098</v>
      </c>
      <c r="D1882" s="58">
        <v>22026002878</v>
      </c>
      <c r="E1882" s="59" t="s">
        <v>537</v>
      </c>
      <c r="F1882" s="61">
        <v>275</v>
      </c>
      <c r="G1882" s="59" t="s">
        <v>312</v>
      </c>
      <c r="H1882" s="59" t="s">
        <v>3233</v>
      </c>
      <c r="I1882" s="62">
        <v>220</v>
      </c>
      <c r="J1882" s="59" t="s">
        <v>455</v>
      </c>
      <c r="K1882" s="59" t="s">
        <v>455</v>
      </c>
      <c r="L1882" s="59" t="s">
        <v>473</v>
      </c>
      <c r="M1882" s="59" t="s">
        <v>467</v>
      </c>
      <c r="N1882" s="59" t="s">
        <v>468</v>
      </c>
      <c r="O1882" s="65" t="s">
        <v>281</v>
      </c>
      <c r="P1882" s="65" t="s">
        <v>242</v>
      </c>
      <c r="Q1882" s="45" t="s">
        <v>396</v>
      </c>
      <c r="R1882" s="32" t="s">
        <v>231</v>
      </c>
      <c r="S1882" s="45" t="s">
        <v>262</v>
      </c>
      <c r="T1882" s="42" t="str">
        <f>VLOOKUP(Tabla1[[#This Row],[AREA]],Hoja1!A:B,2,FALSE)</f>
        <v>11. Salud pública y seguridad ciudadana</v>
      </c>
      <c r="U1882" s="45" t="s">
        <v>112</v>
      </c>
      <c r="V1882" s="42" t="str">
        <f>VLOOKUP(Tabla1[[#This Row],[PROGRAMA]],Hoja1!A:B,2,FALSE)</f>
        <v>1361. Prevención y extinción de incencios</v>
      </c>
      <c r="W1882" s="45">
        <v>64</v>
      </c>
      <c r="X1882" s="45">
        <v>22199</v>
      </c>
    </row>
    <row r="1883" spans="1:24" x14ac:dyDescent="0.25">
      <c r="A1883" s="58">
        <v>220260009113</v>
      </c>
      <c r="B1883" s="59" t="s">
        <v>451</v>
      </c>
      <c r="C1883" s="60">
        <v>46106</v>
      </c>
      <c r="D1883" s="58">
        <v>22026003078</v>
      </c>
      <c r="E1883" s="59" t="s">
        <v>3234</v>
      </c>
      <c r="F1883" s="61">
        <v>302.5</v>
      </c>
      <c r="G1883" s="59" t="s">
        <v>3235</v>
      </c>
      <c r="H1883" s="59" t="s">
        <v>3236</v>
      </c>
      <c r="I1883" s="62">
        <v>220</v>
      </c>
      <c r="J1883" s="59" t="s">
        <v>1411</v>
      </c>
      <c r="K1883" s="59" t="s">
        <v>455</v>
      </c>
      <c r="L1883" s="59" t="s">
        <v>456</v>
      </c>
      <c r="M1883" s="59" t="s">
        <v>467</v>
      </c>
      <c r="N1883" s="59" t="s">
        <v>468</v>
      </c>
      <c r="O1883" s="65" t="s">
        <v>281</v>
      </c>
      <c r="P1883" s="65" t="s">
        <v>242</v>
      </c>
      <c r="Q1883" s="45" t="s">
        <v>396</v>
      </c>
      <c r="R1883" s="32" t="s">
        <v>231</v>
      </c>
      <c r="S1883" s="45" t="s">
        <v>66</v>
      </c>
      <c r="T1883" s="42" t="str">
        <f>VLOOKUP(Tabla1[[#This Row],[AREA]],Hoja1!A:B,2,FALSE)</f>
        <v>01. Alcaldía</v>
      </c>
      <c r="U1883" s="45" t="s">
        <v>188</v>
      </c>
      <c r="V1883" s="42" t="str">
        <f>VLOOKUP(Tabla1[[#This Row],[PROGRAMA]],Hoja1!A:B,2,FALSE)</f>
        <v>9206. Archivo municipal</v>
      </c>
      <c r="W1883" s="45">
        <v>64</v>
      </c>
      <c r="X1883" s="45">
        <v>223</v>
      </c>
    </row>
    <row r="1884" spans="1:24" x14ac:dyDescent="0.25">
      <c r="A1884" s="58">
        <v>220260007200</v>
      </c>
      <c r="B1884" s="59" t="s">
        <v>451</v>
      </c>
      <c r="C1884" s="60">
        <v>46092</v>
      </c>
      <c r="D1884" s="58">
        <v>22026002799</v>
      </c>
      <c r="E1884" s="59" t="s">
        <v>1617</v>
      </c>
      <c r="F1884" s="61">
        <v>565.41999999999996</v>
      </c>
      <c r="G1884" s="59" t="s">
        <v>316</v>
      </c>
      <c r="H1884" s="59" t="s">
        <v>3237</v>
      </c>
      <c r="I1884" s="62">
        <v>220</v>
      </c>
      <c r="J1884" s="59" t="s">
        <v>1678</v>
      </c>
      <c r="K1884" s="59" t="s">
        <v>455</v>
      </c>
      <c r="L1884" s="59" t="s">
        <v>456</v>
      </c>
      <c r="M1884" s="59" t="s">
        <v>467</v>
      </c>
      <c r="N1884" s="59" t="s">
        <v>468</v>
      </c>
      <c r="O1884" s="65" t="s">
        <v>281</v>
      </c>
      <c r="P1884" s="65" t="s">
        <v>242</v>
      </c>
      <c r="Q1884" s="45" t="s">
        <v>396</v>
      </c>
      <c r="R1884" s="32" t="s">
        <v>231</v>
      </c>
      <c r="S1884" s="45" t="s">
        <v>262</v>
      </c>
      <c r="T1884" s="42" t="str">
        <f>VLOOKUP(Tabla1[[#This Row],[AREA]],Hoja1!A:B,2,FALSE)</f>
        <v>11. Salud pública y seguridad ciudadana</v>
      </c>
      <c r="U1884" s="45" t="s">
        <v>121</v>
      </c>
      <c r="V1884" s="42" t="str">
        <f>VLOOKUP(Tabla1[[#This Row],[PROGRAMA]],Hoja1!A:B,2,FALSE)</f>
        <v>1631. Limpieza viaria</v>
      </c>
      <c r="W1884" s="45">
        <v>64</v>
      </c>
      <c r="X1884" s="45">
        <v>22799</v>
      </c>
    </row>
    <row r="1885" spans="1:24" x14ac:dyDescent="0.25">
      <c r="A1885" s="58">
        <v>220260008286</v>
      </c>
      <c r="B1885" s="59" t="s">
        <v>451</v>
      </c>
      <c r="C1885" s="60">
        <v>46099</v>
      </c>
      <c r="D1885" s="58">
        <v>22026002866</v>
      </c>
      <c r="E1885" s="59" t="s">
        <v>3238</v>
      </c>
      <c r="F1885" s="61">
        <v>292.82</v>
      </c>
      <c r="G1885" s="59" t="s">
        <v>296</v>
      </c>
      <c r="H1885" s="59" t="s">
        <v>3239</v>
      </c>
      <c r="I1885" s="62">
        <v>220</v>
      </c>
      <c r="J1885" s="59" t="s">
        <v>455</v>
      </c>
      <c r="K1885" s="59" t="s">
        <v>455</v>
      </c>
      <c r="L1885" s="59" t="s">
        <v>473</v>
      </c>
      <c r="M1885" s="59" t="s">
        <v>467</v>
      </c>
      <c r="N1885" s="59" t="s">
        <v>468</v>
      </c>
      <c r="O1885" s="65" t="s">
        <v>281</v>
      </c>
      <c r="P1885" s="65" t="s">
        <v>242</v>
      </c>
      <c r="Q1885" s="45" t="s">
        <v>396</v>
      </c>
      <c r="R1885" s="32" t="s">
        <v>231</v>
      </c>
      <c r="S1885" s="45" t="s">
        <v>66</v>
      </c>
      <c r="T1885" s="42" t="str">
        <f>VLOOKUP(Tabla1[[#This Row],[AREA]],Hoja1!A:B,2,FALSE)</f>
        <v>01. Alcaldía</v>
      </c>
      <c r="U1885" s="45" t="s">
        <v>185</v>
      </c>
      <c r="V1885" s="42" t="str">
        <f>VLOOKUP(Tabla1[[#This Row],[PROGRAMA]],Hoja1!A:B,2,FALSE)</f>
        <v>9203. Unidad de régimen interior</v>
      </c>
      <c r="W1885" s="45">
        <v>64</v>
      </c>
      <c r="X1885" s="45">
        <v>22699</v>
      </c>
    </row>
    <row r="1886" spans="1:24" x14ac:dyDescent="0.25">
      <c r="A1886" s="58">
        <v>220260006256</v>
      </c>
      <c r="B1886" s="59" t="s">
        <v>451</v>
      </c>
      <c r="C1886" s="60">
        <v>46087</v>
      </c>
      <c r="D1886" s="58">
        <v>22026002586</v>
      </c>
      <c r="E1886" s="59" t="s">
        <v>3070</v>
      </c>
      <c r="F1886" s="61">
        <v>254.1</v>
      </c>
      <c r="G1886" s="59" t="s">
        <v>296</v>
      </c>
      <c r="H1886" s="59" t="s">
        <v>3240</v>
      </c>
      <c r="I1886" s="62">
        <v>220</v>
      </c>
      <c r="J1886" s="59" t="s">
        <v>455</v>
      </c>
      <c r="K1886" s="59" t="s">
        <v>455</v>
      </c>
      <c r="L1886" s="59" t="s">
        <v>473</v>
      </c>
      <c r="M1886" s="59" t="s">
        <v>467</v>
      </c>
      <c r="N1886" s="59" t="s">
        <v>468</v>
      </c>
      <c r="O1886" s="65" t="s">
        <v>281</v>
      </c>
      <c r="P1886" s="65" t="s">
        <v>242</v>
      </c>
      <c r="Q1886" s="45" t="s">
        <v>396</v>
      </c>
      <c r="R1886" s="32" t="s">
        <v>231</v>
      </c>
      <c r="S1886" s="45" t="s">
        <v>75</v>
      </c>
      <c r="T1886" s="42" t="str">
        <f>VLOOKUP(Tabla1[[#This Row],[AREA]],Hoja1!A:B,2,FALSE)</f>
        <v>10. Personas mayores, familia y servicios sociales</v>
      </c>
      <c r="U1886" s="45" t="s">
        <v>135</v>
      </c>
      <c r="V1886" s="42" t="str">
        <f>VLOOKUP(Tabla1[[#This Row],[PROGRAMA]],Hoja1!A:B,2,FALSE)</f>
        <v>2314. Centro de programas juveniles</v>
      </c>
      <c r="W1886" s="45">
        <v>64</v>
      </c>
      <c r="X1886" s="45">
        <v>22699</v>
      </c>
    </row>
    <row r="1887" spans="1:24" x14ac:dyDescent="0.25">
      <c r="A1887" s="58">
        <v>220260007352</v>
      </c>
      <c r="B1887" s="59" t="s">
        <v>451</v>
      </c>
      <c r="C1887" s="60">
        <v>46093</v>
      </c>
      <c r="D1887" s="58">
        <v>22026002834</v>
      </c>
      <c r="E1887" s="59" t="s">
        <v>1908</v>
      </c>
      <c r="F1887" s="61">
        <v>715.98</v>
      </c>
      <c r="G1887" s="59" t="s">
        <v>2169</v>
      </c>
      <c r="H1887" s="59" t="s">
        <v>3241</v>
      </c>
      <c r="I1887" s="62">
        <v>220</v>
      </c>
      <c r="J1887" s="59" t="s">
        <v>1880</v>
      </c>
      <c r="K1887" s="59" t="s">
        <v>455</v>
      </c>
      <c r="L1887" s="59" t="s">
        <v>456</v>
      </c>
      <c r="M1887" s="59" t="s">
        <v>467</v>
      </c>
      <c r="N1887" s="59" t="s">
        <v>468</v>
      </c>
      <c r="O1887" s="65" t="s">
        <v>281</v>
      </c>
      <c r="P1887" s="65" t="s">
        <v>242</v>
      </c>
      <c r="Q1887" s="45" t="s">
        <v>396</v>
      </c>
      <c r="R1887" s="32" t="s">
        <v>231</v>
      </c>
      <c r="S1887" s="45" t="s">
        <v>262</v>
      </c>
      <c r="T1887" s="42" t="str">
        <f>VLOOKUP(Tabla1[[#This Row],[AREA]],Hoja1!A:B,2,FALSE)</f>
        <v>11. Salud pública y seguridad ciudadana</v>
      </c>
      <c r="U1887" s="45" t="s">
        <v>112</v>
      </c>
      <c r="V1887" s="42" t="str">
        <f>VLOOKUP(Tabla1[[#This Row],[PROGRAMA]],Hoja1!A:B,2,FALSE)</f>
        <v>1361. Prevención y extinción de incencios</v>
      </c>
      <c r="W1887" s="45">
        <v>64</v>
      </c>
      <c r="X1887" s="45">
        <v>203</v>
      </c>
    </row>
    <row r="1888" spans="1:24" x14ac:dyDescent="0.25">
      <c r="A1888" s="58">
        <v>220260008796</v>
      </c>
      <c r="B1888" s="59" t="s">
        <v>451</v>
      </c>
      <c r="C1888" s="60">
        <v>46104</v>
      </c>
      <c r="D1888" s="58">
        <v>22026002929</v>
      </c>
      <c r="E1888" s="59" t="s">
        <v>726</v>
      </c>
      <c r="F1888" s="61">
        <v>700.83</v>
      </c>
      <c r="G1888" s="59" t="s">
        <v>2169</v>
      </c>
      <c r="H1888" s="59" t="s">
        <v>3242</v>
      </c>
      <c r="I1888" s="62">
        <v>220</v>
      </c>
      <c r="J1888" s="59" t="s">
        <v>1880</v>
      </c>
      <c r="K1888" s="59" t="s">
        <v>455</v>
      </c>
      <c r="L1888" s="59" t="s">
        <v>473</v>
      </c>
      <c r="M1888" s="59" t="s">
        <v>467</v>
      </c>
      <c r="N1888" s="59" t="s">
        <v>468</v>
      </c>
      <c r="O1888" s="65" t="s">
        <v>281</v>
      </c>
      <c r="P1888" s="65" t="s">
        <v>242</v>
      </c>
      <c r="Q1888" s="45" t="s">
        <v>396</v>
      </c>
      <c r="R1888" s="32" t="s">
        <v>231</v>
      </c>
      <c r="S1888" s="45" t="s">
        <v>69</v>
      </c>
      <c r="T1888" s="42" t="str">
        <f>VLOOKUP(Tabla1[[#This Row],[AREA]],Hoja1!A:B,2,FALSE)</f>
        <v>03. Participación ciudadana y deportes</v>
      </c>
      <c r="U1888" s="45" t="s">
        <v>192</v>
      </c>
      <c r="V1888" s="42" t="str">
        <f>VLOOKUP(Tabla1[[#This Row],[PROGRAMA]],Hoja1!A:B,2,FALSE)</f>
        <v>9241. Participación ciudadana</v>
      </c>
      <c r="W1888" s="45">
        <v>64</v>
      </c>
      <c r="X1888" s="45">
        <v>213</v>
      </c>
    </row>
    <row r="1889" spans="1:24" x14ac:dyDescent="0.25">
      <c r="A1889" s="58">
        <v>220260004818</v>
      </c>
      <c r="B1889" s="59" t="s">
        <v>485</v>
      </c>
      <c r="C1889" s="60">
        <v>46085</v>
      </c>
      <c r="D1889" s="58">
        <v>22026000866</v>
      </c>
      <c r="E1889" s="59" t="s">
        <v>2854</v>
      </c>
      <c r="F1889" s="61">
        <v>75.599999999999994</v>
      </c>
      <c r="G1889" s="59" t="s">
        <v>2517</v>
      </c>
      <c r="H1889" s="59" t="s">
        <v>3243</v>
      </c>
      <c r="I1889" s="62">
        <v>300</v>
      </c>
      <c r="J1889" s="59" t="s">
        <v>455</v>
      </c>
      <c r="K1889" s="59" t="s">
        <v>455</v>
      </c>
      <c r="L1889" s="59" t="s">
        <v>473</v>
      </c>
      <c r="M1889" s="59" t="s">
        <v>457</v>
      </c>
      <c r="N1889" s="59" t="s">
        <v>458</v>
      </c>
      <c r="O1889" s="65" t="s">
        <v>280</v>
      </c>
      <c r="P1889" s="65" t="s">
        <v>242</v>
      </c>
      <c r="Q1889" s="45" t="s">
        <v>396</v>
      </c>
      <c r="R1889" s="32" t="s">
        <v>231</v>
      </c>
      <c r="S1889" s="45" t="s">
        <v>68</v>
      </c>
      <c r="T1889" s="42" t="str">
        <f>VLOOKUP(Tabla1[[#This Row],[AREA]],Hoja1!A:B,2,FALSE)</f>
        <v>02. Urbanismo y vivienda</v>
      </c>
      <c r="U1889" s="45" t="s">
        <v>197</v>
      </c>
      <c r="V1889" s="42" t="str">
        <f>VLOOKUP(Tabla1[[#This Row],[PROGRAMA]],Hoja1!A:B,2,FALSE)</f>
        <v>9332. Mantenimiento de edificios e instalaciones municipales</v>
      </c>
      <c r="W1889" s="45">
        <v>64</v>
      </c>
      <c r="X1889" s="45">
        <v>214</v>
      </c>
    </row>
    <row r="1890" spans="1:24" x14ac:dyDescent="0.25">
      <c r="A1890" s="58">
        <v>220260007579</v>
      </c>
      <c r="B1890" s="59" t="s">
        <v>451</v>
      </c>
      <c r="C1890" s="60">
        <v>46094</v>
      </c>
      <c r="D1890" s="58">
        <v>22026002845</v>
      </c>
      <c r="E1890" s="59" t="s">
        <v>1617</v>
      </c>
      <c r="F1890" s="61">
        <v>259.51</v>
      </c>
      <c r="G1890" s="59" t="s">
        <v>2169</v>
      </c>
      <c r="H1890" s="59" t="s">
        <v>3244</v>
      </c>
      <c r="I1890" s="62">
        <v>220</v>
      </c>
      <c r="J1890" s="59" t="s">
        <v>1880</v>
      </c>
      <c r="K1890" s="59" t="s">
        <v>455</v>
      </c>
      <c r="L1890" s="59" t="s">
        <v>456</v>
      </c>
      <c r="M1890" s="59" t="s">
        <v>467</v>
      </c>
      <c r="N1890" s="59" t="s">
        <v>468</v>
      </c>
      <c r="O1890" s="65" t="s">
        <v>281</v>
      </c>
      <c r="P1890" s="65" t="s">
        <v>242</v>
      </c>
      <c r="Q1890" s="45" t="s">
        <v>396</v>
      </c>
      <c r="R1890" s="32" t="s">
        <v>231</v>
      </c>
      <c r="S1890" s="45" t="s">
        <v>262</v>
      </c>
      <c r="T1890" s="42" t="str">
        <f>VLOOKUP(Tabla1[[#This Row],[AREA]],Hoja1!A:B,2,FALSE)</f>
        <v>11. Salud pública y seguridad ciudadana</v>
      </c>
      <c r="U1890" s="45" t="s">
        <v>121</v>
      </c>
      <c r="V1890" s="42" t="str">
        <f>VLOOKUP(Tabla1[[#This Row],[PROGRAMA]],Hoja1!A:B,2,FALSE)</f>
        <v>1631. Limpieza viaria</v>
      </c>
      <c r="W1890" s="45">
        <v>64</v>
      </c>
      <c r="X1890" s="45">
        <v>22799</v>
      </c>
    </row>
    <row r="1891" spans="1:24" x14ac:dyDescent="0.25">
      <c r="A1891" s="58">
        <v>220260007195</v>
      </c>
      <c r="B1891" s="59" t="s">
        <v>451</v>
      </c>
      <c r="C1891" s="60">
        <v>46092</v>
      </c>
      <c r="D1891" s="58">
        <v>22026002769</v>
      </c>
      <c r="E1891" s="59" t="s">
        <v>553</v>
      </c>
      <c r="F1891" s="61">
        <v>580.79999999999995</v>
      </c>
      <c r="G1891" s="59" t="s">
        <v>3245</v>
      </c>
      <c r="H1891" s="59" t="s">
        <v>3246</v>
      </c>
      <c r="I1891" s="62">
        <v>220</v>
      </c>
      <c r="J1891" s="59" t="s">
        <v>455</v>
      </c>
      <c r="K1891" s="59" t="s">
        <v>455</v>
      </c>
      <c r="L1891" s="59" t="s">
        <v>456</v>
      </c>
      <c r="M1891" s="59" t="s">
        <v>467</v>
      </c>
      <c r="N1891" s="59" t="s">
        <v>468</v>
      </c>
      <c r="O1891" s="65" t="s">
        <v>281</v>
      </c>
      <c r="P1891" s="65" t="s">
        <v>242</v>
      </c>
      <c r="Q1891" s="45" t="s">
        <v>396</v>
      </c>
      <c r="R1891" s="32" t="s">
        <v>231</v>
      </c>
      <c r="S1891" s="45" t="s">
        <v>261</v>
      </c>
      <c r="T1891" s="42" t="str">
        <f>VLOOKUP(Tabla1[[#This Row],[AREA]],Hoja1!A:B,2,FALSE)</f>
        <v>05. Comercio, mercados y consumo</v>
      </c>
      <c r="U1891" s="45" t="s">
        <v>174</v>
      </c>
      <c r="V1891" s="42" t="str">
        <f>VLOOKUP(Tabla1[[#This Row],[PROGRAMA]],Hoja1!A:B,2,FALSE)</f>
        <v>4312. Mercados</v>
      </c>
      <c r="W1891" s="45">
        <v>64</v>
      </c>
      <c r="X1891" s="45">
        <v>22799</v>
      </c>
    </row>
    <row r="1892" spans="1:24" x14ac:dyDescent="0.25">
      <c r="A1892" s="58">
        <v>220260006666</v>
      </c>
      <c r="B1892" s="59" t="s">
        <v>451</v>
      </c>
      <c r="C1892" s="60">
        <v>46090</v>
      </c>
      <c r="D1892" s="58">
        <v>22026002761</v>
      </c>
      <c r="E1892" s="59" t="s">
        <v>1429</v>
      </c>
      <c r="F1892" s="61">
        <v>350</v>
      </c>
      <c r="G1892" s="59" t="s">
        <v>3247</v>
      </c>
      <c r="H1892" s="59" t="s">
        <v>3248</v>
      </c>
      <c r="I1892" s="62">
        <v>220</v>
      </c>
      <c r="J1892" s="59" t="s">
        <v>455</v>
      </c>
      <c r="K1892" s="59" t="s">
        <v>455</v>
      </c>
      <c r="L1892" s="59" t="s">
        <v>456</v>
      </c>
      <c r="M1892" s="59" t="s">
        <v>467</v>
      </c>
      <c r="N1892" s="59" t="s">
        <v>468</v>
      </c>
      <c r="O1892" s="65" t="s">
        <v>281</v>
      </c>
      <c r="P1892" s="65" t="s">
        <v>242</v>
      </c>
      <c r="Q1892" s="45" t="s">
        <v>396</v>
      </c>
      <c r="R1892" s="32" t="s">
        <v>231</v>
      </c>
      <c r="S1892" s="45" t="s">
        <v>75</v>
      </c>
      <c r="T1892" s="42" t="str">
        <f>VLOOKUP(Tabla1[[#This Row],[AREA]],Hoja1!A:B,2,FALSE)</f>
        <v>10. Personas mayores, familia y servicios sociales</v>
      </c>
      <c r="U1892" s="45" t="s">
        <v>136</v>
      </c>
      <c r="V1892" s="42" t="str">
        <f>VLOOKUP(Tabla1[[#This Row],[PROGRAMA]],Hoja1!A:B,2,FALSE)</f>
        <v>2315. Políticas de Igualdad e infancia</v>
      </c>
      <c r="W1892" s="45">
        <v>64</v>
      </c>
      <c r="X1892" s="45">
        <v>22611</v>
      </c>
    </row>
    <row r="1893" spans="1:24" x14ac:dyDescent="0.25">
      <c r="A1893" s="58">
        <v>220260008771</v>
      </c>
      <c r="B1893" s="59" t="s">
        <v>451</v>
      </c>
      <c r="C1893" s="60">
        <v>46101</v>
      </c>
      <c r="D1893" s="58">
        <v>22026002871</v>
      </c>
      <c r="E1893" s="59" t="s">
        <v>3249</v>
      </c>
      <c r="F1893" s="61">
        <v>648.24</v>
      </c>
      <c r="G1893" s="59" t="s">
        <v>3250</v>
      </c>
      <c r="H1893" s="59" t="s">
        <v>3251</v>
      </c>
      <c r="I1893" s="62">
        <v>220</v>
      </c>
      <c r="J1893" s="59" t="s">
        <v>455</v>
      </c>
      <c r="K1893" s="59" t="s">
        <v>455</v>
      </c>
      <c r="L1893" s="59" t="s">
        <v>456</v>
      </c>
      <c r="M1893" s="59" t="s">
        <v>467</v>
      </c>
      <c r="N1893" s="59" t="s">
        <v>468</v>
      </c>
      <c r="O1893" s="65" t="s">
        <v>281</v>
      </c>
      <c r="P1893" s="65" t="s">
        <v>242</v>
      </c>
      <c r="Q1893" s="45" t="s">
        <v>396</v>
      </c>
      <c r="R1893" s="32" t="s">
        <v>231</v>
      </c>
      <c r="S1893" s="45" t="s">
        <v>72</v>
      </c>
      <c r="T1893" s="42" t="str">
        <f>VLOOKUP(Tabla1[[#This Row],[AREA]],Hoja1!A:B,2,FALSE)</f>
        <v>07. Medio ambiente</v>
      </c>
      <c r="U1893" s="45" t="s">
        <v>126</v>
      </c>
      <c r="V1893" s="42" t="str">
        <f>VLOOKUP(Tabla1[[#This Row],[PROGRAMA]],Hoja1!A:B,2,FALSE)</f>
        <v>1711. Parques y jardines</v>
      </c>
      <c r="W1893" s="45">
        <v>64</v>
      </c>
      <c r="X1893" s="45">
        <v>22102</v>
      </c>
    </row>
    <row r="1894" spans="1:24" x14ac:dyDescent="0.25">
      <c r="A1894" s="58">
        <v>220260005960</v>
      </c>
      <c r="B1894" s="59" t="s">
        <v>485</v>
      </c>
      <c r="C1894" s="60">
        <v>46086</v>
      </c>
      <c r="D1894" s="58">
        <v>22026000422</v>
      </c>
      <c r="E1894" s="59" t="s">
        <v>2707</v>
      </c>
      <c r="F1894" s="61">
        <v>83.44</v>
      </c>
      <c r="G1894" s="59" t="s">
        <v>2335</v>
      </c>
      <c r="H1894" s="59" t="s">
        <v>2708</v>
      </c>
      <c r="I1894" s="62">
        <v>300</v>
      </c>
      <c r="J1894" s="59" t="s">
        <v>455</v>
      </c>
      <c r="K1894" s="59" t="s">
        <v>455</v>
      </c>
      <c r="L1894" s="59" t="s">
        <v>473</v>
      </c>
      <c r="M1894" s="59" t="s">
        <v>457</v>
      </c>
      <c r="N1894" s="59" t="s">
        <v>458</v>
      </c>
      <c r="O1894" s="65" t="s">
        <v>280</v>
      </c>
      <c r="P1894" s="65" t="s">
        <v>242</v>
      </c>
      <c r="Q1894" s="45" t="s">
        <v>396</v>
      </c>
      <c r="R1894" s="32" t="s">
        <v>231</v>
      </c>
      <c r="S1894" s="45" t="s">
        <v>262</v>
      </c>
      <c r="T1894" s="42" t="str">
        <f>VLOOKUP(Tabla1[[#This Row],[AREA]],Hoja1!A:B,2,FALSE)</f>
        <v>11. Salud pública y seguridad ciudadana</v>
      </c>
      <c r="U1894" s="45" t="s">
        <v>118</v>
      </c>
      <c r="V1894" s="42" t="str">
        <f>VLOOKUP(Tabla1[[#This Row],[PROGRAMA]],Hoja1!A:B,2,FALSE)</f>
        <v>1621. Recogida de residuos</v>
      </c>
      <c r="W1894" s="45">
        <v>64</v>
      </c>
      <c r="X1894" s="45">
        <v>22199</v>
      </c>
    </row>
    <row r="1895" spans="1:24" x14ac:dyDescent="0.25">
      <c r="A1895" s="58">
        <v>220260007031</v>
      </c>
      <c r="B1895" s="59" t="s">
        <v>485</v>
      </c>
      <c r="C1895" s="60">
        <v>46092</v>
      </c>
      <c r="D1895" s="58">
        <v>22026001960</v>
      </c>
      <c r="E1895" s="59" t="s">
        <v>486</v>
      </c>
      <c r="F1895" s="61">
        <v>986.34</v>
      </c>
      <c r="G1895" s="59" t="s">
        <v>2335</v>
      </c>
      <c r="H1895" s="59" t="s">
        <v>3252</v>
      </c>
      <c r="I1895" s="62">
        <v>300</v>
      </c>
      <c r="J1895" s="59" t="s">
        <v>455</v>
      </c>
      <c r="K1895" s="59" t="s">
        <v>455</v>
      </c>
      <c r="L1895" s="59" t="s">
        <v>473</v>
      </c>
      <c r="M1895" s="59" t="s">
        <v>457</v>
      </c>
      <c r="N1895" s="59" t="s">
        <v>458</v>
      </c>
      <c r="O1895" s="65" t="s">
        <v>280</v>
      </c>
      <c r="P1895" s="65" t="s">
        <v>242</v>
      </c>
      <c r="Q1895" s="45" t="s">
        <v>396</v>
      </c>
      <c r="R1895" s="32" t="s">
        <v>231</v>
      </c>
      <c r="S1895" s="45" t="s">
        <v>72</v>
      </c>
      <c r="T1895" s="42" t="str">
        <f>VLOOKUP(Tabla1[[#This Row],[AREA]],Hoja1!A:B,2,FALSE)</f>
        <v>07. Medio ambiente</v>
      </c>
      <c r="U1895" s="45" t="s">
        <v>126</v>
      </c>
      <c r="V1895" s="42" t="str">
        <f>VLOOKUP(Tabla1[[#This Row],[PROGRAMA]],Hoja1!A:B,2,FALSE)</f>
        <v>1711. Parques y jardines</v>
      </c>
      <c r="W1895" s="45">
        <v>64</v>
      </c>
      <c r="X1895" s="45">
        <v>22199</v>
      </c>
    </row>
    <row r="1896" spans="1:24" x14ac:dyDescent="0.25">
      <c r="A1896" s="58">
        <v>220260007062</v>
      </c>
      <c r="B1896" s="59" t="s">
        <v>485</v>
      </c>
      <c r="C1896" s="60">
        <v>46092</v>
      </c>
      <c r="D1896" s="58">
        <v>22026002213</v>
      </c>
      <c r="E1896" s="59" t="s">
        <v>2713</v>
      </c>
      <c r="F1896" s="61">
        <v>89.33</v>
      </c>
      <c r="G1896" s="59" t="s">
        <v>2335</v>
      </c>
      <c r="H1896" s="59" t="s">
        <v>3253</v>
      </c>
      <c r="I1896" s="62">
        <v>300</v>
      </c>
      <c r="J1896" s="59" t="s">
        <v>455</v>
      </c>
      <c r="K1896" s="59" t="s">
        <v>455</v>
      </c>
      <c r="L1896" s="59" t="s">
        <v>473</v>
      </c>
      <c r="M1896" s="59" t="s">
        <v>457</v>
      </c>
      <c r="N1896" s="59" t="s">
        <v>458</v>
      </c>
      <c r="O1896" s="65" t="s">
        <v>280</v>
      </c>
      <c r="P1896" s="65" t="s">
        <v>242</v>
      </c>
      <c r="Q1896" s="45" t="s">
        <v>396</v>
      </c>
      <c r="R1896" s="32" t="s">
        <v>231</v>
      </c>
      <c r="S1896" s="45" t="s">
        <v>66</v>
      </c>
      <c r="T1896" s="42" t="str">
        <f>VLOOKUP(Tabla1[[#This Row],[AREA]],Hoja1!A:B,2,FALSE)</f>
        <v>01. Alcaldía</v>
      </c>
      <c r="U1896" s="45" t="s">
        <v>265</v>
      </c>
      <c r="V1896" s="42" t="str">
        <f>VLOOKUP(Tabla1[[#This Row],[PROGRAMA]],Hoja1!A:B,2,FALSE)</f>
        <v>4331. Desarrollo empresarial</v>
      </c>
      <c r="W1896" s="45">
        <v>64</v>
      </c>
      <c r="X1896" s="45">
        <v>212</v>
      </c>
    </row>
    <row r="1897" spans="1:24" x14ac:dyDescent="0.25">
      <c r="A1897" s="58">
        <v>220260007064</v>
      </c>
      <c r="B1897" s="59" t="s">
        <v>485</v>
      </c>
      <c r="C1897" s="60">
        <v>46092</v>
      </c>
      <c r="D1897" s="58">
        <v>22026002213</v>
      </c>
      <c r="E1897" s="59" t="s">
        <v>2713</v>
      </c>
      <c r="F1897" s="61">
        <v>76.86</v>
      </c>
      <c r="G1897" s="59" t="s">
        <v>2335</v>
      </c>
      <c r="H1897" s="59" t="s">
        <v>3254</v>
      </c>
      <c r="I1897" s="62">
        <v>300</v>
      </c>
      <c r="J1897" s="59" t="s">
        <v>455</v>
      </c>
      <c r="K1897" s="59" t="s">
        <v>455</v>
      </c>
      <c r="L1897" s="59" t="s">
        <v>473</v>
      </c>
      <c r="M1897" s="59" t="s">
        <v>457</v>
      </c>
      <c r="N1897" s="59" t="s">
        <v>458</v>
      </c>
      <c r="O1897" s="65" t="s">
        <v>280</v>
      </c>
      <c r="P1897" s="65" t="s">
        <v>242</v>
      </c>
      <c r="Q1897" s="45" t="s">
        <v>396</v>
      </c>
      <c r="R1897" s="32" t="s">
        <v>231</v>
      </c>
      <c r="S1897" s="45" t="s">
        <v>66</v>
      </c>
      <c r="T1897" s="42" t="str">
        <f>VLOOKUP(Tabla1[[#This Row],[AREA]],Hoja1!A:B,2,FALSE)</f>
        <v>01. Alcaldía</v>
      </c>
      <c r="U1897" s="45" t="s">
        <v>265</v>
      </c>
      <c r="V1897" s="42" t="str">
        <f>VLOOKUP(Tabla1[[#This Row],[PROGRAMA]],Hoja1!A:B,2,FALSE)</f>
        <v>4331. Desarrollo empresarial</v>
      </c>
      <c r="W1897" s="45">
        <v>64</v>
      </c>
      <c r="X1897" s="45">
        <v>212</v>
      </c>
    </row>
    <row r="1898" spans="1:24" x14ac:dyDescent="0.25">
      <c r="A1898" s="58">
        <v>220260007066</v>
      </c>
      <c r="B1898" s="59" t="s">
        <v>485</v>
      </c>
      <c r="C1898" s="60">
        <v>46092</v>
      </c>
      <c r="D1898" s="58">
        <v>22026002213</v>
      </c>
      <c r="E1898" s="59" t="s">
        <v>2713</v>
      </c>
      <c r="F1898" s="61">
        <v>92.99</v>
      </c>
      <c r="G1898" s="59" t="s">
        <v>2335</v>
      </c>
      <c r="H1898" s="59" t="s">
        <v>3255</v>
      </c>
      <c r="I1898" s="62">
        <v>300</v>
      </c>
      <c r="J1898" s="59" t="s">
        <v>455</v>
      </c>
      <c r="K1898" s="59" t="s">
        <v>455</v>
      </c>
      <c r="L1898" s="59" t="s">
        <v>473</v>
      </c>
      <c r="M1898" s="59" t="s">
        <v>457</v>
      </c>
      <c r="N1898" s="59" t="s">
        <v>458</v>
      </c>
      <c r="O1898" s="65" t="s">
        <v>280</v>
      </c>
      <c r="P1898" s="65" t="s">
        <v>242</v>
      </c>
      <c r="Q1898" s="45" t="s">
        <v>396</v>
      </c>
      <c r="R1898" s="32" t="s">
        <v>231</v>
      </c>
      <c r="S1898" s="45" t="s">
        <v>66</v>
      </c>
      <c r="T1898" s="42" t="str">
        <f>VLOOKUP(Tabla1[[#This Row],[AREA]],Hoja1!A:B,2,FALSE)</f>
        <v>01. Alcaldía</v>
      </c>
      <c r="U1898" s="45" t="s">
        <v>265</v>
      </c>
      <c r="V1898" s="42" t="str">
        <f>VLOOKUP(Tabla1[[#This Row],[PROGRAMA]],Hoja1!A:B,2,FALSE)</f>
        <v>4331. Desarrollo empresarial</v>
      </c>
      <c r="W1898" s="45">
        <v>64</v>
      </c>
      <c r="X1898" s="45">
        <v>212</v>
      </c>
    </row>
    <row r="1899" spans="1:24" x14ac:dyDescent="0.25">
      <c r="A1899" s="58">
        <v>220260007183</v>
      </c>
      <c r="B1899" s="59" t="s">
        <v>485</v>
      </c>
      <c r="C1899" s="60">
        <v>46092</v>
      </c>
      <c r="D1899" s="58">
        <v>22026002213</v>
      </c>
      <c r="E1899" s="59" t="s">
        <v>2713</v>
      </c>
      <c r="F1899" s="61">
        <v>171.95</v>
      </c>
      <c r="G1899" s="59" t="s">
        <v>2335</v>
      </c>
      <c r="H1899" s="59" t="s">
        <v>3256</v>
      </c>
      <c r="I1899" s="62">
        <v>300</v>
      </c>
      <c r="J1899" s="59" t="s">
        <v>455</v>
      </c>
      <c r="K1899" s="59" t="s">
        <v>455</v>
      </c>
      <c r="L1899" s="59" t="s">
        <v>473</v>
      </c>
      <c r="M1899" s="59" t="s">
        <v>457</v>
      </c>
      <c r="N1899" s="59" t="s">
        <v>458</v>
      </c>
      <c r="O1899" s="65" t="s">
        <v>280</v>
      </c>
      <c r="P1899" s="65" t="s">
        <v>242</v>
      </c>
      <c r="Q1899" s="45" t="s">
        <v>396</v>
      </c>
      <c r="R1899" s="32" t="s">
        <v>231</v>
      </c>
      <c r="S1899" s="45" t="s">
        <v>66</v>
      </c>
      <c r="T1899" s="42" t="str">
        <f>VLOOKUP(Tabla1[[#This Row],[AREA]],Hoja1!A:B,2,FALSE)</f>
        <v>01. Alcaldía</v>
      </c>
      <c r="U1899" s="45" t="s">
        <v>265</v>
      </c>
      <c r="V1899" s="42" t="str">
        <f>VLOOKUP(Tabla1[[#This Row],[PROGRAMA]],Hoja1!A:B,2,FALSE)</f>
        <v>4331. Desarrollo empresarial</v>
      </c>
      <c r="W1899" s="45">
        <v>64</v>
      </c>
      <c r="X1899" s="45">
        <v>212</v>
      </c>
    </row>
    <row r="1900" spans="1:24" x14ac:dyDescent="0.25">
      <c r="A1900" s="58">
        <v>220260007574</v>
      </c>
      <c r="B1900" s="59" t="s">
        <v>451</v>
      </c>
      <c r="C1900" s="60">
        <v>46094</v>
      </c>
      <c r="D1900" s="58">
        <v>22026002801</v>
      </c>
      <c r="E1900" s="59" t="s">
        <v>2485</v>
      </c>
      <c r="F1900" s="61">
        <v>726</v>
      </c>
      <c r="G1900" s="59" t="s">
        <v>2267</v>
      </c>
      <c r="H1900" s="59" t="s">
        <v>3257</v>
      </c>
      <c r="I1900" s="62">
        <v>220</v>
      </c>
      <c r="J1900" s="59" t="s">
        <v>455</v>
      </c>
      <c r="K1900" s="59" t="s">
        <v>455</v>
      </c>
      <c r="L1900" s="59" t="s">
        <v>456</v>
      </c>
      <c r="M1900" s="59" t="s">
        <v>467</v>
      </c>
      <c r="N1900" s="59" t="s">
        <v>468</v>
      </c>
      <c r="O1900" s="65" t="s">
        <v>281</v>
      </c>
      <c r="P1900" s="65" t="s">
        <v>242</v>
      </c>
      <c r="Q1900" s="45" t="s">
        <v>396</v>
      </c>
      <c r="R1900" s="32" t="s">
        <v>231</v>
      </c>
      <c r="S1900" s="45" t="s">
        <v>73</v>
      </c>
      <c r="T1900" s="42" t="str">
        <f>VLOOKUP(Tabla1[[#This Row],[AREA]],Hoja1!A:B,2,FALSE)</f>
        <v>08. Tráfico y movilidad</v>
      </c>
      <c r="U1900" s="45" t="s">
        <v>117</v>
      </c>
      <c r="V1900" s="42" t="str">
        <f>VLOOKUP(Tabla1[[#This Row],[PROGRAMA]],Hoja1!A:B,2,FALSE)</f>
        <v>1532. Pavimentación vias públicas y otros servicios urbanísticos</v>
      </c>
      <c r="W1900" s="45">
        <v>64</v>
      </c>
      <c r="X1900" s="45">
        <v>204</v>
      </c>
    </row>
    <row r="1901" spans="1:24" x14ac:dyDescent="0.25">
      <c r="A1901" s="58">
        <v>220260008091</v>
      </c>
      <c r="B1901" s="59" t="s">
        <v>485</v>
      </c>
      <c r="C1901" s="60">
        <v>46099</v>
      </c>
      <c r="D1901" s="58">
        <v>22026000422</v>
      </c>
      <c r="E1901" s="59" t="s">
        <v>2707</v>
      </c>
      <c r="F1901" s="61">
        <v>39.049999999999997</v>
      </c>
      <c r="G1901" s="59" t="s">
        <v>2335</v>
      </c>
      <c r="H1901" s="59" t="s">
        <v>3258</v>
      </c>
      <c r="I1901" s="62">
        <v>300</v>
      </c>
      <c r="J1901" s="59" t="s">
        <v>455</v>
      </c>
      <c r="K1901" s="59" t="s">
        <v>455</v>
      </c>
      <c r="L1901" s="59" t="s">
        <v>473</v>
      </c>
      <c r="M1901" s="59" t="s">
        <v>457</v>
      </c>
      <c r="N1901" s="59" t="s">
        <v>458</v>
      </c>
      <c r="O1901" s="65" t="s">
        <v>280</v>
      </c>
      <c r="P1901" s="65" t="s">
        <v>242</v>
      </c>
      <c r="Q1901" s="45" t="s">
        <v>396</v>
      </c>
      <c r="R1901" s="32" t="s">
        <v>231</v>
      </c>
      <c r="S1901" s="45" t="s">
        <v>262</v>
      </c>
      <c r="T1901" s="42" t="str">
        <f>VLOOKUP(Tabla1[[#This Row],[AREA]],Hoja1!A:B,2,FALSE)</f>
        <v>11. Salud pública y seguridad ciudadana</v>
      </c>
      <c r="U1901" s="45" t="s">
        <v>118</v>
      </c>
      <c r="V1901" s="42" t="str">
        <f>VLOOKUP(Tabla1[[#This Row],[PROGRAMA]],Hoja1!A:B,2,FALSE)</f>
        <v>1621. Recogida de residuos</v>
      </c>
      <c r="W1901" s="45">
        <v>64</v>
      </c>
      <c r="X1901" s="45">
        <v>22199</v>
      </c>
    </row>
    <row r="1902" spans="1:24" x14ac:dyDescent="0.25">
      <c r="A1902" s="58">
        <v>220260008093</v>
      </c>
      <c r="B1902" s="59" t="s">
        <v>485</v>
      </c>
      <c r="C1902" s="60">
        <v>46099</v>
      </c>
      <c r="D1902" s="58">
        <v>22026000422</v>
      </c>
      <c r="E1902" s="59" t="s">
        <v>2707</v>
      </c>
      <c r="F1902" s="61">
        <v>8.2200000000000006</v>
      </c>
      <c r="G1902" s="59" t="s">
        <v>2335</v>
      </c>
      <c r="H1902" s="59" t="s">
        <v>2708</v>
      </c>
      <c r="I1902" s="62">
        <v>300</v>
      </c>
      <c r="J1902" s="59" t="s">
        <v>455</v>
      </c>
      <c r="K1902" s="59" t="s">
        <v>455</v>
      </c>
      <c r="L1902" s="59" t="s">
        <v>473</v>
      </c>
      <c r="M1902" s="59" t="s">
        <v>457</v>
      </c>
      <c r="N1902" s="59" t="s">
        <v>458</v>
      </c>
      <c r="O1902" s="65" t="s">
        <v>280</v>
      </c>
      <c r="P1902" s="65" t="s">
        <v>242</v>
      </c>
      <c r="Q1902" s="45" t="s">
        <v>396</v>
      </c>
      <c r="R1902" s="32" t="s">
        <v>231</v>
      </c>
      <c r="S1902" s="45" t="s">
        <v>262</v>
      </c>
      <c r="T1902" s="42" t="str">
        <f>VLOOKUP(Tabla1[[#This Row],[AREA]],Hoja1!A:B,2,FALSE)</f>
        <v>11. Salud pública y seguridad ciudadana</v>
      </c>
      <c r="U1902" s="45" t="s">
        <v>118</v>
      </c>
      <c r="V1902" s="42" t="str">
        <f>VLOOKUP(Tabla1[[#This Row],[PROGRAMA]],Hoja1!A:B,2,FALSE)</f>
        <v>1621. Recogida de residuos</v>
      </c>
      <c r="W1902" s="45">
        <v>64</v>
      </c>
      <c r="X1902" s="45">
        <v>22199</v>
      </c>
    </row>
    <row r="1903" spans="1:24" x14ac:dyDescent="0.25">
      <c r="A1903" s="58">
        <v>220260008095</v>
      </c>
      <c r="B1903" s="59" t="s">
        <v>485</v>
      </c>
      <c r="C1903" s="60">
        <v>46099</v>
      </c>
      <c r="D1903" s="58">
        <v>22026000422</v>
      </c>
      <c r="E1903" s="59" t="s">
        <v>2707</v>
      </c>
      <c r="F1903" s="61">
        <v>109.08</v>
      </c>
      <c r="G1903" s="59" t="s">
        <v>2335</v>
      </c>
      <c r="H1903" s="59" t="s">
        <v>3259</v>
      </c>
      <c r="I1903" s="62">
        <v>300</v>
      </c>
      <c r="J1903" s="59" t="s">
        <v>455</v>
      </c>
      <c r="K1903" s="59" t="s">
        <v>455</v>
      </c>
      <c r="L1903" s="59" t="s">
        <v>473</v>
      </c>
      <c r="M1903" s="59" t="s">
        <v>457</v>
      </c>
      <c r="N1903" s="59" t="s">
        <v>458</v>
      </c>
      <c r="O1903" s="65" t="s">
        <v>280</v>
      </c>
      <c r="P1903" s="65" t="s">
        <v>242</v>
      </c>
      <c r="Q1903" s="45" t="s">
        <v>396</v>
      </c>
      <c r="R1903" s="32" t="s">
        <v>231</v>
      </c>
      <c r="S1903" s="45" t="s">
        <v>262</v>
      </c>
      <c r="T1903" s="42" t="str">
        <f>VLOOKUP(Tabla1[[#This Row],[AREA]],Hoja1!A:B,2,FALSE)</f>
        <v>11. Salud pública y seguridad ciudadana</v>
      </c>
      <c r="U1903" s="45" t="s">
        <v>118</v>
      </c>
      <c r="V1903" s="42" t="str">
        <f>VLOOKUP(Tabla1[[#This Row],[PROGRAMA]],Hoja1!A:B,2,FALSE)</f>
        <v>1621. Recogida de residuos</v>
      </c>
      <c r="W1903" s="45">
        <v>64</v>
      </c>
      <c r="X1903" s="45">
        <v>22199</v>
      </c>
    </row>
    <row r="1904" spans="1:24" x14ac:dyDescent="0.25">
      <c r="A1904" s="58">
        <v>220260008129</v>
      </c>
      <c r="B1904" s="59" t="s">
        <v>485</v>
      </c>
      <c r="C1904" s="60">
        <v>46099</v>
      </c>
      <c r="D1904" s="58">
        <v>22026000943</v>
      </c>
      <c r="E1904" s="59" t="s">
        <v>507</v>
      </c>
      <c r="F1904" s="61">
        <v>186.86</v>
      </c>
      <c r="G1904" s="59" t="s">
        <v>2335</v>
      </c>
      <c r="H1904" s="59" t="s">
        <v>3260</v>
      </c>
      <c r="I1904" s="62">
        <v>300</v>
      </c>
      <c r="J1904" s="59" t="s">
        <v>455</v>
      </c>
      <c r="K1904" s="59" t="s">
        <v>455</v>
      </c>
      <c r="L1904" s="59" t="s">
        <v>473</v>
      </c>
      <c r="M1904" s="59" t="s">
        <v>457</v>
      </c>
      <c r="N1904" s="59" t="s">
        <v>458</v>
      </c>
      <c r="O1904" s="65" t="s">
        <v>280</v>
      </c>
      <c r="P1904" s="65" t="s">
        <v>242</v>
      </c>
      <c r="Q1904" s="45" t="s">
        <v>396</v>
      </c>
      <c r="R1904" s="32" t="s">
        <v>231</v>
      </c>
      <c r="S1904" s="45" t="s">
        <v>71</v>
      </c>
      <c r="T1904" s="42" t="str">
        <f>VLOOKUP(Tabla1[[#This Row],[AREA]],Hoja1!A:B,2,FALSE)</f>
        <v>06. Educación y cultura</v>
      </c>
      <c r="U1904" s="45" t="s">
        <v>147</v>
      </c>
      <c r="V1904" s="42" t="str">
        <f>VLOOKUP(Tabla1[[#This Row],[PROGRAMA]],Hoja1!A:B,2,FALSE)</f>
        <v>3232. Conservación y mantenimiento centros educación infantil y primaria</v>
      </c>
      <c r="W1904" s="45">
        <v>64</v>
      </c>
      <c r="X1904" s="45">
        <v>212</v>
      </c>
    </row>
    <row r="1905" spans="1:24" x14ac:dyDescent="0.25">
      <c r="A1905" s="58">
        <v>220260008131</v>
      </c>
      <c r="B1905" s="59" t="s">
        <v>485</v>
      </c>
      <c r="C1905" s="60">
        <v>46099</v>
      </c>
      <c r="D1905" s="58">
        <v>22026000943</v>
      </c>
      <c r="E1905" s="59" t="s">
        <v>507</v>
      </c>
      <c r="F1905" s="61">
        <v>48.5</v>
      </c>
      <c r="G1905" s="59" t="s">
        <v>2335</v>
      </c>
      <c r="H1905" s="59" t="s">
        <v>3261</v>
      </c>
      <c r="I1905" s="62">
        <v>300</v>
      </c>
      <c r="J1905" s="59" t="s">
        <v>455</v>
      </c>
      <c r="K1905" s="59" t="s">
        <v>455</v>
      </c>
      <c r="L1905" s="59" t="s">
        <v>473</v>
      </c>
      <c r="M1905" s="59" t="s">
        <v>457</v>
      </c>
      <c r="N1905" s="59" t="s">
        <v>458</v>
      </c>
      <c r="O1905" s="65" t="s">
        <v>280</v>
      </c>
      <c r="P1905" s="65" t="s">
        <v>242</v>
      </c>
      <c r="Q1905" s="45" t="s">
        <v>396</v>
      </c>
      <c r="R1905" s="32" t="s">
        <v>231</v>
      </c>
      <c r="S1905" s="45" t="s">
        <v>71</v>
      </c>
      <c r="T1905" s="42" t="str">
        <f>VLOOKUP(Tabla1[[#This Row],[AREA]],Hoja1!A:B,2,FALSE)</f>
        <v>06. Educación y cultura</v>
      </c>
      <c r="U1905" s="45" t="s">
        <v>147</v>
      </c>
      <c r="V1905" s="42" t="str">
        <f>VLOOKUP(Tabla1[[#This Row],[PROGRAMA]],Hoja1!A:B,2,FALSE)</f>
        <v>3232. Conservación y mantenimiento centros educación infantil y primaria</v>
      </c>
      <c r="W1905" s="45">
        <v>64</v>
      </c>
      <c r="X1905" s="45">
        <v>212</v>
      </c>
    </row>
    <row r="1906" spans="1:24" x14ac:dyDescent="0.25">
      <c r="A1906" s="58">
        <v>220260008133</v>
      </c>
      <c r="B1906" s="59" t="s">
        <v>485</v>
      </c>
      <c r="C1906" s="60">
        <v>46099</v>
      </c>
      <c r="D1906" s="58">
        <v>22026000943</v>
      </c>
      <c r="E1906" s="59" t="s">
        <v>507</v>
      </c>
      <c r="F1906" s="61">
        <v>48.5</v>
      </c>
      <c r="G1906" s="59" t="s">
        <v>2335</v>
      </c>
      <c r="H1906" s="59" t="s">
        <v>3262</v>
      </c>
      <c r="I1906" s="62">
        <v>300</v>
      </c>
      <c r="J1906" s="59" t="s">
        <v>455</v>
      </c>
      <c r="K1906" s="59" t="s">
        <v>455</v>
      </c>
      <c r="L1906" s="59" t="s">
        <v>473</v>
      </c>
      <c r="M1906" s="59" t="s">
        <v>457</v>
      </c>
      <c r="N1906" s="59" t="s">
        <v>458</v>
      </c>
      <c r="O1906" s="65" t="s">
        <v>280</v>
      </c>
      <c r="P1906" s="65" t="s">
        <v>242</v>
      </c>
      <c r="Q1906" s="45" t="s">
        <v>396</v>
      </c>
      <c r="R1906" s="32" t="s">
        <v>231</v>
      </c>
      <c r="S1906" s="45" t="s">
        <v>71</v>
      </c>
      <c r="T1906" s="42" t="str">
        <f>VLOOKUP(Tabla1[[#This Row],[AREA]],Hoja1!A:B,2,FALSE)</f>
        <v>06. Educación y cultura</v>
      </c>
      <c r="U1906" s="45" t="s">
        <v>147</v>
      </c>
      <c r="V1906" s="42" t="str">
        <f>VLOOKUP(Tabla1[[#This Row],[PROGRAMA]],Hoja1!A:B,2,FALSE)</f>
        <v>3232. Conservación y mantenimiento centros educación infantil y primaria</v>
      </c>
      <c r="W1906" s="45">
        <v>64</v>
      </c>
      <c r="X1906" s="45">
        <v>212</v>
      </c>
    </row>
    <row r="1907" spans="1:24" x14ac:dyDescent="0.25">
      <c r="A1907" s="58">
        <v>220260008135</v>
      </c>
      <c r="B1907" s="59" t="s">
        <v>485</v>
      </c>
      <c r="C1907" s="60">
        <v>46099</v>
      </c>
      <c r="D1907" s="58">
        <v>22026000943</v>
      </c>
      <c r="E1907" s="59" t="s">
        <v>507</v>
      </c>
      <c r="F1907" s="61">
        <v>517.89</v>
      </c>
      <c r="G1907" s="59" t="s">
        <v>2335</v>
      </c>
      <c r="H1907" s="59" t="s">
        <v>3263</v>
      </c>
      <c r="I1907" s="62">
        <v>300</v>
      </c>
      <c r="J1907" s="59" t="s">
        <v>455</v>
      </c>
      <c r="K1907" s="59" t="s">
        <v>455</v>
      </c>
      <c r="L1907" s="59" t="s">
        <v>473</v>
      </c>
      <c r="M1907" s="59" t="s">
        <v>457</v>
      </c>
      <c r="N1907" s="59" t="s">
        <v>458</v>
      </c>
      <c r="O1907" s="65" t="s">
        <v>280</v>
      </c>
      <c r="P1907" s="65" t="s">
        <v>242</v>
      </c>
      <c r="Q1907" s="45" t="s">
        <v>396</v>
      </c>
      <c r="R1907" s="32" t="s">
        <v>231</v>
      </c>
      <c r="S1907" s="45" t="s">
        <v>71</v>
      </c>
      <c r="T1907" s="42" t="str">
        <f>VLOOKUP(Tabla1[[#This Row],[AREA]],Hoja1!A:B,2,FALSE)</f>
        <v>06. Educación y cultura</v>
      </c>
      <c r="U1907" s="45" t="s">
        <v>147</v>
      </c>
      <c r="V1907" s="42" t="str">
        <f>VLOOKUP(Tabla1[[#This Row],[PROGRAMA]],Hoja1!A:B,2,FALSE)</f>
        <v>3232. Conservación y mantenimiento centros educación infantil y primaria</v>
      </c>
      <c r="W1907" s="45">
        <v>64</v>
      </c>
      <c r="X1907" s="45">
        <v>212</v>
      </c>
    </row>
    <row r="1908" spans="1:24" x14ac:dyDescent="0.25">
      <c r="A1908" s="58">
        <v>220260005117</v>
      </c>
      <c r="B1908" s="59" t="s">
        <v>451</v>
      </c>
      <c r="C1908" s="60">
        <v>46085</v>
      </c>
      <c r="D1908" s="58">
        <v>22026002661</v>
      </c>
      <c r="E1908" s="59" t="s">
        <v>537</v>
      </c>
      <c r="F1908" s="61">
        <v>345.5</v>
      </c>
      <c r="G1908" s="59" t="s">
        <v>342</v>
      </c>
      <c r="H1908" s="59" t="s">
        <v>3264</v>
      </c>
      <c r="I1908" s="62">
        <v>220</v>
      </c>
      <c r="J1908" s="59" t="s">
        <v>455</v>
      </c>
      <c r="K1908" s="59" t="s">
        <v>455</v>
      </c>
      <c r="L1908" s="59" t="s">
        <v>473</v>
      </c>
      <c r="M1908" s="59" t="s">
        <v>467</v>
      </c>
      <c r="N1908" s="59" t="s">
        <v>468</v>
      </c>
      <c r="O1908" s="65" t="s">
        <v>281</v>
      </c>
      <c r="P1908" s="65" t="s">
        <v>242</v>
      </c>
      <c r="Q1908" s="45" t="s">
        <v>396</v>
      </c>
      <c r="R1908" s="32" t="s">
        <v>231</v>
      </c>
      <c r="S1908" s="45" t="s">
        <v>262</v>
      </c>
      <c r="T1908" s="42" t="str">
        <f>VLOOKUP(Tabla1[[#This Row],[AREA]],Hoja1!A:B,2,FALSE)</f>
        <v>11. Salud pública y seguridad ciudadana</v>
      </c>
      <c r="U1908" s="45" t="s">
        <v>112</v>
      </c>
      <c r="V1908" s="42" t="str">
        <f>VLOOKUP(Tabla1[[#This Row],[PROGRAMA]],Hoja1!A:B,2,FALSE)</f>
        <v>1361. Prevención y extinción de incencios</v>
      </c>
      <c r="W1908" s="45">
        <v>64</v>
      </c>
      <c r="X1908" s="45">
        <v>22199</v>
      </c>
    </row>
    <row r="1909" spans="1:24" x14ac:dyDescent="0.25">
      <c r="A1909" s="58">
        <v>220260009008</v>
      </c>
      <c r="B1909" s="59" t="s">
        <v>485</v>
      </c>
      <c r="C1909" s="60">
        <v>46106</v>
      </c>
      <c r="D1909" s="58">
        <v>22026000943</v>
      </c>
      <c r="E1909" s="59" t="s">
        <v>507</v>
      </c>
      <c r="F1909" s="61">
        <v>48.5</v>
      </c>
      <c r="G1909" s="59" t="s">
        <v>2335</v>
      </c>
      <c r="H1909" s="59" t="s">
        <v>3265</v>
      </c>
      <c r="I1909" s="62">
        <v>300</v>
      </c>
      <c r="J1909" s="59" t="s">
        <v>455</v>
      </c>
      <c r="K1909" s="59" t="s">
        <v>455</v>
      </c>
      <c r="L1909" s="59" t="s">
        <v>473</v>
      </c>
      <c r="M1909" s="59" t="s">
        <v>457</v>
      </c>
      <c r="N1909" s="59" t="s">
        <v>458</v>
      </c>
      <c r="O1909" s="65" t="s">
        <v>280</v>
      </c>
      <c r="P1909" s="65" t="s">
        <v>242</v>
      </c>
      <c r="Q1909" s="45" t="s">
        <v>396</v>
      </c>
      <c r="R1909" s="32" t="s">
        <v>231</v>
      </c>
      <c r="S1909" s="45" t="s">
        <v>71</v>
      </c>
      <c r="T1909" s="42" t="str">
        <f>VLOOKUP(Tabla1[[#This Row],[AREA]],Hoja1!A:B,2,FALSE)</f>
        <v>06. Educación y cultura</v>
      </c>
      <c r="U1909" s="45" t="s">
        <v>147</v>
      </c>
      <c r="V1909" s="42" t="str">
        <f>VLOOKUP(Tabla1[[#This Row],[PROGRAMA]],Hoja1!A:B,2,FALSE)</f>
        <v>3232. Conservación y mantenimiento centros educación infantil y primaria</v>
      </c>
      <c r="W1909" s="45">
        <v>64</v>
      </c>
      <c r="X1909" s="45">
        <v>212</v>
      </c>
    </row>
    <row r="1910" spans="1:24" x14ac:dyDescent="0.25">
      <c r="A1910" s="58">
        <v>220260004954</v>
      </c>
      <c r="B1910" s="59" t="s">
        <v>485</v>
      </c>
      <c r="C1910" s="60">
        <v>46085</v>
      </c>
      <c r="D1910" s="58">
        <v>22026000689</v>
      </c>
      <c r="E1910" s="59" t="s">
        <v>971</v>
      </c>
      <c r="F1910" s="61">
        <v>1295.97</v>
      </c>
      <c r="G1910" s="59" t="s">
        <v>1773</v>
      </c>
      <c r="H1910" s="59" t="s">
        <v>2615</v>
      </c>
      <c r="I1910" s="62">
        <v>300</v>
      </c>
      <c r="J1910" s="59" t="s">
        <v>494</v>
      </c>
      <c r="K1910" s="59" t="s">
        <v>494</v>
      </c>
      <c r="L1910" s="59" t="s">
        <v>473</v>
      </c>
      <c r="M1910" s="59" t="s">
        <v>457</v>
      </c>
      <c r="N1910" s="59" t="s">
        <v>458</v>
      </c>
      <c r="O1910" s="65" t="s">
        <v>280</v>
      </c>
      <c r="P1910" s="65" t="s">
        <v>242</v>
      </c>
      <c r="Q1910" s="45" t="s">
        <v>396</v>
      </c>
      <c r="R1910" s="32" t="s">
        <v>231</v>
      </c>
      <c r="S1910" s="45" t="s">
        <v>262</v>
      </c>
      <c r="T1910" s="42" t="str">
        <f>VLOOKUP(Tabla1[[#This Row],[AREA]],Hoja1!A:B,2,FALSE)</f>
        <v>11. Salud pública y seguridad ciudadana</v>
      </c>
      <c r="U1910" s="45" t="s">
        <v>118</v>
      </c>
      <c r="V1910" s="42" t="str">
        <f>VLOOKUP(Tabla1[[#This Row],[PROGRAMA]],Hoja1!A:B,2,FALSE)</f>
        <v>1621. Recogida de residuos</v>
      </c>
      <c r="W1910" s="45">
        <v>64</v>
      </c>
      <c r="X1910" s="45">
        <v>214</v>
      </c>
    </row>
    <row r="1911" spans="1:24" x14ac:dyDescent="0.25">
      <c r="A1911" s="58">
        <v>220260004960</v>
      </c>
      <c r="B1911" s="59" t="s">
        <v>485</v>
      </c>
      <c r="C1911" s="60">
        <v>46085</v>
      </c>
      <c r="D1911" s="58">
        <v>22026000689</v>
      </c>
      <c r="E1911" s="59" t="s">
        <v>971</v>
      </c>
      <c r="F1911" s="61">
        <v>1004.76</v>
      </c>
      <c r="G1911" s="59" t="s">
        <v>1773</v>
      </c>
      <c r="H1911" s="59" t="s">
        <v>2615</v>
      </c>
      <c r="I1911" s="62">
        <v>300</v>
      </c>
      <c r="J1911" s="59" t="s">
        <v>494</v>
      </c>
      <c r="K1911" s="59" t="s">
        <v>494</v>
      </c>
      <c r="L1911" s="59" t="s">
        <v>473</v>
      </c>
      <c r="M1911" s="59" t="s">
        <v>457</v>
      </c>
      <c r="N1911" s="59" t="s">
        <v>458</v>
      </c>
      <c r="O1911" s="65" t="s">
        <v>280</v>
      </c>
      <c r="P1911" s="65" t="s">
        <v>242</v>
      </c>
      <c r="Q1911" s="45" t="s">
        <v>396</v>
      </c>
      <c r="R1911" s="32" t="s">
        <v>231</v>
      </c>
      <c r="S1911" s="45" t="s">
        <v>262</v>
      </c>
      <c r="T1911" s="42" t="str">
        <f>VLOOKUP(Tabla1[[#This Row],[AREA]],Hoja1!A:B,2,FALSE)</f>
        <v>11. Salud pública y seguridad ciudadana</v>
      </c>
      <c r="U1911" s="45" t="s">
        <v>118</v>
      </c>
      <c r="V1911" s="42" t="str">
        <f>VLOOKUP(Tabla1[[#This Row],[PROGRAMA]],Hoja1!A:B,2,FALSE)</f>
        <v>1621. Recogida de residuos</v>
      </c>
      <c r="W1911" s="45">
        <v>64</v>
      </c>
      <c r="X1911" s="45">
        <v>214</v>
      </c>
    </row>
    <row r="1912" spans="1:24" x14ac:dyDescent="0.25">
      <c r="A1912" s="58">
        <v>220260004964</v>
      </c>
      <c r="B1912" s="59" t="s">
        <v>485</v>
      </c>
      <c r="C1912" s="60">
        <v>46085</v>
      </c>
      <c r="D1912" s="58">
        <v>22026000689</v>
      </c>
      <c r="E1912" s="59" t="s">
        <v>971</v>
      </c>
      <c r="F1912" s="61">
        <v>1295.97</v>
      </c>
      <c r="G1912" s="59" t="s">
        <v>1773</v>
      </c>
      <c r="H1912" s="59" t="s">
        <v>2615</v>
      </c>
      <c r="I1912" s="62">
        <v>300</v>
      </c>
      <c r="J1912" s="59" t="s">
        <v>494</v>
      </c>
      <c r="K1912" s="59" t="s">
        <v>494</v>
      </c>
      <c r="L1912" s="59" t="s">
        <v>456</v>
      </c>
      <c r="M1912" s="59" t="s">
        <v>457</v>
      </c>
      <c r="N1912" s="59" t="s">
        <v>458</v>
      </c>
      <c r="O1912" s="65" t="s">
        <v>280</v>
      </c>
      <c r="P1912" s="65" t="s">
        <v>242</v>
      </c>
      <c r="Q1912" s="45" t="s">
        <v>396</v>
      </c>
      <c r="R1912" s="32" t="s">
        <v>231</v>
      </c>
      <c r="S1912" s="45" t="s">
        <v>262</v>
      </c>
      <c r="T1912" s="42" t="str">
        <f>VLOOKUP(Tabla1[[#This Row],[AREA]],Hoja1!A:B,2,FALSE)</f>
        <v>11. Salud pública y seguridad ciudadana</v>
      </c>
      <c r="U1912" s="45" t="s">
        <v>118</v>
      </c>
      <c r="V1912" s="42" t="str">
        <f>VLOOKUP(Tabla1[[#This Row],[PROGRAMA]],Hoja1!A:B,2,FALSE)</f>
        <v>1621. Recogida de residuos</v>
      </c>
      <c r="W1912" s="45">
        <v>64</v>
      </c>
      <c r="X1912" s="45">
        <v>214</v>
      </c>
    </row>
    <row r="1913" spans="1:24" x14ac:dyDescent="0.25">
      <c r="A1913" s="58">
        <v>220260004966</v>
      </c>
      <c r="B1913" s="59" t="s">
        <v>485</v>
      </c>
      <c r="C1913" s="60">
        <v>46085</v>
      </c>
      <c r="D1913" s="58">
        <v>22026000689</v>
      </c>
      <c r="E1913" s="59" t="s">
        <v>971</v>
      </c>
      <c r="F1913" s="61">
        <v>1295.97</v>
      </c>
      <c r="G1913" s="59" t="s">
        <v>1773</v>
      </c>
      <c r="H1913" s="59" t="s">
        <v>2615</v>
      </c>
      <c r="I1913" s="62">
        <v>300</v>
      </c>
      <c r="J1913" s="59" t="s">
        <v>494</v>
      </c>
      <c r="K1913" s="59" t="s">
        <v>494</v>
      </c>
      <c r="L1913" s="59" t="s">
        <v>456</v>
      </c>
      <c r="M1913" s="59" t="s">
        <v>457</v>
      </c>
      <c r="N1913" s="59" t="s">
        <v>458</v>
      </c>
      <c r="O1913" s="65" t="s">
        <v>280</v>
      </c>
      <c r="P1913" s="65" t="s">
        <v>242</v>
      </c>
      <c r="Q1913" s="45" t="s">
        <v>396</v>
      </c>
      <c r="R1913" s="32" t="s">
        <v>231</v>
      </c>
      <c r="S1913" s="45" t="s">
        <v>262</v>
      </c>
      <c r="T1913" s="42" t="str">
        <f>VLOOKUP(Tabla1[[#This Row],[AREA]],Hoja1!A:B,2,FALSE)</f>
        <v>11. Salud pública y seguridad ciudadana</v>
      </c>
      <c r="U1913" s="45" t="s">
        <v>118</v>
      </c>
      <c r="V1913" s="42" t="str">
        <f>VLOOKUP(Tabla1[[#This Row],[PROGRAMA]],Hoja1!A:B,2,FALSE)</f>
        <v>1621. Recogida de residuos</v>
      </c>
      <c r="W1913" s="45">
        <v>64</v>
      </c>
      <c r="X1913" s="45">
        <v>214</v>
      </c>
    </row>
    <row r="1914" spans="1:24" x14ac:dyDescent="0.25">
      <c r="A1914" s="58">
        <v>220260004984</v>
      </c>
      <c r="B1914" s="59" t="s">
        <v>485</v>
      </c>
      <c r="C1914" s="60">
        <v>46085</v>
      </c>
      <c r="D1914" s="58">
        <v>22026000690</v>
      </c>
      <c r="E1914" s="59" t="s">
        <v>808</v>
      </c>
      <c r="F1914" s="61">
        <v>1139.8</v>
      </c>
      <c r="G1914" s="59" t="s">
        <v>1773</v>
      </c>
      <c r="H1914" s="59" t="s">
        <v>2691</v>
      </c>
      <c r="I1914" s="62">
        <v>300</v>
      </c>
      <c r="J1914" s="59" t="s">
        <v>494</v>
      </c>
      <c r="K1914" s="59" t="s">
        <v>494</v>
      </c>
      <c r="L1914" s="59" t="s">
        <v>473</v>
      </c>
      <c r="M1914" s="59" t="s">
        <v>457</v>
      </c>
      <c r="N1914" s="59" t="s">
        <v>458</v>
      </c>
      <c r="O1914" s="65" t="s">
        <v>280</v>
      </c>
      <c r="P1914" s="65" t="s">
        <v>242</v>
      </c>
      <c r="Q1914" s="45" t="s">
        <v>396</v>
      </c>
      <c r="R1914" s="32" t="s">
        <v>231</v>
      </c>
      <c r="S1914" s="45" t="s">
        <v>262</v>
      </c>
      <c r="T1914" s="42" t="str">
        <f>VLOOKUP(Tabla1[[#This Row],[AREA]],Hoja1!A:B,2,FALSE)</f>
        <v>11. Salud pública y seguridad ciudadana</v>
      </c>
      <c r="U1914" s="45" t="s">
        <v>121</v>
      </c>
      <c r="V1914" s="42" t="str">
        <f>VLOOKUP(Tabla1[[#This Row],[PROGRAMA]],Hoja1!A:B,2,FALSE)</f>
        <v>1631. Limpieza viaria</v>
      </c>
      <c r="W1914" s="45">
        <v>64</v>
      </c>
      <c r="X1914" s="45">
        <v>214</v>
      </c>
    </row>
    <row r="1915" spans="1:24" x14ac:dyDescent="0.25">
      <c r="A1915" s="58">
        <v>220260006287</v>
      </c>
      <c r="B1915" s="59" t="s">
        <v>451</v>
      </c>
      <c r="C1915" s="60">
        <v>46087</v>
      </c>
      <c r="D1915" s="58">
        <v>22026002717</v>
      </c>
      <c r="E1915" s="59" t="s">
        <v>968</v>
      </c>
      <c r="F1915" s="61">
        <v>298</v>
      </c>
      <c r="G1915" s="59" t="s">
        <v>3266</v>
      </c>
      <c r="H1915" s="59" t="s">
        <v>3267</v>
      </c>
      <c r="I1915" s="62">
        <v>220</v>
      </c>
      <c r="J1915" s="59" t="s">
        <v>455</v>
      </c>
      <c r="K1915" s="59" t="s">
        <v>455</v>
      </c>
      <c r="L1915" s="59" t="s">
        <v>473</v>
      </c>
      <c r="M1915" s="59" t="s">
        <v>467</v>
      </c>
      <c r="N1915" s="59" t="s">
        <v>468</v>
      </c>
      <c r="O1915" s="65" t="s">
        <v>281</v>
      </c>
      <c r="P1915" s="65" t="s">
        <v>242</v>
      </c>
      <c r="Q1915" s="45" t="s">
        <v>396</v>
      </c>
      <c r="R1915" s="32" t="s">
        <v>231</v>
      </c>
      <c r="S1915" s="45" t="s">
        <v>262</v>
      </c>
      <c r="T1915" s="42" t="str">
        <f>VLOOKUP(Tabla1[[#This Row],[AREA]],Hoja1!A:B,2,FALSE)</f>
        <v>11. Salud pública y seguridad ciudadana</v>
      </c>
      <c r="U1915" s="45" t="s">
        <v>106</v>
      </c>
      <c r="V1915" s="42" t="str">
        <f>VLOOKUP(Tabla1[[#This Row],[PROGRAMA]],Hoja1!A:B,2,FALSE)</f>
        <v>1321. Policía municipal</v>
      </c>
      <c r="W1915" s="45">
        <v>64</v>
      </c>
      <c r="X1915" s="45">
        <v>22699</v>
      </c>
    </row>
    <row r="1916" spans="1:24" x14ac:dyDescent="0.25">
      <c r="A1916" s="58">
        <v>220260007017</v>
      </c>
      <c r="B1916" s="59" t="s">
        <v>485</v>
      </c>
      <c r="C1916" s="60">
        <v>46092</v>
      </c>
      <c r="D1916" s="58">
        <v>22026000690</v>
      </c>
      <c r="E1916" s="59" t="s">
        <v>808</v>
      </c>
      <c r="F1916" s="61">
        <v>43.77</v>
      </c>
      <c r="G1916" s="59" t="s">
        <v>1773</v>
      </c>
      <c r="H1916" s="59" t="s">
        <v>2610</v>
      </c>
      <c r="I1916" s="62">
        <v>300</v>
      </c>
      <c r="J1916" s="59" t="s">
        <v>494</v>
      </c>
      <c r="K1916" s="59" t="s">
        <v>494</v>
      </c>
      <c r="L1916" s="59" t="s">
        <v>473</v>
      </c>
      <c r="M1916" s="59" t="s">
        <v>457</v>
      </c>
      <c r="N1916" s="59" t="s">
        <v>458</v>
      </c>
      <c r="O1916" s="65" t="s">
        <v>280</v>
      </c>
      <c r="P1916" s="65" t="s">
        <v>242</v>
      </c>
      <c r="Q1916" s="45" t="s">
        <v>396</v>
      </c>
      <c r="R1916" s="32" t="s">
        <v>231</v>
      </c>
      <c r="S1916" s="45" t="s">
        <v>262</v>
      </c>
      <c r="T1916" s="42" t="str">
        <f>VLOOKUP(Tabla1[[#This Row],[AREA]],Hoja1!A:B,2,FALSE)</f>
        <v>11. Salud pública y seguridad ciudadana</v>
      </c>
      <c r="U1916" s="45" t="s">
        <v>121</v>
      </c>
      <c r="V1916" s="42" t="str">
        <f>VLOOKUP(Tabla1[[#This Row],[PROGRAMA]],Hoja1!A:B,2,FALSE)</f>
        <v>1631. Limpieza viaria</v>
      </c>
      <c r="W1916" s="45">
        <v>64</v>
      </c>
      <c r="X1916" s="45">
        <v>214</v>
      </c>
    </row>
    <row r="1917" spans="1:24" x14ac:dyDescent="0.25">
      <c r="A1917" s="58">
        <v>220260007150</v>
      </c>
      <c r="B1917" s="59" t="s">
        <v>485</v>
      </c>
      <c r="C1917" s="60">
        <v>46092</v>
      </c>
      <c r="D1917" s="58">
        <v>22026000943</v>
      </c>
      <c r="E1917" s="59" t="s">
        <v>507</v>
      </c>
      <c r="F1917" s="61">
        <v>1.62</v>
      </c>
      <c r="G1917" s="59" t="s">
        <v>3172</v>
      </c>
      <c r="H1917" s="59" t="s">
        <v>3268</v>
      </c>
      <c r="I1917" s="62">
        <v>300</v>
      </c>
      <c r="J1917" s="59" t="s">
        <v>455</v>
      </c>
      <c r="K1917" s="59" t="s">
        <v>455</v>
      </c>
      <c r="L1917" s="59" t="s">
        <v>473</v>
      </c>
      <c r="M1917" s="59" t="s">
        <v>457</v>
      </c>
      <c r="N1917" s="59" t="s">
        <v>458</v>
      </c>
      <c r="O1917" s="65" t="s">
        <v>280</v>
      </c>
      <c r="P1917" s="65" t="s">
        <v>242</v>
      </c>
      <c r="Q1917" s="45" t="s">
        <v>396</v>
      </c>
      <c r="R1917" s="32" t="s">
        <v>231</v>
      </c>
      <c r="S1917" s="45" t="s">
        <v>71</v>
      </c>
      <c r="T1917" s="42" t="str">
        <f>VLOOKUP(Tabla1[[#This Row],[AREA]],Hoja1!A:B,2,FALSE)</f>
        <v>06. Educación y cultura</v>
      </c>
      <c r="U1917" s="45" t="s">
        <v>147</v>
      </c>
      <c r="V1917" s="42" t="str">
        <f>VLOOKUP(Tabla1[[#This Row],[PROGRAMA]],Hoja1!A:B,2,FALSE)</f>
        <v>3232. Conservación y mantenimiento centros educación infantil y primaria</v>
      </c>
      <c r="W1917" s="45">
        <v>64</v>
      </c>
      <c r="X1917" s="45">
        <v>212</v>
      </c>
    </row>
    <row r="1918" spans="1:24" x14ac:dyDescent="0.25">
      <c r="A1918" s="58">
        <v>220260008077</v>
      </c>
      <c r="B1918" s="59" t="s">
        <v>485</v>
      </c>
      <c r="C1918" s="60">
        <v>46099</v>
      </c>
      <c r="D1918" s="58">
        <v>22026000690</v>
      </c>
      <c r="E1918" s="59" t="s">
        <v>808</v>
      </c>
      <c r="F1918" s="61">
        <v>59.8</v>
      </c>
      <c r="G1918" s="59" t="s">
        <v>1773</v>
      </c>
      <c r="H1918" s="59" t="s">
        <v>3011</v>
      </c>
      <c r="I1918" s="62">
        <v>300</v>
      </c>
      <c r="J1918" s="59" t="s">
        <v>494</v>
      </c>
      <c r="K1918" s="59" t="s">
        <v>494</v>
      </c>
      <c r="L1918" s="59" t="s">
        <v>473</v>
      </c>
      <c r="M1918" s="59" t="s">
        <v>457</v>
      </c>
      <c r="N1918" s="59" t="s">
        <v>458</v>
      </c>
      <c r="O1918" s="65" t="s">
        <v>280</v>
      </c>
      <c r="P1918" s="65" t="s">
        <v>242</v>
      </c>
      <c r="Q1918" s="45" t="s">
        <v>396</v>
      </c>
      <c r="R1918" s="32" t="s">
        <v>231</v>
      </c>
      <c r="S1918" s="45" t="s">
        <v>262</v>
      </c>
      <c r="T1918" s="42" t="str">
        <f>VLOOKUP(Tabla1[[#This Row],[AREA]],Hoja1!A:B,2,FALSE)</f>
        <v>11. Salud pública y seguridad ciudadana</v>
      </c>
      <c r="U1918" s="45" t="s">
        <v>121</v>
      </c>
      <c r="V1918" s="42" t="str">
        <f>VLOOKUP(Tabla1[[#This Row],[PROGRAMA]],Hoja1!A:B,2,FALSE)</f>
        <v>1631. Limpieza viaria</v>
      </c>
      <c r="W1918" s="45">
        <v>64</v>
      </c>
      <c r="X1918" s="45">
        <v>214</v>
      </c>
    </row>
    <row r="1919" spans="1:24" x14ac:dyDescent="0.25">
      <c r="A1919" s="58">
        <v>220260008829</v>
      </c>
      <c r="B1919" s="59" t="s">
        <v>485</v>
      </c>
      <c r="C1919" s="60">
        <v>46105</v>
      </c>
      <c r="D1919" s="58">
        <v>22026002741</v>
      </c>
      <c r="E1919" s="59" t="s">
        <v>2770</v>
      </c>
      <c r="F1919" s="61">
        <v>74080.36</v>
      </c>
      <c r="G1919" s="59" t="s">
        <v>16</v>
      </c>
      <c r="H1919" s="59" t="s">
        <v>3211</v>
      </c>
      <c r="I1919" s="62">
        <v>300</v>
      </c>
      <c r="J1919" s="59" t="s">
        <v>455</v>
      </c>
      <c r="K1919" s="59" t="s">
        <v>455</v>
      </c>
      <c r="L1919" s="59" t="s">
        <v>456</v>
      </c>
      <c r="M1919" s="59" t="s">
        <v>457</v>
      </c>
      <c r="N1919" s="59" t="s">
        <v>458</v>
      </c>
      <c r="O1919" s="65" t="s">
        <v>276</v>
      </c>
      <c r="P1919" s="65" t="s">
        <v>242</v>
      </c>
      <c r="Q1919" s="45">
        <v>6</v>
      </c>
      <c r="R1919" s="32" t="s">
        <v>232</v>
      </c>
      <c r="S1919" s="45" t="s">
        <v>74</v>
      </c>
      <c r="T1919" s="42" t="str">
        <f>VLOOKUP(Tabla1[[#This Row],[AREA]],Hoja1!A:B,2,FALSE)</f>
        <v>09. Turismo, eventos y marca ciudad</v>
      </c>
      <c r="U1919" s="45">
        <v>4321</v>
      </c>
      <c r="V1919" s="42" t="str">
        <f>VLOOKUP(Tabla1[[#This Row],[PROGRAMA]],Hoja1!A:B,2,FALSE)</f>
        <v>4321. Turismo</v>
      </c>
      <c r="W1919" s="45">
        <v>64</v>
      </c>
      <c r="X1919" s="45">
        <v>640</v>
      </c>
    </row>
    <row r="1920" spans="1:24" x14ac:dyDescent="0.25">
      <c r="A1920" s="58">
        <v>220260004978</v>
      </c>
      <c r="B1920" s="59" t="s">
        <v>485</v>
      </c>
      <c r="C1920" s="60">
        <v>46085</v>
      </c>
      <c r="D1920" s="58">
        <v>22026000425</v>
      </c>
      <c r="E1920" s="59" t="s">
        <v>1690</v>
      </c>
      <c r="F1920" s="61">
        <v>2105.4</v>
      </c>
      <c r="G1920" s="59" t="s">
        <v>3269</v>
      </c>
      <c r="H1920" s="59" t="s">
        <v>3270</v>
      </c>
      <c r="I1920" s="62">
        <v>300</v>
      </c>
      <c r="J1920" s="59" t="s">
        <v>455</v>
      </c>
      <c r="K1920" s="59" t="s">
        <v>455</v>
      </c>
      <c r="L1920" s="59" t="s">
        <v>473</v>
      </c>
      <c r="M1920" s="59" t="s">
        <v>457</v>
      </c>
      <c r="N1920" s="59" t="s">
        <v>458</v>
      </c>
      <c r="O1920" s="65" t="s">
        <v>280</v>
      </c>
      <c r="P1920" s="65" t="s">
        <v>242</v>
      </c>
      <c r="Q1920" s="45" t="s">
        <v>396</v>
      </c>
      <c r="R1920" s="32" t="s">
        <v>231</v>
      </c>
      <c r="S1920" s="45" t="s">
        <v>262</v>
      </c>
      <c r="T1920" s="42" t="str">
        <f>VLOOKUP(Tabla1[[#This Row],[AREA]],Hoja1!A:B,2,FALSE)</f>
        <v>11. Salud pública y seguridad ciudadana</v>
      </c>
      <c r="U1920" s="45" t="s">
        <v>121</v>
      </c>
      <c r="V1920" s="42" t="str">
        <f>VLOOKUP(Tabla1[[#This Row],[PROGRAMA]],Hoja1!A:B,2,FALSE)</f>
        <v>1631. Limpieza viaria</v>
      </c>
      <c r="W1920" s="45">
        <v>64</v>
      </c>
      <c r="X1920" s="45">
        <v>22110</v>
      </c>
    </row>
    <row r="1921" spans="1:24" x14ac:dyDescent="0.25">
      <c r="A1921" s="58">
        <v>220260004980</v>
      </c>
      <c r="B1921" s="59" t="s">
        <v>485</v>
      </c>
      <c r="C1921" s="60">
        <v>46085</v>
      </c>
      <c r="D1921" s="58">
        <v>22026000425</v>
      </c>
      <c r="E1921" s="59" t="s">
        <v>1690</v>
      </c>
      <c r="F1921" s="61">
        <v>963.22</v>
      </c>
      <c r="G1921" s="59" t="s">
        <v>3269</v>
      </c>
      <c r="H1921" s="59" t="s">
        <v>3271</v>
      </c>
      <c r="I1921" s="62">
        <v>300</v>
      </c>
      <c r="J1921" s="59" t="s">
        <v>455</v>
      </c>
      <c r="K1921" s="59" t="s">
        <v>455</v>
      </c>
      <c r="L1921" s="59" t="s">
        <v>473</v>
      </c>
      <c r="M1921" s="59" t="s">
        <v>457</v>
      </c>
      <c r="N1921" s="59" t="s">
        <v>458</v>
      </c>
      <c r="O1921" s="65" t="s">
        <v>280</v>
      </c>
      <c r="P1921" s="65" t="s">
        <v>242</v>
      </c>
      <c r="Q1921" s="45" t="s">
        <v>396</v>
      </c>
      <c r="R1921" s="32" t="s">
        <v>231</v>
      </c>
      <c r="S1921" s="45" t="s">
        <v>262</v>
      </c>
      <c r="T1921" s="42" t="str">
        <f>VLOOKUP(Tabla1[[#This Row],[AREA]],Hoja1!A:B,2,FALSE)</f>
        <v>11. Salud pública y seguridad ciudadana</v>
      </c>
      <c r="U1921" s="45" t="s">
        <v>121</v>
      </c>
      <c r="V1921" s="42" t="str">
        <f>VLOOKUP(Tabla1[[#This Row],[PROGRAMA]],Hoja1!A:B,2,FALSE)</f>
        <v>1631. Limpieza viaria</v>
      </c>
      <c r="W1921" s="45">
        <v>64</v>
      </c>
      <c r="X1921" s="45">
        <v>22110</v>
      </c>
    </row>
    <row r="1922" spans="1:24" x14ac:dyDescent="0.25">
      <c r="A1922" s="58">
        <v>220260006043</v>
      </c>
      <c r="B1922" s="59" t="s">
        <v>451</v>
      </c>
      <c r="C1922" s="60">
        <v>46086</v>
      </c>
      <c r="D1922" s="58">
        <v>22026001477</v>
      </c>
      <c r="E1922" s="59" t="s">
        <v>956</v>
      </c>
      <c r="F1922" s="61">
        <v>750</v>
      </c>
      <c r="G1922" s="59" t="s">
        <v>3272</v>
      </c>
      <c r="H1922" s="59" t="s">
        <v>3273</v>
      </c>
      <c r="I1922" s="62">
        <v>220</v>
      </c>
      <c r="J1922" s="59" t="s">
        <v>3274</v>
      </c>
      <c r="K1922" s="59" t="s">
        <v>3274</v>
      </c>
      <c r="L1922" s="59" t="s">
        <v>456</v>
      </c>
      <c r="M1922" s="59" t="s">
        <v>467</v>
      </c>
      <c r="N1922" s="59" t="s">
        <v>468</v>
      </c>
      <c r="O1922" s="65" t="s">
        <v>281</v>
      </c>
      <c r="P1922" s="65" t="s">
        <v>242</v>
      </c>
      <c r="Q1922" s="45" t="s">
        <v>396</v>
      </c>
      <c r="R1922" s="32" t="s">
        <v>231</v>
      </c>
      <c r="S1922" s="45" t="s">
        <v>72</v>
      </c>
      <c r="T1922" s="42" t="str">
        <f>VLOOKUP(Tabla1[[#This Row],[AREA]],Hoja1!A:B,2,FALSE)</f>
        <v>07. Medio ambiente</v>
      </c>
      <c r="U1922" s="45" t="s">
        <v>128</v>
      </c>
      <c r="V1922" s="42" t="str">
        <f>VLOOKUP(Tabla1[[#This Row],[PROGRAMA]],Hoja1!A:B,2,FALSE)</f>
        <v>1721. Protección del medio ambiente</v>
      </c>
      <c r="W1922" s="45">
        <v>64</v>
      </c>
      <c r="X1922" s="45">
        <v>22799</v>
      </c>
    </row>
    <row r="1923" spans="1:24" x14ac:dyDescent="0.25">
      <c r="A1923" s="58">
        <v>220250067938</v>
      </c>
      <c r="B1923" s="59" t="s">
        <v>451</v>
      </c>
      <c r="C1923" s="60">
        <v>46099</v>
      </c>
      <c r="D1923" s="58">
        <v>22025005432</v>
      </c>
      <c r="E1923" s="59" t="s">
        <v>2770</v>
      </c>
      <c r="F1923" s="61">
        <v>12360</v>
      </c>
      <c r="G1923" s="59" t="s">
        <v>2809</v>
      </c>
      <c r="H1923" s="59" t="s">
        <v>3275</v>
      </c>
      <c r="I1923" s="62">
        <v>220</v>
      </c>
      <c r="J1923" s="59" t="s">
        <v>455</v>
      </c>
      <c r="K1923" s="59" t="s">
        <v>455</v>
      </c>
      <c r="L1923" s="59" t="s">
        <v>456</v>
      </c>
      <c r="M1923" s="59" t="s">
        <v>457</v>
      </c>
      <c r="N1923" s="59" t="s">
        <v>458</v>
      </c>
      <c r="O1923" s="65" t="s">
        <v>276</v>
      </c>
      <c r="P1923" s="65" t="s">
        <v>242</v>
      </c>
      <c r="Q1923" s="45">
        <v>6</v>
      </c>
      <c r="R1923" s="32" t="s">
        <v>232</v>
      </c>
      <c r="S1923" s="45" t="s">
        <v>74</v>
      </c>
      <c r="T1923" s="42" t="str">
        <f>VLOOKUP(Tabla1[[#This Row],[AREA]],Hoja1!A:B,2,FALSE)</f>
        <v>09. Turismo, eventos y marca ciudad</v>
      </c>
      <c r="U1923" s="45">
        <v>4321</v>
      </c>
      <c r="V1923" s="42" t="str">
        <f>VLOOKUP(Tabla1[[#This Row],[PROGRAMA]],Hoja1!A:B,2,FALSE)</f>
        <v>4321. Turismo</v>
      </c>
      <c r="W1923" s="45">
        <v>64</v>
      </c>
      <c r="X1923" s="45">
        <v>640</v>
      </c>
    </row>
    <row r="1924" spans="1:24" x14ac:dyDescent="0.25">
      <c r="A1924" s="58">
        <v>220260004816</v>
      </c>
      <c r="B1924" s="59" t="s">
        <v>485</v>
      </c>
      <c r="C1924" s="60">
        <v>46085</v>
      </c>
      <c r="D1924" s="58">
        <v>22026000868</v>
      </c>
      <c r="E1924" s="59" t="s">
        <v>1199</v>
      </c>
      <c r="F1924" s="61">
        <v>53.28</v>
      </c>
      <c r="G1924" s="59" t="s">
        <v>2335</v>
      </c>
      <c r="H1924" s="59" t="s">
        <v>3276</v>
      </c>
      <c r="I1924" s="62">
        <v>300</v>
      </c>
      <c r="J1924" s="59" t="s">
        <v>455</v>
      </c>
      <c r="K1924" s="59" t="s">
        <v>455</v>
      </c>
      <c r="L1924" s="59" t="s">
        <v>473</v>
      </c>
      <c r="M1924" s="59" t="s">
        <v>457</v>
      </c>
      <c r="N1924" s="59" t="s">
        <v>458</v>
      </c>
      <c r="O1924" s="65" t="s">
        <v>280</v>
      </c>
      <c r="P1924" s="65" t="s">
        <v>242</v>
      </c>
      <c r="Q1924" s="45" t="s">
        <v>396</v>
      </c>
      <c r="R1924" s="32" t="s">
        <v>231</v>
      </c>
      <c r="S1924" s="45" t="s">
        <v>68</v>
      </c>
      <c r="T1924" s="42" t="str">
        <f>VLOOKUP(Tabla1[[#This Row],[AREA]],Hoja1!A:B,2,FALSE)</f>
        <v>02. Urbanismo y vivienda</v>
      </c>
      <c r="U1924" s="45" t="s">
        <v>197</v>
      </c>
      <c r="V1924" s="42" t="str">
        <f>VLOOKUP(Tabla1[[#This Row],[PROGRAMA]],Hoja1!A:B,2,FALSE)</f>
        <v>9332. Mantenimiento de edificios e instalaciones municipales</v>
      </c>
      <c r="W1924" s="45">
        <v>64</v>
      </c>
      <c r="X1924" s="45">
        <v>212</v>
      </c>
    </row>
    <row r="1925" spans="1:24" x14ac:dyDescent="0.25">
      <c r="A1925" s="58">
        <v>220260009242</v>
      </c>
      <c r="B1925" s="59" t="s">
        <v>485</v>
      </c>
      <c r="C1925" s="60">
        <v>46107</v>
      </c>
      <c r="D1925" s="58">
        <v>22026000868</v>
      </c>
      <c r="E1925" s="59" t="s">
        <v>1199</v>
      </c>
      <c r="F1925" s="61">
        <v>38.409999999999997</v>
      </c>
      <c r="G1925" s="59" t="s">
        <v>2335</v>
      </c>
      <c r="H1925" s="59" t="s">
        <v>3277</v>
      </c>
      <c r="I1925" s="62">
        <v>300</v>
      </c>
      <c r="J1925" s="59" t="s">
        <v>455</v>
      </c>
      <c r="K1925" s="59" t="s">
        <v>455</v>
      </c>
      <c r="L1925" s="59" t="s">
        <v>473</v>
      </c>
      <c r="M1925" s="59" t="s">
        <v>457</v>
      </c>
      <c r="N1925" s="59" t="s">
        <v>458</v>
      </c>
      <c r="O1925" s="65" t="s">
        <v>280</v>
      </c>
      <c r="P1925" s="65" t="s">
        <v>242</v>
      </c>
      <c r="Q1925" s="45" t="s">
        <v>396</v>
      </c>
      <c r="R1925" s="32" t="s">
        <v>231</v>
      </c>
      <c r="S1925" s="45" t="s">
        <v>68</v>
      </c>
      <c r="T1925" s="42" t="str">
        <f>VLOOKUP(Tabla1[[#This Row],[AREA]],Hoja1!A:B,2,FALSE)</f>
        <v>02. Urbanismo y vivienda</v>
      </c>
      <c r="U1925" s="45" t="s">
        <v>197</v>
      </c>
      <c r="V1925" s="42" t="str">
        <f>VLOOKUP(Tabla1[[#This Row],[PROGRAMA]],Hoja1!A:B,2,FALSE)</f>
        <v>9332. Mantenimiento de edificios e instalaciones municipales</v>
      </c>
      <c r="W1925" s="45">
        <v>64</v>
      </c>
      <c r="X1925" s="45">
        <v>212</v>
      </c>
    </row>
    <row r="1926" spans="1:24" x14ac:dyDescent="0.25">
      <c r="A1926" s="58">
        <v>220260009244</v>
      </c>
      <c r="B1926" s="59" t="s">
        <v>485</v>
      </c>
      <c r="C1926" s="60">
        <v>46107</v>
      </c>
      <c r="D1926" s="58">
        <v>22026000868</v>
      </c>
      <c r="E1926" s="59" t="s">
        <v>1199</v>
      </c>
      <c r="F1926" s="61">
        <v>72.44</v>
      </c>
      <c r="G1926" s="59" t="s">
        <v>2335</v>
      </c>
      <c r="H1926" s="59" t="s">
        <v>3278</v>
      </c>
      <c r="I1926" s="62">
        <v>300</v>
      </c>
      <c r="J1926" s="59" t="s">
        <v>455</v>
      </c>
      <c r="K1926" s="59" t="s">
        <v>455</v>
      </c>
      <c r="L1926" s="59" t="s">
        <v>473</v>
      </c>
      <c r="M1926" s="59" t="s">
        <v>457</v>
      </c>
      <c r="N1926" s="59" t="s">
        <v>458</v>
      </c>
      <c r="O1926" s="65" t="s">
        <v>280</v>
      </c>
      <c r="P1926" s="65" t="s">
        <v>242</v>
      </c>
      <c r="Q1926" s="45" t="s">
        <v>396</v>
      </c>
      <c r="R1926" s="32" t="s">
        <v>231</v>
      </c>
      <c r="S1926" s="45" t="s">
        <v>68</v>
      </c>
      <c r="T1926" s="42" t="str">
        <f>VLOOKUP(Tabla1[[#This Row],[AREA]],Hoja1!A:B,2,FALSE)</f>
        <v>02. Urbanismo y vivienda</v>
      </c>
      <c r="U1926" s="45" t="s">
        <v>197</v>
      </c>
      <c r="V1926" s="42" t="str">
        <f>VLOOKUP(Tabla1[[#This Row],[PROGRAMA]],Hoja1!A:B,2,FALSE)</f>
        <v>9332. Mantenimiento de edificios e instalaciones municipales</v>
      </c>
      <c r="W1926" s="45">
        <v>64</v>
      </c>
      <c r="X1926" s="45">
        <v>212</v>
      </c>
    </row>
    <row r="1927" spans="1:24" x14ac:dyDescent="0.25">
      <c r="A1927" s="58">
        <v>220260009246</v>
      </c>
      <c r="B1927" s="59" t="s">
        <v>485</v>
      </c>
      <c r="C1927" s="60">
        <v>46107</v>
      </c>
      <c r="D1927" s="58">
        <v>22026000868</v>
      </c>
      <c r="E1927" s="59" t="s">
        <v>1199</v>
      </c>
      <c r="F1927" s="61">
        <v>76.959999999999994</v>
      </c>
      <c r="G1927" s="59" t="s">
        <v>2335</v>
      </c>
      <c r="H1927" s="59" t="s">
        <v>2336</v>
      </c>
      <c r="I1927" s="62">
        <v>300</v>
      </c>
      <c r="J1927" s="59" t="s">
        <v>455</v>
      </c>
      <c r="K1927" s="59" t="s">
        <v>455</v>
      </c>
      <c r="L1927" s="59" t="s">
        <v>473</v>
      </c>
      <c r="M1927" s="59" t="s">
        <v>457</v>
      </c>
      <c r="N1927" s="59" t="s">
        <v>458</v>
      </c>
      <c r="O1927" s="65" t="s">
        <v>280</v>
      </c>
      <c r="P1927" s="65" t="s">
        <v>242</v>
      </c>
      <c r="Q1927" s="45" t="s">
        <v>396</v>
      </c>
      <c r="R1927" s="32" t="s">
        <v>231</v>
      </c>
      <c r="S1927" s="45" t="s">
        <v>68</v>
      </c>
      <c r="T1927" s="42" t="str">
        <f>VLOOKUP(Tabla1[[#This Row],[AREA]],Hoja1!A:B,2,FALSE)</f>
        <v>02. Urbanismo y vivienda</v>
      </c>
      <c r="U1927" s="45" t="s">
        <v>197</v>
      </c>
      <c r="V1927" s="42" t="str">
        <f>VLOOKUP(Tabla1[[#This Row],[PROGRAMA]],Hoja1!A:B,2,FALSE)</f>
        <v>9332. Mantenimiento de edificios e instalaciones municipales</v>
      </c>
      <c r="W1927" s="45">
        <v>64</v>
      </c>
      <c r="X1927" s="45">
        <v>212</v>
      </c>
    </row>
    <row r="1928" spans="1:24" x14ac:dyDescent="0.25">
      <c r="A1928" s="58">
        <v>220260009248</v>
      </c>
      <c r="B1928" s="59" t="s">
        <v>485</v>
      </c>
      <c r="C1928" s="60">
        <v>46107</v>
      </c>
      <c r="D1928" s="58">
        <v>22026000868</v>
      </c>
      <c r="E1928" s="59" t="s">
        <v>1199</v>
      </c>
      <c r="F1928" s="61">
        <v>114.24</v>
      </c>
      <c r="G1928" s="59" t="s">
        <v>2335</v>
      </c>
      <c r="H1928" s="59" t="s">
        <v>3279</v>
      </c>
      <c r="I1928" s="62">
        <v>300</v>
      </c>
      <c r="J1928" s="59" t="s">
        <v>455</v>
      </c>
      <c r="K1928" s="59" t="s">
        <v>455</v>
      </c>
      <c r="L1928" s="59" t="s">
        <v>473</v>
      </c>
      <c r="M1928" s="59" t="s">
        <v>457</v>
      </c>
      <c r="N1928" s="59" t="s">
        <v>458</v>
      </c>
      <c r="O1928" s="65" t="s">
        <v>280</v>
      </c>
      <c r="P1928" s="65" t="s">
        <v>242</v>
      </c>
      <c r="Q1928" s="45" t="s">
        <v>396</v>
      </c>
      <c r="R1928" s="32" t="s">
        <v>231</v>
      </c>
      <c r="S1928" s="45" t="s">
        <v>68</v>
      </c>
      <c r="T1928" s="42" t="str">
        <f>VLOOKUP(Tabla1[[#This Row],[AREA]],Hoja1!A:B,2,FALSE)</f>
        <v>02. Urbanismo y vivienda</v>
      </c>
      <c r="U1928" s="45" t="s">
        <v>197</v>
      </c>
      <c r="V1928" s="42" t="str">
        <f>VLOOKUP(Tabla1[[#This Row],[PROGRAMA]],Hoja1!A:B,2,FALSE)</f>
        <v>9332. Mantenimiento de edificios e instalaciones municipales</v>
      </c>
      <c r="W1928" s="45">
        <v>64</v>
      </c>
      <c r="X1928" s="45">
        <v>212</v>
      </c>
    </row>
    <row r="1929" spans="1:24" x14ac:dyDescent="0.25">
      <c r="A1929" s="58">
        <v>220260009250</v>
      </c>
      <c r="B1929" s="59" t="s">
        <v>485</v>
      </c>
      <c r="C1929" s="60">
        <v>46107</v>
      </c>
      <c r="D1929" s="58">
        <v>22026000868</v>
      </c>
      <c r="E1929" s="59" t="s">
        <v>1199</v>
      </c>
      <c r="F1929" s="61">
        <v>76.5</v>
      </c>
      <c r="G1929" s="59" t="s">
        <v>2335</v>
      </c>
      <c r="H1929" s="59" t="s">
        <v>2340</v>
      </c>
      <c r="I1929" s="62">
        <v>300</v>
      </c>
      <c r="J1929" s="59" t="s">
        <v>455</v>
      </c>
      <c r="K1929" s="59" t="s">
        <v>455</v>
      </c>
      <c r="L1929" s="59" t="s">
        <v>473</v>
      </c>
      <c r="M1929" s="59" t="s">
        <v>457</v>
      </c>
      <c r="N1929" s="59" t="s">
        <v>458</v>
      </c>
      <c r="O1929" s="65" t="s">
        <v>280</v>
      </c>
      <c r="P1929" s="65" t="s">
        <v>242</v>
      </c>
      <c r="Q1929" s="45" t="s">
        <v>396</v>
      </c>
      <c r="R1929" s="32" t="s">
        <v>231</v>
      </c>
      <c r="S1929" s="45" t="s">
        <v>68</v>
      </c>
      <c r="T1929" s="42" t="str">
        <f>VLOOKUP(Tabla1[[#This Row],[AREA]],Hoja1!A:B,2,FALSE)</f>
        <v>02. Urbanismo y vivienda</v>
      </c>
      <c r="U1929" s="45" t="s">
        <v>197</v>
      </c>
      <c r="V1929" s="42" t="str">
        <f>VLOOKUP(Tabla1[[#This Row],[PROGRAMA]],Hoja1!A:B,2,FALSE)</f>
        <v>9332. Mantenimiento de edificios e instalaciones municipales</v>
      </c>
      <c r="W1929" s="45">
        <v>64</v>
      </c>
      <c r="X1929" s="45">
        <v>212</v>
      </c>
    </row>
    <row r="1930" spans="1:24" x14ac:dyDescent="0.25">
      <c r="A1930" s="58">
        <v>220260009252</v>
      </c>
      <c r="B1930" s="59" t="s">
        <v>485</v>
      </c>
      <c r="C1930" s="60">
        <v>46107</v>
      </c>
      <c r="D1930" s="58">
        <v>22026000868</v>
      </c>
      <c r="E1930" s="59" t="s">
        <v>1199</v>
      </c>
      <c r="F1930" s="61">
        <v>111.97</v>
      </c>
      <c r="G1930" s="59" t="s">
        <v>2335</v>
      </c>
      <c r="H1930" s="59" t="s">
        <v>3280</v>
      </c>
      <c r="I1930" s="62">
        <v>300</v>
      </c>
      <c r="J1930" s="59" t="s">
        <v>455</v>
      </c>
      <c r="K1930" s="59" t="s">
        <v>455</v>
      </c>
      <c r="L1930" s="59" t="s">
        <v>473</v>
      </c>
      <c r="M1930" s="59" t="s">
        <v>457</v>
      </c>
      <c r="N1930" s="59" t="s">
        <v>458</v>
      </c>
      <c r="O1930" s="65" t="s">
        <v>280</v>
      </c>
      <c r="P1930" s="65" t="s">
        <v>242</v>
      </c>
      <c r="Q1930" s="45" t="s">
        <v>396</v>
      </c>
      <c r="R1930" s="32" t="s">
        <v>231</v>
      </c>
      <c r="S1930" s="45" t="s">
        <v>68</v>
      </c>
      <c r="T1930" s="42" t="str">
        <f>VLOOKUP(Tabla1[[#This Row],[AREA]],Hoja1!A:B,2,FALSE)</f>
        <v>02. Urbanismo y vivienda</v>
      </c>
      <c r="U1930" s="45" t="s">
        <v>197</v>
      </c>
      <c r="V1930" s="42" t="str">
        <f>VLOOKUP(Tabla1[[#This Row],[PROGRAMA]],Hoja1!A:B,2,FALSE)</f>
        <v>9332. Mantenimiento de edificios e instalaciones municipales</v>
      </c>
      <c r="W1930" s="45">
        <v>64</v>
      </c>
      <c r="X1930" s="45">
        <v>212</v>
      </c>
    </row>
    <row r="1931" spans="1:24" x14ac:dyDescent="0.25">
      <c r="A1931" s="58">
        <v>220260009254</v>
      </c>
      <c r="B1931" s="59" t="s">
        <v>485</v>
      </c>
      <c r="C1931" s="60">
        <v>46107</v>
      </c>
      <c r="D1931" s="58">
        <v>22026000868</v>
      </c>
      <c r="E1931" s="59" t="s">
        <v>1199</v>
      </c>
      <c r="F1931" s="61">
        <v>143.29</v>
      </c>
      <c r="G1931" s="59" t="s">
        <v>2335</v>
      </c>
      <c r="H1931" s="59" t="s">
        <v>2340</v>
      </c>
      <c r="I1931" s="62">
        <v>300</v>
      </c>
      <c r="J1931" s="59" t="s">
        <v>455</v>
      </c>
      <c r="K1931" s="59" t="s">
        <v>455</v>
      </c>
      <c r="L1931" s="59" t="s">
        <v>473</v>
      </c>
      <c r="M1931" s="59" t="s">
        <v>457</v>
      </c>
      <c r="N1931" s="59" t="s">
        <v>458</v>
      </c>
      <c r="O1931" s="65" t="s">
        <v>280</v>
      </c>
      <c r="P1931" s="65" t="s">
        <v>242</v>
      </c>
      <c r="Q1931" s="45" t="s">
        <v>396</v>
      </c>
      <c r="R1931" s="32" t="s">
        <v>231</v>
      </c>
      <c r="S1931" s="45" t="s">
        <v>68</v>
      </c>
      <c r="T1931" s="42" t="str">
        <f>VLOOKUP(Tabla1[[#This Row],[AREA]],Hoja1!A:B,2,FALSE)</f>
        <v>02. Urbanismo y vivienda</v>
      </c>
      <c r="U1931" s="45" t="s">
        <v>197</v>
      </c>
      <c r="V1931" s="42" t="str">
        <f>VLOOKUP(Tabla1[[#This Row],[PROGRAMA]],Hoja1!A:B,2,FALSE)</f>
        <v>9332. Mantenimiento de edificios e instalaciones municipales</v>
      </c>
      <c r="W1931" s="45">
        <v>64</v>
      </c>
      <c r="X1931" s="45">
        <v>212</v>
      </c>
    </row>
    <row r="1932" spans="1:24" x14ac:dyDescent="0.25">
      <c r="A1932" s="58">
        <v>220260009256</v>
      </c>
      <c r="B1932" s="59" t="s">
        <v>485</v>
      </c>
      <c r="C1932" s="60">
        <v>46107</v>
      </c>
      <c r="D1932" s="58">
        <v>22026000868</v>
      </c>
      <c r="E1932" s="59" t="s">
        <v>1199</v>
      </c>
      <c r="F1932" s="61">
        <v>94.78</v>
      </c>
      <c r="G1932" s="59" t="s">
        <v>2335</v>
      </c>
      <c r="H1932" s="59" t="s">
        <v>3281</v>
      </c>
      <c r="I1932" s="62">
        <v>300</v>
      </c>
      <c r="J1932" s="59" t="s">
        <v>455</v>
      </c>
      <c r="K1932" s="59" t="s">
        <v>455</v>
      </c>
      <c r="L1932" s="59" t="s">
        <v>473</v>
      </c>
      <c r="M1932" s="59" t="s">
        <v>457</v>
      </c>
      <c r="N1932" s="59" t="s">
        <v>458</v>
      </c>
      <c r="O1932" s="65" t="s">
        <v>280</v>
      </c>
      <c r="P1932" s="65" t="s">
        <v>242</v>
      </c>
      <c r="Q1932" s="45" t="s">
        <v>396</v>
      </c>
      <c r="R1932" s="32" t="s">
        <v>231</v>
      </c>
      <c r="S1932" s="45" t="s">
        <v>68</v>
      </c>
      <c r="T1932" s="42" t="str">
        <f>VLOOKUP(Tabla1[[#This Row],[AREA]],Hoja1!A:B,2,FALSE)</f>
        <v>02. Urbanismo y vivienda</v>
      </c>
      <c r="U1932" s="45" t="s">
        <v>197</v>
      </c>
      <c r="V1932" s="42" t="str">
        <f>VLOOKUP(Tabla1[[#This Row],[PROGRAMA]],Hoja1!A:B,2,FALSE)</f>
        <v>9332. Mantenimiento de edificios e instalaciones municipales</v>
      </c>
      <c r="W1932" s="45">
        <v>64</v>
      </c>
      <c r="X1932" s="45">
        <v>212</v>
      </c>
    </row>
    <row r="1933" spans="1:24" x14ac:dyDescent="0.25">
      <c r="A1933" s="58">
        <v>220260009258</v>
      </c>
      <c r="B1933" s="59" t="s">
        <v>485</v>
      </c>
      <c r="C1933" s="60">
        <v>46107</v>
      </c>
      <c r="D1933" s="58">
        <v>22026000868</v>
      </c>
      <c r="E1933" s="59" t="s">
        <v>1199</v>
      </c>
      <c r="F1933" s="61">
        <v>23.09</v>
      </c>
      <c r="G1933" s="59" t="s">
        <v>2335</v>
      </c>
      <c r="H1933" s="59" t="s">
        <v>3282</v>
      </c>
      <c r="I1933" s="62">
        <v>300</v>
      </c>
      <c r="J1933" s="59" t="s">
        <v>455</v>
      </c>
      <c r="K1933" s="59" t="s">
        <v>455</v>
      </c>
      <c r="L1933" s="59" t="s">
        <v>473</v>
      </c>
      <c r="M1933" s="59" t="s">
        <v>457</v>
      </c>
      <c r="N1933" s="59" t="s">
        <v>458</v>
      </c>
      <c r="O1933" s="65" t="s">
        <v>280</v>
      </c>
      <c r="P1933" s="65" t="s">
        <v>242</v>
      </c>
      <c r="Q1933" s="45" t="s">
        <v>396</v>
      </c>
      <c r="R1933" s="32" t="s">
        <v>231</v>
      </c>
      <c r="S1933" s="45" t="s">
        <v>68</v>
      </c>
      <c r="T1933" s="42" t="str">
        <f>VLOOKUP(Tabla1[[#This Row],[AREA]],Hoja1!A:B,2,FALSE)</f>
        <v>02. Urbanismo y vivienda</v>
      </c>
      <c r="U1933" s="45" t="s">
        <v>197</v>
      </c>
      <c r="V1933" s="42" t="str">
        <f>VLOOKUP(Tabla1[[#This Row],[PROGRAMA]],Hoja1!A:B,2,FALSE)</f>
        <v>9332. Mantenimiento de edificios e instalaciones municipales</v>
      </c>
      <c r="W1933" s="45">
        <v>64</v>
      </c>
      <c r="X1933" s="45">
        <v>212</v>
      </c>
    </row>
    <row r="1934" spans="1:24" x14ac:dyDescent="0.25">
      <c r="A1934" s="58">
        <v>220260010348</v>
      </c>
      <c r="B1934" s="59" t="s">
        <v>485</v>
      </c>
      <c r="C1934" s="60">
        <v>46108</v>
      </c>
      <c r="D1934" s="58">
        <v>22026000868</v>
      </c>
      <c r="E1934" s="59" t="s">
        <v>1199</v>
      </c>
      <c r="F1934" s="61">
        <v>56.83</v>
      </c>
      <c r="G1934" s="59" t="s">
        <v>2335</v>
      </c>
      <c r="H1934" s="59" t="s">
        <v>3283</v>
      </c>
      <c r="I1934" s="62">
        <v>300</v>
      </c>
      <c r="J1934" s="59" t="s">
        <v>455</v>
      </c>
      <c r="K1934" s="59" t="s">
        <v>455</v>
      </c>
      <c r="L1934" s="59" t="s">
        <v>473</v>
      </c>
      <c r="M1934" s="59" t="s">
        <v>457</v>
      </c>
      <c r="N1934" s="59" t="s">
        <v>458</v>
      </c>
      <c r="O1934" s="65" t="s">
        <v>280</v>
      </c>
      <c r="P1934" s="65" t="s">
        <v>242</v>
      </c>
      <c r="Q1934" s="45" t="s">
        <v>396</v>
      </c>
      <c r="R1934" s="32" t="s">
        <v>231</v>
      </c>
      <c r="S1934" s="45" t="s">
        <v>68</v>
      </c>
      <c r="T1934" s="42" t="str">
        <f>VLOOKUP(Tabla1[[#This Row],[AREA]],Hoja1!A:B,2,FALSE)</f>
        <v>02. Urbanismo y vivienda</v>
      </c>
      <c r="U1934" s="45" t="s">
        <v>197</v>
      </c>
      <c r="V1934" s="42" t="str">
        <f>VLOOKUP(Tabla1[[#This Row],[PROGRAMA]],Hoja1!A:B,2,FALSE)</f>
        <v>9332. Mantenimiento de edificios e instalaciones municipales</v>
      </c>
      <c r="W1934" s="45">
        <v>64</v>
      </c>
      <c r="X1934" s="45">
        <v>212</v>
      </c>
    </row>
    <row r="1935" spans="1:24" x14ac:dyDescent="0.25">
      <c r="A1935" s="58">
        <v>220260007575</v>
      </c>
      <c r="B1935" s="59" t="s">
        <v>451</v>
      </c>
      <c r="C1935" s="60">
        <v>46094</v>
      </c>
      <c r="D1935" s="58">
        <v>22026002804</v>
      </c>
      <c r="E1935" s="59" t="s">
        <v>847</v>
      </c>
      <c r="F1935" s="61">
        <v>126.84</v>
      </c>
      <c r="G1935" s="59" t="s">
        <v>3284</v>
      </c>
      <c r="H1935" s="59" t="s">
        <v>3285</v>
      </c>
      <c r="I1935" s="62">
        <v>220</v>
      </c>
      <c r="J1935" s="59" t="s">
        <v>455</v>
      </c>
      <c r="K1935" s="59" t="s">
        <v>455</v>
      </c>
      <c r="L1935" s="59" t="s">
        <v>473</v>
      </c>
      <c r="M1935" s="59" t="s">
        <v>467</v>
      </c>
      <c r="N1935" s="59" t="s">
        <v>468</v>
      </c>
      <c r="O1935" s="65" t="s">
        <v>281</v>
      </c>
      <c r="P1935" s="65" t="s">
        <v>242</v>
      </c>
      <c r="Q1935" s="45" t="s">
        <v>396</v>
      </c>
      <c r="R1935" s="32" t="s">
        <v>231</v>
      </c>
      <c r="S1935" s="45" t="s">
        <v>73</v>
      </c>
      <c r="T1935" s="42" t="str">
        <f>VLOOKUP(Tabla1[[#This Row],[AREA]],Hoja1!A:B,2,FALSE)</f>
        <v>08. Tráfico y movilidad</v>
      </c>
      <c r="U1935" s="45" t="s">
        <v>117</v>
      </c>
      <c r="V1935" s="42" t="str">
        <f>VLOOKUP(Tabla1[[#This Row],[PROGRAMA]],Hoja1!A:B,2,FALSE)</f>
        <v>1532. Pavimentación vias públicas y otros servicios urbanísticos</v>
      </c>
      <c r="W1935" s="45">
        <v>64</v>
      </c>
      <c r="X1935" s="45">
        <v>210</v>
      </c>
    </row>
    <row r="1936" spans="1:24" x14ac:dyDescent="0.25">
      <c r="A1936" s="58">
        <v>220260004982</v>
      </c>
      <c r="B1936" s="59" t="s">
        <v>485</v>
      </c>
      <c r="C1936" s="60">
        <v>46085</v>
      </c>
      <c r="D1936" s="58">
        <v>22026000422</v>
      </c>
      <c r="E1936" s="59" t="s">
        <v>2707</v>
      </c>
      <c r="F1936" s="61">
        <v>1730.57</v>
      </c>
      <c r="G1936" s="59" t="s">
        <v>3269</v>
      </c>
      <c r="H1936" s="59" t="s">
        <v>2691</v>
      </c>
      <c r="I1936" s="62">
        <v>300</v>
      </c>
      <c r="J1936" s="59" t="s">
        <v>455</v>
      </c>
      <c r="K1936" s="59" t="s">
        <v>455</v>
      </c>
      <c r="L1936" s="59" t="s">
        <v>473</v>
      </c>
      <c r="M1936" s="59" t="s">
        <v>457</v>
      </c>
      <c r="N1936" s="59" t="s">
        <v>458</v>
      </c>
      <c r="O1936" s="65" t="s">
        <v>280</v>
      </c>
      <c r="P1936" s="65" t="s">
        <v>242</v>
      </c>
      <c r="Q1936" s="45" t="s">
        <v>396</v>
      </c>
      <c r="R1936" s="32" t="s">
        <v>231</v>
      </c>
      <c r="S1936" s="45" t="s">
        <v>262</v>
      </c>
      <c r="T1936" s="42" t="str">
        <f>VLOOKUP(Tabla1[[#This Row],[AREA]],Hoja1!A:B,2,FALSE)</f>
        <v>11. Salud pública y seguridad ciudadana</v>
      </c>
      <c r="U1936" s="45" t="s">
        <v>118</v>
      </c>
      <c r="V1936" s="42" t="str">
        <f>VLOOKUP(Tabla1[[#This Row],[PROGRAMA]],Hoja1!A:B,2,FALSE)</f>
        <v>1621. Recogida de residuos</v>
      </c>
      <c r="W1936" s="45">
        <v>64</v>
      </c>
      <c r="X1936" s="45">
        <v>22199</v>
      </c>
    </row>
    <row r="1937" spans="1:24" x14ac:dyDescent="0.25">
      <c r="A1937" s="58">
        <v>220260008787</v>
      </c>
      <c r="B1937" s="59" t="s">
        <v>451</v>
      </c>
      <c r="C1937" s="60">
        <v>46104</v>
      </c>
      <c r="D1937" s="58">
        <v>22026002812</v>
      </c>
      <c r="E1937" s="59" t="s">
        <v>1629</v>
      </c>
      <c r="F1937" s="61">
        <v>108.9</v>
      </c>
      <c r="G1937" s="59" t="s">
        <v>3286</v>
      </c>
      <c r="H1937" s="59" t="s">
        <v>3287</v>
      </c>
      <c r="I1937" s="62">
        <v>220</v>
      </c>
      <c r="J1937" s="59" t="s">
        <v>1349</v>
      </c>
      <c r="K1937" s="59" t="s">
        <v>455</v>
      </c>
      <c r="L1937" s="59" t="s">
        <v>473</v>
      </c>
      <c r="M1937" s="59" t="s">
        <v>467</v>
      </c>
      <c r="N1937" s="59" t="s">
        <v>468</v>
      </c>
      <c r="O1937" s="65" t="s">
        <v>281</v>
      </c>
      <c r="P1937" s="65" t="s">
        <v>242</v>
      </c>
      <c r="Q1937" s="45" t="s">
        <v>396</v>
      </c>
      <c r="R1937" s="32" t="s">
        <v>231</v>
      </c>
      <c r="S1937" s="45" t="s">
        <v>75</v>
      </c>
      <c r="T1937" s="42" t="str">
        <f>VLOOKUP(Tabla1[[#This Row],[AREA]],Hoja1!A:B,2,FALSE)</f>
        <v>10. Personas mayores, familia y servicios sociales</v>
      </c>
      <c r="U1937" s="45" t="s">
        <v>139</v>
      </c>
      <c r="V1937" s="42" t="str">
        <f>VLOOKUP(Tabla1[[#This Row],[PROGRAMA]],Hoja1!A:B,2,FALSE)</f>
        <v>2412. Formación para el empleo</v>
      </c>
      <c r="W1937" s="45">
        <v>64</v>
      </c>
      <c r="X1937" s="45">
        <v>22199</v>
      </c>
    </row>
    <row r="1938" spans="1:24" x14ac:dyDescent="0.25">
      <c r="A1938" s="58">
        <v>220260008787</v>
      </c>
      <c r="B1938" s="59" t="s">
        <v>451</v>
      </c>
      <c r="C1938" s="60">
        <v>46104</v>
      </c>
      <c r="D1938" s="58">
        <v>22026002813</v>
      </c>
      <c r="E1938" s="59" t="s">
        <v>1629</v>
      </c>
      <c r="F1938" s="61">
        <v>108.9</v>
      </c>
      <c r="G1938" s="59" t="s">
        <v>3286</v>
      </c>
      <c r="H1938" s="59" t="s">
        <v>3287</v>
      </c>
      <c r="I1938" s="62">
        <v>220</v>
      </c>
      <c r="J1938" s="59" t="s">
        <v>1349</v>
      </c>
      <c r="K1938" s="59" t="s">
        <v>455</v>
      </c>
      <c r="L1938" s="59" t="s">
        <v>473</v>
      </c>
      <c r="M1938" s="59" t="s">
        <v>467</v>
      </c>
      <c r="N1938" s="59" t="s">
        <v>468</v>
      </c>
      <c r="O1938" s="65" t="s">
        <v>281</v>
      </c>
      <c r="P1938" s="65" t="s">
        <v>242</v>
      </c>
      <c r="Q1938" s="45" t="s">
        <v>396</v>
      </c>
      <c r="R1938" s="32" t="s">
        <v>231</v>
      </c>
      <c r="S1938" s="45" t="s">
        <v>75</v>
      </c>
      <c r="T1938" s="42" t="str">
        <f>VLOOKUP(Tabla1[[#This Row],[AREA]],Hoja1!A:B,2,FALSE)</f>
        <v>10. Personas mayores, familia y servicios sociales</v>
      </c>
      <c r="U1938" s="45" t="s">
        <v>139</v>
      </c>
      <c r="V1938" s="42" t="str">
        <f>VLOOKUP(Tabla1[[#This Row],[PROGRAMA]],Hoja1!A:B,2,FALSE)</f>
        <v>2412. Formación para el empleo</v>
      </c>
      <c r="W1938" s="45">
        <v>64</v>
      </c>
      <c r="X1938" s="45">
        <v>22199</v>
      </c>
    </row>
    <row r="1939" spans="1:24" x14ac:dyDescent="0.25">
      <c r="A1939" s="58">
        <v>220260006673</v>
      </c>
      <c r="B1939" s="59" t="s">
        <v>451</v>
      </c>
      <c r="C1939" s="60">
        <v>46090</v>
      </c>
      <c r="D1939" s="58">
        <v>22026002763</v>
      </c>
      <c r="E1939" s="59" t="s">
        <v>581</v>
      </c>
      <c r="F1939" s="61">
        <v>105.27</v>
      </c>
      <c r="G1939" s="59" t="s">
        <v>3288</v>
      </c>
      <c r="H1939" s="59" t="s">
        <v>3289</v>
      </c>
      <c r="I1939" s="62">
        <v>220</v>
      </c>
      <c r="J1939" s="59" t="s">
        <v>455</v>
      </c>
      <c r="K1939" s="59" t="s">
        <v>455</v>
      </c>
      <c r="L1939" s="59" t="s">
        <v>456</v>
      </c>
      <c r="M1939" s="59" t="s">
        <v>467</v>
      </c>
      <c r="N1939" s="59" t="s">
        <v>468</v>
      </c>
      <c r="O1939" s="65" t="s">
        <v>281</v>
      </c>
      <c r="P1939" s="65" t="s">
        <v>242</v>
      </c>
      <c r="Q1939" s="45" t="s">
        <v>396</v>
      </c>
      <c r="R1939" s="32" t="s">
        <v>231</v>
      </c>
      <c r="S1939" s="45" t="s">
        <v>262</v>
      </c>
      <c r="T1939" s="42" t="str">
        <f>VLOOKUP(Tabla1[[#This Row],[AREA]],Hoja1!A:B,2,FALSE)</f>
        <v>11. Salud pública y seguridad ciudadana</v>
      </c>
      <c r="U1939" s="45" t="s">
        <v>112</v>
      </c>
      <c r="V1939" s="42" t="str">
        <f>VLOOKUP(Tabla1[[#This Row],[PROGRAMA]],Hoja1!A:B,2,FALSE)</f>
        <v>1361. Prevención y extinción de incencios</v>
      </c>
      <c r="W1939" s="45">
        <v>64</v>
      </c>
      <c r="X1939" s="45">
        <v>213</v>
      </c>
    </row>
    <row r="1940" spans="1:24" x14ac:dyDescent="0.25">
      <c r="A1940" s="58">
        <v>220260007348</v>
      </c>
      <c r="B1940" s="59" t="s">
        <v>451</v>
      </c>
      <c r="C1940" s="60">
        <v>46093</v>
      </c>
      <c r="D1940" s="58">
        <v>22026002820</v>
      </c>
      <c r="E1940" s="59" t="s">
        <v>529</v>
      </c>
      <c r="F1940" s="61">
        <v>105</v>
      </c>
      <c r="G1940" s="59" t="s">
        <v>256</v>
      </c>
      <c r="H1940" s="59" t="s">
        <v>3290</v>
      </c>
      <c r="I1940" s="62">
        <v>220</v>
      </c>
      <c r="J1940" s="59" t="s">
        <v>455</v>
      </c>
      <c r="K1940" s="59" t="s">
        <v>455</v>
      </c>
      <c r="L1940" s="59" t="s">
        <v>473</v>
      </c>
      <c r="M1940" s="59" t="s">
        <v>467</v>
      </c>
      <c r="N1940" s="59" t="s">
        <v>468</v>
      </c>
      <c r="O1940" s="65" t="s">
        <v>281</v>
      </c>
      <c r="P1940" s="65" t="s">
        <v>242</v>
      </c>
      <c r="Q1940" s="45" t="s">
        <v>396</v>
      </c>
      <c r="R1940" s="32" t="s">
        <v>231</v>
      </c>
      <c r="S1940" s="45" t="s">
        <v>66</v>
      </c>
      <c r="T1940" s="42" t="str">
        <f>VLOOKUP(Tabla1[[#This Row],[AREA]],Hoja1!A:B,2,FALSE)</f>
        <v>01. Alcaldía</v>
      </c>
      <c r="U1940" s="45" t="s">
        <v>189</v>
      </c>
      <c r="V1940" s="42" t="str">
        <f>VLOOKUP(Tabla1[[#This Row],[PROGRAMA]],Hoja1!A:B,2,FALSE)</f>
        <v>9207. Gobierno y relaciones</v>
      </c>
      <c r="W1940" s="45">
        <v>64</v>
      </c>
      <c r="X1940" s="45">
        <v>22001</v>
      </c>
    </row>
    <row r="1941" spans="1:24" x14ac:dyDescent="0.25">
      <c r="A1941" s="58">
        <v>220260008283</v>
      </c>
      <c r="B1941" s="59" t="s">
        <v>451</v>
      </c>
      <c r="C1941" s="60">
        <v>46099</v>
      </c>
      <c r="D1941" s="58">
        <v>22026002872</v>
      </c>
      <c r="E1941" s="59" t="s">
        <v>517</v>
      </c>
      <c r="F1941" s="61">
        <v>104</v>
      </c>
      <c r="G1941" s="59" t="s">
        <v>450</v>
      </c>
      <c r="H1941" s="59" t="s">
        <v>3291</v>
      </c>
      <c r="I1941" s="62">
        <v>220</v>
      </c>
      <c r="J1941" s="59" t="s">
        <v>3292</v>
      </c>
      <c r="K1941" s="59" t="s">
        <v>478</v>
      </c>
      <c r="L1941" s="59" t="s">
        <v>473</v>
      </c>
      <c r="M1941" s="59" t="s">
        <v>467</v>
      </c>
      <c r="N1941" s="59" t="s">
        <v>468</v>
      </c>
      <c r="O1941" s="65" t="s">
        <v>281</v>
      </c>
      <c r="P1941" s="65" t="s">
        <v>242</v>
      </c>
      <c r="Q1941" s="45" t="s">
        <v>396</v>
      </c>
      <c r="R1941" s="32" t="s">
        <v>231</v>
      </c>
      <c r="S1941" s="45" t="s">
        <v>71</v>
      </c>
      <c r="T1941" s="42" t="str">
        <f>VLOOKUP(Tabla1[[#This Row],[AREA]],Hoja1!A:B,2,FALSE)</f>
        <v>06. Educación y cultura</v>
      </c>
      <c r="U1941" s="45" t="s">
        <v>153</v>
      </c>
      <c r="V1941" s="42" t="str">
        <f>VLOOKUP(Tabla1[[#This Row],[PROGRAMA]],Hoja1!A:B,2,FALSE)</f>
        <v>3321. Bibliotecas públicas</v>
      </c>
      <c r="W1941" s="45">
        <v>64</v>
      </c>
      <c r="X1941" s="45">
        <v>22001</v>
      </c>
    </row>
    <row r="1942" spans="1:24" x14ac:dyDescent="0.25">
      <c r="A1942" s="58">
        <v>220260006670</v>
      </c>
      <c r="B1942" s="59" t="s">
        <v>451</v>
      </c>
      <c r="C1942" s="60">
        <v>46090</v>
      </c>
      <c r="D1942" s="58">
        <v>22026002734</v>
      </c>
      <c r="E1942" s="59" t="s">
        <v>3293</v>
      </c>
      <c r="F1942" s="61">
        <v>102.61</v>
      </c>
      <c r="G1942" s="59" t="s">
        <v>410</v>
      </c>
      <c r="H1942" s="59" t="s">
        <v>3294</v>
      </c>
      <c r="I1942" s="62">
        <v>220</v>
      </c>
      <c r="J1942" s="59" t="s">
        <v>455</v>
      </c>
      <c r="K1942" s="59" t="s">
        <v>455</v>
      </c>
      <c r="L1942" s="59" t="s">
        <v>473</v>
      </c>
      <c r="M1942" s="59" t="s">
        <v>467</v>
      </c>
      <c r="N1942" s="59" t="s">
        <v>468</v>
      </c>
      <c r="O1942" s="65" t="s">
        <v>281</v>
      </c>
      <c r="P1942" s="65" t="s">
        <v>242</v>
      </c>
      <c r="Q1942" s="45" t="s">
        <v>396</v>
      </c>
      <c r="R1942" s="32" t="s">
        <v>231</v>
      </c>
      <c r="S1942" s="45" t="s">
        <v>262</v>
      </c>
      <c r="T1942" s="42" t="str">
        <f>VLOOKUP(Tabla1[[#This Row],[AREA]],Hoja1!A:B,2,FALSE)</f>
        <v>11. Salud pública y seguridad ciudadana</v>
      </c>
      <c r="U1942" s="45" t="s">
        <v>112</v>
      </c>
      <c r="V1942" s="42" t="str">
        <f>VLOOKUP(Tabla1[[#This Row],[PROGRAMA]],Hoja1!A:B,2,FALSE)</f>
        <v>1361. Prevención y extinción de incencios</v>
      </c>
      <c r="W1942" s="45">
        <v>64</v>
      </c>
      <c r="X1942" s="45">
        <v>22699</v>
      </c>
    </row>
    <row r="1943" spans="1:24" x14ac:dyDescent="0.25">
      <c r="A1943" s="58">
        <v>220260008817</v>
      </c>
      <c r="B1943" s="59" t="s">
        <v>451</v>
      </c>
      <c r="C1943" s="60">
        <v>46104</v>
      </c>
      <c r="D1943" s="58">
        <v>22026002976</v>
      </c>
      <c r="E1943" s="59" t="s">
        <v>2303</v>
      </c>
      <c r="F1943" s="61">
        <v>87.12</v>
      </c>
      <c r="G1943" s="59" t="s">
        <v>3295</v>
      </c>
      <c r="H1943" s="59" t="s">
        <v>3296</v>
      </c>
      <c r="I1943" s="62">
        <v>220</v>
      </c>
      <c r="J1943" s="59" t="s">
        <v>455</v>
      </c>
      <c r="K1943" s="59" t="s">
        <v>3297</v>
      </c>
      <c r="L1943" s="59" t="s">
        <v>473</v>
      </c>
      <c r="M1943" s="59" t="s">
        <v>467</v>
      </c>
      <c r="N1943" s="59" t="s">
        <v>468</v>
      </c>
      <c r="O1943" s="65" t="s">
        <v>281</v>
      </c>
      <c r="P1943" s="65" t="s">
        <v>242</v>
      </c>
      <c r="Q1943" s="45" t="s">
        <v>396</v>
      </c>
      <c r="R1943" s="32" t="s">
        <v>231</v>
      </c>
      <c r="S1943" s="45" t="s">
        <v>262</v>
      </c>
      <c r="T1943" s="42" t="str">
        <f>VLOOKUP(Tabla1[[#This Row],[AREA]],Hoja1!A:B,2,FALSE)</f>
        <v>11. Salud pública y seguridad ciudadana</v>
      </c>
      <c r="U1943" s="45" t="s">
        <v>106</v>
      </c>
      <c r="V1943" s="42" t="str">
        <f>VLOOKUP(Tabla1[[#This Row],[PROGRAMA]],Hoja1!A:B,2,FALSE)</f>
        <v>1321. Policía municipal</v>
      </c>
      <c r="W1943" s="45">
        <v>64</v>
      </c>
      <c r="X1943" s="45">
        <v>22601</v>
      </c>
    </row>
    <row r="1944" spans="1:24" x14ac:dyDescent="0.25">
      <c r="A1944" s="58">
        <v>220260004824</v>
      </c>
      <c r="B1944" s="59" t="s">
        <v>485</v>
      </c>
      <c r="C1944" s="60">
        <v>46085</v>
      </c>
      <c r="D1944" s="58">
        <v>22026000866</v>
      </c>
      <c r="E1944" s="59" t="s">
        <v>2854</v>
      </c>
      <c r="F1944" s="61">
        <v>742.79</v>
      </c>
      <c r="G1944" s="59" t="s">
        <v>3298</v>
      </c>
      <c r="H1944" s="59" t="s">
        <v>3299</v>
      </c>
      <c r="I1944" s="62">
        <v>300</v>
      </c>
      <c r="J1944" s="59" t="s">
        <v>455</v>
      </c>
      <c r="K1944" s="59" t="s">
        <v>455</v>
      </c>
      <c r="L1944" s="59" t="s">
        <v>456</v>
      </c>
      <c r="M1944" s="59" t="s">
        <v>457</v>
      </c>
      <c r="N1944" s="59" t="s">
        <v>458</v>
      </c>
      <c r="O1944" s="65" t="s">
        <v>280</v>
      </c>
      <c r="P1944" s="65" t="s">
        <v>242</v>
      </c>
      <c r="Q1944" s="45" t="s">
        <v>396</v>
      </c>
      <c r="R1944" s="32" t="s">
        <v>231</v>
      </c>
      <c r="S1944" s="45" t="s">
        <v>68</v>
      </c>
      <c r="T1944" s="42" t="str">
        <f>VLOOKUP(Tabla1[[#This Row],[AREA]],Hoja1!A:B,2,FALSE)</f>
        <v>02. Urbanismo y vivienda</v>
      </c>
      <c r="U1944" s="45" t="s">
        <v>197</v>
      </c>
      <c r="V1944" s="42" t="str">
        <f>VLOOKUP(Tabla1[[#This Row],[PROGRAMA]],Hoja1!A:B,2,FALSE)</f>
        <v>9332. Mantenimiento de edificios e instalaciones municipales</v>
      </c>
      <c r="W1944" s="45">
        <v>64</v>
      </c>
      <c r="X1944" s="45">
        <v>214</v>
      </c>
    </row>
    <row r="1945" spans="1:24" x14ac:dyDescent="0.25">
      <c r="A1945" s="58">
        <v>220260007956</v>
      </c>
      <c r="B1945" s="59" t="s">
        <v>485</v>
      </c>
      <c r="C1945" s="60">
        <v>46099</v>
      </c>
      <c r="D1945" s="58">
        <v>22026000459</v>
      </c>
      <c r="E1945" s="59" t="s">
        <v>3300</v>
      </c>
      <c r="F1945" s="61">
        <v>43.56</v>
      </c>
      <c r="G1945" s="59" t="s">
        <v>3298</v>
      </c>
      <c r="H1945" s="59" t="s">
        <v>3301</v>
      </c>
      <c r="I1945" s="62">
        <v>300</v>
      </c>
      <c r="J1945" s="59" t="s">
        <v>455</v>
      </c>
      <c r="K1945" s="59" t="s">
        <v>455</v>
      </c>
      <c r="L1945" s="59" t="s">
        <v>456</v>
      </c>
      <c r="M1945" s="59" t="s">
        <v>457</v>
      </c>
      <c r="N1945" s="59" t="s">
        <v>458</v>
      </c>
      <c r="O1945" s="65" t="s">
        <v>280</v>
      </c>
      <c r="P1945" s="65" t="s">
        <v>242</v>
      </c>
      <c r="Q1945" s="45" t="s">
        <v>396</v>
      </c>
      <c r="R1945" s="32" t="s">
        <v>231</v>
      </c>
      <c r="S1945" s="45" t="s">
        <v>66</v>
      </c>
      <c r="T1945" s="42" t="str">
        <f>VLOOKUP(Tabla1[[#This Row],[AREA]],Hoja1!A:B,2,FALSE)</f>
        <v>01. Alcaldía</v>
      </c>
      <c r="U1945" s="45" t="s">
        <v>185</v>
      </c>
      <c r="V1945" s="42" t="str">
        <f>VLOOKUP(Tabla1[[#This Row],[PROGRAMA]],Hoja1!A:B,2,FALSE)</f>
        <v>9203. Unidad de régimen interior</v>
      </c>
      <c r="W1945" s="45">
        <v>64</v>
      </c>
      <c r="X1945" s="45">
        <v>214</v>
      </c>
    </row>
    <row r="1946" spans="1:24" x14ac:dyDescent="0.25">
      <c r="A1946" s="58">
        <v>220260005339</v>
      </c>
      <c r="B1946" s="59" t="s">
        <v>485</v>
      </c>
      <c r="C1946" s="60">
        <v>46086</v>
      </c>
      <c r="D1946" s="58">
        <v>22026002189</v>
      </c>
      <c r="E1946" s="59" t="s">
        <v>537</v>
      </c>
      <c r="F1946" s="61">
        <v>149.46</v>
      </c>
      <c r="G1946" s="59" t="s">
        <v>3269</v>
      </c>
      <c r="H1946" s="59" t="s">
        <v>3302</v>
      </c>
      <c r="I1946" s="62">
        <v>300</v>
      </c>
      <c r="J1946" s="59" t="s">
        <v>455</v>
      </c>
      <c r="K1946" s="59" t="s">
        <v>455</v>
      </c>
      <c r="L1946" s="59" t="s">
        <v>473</v>
      </c>
      <c r="M1946" s="59" t="s">
        <v>457</v>
      </c>
      <c r="N1946" s="59" t="s">
        <v>458</v>
      </c>
      <c r="O1946" s="65" t="s">
        <v>280</v>
      </c>
      <c r="P1946" s="65" t="s">
        <v>242</v>
      </c>
      <c r="Q1946" s="45" t="s">
        <v>396</v>
      </c>
      <c r="R1946" s="32" t="s">
        <v>231</v>
      </c>
      <c r="S1946" s="45" t="s">
        <v>262</v>
      </c>
      <c r="T1946" s="42" t="str">
        <f>VLOOKUP(Tabla1[[#This Row],[AREA]],Hoja1!A:B,2,FALSE)</f>
        <v>11. Salud pública y seguridad ciudadana</v>
      </c>
      <c r="U1946" s="45" t="s">
        <v>112</v>
      </c>
      <c r="V1946" s="42" t="str">
        <f>VLOOKUP(Tabla1[[#This Row],[PROGRAMA]],Hoja1!A:B,2,FALSE)</f>
        <v>1361. Prevención y extinción de incencios</v>
      </c>
      <c r="W1946" s="45">
        <v>64</v>
      </c>
      <c r="X1946" s="45">
        <v>22199</v>
      </c>
    </row>
    <row r="1947" spans="1:24" x14ac:dyDescent="0.25">
      <c r="A1947" s="58">
        <v>220260005350</v>
      </c>
      <c r="B1947" s="59" t="s">
        <v>485</v>
      </c>
      <c r="C1947" s="60">
        <v>46086</v>
      </c>
      <c r="D1947" s="58">
        <v>22026002189</v>
      </c>
      <c r="E1947" s="59" t="s">
        <v>537</v>
      </c>
      <c r="F1947" s="61">
        <v>49.9</v>
      </c>
      <c r="G1947" s="59" t="s">
        <v>3269</v>
      </c>
      <c r="H1947" s="59" t="s">
        <v>3303</v>
      </c>
      <c r="I1947" s="62">
        <v>300</v>
      </c>
      <c r="J1947" s="59" t="s">
        <v>455</v>
      </c>
      <c r="K1947" s="59" t="s">
        <v>455</v>
      </c>
      <c r="L1947" s="59" t="s">
        <v>473</v>
      </c>
      <c r="M1947" s="59" t="s">
        <v>457</v>
      </c>
      <c r="N1947" s="59" t="s">
        <v>458</v>
      </c>
      <c r="O1947" s="65" t="s">
        <v>280</v>
      </c>
      <c r="P1947" s="65" t="s">
        <v>242</v>
      </c>
      <c r="Q1947" s="45" t="s">
        <v>396</v>
      </c>
      <c r="R1947" s="32" t="s">
        <v>231</v>
      </c>
      <c r="S1947" s="45" t="s">
        <v>262</v>
      </c>
      <c r="T1947" s="42" t="str">
        <f>VLOOKUP(Tabla1[[#This Row],[AREA]],Hoja1!A:B,2,FALSE)</f>
        <v>11. Salud pública y seguridad ciudadana</v>
      </c>
      <c r="U1947" s="45" t="s">
        <v>112</v>
      </c>
      <c r="V1947" s="42" t="str">
        <f>VLOOKUP(Tabla1[[#This Row],[PROGRAMA]],Hoja1!A:B,2,FALSE)</f>
        <v>1361. Prevención y extinción de incencios</v>
      </c>
      <c r="W1947" s="45">
        <v>64</v>
      </c>
      <c r="X1947" s="45">
        <v>22199</v>
      </c>
    </row>
    <row r="1948" spans="1:24" x14ac:dyDescent="0.25">
      <c r="A1948" s="58">
        <v>220260005371</v>
      </c>
      <c r="B1948" s="59" t="s">
        <v>485</v>
      </c>
      <c r="C1948" s="60">
        <v>46086</v>
      </c>
      <c r="D1948" s="58">
        <v>22026002189</v>
      </c>
      <c r="E1948" s="59" t="s">
        <v>537</v>
      </c>
      <c r="F1948" s="61">
        <v>22.46</v>
      </c>
      <c r="G1948" s="59" t="s">
        <v>3269</v>
      </c>
      <c r="H1948" s="59" t="s">
        <v>3304</v>
      </c>
      <c r="I1948" s="62">
        <v>300</v>
      </c>
      <c r="J1948" s="59" t="s">
        <v>455</v>
      </c>
      <c r="K1948" s="59" t="s">
        <v>455</v>
      </c>
      <c r="L1948" s="59" t="s">
        <v>473</v>
      </c>
      <c r="M1948" s="59" t="s">
        <v>457</v>
      </c>
      <c r="N1948" s="59" t="s">
        <v>458</v>
      </c>
      <c r="O1948" s="65" t="s">
        <v>280</v>
      </c>
      <c r="P1948" s="65" t="s">
        <v>242</v>
      </c>
      <c r="Q1948" s="45" t="s">
        <v>396</v>
      </c>
      <c r="R1948" s="32" t="s">
        <v>231</v>
      </c>
      <c r="S1948" s="45" t="s">
        <v>262</v>
      </c>
      <c r="T1948" s="42" t="str">
        <f>VLOOKUP(Tabla1[[#This Row],[AREA]],Hoja1!A:B,2,FALSE)</f>
        <v>11. Salud pública y seguridad ciudadana</v>
      </c>
      <c r="U1948" s="45" t="s">
        <v>112</v>
      </c>
      <c r="V1948" s="42" t="str">
        <f>VLOOKUP(Tabla1[[#This Row],[PROGRAMA]],Hoja1!A:B,2,FALSE)</f>
        <v>1361. Prevención y extinción de incencios</v>
      </c>
      <c r="W1948" s="45">
        <v>64</v>
      </c>
      <c r="X1948" s="45">
        <v>22199</v>
      </c>
    </row>
    <row r="1949" spans="1:24" x14ac:dyDescent="0.25">
      <c r="A1949" s="58">
        <v>220260005992</v>
      </c>
      <c r="B1949" s="59" t="s">
        <v>485</v>
      </c>
      <c r="C1949" s="60">
        <v>46086</v>
      </c>
      <c r="D1949" s="58">
        <v>22026000425</v>
      </c>
      <c r="E1949" s="59" t="s">
        <v>1690</v>
      </c>
      <c r="F1949" s="61">
        <v>1052.7</v>
      </c>
      <c r="G1949" s="59" t="s">
        <v>3269</v>
      </c>
      <c r="H1949" s="59" t="s">
        <v>3305</v>
      </c>
      <c r="I1949" s="62">
        <v>300</v>
      </c>
      <c r="J1949" s="59" t="s">
        <v>455</v>
      </c>
      <c r="K1949" s="59" t="s">
        <v>455</v>
      </c>
      <c r="L1949" s="59" t="s">
        <v>473</v>
      </c>
      <c r="M1949" s="59" t="s">
        <v>457</v>
      </c>
      <c r="N1949" s="59" t="s">
        <v>458</v>
      </c>
      <c r="O1949" s="65" t="s">
        <v>280</v>
      </c>
      <c r="P1949" s="65" t="s">
        <v>242</v>
      </c>
      <c r="Q1949" s="45" t="s">
        <v>396</v>
      </c>
      <c r="R1949" s="32" t="s">
        <v>231</v>
      </c>
      <c r="S1949" s="45" t="s">
        <v>262</v>
      </c>
      <c r="T1949" s="42" t="str">
        <f>VLOOKUP(Tabla1[[#This Row],[AREA]],Hoja1!A:B,2,FALSE)</f>
        <v>11. Salud pública y seguridad ciudadana</v>
      </c>
      <c r="U1949" s="45" t="s">
        <v>121</v>
      </c>
      <c r="V1949" s="42" t="str">
        <f>VLOOKUP(Tabla1[[#This Row],[PROGRAMA]],Hoja1!A:B,2,FALSE)</f>
        <v>1631. Limpieza viaria</v>
      </c>
      <c r="W1949" s="45">
        <v>64</v>
      </c>
      <c r="X1949" s="45">
        <v>22110</v>
      </c>
    </row>
    <row r="1950" spans="1:24" x14ac:dyDescent="0.25">
      <c r="A1950" s="58">
        <v>220260005994</v>
      </c>
      <c r="B1950" s="59" t="s">
        <v>485</v>
      </c>
      <c r="C1950" s="60">
        <v>46086</v>
      </c>
      <c r="D1950" s="58">
        <v>22026000422</v>
      </c>
      <c r="E1950" s="59" t="s">
        <v>2707</v>
      </c>
      <c r="F1950" s="61">
        <v>1060.3499999999999</v>
      </c>
      <c r="G1950" s="59" t="s">
        <v>3269</v>
      </c>
      <c r="H1950" s="59" t="s">
        <v>2708</v>
      </c>
      <c r="I1950" s="62">
        <v>300</v>
      </c>
      <c r="J1950" s="59" t="s">
        <v>455</v>
      </c>
      <c r="K1950" s="59" t="s">
        <v>455</v>
      </c>
      <c r="L1950" s="59" t="s">
        <v>473</v>
      </c>
      <c r="M1950" s="59" t="s">
        <v>457</v>
      </c>
      <c r="N1950" s="59" t="s">
        <v>458</v>
      </c>
      <c r="O1950" s="65" t="s">
        <v>280</v>
      </c>
      <c r="P1950" s="65" t="s">
        <v>242</v>
      </c>
      <c r="Q1950" s="45" t="s">
        <v>396</v>
      </c>
      <c r="R1950" s="32" t="s">
        <v>231</v>
      </c>
      <c r="S1950" s="45" t="s">
        <v>262</v>
      </c>
      <c r="T1950" s="42" t="str">
        <f>VLOOKUP(Tabla1[[#This Row],[AREA]],Hoja1!A:B,2,FALSE)</f>
        <v>11. Salud pública y seguridad ciudadana</v>
      </c>
      <c r="U1950" s="45" t="s">
        <v>118</v>
      </c>
      <c r="V1950" s="42" t="str">
        <f>VLOOKUP(Tabla1[[#This Row],[PROGRAMA]],Hoja1!A:B,2,FALSE)</f>
        <v>1621. Recogida de residuos</v>
      </c>
      <c r="W1950" s="45">
        <v>64</v>
      </c>
      <c r="X1950" s="45">
        <v>22199</v>
      </c>
    </row>
    <row r="1951" spans="1:24" x14ac:dyDescent="0.25">
      <c r="A1951" s="58">
        <v>220260006989</v>
      </c>
      <c r="B1951" s="59" t="s">
        <v>485</v>
      </c>
      <c r="C1951" s="60">
        <v>46092</v>
      </c>
      <c r="D1951" s="58">
        <v>22026000422</v>
      </c>
      <c r="E1951" s="59" t="s">
        <v>2707</v>
      </c>
      <c r="F1951" s="61">
        <v>1865</v>
      </c>
      <c r="G1951" s="59" t="s">
        <v>3269</v>
      </c>
      <c r="H1951" s="59" t="s">
        <v>2708</v>
      </c>
      <c r="I1951" s="62">
        <v>300</v>
      </c>
      <c r="J1951" s="59" t="s">
        <v>455</v>
      </c>
      <c r="K1951" s="59" t="s">
        <v>455</v>
      </c>
      <c r="L1951" s="59" t="s">
        <v>473</v>
      </c>
      <c r="M1951" s="59" t="s">
        <v>457</v>
      </c>
      <c r="N1951" s="59" t="s">
        <v>458</v>
      </c>
      <c r="O1951" s="65" t="s">
        <v>280</v>
      </c>
      <c r="P1951" s="65" t="s">
        <v>242</v>
      </c>
      <c r="Q1951" s="45" t="s">
        <v>396</v>
      </c>
      <c r="R1951" s="32" t="s">
        <v>231</v>
      </c>
      <c r="S1951" s="45" t="s">
        <v>262</v>
      </c>
      <c r="T1951" s="42" t="str">
        <f>VLOOKUP(Tabla1[[#This Row],[AREA]],Hoja1!A:B,2,FALSE)</f>
        <v>11. Salud pública y seguridad ciudadana</v>
      </c>
      <c r="U1951" s="45" t="s">
        <v>118</v>
      </c>
      <c r="V1951" s="42" t="str">
        <f>VLOOKUP(Tabla1[[#This Row],[PROGRAMA]],Hoja1!A:B,2,FALSE)</f>
        <v>1621. Recogida de residuos</v>
      </c>
      <c r="W1951" s="45">
        <v>64</v>
      </c>
      <c r="X1951" s="45">
        <v>22199</v>
      </c>
    </row>
    <row r="1952" spans="1:24" x14ac:dyDescent="0.25">
      <c r="A1952" s="58">
        <v>220260009003</v>
      </c>
      <c r="B1952" s="59" t="s">
        <v>485</v>
      </c>
      <c r="C1952" s="60">
        <v>46106</v>
      </c>
      <c r="D1952" s="58">
        <v>22026000459</v>
      </c>
      <c r="E1952" s="59" t="s">
        <v>3300</v>
      </c>
      <c r="F1952" s="61">
        <v>197.1</v>
      </c>
      <c r="G1952" s="59" t="s">
        <v>3298</v>
      </c>
      <c r="H1952" s="59" t="s">
        <v>3306</v>
      </c>
      <c r="I1952" s="62">
        <v>300</v>
      </c>
      <c r="J1952" s="59" t="s">
        <v>455</v>
      </c>
      <c r="K1952" s="59" t="s">
        <v>455</v>
      </c>
      <c r="L1952" s="59" t="s">
        <v>456</v>
      </c>
      <c r="M1952" s="59" t="s">
        <v>457</v>
      </c>
      <c r="N1952" s="59" t="s">
        <v>458</v>
      </c>
      <c r="O1952" s="65" t="s">
        <v>280</v>
      </c>
      <c r="P1952" s="65" t="s">
        <v>242</v>
      </c>
      <c r="Q1952" s="45" t="s">
        <v>396</v>
      </c>
      <c r="R1952" s="32" t="s">
        <v>231</v>
      </c>
      <c r="S1952" s="45" t="s">
        <v>66</v>
      </c>
      <c r="T1952" s="42" t="str">
        <f>VLOOKUP(Tabla1[[#This Row],[AREA]],Hoja1!A:B,2,FALSE)</f>
        <v>01. Alcaldía</v>
      </c>
      <c r="U1952" s="45" t="s">
        <v>185</v>
      </c>
      <c r="V1952" s="42" t="str">
        <f>VLOOKUP(Tabla1[[#This Row],[PROGRAMA]],Hoja1!A:B,2,FALSE)</f>
        <v>9203. Unidad de régimen interior</v>
      </c>
      <c r="W1952" s="45">
        <v>64</v>
      </c>
      <c r="X1952" s="45">
        <v>214</v>
      </c>
    </row>
    <row r="1953" spans="1:24" x14ac:dyDescent="0.25">
      <c r="A1953" s="58">
        <v>220260009191</v>
      </c>
      <c r="B1953" s="59" t="s">
        <v>485</v>
      </c>
      <c r="C1953" s="60">
        <v>46107</v>
      </c>
      <c r="D1953" s="58">
        <v>22026000866</v>
      </c>
      <c r="E1953" s="59" t="s">
        <v>2854</v>
      </c>
      <c r="F1953" s="61">
        <v>234.75</v>
      </c>
      <c r="G1953" s="59" t="s">
        <v>3298</v>
      </c>
      <c r="H1953" s="59" t="s">
        <v>3307</v>
      </c>
      <c r="I1953" s="62">
        <v>300</v>
      </c>
      <c r="J1953" s="59" t="s">
        <v>455</v>
      </c>
      <c r="K1953" s="59" t="s">
        <v>455</v>
      </c>
      <c r="L1953" s="59" t="s">
        <v>456</v>
      </c>
      <c r="M1953" s="59" t="s">
        <v>457</v>
      </c>
      <c r="N1953" s="59" t="s">
        <v>458</v>
      </c>
      <c r="O1953" s="65" t="s">
        <v>280</v>
      </c>
      <c r="P1953" s="65" t="s">
        <v>242</v>
      </c>
      <c r="Q1953" s="45" t="s">
        <v>396</v>
      </c>
      <c r="R1953" s="32" t="s">
        <v>231</v>
      </c>
      <c r="S1953" s="45" t="s">
        <v>68</v>
      </c>
      <c r="T1953" s="42" t="str">
        <f>VLOOKUP(Tabla1[[#This Row],[AREA]],Hoja1!A:B,2,FALSE)</f>
        <v>02. Urbanismo y vivienda</v>
      </c>
      <c r="U1953" s="45" t="s">
        <v>197</v>
      </c>
      <c r="V1953" s="42" t="str">
        <f>VLOOKUP(Tabla1[[#This Row],[PROGRAMA]],Hoja1!A:B,2,FALSE)</f>
        <v>9332. Mantenimiento de edificios e instalaciones municipales</v>
      </c>
      <c r="W1953" s="45">
        <v>64</v>
      </c>
      <c r="X1953" s="45">
        <v>214</v>
      </c>
    </row>
    <row r="1954" spans="1:24" x14ac:dyDescent="0.25">
      <c r="A1954" s="58">
        <v>220240057829</v>
      </c>
      <c r="B1954" s="59" t="s">
        <v>451</v>
      </c>
      <c r="C1954" s="60">
        <v>46087</v>
      </c>
      <c r="D1954" s="58">
        <v>22024008166</v>
      </c>
      <c r="E1954" s="59" t="s">
        <v>2597</v>
      </c>
      <c r="F1954" s="61">
        <v>62.99</v>
      </c>
      <c r="G1954" s="59" t="s">
        <v>438</v>
      </c>
      <c r="H1954" s="59" t="s">
        <v>3308</v>
      </c>
      <c r="I1954" s="62">
        <v>220</v>
      </c>
      <c r="J1954" s="59" t="s">
        <v>1239</v>
      </c>
      <c r="K1954" s="59" t="s">
        <v>1239</v>
      </c>
      <c r="L1954" s="59" t="s">
        <v>456</v>
      </c>
      <c r="M1954" s="59" t="s">
        <v>467</v>
      </c>
      <c r="N1954" s="59" t="s">
        <v>468</v>
      </c>
      <c r="O1954" s="65" t="s">
        <v>281</v>
      </c>
      <c r="P1954" s="65" t="s">
        <v>242</v>
      </c>
      <c r="Q1954" s="45">
        <v>6</v>
      </c>
      <c r="R1954" s="32" t="s">
        <v>232</v>
      </c>
      <c r="S1954" s="45" t="s">
        <v>71</v>
      </c>
      <c r="T1954" s="42" t="str">
        <f>VLOOKUP(Tabla1[[#This Row],[AREA]],Hoja1!A:B,2,FALSE)</f>
        <v>06. Educación y cultura</v>
      </c>
      <c r="U1954" s="45">
        <v>3341</v>
      </c>
      <c r="V1954" s="42" t="str">
        <f>VLOOKUP(Tabla1[[#This Row],[PROGRAMA]],Hoja1!A:B,2,FALSE)</f>
        <v>3341. Coordinación de políticas culturales</v>
      </c>
      <c r="W1954" s="45">
        <v>64</v>
      </c>
      <c r="X1954" s="45">
        <v>632</v>
      </c>
    </row>
    <row r="1955" spans="1:24" x14ac:dyDescent="0.25">
      <c r="A1955" s="58">
        <v>220260005929</v>
      </c>
      <c r="B1955" s="59" t="s">
        <v>451</v>
      </c>
      <c r="C1955" s="60">
        <v>46086</v>
      </c>
      <c r="D1955" s="58">
        <v>22026002726</v>
      </c>
      <c r="E1955" s="59" t="s">
        <v>594</v>
      </c>
      <c r="F1955" s="61">
        <v>60.5</v>
      </c>
      <c r="G1955" s="59" t="s">
        <v>326</v>
      </c>
      <c r="H1955" s="59" t="s">
        <v>3309</v>
      </c>
      <c r="I1955" s="62">
        <v>220</v>
      </c>
      <c r="J1955" s="59" t="s">
        <v>478</v>
      </c>
      <c r="K1955" s="59" t="s">
        <v>478</v>
      </c>
      <c r="L1955" s="59" t="s">
        <v>473</v>
      </c>
      <c r="M1955" s="59" t="s">
        <v>467</v>
      </c>
      <c r="N1955" s="59" t="s">
        <v>468</v>
      </c>
      <c r="O1955" s="65" t="s">
        <v>281</v>
      </c>
      <c r="P1955" s="65" t="s">
        <v>242</v>
      </c>
      <c r="Q1955" s="45" t="s">
        <v>396</v>
      </c>
      <c r="R1955" s="32" t="s">
        <v>231</v>
      </c>
      <c r="S1955" s="45" t="s">
        <v>66</v>
      </c>
      <c r="T1955" s="42" t="str">
        <f>VLOOKUP(Tabla1[[#This Row],[AREA]],Hoja1!A:B,2,FALSE)</f>
        <v>01. Alcaldía</v>
      </c>
      <c r="U1955" s="45" t="s">
        <v>187</v>
      </c>
      <c r="V1955" s="42" t="str">
        <f>VLOOKUP(Tabla1[[#This Row],[PROGRAMA]],Hoja1!A:B,2,FALSE)</f>
        <v>9205. Imprenta municipal</v>
      </c>
      <c r="W1955" s="45">
        <v>64</v>
      </c>
      <c r="X1955" s="45">
        <v>213</v>
      </c>
    </row>
    <row r="1956" spans="1:24" x14ac:dyDescent="0.25">
      <c r="A1956" s="58">
        <v>220260006672</v>
      </c>
      <c r="B1956" s="59" t="s">
        <v>451</v>
      </c>
      <c r="C1956" s="60">
        <v>46090</v>
      </c>
      <c r="D1956" s="58">
        <v>22026002759</v>
      </c>
      <c r="E1956" s="59" t="s">
        <v>537</v>
      </c>
      <c r="F1956" s="61">
        <v>58.93</v>
      </c>
      <c r="G1956" s="59" t="s">
        <v>356</v>
      </c>
      <c r="H1956" s="59" t="s">
        <v>3310</v>
      </c>
      <c r="I1956" s="62">
        <v>220</v>
      </c>
      <c r="J1956" s="59" t="s">
        <v>455</v>
      </c>
      <c r="K1956" s="59" t="s">
        <v>455</v>
      </c>
      <c r="L1956" s="59" t="s">
        <v>473</v>
      </c>
      <c r="M1956" s="59" t="s">
        <v>467</v>
      </c>
      <c r="N1956" s="59" t="s">
        <v>468</v>
      </c>
      <c r="O1956" s="65" t="s">
        <v>281</v>
      </c>
      <c r="P1956" s="65" t="s">
        <v>242</v>
      </c>
      <c r="Q1956" s="45" t="s">
        <v>396</v>
      </c>
      <c r="R1956" s="32" t="s">
        <v>231</v>
      </c>
      <c r="S1956" s="45" t="s">
        <v>262</v>
      </c>
      <c r="T1956" s="42" t="str">
        <f>VLOOKUP(Tabla1[[#This Row],[AREA]],Hoja1!A:B,2,FALSE)</f>
        <v>11. Salud pública y seguridad ciudadana</v>
      </c>
      <c r="U1956" s="45" t="s">
        <v>112</v>
      </c>
      <c r="V1956" s="42" t="str">
        <f>VLOOKUP(Tabla1[[#This Row],[PROGRAMA]],Hoja1!A:B,2,FALSE)</f>
        <v>1361. Prevención y extinción de incencios</v>
      </c>
      <c r="W1956" s="45">
        <v>64</v>
      </c>
      <c r="X1956" s="45">
        <v>22199</v>
      </c>
    </row>
    <row r="1957" spans="1:24" x14ac:dyDescent="0.25">
      <c r="A1957" s="58">
        <v>220260007353</v>
      </c>
      <c r="B1957" s="59" t="s">
        <v>451</v>
      </c>
      <c r="C1957" s="60">
        <v>46093</v>
      </c>
      <c r="D1957" s="58">
        <v>22026002838</v>
      </c>
      <c r="E1957" s="59" t="s">
        <v>537</v>
      </c>
      <c r="F1957" s="61">
        <v>46.74</v>
      </c>
      <c r="G1957" s="59" t="s">
        <v>321</v>
      </c>
      <c r="H1957" s="59" t="s">
        <v>3311</v>
      </c>
      <c r="I1957" s="62">
        <v>220</v>
      </c>
      <c r="J1957" s="59" t="s">
        <v>1238</v>
      </c>
      <c r="K1957" s="59" t="s">
        <v>1239</v>
      </c>
      <c r="L1957" s="59" t="s">
        <v>473</v>
      </c>
      <c r="M1957" s="59" t="s">
        <v>467</v>
      </c>
      <c r="N1957" s="59" t="s">
        <v>468</v>
      </c>
      <c r="O1957" s="65" t="s">
        <v>281</v>
      </c>
      <c r="P1957" s="65" t="s">
        <v>242</v>
      </c>
      <c r="Q1957" s="45" t="s">
        <v>396</v>
      </c>
      <c r="R1957" s="32" t="s">
        <v>231</v>
      </c>
      <c r="S1957" s="45" t="s">
        <v>262</v>
      </c>
      <c r="T1957" s="42" t="str">
        <f>VLOOKUP(Tabla1[[#This Row],[AREA]],Hoja1!A:B,2,FALSE)</f>
        <v>11. Salud pública y seguridad ciudadana</v>
      </c>
      <c r="U1957" s="45" t="s">
        <v>112</v>
      </c>
      <c r="V1957" s="42" t="str">
        <f>VLOOKUP(Tabla1[[#This Row],[PROGRAMA]],Hoja1!A:B,2,FALSE)</f>
        <v>1361. Prevención y extinción de incencios</v>
      </c>
      <c r="W1957" s="45">
        <v>64</v>
      </c>
      <c r="X1957" s="45">
        <v>22199</v>
      </c>
    </row>
    <row r="1958" spans="1:24" x14ac:dyDescent="0.25">
      <c r="A1958" s="58">
        <v>220260006669</v>
      </c>
      <c r="B1958" s="59" t="s">
        <v>451</v>
      </c>
      <c r="C1958" s="60">
        <v>46090</v>
      </c>
      <c r="D1958" s="58">
        <v>22026002713</v>
      </c>
      <c r="E1958" s="59" t="s">
        <v>537</v>
      </c>
      <c r="F1958" s="61">
        <v>42.04</v>
      </c>
      <c r="G1958" s="59" t="s">
        <v>1207</v>
      </c>
      <c r="H1958" s="59" t="s">
        <v>3312</v>
      </c>
      <c r="I1958" s="62">
        <v>220</v>
      </c>
      <c r="J1958" s="59" t="s">
        <v>455</v>
      </c>
      <c r="K1958" s="59" t="s">
        <v>455</v>
      </c>
      <c r="L1958" s="59" t="s">
        <v>473</v>
      </c>
      <c r="M1958" s="59" t="s">
        <v>467</v>
      </c>
      <c r="N1958" s="59" t="s">
        <v>468</v>
      </c>
      <c r="O1958" s="65" t="s">
        <v>281</v>
      </c>
      <c r="P1958" s="65" t="s">
        <v>242</v>
      </c>
      <c r="Q1958" s="45" t="s">
        <v>396</v>
      </c>
      <c r="R1958" s="32" t="s">
        <v>231</v>
      </c>
      <c r="S1958" s="45" t="s">
        <v>262</v>
      </c>
      <c r="T1958" s="42" t="str">
        <f>VLOOKUP(Tabla1[[#This Row],[AREA]],Hoja1!A:B,2,FALSE)</f>
        <v>11. Salud pública y seguridad ciudadana</v>
      </c>
      <c r="U1958" s="45" t="s">
        <v>112</v>
      </c>
      <c r="V1958" s="42" t="str">
        <f>VLOOKUP(Tabla1[[#This Row],[PROGRAMA]],Hoja1!A:B,2,FALSE)</f>
        <v>1361. Prevención y extinción de incencios</v>
      </c>
      <c r="W1958" s="45">
        <v>64</v>
      </c>
      <c r="X1958" s="45">
        <v>22199</v>
      </c>
    </row>
    <row r="1959" spans="1:24" x14ac:dyDescent="0.25">
      <c r="A1959" s="58">
        <v>220260007578</v>
      </c>
      <c r="B1959" s="59" t="s">
        <v>451</v>
      </c>
      <c r="C1959" s="60">
        <v>46094</v>
      </c>
      <c r="D1959" s="58">
        <v>22026002842</v>
      </c>
      <c r="E1959" s="59" t="s">
        <v>565</v>
      </c>
      <c r="F1959" s="61">
        <v>27.16</v>
      </c>
      <c r="G1959" s="59" t="s">
        <v>34</v>
      </c>
      <c r="H1959" s="59" t="s">
        <v>3313</v>
      </c>
      <c r="I1959" s="62">
        <v>220</v>
      </c>
      <c r="J1959" s="59" t="s">
        <v>455</v>
      </c>
      <c r="K1959" s="59" t="s">
        <v>455</v>
      </c>
      <c r="L1959" s="59" t="s">
        <v>473</v>
      </c>
      <c r="M1959" s="59" t="s">
        <v>467</v>
      </c>
      <c r="N1959" s="59" t="s">
        <v>468</v>
      </c>
      <c r="O1959" s="65" t="s">
        <v>281</v>
      </c>
      <c r="P1959" s="65" t="s">
        <v>242</v>
      </c>
      <c r="Q1959" s="45" t="s">
        <v>396</v>
      </c>
      <c r="R1959" s="32" t="s">
        <v>231</v>
      </c>
      <c r="S1959" s="45" t="s">
        <v>69</v>
      </c>
      <c r="T1959" s="42" t="str">
        <f>VLOOKUP(Tabla1[[#This Row],[AREA]],Hoja1!A:B,2,FALSE)</f>
        <v>03. Participación ciudadana y deportes</v>
      </c>
      <c r="U1959" s="45" t="s">
        <v>192</v>
      </c>
      <c r="V1959" s="42" t="str">
        <f>VLOOKUP(Tabla1[[#This Row],[PROGRAMA]],Hoja1!A:B,2,FALSE)</f>
        <v>9241. Participación ciudadana</v>
      </c>
      <c r="W1959" s="45">
        <v>64</v>
      </c>
      <c r="X1959" s="45">
        <v>22199</v>
      </c>
    </row>
    <row r="1960" spans="1:24" x14ac:dyDescent="0.25">
      <c r="A1960" s="58">
        <v>220260004497</v>
      </c>
      <c r="B1960" s="59" t="s">
        <v>451</v>
      </c>
      <c r="C1960" s="60">
        <v>46083</v>
      </c>
      <c r="D1960" s="58">
        <v>22026002634</v>
      </c>
      <c r="E1960" s="59" t="s">
        <v>517</v>
      </c>
      <c r="F1960" s="61">
        <v>24</v>
      </c>
      <c r="G1960" s="59" t="s">
        <v>322</v>
      </c>
      <c r="H1960" s="59" t="s">
        <v>3314</v>
      </c>
      <c r="I1960" s="62">
        <v>220</v>
      </c>
      <c r="J1960" s="59" t="s">
        <v>3315</v>
      </c>
      <c r="K1960" s="59" t="s">
        <v>494</v>
      </c>
      <c r="L1960" s="59" t="s">
        <v>473</v>
      </c>
      <c r="M1960" s="59" t="s">
        <v>467</v>
      </c>
      <c r="N1960" s="59" t="s">
        <v>468</v>
      </c>
      <c r="O1960" s="65" t="s">
        <v>281</v>
      </c>
      <c r="P1960" s="65" t="s">
        <v>242</v>
      </c>
      <c r="Q1960" s="45" t="s">
        <v>396</v>
      </c>
      <c r="R1960" s="32" t="s">
        <v>231</v>
      </c>
      <c r="S1960" s="45" t="s">
        <v>71</v>
      </c>
      <c r="T1960" s="42" t="str">
        <f>VLOOKUP(Tabla1[[#This Row],[AREA]],Hoja1!A:B,2,FALSE)</f>
        <v>06. Educación y cultura</v>
      </c>
      <c r="U1960" s="45" t="s">
        <v>153</v>
      </c>
      <c r="V1960" s="42" t="str">
        <f>VLOOKUP(Tabla1[[#This Row],[PROGRAMA]],Hoja1!A:B,2,FALSE)</f>
        <v>3321. Bibliotecas públicas</v>
      </c>
      <c r="W1960" s="45">
        <v>64</v>
      </c>
      <c r="X1960" s="45">
        <v>22001</v>
      </c>
    </row>
    <row r="1961" spans="1:24" x14ac:dyDescent="0.25">
      <c r="A1961" s="58">
        <v>220260008038</v>
      </c>
      <c r="B1961" s="59" t="s">
        <v>485</v>
      </c>
      <c r="C1961" s="60">
        <v>46099</v>
      </c>
      <c r="D1961" s="58">
        <v>22026002189</v>
      </c>
      <c r="E1961" s="59" t="s">
        <v>537</v>
      </c>
      <c r="F1961" s="61">
        <v>56.14</v>
      </c>
      <c r="G1961" s="59" t="s">
        <v>3269</v>
      </c>
      <c r="H1961" s="59" t="s">
        <v>3316</v>
      </c>
      <c r="I1961" s="62">
        <v>300</v>
      </c>
      <c r="J1961" s="59" t="s">
        <v>455</v>
      </c>
      <c r="K1961" s="59" t="s">
        <v>455</v>
      </c>
      <c r="L1961" s="59" t="s">
        <v>473</v>
      </c>
      <c r="M1961" s="59" t="s">
        <v>457</v>
      </c>
      <c r="N1961" s="59" t="s">
        <v>458</v>
      </c>
      <c r="O1961" s="65" t="s">
        <v>280</v>
      </c>
      <c r="P1961" s="65" t="s">
        <v>242</v>
      </c>
      <c r="Q1961" s="45" t="s">
        <v>396</v>
      </c>
      <c r="R1961" s="32" t="s">
        <v>231</v>
      </c>
      <c r="S1961" s="45" t="s">
        <v>262</v>
      </c>
      <c r="T1961" s="42" t="str">
        <f>VLOOKUP(Tabla1[[#This Row],[AREA]],Hoja1!A:B,2,FALSE)</f>
        <v>11. Salud pública y seguridad ciudadana</v>
      </c>
      <c r="U1961" s="45" t="s">
        <v>112</v>
      </c>
      <c r="V1961" s="42" t="str">
        <f>VLOOKUP(Tabla1[[#This Row],[PROGRAMA]],Hoja1!A:B,2,FALSE)</f>
        <v>1361. Prevención y extinción de incencios</v>
      </c>
      <c r="W1961" s="45">
        <v>64</v>
      </c>
      <c r="X1961" s="45">
        <v>22199</v>
      </c>
    </row>
    <row r="1962" spans="1:24" x14ac:dyDescent="0.25">
      <c r="A1962" s="58">
        <v>220260008100</v>
      </c>
      <c r="B1962" s="59" t="s">
        <v>485</v>
      </c>
      <c r="C1962" s="60">
        <v>46099</v>
      </c>
      <c r="D1962" s="58">
        <v>22026000425</v>
      </c>
      <c r="E1962" s="59" t="s">
        <v>1690</v>
      </c>
      <c r="F1962" s="61">
        <v>2158.04</v>
      </c>
      <c r="G1962" s="59" t="s">
        <v>3269</v>
      </c>
      <c r="H1962" s="59" t="s">
        <v>3317</v>
      </c>
      <c r="I1962" s="62">
        <v>300</v>
      </c>
      <c r="J1962" s="59" t="s">
        <v>455</v>
      </c>
      <c r="K1962" s="59" t="s">
        <v>455</v>
      </c>
      <c r="L1962" s="59" t="s">
        <v>473</v>
      </c>
      <c r="M1962" s="59" t="s">
        <v>457</v>
      </c>
      <c r="N1962" s="59" t="s">
        <v>458</v>
      </c>
      <c r="O1962" s="65" t="s">
        <v>280</v>
      </c>
      <c r="P1962" s="65" t="s">
        <v>242</v>
      </c>
      <c r="Q1962" s="45" t="s">
        <v>396</v>
      </c>
      <c r="R1962" s="32" t="s">
        <v>231</v>
      </c>
      <c r="S1962" s="45" t="s">
        <v>262</v>
      </c>
      <c r="T1962" s="42" t="str">
        <f>VLOOKUP(Tabla1[[#This Row],[AREA]],Hoja1!A:B,2,FALSE)</f>
        <v>11. Salud pública y seguridad ciudadana</v>
      </c>
      <c r="U1962" s="45" t="s">
        <v>121</v>
      </c>
      <c r="V1962" s="42" t="str">
        <f>VLOOKUP(Tabla1[[#This Row],[PROGRAMA]],Hoja1!A:B,2,FALSE)</f>
        <v>1631. Limpieza viaria</v>
      </c>
      <c r="W1962" s="45">
        <v>64</v>
      </c>
      <c r="X1962" s="45">
        <v>22110</v>
      </c>
    </row>
    <row r="1963" spans="1:24" x14ac:dyDescent="0.25">
      <c r="A1963" s="58">
        <v>220260008102</v>
      </c>
      <c r="B1963" s="59" t="s">
        <v>485</v>
      </c>
      <c r="C1963" s="60">
        <v>46099</v>
      </c>
      <c r="D1963" s="58">
        <v>22026000422</v>
      </c>
      <c r="E1963" s="59" t="s">
        <v>2707</v>
      </c>
      <c r="F1963" s="61">
        <v>3258</v>
      </c>
      <c r="G1963" s="59" t="s">
        <v>3269</v>
      </c>
      <c r="H1963" s="59" t="s">
        <v>2708</v>
      </c>
      <c r="I1963" s="62">
        <v>300</v>
      </c>
      <c r="J1963" s="59" t="s">
        <v>455</v>
      </c>
      <c r="K1963" s="59" t="s">
        <v>455</v>
      </c>
      <c r="L1963" s="59" t="s">
        <v>473</v>
      </c>
      <c r="M1963" s="59" t="s">
        <v>457</v>
      </c>
      <c r="N1963" s="59" t="s">
        <v>458</v>
      </c>
      <c r="O1963" s="65" t="s">
        <v>280</v>
      </c>
      <c r="P1963" s="65" t="s">
        <v>242</v>
      </c>
      <c r="Q1963" s="45" t="s">
        <v>396</v>
      </c>
      <c r="R1963" s="32" t="s">
        <v>231</v>
      </c>
      <c r="S1963" s="45" t="s">
        <v>262</v>
      </c>
      <c r="T1963" s="42" t="str">
        <f>VLOOKUP(Tabla1[[#This Row],[AREA]],Hoja1!A:B,2,FALSE)</f>
        <v>11. Salud pública y seguridad ciudadana</v>
      </c>
      <c r="U1963" s="45" t="s">
        <v>118</v>
      </c>
      <c r="V1963" s="42" t="str">
        <f>VLOOKUP(Tabla1[[#This Row],[PROGRAMA]],Hoja1!A:B,2,FALSE)</f>
        <v>1621. Recogida de residuos</v>
      </c>
      <c r="W1963" s="45">
        <v>64</v>
      </c>
      <c r="X1963" s="45">
        <v>22199</v>
      </c>
    </row>
    <row r="1964" spans="1:24" x14ac:dyDescent="0.25">
      <c r="A1964" s="58">
        <v>220260006857</v>
      </c>
      <c r="B1964" s="59" t="s">
        <v>485</v>
      </c>
      <c r="C1964" s="60">
        <v>46092</v>
      </c>
      <c r="D1964" s="58">
        <v>22026001177</v>
      </c>
      <c r="E1964" s="59" t="s">
        <v>2455</v>
      </c>
      <c r="F1964" s="61">
        <v>152.74</v>
      </c>
      <c r="G1964" s="59" t="s">
        <v>2460</v>
      </c>
      <c r="H1964" s="59" t="s">
        <v>3318</v>
      </c>
      <c r="I1964" s="62">
        <v>300</v>
      </c>
      <c r="J1964" s="59" t="s">
        <v>455</v>
      </c>
      <c r="K1964" s="59" t="s">
        <v>455</v>
      </c>
      <c r="L1964" s="59" t="s">
        <v>456</v>
      </c>
      <c r="M1964" s="59" t="s">
        <v>457</v>
      </c>
      <c r="N1964" s="59" t="s">
        <v>458</v>
      </c>
      <c r="O1964" s="65" t="s">
        <v>280</v>
      </c>
      <c r="P1964" s="65" t="s">
        <v>242</v>
      </c>
      <c r="Q1964" s="45" t="s">
        <v>396</v>
      </c>
      <c r="R1964" s="32" t="s">
        <v>231</v>
      </c>
      <c r="S1964" s="45" t="s">
        <v>72</v>
      </c>
      <c r="T1964" s="42" t="str">
        <f>VLOOKUP(Tabla1[[#This Row],[AREA]],Hoja1!A:B,2,FALSE)</f>
        <v>07. Medio ambiente</v>
      </c>
      <c r="U1964" s="45" t="s">
        <v>126</v>
      </c>
      <c r="V1964" s="42" t="str">
        <f>VLOOKUP(Tabla1[[#This Row],[PROGRAMA]],Hoja1!A:B,2,FALSE)</f>
        <v>1711. Parques y jardines</v>
      </c>
      <c r="W1964" s="45">
        <v>64</v>
      </c>
      <c r="X1964" s="45">
        <v>214</v>
      </c>
    </row>
    <row r="1965" spans="1:24" x14ac:dyDescent="0.25">
      <c r="A1965" s="58">
        <v>220260005031</v>
      </c>
      <c r="B1965" s="59" t="s">
        <v>485</v>
      </c>
      <c r="C1965" s="60">
        <v>46085</v>
      </c>
      <c r="D1965" s="58">
        <v>22026002240</v>
      </c>
      <c r="E1965" s="59" t="s">
        <v>2611</v>
      </c>
      <c r="F1965" s="61">
        <v>1457.87</v>
      </c>
      <c r="G1965" s="59" t="s">
        <v>3298</v>
      </c>
      <c r="H1965" s="59" t="s">
        <v>3319</v>
      </c>
      <c r="I1965" s="62">
        <v>300</v>
      </c>
      <c r="J1965" s="59" t="s">
        <v>455</v>
      </c>
      <c r="K1965" s="59" t="s">
        <v>455</v>
      </c>
      <c r="L1965" s="59" t="s">
        <v>456</v>
      </c>
      <c r="M1965" s="59" t="s">
        <v>457</v>
      </c>
      <c r="N1965" s="59" t="s">
        <v>458</v>
      </c>
      <c r="O1965" s="65" t="s">
        <v>280</v>
      </c>
      <c r="P1965" s="65" t="s">
        <v>242</v>
      </c>
      <c r="Q1965" s="45" t="s">
        <v>396</v>
      </c>
      <c r="R1965" s="32" t="s">
        <v>231</v>
      </c>
      <c r="S1965" s="45" t="s">
        <v>262</v>
      </c>
      <c r="T1965" s="42" t="str">
        <f>VLOOKUP(Tabla1[[#This Row],[AREA]],Hoja1!A:B,2,FALSE)</f>
        <v>11. Salud pública y seguridad ciudadana</v>
      </c>
      <c r="U1965" s="45" t="s">
        <v>106</v>
      </c>
      <c r="V1965" s="42" t="str">
        <f>VLOOKUP(Tabla1[[#This Row],[PROGRAMA]],Hoja1!A:B,2,FALSE)</f>
        <v>1321. Policía municipal</v>
      </c>
      <c r="W1965" s="45">
        <v>64</v>
      </c>
      <c r="X1965" s="45">
        <v>214</v>
      </c>
    </row>
    <row r="1966" spans="1:24" x14ac:dyDescent="0.25">
      <c r="A1966" s="58">
        <v>220260005033</v>
      </c>
      <c r="B1966" s="59" t="s">
        <v>485</v>
      </c>
      <c r="C1966" s="60">
        <v>46085</v>
      </c>
      <c r="D1966" s="58">
        <v>22026002240</v>
      </c>
      <c r="E1966" s="59" t="s">
        <v>2611</v>
      </c>
      <c r="F1966" s="61">
        <v>555.91</v>
      </c>
      <c r="G1966" s="59" t="s">
        <v>3298</v>
      </c>
      <c r="H1966" s="59" t="s">
        <v>3320</v>
      </c>
      <c r="I1966" s="62">
        <v>300</v>
      </c>
      <c r="J1966" s="59" t="s">
        <v>455</v>
      </c>
      <c r="K1966" s="59" t="s">
        <v>455</v>
      </c>
      <c r="L1966" s="59" t="s">
        <v>456</v>
      </c>
      <c r="M1966" s="59" t="s">
        <v>457</v>
      </c>
      <c r="N1966" s="59" t="s">
        <v>458</v>
      </c>
      <c r="O1966" s="65" t="s">
        <v>280</v>
      </c>
      <c r="P1966" s="65" t="s">
        <v>242</v>
      </c>
      <c r="Q1966" s="45" t="s">
        <v>396</v>
      </c>
      <c r="R1966" s="32" t="s">
        <v>231</v>
      </c>
      <c r="S1966" s="45" t="s">
        <v>262</v>
      </c>
      <c r="T1966" s="42" t="str">
        <f>VLOOKUP(Tabla1[[#This Row],[AREA]],Hoja1!A:B,2,FALSE)</f>
        <v>11. Salud pública y seguridad ciudadana</v>
      </c>
      <c r="U1966" s="45" t="s">
        <v>106</v>
      </c>
      <c r="V1966" s="42" t="str">
        <f>VLOOKUP(Tabla1[[#This Row],[PROGRAMA]],Hoja1!A:B,2,FALSE)</f>
        <v>1321. Policía municipal</v>
      </c>
      <c r="W1966" s="45">
        <v>64</v>
      </c>
      <c r="X1966" s="45">
        <v>214</v>
      </c>
    </row>
    <row r="1967" spans="1:24" x14ac:dyDescent="0.25">
      <c r="A1967" s="58">
        <v>220260008811</v>
      </c>
      <c r="B1967" s="59" t="s">
        <v>451</v>
      </c>
      <c r="C1967" s="60">
        <v>46104</v>
      </c>
      <c r="D1967" s="58">
        <v>22026002875</v>
      </c>
      <c r="E1967" s="59" t="s">
        <v>968</v>
      </c>
      <c r="F1967" s="61">
        <v>21.01</v>
      </c>
      <c r="G1967" s="59" t="s">
        <v>49</v>
      </c>
      <c r="H1967" s="59" t="s">
        <v>3321</v>
      </c>
      <c r="I1967" s="62">
        <v>220</v>
      </c>
      <c r="J1967" s="59" t="s">
        <v>478</v>
      </c>
      <c r="K1967" s="59" t="s">
        <v>478</v>
      </c>
      <c r="L1967" s="59" t="s">
        <v>473</v>
      </c>
      <c r="M1967" s="59" t="s">
        <v>467</v>
      </c>
      <c r="N1967" s="59" t="s">
        <v>468</v>
      </c>
      <c r="O1967" s="65" t="s">
        <v>281</v>
      </c>
      <c r="P1967" s="65" t="s">
        <v>242</v>
      </c>
      <c r="Q1967" s="45" t="s">
        <v>396</v>
      </c>
      <c r="R1967" s="32" t="s">
        <v>231</v>
      </c>
      <c r="S1967" s="45" t="s">
        <v>262</v>
      </c>
      <c r="T1967" s="42" t="str">
        <f>VLOOKUP(Tabla1[[#This Row],[AREA]],Hoja1!A:B,2,FALSE)</f>
        <v>11. Salud pública y seguridad ciudadana</v>
      </c>
      <c r="U1967" s="45" t="s">
        <v>106</v>
      </c>
      <c r="V1967" s="42" t="str">
        <f>VLOOKUP(Tabla1[[#This Row],[PROGRAMA]],Hoja1!A:B,2,FALSE)</f>
        <v>1321. Policía municipal</v>
      </c>
      <c r="W1967" s="45">
        <v>64</v>
      </c>
      <c r="X1967" s="45">
        <v>22699</v>
      </c>
    </row>
    <row r="1968" spans="1:24" x14ac:dyDescent="0.25">
      <c r="A1968" s="58">
        <v>220260008159</v>
      </c>
      <c r="B1968" s="59" t="s">
        <v>729</v>
      </c>
      <c r="C1968" s="60">
        <v>46099</v>
      </c>
      <c r="D1968" s="58">
        <v>22026002822</v>
      </c>
      <c r="E1968" s="59" t="s">
        <v>3322</v>
      </c>
      <c r="F1968" s="61">
        <v>874.25</v>
      </c>
      <c r="G1968" s="59" t="s">
        <v>3323</v>
      </c>
      <c r="H1968" s="59" t="s">
        <v>3324</v>
      </c>
      <c r="I1968" s="62">
        <v>240</v>
      </c>
      <c r="J1968" s="59" t="s">
        <v>455</v>
      </c>
      <c r="K1968" s="59" t="s">
        <v>455</v>
      </c>
      <c r="L1968" s="59" t="s">
        <v>506</v>
      </c>
      <c r="M1968" s="59" t="s">
        <v>457</v>
      </c>
      <c r="N1968" s="59" t="s">
        <v>458</v>
      </c>
      <c r="O1968" s="65" t="s">
        <v>280</v>
      </c>
      <c r="P1968" s="65" t="s">
        <v>242</v>
      </c>
      <c r="Q1968" s="45" t="s">
        <v>396</v>
      </c>
      <c r="R1968" s="32" t="s">
        <v>231</v>
      </c>
      <c r="S1968" s="45" t="s">
        <v>262</v>
      </c>
      <c r="T1968" s="42" t="str">
        <f>VLOOKUP(Tabla1[[#This Row],[AREA]],Hoja1!A:B,2,FALSE)</f>
        <v>11. Salud pública y seguridad ciudadana</v>
      </c>
      <c r="U1968" s="45" t="s">
        <v>106</v>
      </c>
      <c r="V1968" s="42" t="str">
        <f>VLOOKUP(Tabla1[[#This Row],[PROGRAMA]],Hoja1!A:B,2,FALSE)</f>
        <v>1321. Policía municipal</v>
      </c>
      <c r="W1968" s="45">
        <v>64</v>
      </c>
      <c r="X1968" s="45">
        <v>224</v>
      </c>
    </row>
    <row r="1969" spans="1:24" x14ac:dyDescent="0.25">
      <c r="A1969" s="58">
        <v>220260007196</v>
      </c>
      <c r="B1969" s="59" t="s">
        <v>451</v>
      </c>
      <c r="C1969" s="60">
        <v>46092</v>
      </c>
      <c r="D1969" s="58">
        <v>22026002785</v>
      </c>
      <c r="E1969" s="59" t="s">
        <v>517</v>
      </c>
      <c r="F1969" s="61">
        <v>20</v>
      </c>
      <c r="G1969" s="59" t="s">
        <v>428</v>
      </c>
      <c r="H1969" s="59" t="s">
        <v>3325</v>
      </c>
      <c r="I1969" s="62">
        <v>220</v>
      </c>
      <c r="J1969" s="59" t="s">
        <v>494</v>
      </c>
      <c r="K1969" s="59" t="s">
        <v>494</v>
      </c>
      <c r="L1969" s="59" t="s">
        <v>473</v>
      </c>
      <c r="M1969" s="59" t="s">
        <v>467</v>
      </c>
      <c r="N1969" s="59" t="s">
        <v>468</v>
      </c>
      <c r="O1969" s="65" t="s">
        <v>281</v>
      </c>
      <c r="P1969" s="65" t="s">
        <v>242</v>
      </c>
      <c r="Q1969" s="45" t="s">
        <v>396</v>
      </c>
      <c r="R1969" s="32" t="s">
        <v>231</v>
      </c>
      <c r="S1969" s="45" t="s">
        <v>71</v>
      </c>
      <c r="T1969" s="42" t="str">
        <f>VLOOKUP(Tabla1[[#This Row],[AREA]],Hoja1!A:B,2,FALSE)</f>
        <v>06. Educación y cultura</v>
      </c>
      <c r="U1969" s="45" t="s">
        <v>153</v>
      </c>
      <c r="V1969" s="42" t="str">
        <f>VLOOKUP(Tabla1[[#This Row],[PROGRAMA]],Hoja1!A:B,2,FALSE)</f>
        <v>3321. Bibliotecas públicas</v>
      </c>
      <c r="W1969" s="45">
        <v>64</v>
      </c>
      <c r="X1969" s="45">
        <v>22001</v>
      </c>
    </row>
    <row r="1970" spans="1:24" x14ac:dyDescent="0.25">
      <c r="A1970" s="58">
        <v>220260005035</v>
      </c>
      <c r="B1970" s="59" t="s">
        <v>485</v>
      </c>
      <c r="C1970" s="60">
        <v>46085</v>
      </c>
      <c r="D1970" s="58">
        <v>22026002240</v>
      </c>
      <c r="E1970" s="59" t="s">
        <v>2611</v>
      </c>
      <c r="F1970" s="61">
        <v>555.91</v>
      </c>
      <c r="G1970" s="59" t="s">
        <v>3298</v>
      </c>
      <c r="H1970" s="59" t="s">
        <v>3326</v>
      </c>
      <c r="I1970" s="62">
        <v>300</v>
      </c>
      <c r="J1970" s="59" t="s">
        <v>455</v>
      </c>
      <c r="K1970" s="59" t="s">
        <v>455</v>
      </c>
      <c r="L1970" s="59" t="s">
        <v>456</v>
      </c>
      <c r="M1970" s="59" t="s">
        <v>457</v>
      </c>
      <c r="N1970" s="59" t="s">
        <v>458</v>
      </c>
      <c r="O1970" s="65" t="s">
        <v>280</v>
      </c>
      <c r="P1970" s="65" t="s">
        <v>242</v>
      </c>
      <c r="Q1970" s="45" t="s">
        <v>396</v>
      </c>
      <c r="R1970" s="32" t="s">
        <v>231</v>
      </c>
      <c r="S1970" s="45" t="s">
        <v>262</v>
      </c>
      <c r="T1970" s="42" t="str">
        <f>VLOOKUP(Tabla1[[#This Row],[AREA]],Hoja1!A:B,2,FALSE)</f>
        <v>11. Salud pública y seguridad ciudadana</v>
      </c>
      <c r="U1970" s="45" t="s">
        <v>106</v>
      </c>
      <c r="V1970" s="42" t="str">
        <f>VLOOKUP(Tabla1[[#This Row],[PROGRAMA]],Hoja1!A:B,2,FALSE)</f>
        <v>1321. Policía municipal</v>
      </c>
      <c r="W1970" s="45">
        <v>64</v>
      </c>
      <c r="X1970" s="45">
        <v>214</v>
      </c>
    </row>
    <row r="1971" spans="1:24" x14ac:dyDescent="0.25">
      <c r="A1971" s="58">
        <v>220260006882</v>
      </c>
      <c r="B1971" s="59" t="s">
        <v>485</v>
      </c>
      <c r="C1971" s="60">
        <v>46092</v>
      </c>
      <c r="D1971" s="58">
        <v>22026002240</v>
      </c>
      <c r="E1971" s="59" t="s">
        <v>2611</v>
      </c>
      <c r="F1971" s="61">
        <v>658.63</v>
      </c>
      <c r="G1971" s="59" t="s">
        <v>3298</v>
      </c>
      <c r="H1971" s="59" t="s">
        <v>3327</v>
      </c>
      <c r="I1971" s="62">
        <v>300</v>
      </c>
      <c r="J1971" s="59" t="s">
        <v>455</v>
      </c>
      <c r="K1971" s="59" t="s">
        <v>455</v>
      </c>
      <c r="L1971" s="59" t="s">
        <v>456</v>
      </c>
      <c r="M1971" s="59" t="s">
        <v>457</v>
      </c>
      <c r="N1971" s="59" t="s">
        <v>458</v>
      </c>
      <c r="O1971" s="65" t="s">
        <v>280</v>
      </c>
      <c r="P1971" s="65" t="s">
        <v>242</v>
      </c>
      <c r="Q1971" s="45" t="s">
        <v>396</v>
      </c>
      <c r="R1971" s="32" t="s">
        <v>231</v>
      </c>
      <c r="S1971" s="45" t="s">
        <v>262</v>
      </c>
      <c r="T1971" s="42" t="str">
        <f>VLOOKUP(Tabla1[[#This Row],[AREA]],Hoja1!A:B,2,FALSE)</f>
        <v>11. Salud pública y seguridad ciudadana</v>
      </c>
      <c r="U1971" s="45" t="s">
        <v>106</v>
      </c>
      <c r="V1971" s="42" t="str">
        <f>VLOOKUP(Tabla1[[#This Row],[PROGRAMA]],Hoja1!A:B,2,FALSE)</f>
        <v>1321. Policía municipal</v>
      </c>
      <c r="W1971" s="45">
        <v>64</v>
      </c>
      <c r="X1971" s="45">
        <v>214</v>
      </c>
    </row>
    <row r="1972" spans="1:24" x14ac:dyDescent="0.25">
      <c r="A1972" s="58">
        <v>220260006884</v>
      </c>
      <c r="B1972" s="59" t="s">
        <v>485</v>
      </c>
      <c r="C1972" s="60">
        <v>46092</v>
      </c>
      <c r="D1972" s="58">
        <v>22026002240</v>
      </c>
      <c r="E1972" s="59" t="s">
        <v>2611</v>
      </c>
      <c r="F1972" s="61">
        <v>556.87</v>
      </c>
      <c r="G1972" s="59" t="s">
        <v>3298</v>
      </c>
      <c r="H1972" s="59" t="s">
        <v>3328</v>
      </c>
      <c r="I1972" s="62">
        <v>300</v>
      </c>
      <c r="J1972" s="59" t="s">
        <v>455</v>
      </c>
      <c r="K1972" s="59" t="s">
        <v>455</v>
      </c>
      <c r="L1972" s="59" t="s">
        <v>456</v>
      </c>
      <c r="M1972" s="59" t="s">
        <v>457</v>
      </c>
      <c r="N1972" s="59" t="s">
        <v>458</v>
      </c>
      <c r="O1972" s="65" t="s">
        <v>280</v>
      </c>
      <c r="P1972" s="65" t="s">
        <v>242</v>
      </c>
      <c r="Q1972" s="45" t="s">
        <v>396</v>
      </c>
      <c r="R1972" s="32" t="s">
        <v>231</v>
      </c>
      <c r="S1972" s="45" t="s">
        <v>262</v>
      </c>
      <c r="T1972" s="42" t="str">
        <f>VLOOKUP(Tabla1[[#This Row],[AREA]],Hoja1!A:B,2,FALSE)</f>
        <v>11. Salud pública y seguridad ciudadana</v>
      </c>
      <c r="U1972" s="45" t="s">
        <v>106</v>
      </c>
      <c r="V1972" s="42" t="str">
        <f>VLOOKUP(Tabla1[[#This Row],[PROGRAMA]],Hoja1!A:B,2,FALSE)</f>
        <v>1321. Policía municipal</v>
      </c>
      <c r="W1972" s="45">
        <v>64</v>
      </c>
      <c r="X1972" s="45">
        <v>214</v>
      </c>
    </row>
    <row r="1973" spans="1:24" x14ac:dyDescent="0.25">
      <c r="A1973" s="58">
        <v>220260006886</v>
      </c>
      <c r="B1973" s="59" t="s">
        <v>485</v>
      </c>
      <c r="C1973" s="60">
        <v>46092</v>
      </c>
      <c r="D1973" s="58">
        <v>22026002240</v>
      </c>
      <c r="E1973" s="59" t="s">
        <v>2611</v>
      </c>
      <c r="F1973" s="61">
        <v>558.54</v>
      </c>
      <c r="G1973" s="59" t="s">
        <v>3298</v>
      </c>
      <c r="H1973" s="59" t="s">
        <v>3329</v>
      </c>
      <c r="I1973" s="62">
        <v>300</v>
      </c>
      <c r="J1973" s="59" t="s">
        <v>455</v>
      </c>
      <c r="K1973" s="59" t="s">
        <v>455</v>
      </c>
      <c r="L1973" s="59" t="s">
        <v>456</v>
      </c>
      <c r="M1973" s="59" t="s">
        <v>457</v>
      </c>
      <c r="N1973" s="59" t="s">
        <v>458</v>
      </c>
      <c r="O1973" s="65" t="s">
        <v>280</v>
      </c>
      <c r="P1973" s="65" t="s">
        <v>242</v>
      </c>
      <c r="Q1973" s="45" t="s">
        <v>396</v>
      </c>
      <c r="R1973" s="32" t="s">
        <v>231</v>
      </c>
      <c r="S1973" s="45" t="s">
        <v>262</v>
      </c>
      <c r="T1973" s="42" t="str">
        <f>VLOOKUP(Tabla1[[#This Row],[AREA]],Hoja1!A:B,2,FALSE)</f>
        <v>11. Salud pública y seguridad ciudadana</v>
      </c>
      <c r="U1973" s="45" t="s">
        <v>106</v>
      </c>
      <c r="V1973" s="42" t="str">
        <f>VLOOKUP(Tabla1[[#This Row],[PROGRAMA]],Hoja1!A:B,2,FALSE)</f>
        <v>1321. Policía municipal</v>
      </c>
      <c r="W1973" s="45">
        <v>64</v>
      </c>
      <c r="X1973" s="45">
        <v>214</v>
      </c>
    </row>
    <row r="1974" spans="1:24" x14ac:dyDescent="0.25">
      <c r="A1974" s="58">
        <v>220260007833</v>
      </c>
      <c r="B1974" s="59" t="s">
        <v>451</v>
      </c>
      <c r="C1974" s="60">
        <v>46097</v>
      </c>
      <c r="D1974" s="58">
        <v>22026002862</v>
      </c>
      <c r="E1974" s="59" t="s">
        <v>1617</v>
      </c>
      <c r="F1974" s="61">
        <v>17.55</v>
      </c>
      <c r="G1974" s="59" t="s">
        <v>287</v>
      </c>
      <c r="H1974" s="59" t="s">
        <v>3330</v>
      </c>
      <c r="I1974" s="62">
        <v>220</v>
      </c>
      <c r="J1974" s="59" t="s">
        <v>455</v>
      </c>
      <c r="K1974" s="59" t="s">
        <v>455</v>
      </c>
      <c r="L1974" s="59" t="s">
        <v>456</v>
      </c>
      <c r="M1974" s="59" t="s">
        <v>467</v>
      </c>
      <c r="N1974" s="59" t="s">
        <v>468</v>
      </c>
      <c r="O1974" s="65" t="s">
        <v>281</v>
      </c>
      <c r="P1974" s="65" t="s">
        <v>242</v>
      </c>
      <c r="Q1974" s="45" t="s">
        <v>396</v>
      </c>
      <c r="R1974" s="32" t="s">
        <v>231</v>
      </c>
      <c r="S1974" s="45" t="s">
        <v>262</v>
      </c>
      <c r="T1974" s="42" t="str">
        <f>VLOOKUP(Tabla1[[#This Row],[AREA]],Hoja1!A:B,2,FALSE)</f>
        <v>11. Salud pública y seguridad ciudadana</v>
      </c>
      <c r="U1974" s="45" t="s">
        <v>121</v>
      </c>
      <c r="V1974" s="42" t="str">
        <f>VLOOKUP(Tabla1[[#This Row],[PROGRAMA]],Hoja1!A:B,2,FALSE)</f>
        <v>1631. Limpieza viaria</v>
      </c>
      <c r="W1974" s="45">
        <v>64</v>
      </c>
      <c r="X1974" s="45">
        <v>22799</v>
      </c>
    </row>
    <row r="1975" spans="1:24" x14ac:dyDescent="0.25">
      <c r="A1975" s="58">
        <v>220260007123</v>
      </c>
      <c r="B1975" s="59" t="s">
        <v>485</v>
      </c>
      <c r="C1975" s="60">
        <v>46092</v>
      </c>
      <c r="D1975" s="58">
        <v>22026002240</v>
      </c>
      <c r="E1975" s="59" t="s">
        <v>2611</v>
      </c>
      <c r="F1975" s="61">
        <v>454.55</v>
      </c>
      <c r="G1975" s="59" t="s">
        <v>3298</v>
      </c>
      <c r="H1975" s="59" t="s">
        <v>3331</v>
      </c>
      <c r="I1975" s="62">
        <v>300</v>
      </c>
      <c r="J1975" s="59" t="s">
        <v>455</v>
      </c>
      <c r="K1975" s="59" t="s">
        <v>455</v>
      </c>
      <c r="L1975" s="59" t="s">
        <v>456</v>
      </c>
      <c r="M1975" s="59" t="s">
        <v>457</v>
      </c>
      <c r="N1975" s="59" t="s">
        <v>458</v>
      </c>
      <c r="O1975" s="65" t="s">
        <v>280</v>
      </c>
      <c r="P1975" s="65" t="s">
        <v>242</v>
      </c>
      <c r="Q1975" s="45" t="s">
        <v>396</v>
      </c>
      <c r="R1975" s="32" t="s">
        <v>231</v>
      </c>
      <c r="S1975" s="45" t="s">
        <v>262</v>
      </c>
      <c r="T1975" s="42" t="str">
        <f>VLOOKUP(Tabla1[[#This Row],[AREA]],Hoja1!A:B,2,FALSE)</f>
        <v>11. Salud pública y seguridad ciudadana</v>
      </c>
      <c r="U1975" s="45" t="s">
        <v>106</v>
      </c>
      <c r="V1975" s="42" t="str">
        <f>VLOOKUP(Tabla1[[#This Row],[PROGRAMA]],Hoja1!A:B,2,FALSE)</f>
        <v>1321. Policía municipal</v>
      </c>
      <c r="W1975" s="45">
        <v>64</v>
      </c>
      <c r="X1975" s="45">
        <v>214</v>
      </c>
    </row>
    <row r="1976" spans="1:24" x14ac:dyDescent="0.25">
      <c r="A1976" s="58">
        <v>220260007125</v>
      </c>
      <c r="B1976" s="59" t="s">
        <v>485</v>
      </c>
      <c r="C1976" s="60">
        <v>46092</v>
      </c>
      <c r="D1976" s="58">
        <v>22026002240</v>
      </c>
      <c r="E1976" s="59" t="s">
        <v>2611</v>
      </c>
      <c r="F1976" s="61">
        <v>558.54</v>
      </c>
      <c r="G1976" s="59" t="s">
        <v>3298</v>
      </c>
      <c r="H1976" s="59" t="s">
        <v>3332</v>
      </c>
      <c r="I1976" s="62">
        <v>300</v>
      </c>
      <c r="J1976" s="59" t="s">
        <v>455</v>
      </c>
      <c r="K1976" s="59" t="s">
        <v>455</v>
      </c>
      <c r="L1976" s="59" t="s">
        <v>456</v>
      </c>
      <c r="M1976" s="59" t="s">
        <v>457</v>
      </c>
      <c r="N1976" s="59" t="s">
        <v>458</v>
      </c>
      <c r="O1976" s="65" t="s">
        <v>280</v>
      </c>
      <c r="P1976" s="65" t="s">
        <v>242</v>
      </c>
      <c r="Q1976" s="45" t="s">
        <v>396</v>
      </c>
      <c r="R1976" s="32" t="s">
        <v>231</v>
      </c>
      <c r="S1976" s="45" t="s">
        <v>262</v>
      </c>
      <c r="T1976" s="42" t="str">
        <f>VLOOKUP(Tabla1[[#This Row],[AREA]],Hoja1!A:B,2,FALSE)</f>
        <v>11. Salud pública y seguridad ciudadana</v>
      </c>
      <c r="U1976" s="45" t="s">
        <v>106</v>
      </c>
      <c r="V1976" s="42" t="str">
        <f>VLOOKUP(Tabla1[[#This Row],[PROGRAMA]],Hoja1!A:B,2,FALSE)</f>
        <v>1321. Policía municipal</v>
      </c>
      <c r="W1976" s="45">
        <v>64</v>
      </c>
      <c r="X1976" s="45">
        <v>214</v>
      </c>
    </row>
    <row r="1977" spans="1:24" x14ac:dyDescent="0.25">
      <c r="A1977" s="58">
        <v>220260007127</v>
      </c>
      <c r="B1977" s="59" t="s">
        <v>485</v>
      </c>
      <c r="C1977" s="60">
        <v>46092</v>
      </c>
      <c r="D1977" s="58">
        <v>22026002240</v>
      </c>
      <c r="E1977" s="59" t="s">
        <v>2611</v>
      </c>
      <c r="F1977" s="61">
        <v>561.16999999999996</v>
      </c>
      <c r="G1977" s="59" t="s">
        <v>3298</v>
      </c>
      <c r="H1977" s="59" t="s">
        <v>3333</v>
      </c>
      <c r="I1977" s="62">
        <v>300</v>
      </c>
      <c r="J1977" s="59" t="s">
        <v>455</v>
      </c>
      <c r="K1977" s="59" t="s">
        <v>455</v>
      </c>
      <c r="L1977" s="59" t="s">
        <v>456</v>
      </c>
      <c r="M1977" s="59" t="s">
        <v>457</v>
      </c>
      <c r="N1977" s="59" t="s">
        <v>458</v>
      </c>
      <c r="O1977" s="65" t="s">
        <v>280</v>
      </c>
      <c r="P1977" s="65" t="s">
        <v>242</v>
      </c>
      <c r="Q1977" s="45" t="s">
        <v>396</v>
      </c>
      <c r="R1977" s="32" t="s">
        <v>231</v>
      </c>
      <c r="S1977" s="45" t="s">
        <v>262</v>
      </c>
      <c r="T1977" s="42" t="str">
        <f>VLOOKUP(Tabla1[[#This Row],[AREA]],Hoja1!A:B,2,FALSE)</f>
        <v>11. Salud pública y seguridad ciudadana</v>
      </c>
      <c r="U1977" s="45" t="s">
        <v>106</v>
      </c>
      <c r="V1977" s="42" t="str">
        <f>VLOOKUP(Tabla1[[#This Row],[PROGRAMA]],Hoja1!A:B,2,FALSE)</f>
        <v>1321. Policía municipal</v>
      </c>
      <c r="W1977" s="45">
        <v>64</v>
      </c>
      <c r="X1977" s="45">
        <v>214</v>
      </c>
    </row>
    <row r="1978" spans="1:24" x14ac:dyDescent="0.25">
      <c r="A1978" s="58">
        <v>220260007129</v>
      </c>
      <c r="B1978" s="59" t="s">
        <v>485</v>
      </c>
      <c r="C1978" s="60">
        <v>46092</v>
      </c>
      <c r="D1978" s="58">
        <v>22026002240</v>
      </c>
      <c r="E1978" s="59" t="s">
        <v>2611</v>
      </c>
      <c r="F1978" s="61">
        <v>561.16999999999996</v>
      </c>
      <c r="G1978" s="59" t="s">
        <v>3298</v>
      </c>
      <c r="H1978" s="59" t="s">
        <v>3334</v>
      </c>
      <c r="I1978" s="62">
        <v>300</v>
      </c>
      <c r="J1978" s="59" t="s">
        <v>455</v>
      </c>
      <c r="K1978" s="59" t="s">
        <v>455</v>
      </c>
      <c r="L1978" s="59" t="s">
        <v>456</v>
      </c>
      <c r="M1978" s="59" t="s">
        <v>457</v>
      </c>
      <c r="N1978" s="59" t="s">
        <v>458</v>
      </c>
      <c r="O1978" s="65" t="s">
        <v>280</v>
      </c>
      <c r="P1978" s="65" t="s">
        <v>242</v>
      </c>
      <c r="Q1978" s="45" t="s">
        <v>396</v>
      </c>
      <c r="R1978" s="32" t="s">
        <v>231</v>
      </c>
      <c r="S1978" s="45" t="s">
        <v>262</v>
      </c>
      <c r="T1978" s="42" t="str">
        <f>VLOOKUP(Tabla1[[#This Row],[AREA]],Hoja1!A:B,2,FALSE)</f>
        <v>11. Salud pública y seguridad ciudadana</v>
      </c>
      <c r="U1978" s="45" t="s">
        <v>106</v>
      </c>
      <c r="V1978" s="42" t="str">
        <f>VLOOKUP(Tabla1[[#This Row],[PROGRAMA]],Hoja1!A:B,2,FALSE)</f>
        <v>1321. Policía municipal</v>
      </c>
      <c r="W1978" s="45">
        <v>64</v>
      </c>
      <c r="X1978" s="45">
        <v>214</v>
      </c>
    </row>
    <row r="1979" spans="1:24" x14ac:dyDescent="0.25">
      <c r="A1979" s="58">
        <v>220260007350</v>
      </c>
      <c r="B1979" s="59" t="s">
        <v>451</v>
      </c>
      <c r="C1979" s="60">
        <v>46093</v>
      </c>
      <c r="D1979" s="58">
        <v>22026002832</v>
      </c>
      <c r="E1979" s="59" t="s">
        <v>537</v>
      </c>
      <c r="F1979" s="61">
        <v>10.87</v>
      </c>
      <c r="G1979" s="59" t="s">
        <v>1207</v>
      </c>
      <c r="H1979" s="59" t="s">
        <v>3335</v>
      </c>
      <c r="I1979" s="62">
        <v>220</v>
      </c>
      <c r="J1979" s="59" t="s">
        <v>455</v>
      </c>
      <c r="K1979" s="59" t="s">
        <v>455</v>
      </c>
      <c r="L1979" s="59" t="s">
        <v>473</v>
      </c>
      <c r="M1979" s="59" t="s">
        <v>467</v>
      </c>
      <c r="N1979" s="59" t="s">
        <v>468</v>
      </c>
      <c r="O1979" s="65" t="s">
        <v>281</v>
      </c>
      <c r="P1979" s="65" t="s">
        <v>242</v>
      </c>
      <c r="Q1979" s="45" t="s">
        <v>396</v>
      </c>
      <c r="R1979" s="32" t="s">
        <v>231</v>
      </c>
      <c r="S1979" s="45" t="s">
        <v>262</v>
      </c>
      <c r="T1979" s="42" t="str">
        <f>VLOOKUP(Tabla1[[#This Row],[AREA]],Hoja1!A:B,2,FALSE)</f>
        <v>11. Salud pública y seguridad ciudadana</v>
      </c>
      <c r="U1979" s="45" t="s">
        <v>112</v>
      </c>
      <c r="V1979" s="42" t="str">
        <f>VLOOKUP(Tabla1[[#This Row],[PROGRAMA]],Hoja1!A:B,2,FALSE)</f>
        <v>1361. Prevención y extinción de incencios</v>
      </c>
      <c r="W1979" s="45">
        <v>64</v>
      </c>
      <c r="X1979" s="45">
        <v>22199</v>
      </c>
    </row>
    <row r="1980" spans="1:24" x14ac:dyDescent="0.25">
      <c r="A1980" s="58">
        <v>220260007131</v>
      </c>
      <c r="B1980" s="59" t="s">
        <v>485</v>
      </c>
      <c r="C1980" s="60">
        <v>46092</v>
      </c>
      <c r="D1980" s="58">
        <v>22026002240</v>
      </c>
      <c r="E1980" s="59" t="s">
        <v>2611</v>
      </c>
      <c r="F1980" s="61">
        <v>26.14</v>
      </c>
      <c r="G1980" s="59" t="s">
        <v>3298</v>
      </c>
      <c r="H1980" s="59" t="s">
        <v>3336</v>
      </c>
      <c r="I1980" s="62">
        <v>300</v>
      </c>
      <c r="J1980" s="59" t="s">
        <v>455</v>
      </c>
      <c r="K1980" s="59" t="s">
        <v>455</v>
      </c>
      <c r="L1980" s="59" t="s">
        <v>456</v>
      </c>
      <c r="M1980" s="59" t="s">
        <v>457</v>
      </c>
      <c r="N1980" s="59" t="s">
        <v>458</v>
      </c>
      <c r="O1980" s="65" t="s">
        <v>280</v>
      </c>
      <c r="P1980" s="65" t="s">
        <v>242</v>
      </c>
      <c r="Q1980" s="45" t="s">
        <v>396</v>
      </c>
      <c r="R1980" s="32" t="s">
        <v>231</v>
      </c>
      <c r="S1980" s="45" t="s">
        <v>262</v>
      </c>
      <c r="T1980" s="42" t="str">
        <f>VLOOKUP(Tabla1[[#This Row],[AREA]],Hoja1!A:B,2,FALSE)</f>
        <v>11. Salud pública y seguridad ciudadana</v>
      </c>
      <c r="U1980" s="45" t="s">
        <v>106</v>
      </c>
      <c r="V1980" s="42" t="str">
        <f>VLOOKUP(Tabla1[[#This Row],[PROGRAMA]],Hoja1!A:B,2,FALSE)</f>
        <v>1321. Policía municipal</v>
      </c>
      <c r="W1980" s="45">
        <v>64</v>
      </c>
      <c r="X1980" s="45">
        <v>214</v>
      </c>
    </row>
    <row r="1981" spans="1:24" x14ac:dyDescent="0.25">
      <c r="A1981" s="58">
        <v>220260007133</v>
      </c>
      <c r="B1981" s="59" t="s">
        <v>485</v>
      </c>
      <c r="C1981" s="60">
        <v>46092</v>
      </c>
      <c r="D1981" s="58">
        <v>22026002240</v>
      </c>
      <c r="E1981" s="59" t="s">
        <v>2611</v>
      </c>
      <c r="F1981" s="61">
        <v>525.41999999999996</v>
      </c>
      <c r="G1981" s="59" t="s">
        <v>3298</v>
      </c>
      <c r="H1981" s="59" t="s">
        <v>3337</v>
      </c>
      <c r="I1981" s="62">
        <v>300</v>
      </c>
      <c r="J1981" s="59" t="s">
        <v>455</v>
      </c>
      <c r="K1981" s="59" t="s">
        <v>455</v>
      </c>
      <c r="L1981" s="59" t="s">
        <v>456</v>
      </c>
      <c r="M1981" s="59" t="s">
        <v>457</v>
      </c>
      <c r="N1981" s="59" t="s">
        <v>458</v>
      </c>
      <c r="O1981" s="65" t="s">
        <v>280</v>
      </c>
      <c r="P1981" s="65" t="s">
        <v>242</v>
      </c>
      <c r="Q1981" s="45" t="s">
        <v>396</v>
      </c>
      <c r="R1981" s="32" t="s">
        <v>231</v>
      </c>
      <c r="S1981" s="45" t="s">
        <v>262</v>
      </c>
      <c r="T1981" s="42" t="str">
        <f>VLOOKUP(Tabla1[[#This Row],[AREA]],Hoja1!A:B,2,FALSE)</f>
        <v>11. Salud pública y seguridad ciudadana</v>
      </c>
      <c r="U1981" s="45" t="s">
        <v>106</v>
      </c>
      <c r="V1981" s="42" t="str">
        <f>VLOOKUP(Tabla1[[#This Row],[PROGRAMA]],Hoja1!A:B,2,FALSE)</f>
        <v>1321. Policía municipal</v>
      </c>
      <c r="W1981" s="45">
        <v>64</v>
      </c>
      <c r="X1981" s="45">
        <v>214</v>
      </c>
    </row>
    <row r="1982" spans="1:24" x14ac:dyDescent="0.25">
      <c r="A1982" s="58">
        <v>220250048069</v>
      </c>
      <c r="B1982" s="59" t="s">
        <v>451</v>
      </c>
      <c r="C1982" s="60">
        <v>46099</v>
      </c>
      <c r="D1982" s="58">
        <v>22025004282</v>
      </c>
      <c r="E1982" s="59" t="s">
        <v>2898</v>
      </c>
      <c r="F1982" s="61">
        <v>465850</v>
      </c>
      <c r="G1982" s="59" t="s">
        <v>3338</v>
      </c>
      <c r="H1982" s="59" t="s">
        <v>3339</v>
      </c>
      <c r="I1982" s="62">
        <v>220</v>
      </c>
      <c r="J1982" s="59" t="s">
        <v>864</v>
      </c>
      <c r="K1982" s="59" t="s">
        <v>864</v>
      </c>
      <c r="L1982" s="59" t="s">
        <v>473</v>
      </c>
      <c r="M1982" s="59" t="s">
        <v>457</v>
      </c>
      <c r="N1982" s="59" t="s">
        <v>458</v>
      </c>
      <c r="O1982" s="65" t="s">
        <v>276</v>
      </c>
      <c r="P1982" s="65" t="s">
        <v>242</v>
      </c>
      <c r="Q1982" s="45" t="s">
        <v>397</v>
      </c>
      <c r="R1982" s="32" t="s">
        <v>232</v>
      </c>
      <c r="S1982" s="45" t="s">
        <v>66</v>
      </c>
      <c r="T1982" s="42" t="str">
        <f>VLOOKUP(Tabla1[[#This Row],[AREA]],Hoja1!A:B,2,FALSE)</f>
        <v>01. Alcaldía</v>
      </c>
      <c r="U1982" s="45" t="s">
        <v>265</v>
      </c>
      <c r="V1982" s="42" t="str">
        <f>VLOOKUP(Tabla1[[#This Row],[PROGRAMA]],Hoja1!A:B,2,FALSE)</f>
        <v>4331. Desarrollo empresarial</v>
      </c>
      <c r="W1982" s="45">
        <v>64</v>
      </c>
      <c r="X1982" s="45">
        <v>626</v>
      </c>
    </row>
    <row r="1983" spans="1:24" x14ac:dyDescent="0.25">
      <c r="A1983" s="58">
        <v>220250048070</v>
      </c>
      <c r="B1983" s="59" t="s">
        <v>451</v>
      </c>
      <c r="C1983" s="60">
        <v>46099</v>
      </c>
      <c r="D1983" s="58">
        <v>22025004282</v>
      </c>
      <c r="E1983" s="59" t="s">
        <v>2898</v>
      </c>
      <c r="F1983" s="61">
        <v>183920</v>
      </c>
      <c r="G1983" s="59" t="s">
        <v>3338</v>
      </c>
      <c r="H1983" s="59" t="s">
        <v>3340</v>
      </c>
      <c r="I1983" s="62">
        <v>220</v>
      </c>
      <c r="J1983" s="59" t="s">
        <v>864</v>
      </c>
      <c r="K1983" s="59" t="s">
        <v>864</v>
      </c>
      <c r="L1983" s="59" t="s">
        <v>473</v>
      </c>
      <c r="M1983" s="59" t="s">
        <v>457</v>
      </c>
      <c r="N1983" s="59" t="s">
        <v>458</v>
      </c>
      <c r="O1983" s="65" t="s">
        <v>276</v>
      </c>
      <c r="P1983" s="65" t="s">
        <v>242</v>
      </c>
      <c r="Q1983" s="45" t="s">
        <v>397</v>
      </c>
      <c r="R1983" s="32" t="s">
        <v>232</v>
      </c>
      <c r="S1983" s="45" t="s">
        <v>66</v>
      </c>
      <c r="T1983" s="42" t="str">
        <f>VLOOKUP(Tabla1[[#This Row],[AREA]],Hoja1!A:B,2,FALSE)</f>
        <v>01. Alcaldía</v>
      </c>
      <c r="U1983" s="45" t="s">
        <v>265</v>
      </c>
      <c r="V1983" s="42" t="str">
        <f>VLOOKUP(Tabla1[[#This Row],[PROGRAMA]],Hoja1!A:B,2,FALSE)</f>
        <v>4331. Desarrollo empresarial</v>
      </c>
      <c r="W1983" s="45">
        <v>64</v>
      </c>
      <c r="X1983" s="45">
        <v>626</v>
      </c>
    </row>
    <row r="1984" spans="1:24" x14ac:dyDescent="0.25">
      <c r="A1984" s="58">
        <v>220260009055</v>
      </c>
      <c r="B1984" s="59" t="s">
        <v>485</v>
      </c>
      <c r="C1984" s="60">
        <v>46106</v>
      </c>
      <c r="D1984" s="58">
        <v>22026001173</v>
      </c>
      <c r="E1984" s="59" t="s">
        <v>2480</v>
      </c>
      <c r="F1984" s="61">
        <v>153.26</v>
      </c>
      <c r="G1984" s="59" t="s">
        <v>335</v>
      </c>
      <c r="H1984" s="59" t="s">
        <v>3341</v>
      </c>
      <c r="I1984" s="62">
        <v>300</v>
      </c>
      <c r="J1984" s="59" t="s">
        <v>455</v>
      </c>
      <c r="K1984" s="59" t="s">
        <v>455</v>
      </c>
      <c r="L1984" s="59" t="s">
        <v>456</v>
      </c>
      <c r="M1984" s="59" t="s">
        <v>457</v>
      </c>
      <c r="N1984" s="59" t="s">
        <v>458</v>
      </c>
      <c r="O1984" s="65" t="s">
        <v>280</v>
      </c>
      <c r="P1984" s="65" t="s">
        <v>242</v>
      </c>
      <c r="Q1984" s="45" t="s">
        <v>396</v>
      </c>
      <c r="R1984" s="32" t="s">
        <v>231</v>
      </c>
      <c r="S1984" s="45" t="s">
        <v>72</v>
      </c>
      <c r="T1984" s="42" t="str">
        <f>VLOOKUP(Tabla1[[#This Row],[AREA]],Hoja1!A:B,2,FALSE)</f>
        <v>07. Medio ambiente</v>
      </c>
      <c r="U1984" s="45" t="s">
        <v>126</v>
      </c>
      <c r="V1984" s="42" t="str">
        <f>VLOOKUP(Tabla1[[#This Row],[PROGRAMA]],Hoja1!A:B,2,FALSE)</f>
        <v>1711. Parques y jardines</v>
      </c>
      <c r="W1984" s="45">
        <v>64</v>
      </c>
      <c r="X1984" s="45">
        <v>213</v>
      </c>
    </row>
    <row r="1985" spans="1:24" x14ac:dyDescent="0.25">
      <c r="A1985" s="58">
        <v>220260009278</v>
      </c>
      <c r="B1985" s="59" t="s">
        <v>485</v>
      </c>
      <c r="C1985" s="60">
        <v>46107</v>
      </c>
      <c r="D1985" s="58">
        <v>22026001173</v>
      </c>
      <c r="E1985" s="59" t="s">
        <v>2480</v>
      </c>
      <c r="F1985" s="61">
        <v>93.71</v>
      </c>
      <c r="G1985" s="59" t="s">
        <v>335</v>
      </c>
      <c r="H1985" s="59" t="s">
        <v>3342</v>
      </c>
      <c r="I1985" s="62">
        <v>300</v>
      </c>
      <c r="J1985" s="59" t="s">
        <v>455</v>
      </c>
      <c r="K1985" s="59" t="s">
        <v>455</v>
      </c>
      <c r="L1985" s="59" t="s">
        <v>456</v>
      </c>
      <c r="M1985" s="59" t="s">
        <v>457</v>
      </c>
      <c r="N1985" s="59" t="s">
        <v>458</v>
      </c>
      <c r="O1985" s="65" t="s">
        <v>280</v>
      </c>
      <c r="P1985" s="65" t="s">
        <v>242</v>
      </c>
      <c r="Q1985" s="45" t="s">
        <v>396</v>
      </c>
      <c r="R1985" s="32" t="s">
        <v>231</v>
      </c>
      <c r="S1985" s="45" t="s">
        <v>72</v>
      </c>
      <c r="T1985" s="42" t="str">
        <f>VLOOKUP(Tabla1[[#This Row],[AREA]],Hoja1!A:B,2,FALSE)</f>
        <v>07. Medio ambiente</v>
      </c>
      <c r="U1985" s="45" t="s">
        <v>126</v>
      </c>
      <c r="V1985" s="42" t="str">
        <f>VLOOKUP(Tabla1[[#This Row],[PROGRAMA]],Hoja1!A:B,2,FALSE)</f>
        <v>1711. Parques y jardines</v>
      </c>
      <c r="W1985" s="45">
        <v>64</v>
      </c>
      <c r="X1985" s="45">
        <v>213</v>
      </c>
    </row>
    <row r="1986" spans="1:24" x14ac:dyDescent="0.25">
      <c r="A1986" s="58">
        <v>220260006849</v>
      </c>
      <c r="B1986" s="59" t="s">
        <v>485</v>
      </c>
      <c r="C1986" s="60">
        <v>46092</v>
      </c>
      <c r="D1986" s="58">
        <v>22026001283</v>
      </c>
      <c r="E1986" s="59" t="s">
        <v>509</v>
      </c>
      <c r="F1986" s="61">
        <v>285.32</v>
      </c>
      <c r="G1986" s="59" t="s">
        <v>18</v>
      </c>
      <c r="H1986" s="59" t="s">
        <v>3343</v>
      </c>
      <c r="I1986" s="62">
        <v>300</v>
      </c>
      <c r="J1986" s="59" t="s">
        <v>455</v>
      </c>
      <c r="K1986" s="59" t="s">
        <v>455</v>
      </c>
      <c r="L1986" s="59" t="s">
        <v>473</v>
      </c>
      <c r="M1986" s="59" t="s">
        <v>457</v>
      </c>
      <c r="N1986" s="59" t="s">
        <v>458</v>
      </c>
      <c r="O1986" s="65" t="s">
        <v>280</v>
      </c>
      <c r="P1986" s="65" t="s">
        <v>242</v>
      </c>
      <c r="Q1986" s="45" t="s">
        <v>396</v>
      </c>
      <c r="R1986" s="32" t="s">
        <v>231</v>
      </c>
      <c r="S1986" s="45" t="s">
        <v>75</v>
      </c>
      <c r="T1986" s="42" t="str">
        <f>VLOOKUP(Tabla1[[#This Row],[AREA]],Hoja1!A:B,2,FALSE)</f>
        <v>10. Personas mayores, familia y servicios sociales</v>
      </c>
      <c r="U1986" s="45" t="s">
        <v>132</v>
      </c>
      <c r="V1986" s="42" t="str">
        <f>VLOOKUP(Tabla1[[#This Row],[PROGRAMA]],Hoja1!A:B,2,FALSE)</f>
        <v>2312. Iniciativas sociales</v>
      </c>
      <c r="W1986" s="45">
        <v>64</v>
      </c>
      <c r="X1986" s="45">
        <v>212</v>
      </c>
    </row>
    <row r="1987" spans="1:24" x14ac:dyDescent="0.25">
      <c r="A1987" s="58">
        <v>220260006849</v>
      </c>
      <c r="B1987" s="59" t="s">
        <v>485</v>
      </c>
      <c r="C1987" s="60">
        <v>46092</v>
      </c>
      <c r="D1987" s="58">
        <v>22026001284</v>
      </c>
      <c r="E1987" s="59" t="s">
        <v>509</v>
      </c>
      <c r="F1987" s="61">
        <v>1111.08</v>
      </c>
      <c r="G1987" s="59" t="s">
        <v>18</v>
      </c>
      <c r="H1987" s="59" t="s">
        <v>3343</v>
      </c>
      <c r="I1987" s="62">
        <v>300</v>
      </c>
      <c r="J1987" s="59" t="s">
        <v>455</v>
      </c>
      <c r="K1987" s="59" t="s">
        <v>455</v>
      </c>
      <c r="L1987" s="59" t="s">
        <v>473</v>
      </c>
      <c r="M1987" s="59" t="s">
        <v>457</v>
      </c>
      <c r="N1987" s="59" t="s">
        <v>458</v>
      </c>
      <c r="O1987" s="65" t="s">
        <v>280</v>
      </c>
      <c r="P1987" s="65" t="s">
        <v>242</v>
      </c>
      <c r="Q1987" s="45" t="s">
        <v>396</v>
      </c>
      <c r="R1987" s="32" t="s">
        <v>231</v>
      </c>
      <c r="S1987" s="45" t="s">
        <v>75</v>
      </c>
      <c r="T1987" s="42" t="str">
        <f>VLOOKUP(Tabla1[[#This Row],[AREA]],Hoja1!A:B,2,FALSE)</f>
        <v>10. Personas mayores, familia y servicios sociales</v>
      </c>
      <c r="U1987" s="45" t="s">
        <v>132</v>
      </c>
      <c r="V1987" s="42" t="str">
        <f>VLOOKUP(Tabla1[[#This Row],[PROGRAMA]],Hoja1!A:B,2,FALSE)</f>
        <v>2312. Iniciativas sociales</v>
      </c>
      <c r="W1987" s="45">
        <v>64</v>
      </c>
      <c r="X1987" s="45">
        <v>212</v>
      </c>
    </row>
    <row r="1988" spans="1:24" x14ac:dyDescent="0.25">
      <c r="A1988" s="58">
        <v>220260007106</v>
      </c>
      <c r="B1988" s="59" t="s">
        <v>485</v>
      </c>
      <c r="C1988" s="60">
        <v>46092</v>
      </c>
      <c r="D1988" s="58">
        <v>22026001022</v>
      </c>
      <c r="E1988" s="59" t="s">
        <v>540</v>
      </c>
      <c r="F1988" s="61">
        <v>156.38</v>
      </c>
      <c r="G1988" s="59" t="s">
        <v>18</v>
      </c>
      <c r="H1988" s="59" t="s">
        <v>3344</v>
      </c>
      <c r="I1988" s="62">
        <v>300</v>
      </c>
      <c r="J1988" s="59" t="s">
        <v>455</v>
      </c>
      <c r="K1988" s="59" t="s">
        <v>455</v>
      </c>
      <c r="L1988" s="59" t="s">
        <v>473</v>
      </c>
      <c r="M1988" s="59" t="s">
        <v>457</v>
      </c>
      <c r="N1988" s="59" t="s">
        <v>458</v>
      </c>
      <c r="O1988" s="65" t="s">
        <v>280</v>
      </c>
      <c r="P1988" s="65" t="s">
        <v>242</v>
      </c>
      <c r="Q1988" s="45" t="s">
        <v>396</v>
      </c>
      <c r="R1988" s="32" t="s">
        <v>231</v>
      </c>
      <c r="S1988" s="45" t="s">
        <v>75</v>
      </c>
      <c r="T1988" s="42" t="str">
        <f>VLOOKUP(Tabla1[[#This Row],[AREA]],Hoja1!A:B,2,FALSE)</f>
        <v>10. Personas mayores, familia y servicios sociales</v>
      </c>
      <c r="U1988" s="45" t="s">
        <v>130</v>
      </c>
      <c r="V1988" s="42" t="str">
        <f>VLOOKUP(Tabla1[[#This Row],[PROGRAMA]],Hoja1!A:B,2,FALSE)</f>
        <v>2311. Intervención social</v>
      </c>
      <c r="W1988" s="45">
        <v>64</v>
      </c>
      <c r="X1988" s="45">
        <v>212</v>
      </c>
    </row>
    <row r="1989" spans="1:24" x14ac:dyDescent="0.25">
      <c r="A1989" s="58">
        <v>220250054820</v>
      </c>
      <c r="B1989" s="59" t="s">
        <v>451</v>
      </c>
      <c r="C1989" s="60">
        <v>46099</v>
      </c>
      <c r="D1989" s="58">
        <v>22025004026</v>
      </c>
      <c r="E1989" s="59" t="s">
        <v>2770</v>
      </c>
      <c r="F1989" s="61">
        <v>12045</v>
      </c>
      <c r="G1989" s="59" t="s">
        <v>2985</v>
      </c>
      <c r="H1989" s="59" t="s">
        <v>3345</v>
      </c>
      <c r="I1989" s="62">
        <v>220</v>
      </c>
      <c r="J1989" s="59" t="s">
        <v>2987</v>
      </c>
      <c r="K1989" s="55" t="s">
        <v>1000</v>
      </c>
      <c r="L1989" s="59" t="s">
        <v>456</v>
      </c>
      <c r="M1989" s="59" t="s">
        <v>457</v>
      </c>
      <c r="N1989" s="59" t="s">
        <v>458</v>
      </c>
      <c r="O1989" s="65" t="s">
        <v>276</v>
      </c>
      <c r="P1989" s="65" t="s">
        <v>242</v>
      </c>
      <c r="Q1989" s="45">
        <v>6</v>
      </c>
      <c r="R1989" s="32" t="s">
        <v>232</v>
      </c>
      <c r="S1989" s="45" t="s">
        <v>74</v>
      </c>
      <c r="T1989" s="42" t="str">
        <f>VLOOKUP(Tabla1[[#This Row],[AREA]],Hoja1!A:B,2,FALSE)</f>
        <v>09. Turismo, eventos y marca ciudad</v>
      </c>
      <c r="U1989" s="45">
        <v>4321</v>
      </c>
      <c r="V1989" s="42" t="str">
        <f>VLOOKUP(Tabla1[[#This Row],[PROGRAMA]],Hoja1!A:B,2,FALSE)</f>
        <v>4321. Turismo</v>
      </c>
      <c r="W1989" s="45">
        <v>64</v>
      </c>
      <c r="X1989" s="45">
        <v>640</v>
      </c>
    </row>
    <row r="1990" spans="1:24" x14ac:dyDescent="0.25">
      <c r="A1990" s="58">
        <v>220250054818</v>
      </c>
      <c r="B1990" s="59" t="s">
        <v>451</v>
      </c>
      <c r="C1990" s="60">
        <v>46099</v>
      </c>
      <c r="D1990" s="58">
        <v>22025004026</v>
      </c>
      <c r="E1990" s="59" t="s">
        <v>2770</v>
      </c>
      <c r="F1990" s="61">
        <v>5702.54</v>
      </c>
      <c r="G1990" s="59" t="s">
        <v>2896</v>
      </c>
      <c r="H1990" s="59" t="s">
        <v>2897</v>
      </c>
      <c r="I1990" s="62">
        <v>220</v>
      </c>
      <c r="J1990" s="59" t="s">
        <v>478</v>
      </c>
      <c r="K1990" s="59" t="s">
        <v>478</v>
      </c>
      <c r="L1990" s="59" t="s">
        <v>456</v>
      </c>
      <c r="M1990" s="59" t="s">
        <v>457</v>
      </c>
      <c r="N1990" s="59" t="s">
        <v>458</v>
      </c>
      <c r="O1990" s="65" t="s">
        <v>276</v>
      </c>
      <c r="P1990" s="65" t="s">
        <v>242</v>
      </c>
      <c r="Q1990" s="45">
        <v>6</v>
      </c>
      <c r="R1990" s="32" t="s">
        <v>232</v>
      </c>
      <c r="S1990" s="45" t="s">
        <v>74</v>
      </c>
      <c r="T1990" s="42" t="str">
        <f>VLOOKUP(Tabla1[[#This Row],[AREA]],Hoja1!A:B,2,FALSE)</f>
        <v>09. Turismo, eventos y marca ciudad</v>
      </c>
      <c r="U1990" s="45">
        <v>4321</v>
      </c>
      <c r="V1990" s="42" t="str">
        <f>VLOOKUP(Tabla1[[#This Row],[PROGRAMA]],Hoja1!A:B,2,FALSE)</f>
        <v>4321. Turismo</v>
      </c>
      <c r="W1990" s="45">
        <v>64</v>
      </c>
      <c r="X1990" s="45">
        <v>640</v>
      </c>
    </row>
    <row r="1991" spans="1:24" x14ac:dyDescent="0.25">
      <c r="A1991" s="58">
        <v>220260008311</v>
      </c>
      <c r="B1991" s="59" t="s">
        <v>451</v>
      </c>
      <c r="C1991" s="60">
        <v>46099</v>
      </c>
      <c r="D1991" s="58">
        <v>22025002960</v>
      </c>
      <c r="E1991" s="59" t="s">
        <v>2770</v>
      </c>
      <c r="F1991" s="61">
        <v>3599.75</v>
      </c>
      <c r="G1991" s="59" t="s">
        <v>2446</v>
      </c>
      <c r="H1991" s="59" t="s">
        <v>2790</v>
      </c>
      <c r="I1991" s="62">
        <v>220</v>
      </c>
      <c r="J1991" s="59" t="s">
        <v>455</v>
      </c>
      <c r="K1991" s="59" t="s">
        <v>455</v>
      </c>
      <c r="L1991" s="59" t="s">
        <v>456</v>
      </c>
      <c r="M1991" s="59" t="s">
        <v>457</v>
      </c>
      <c r="N1991" s="59" t="s">
        <v>458</v>
      </c>
      <c r="O1991" s="65" t="s">
        <v>276</v>
      </c>
      <c r="P1991" s="65" t="s">
        <v>242</v>
      </c>
      <c r="Q1991" s="45">
        <v>6</v>
      </c>
      <c r="R1991" s="32" t="s">
        <v>232</v>
      </c>
      <c r="S1991" s="45" t="s">
        <v>74</v>
      </c>
      <c r="T1991" s="42" t="str">
        <f>VLOOKUP(Tabla1[[#This Row],[AREA]],Hoja1!A:B,2,FALSE)</f>
        <v>09. Turismo, eventos y marca ciudad</v>
      </c>
      <c r="U1991" s="45">
        <v>4321</v>
      </c>
      <c r="V1991" s="42" t="str">
        <f>VLOOKUP(Tabla1[[#This Row],[PROGRAMA]],Hoja1!A:B,2,FALSE)</f>
        <v>4321. Turismo</v>
      </c>
      <c r="W1991" s="45">
        <v>64</v>
      </c>
      <c r="X1991" s="45">
        <v>640</v>
      </c>
    </row>
    <row r="1992" spans="1:24" x14ac:dyDescent="0.25">
      <c r="A1992" s="58">
        <v>220250030013</v>
      </c>
      <c r="B1992" s="59" t="s">
        <v>451</v>
      </c>
      <c r="C1992" s="60">
        <v>46099</v>
      </c>
      <c r="D1992" s="58">
        <v>22025003365</v>
      </c>
      <c r="E1992" s="59" t="s">
        <v>2770</v>
      </c>
      <c r="F1992" s="61">
        <v>24200</v>
      </c>
      <c r="G1992" s="59" t="s">
        <v>3346</v>
      </c>
      <c r="H1992" s="59" t="s">
        <v>3347</v>
      </c>
      <c r="I1992" s="62">
        <v>220</v>
      </c>
      <c r="J1992" s="59" t="s">
        <v>1517</v>
      </c>
      <c r="K1992" s="59" t="s">
        <v>3348</v>
      </c>
      <c r="L1992" s="59" t="s">
        <v>456</v>
      </c>
      <c r="M1992" s="59" t="s">
        <v>457</v>
      </c>
      <c r="N1992" s="59" t="s">
        <v>458</v>
      </c>
      <c r="O1992" s="65" t="s">
        <v>276</v>
      </c>
      <c r="P1992" s="65" t="s">
        <v>242</v>
      </c>
      <c r="Q1992" s="45">
        <v>6</v>
      </c>
      <c r="R1992" s="32" t="s">
        <v>232</v>
      </c>
      <c r="S1992" s="45" t="s">
        <v>74</v>
      </c>
      <c r="T1992" s="42" t="str">
        <f>VLOOKUP(Tabla1[[#This Row],[AREA]],Hoja1!A:B,2,FALSE)</f>
        <v>09. Turismo, eventos y marca ciudad</v>
      </c>
      <c r="U1992" s="45">
        <v>4321</v>
      </c>
      <c r="V1992" s="42" t="str">
        <f>VLOOKUP(Tabla1[[#This Row],[PROGRAMA]],Hoja1!A:B,2,FALSE)</f>
        <v>4321. Turismo</v>
      </c>
      <c r="W1992" s="45">
        <v>64</v>
      </c>
      <c r="X1992" s="45">
        <v>640</v>
      </c>
    </row>
    <row r="1993" spans="1:24" x14ac:dyDescent="0.25">
      <c r="A1993" s="58">
        <v>220240051258</v>
      </c>
      <c r="B1993" s="59" t="s">
        <v>451</v>
      </c>
      <c r="C1993" s="60">
        <v>46087</v>
      </c>
      <c r="D1993" s="58">
        <v>22024004069</v>
      </c>
      <c r="E1993" s="59" t="s">
        <v>2597</v>
      </c>
      <c r="F1993" s="61">
        <v>149228.63</v>
      </c>
      <c r="G1993" s="59" t="s">
        <v>3349</v>
      </c>
      <c r="H1993" s="59" t="s">
        <v>3350</v>
      </c>
      <c r="I1993" s="62">
        <v>220</v>
      </c>
      <c r="J1993" s="59" t="s">
        <v>3351</v>
      </c>
      <c r="K1993" s="59" t="s">
        <v>904</v>
      </c>
      <c r="L1993" s="59" t="s">
        <v>644</v>
      </c>
      <c r="M1993" s="59" t="s">
        <v>457</v>
      </c>
      <c r="N1993" s="59" t="s">
        <v>458</v>
      </c>
      <c r="O1993" s="65" t="s">
        <v>276</v>
      </c>
      <c r="P1993" s="65" t="s">
        <v>242</v>
      </c>
      <c r="Q1993" s="45">
        <v>6</v>
      </c>
      <c r="R1993" s="32" t="s">
        <v>232</v>
      </c>
      <c r="S1993" s="45" t="s">
        <v>71</v>
      </c>
      <c r="T1993" s="42" t="str">
        <f>VLOOKUP(Tabla1[[#This Row],[AREA]],Hoja1!A:B,2,FALSE)</f>
        <v>06. Educación y cultura</v>
      </c>
      <c r="U1993" s="45">
        <v>3341</v>
      </c>
      <c r="V1993" s="42" t="str">
        <f>VLOOKUP(Tabla1[[#This Row],[PROGRAMA]],Hoja1!A:B,2,FALSE)</f>
        <v>3341. Coordinación de políticas culturales</v>
      </c>
      <c r="W1993" s="45">
        <v>64</v>
      </c>
      <c r="X1993" s="45">
        <v>632</v>
      </c>
    </row>
    <row r="1994" spans="1:24" x14ac:dyDescent="0.25">
      <c r="A1994" s="58">
        <v>220260004920</v>
      </c>
      <c r="B1994" s="59" t="s">
        <v>485</v>
      </c>
      <c r="C1994" s="60">
        <v>46085</v>
      </c>
      <c r="D1994" s="58">
        <v>22026001978</v>
      </c>
      <c r="E1994" s="59" t="s">
        <v>3352</v>
      </c>
      <c r="F1994" s="61">
        <v>40.950000000000003</v>
      </c>
      <c r="G1994" s="59" t="s">
        <v>2244</v>
      </c>
      <c r="H1994" s="59" t="s">
        <v>3353</v>
      </c>
      <c r="I1994" s="62">
        <v>300</v>
      </c>
      <c r="J1994" s="59" t="s">
        <v>455</v>
      </c>
      <c r="K1994" s="59" t="s">
        <v>455</v>
      </c>
      <c r="L1994" s="59" t="s">
        <v>456</v>
      </c>
      <c r="M1994" s="59" t="s">
        <v>457</v>
      </c>
      <c r="N1994" s="59" t="s">
        <v>458</v>
      </c>
      <c r="O1994" s="65" t="s">
        <v>280</v>
      </c>
      <c r="P1994" s="65" t="s">
        <v>242</v>
      </c>
      <c r="Q1994" s="45" t="s">
        <v>396</v>
      </c>
      <c r="R1994" s="32" t="s">
        <v>231</v>
      </c>
      <c r="S1994" s="45" t="s">
        <v>262</v>
      </c>
      <c r="T1994" s="42" t="str">
        <f>VLOOKUP(Tabla1[[#This Row],[AREA]],Hoja1!A:B,2,FALSE)</f>
        <v>11. Salud pública y seguridad ciudadana</v>
      </c>
      <c r="U1994" s="45" t="s">
        <v>141</v>
      </c>
      <c r="V1994" s="42" t="str">
        <f>VLOOKUP(Tabla1[[#This Row],[PROGRAMA]],Hoja1!A:B,2,FALSE)</f>
        <v>3111. Protección de la salubridad pública</v>
      </c>
      <c r="W1994" s="45">
        <v>64</v>
      </c>
      <c r="X1994" s="45">
        <v>214</v>
      </c>
    </row>
    <row r="1995" spans="1:24" x14ac:dyDescent="0.25">
      <c r="A1995" s="58">
        <v>220260005047</v>
      </c>
      <c r="B1995" s="59" t="s">
        <v>485</v>
      </c>
      <c r="C1995" s="60">
        <v>46085</v>
      </c>
      <c r="D1995" s="58">
        <v>22026002240</v>
      </c>
      <c r="E1995" s="59" t="s">
        <v>2611</v>
      </c>
      <c r="F1995" s="61">
        <v>1799.23</v>
      </c>
      <c r="G1995" s="59" t="s">
        <v>2244</v>
      </c>
      <c r="H1995" s="59" t="s">
        <v>3354</v>
      </c>
      <c r="I1995" s="62">
        <v>300</v>
      </c>
      <c r="J1995" s="59" t="s">
        <v>455</v>
      </c>
      <c r="K1995" s="59" t="s">
        <v>455</v>
      </c>
      <c r="L1995" s="59" t="s">
        <v>456</v>
      </c>
      <c r="M1995" s="59" t="s">
        <v>457</v>
      </c>
      <c r="N1995" s="59" t="s">
        <v>458</v>
      </c>
      <c r="O1995" s="65" t="s">
        <v>280</v>
      </c>
      <c r="P1995" s="65" t="s">
        <v>242</v>
      </c>
      <c r="Q1995" s="45" t="s">
        <v>396</v>
      </c>
      <c r="R1995" s="32" t="s">
        <v>231</v>
      </c>
      <c r="S1995" s="45" t="s">
        <v>262</v>
      </c>
      <c r="T1995" s="42" t="str">
        <f>VLOOKUP(Tabla1[[#This Row],[AREA]],Hoja1!A:B,2,FALSE)</f>
        <v>11. Salud pública y seguridad ciudadana</v>
      </c>
      <c r="U1995" s="45" t="s">
        <v>106</v>
      </c>
      <c r="V1995" s="42" t="str">
        <f>VLOOKUP(Tabla1[[#This Row],[PROGRAMA]],Hoja1!A:B,2,FALSE)</f>
        <v>1321. Policía municipal</v>
      </c>
      <c r="W1995" s="45">
        <v>64</v>
      </c>
      <c r="X1995" s="45">
        <v>214</v>
      </c>
    </row>
    <row r="1996" spans="1:24" x14ac:dyDescent="0.25">
      <c r="A1996" s="58">
        <v>220260008059</v>
      </c>
      <c r="B1996" s="59" t="s">
        <v>485</v>
      </c>
      <c r="C1996" s="60">
        <v>46099</v>
      </c>
      <c r="D1996" s="58">
        <v>22026001978</v>
      </c>
      <c r="E1996" s="59" t="s">
        <v>3352</v>
      </c>
      <c r="F1996" s="61">
        <v>665.29</v>
      </c>
      <c r="G1996" s="59" t="s">
        <v>2244</v>
      </c>
      <c r="H1996" s="59" t="s">
        <v>3355</v>
      </c>
      <c r="I1996" s="62">
        <v>300</v>
      </c>
      <c r="J1996" s="59" t="s">
        <v>455</v>
      </c>
      <c r="K1996" s="59" t="s">
        <v>455</v>
      </c>
      <c r="L1996" s="59" t="s">
        <v>456</v>
      </c>
      <c r="M1996" s="59" t="s">
        <v>457</v>
      </c>
      <c r="N1996" s="59" t="s">
        <v>458</v>
      </c>
      <c r="O1996" s="65" t="s">
        <v>280</v>
      </c>
      <c r="P1996" s="65" t="s">
        <v>242</v>
      </c>
      <c r="Q1996" s="45" t="s">
        <v>396</v>
      </c>
      <c r="R1996" s="32" t="s">
        <v>231</v>
      </c>
      <c r="S1996" s="45" t="s">
        <v>262</v>
      </c>
      <c r="T1996" s="42" t="str">
        <f>VLOOKUP(Tabla1[[#This Row],[AREA]],Hoja1!A:B,2,FALSE)</f>
        <v>11. Salud pública y seguridad ciudadana</v>
      </c>
      <c r="U1996" s="45" t="s">
        <v>141</v>
      </c>
      <c r="V1996" s="42" t="str">
        <f>VLOOKUP(Tabla1[[#This Row],[PROGRAMA]],Hoja1!A:B,2,FALSE)</f>
        <v>3111. Protección de la salubridad pública</v>
      </c>
      <c r="W1996" s="45">
        <v>64</v>
      </c>
      <c r="X1996" s="45">
        <v>214</v>
      </c>
    </row>
    <row r="1997" spans="1:24" x14ac:dyDescent="0.25">
      <c r="A1997" s="58">
        <v>220260009051</v>
      </c>
      <c r="B1997" s="59" t="s">
        <v>485</v>
      </c>
      <c r="C1997" s="60">
        <v>46106</v>
      </c>
      <c r="D1997" s="58">
        <v>22026001177</v>
      </c>
      <c r="E1997" s="59" t="s">
        <v>2455</v>
      </c>
      <c r="F1997" s="61">
        <v>779.49</v>
      </c>
      <c r="G1997" s="59" t="s">
        <v>2473</v>
      </c>
      <c r="H1997" s="59" t="s">
        <v>3356</v>
      </c>
      <c r="I1997" s="62">
        <v>300</v>
      </c>
      <c r="J1997" s="59" t="s">
        <v>1678</v>
      </c>
      <c r="K1997" s="59" t="s">
        <v>455</v>
      </c>
      <c r="L1997" s="59" t="s">
        <v>456</v>
      </c>
      <c r="M1997" s="59" t="s">
        <v>457</v>
      </c>
      <c r="N1997" s="59" t="s">
        <v>458</v>
      </c>
      <c r="O1997" s="65" t="s">
        <v>280</v>
      </c>
      <c r="P1997" s="65" t="s">
        <v>242</v>
      </c>
      <c r="Q1997" s="45" t="s">
        <v>396</v>
      </c>
      <c r="R1997" s="32" t="s">
        <v>231</v>
      </c>
      <c r="S1997" s="45" t="s">
        <v>72</v>
      </c>
      <c r="T1997" s="42" t="str">
        <f>VLOOKUP(Tabla1[[#This Row],[AREA]],Hoja1!A:B,2,FALSE)</f>
        <v>07. Medio ambiente</v>
      </c>
      <c r="U1997" s="45" t="s">
        <v>126</v>
      </c>
      <c r="V1997" s="42" t="str">
        <f>VLOOKUP(Tabla1[[#This Row],[PROGRAMA]],Hoja1!A:B,2,FALSE)</f>
        <v>1711. Parques y jardines</v>
      </c>
      <c r="W1997" s="45">
        <v>64</v>
      </c>
      <c r="X1997" s="45">
        <v>214</v>
      </c>
    </row>
    <row r="1998" spans="1:24" x14ac:dyDescent="0.25">
      <c r="A1998" s="58">
        <v>220260009053</v>
      </c>
      <c r="B1998" s="59" t="s">
        <v>485</v>
      </c>
      <c r="C1998" s="60">
        <v>46106</v>
      </c>
      <c r="D1998" s="58">
        <v>22026001177</v>
      </c>
      <c r="E1998" s="59" t="s">
        <v>2455</v>
      </c>
      <c r="F1998" s="61">
        <v>100.37</v>
      </c>
      <c r="G1998" s="59" t="s">
        <v>2473</v>
      </c>
      <c r="H1998" s="59" t="s">
        <v>3357</v>
      </c>
      <c r="I1998" s="62">
        <v>300</v>
      </c>
      <c r="J1998" s="59" t="s">
        <v>1678</v>
      </c>
      <c r="K1998" s="59" t="s">
        <v>455</v>
      </c>
      <c r="L1998" s="59" t="s">
        <v>456</v>
      </c>
      <c r="M1998" s="59" t="s">
        <v>457</v>
      </c>
      <c r="N1998" s="59" t="s">
        <v>458</v>
      </c>
      <c r="O1998" s="65" t="s">
        <v>280</v>
      </c>
      <c r="P1998" s="65" t="s">
        <v>242</v>
      </c>
      <c r="Q1998" s="45" t="s">
        <v>396</v>
      </c>
      <c r="R1998" s="32" t="s">
        <v>231</v>
      </c>
      <c r="S1998" s="45" t="s">
        <v>72</v>
      </c>
      <c r="T1998" s="42" t="str">
        <f>VLOOKUP(Tabla1[[#This Row],[AREA]],Hoja1!A:B,2,FALSE)</f>
        <v>07. Medio ambiente</v>
      </c>
      <c r="U1998" s="45" t="s">
        <v>126</v>
      </c>
      <c r="V1998" s="42" t="str">
        <f>VLOOKUP(Tabla1[[#This Row],[PROGRAMA]],Hoja1!A:B,2,FALSE)</f>
        <v>1711. Parques y jardines</v>
      </c>
      <c r="W1998" s="45">
        <v>64</v>
      </c>
      <c r="X1998" s="45">
        <v>214</v>
      </c>
    </row>
    <row r="1999" spans="1:24" x14ac:dyDescent="0.25">
      <c r="A1999" s="58">
        <v>220260006042</v>
      </c>
      <c r="B1999" s="59" t="s">
        <v>1359</v>
      </c>
      <c r="C1999" s="60">
        <v>46086</v>
      </c>
      <c r="D1999" s="58">
        <v>22026001127</v>
      </c>
      <c r="E1999" s="59" t="s">
        <v>1636</v>
      </c>
      <c r="F1999" s="61">
        <v>-12320.06</v>
      </c>
      <c r="G1999" s="59" t="s">
        <v>1637</v>
      </c>
      <c r="H1999" s="59" t="s">
        <v>1638</v>
      </c>
      <c r="I1999" s="62">
        <v>220</v>
      </c>
      <c r="J1999" s="59" t="s">
        <v>1639</v>
      </c>
      <c r="K1999" s="59" t="s">
        <v>864</v>
      </c>
      <c r="L1999" s="59" t="s">
        <v>456</v>
      </c>
      <c r="M1999" s="59" t="s">
        <v>457</v>
      </c>
      <c r="N1999" s="59" t="s">
        <v>458</v>
      </c>
      <c r="O1999" s="65" t="s">
        <v>276</v>
      </c>
      <c r="P1999" s="65" t="s">
        <v>242</v>
      </c>
      <c r="Q1999" s="45" t="s">
        <v>396</v>
      </c>
      <c r="R1999" s="32" t="s">
        <v>231</v>
      </c>
      <c r="S1999" s="45" t="s">
        <v>262</v>
      </c>
      <c r="T1999" s="42" t="str">
        <f>VLOOKUP(Tabla1[[#This Row],[AREA]],Hoja1!A:B,2,FALSE)</f>
        <v>11. Salud pública y seguridad ciudadana</v>
      </c>
      <c r="U1999" s="45" t="s">
        <v>118</v>
      </c>
      <c r="V1999" s="42" t="str">
        <f>VLOOKUP(Tabla1[[#This Row],[PROGRAMA]],Hoja1!A:B,2,FALSE)</f>
        <v>1621. Recogida de residuos</v>
      </c>
      <c r="W1999" s="45">
        <v>64</v>
      </c>
      <c r="X1999" s="45">
        <v>204</v>
      </c>
    </row>
    <row r="2000" spans="1:24" x14ac:dyDescent="0.25">
      <c r="A2000" s="58">
        <v>220260008793</v>
      </c>
      <c r="B2000" s="59" t="s">
        <v>451</v>
      </c>
      <c r="C2000" s="60">
        <v>46104</v>
      </c>
      <c r="D2000" s="58">
        <v>22026002874</v>
      </c>
      <c r="E2000" s="59" t="s">
        <v>3358</v>
      </c>
      <c r="F2000" s="61">
        <v>17846.29</v>
      </c>
      <c r="G2000" s="59" t="s">
        <v>3359</v>
      </c>
      <c r="H2000" s="59" t="s">
        <v>3360</v>
      </c>
      <c r="I2000" s="62">
        <v>220</v>
      </c>
      <c r="J2000" s="59" t="s">
        <v>455</v>
      </c>
      <c r="K2000" s="59" t="s">
        <v>455</v>
      </c>
      <c r="L2000" s="59" t="s">
        <v>456</v>
      </c>
      <c r="M2000" s="59" t="s">
        <v>467</v>
      </c>
      <c r="N2000" s="59" t="s">
        <v>468</v>
      </c>
      <c r="O2000" s="65" t="s">
        <v>281</v>
      </c>
      <c r="P2000" s="65" t="s">
        <v>242</v>
      </c>
      <c r="Q2000" s="45">
        <v>6</v>
      </c>
      <c r="R2000" s="32" t="s">
        <v>232</v>
      </c>
      <c r="S2000" s="45" t="s">
        <v>74</v>
      </c>
      <c r="T2000" s="42" t="str">
        <f>VLOOKUP(Tabla1[[#This Row],[AREA]],Hoja1!A:B,2,FALSE)</f>
        <v>09. Turismo, eventos y marca ciudad</v>
      </c>
      <c r="U2000" s="45">
        <v>4321</v>
      </c>
      <c r="V2000" s="42" t="str">
        <f>VLOOKUP(Tabla1[[#This Row],[PROGRAMA]],Hoja1!A:B,2,FALSE)</f>
        <v>4321. Turismo</v>
      </c>
      <c r="W2000" s="45">
        <v>64</v>
      </c>
      <c r="X2000" s="45">
        <v>641</v>
      </c>
    </row>
    <row r="2001" spans="1:24" x14ac:dyDescent="0.25">
      <c r="A2001" s="58">
        <v>220250059236</v>
      </c>
      <c r="B2001" s="59" t="s">
        <v>451</v>
      </c>
      <c r="C2001" s="60">
        <v>46099</v>
      </c>
      <c r="D2001" s="58">
        <v>22025005492</v>
      </c>
      <c r="E2001" s="59" t="s">
        <v>3358</v>
      </c>
      <c r="F2001" s="61">
        <v>345773</v>
      </c>
      <c r="G2001" s="59" t="s">
        <v>919</v>
      </c>
      <c r="H2001" s="59" t="s">
        <v>3361</v>
      </c>
      <c r="I2001" s="62">
        <v>220</v>
      </c>
      <c r="J2001" s="59" t="s">
        <v>494</v>
      </c>
      <c r="K2001" s="59" t="s">
        <v>494</v>
      </c>
      <c r="L2001" s="59" t="s">
        <v>456</v>
      </c>
      <c r="M2001" s="59" t="s">
        <v>457</v>
      </c>
      <c r="N2001" s="59" t="s">
        <v>458</v>
      </c>
      <c r="O2001" s="65" t="s">
        <v>276</v>
      </c>
      <c r="P2001" s="65" t="s">
        <v>242</v>
      </c>
      <c r="Q2001" s="45">
        <v>6</v>
      </c>
      <c r="R2001" s="32" t="s">
        <v>232</v>
      </c>
      <c r="S2001" s="45" t="s">
        <v>74</v>
      </c>
      <c r="T2001" s="42" t="str">
        <f>VLOOKUP(Tabla1[[#This Row],[AREA]],Hoja1!A:B,2,FALSE)</f>
        <v>09. Turismo, eventos y marca ciudad</v>
      </c>
      <c r="U2001" s="45">
        <v>4321</v>
      </c>
      <c r="V2001" s="42" t="str">
        <f>VLOOKUP(Tabla1[[#This Row],[PROGRAMA]],Hoja1!A:B,2,FALSE)</f>
        <v>4321. Turismo</v>
      </c>
      <c r="W2001" s="45">
        <v>64</v>
      </c>
      <c r="X2001" s="45">
        <v>641</v>
      </c>
    </row>
    <row r="2002" spans="1:24" x14ac:dyDescent="0.25">
      <c r="A2002" s="58">
        <v>220260010807</v>
      </c>
      <c r="B2002" s="59" t="s">
        <v>451</v>
      </c>
      <c r="C2002" s="60">
        <v>46118</v>
      </c>
      <c r="D2002" s="58">
        <v>22026003032</v>
      </c>
      <c r="E2002" s="59" t="s">
        <v>3362</v>
      </c>
      <c r="F2002" s="61">
        <v>4650816.6100000003</v>
      </c>
      <c r="G2002" s="59" t="s">
        <v>3363</v>
      </c>
      <c r="H2002" s="59" t="s">
        <v>3364</v>
      </c>
      <c r="I2002" s="62">
        <v>220</v>
      </c>
      <c r="J2002" s="59" t="s">
        <v>455</v>
      </c>
      <c r="K2002" s="59" t="s">
        <v>455</v>
      </c>
      <c r="L2002" s="59" t="s">
        <v>3365</v>
      </c>
      <c r="M2002" s="59" t="s">
        <v>457</v>
      </c>
      <c r="N2002" s="59" t="s">
        <v>458</v>
      </c>
      <c r="O2002" s="65" t="s">
        <v>276</v>
      </c>
      <c r="P2002" s="65" t="s">
        <v>3366</v>
      </c>
      <c r="Q2002" s="45">
        <v>6</v>
      </c>
      <c r="R2002" s="32" t="s">
        <v>232</v>
      </c>
      <c r="S2002" s="45" t="s">
        <v>72</v>
      </c>
      <c r="T2002" s="42" t="str">
        <f>VLOOKUP(Tabla1[[#This Row],[AREA]],Hoja1!A:B,2,FALSE)</f>
        <v>07. Medio ambiente</v>
      </c>
      <c r="U2002" s="56" t="s">
        <v>119</v>
      </c>
      <c r="V2002" s="42" t="str">
        <f>VLOOKUP(Tabla1[[#This Row],[PROGRAMA]],Hoja1!A:B,2,FALSE)</f>
        <v>1623. Tratamiento de residuos</v>
      </c>
      <c r="W2002" s="45">
        <v>63</v>
      </c>
      <c r="X2002" s="45">
        <v>633</v>
      </c>
    </row>
    <row r="2003" spans="1:24" x14ac:dyDescent="0.25">
      <c r="A2003" s="58">
        <v>220260016851</v>
      </c>
      <c r="B2003" s="59" t="s">
        <v>451</v>
      </c>
      <c r="C2003" s="60">
        <v>46160</v>
      </c>
      <c r="D2003" s="58">
        <v>22026003844</v>
      </c>
      <c r="E2003" s="59" t="s">
        <v>3367</v>
      </c>
      <c r="F2003" s="61">
        <v>44348.15</v>
      </c>
      <c r="G2003" s="59" t="s">
        <v>3368</v>
      </c>
      <c r="H2003" s="59" t="s">
        <v>3369</v>
      </c>
      <c r="I2003" s="62">
        <v>220</v>
      </c>
      <c r="J2003" s="59" t="s">
        <v>523</v>
      </c>
      <c r="K2003" s="59" t="s">
        <v>455</v>
      </c>
      <c r="L2003" s="59" t="s">
        <v>644</v>
      </c>
      <c r="M2003" s="59" t="s">
        <v>467</v>
      </c>
      <c r="N2003" s="59" t="s">
        <v>468</v>
      </c>
      <c r="O2003" s="65" t="s">
        <v>281</v>
      </c>
      <c r="P2003" s="65" t="s">
        <v>3366</v>
      </c>
      <c r="Q2003" s="45" t="s">
        <v>397</v>
      </c>
      <c r="R2003" s="32" t="s">
        <v>232</v>
      </c>
      <c r="S2003" s="45" t="s">
        <v>71</v>
      </c>
      <c r="T2003" s="42" t="str">
        <f>VLOOKUP(Tabla1[[#This Row],[AREA]],Hoja1!A:B,2,FALSE)</f>
        <v>06. Educación y cultura</v>
      </c>
      <c r="U2003" s="45" t="s">
        <v>147</v>
      </c>
      <c r="V2003" s="42" t="str">
        <f>VLOOKUP(Tabla1[[#This Row],[PROGRAMA]],Hoja1!A:B,2,FALSE)</f>
        <v>3232. Conservación y mantenimiento centros educación infantil y primaria</v>
      </c>
      <c r="W2003" s="45">
        <v>63</v>
      </c>
      <c r="X2003" s="45">
        <v>632</v>
      </c>
    </row>
    <row r="2004" spans="1:24" x14ac:dyDescent="0.25">
      <c r="A2004" s="58">
        <v>220259000794</v>
      </c>
      <c r="B2004" s="59" t="s">
        <v>451</v>
      </c>
      <c r="C2004" s="60">
        <v>46125</v>
      </c>
      <c r="D2004" s="58">
        <v>22026003446</v>
      </c>
      <c r="E2004" s="59" t="s">
        <v>3358</v>
      </c>
      <c r="F2004" s="61">
        <v>1296646.22</v>
      </c>
      <c r="G2004" s="59" t="s">
        <v>919</v>
      </c>
      <c r="H2004" s="59" t="s">
        <v>3370</v>
      </c>
      <c r="I2004" s="62">
        <v>220</v>
      </c>
      <c r="J2004" s="59" t="s">
        <v>494</v>
      </c>
      <c r="K2004" s="59" t="s">
        <v>494</v>
      </c>
      <c r="L2004" s="59" t="s">
        <v>456</v>
      </c>
      <c r="M2004" s="59" t="s">
        <v>457</v>
      </c>
      <c r="N2004" s="59" t="s">
        <v>458</v>
      </c>
      <c r="O2004" s="65" t="s">
        <v>276</v>
      </c>
      <c r="P2004" s="65" t="s">
        <v>3366</v>
      </c>
      <c r="Q2004" s="45">
        <v>6</v>
      </c>
      <c r="R2004" s="32" t="s">
        <v>232</v>
      </c>
      <c r="S2004" s="45" t="s">
        <v>74</v>
      </c>
      <c r="T2004" s="42" t="str">
        <f>VLOOKUP(Tabla1[[#This Row],[AREA]],Hoja1!A:B,2,FALSE)</f>
        <v>09. Turismo, eventos y marca ciudad</v>
      </c>
      <c r="U2004" s="45">
        <v>4321</v>
      </c>
      <c r="V2004" s="42" t="str">
        <f>VLOOKUP(Tabla1[[#This Row],[PROGRAMA]],Hoja1!A:B,2,FALSE)</f>
        <v>4321. Turismo</v>
      </c>
      <c r="W2004" s="45">
        <v>64</v>
      </c>
      <c r="X2004" s="45">
        <v>641</v>
      </c>
    </row>
    <row r="2005" spans="1:24" x14ac:dyDescent="0.25">
      <c r="A2005" s="58">
        <v>220260012047</v>
      </c>
      <c r="B2005" s="59" t="s">
        <v>451</v>
      </c>
      <c r="C2005" s="60">
        <v>46128</v>
      </c>
      <c r="D2005" s="58">
        <v>22026003362</v>
      </c>
      <c r="E2005" s="59" t="s">
        <v>1042</v>
      </c>
      <c r="F2005" s="61">
        <v>32923.81</v>
      </c>
      <c r="G2005" s="59" t="s">
        <v>3371</v>
      </c>
      <c r="H2005" s="59" t="s">
        <v>3372</v>
      </c>
      <c r="I2005" s="62">
        <v>220</v>
      </c>
      <c r="J2005" s="59" t="s">
        <v>625</v>
      </c>
      <c r="K2005" s="59" t="s">
        <v>494</v>
      </c>
      <c r="L2005" s="59" t="s">
        <v>473</v>
      </c>
      <c r="M2005" s="59" t="s">
        <v>467</v>
      </c>
      <c r="N2005" s="59" t="s">
        <v>468</v>
      </c>
      <c r="O2005" s="65" t="s">
        <v>281</v>
      </c>
      <c r="P2005" s="65" t="s">
        <v>3366</v>
      </c>
      <c r="Q2005" s="45" t="s">
        <v>396</v>
      </c>
      <c r="R2005" s="32" t="s">
        <v>231</v>
      </c>
      <c r="S2005" s="45" t="s">
        <v>66</v>
      </c>
      <c r="T2005" s="42" t="str">
        <f>VLOOKUP(Tabla1[[#This Row],[AREA]],Hoja1!A:B,2,FALSE)</f>
        <v>01. Alcaldía</v>
      </c>
      <c r="U2005" s="45" t="s">
        <v>188</v>
      </c>
      <c r="V2005" s="42" t="str">
        <f>VLOOKUP(Tabla1[[#This Row],[PROGRAMA]],Hoja1!A:B,2,FALSE)</f>
        <v>9206. Archivo municipal</v>
      </c>
      <c r="W2005" s="45">
        <v>22</v>
      </c>
      <c r="X2005" s="45">
        <v>22001</v>
      </c>
    </row>
    <row r="2006" spans="1:24" x14ac:dyDescent="0.25">
      <c r="A2006" s="58">
        <v>220260012028</v>
      </c>
      <c r="B2006" s="59" t="s">
        <v>451</v>
      </c>
      <c r="C2006" s="60">
        <v>46127</v>
      </c>
      <c r="D2006" s="58">
        <v>22026003353</v>
      </c>
      <c r="E2006" s="59" t="s">
        <v>2597</v>
      </c>
      <c r="F2006" s="61">
        <v>649872.18999999994</v>
      </c>
      <c r="G2006" s="59" t="s">
        <v>3349</v>
      </c>
      <c r="H2006" s="59" t="s">
        <v>3373</v>
      </c>
      <c r="I2006" s="62">
        <v>220</v>
      </c>
      <c r="J2006" s="59" t="s">
        <v>3351</v>
      </c>
      <c r="K2006" s="59" t="s">
        <v>904</v>
      </c>
      <c r="L2006" s="59" t="s">
        <v>644</v>
      </c>
      <c r="M2006" s="59" t="s">
        <v>457</v>
      </c>
      <c r="N2006" s="59" t="s">
        <v>458</v>
      </c>
      <c r="O2006" s="65" t="s">
        <v>276</v>
      </c>
      <c r="P2006" s="65" t="s">
        <v>3366</v>
      </c>
      <c r="Q2006" s="45">
        <v>6</v>
      </c>
      <c r="R2006" s="32" t="s">
        <v>232</v>
      </c>
      <c r="S2006" s="45" t="s">
        <v>71</v>
      </c>
      <c r="T2006" s="42" t="str">
        <f>VLOOKUP(Tabla1[[#This Row],[AREA]],Hoja1!A:B,2,FALSE)</f>
        <v>06. Educación y cultura</v>
      </c>
      <c r="U2006" s="45">
        <v>3341</v>
      </c>
      <c r="V2006" s="42" t="str">
        <f>VLOOKUP(Tabla1[[#This Row],[PROGRAMA]],Hoja1!A:B,2,FALSE)</f>
        <v>3341. Coordinación de políticas culturales</v>
      </c>
      <c r="W2006" s="45">
        <v>63</v>
      </c>
      <c r="X2006" s="45">
        <v>632</v>
      </c>
    </row>
    <row r="2007" spans="1:24" x14ac:dyDescent="0.25">
      <c r="A2007" s="58">
        <v>220260018559</v>
      </c>
      <c r="B2007" s="59" t="s">
        <v>451</v>
      </c>
      <c r="C2007" s="60">
        <v>46168</v>
      </c>
      <c r="D2007" s="58">
        <v>22026003451</v>
      </c>
      <c r="E2007" s="59" t="s">
        <v>2602</v>
      </c>
      <c r="F2007" s="61">
        <v>559851.24</v>
      </c>
      <c r="G2007" s="59" t="s">
        <v>3374</v>
      </c>
      <c r="H2007" s="59" t="s">
        <v>3375</v>
      </c>
      <c r="I2007" s="62">
        <v>220</v>
      </c>
      <c r="J2007" s="59" t="s">
        <v>455</v>
      </c>
      <c r="K2007" s="59" t="s">
        <v>455</v>
      </c>
      <c r="L2007" s="59" t="s">
        <v>644</v>
      </c>
      <c r="M2007" s="59" t="s">
        <v>457</v>
      </c>
      <c r="N2007" s="59" t="s">
        <v>458</v>
      </c>
      <c r="O2007" s="65" t="s">
        <v>276</v>
      </c>
      <c r="P2007" s="65" t="s">
        <v>3366</v>
      </c>
      <c r="Q2007" s="45">
        <v>6</v>
      </c>
      <c r="R2007" s="32" t="s">
        <v>232</v>
      </c>
      <c r="S2007" s="45" t="s">
        <v>72</v>
      </c>
      <c r="T2007" s="42" t="str">
        <f>VLOOKUP(Tabla1[[#This Row],[AREA]],Hoja1!A:B,2,FALSE)</f>
        <v>07. Medio ambiente</v>
      </c>
      <c r="U2007" s="45">
        <v>1711</v>
      </c>
      <c r="V2007" s="42" t="str">
        <f>VLOOKUP(Tabla1[[#This Row],[PROGRAMA]],Hoja1!A:B,2,FALSE)</f>
        <v>1711. Parques y jardines</v>
      </c>
      <c r="W2007" s="45">
        <v>61</v>
      </c>
      <c r="X2007" s="45">
        <v>610</v>
      </c>
    </row>
    <row r="2008" spans="1:24" x14ac:dyDescent="0.25">
      <c r="A2008" s="58">
        <v>220260011235</v>
      </c>
      <c r="B2008" s="59" t="s">
        <v>729</v>
      </c>
      <c r="C2008" s="60">
        <v>46120</v>
      </c>
      <c r="D2008" s="58">
        <v>22026002389</v>
      </c>
      <c r="E2008" s="59" t="s">
        <v>3376</v>
      </c>
      <c r="F2008" s="61">
        <v>549701.96</v>
      </c>
      <c r="G2008" s="59" t="s">
        <v>3363</v>
      </c>
      <c r="H2008" s="59" t="s">
        <v>3377</v>
      </c>
      <c r="I2008" s="62">
        <v>250</v>
      </c>
      <c r="J2008" s="59" t="s">
        <v>455</v>
      </c>
      <c r="K2008" s="59" t="s">
        <v>455</v>
      </c>
      <c r="L2008" s="59" t="s">
        <v>3365</v>
      </c>
      <c r="M2008" s="59" t="s">
        <v>457</v>
      </c>
      <c r="N2008" s="59" t="s">
        <v>458</v>
      </c>
      <c r="O2008" s="65" t="s">
        <v>276</v>
      </c>
      <c r="P2008" s="65" t="s">
        <v>3366</v>
      </c>
      <c r="Q2008" s="45" t="s">
        <v>396</v>
      </c>
      <c r="R2008" s="32" t="s">
        <v>231</v>
      </c>
      <c r="S2008" s="45" t="s">
        <v>72</v>
      </c>
      <c r="T2008" s="42" t="str">
        <f>VLOOKUP(Tabla1[[#This Row],[AREA]],Hoja1!A:B,2,FALSE)</f>
        <v>07. Medio ambiente</v>
      </c>
      <c r="U2008" s="45" t="s">
        <v>119</v>
      </c>
      <c r="V2008" s="42" t="str">
        <f>VLOOKUP(Tabla1[[#This Row],[PROGRAMA]],Hoja1!A:B,2,FALSE)</f>
        <v>1623. Tratamiento de residuos</v>
      </c>
      <c r="W2008" s="45">
        <v>22</v>
      </c>
      <c r="X2008" s="45">
        <v>22700</v>
      </c>
    </row>
    <row r="2009" spans="1:24" x14ac:dyDescent="0.25">
      <c r="A2009" s="58">
        <v>220260011099</v>
      </c>
      <c r="B2009" s="59" t="s">
        <v>451</v>
      </c>
      <c r="C2009" s="60">
        <v>46120</v>
      </c>
      <c r="D2009" s="58">
        <v>22026003300</v>
      </c>
      <c r="E2009" s="59" t="s">
        <v>1765</v>
      </c>
      <c r="F2009" s="61">
        <v>23534.5</v>
      </c>
      <c r="G2009" s="59" t="s">
        <v>3378</v>
      </c>
      <c r="H2009" s="59" t="s">
        <v>3379</v>
      </c>
      <c r="I2009" s="62">
        <v>220</v>
      </c>
      <c r="J2009" s="59" t="s">
        <v>3380</v>
      </c>
      <c r="K2009" s="59" t="s">
        <v>494</v>
      </c>
      <c r="L2009" s="59" t="s">
        <v>644</v>
      </c>
      <c r="M2009" s="59" t="s">
        <v>467</v>
      </c>
      <c r="N2009" s="59" t="s">
        <v>468</v>
      </c>
      <c r="O2009" s="65" t="s">
        <v>281</v>
      </c>
      <c r="P2009" s="65" t="s">
        <v>3366</v>
      </c>
      <c r="Q2009" s="45">
        <v>6</v>
      </c>
      <c r="R2009" s="32" t="s">
        <v>232</v>
      </c>
      <c r="S2009" s="45" t="s">
        <v>74</v>
      </c>
      <c r="T2009" s="42" t="str">
        <f>VLOOKUP(Tabla1[[#This Row],[AREA]],Hoja1!A:B,2,FALSE)</f>
        <v>09. Turismo, eventos y marca ciudad</v>
      </c>
      <c r="U2009" s="45">
        <v>4321</v>
      </c>
      <c r="V2009" s="42" t="str">
        <f>VLOOKUP(Tabla1[[#This Row],[PROGRAMA]],Hoja1!A:B,2,FALSE)</f>
        <v>4321. Turismo</v>
      </c>
      <c r="W2009" s="45">
        <v>63</v>
      </c>
      <c r="X2009" s="45">
        <v>632</v>
      </c>
    </row>
    <row r="2010" spans="1:24" x14ac:dyDescent="0.25">
      <c r="A2010" s="58">
        <v>220260013760</v>
      </c>
      <c r="B2010" s="59" t="s">
        <v>485</v>
      </c>
      <c r="C2010" s="60">
        <v>46136</v>
      </c>
      <c r="D2010" s="58">
        <v>22026001960</v>
      </c>
      <c r="E2010" s="59" t="s">
        <v>486</v>
      </c>
      <c r="F2010" s="61">
        <v>10164.02</v>
      </c>
      <c r="G2010" s="59" t="s">
        <v>487</v>
      </c>
      <c r="H2010" s="59" t="s">
        <v>3381</v>
      </c>
      <c r="I2010" s="62">
        <v>300</v>
      </c>
      <c r="J2010" s="59" t="s">
        <v>489</v>
      </c>
      <c r="K2010" s="59" t="s">
        <v>455</v>
      </c>
      <c r="L2010" s="59" t="s">
        <v>473</v>
      </c>
      <c r="M2010" s="59" t="s">
        <v>457</v>
      </c>
      <c r="N2010" s="59" t="s">
        <v>458</v>
      </c>
      <c r="O2010" s="65" t="s">
        <v>280</v>
      </c>
      <c r="P2010" s="65" t="s">
        <v>3366</v>
      </c>
      <c r="Q2010" s="45" t="s">
        <v>396</v>
      </c>
      <c r="R2010" s="32" t="s">
        <v>231</v>
      </c>
      <c r="S2010" s="45" t="s">
        <v>72</v>
      </c>
      <c r="T2010" s="42" t="str">
        <f>VLOOKUP(Tabla1[[#This Row],[AREA]],Hoja1!A:B,2,FALSE)</f>
        <v>07. Medio ambiente</v>
      </c>
      <c r="U2010" s="45" t="s">
        <v>126</v>
      </c>
      <c r="V2010" s="42" t="str">
        <f>VLOOKUP(Tabla1[[#This Row],[PROGRAMA]],Hoja1!A:B,2,FALSE)</f>
        <v>1711. Parques y jardines</v>
      </c>
      <c r="W2010" s="45">
        <v>22</v>
      </c>
      <c r="X2010" s="45">
        <v>22199</v>
      </c>
    </row>
    <row r="2011" spans="1:24" x14ac:dyDescent="0.25">
      <c r="A2011" s="58">
        <v>220260017535</v>
      </c>
      <c r="B2011" s="59" t="s">
        <v>451</v>
      </c>
      <c r="C2011" s="60">
        <v>46163</v>
      </c>
      <c r="D2011" s="58">
        <v>22026003987</v>
      </c>
      <c r="E2011" s="59" t="s">
        <v>500</v>
      </c>
      <c r="F2011" s="61">
        <v>21901</v>
      </c>
      <c r="G2011" s="59" t="s">
        <v>3382</v>
      </c>
      <c r="H2011" s="59" t="s">
        <v>3383</v>
      </c>
      <c r="I2011" s="62">
        <v>220</v>
      </c>
      <c r="J2011" s="59" t="s">
        <v>455</v>
      </c>
      <c r="K2011" s="59" t="s">
        <v>455</v>
      </c>
      <c r="L2011" s="59" t="s">
        <v>456</v>
      </c>
      <c r="M2011" s="59" t="s">
        <v>467</v>
      </c>
      <c r="N2011" s="59" t="s">
        <v>468</v>
      </c>
      <c r="O2011" s="65" t="s">
        <v>281</v>
      </c>
      <c r="P2011" s="65" t="s">
        <v>3366</v>
      </c>
      <c r="Q2011" s="45" t="s">
        <v>396</v>
      </c>
      <c r="R2011" s="32" t="s">
        <v>231</v>
      </c>
      <c r="S2011" s="45" t="s">
        <v>262</v>
      </c>
      <c r="T2011" s="42" t="str">
        <f>VLOOKUP(Tabla1[[#This Row],[AREA]],Hoja1!A:B,2,FALSE)</f>
        <v>11. Salud pública y seguridad ciudadana</v>
      </c>
      <c r="U2011" s="45" t="s">
        <v>118</v>
      </c>
      <c r="V2011" s="42" t="str">
        <f>VLOOKUP(Tabla1[[#This Row],[PROGRAMA]],Hoja1!A:B,2,FALSE)</f>
        <v>1621. Recogida de residuos</v>
      </c>
      <c r="W2011" s="45">
        <v>21</v>
      </c>
      <c r="X2011" s="45">
        <v>213</v>
      </c>
    </row>
    <row r="2012" spans="1:24" x14ac:dyDescent="0.25">
      <c r="A2012" s="58">
        <v>220260012880</v>
      </c>
      <c r="B2012" s="59" t="s">
        <v>451</v>
      </c>
      <c r="C2012" s="60">
        <v>46134</v>
      </c>
      <c r="D2012" s="58">
        <v>22026002800</v>
      </c>
      <c r="E2012" s="59" t="s">
        <v>1518</v>
      </c>
      <c r="F2012" s="61">
        <v>19676.8</v>
      </c>
      <c r="G2012" s="59" t="s">
        <v>3384</v>
      </c>
      <c r="H2012" s="59" t="s">
        <v>3385</v>
      </c>
      <c r="I2012" s="62">
        <v>220</v>
      </c>
      <c r="J2012" s="59" t="s">
        <v>455</v>
      </c>
      <c r="K2012" s="59" t="s">
        <v>455</v>
      </c>
      <c r="L2012" s="59" t="s">
        <v>456</v>
      </c>
      <c r="M2012" s="59" t="s">
        <v>457</v>
      </c>
      <c r="N2012" s="59" t="s">
        <v>458</v>
      </c>
      <c r="O2012" s="65" t="s">
        <v>276</v>
      </c>
      <c r="P2012" s="65" t="s">
        <v>3366</v>
      </c>
      <c r="Q2012" s="45" t="s">
        <v>396</v>
      </c>
      <c r="R2012" s="32" t="s">
        <v>231</v>
      </c>
      <c r="S2012" s="45" t="s">
        <v>75</v>
      </c>
      <c r="T2012" s="42" t="str">
        <f>VLOOKUP(Tabla1[[#This Row],[AREA]],Hoja1!A:B,2,FALSE)</f>
        <v>10. Personas mayores, familia y servicios sociales</v>
      </c>
      <c r="U2012" s="45" t="s">
        <v>132</v>
      </c>
      <c r="V2012" s="42" t="str">
        <f>VLOOKUP(Tabla1[[#This Row],[PROGRAMA]],Hoja1!A:B,2,FALSE)</f>
        <v>2312. Iniciativas sociales</v>
      </c>
      <c r="W2012" s="45">
        <v>22</v>
      </c>
      <c r="X2012" s="45">
        <v>22606</v>
      </c>
    </row>
    <row r="2013" spans="1:24" x14ac:dyDescent="0.25">
      <c r="A2013" s="58">
        <v>220260019828</v>
      </c>
      <c r="B2013" s="59" t="s">
        <v>485</v>
      </c>
      <c r="C2013" s="60">
        <v>46171</v>
      </c>
      <c r="D2013" s="58">
        <v>22026001844</v>
      </c>
      <c r="E2013" s="59" t="s">
        <v>640</v>
      </c>
      <c r="F2013" s="61">
        <v>488505.75</v>
      </c>
      <c r="G2013" s="59" t="s">
        <v>1848</v>
      </c>
      <c r="H2013" s="59" t="s">
        <v>3386</v>
      </c>
      <c r="I2013" s="62">
        <v>300</v>
      </c>
      <c r="J2013" s="59" t="s">
        <v>455</v>
      </c>
      <c r="K2013" s="59" t="s">
        <v>455</v>
      </c>
      <c r="L2013" s="59" t="s">
        <v>644</v>
      </c>
      <c r="M2013" s="59" t="s">
        <v>457</v>
      </c>
      <c r="N2013" s="59" t="s">
        <v>458</v>
      </c>
      <c r="O2013" s="65" t="s">
        <v>276</v>
      </c>
      <c r="P2013" s="65" t="s">
        <v>3366</v>
      </c>
      <c r="Q2013" s="45" t="s">
        <v>397</v>
      </c>
      <c r="R2013" s="32" t="s">
        <v>232</v>
      </c>
      <c r="S2013" s="45" t="s">
        <v>73</v>
      </c>
      <c r="T2013" s="42" t="str">
        <f>VLOOKUP(Tabla1[[#This Row],[AREA]],Hoja1!A:B,2,FALSE)</f>
        <v>08. Tráfico y movilidad</v>
      </c>
      <c r="U2013" s="45" t="s">
        <v>117</v>
      </c>
      <c r="V2013" s="42" t="str">
        <f>VLOOKUP(Tabla1[[#This Row],[PROGRAMA]],Hoja1!A:B,2,FALSE)</f>
        <v>1532. Pavimentación vias públicas y otros servicios urbanísticos</v>
      </c>
      <c r="W2013" s="45">
        <v>61</v>
      </c>
      <c r="X2013" s="45">
        <v>619</v>
      </c>
    </row>
    <row r="2014" spans="1:24" x14ac:dyDescent="0.25">
      <c r="A2014" s="58">
        <v>220260014965</v>
      </c>
      <c r="B2014" s="59" t="s">
        <v>729</v>
      </c>
      <c r="C2014" s="60">
        <v>46147</v>
      </c>
      <c r="D2014" s="58">
        <v>22026002389</v>
      </c>
      <c r="E2014" s="59" t="s">
        <v>3376</v>
      </c>
      <c r="F2014" s="61">
        <v>450836.93</v>
      </c>
      <c r="G2014" s="59" t="s">
        <v>3363</v>
      </c>
      <c r="H2014" s="59" t="s">
        <v>3387</v>
      </c>
      <c r="I2014" s="62">
        <v>250</v>
      </c>
      <c r="J2014" s="59" t="s">
        <v>455</v>
      </c>
      <c r="K2014" s="59" t="s">
        <v>455</v>
      </c>
      <c r="L2014" s="59" t="s">
        <v>3365</v>
      </c>
      <c r="M2014" s="59" t="s">
        <v>457</v>
      </c>
      <c r="N2014" s="59" t="s">
        <v>458</v>
      </c>
      <c r="O2014" s="65" t="s">
        <v>276</v>
      </c>
      <c r="P2014" s="65" t="s">
        <v>3366</v>
      </c>
      <c r="Q2014" s="45" t="s">
        <v>396</v>
      </c>
      <c r="R2014" s="32" t="s">
        <v>231</v>
      </c>
      <c r="S2014" s="45" t="s">
        <v>72</v>
      </c>
      <c r="T2014" s="42" t="str">
        <f>VLOOKUP(Tabla1[[#This Row],[AREA]],Hoja1!A:B,2,FALSE)</f>
        <v>07. Medio ambiente</v>
      </c>
      <c r="U2014" s="45" t="s">
        <v>119</v>
      </c>
      <c r="V2014" s="42" t="str">
        <f>VLOOKUP(Tabla1[[#This Row],[PROGRAMA]],Hoja1!A:B,2,FALSE)</f>
        <v>1623. Tratamiento de residuos</v>
      </c>
      <c r="W2014" s="45">
        <v>22</v>
      </c>
      <c r="X2014" s="45">
        <v>22700</v>
      </c>
    </row>
    <row r="2015" spans="1:24" x14ac:dyDescent="0.25">
      <c r="A2015" s="58">
        <v>220260012028</v>
      </c>
      <c r="B2015" s="59" t="s">
        <v>451</v>
      </c>
      <c r="C2015" s="60">
        <v>46127</v>
      </c>
      <c r="D2015" s="58">
        <v>22026003354</v>
      </c>
      <c r="E2015" s="59" t="s">
        <v>2597</v>
      </c>
      <c r="F2015" s="61">
        <v>443357.56</v>
      </c>
      <c r="G2015" s="59" t="s">
        <v>3349</v>
      </c>
      <c r="H2015" s="59" t="s">
        <v>3373</v>
      </c>
      <c r="I2015" s="62">
        <v>220</v>
      </c>
      <c r="J2015" s="59" t="s">
        <v>3351</v>
      </c>
      <c r="K2015" s="59" t="s">
        <v>904</v>
      </c>
      <c r="L2015" s="59" t="s">
        <v>644</v>
      </c>
      <c r="M2015" s="59" t="s">
        <v>457</v>
      </c>
      <c r="N2015" s="59" t="s">
        <v>458</v>
      </c>
      <c r="O2015" s="65" t="s">
        <v>276</v>
      </c>
      <c r="P2015" s="65" t="s">
        <v>3366</v>
      </c>
      <c r="Q2015" s="45">
        <v>6</v>
      </c>
      <c r="R2015" s="32" t="s">
        <v>232</v>
      </c>
      <c r="S2015" s="45" t="s">
        <v>71</v>
      </c>
      <c r="T2015" s="42" t="str">
        <f>VLOOKUP(Tabla1[[#This Row],[AREA]],Hoja1!A:B,2,FALSE)</f>
        <v>06. Educación y cultura</v>
      </c>
      <c r="U2015" s="45">
        <v>3341</v>
      </c>
      <c r="V2015" s="42" t="str">
        <f>VLOOKUP(Tabla1[[#This Row],[PROGRAMA]],Hoja1!A:B,2,FALSE)</f>
        <v>3341. Coordinación de políticas culturales</v>
      </c>
      <c r="W2015" s="45">
        <v>63</v>
      </c>
      <c r="X2015" s="45">
        <v>632</v>
      </c>
    </row>
    <row r="2016" spans="1:24" x14ac:dyDescent="0.25">
      <c r="A2016" s="58">
        <v>220260015601</v>
      </c>
      <c r="B2016" s="59" t="s">
        <v>451</v>
      </c>
      <c r="C2016" s="60">
        <v>46150</v>
      </c>
      <c r="D2016" s="58">
        <v>22025001570</v>
      </c>
      <c r="E2016" s="59" t="s">
        <v>702</v>
      </c>
      <c r="F2016" s="61">
        <v>805.4</v>
      </c>
      <c r="G2016" s="59" t="s">
        <v>703</v>
      </c>
      <c r="H2016" s="59" t="s">
        <v>704</v>
      </c>
      <c r="I2016" s="62">
        <v>220</v>
      </c>
      <c r="J2016" s="59" t="s">
        <v>705</v>
      </c>
      <c r="K2016" s="59" t="s">
        <v>462</v>
      </c>
      <c r="L2016" s="59" t="s">
        <v>473</v>
      </c>
      <c r="M2016" s="59" t="s">
        <v>457</v>
      </c>
      <c r="N2016" s="59" t="s">
        <v>458</v>
      </c>
      <c r="O2016" s="65" t="s">
        <v>276</v>
      </c>
      <c r="P2016" s="65" t="s">
        <v>3366</v>
      </c>
      <c r="Q2016" s="45" t="s">
        <v>397</v>
      </c>
      <c r="R2016" s="32" t="s">
        <v>232</v>
      </c>
      <c r="S2016" s="45" t="s">
        <v>262</v>
      </c>
      <c r="T2016" s="42" t="str">
        <f>VLOOKUP(Tabla1[[#This Row],[AREA]],Hoja1!A:B,2,FALSE)</f>
        <v>11. Salud pública y seguridad ciudadana</v>
      </c>
      <c r="U2016" s="45" t="s">
        <v>106</v>
      </c>
      <c r="V2016" s="42" t="str">
        <f>VLOOKUP(Tabla1[[#This Row],[PROGRAMA]],Hoja1!A:B,2,FALSE)</f>
        <v>1321. Policía municipal</v>
      </c>
      <c r="W2016" s="45">
        <v>62</v>
      </c>
      <c r="X2016" s="45">
        <v>629</v>
      </c>
    </row>
    <row r="2017" spans="1:24" x14ac:dyDescent="0.25">
      <c r="A2017" s="58">
        <v>220260017519</v>
      </c>
      <c r="B2017" s="59" t="s">
        <v>451</v>
      </c>
      <c r="C2017" s="60">
        <v>46163</v>
      </c>
      <c r="D2017" s="58">
        <v>22026000929</v>
      </c>
      <c r="E2017" s="59" t="s">
        <v>3388</v>
      </c>
      <c r="F2017" s="61">
        <v>18150</v>
      </c>
      <c r="G2017" s="59" t="s">
        <v>3389</v>
      </c>
      <c r="H2017" s="59" t="s">
        <v>3390</v>
      </c>
      <c r="I2017" s="62">
        <v>220</v>
      </c>
      <c r="J2017" s="59" t="s">
        <v>455</v>
      </c>
      <c r="K2017" s="59" t="s">
        <v>455</v>
      </c>
      <c r="L2017" s="59" t="s">
        <v>456</v>
      </c>
      <c r="M2017" s="59" t="s">
        <v>457</v>
      </c>
      <c r="N2017" s="59" t="s">
        <v>458</v>
      </c>
      <c r="O2017" s="65" t="s">
        <v>280</v>
      </c>
      <c r="P2017" s="65" t="s">
        <v>3366</v>
      </c>
      <c r="Q2017" s="45" t="s">
        <v>396</v>
      </c>
      <c r="R2017" s="32" t="s">
        <v>231</v>
      </c>
      <c r="S2017" s="45" t="s">
        <v>73</v>
      </c>
      <c r="T2017" s="42" t="str">
        <f>VLOOKUP(Tabla1[[#This Row],[AREA]],Hoja1!A:B,2,FALSE)</f>
        <v>08. Tráfico y movilidad</v>
      </c>
      <c r="U2017" s="45" t="s">
        <v>108</v>
      </c>
      <c r="V2017" s="42" t="str">
        <f>VLOOKUP(Tabla1[[#This Row],[PROGRAMA]],Hoja1!A:B,2,FALSE)</f>
        <v>1341. Movilidad</v>
      </c>
      <c r="W2017" s="45">
        <v>22</v>
      </c>
      <c r="X2017" s="45">
        <v>22602</v>
      </c>
    </row>
    <row r="2018" spans="1:24" x14ac:dyDescent="0.25">
      <c r="A2018" s="58">
        <v>220260011237</v>
      </c>
      <c r="B2018" s="59" t="s">
        <v>729</v>
      </c>
      <c r="C2018" s="60">
        <v>46120</v>
      </c>
      <c r="D2018" s="58">
        <v>22026002389</v>
      </c>
      <c r="E2018" s="59" t="s">
        <v>3376</v>
      </c>
      <c r="F2018" s="61">
        <v>415726.82</v>
      </c>
      <c r="G2018" s="59" t="s">
        <v>3363</v>
      </c>
      <c r="H2018" s="59" t="s">
        <v>3391</v>
      </c>
      <c r="I2018" s="62">
        <v>250</v>
      </c>
      <c r="J2018" s="59" t="s">
        <v>455</v>
      </c>
      <c r="K2018" s="59" t="s">
        <v>455</v>
      </c>
      <c r="L2018" s="59" t="s">
        <v>3365</v>
      </c>
      <c r="M2018" s="59" t="s">
        <v>457</v>
      </c>
      <c r="N2018" s="59" t="s">
        <v>458</v>
      </c>
      <c r="O2018" s="65" t="s">
        <v>276</v>
      </c>
      <c r="P2018" s="65" t="s">
        <v>3366</v>
      </c>
      <c r="Q2018" s="45" t="s">
        <v>396</v>
      </c>
      <c r="R2018" s="32" t="s">
        <v>231</v>
      </c>
      <c r="S2018" s="45" t="s">
        <v>72</v>
      </c>
      <c r="T2018" s="42" t="str">
        <f>VLOOKUP(Tabla1[[#This Row],[AREA]],Hoja1!A:B,2,FALSE)</f>
        <v>07. Medio ambiente</v>
      </c>
      <c r="U2018" s="45" t="s">
        <v>119</v>
      </c>
      <c r="V2018" s="42" t="str">
        <f>VLOOKUP(Tabla1[[#This Row],[PROGRAMA]],Hoja1!A:B,2,FALSE)</f>
        <v>1623. Tratamiento de residuos</v>
      </c>
      <c r="W2018" s="45">
        <v>22</v>
      </c>
      <c r="X2018" s="45">
        <v>22700</v>
      </c>
    </row>
    <row r="2019" spans="1:24" x14ac:dyDescent="0.25">
      <c r="A2019" s="58">
        <v>220250038974</v>
      </c>
      <c r="B2019" s="59" t="s">
        <v>451</v>
      </c>
      <c r="C2019" s="60">
        <v>46150</v>
      </c>
      <c r="D2019" s="58">
        <v>22025003048</v>
      </c>
      <c r="E2019" s="59" t="s">
        <v>3392</v>
      </c>
      <c r="F2019" s="61">
        <v>385010.18</v>
      </c>
      <c r="G2019" s="59" t="s">
        <v>3393</v>
      </c>
      <c r="H2019" s="59" t="s">
        <v>3394</v>
      </c>
      <c r="I2019" s="62">
        <v>220</v>
      </c>
      <c r="J2019" s="59" t="s">
        <v>1239</v>
      </c>
      <c r="K2019" s="59" t="s">
        <v>1239</v>
      </c>
      <c r="L2019" s="59" t="s">
        <v>456</v>
      </c>
      <c r="M2019" s="59" t="s">
        <v>457</v>
      </c>
      <c r="N2019" s="59" t="s">
        <v>458</v>
      </c>
      <c r="O2019" s="65" t="s">
        <v>276</v>
      </c>
      <c r="P2019" s="65" t="s">
        <v>3366</v>
      </c>
      <c r="Q2019" s="45" t="s">
        <v>397</v>
      </c>
      <c r="R2019" s="32" t="s">
        <v>232</v>
      </c>
      <c r="S2019" s="45" t="s">
        <v>262</v>
      </c>
      <c r="T2019" s="42" t="str">
        <f>VLOOKUP(Tabla1[[#This Row],[AREA]],Hoja1!A:B,2,FALSE)</f>
        <v>11. Salud pública y seguridad ciudadana</v>
      </c>
      <c r="U2019" s="45" t="s">
        <v>121</v>
      </c>
      <c r="V2019" s="42" t="str">
        <f>VLOOKUP(Tabla1[[#This Row],[PROGRAMA]],Hoja1!A:B,2,FALSE)</f>
        <v>1631. Limpieza viaria</v>
      </c>
      <c r="W2019" s="45">
        <v>62</v>
      </c>
      <c r="X2019" s="45">
        <v>622</v>
      </c>
    </row>
    <row r="2020" spans="1:24" x14ac:dyDescent="0.25">
      <c r="A2020" s="58">
        <v>220260015860</v>
      </c>
      <c r="B2020" s="59" t="s">
        <v>451</v>
      </c>
      <c r="C2020" s="60">
        <v>46154</v>
      </c>
      <c r="D2020" s="58">
        <v>22026003751</v>
      </c>
      <c r="E2020" s="59" t="s">
        <v>3395</v>
      </c>
      <c r="F2020" s="61">
        <v>18137.900000000001</v>
      </c>
      <c r="G2020" s="59" t="s">
        <v>3396</v>
      </c>
      <c r="H2020" s="59" t="s">
        <v>3397</v>
      </c>
      <c r="I2020" s="62">
        <v>220</v>
      </c>
      <c r="J2020" s="59" t="s">
        <v>494</v>
      </c>
      <c r="K2020" s="59" t="s">
        <v>494</v>
      </c>
      <c r="L2020" s="59" t="s">
        <v>456</v>
      </c>
      <c r="M2020" s="59" t="s">
        <v>467</v>
      </c>
      <c r="N2020" s="59" t="s">
        <v>468</v>
      </c>
      <c r="O2020" s="65" t="s">
        <v>281</v>
      </c>
      <c r="P2020" s="65" t="s">
        <v>3366</v>
      </c>
      <c r="Q2020" s="45" t="s">
        <v>396</v>
      </c>
      <c r="R2020" s="32" t="s">
        <v>231</v>
      </c>
      <c r="S2020" s="45" t="s">
        <v>68</v>
      </c>
      <c r="T2020" s="42" t="str">
        <f>VLOOKUP(Tabla1[[#This Row],[AREA]],Hoja1!A:B,2,FALSE)</f>
        <v>02. Urbanismo y vivienda</v>
      </c>
      <c r="U2020" s="45" t="s">
        <v>115</v>
      </c>
      <c r="V2020" s="42" t="str">
        <f>VLOOKUP(Tabla1[[#This Row],[PROGRAMA]],Hoja1!A:B,2,FALSE)</f>
        <v>1511. Planficación y gestión del urbanismo</v>
      </c>
      <c r="W2020" s="45">
        <v>22</v>
      </c>
      <c r="X2020" s="45">
        <v>22799</v>
      </c>
    </row>
    <row r="2021" spans="1:24" x14ac:dyDescent="0.25">
      <c r="A2021" s="58">
        <v>220260011234</v>
      </c>
      <c r="B2021" s="59" t="s">
        <v>729</v>
      </c>
      <c r="C2021" s="60">
        <v>46120</v>
      </c>
      <c r="D2021" s="58">
        <v>22026002389</v>
      </c>
      <c r="E2021" s="59" t="s">
        <v>3376</v>
      </c>
      <c r="F2021" s="61">
        <v>324823.65999999997</v>
      </c>
      <c r="G2021" s="59" t="s">
        <v>3363</v>
      </c>
      <c r="H2021" s="59" t="s">
        <v>3398</v>
      </c>
      <c r="I2021" s="62">
        <v>250</v>
      </c>
      <c r="J2021" s="59" t="s">
        <v>455</v>
      </c>
      <c r="K2021" s="59" t="s">
        <v>455</v>
      </c>
      <c r="L2021" s="59" t="s">
        <v>3365</v>
      </c>
      <c r="M2021" s="59" t="s">
        <v>457</v>
      </c>
      <c r="N2021" s="59" t="s">
        <v>458</v>
      </c>
      <c r="O2021" s="65" t="s">
        <v>276</v>
      </c>
      <c r="P2021" s="65" t="s">
        <v>3366</v>
      </c>
      <c r="Q2021" s="45" t="s">
        <v>396</v>
      </c>
      <c r="R2021" s="32" t="s">
        <v>231</v>
      </c>
      <c r="S2021" s="45" t="s">
        <v>72</v>
      </c>
      <c r="T2021" s="42" t="str">
        <f>VLOOKUP(Tabla1[[#This Row],[AREA]],Hoja1!A:B,2,FALSE)</f>
        <v>07. Medio ambiente</v>
      </c>
      <c r="U2021" s="45" t="s">
        <v>119</v>
      </c>
      <c r="V2021" s="42" t="str">
        <f>VLOOKUP(Tabla1[[#This Row],[PROGRAMA]],Hoja1!A:B,2,FALSE)</f>
        <v>1623. Tratamiento de residuos</v>
      </c>
      <c r="W2021" s="45">
        <v>22</v>
      </c>
      <c r="X2021" s="45">
        <v>22700</v>
      </c>
    </row>
    <row r="2022" spans="1:24" x14ac:dyDescent="0.25">
      <c r="A2022" s="58">
        <v>220250063044</v>
      </c>
      <c r="B2022" s="59" t="s">
        <v>451</v>
      </c>
      <c r="C2022" s="60">
        <v>46150</v>
      </c>
      <c r="D2022" s="58">
        <v>22025003867</v>
      </c>
      <c r="E2022" s="59" t="s">
        <v>2188</v>
      </c>
      <c r="F2022" s="61">
        <v>259828.62</v>
      </c>
      <c r="G2022" s="59" t="s">
        <v>1850</v>
      </c>
      <c r="H2022" s="59" t="s">
        <v>2194</v>
      </c>
      <c r="I2022" s="62">
        <v>220</v>
      </c>
      <c r="J2022" s="59" t="s">
        <v>455</v>
      </c>
      <c r="K2022" s="59" t="s">
        <v>455</v>
      </c>
      <c r="L2022" s="59" t="s">
        <v>644</v>
      </c>
      <c r="M2022" s="59" t="s">
        <v>457</v>
      </c>
      <c r="N2022" s="59" t="s">
        <v>458</v>
      </c>
      <c r="O2022" s="65" t="s">
        <v>276</v>
      </c>
      <c r="P2022" s="65" t="s">
        <v>3366</v>
      </c>
      <c r="Q2022" s="45" t="s">
        <v>397</v>
      </c>
      <c r="R2022" s="32" t="s">
        <v>232</v>
      </c>
      <c r="S2022" s="45" t="s">
        <v>262</v>
      </c>
      <c r="T2022" s="42" t="str">
        <f>VLOOKUP(Tabla1[[#This Row],[AREA]],Hoja1!A:B,2,FALSE)</f>
        <v>11. Salud pública y seguridad ciudadana</v>
      </c>
      <c r="U2022" s="45" t="s">
        <v>106</v>
      </c>
      <c r="V2022" s="42" t="str">
        <f>VLOOKUP(Tabla1[[#This Row],[PROGRAMA]],Hoja1!A:B,2,FALSE)</f>
        <v>1321. Policía municipal</v>
      </c>
      <c r="W2022" s="45">
        <v>63</v>
      </c>
      <c r="X2022" s="45">
        <v>632</v>
      </c>
    </row>
    <row r="2023" spans="1:24" x14ac:dyDescent="0.25">
      <c r="A2023" s="58">
        <v>220260015432</v>
      </c>
      <c r="B2023" s="59" t="s">
        <v>451</v>
      </c>
      <c r="C2023" s="60">
        <v>46150</v>
      </c>
      <c r="D2023" s="58">
        <v>22026003568</v>
      </c>
      <c r="E2023" s="59" t="s">
        <v>507</v>
      </c>
      <c r="F2023" s="61">
        <v>18120</v>
      </c>
      <c r="G2023" s="59" t="s">
        <v>308</v>
      </c>
      <c r="H2023" s="59" t="s">
        <v>3399</v>
      </c>
      <c r="I2023" s="62">
        <v>220</v>
      </c>
      <c r="J2023" s="59" t="s">
        <v>698</v>
      </c>
      <c r="K2023" s="59" t="s">
        <v>455</v>
      </c>
      <c r="L2023" s="59" t="s">
        <v>473</v>
      </c>
      <c r="M2023" s="59" t="s">
        <v>467</v>
      </c>
      <c r="N2023" s="59" t="s">
        <v>468</v>
      </c>
      <c r="O2023" s="65" t="s">
        <v>281</v>
      </c>
      <c r="P2023" s="65" t="s">
        <v>3366</v>
      </c>
      <c r="Q2023" s="45" t="s">
        <v>396</v>
      </c>
      <c r="R2023" s="32" t="s">
        <v>231</v>
      </c>
      <c r="S2023" s="45" t="s">
        <v>71</v>
      </c>
      <c r="T2023" s="42" t="str">
        <f>VLOOKUP(Tabla1[[#This Row],[AREA]],Hoja1!A:B,2,FALSE)</f>
        <v>06. Educación y cultura</v>
      </c>
      <c r="U2023" s="45" t="s">
        <v>147</v>
      </c>
      <c r="V2023" s="42" t="str">
        <f>VLOOKUP(Tabla1[[#This Row],[PROGRAMA]],Hoja1!A:B,2,FALSE)</f>
        <v>3232. Conservación y mantenimiento centros educación infantil y primaria</v>
      </c>
      <c r="W2023" s="45">
        <v>21</v>
      </c>
      <c r="X2023" s="45">
        <v>212</v>
      </c>
    </row>
    <row r="2024" spans="1:24" x14ac:dyDescent="0.25">
      <c r="A2024" s="58">
        <v>220260011006</v>
      </c>
      <c r="B2024" s="59" t="s">
        <v>451</v>
      </c>
      <c r="C2024" s="60">
        <v>46119</v>
      </c>
      <c r="D2024" s="58">
        <v>22026002870</v>
      </c>
      <c r="E2024" s="59" t="s">
        <v>1737</v>
      </c>
      <c r="F2024" s="61">
        <v>18089.5</v>
      </c>
      <c r="G2024" s="59" t="s">
        <v>3400</v>
      </c>
      <c r="H2024" s="59" t="s">
        <v>3401</v>
      </c>
      <c r="I2024" s="62">
        <v>220</v>
      </c>
      <c r="J2024" s="59" t="s">
        <v>494</v>
      </c>
      <c r="K2024" s="59" t="s">
        <v>494</v>
      </c>
      <c r="L2024" s="59" t="s">
        <v>456</v>
      </c>
      <c r="M2024" s="59" t="s">
        <v>467</v>
      </c>
      <c r="N2024" s="59" t="s">
        <v>468</v>
      </c>
      <c r="O2024" s="65" t="s">
        <v>281</v>
      </c>
      <c r="P2024" s="65" t="s">
        <v>3366</v>
      </c>
      <c r="Q2024" s="45" t="s">
        <v>396</v>
      </c>
      <c r="R2024" s="32" t="s">
        <v>231</v>
      </c>
      <c r="S2024" s="45" t="s">
        <v>75</v>
      </c>
      <c r="T2024" s="42" t="str">
        <f>VLOOKUP(Tabla1[[#This Row],[AREA]],Hoja1!A:B,2,FALSE)</f>
        <v>10. Personas mayores, familia y servicios sociales</v>
      </c>
      <c r="U2024" s="45" t="s">
        <v>130</v>
      </c>
      <c r="V2024" s="42" t="str">
        <f>VLOOKUP(Tabla1[[#This Row],[PROGRAMA]],Hoja1!A:B,2,FALSE)</f>
        <v>2311. Intervención social</v>
      </c>
      <c r="W2024" s="45">
        <v>22</v>
      </c>
      <c r="X2024" s="45">
        <v>22706</v>
      </c>
    </row>
    <row r="2025" spans="1:24" x14ac:dyDescent="0.25">
      <c r="A2025" s="58">
        <v>220260015604</v>
      </c>
      <c r="B2025" s="59" t="s">
        <v>451</v>
      </c>
      <c r="C2025" s="60">
        <v>46150</v>
      </c>
      <c r="D2025" s="58">
        <v>22025001746</v>
      </c>
      <c r="E2025" s="59" t="s">
        <v>679</v>
      </c>
      <c r="F2025" s="61">
        <v>194148.67</v>
      </c>
      <c r="G2025" s="59" t="s">
        <v>680</v>
      </c>
      <c r="H2025" s="59" t="s">
        <v>681</v>
      </c>
      <c r="I2025" s="62">
        <v>220</v>
      </c>
      <c r="J2025" s="59" t="s">
        <v>455</v>
      </c>
      <c r="K2025" s="59" t="s">
        <v>455</v>
      </c>
      <c r="L2025" s="59" t="s">
        <v>456</v>
      </c>
      <c r="M2025" s="59" t="s">
        <v>457</v>
      </c>
      <c r="N2025" s="59" t="s">
        <v>458</v>
      </c>
      <c r="O2025" s="65" t="s">
        <v>276</v>
      </c>
      <c r="P2025" s="65" t="s">
        <v>3366</v>
      </c>
      <c r="Q2025" s="45" t="s">
        <v>397</v>
      </c>
      <c r="R2025" s="32" t="s">
        <v>232</v>
      </c>
      <c r="S2025" s="45" t="s">
        <v>73</v>
      </c>
      <c r="T2025" s="42" t="str">
        <f>VLOOKUP(Tabla1[[#This Row],[AREA]],Hoja1!A:B,2,FALSE)</f>
        <v>08. Tráfico y movilidad</v>
      </c>
      <c r="U2025" s="45" t="s">
        <v>108</v>
      </c>
      <c r="V2025" s="42" t="str">
        <f>VLOOKUP(Tabla1[[#This Row],[PROGRAMA]],Hoja1!A:B,2,FALSE)</f>
        <v>1341. Movilidad</v>
      </c>
      <c r="W2025" s="45">
        <v>61</v>
      </c>
      <c r="X2025" s="45">
        <v>619</v>
      </c>
    </row>
    <row r="2026" spans="1:24" x14ac:dyDescent="0.25">
      <c r="A2026" s="58">
        <v>220260011105</v>
      </c>
      <c r="B2026" s="59" t="s">
        <v>451</v>
      </c>
      <c r="C2026" s="60">
        <v>46120</v>
      </c>
      <c r="D2026" s="58">
        <v>22026003110</v>
      </c>
      <c r="E2026" s="59" t="s">
        <v>1036</v>
      </c>
      <c r="F2026" s="61">
        <v>18081.03</v>
      </c>
      <c r="G2026" s="59" t="s">
        <v>29</v>
      </c>
      <c r="H2026" s="59" t="s">
        <v>3402</v>
      </c>
      <c r="I2026" s="62">
        <v>220</v>
      </c>
      <c r="J2026" s="59" t="s">
        <v>724</v>
      </c>
      <c r="K2026" s="59" t="s">
        <v>649</v>
      </c>
      <c r="L2026" s="59" t="s">
        <v>473</v>
      </c>
      <c r="M2026" s="59" t="s">
        <v>467</v>
      </c>
      <c r="N2026" s="59" t="s">
        <v>468</v>
      </c>
      <c r="O2026" s="65" t="s">
        <v>281</v>
      </c>
      <c r="P2026" s="65" t="s">
        <v>3366</v>
      </c>
      <c r="Q2026" s="45" t="s">
        <v>396</v>
      </c>
      <c r="R2026" s="32" t="s">
        <v>231</v>
      </c>
      <c r="S2026" s="45" t="s">
        <v>71</v>
      </c>
      <c r="T2026" s="42" t="str">
        <f>VLOOKUP(Tabla1[[#This Row],[AREA]],Hoja1!A:B,2,FALSE)</f>
        <v>06. Educación y cultura</v>
      </c>
      <c r="U2026" s="45" t="s">
        <v>147</v>
      </c>
      <c r="V2026" s="42" t="str">
        <f>VLOOKUP(Tabla1[[#This Row],[PROGRAMA]],Hoja1!A:B,2,FALSE)</f>
        <v>3232. Conservación y mantenimiento centros educación infantil y primaria</v>
      </c>
      <c r="W2026" s="45">
        <v>22</v>
      </c>
      <c r="X2026" s="45">
        <v>22799</v>
      </c>
    </row>
    <row r="2027" spans="1:24" x14ac:dyDescent="0.25">
      <c r="A2027" s="58">
        <v>220260011101</v>
      </c>
      <c r="B2027" s="59" t="s">
        <v>451</v>
      </c>
      <c r="C2027" s="60">
        <v>46120</v>
      </c>
      <c r="D2027" s="58">
        <v>22026001530</v>
      </c>
      <c r="E2027" s="59" t="s">
        <v>1569</v>
      </c>
      <c r="F2027" s="61">
        <v>17000</v>
      </c>
      <c r="G2027" s="59" t="s">
        <v>3403</v>
      </c>
      <c r="H2027" s="59" t="s">
        <v>3404</v>
      </c>
      <c r="I2027" s="62">
        <v>220</v>
      </c>
      <c r="J2027" s="59" t="s">
        <v>455</v>
      </c>
      <c r="K2027" s="59" t="s">
        <v>455</v>
      </c>
      <c r="L2027" s="59" t="s">
        <v>473</v>
      </c>
      <c r="M2027" s="59" t="s">
        <v>467</v>
      </c>
      <c r="N2027" s="59" t="s">
        <v>468</v>
      </c>
      <c r="O2027" s="65" t="s">
        <v>281</v>
      </c>
      <c r="P2027" s="65" t="s">
        <v>3366</v>
      </c>
      <c r="Q2027" s="45" t="s">
        <v>396</v>
      </c>
      <c r="R2027" s="32" t="s">
        <v>231</v>
      </c>
      <c r="S2027" s="45" t="s">
        <v>70</v>
      </c>
      <c r="T2027" s="42" t="str">
        <f>VLOOKUP(Tabla1[[#This Row],[AREA]],Hoja1!A:B,2,FALSE)</f>
        <v>04. Hacienda, personal y modernización administrativa</v>
      </c>
      <c r="U2027" s="45" t="s">
        <v>143</v>
      </c>
      <c r="V2027" s="42" t="str">
        <f>VLOOKUP(Tabla1[[#This Row],[PROGRAMA]],Hoja1!A:B,2,FALSE)</f>
        <v>3121. Prevención y salud laboral</v>
      </c>
      <c r="W2027" s="45">
        <v>22</v>
      </c>
      <c r="X2027" s="45">
        <v>22106</v>
      </c>
    </row>
    <row r="2028" spans="1:24" x14ac:dyDescent="0.25">
      <c r="A2028" s="58">
        <v>220260012049</v>
      </c>
      <c r="B2028" s="59" t="s">
        <v>451</v>
      </c>
      <c r="C2028" s="60">
        <v>46128</v>
      </c>
      <c r="D2028" s="58">
        <v>22026003388</v>
      </c>
      <c r="E2028" s="59" t="s">
        <v>3405</v>
      </c>
      <c r="F2028" s="61">
        <v>16976.54</v>
      </c>
      <c r="G2028" s="59" t="s">
        <v>2372</v>
      </c>
      <c r="H2028" s="59" t="s">
        <v>3406</v>
      </c>
      <c r="I2028" s="62">
        <v>220</v>
      </c>
      <c r="J2028" s="59" t="s">
        <v>455</v>
      </c>
      <c r="K2028" s="59" t="s">
        <v>455</v>
      </c>
      <c r="L2028" s="59" t="s">
        <v>456</v>
      </c>
      <c r="M2028" s="59" t="s">
        <v>467</v>
      </c>
      <c r="N2028" s="59" t="s">
        <v>468</v>
      </c>
      <c r="O2028" s="65" t="s">
        <v>281</v>
      </c>
      <c r="P2028" s="65" t="s">
        <v>3366</v>
      </c>
      <c r="Q2028" s="45" t="s">
        <v>396</v>
      </c>
      <c r="R2028" s="32" t="s">
        <v>231</v>
      </c>
      <c r="S2028" s="45" t="s">
        <v>71</v>
      </c>
      <c r="T2028" s="42" t="str">
        <f>VLOOKUP(Tabla1[[#This Row],[AREA]],Hoja1!A:B,2,FALSE)</f>
        <v>06. Educación y cultura</v>
      </c>
      <c r="U2028" s="45" t="s">
        <v>157</v>
      </c>
      <c r="V2028" s="42" t="str">
        <f>VLOOKUP(Tabla1[[#This Row],[PROGRAMA]],Hoja1!A:B,2,FALSE)</f>
        <v>3341. Coordinación de políticas culturales</v>
      </c>
      <c r="W2028" s="45">
        <v>22</v>
      </c>
      <c r="X2028" s="45">
        <v>22701</v>
      </c>
    </row>
    <row r="2029" spans="1:24" x14ac:dyDescent="0.25">
      <c r="A2029" s="58">
        <v>220260018957</v>
      </c>
      <c r="B2029" s="59" t="s">
        <v>451</v>
      </c>
      <c r="C2029" s="60">
        <v>46170</v>
      </c>
      <c r="D2029" s="58">
        <v>22026004108</v>
      </c>
      <c r="E2029" s="59" t="s">
        <v>1761</v>
      </c>
      <c r="F2029" s="61">
        <v>16873.400000000001</v>
      </c>
      <c r="G2029" s="59" t="s">
        <v>3407</v>
      </c>
      <c r="H2029" s="59" t="s">
        <v>3408</v>
      </c>
      <c r="I2029" s="62">
        <v>220</v>
      </c>
      <c r="J2029" s="59" t="s">
        <v>1411</v>
      </c>
      <c r="K2029" s="59" t="s">
        <v>455</v>
      </c>
      <c r="L2029" s="59" t="s">
        <v>456</v>
      </c>
      <c r="M2029" s="59" t="s">
        <v>467</v>
      </c>
      <c r="N2029" s="59" t="s">
        <v>468</v>
      </c>
      <c r="O2029" s="65" t="s">
        <v>281</v>
      </c>
      <c r="P2029" s="65" t="s">
        <v>3366</v>
      </c>
      <c r="Q2029" s="45" t="s">
        <v>396</v>
      </c>
      <c r="R2029" s="32" t="s">
        <v>231</v>
      </c>
      <c r="S2029" s="45" t="s">
        <v>262</v>
      </c>
      <c r="T2029" s="42" t="str">
        <f>VLOOKUP(Tabla1[[#This Row],[AREA]],Hoja1!A:B,2,FALSE)</f>
        <v>11. Salud pública y seguridad ciudadana</v>
      </c>
      <c r="U2029" s="45" t="s">
        <v>118</v>
      </c>
      <c r="V2029" s="42" t="str">
        <f>VLOOKUP(Tabla1[[#This Row],[PROGRAMA]],Hoja1!A:B,2,FALSE)</f>
        <v>1621. Recogida de residuos</v>
      </c>
      <c r="W2029" s="45">
        <v>21</v>
      </c>
      <c r="X2029" s="45">
        <v>212</v>
      </c>
    </row>
    <row r="2030" spans="1:24" x14ac:dyDescent="0.25">
      <c r="A2030" s="58">
        <v>220260012030</v>
      </c>
      <c r="B2030" s="59" t="s">
        <v>451</v>
      </c>
      <c r="C2030" s="60">
        <v>46127</v>
      </c>
      <c r="D2030" s="58">
        <v>22026003357</v>
      </c>
      <c r="E2030" s="59" t="s">
        <v>2597</v>
      </c>
      <c r="F2030" s="61">
        <v>15616.02</v>
      </c>
      <c r="G2030" s="59" t="s">
        <v>438</v>
      </c>
      <c r="H2030" s="59" t="s">
        <v>3409</v>
      </c>
      <c r="I2030" s="62">
        <v>220</v>
      </c>
      <c r="J2030" s="59" t="s">
        <v>1239</v>
      </c>
      <c r="K2030" s="59" t="s">
        <v>1239</v>
      </c>
      <c r="L2030" s="59" t="s">
        <v>456</v>
      </c>
      <c r="M2030" s="59" t="s">
        <v>467</v>
      </c>
      <c r="N2030" s="59" t="s">
        <v>468</v>
      </c>
      <c r="O2030" s="65" t="s">
        <v>281</v>
      </c>
      <c r="P2030" s="65" t="s">
        <v>3366</v>
      </c>
      <c r="Q2030" s="45">
        <v>6</v>
      </c>
      <c r="R2030" s="32" t="s">
        <v>232</v>
      </c>
      <c r="S2030" s="45" t="s">
        <v>71</v>
      </c>
      <c r="T2030" s="42" t="str">
        <f>VLOOKUP(Tabla1[[#This Row],[AREA]],Hoja1!A:B,2,FALSE)</f>
        <v>06. Educación y cultura</v>
      </c>
      <c r="U2030" s="45">
        <v>3341</v>
      </c>
      <c r="V2030" s="42" t="str">
        <f>VLOOKUP(Tabla1[[#This Row],[PROGRAMA]],Hoja1!A:B,2,FALSE)</f>
        <v>3341. Coordinación de políticas culturales</v>
      </c>
      <c r="W2030" s="45">
        <v>63</v>
      </c>
      <c r="X2030" s="45">
        <v>632</v>
      </c>
    </row>
    <row r="2031" spans="1:24" x14ac:dyDescent="0.25">
      <c r="A2031" s="58">
        <v>220260015435</v>
      </c>
      <c r="B2031" s="59" t="s">
        <v>451</v>
      </c>
      <c r="C2031" s="60">
        <v>46150</v>
      </c>
      <c r="D2031" s="58">
        <v>22026003589</v>
      </c>
      <c r="E2031" s="59" t="s">
        <v>2303</v>
      </c>
      <c r="F2031" s="61">
        <v>15306.5</v>
      </c>
      <c r="G2031" s="59" t="s">
        <v>368</v>
      </c>
      <c r="H2031" s="59" t="s">
        <v>3410</v>
      </c>
      <c r="I2031" s="62">
        <v>220</v>
      </c>
      <c r="J2031" s="59" t="s">
        <v>455</v>
      </c>
      <c r="K2031" s="59" t="s">
        <v>455</v>
      </c>
      <c r="L2031" s="59" t="s">
        <v>456</v>
      </c>
      <c r="M2031" s="59" t="s">
        <v>467</v>
      </c>
      <c r="N2031" s="59" t="s">
        <v>468</v>
      </c>
      <c r="O2031" s="65" t="s">
        <v>281</v>
      </c>
      <c r="P2031" s="65" t="s">
        <v>3366</v>
      </c>
      <c r="Q2031" s="45" t="s">
        <v>396</v>
      </c>
      <c r="R2031" s="32" t="s">
        <v>231</v>
      </c>
      <c r="S2031" s="45" t="s">
        <v>262</v>
      </c>
      <c r="T2031" s="42" t="str">
        <f>VLOOKUP(Tabla1[[#This Row],[AREA]],Hoja1!A:B,2,FALSE)</f>
        <v>11. Salud pública y seguridad ciudadana</v>
      </c>
      <c r="U2031" s="45" t="s">
        <v>106</v>
      </c>
      <c r="V2031" s="42" t="str">
        <f>VLOOKUP(Tabla1[[#This Row],[PROGRAMA]],Hoja1!A:B,2,FALSE)</f>
        <v>1321. Policía municipal</v>
      </c>
      <c r="W2031" s="45">
        <v>22</v>
      </c>
      <c r="X2031" s="45">
        <v>22601</v>
      </c>
    </row>
    <row r="2032" spans="1:24" x14ac:dyDescent="0.25">
      <c r="A2032" s="58">
        <v>220260016821</v>
      </c>
      <c r="B2032" s="59" t="s">
        <v>451</v>
      </c>
      <c r="C2032" s="60">
        <v>46160</v>
      </c>
      <c r="D2032" s="58">
        <v>22026003662</v>
      </c>
      <c r="E2032" s="59" t="s">
        <v>486</v>
      </c>
      <c r="F2032" s="61">
        <v>14831.91</v>
      </c>
      <c r="G2032" s="59" t="s">
        <v>3411</v>
      </c>
      <c r="H2032" s="59" t="s">
        <v>3412</v>
      </c>
      <c r="I2032" s="62">
        <v>220</v>
      </c>
      <c r="J2032" s="59" t="s">
        <v>3413</v>
      </c>
      <c r="K2032" s="59" t="s">
        <v>478</v>
      </c>
      <c r="L2032" s="59" t="s">
        <v>473</v>
      </c>
      <c r="M2032" s="59" t="s">
        <v>467</v>
      </c>
      <c r="N2032" s="59" t="s">
        <v>468</v>
      </c>
      <c r="O2032" s="65" t="s">
        <v>281</v>
      </c>
      <c r="P2032" s="65" t="s">
        <v>3366</v>
      </c>
      <c r="Q2032" s="45" t="s">
        <v>396</v>
      </c>
      <c r="R2032" s="32" t="s">
        <v>231</v>
      </c>
      <c r="S2032" s="45" t="s">
        <v>72</v>
      </c>
      <c r="T2032" s="42" t="str">
        <f>VLOOKUP(Tabla1[[#This Row],[AREA]],Hoja1!A:B,2,FALSE)</f>
        <v>07. Medio ambiente</v>
      </c>
      <c r="U2032" s="45" t="s">
        <v>126</v>
      </c>
      <c r="V2032" s="42" t="str">
        <f>VLOOKUP(Tabla1[[#This Row],[PROGRAMA]],Hoja1!A:B,2,FALSE)</f>
        <v>1711. Parques y jardines</v>
      </c>
      <c r="W2032" s="45">
        <v>22</v>
      </c>
      <c r="X2032" s="45">
        <v>22199</v>
      </c>
    </row>
    <row r="2033" spans="1:24" x14ac:dyDescent="0.25">
      <c r="A2033" s="58">
        <v>220260011110</v>
      </c>
      <c r="B2033" s="59" t="s">
        <v>485</v>
      </c>
      <c r="C2033" s="60">
        <v>46120</v>
      </c>
      <c r="D2033" s="58">
        <v>22026001323</v>
      </c>
      <c r="E2033" s="59" t="s">
        <v>3414</v>
      </c>
      <c r="F2033" s="61">
        <v>1963.91</v>
      </c>
      <c r="G2033" s="59" t="s">
        <v>487</v>
      </c>
      <c r="H2033" s="59" t="s">
        <v>3415</v>
      </c>
      <c r="I2033" s="62">
        <v>300</v>
      </c>
      <c r="J2033" s="59" t="s">
        <v>489</v>
      </c>
      <c r="K2033" s="59" t="s">
        <v>455</v>
      </c>
      <c r="L2033" s="59" t="s">
        <v>473</v>
      </c>
      <c r="M2033" s="59" t="s">
        <v>457</v>
      </c>
      <c r="N2033" s="59" t="s">
        <v>458</v>
      </c>
      <c r="O2033" s="65" t="s">
        <v>280</v>
      </c>
      <c r="P2033" s="65" t="s">
        <v>3366</v>
      </c>
      <c r="Q2033" s="45" t="s">
        <v>396</v>
      </c>
      <c r="R2033" s="32" t="s">
        <v>231</v>
      </c>
      <c r="S2033" s="45" t="s">
        <v>72</v>
      </c>
      <c r="T2033" s="42" t="str">
        <f>VLOOKUP(Tabla1[[#This Row],[AREA]],Hoja1!A:B,2,FALSE)</f>
        <v>07. Medio ambiente</v>
      </c>
      <c r="U2033" s="45" t="s">
        <v>126</v>
      </c>
      <c r="V2033" s="42" t="str">
        <f>VLOOKUP(Tabla1[[#This Row],[PROGRAMA]],Hoja1!A:B,2,FALSE)</f>
        <v>1711. Parques y jardines</v>
      </c>
      <c r="W2033" s="45">
        <v>22</v>
      </c>
      <c r="X2033" s="45">
        <v>22113</v>
      </c>
    </row>
    <row r="2034" spans="1:24" x14ac:dyDescent="0.25">
      <c r="A2034" s="58">
        <v>220260011100</v>
      </c>
      <c r="B2034" s="59" t="s">
        <v>451</v>
      </c>
      <c r="C2034" s="60">
        <v>46120</v>
      </c>
      <c r="D2034" s="58">
        <v>22026001530</v>
      </c>
      <c r="E2034" s="59" t="s">
        <v>1569</v>
      </c>
      <c r="F2034" s="61">
        <v>14000</v>
      </c>
      <c r="G2034" s="59" t="s">
        <v>43</v>
      </c>
      <c r="H2034" s="59" t="s">
        <v>3416</v>
      </c>
      <c r="I2034" s="62">
        <v>220</v>
      </c>
      <c r="J2034" s="59" t="s">
        <v>455</v>
      </c>
      <c r="K2034" s="59" t="s">
        <v>455</v>
      </c>
      <c r="L2034" s="59" t="s">
        <v>473</v>
      </c>
      <c r="M2034" s="59" t="s">
        <v>467</v>
      </c>
      <c r="N2034" s="59" t="s">
        <v>468</v>
      </c>
      <c r="O2034" s="65" t="s">
        <v>281</v>
      </c>
      <c r="P2034" s="65" t="s">
        <v>3366</v>
      </c>
      <c r="Q2034" s="45" t="s">
        <v>396</v>
      </c>
      <c r="R2034" s="32" t="s">
        <v>231</v>
      </c>
      <c r="S2034" s="45" t="s">
        <v>70</v>
      </c>
      <c r="T2034" s="42" t="str">
        <f>VLOOKUP(Tabla1[[#This Row],[AREA]],Hoja1!A:B,2,FALSE)</f>
        <v>04. Hacienda, personal y modernización administrativa</v>
      </c>
      <c r="U2034" s="45" t="s">
        <v>143</v>
      </c>
      <c r="V2034" s="42" t="str">
        <f>VLOOKUP(Tabla1[[#This Row],[PROGRAMA]],Hoja1!A:B,2,FALSE)</f>
        <v>3121. Prevención y salud laboral</v>
      </c>
      <c r="W2034" s="45">
        <v>22</v>
      </c>
      <c r="X2034" s="45">
        <v>22106</v>
      </c>
    </row>
    <row r="2035" spans="1:24" x14ac:dyDescent="0.25">
      <c r="A2035" s="58">
        <v>220260018955</v>
      </c>
      <c r="B2035" s="59" t="s">
        <v>451</v>
      </c>
      <c r="C2035" s="60">
        <v>46170</v>
      </c>
      <c r="D2035" s="58">
        <v>22026003848</v>
      </c>
      <c r="E2035" s="59" t="s">
        <v>3358</v>
      </c>
      <c r="F2035" s="61">
        <v>193558.85</v>
      </c>
      <c r="G2035" s="59" t="s">
        <v>919</v>
      </c>
      <c r="H2035" s="59" t="s">
        <v>3417</v>
      </c>
      <c r="I2035" s="62">
        <v>220</v>
      </c>
      <c r="J2035" s="59" t="s">
        <v>494</v>
      </c>
      <c r="K2035" s="59" t="s">
        <v>494</v>
      </c>
      <c r="L2035" s="59" t="s">
        <v>456</v>
      </c>
      <c r="M2035" s="59" t="s">
        <v>457</v>
      </c>
      <c r="N2035" s="59" t="s">
        <v>458</v>
      </c>
      <c r="O2035" s="65" t="s">
        <v>276</v>
      </c>
      <c r="P2035" s="65" t="s">
        <v>3366</v>
      </c>
      <c r="Q2035" s="45">
        <v>6</v>
      </c>
      <c r="R2035" s="32" t="s">
        <v>232</v>
      </c>
      <c r="S2035" s="45" t="s">
        <v>74</v>
      </c>
      <c r="T2035" s="42" t="str">
        <f>VLOOKUP(Tabla1[[#This Row],[AREA]],Hoja1!A:B,2,FALSE)</f>
        <v>09. Turismo, eventos y marca ciudad</v>
      </c>
      <c r="U2035" s="45">
        <v>4321</v>
      </c>
      <c r="V2035" s="42" t="str">
        <f>VLOOKUP(Tabla1[[#This Row],[PROGRAMA]],Hoja1!A:B,2,FALSE)</f>
        <v>4321. Turismo</v>
      </c>
      <c r="W2035" s="45">
        <v>64</v>
      </c>
      <c r="X2035" s="45">
        <v>641</v>
      </c>
    </row>
    <row r="2036" spans="1:24" x14ac:dyDescent="0.25">
      <c r="A2036" s="58">
        <v>220260010816</v>
      </c>
      <c r="B2036" s="59" t="s">
        <v>451</v>
      </c>
      <c r="C2036" s="60">
        <v>46118</v>
      </c>
      <c r="D2036" s="58">
        <v>22026003099</v>
      </c>
      <c r="E2036" s="59" t="s">
        <v>665</v>
      </c>
      <c r="F2036" s="61">
        <v>13915</v>
      </c>
      <c r="G2036" s="59" t="s">
        <v>1732</v>
      </c>
      <c r="H2036" s="59" t="s">
        <v>3418</v>
      </c>
      <c r="I2036" s="62">
        <v>220</v>
      </c>
      <c r="J2036" s="59" t="s">
        <v>1734</v>
      </c>
      <c r="K2036" s="59" t="s">
        <v>494</v>
      </c>
      <c r="L2036" s="59" t="s">
        <v>456</v>
      </c>
      <c r="M2036" s="59" t="s">
        <v>467</v>
      </c>
      <c r="N2036" s="59" t="s">
        <v>468</v>
      </c>
      <c r="O2036" s="65" t="s">
        <v>281</v>
      </c>
      <c r="P2036" s="65" t="s">
        <v>3366</v>
      </c>
      <c r="Q2036" s="45" t="s">
        <v>396</v>
      </c>
      <c r="R2036" s="32" t="s">
        <v>231</v>
      </c>
      <c r="S2036" s="45" t="s">
        <v>66</v>
      </c>
      <c r="T2036" s="42" t="str">
        <f>VLOOKUP(Tabla1[[#This Row],[AREA]],Hoja1!A:B,2,FALSE)</f>
        <v>01. Alcaldía</v>
      </c>
      <c r="U2036" s="45" t="s">
        <v>265</v>
      </c>
      <c r="V2036" s="42" t="str">
        <f>VLOOKUP(Tabla1[[#This Row],[PROGRAMA]],Hoja1!A:B,2,FALSE)</f>
        <v>4331. Desarrollo empresarial</v>
      </c>
      <c r="W2036" s="45">
        <v>22</v>
      </c>
      <c r="X2036" s="45">
        <v>22799</v>
      </c>
    </row>
    <row r="2037" spans="1:24" x14ac:dyDescent="0.25">
      <c r="A2037" s="58">
        <v>220260012495</v>
      </c>
      <c r="B2037" s="59" t="s">
        <v>485</v>
      </c>
      <c r="C2037" s="60">
        <v>46132</v>
      </c>
      <c r="D2037" s="58">
        <v>22026002240</v>
      </c>
      <c r="E2037" s="59" t="s">
        <v>2611</v>
      </c>
      <c r="F2037" s="61">
        <v>12848.83</v>
      </c>
      <c r="G2037" s="59" t="s">
        <v>2624</v>
      </c>
      <c r="H2037" s="59" t="s">
        <v>3419</v>
      </c>
      <c r="I2037" s="62">
        <v>300</v>
      </c>
      <c r="J2037" s="59" t="s">
        <v>455</v>
      </c>
      <c r="K2037" s="59" t="s">
        <v>455</v>
      </c>
      <c r="L2037" s="59" t="s">
        <v>456</v>
      </c>
      <c r="M2037" s="59" t="s">
        <v>457</v>
      </c>
      <c r="N2037" s="59" t="s">
        <v>458</v>
      </c>
      <c r="O2037" s="65" t="s">
        <v>280</v>
      </c>
      <c r="P2037" s="65" t="s">
        <v>3366</v>
      </c>
      <c r="Q2037" s="45" t="s">
        <v>396</v>
      </c>
      <c r="R2037" s="32" t="s">
        <v>231</v>
      </c>
      <c r="S2037" s="45" t="s">
        <v>262</v>
      </c>
      <c r="T2037" s="42" t="str">
        <f>VLOOKUP(Tabla1[[#This Row],[AREA]],Hoja1!A:B,2,FALSE)</f>
        <v>11. Salud pública y seguridad ciudadana</v>
      </c>
      <c r="U2037" s="45" t="s">
        <v>106</v>
      </c>
      <c r="V2037" s="42" t="str">
        <f>VLOOKUP(Tabla1[[#This Row],[PROGRAMA]],Hoja1!A:B,2,FALSE)</f>
        <v>1321. Policía municipal</v>
      </c>
      <c r="W2037" s="45">
        <v>21</v>
      </c>
      <c r="X2037" s="45">
        <v>214</v>
      </c>
    </row>
    <row r="2038" spans="1:24" x14ac:dyDescent="0.25">
      <c r="A2038" s="58">
        <v>220260011532</v>
      </c>
      <c r="B2038" s="59" t="s">
        <v>451</v>
      </c>
      <c r="C2038" s="60">
        <v>46121</v>
      </c>
      <c r="D2038" s="58">
        <v>22026003083</v>
      </c>
      <c r="E2038" s="59" t="s">
        <v>1176</v>
      </c>
      <c r="F2038" s="61">
        <v>12574.96</v>
      </c>
      <c r="G2038" s="59" t="s">
        <v>34</v>
      </c>
      <c r="H2038" s="59" t="s">
        <v>3420</v>
      </c>
      <c r="I2038" s="62">
        <v>220</v>
      </c>
      <c r="J2038" s="59" t="s">
        <v>455</v>
      </c>
      <c r="K2038" s="59" t="s">
        <v>455</v>
      </c>
      <c r="L2038" s="59" t="s">
        <v>456</v>
      </c>
      <c r="M2038" s="59" t="s">
        <v>457</v>
      </c>
      <c r="N2038" s="59" t="s">
        <v>458</v>
      </c>
      <c r="O2038" s="65" t="s">
        <v>276</v>
      </c>
      <c r="P2038" s="65" t="s">
        <v>3366</v>
      </c>
      <c r="Q2038" s="45" t="s">
        <v>396</v>
      </c>
      <c r="R2038" s="32" t="s">
        <v>231</v>
      </c>
      <c r="S2038" s="45" t="s">
        <v>75</v>
      </c>
      <c r="T2038" s="42" t="str">
        <f>VLOOKUP(Tabla1[[#This Row],[AREA]],Hoja1!A:B,2,FALSE)</f>
        <v>10. Personas mayores, familia y servicios sociales</v>
      </c>
      <c r="U2038" s="45" t="s">
        <v>139</v>
      </c>
      <c r="V2038" s="42" t="str">
        <f>VLOOKUP(Tabla1[[#This Row],[PROGRAMA]],Hoja1!A:B,2,FALSE)</f>
        <v>2412. Formación para el empleo</v>
      </c>
      <c r="W2038" s="45">
        <v>22</v>
      </c>
      <c r="X2038" s="45">
        <v>22700</v>
      </c>
    </row>
    <row r="2039" spans="1:24" x14ac:dyDescent="0.25">
      <c r="A2039" s="58">
        <v>220260015856</v>
      </c>
      <c r="B2039" s="59" t="s">
        <v>451</v>
      </c>
      <c r="C2039" s="60">
        <v>46154</v>
      </c>
      <c r="D2039" s="58">
        <v>22026003707</v>
      </c>
      <c r="E2039" s="59" t="s">
        <v>1211</v>
      </c>
      <c r="F2039" s="61">
        <v>12100</v>
      </c>
      <c r="G2039" s="59" t="s">
        <v>3421</v>
      </c>
      <c r="H2039" s="59" t="s">
        <v>3422</v>
      </c>
      <c r="I2039" s="62">
        <v>220</v>
      </c>
      <c r="J2039" s="59" t="s">
        <v>3423</v>
      </c>
      <c r="K2039" s="59" t="s">
        <v>1239</v>
      </c>
      <c r="L2039" s="59" t="s">
        <v>506</v>
      </c>
      <c r="M2039" s="59" t="s">
        <v>467</v>
      </c>
      <c r="N2039" s="59" t="s">
        <v>468</v>
      </c>
      <c r="O2039" s="65" t="s">
        <v>281</v>
      </c>
      <c r="P2039" s="65" t="s">
        <v>3366</v>
      </c>
      <c r="Q2039" s="45" t="s">
        <v>396</v>
      </c>
      <c r="R2039" s="32" t="s">
        <v>231</v>
      </c>
      <c r="S2039" s="45" t="s">
        <v>66</v>
      </c>
      <c r="T2039" s="42" t="str">
        <f>VLOOKUP(Tabla1[[#This Row],[AREA]],Hoja1!A:B,2,FALSE)</f>
        <v>01. Alcaldía</v>
      </c>
      <c r="U2039" s="45" t="s">
        <v>265</v>
      </c>
      <c r="V2039" s="42" t="str">
        <f>VLOOKUP(Tabla1[[#This Row],[PROGRAMA]],Hoja1!A:B,2,FALSE)</f>
        <v>4331. Desarrollo empresarial</v>
      </c>
      <c r="W2039" s="45">
        <v>22</v>
      </c>
      <c r="X2039" s="45">
        <v>22699</v>
      </c>
    </row>
    <row r="2040" spans="1:24" x14ac:dyDescent="0.25">
      <c r="A2040" s="58">
        <v>220260018574</v>
      </c>
      <c r="B2040" s="59" t="s">
        <v>451</v>
      </c>
      <c r="C2040" s="60">
        <v>46168</v>
      </c>
      <c r="D2040" s="58">
        <v>22026004114</v>
      </c>
      <c r="E2040" s="59" t="s">
        <v>3066</v>
      </c>
      <c r="F2040" s="61">
        <v>12100</v>
      </c>
      <c r="G2040" s="59" t="s">
        <v>3389</v>
      </c>
      <c r="H2040" s="59" t="s">
        <v>3424</v>
      </c>
      <c r="I2040" s="62">
        <v>220</v>
      </c>
      <c r="J2040" s="59" t="s">
        <v>455</v>
      </c>
      <c r="K2040" s="59" t="s">
        <v>455</v>
      </c>
      <c r="L2040" s="59" t="s">
        <v>456</v>
      </c>
      <c r="M2040" s="59" t="s">
        <v>467</v>
      </c>
      <c r="N2040" s="59" t="s">
        <v>468</v>
      </c>
      <c r="O2040" s="65" t="s">
        <v>281</v>
      </c>
      <c r="P2040" s="65" t="s">
        <v>3366</v>
      </c>
      <c r="Q2040" s="45" t="s">
        <v>396</v>
      </c>
      <c r="R2040" s="32" t="s">
        <v>231</v>
      </c>
      <c r="S2040" s="45" t="s">
        <v>66</v>
      </c>
      <c r="T2040" s="42" t="str">
        <f>VLOOKUP(Tabla1[[#This Row],[AREA]],Hoja1!A:B,2,FALSE)</f>
        <v>01. Alcaldía</v>
      </c>
      <c r="U2040" s="45" t="s">
        <v>265</v>
      </c>
      <c r="V2040" s="42" t="str">
        <f>VLOOKUP(Tabla1[[#This Row],[PROGRAMA]],Hoja1!A:B,2,FALSE)</f>
        <v>4331. Desarrollo empresarial</v>
      </c>
      <c r="W2040" s="45">
        <v>22</v>
      </c>
      <c r="X2040" s="45">
        <v>22602</v>
      </c>
    </row>
    <row r="2041" spans="1:24" x14ac:dyDescent="0.25">
      <c r="A2041" s="58">
        <v>220260018576</v>
      </c>
      <c r="B2041" s="59" t="s">
        <v>451</v>
      </c>
      <c r="C2041" s="60">
        <v>46168</v>
      </c>
      <c r="D2041" s="58">
        <v>22026004174</v>
      </c>
      <c r="E2041" s="59" t="s">
        <v>3066</v>
      </c>
      <c r="F2041" s="61">
        <v>12100</v>
      </c>
      <c r="G2041" s="59" t="s">
        <v>3425</v>
      </c>
      <c r="H2041" s="59" t="s">
        <v>3426</v>
      </c>
      <c r="I2041" s="62">
        <v>220</v>
      </c>
      <c r="J2041" s="59" t="s">
        <v>455</v>
      </c>
      <c r="K2041" s="59" t="s">
        <v>455</v>
      </c>
      <c r="L2041" s="59" t="s">
        <v>456</v>
      </c>
      <c r="M2041" s="59" t="s">
        <v>467</v>
      </c>
      <c r="N2041" s="59" t="s">
        <v>468</v>
      </c>
      <c r="O2041" s="65" t="s">
        <v>281</v>
      </c>
      <c r="P2041" s="65" t="s">
        <v>3366</v>
      </c>
      <c r="Q2041" s="45" t="s">
        <v>396</v>
      </c>
      <c r="R2041" s="32" t="s">
        <v>231</v>
      </c>
      <c r="S2041" s="45" t="s">
        <v>66</v>
      </c>
      <c r="T2041" s="42" t="str">
        <f>VLOOKUP(Tabla1[[#This Row],[AREA]],Hoja1!A:B,2,FALSE)</f>
        <v>01. Alcaldía</v>
      </c>
      <c r="U2041" s="45" t="s">
        <v>265</v>
      </c>
      <c r="V2041" s="42" t="str">
        <f>VLOOKUP(Tabla1[[#This Row],[PROGRAMA]],Hoja1!A:B,2,FALSE)</f>
        <v>4331. Desarrollo empresarial</v>
      </c>
      <c r="W2041" s="45">
        <v>22</v>
      </c>
      <c r="X2041" s="45">
        <v>22602</v>
      </c>
    </row>
    <row r="2042" spans="1:24" x14ac:dyDescent="0.25">
      <c r="A2042" s="58">
        <v>220260011097</v>
      </c>
      <c r="B2042" s="59" t="s">
        <v>451</v>
      </c>
      <c r="C2042" s="60">
        <v>46120</v>
      </c>
      <c r="D2042" s="58">
        <v>22026003164</v>
      </c>
      <c r="E2042" s="59" t="s">
        <v>2198</v>
      </c>
      <c r="F2042" s="61">
        <v>10835.42</v>
      </c>
      <c r="G2042" s="59" t="s">
        <v>3407</v>
      </c>
      <c r="H2042" s="59" t="s">
        <v>3427</v>
      </c>
      <c r="I2042" s="62">
        <v>220</v>
      </c>
      <c r="J2042" s="59" t="s">
        <v>1411</v>
      </c>
      <c r="K2042" s="59" t="s">
        <v>455</v>
      </c>
      <c r="L2042" s="59" t="s">
        <v>456</v>
      </c>
      <c r="M2042" s="59" t="s">
        <v>467</v>
      </c>
      <c r="N2042" s="59" t="s">
        <v>468</v>
      </c>
      <c r="O2042" s="65" t="s">
        <v>281</v>
      </c>
      <c r="P2042" s="65" t="s">
        <v>3366</v>
      </c>
      <c r="Q2042" s="45" t="s">
        <v>396</v>
      </c>
      <c r="R2042" s="32" t="s">
        <v>231</v>
      </c>
      <c r="S2042" s="45" t="s">
        <v>262</v>
      </c>
      <c r="T2042" s="42" t="str">
        <f>VLOOKUP(Tabla1[[#This Row],[AREA]],Hoja1!A:B,2,FALSE)</f>
        <v>11. Salud pública y seguridad ciudadana</v>
      </c>
      <c r="U2042" s="45" t="s">
        <v>121</v>
      </c>
      <c r="V2042" s="42" t="str">
        <f>VLOOKUP(Tabla1[[#This Row],[PROGRAMA]],Hoja1!A:B,2,FALSE)</f>
        <v>1631. Limpieza viaria</v>
      </c>
      <c r="W2042" s="45">
        <v>21</v>
      </c>
      <c r="X2042" s="45">
        <v>213</v>
      </c>
    </row>
    <row r="2043" spans="1:24" x14ac:dyDescent="0.25">
      <c r="A2043" s="58">
        <v>220260011096</v>
      </c>
      <c r="B2043" s="59" t="s">
        <v>451</v>
      </c>
      <c r="C2043" s="60">
        <v>46120</v>
      </c>
      <c r="D2043" s="58">
        <v>22026003127</v>
      </c>
      <c r="E2043" s="59" t="s">
        <v>2231</v>
      </c>
      <c r="F2043" s="61">
        <v>9861.5</v>
      </c>
      <c r="G2043" s="59" t="s">
        <v>3428</v>
      </c>
      <c r="H2043" s="59" t="s">
        <v>3429</v>
      </c>
      <c r="I2043" s="62">
        <v>220</v>
      </c>
      <c r="J2043" s="59" t="s">
        <v>494</v>
      </c>
      <c r="K2043" s="59" t="s">
        <v>494</v>
      </c>
      <c r="L2043" s="59" t="s">
        <v>456</v>
      </c>
      <c r="M2043" s="59" t="s">
        <v>467</v>
      </c>
      <c r="N2043" s="59" t="s">
        <v>468</v>
      </c>
      <c r="O2043" s="65" t="s">
        <v>281</v>
      </c>
      <c r="P2043" s="65" t="s">
        <v>3366</v>
      </c>
      <c r="Q2043" s="45" t="s">
        <v>396</v>
      </c>
      <c r="R2043" s="32" t="s">
        <v>231</v>
      </c>
      <c r="S2043" s="45" t="s">
        <v>70</v>
      </c>
      <c r="T2043" s="42" t="str">
        <f>VLOOKUP(Tabla1[[#This Row],[AREA]],Hoja1!A:B,2,FALSE)</f>
        <v>04. Hacienda, personal y modernización administrativa</v>
      </c>
      <c r="U2043" s="45" t="s">
        <v>184</v>
      </c>
      <c r="V2043" s="42" t="str">
        <f>VLOOKUP(Tabla1[[#This Row],[PROGRAMA]],Hoja1!A:B,2,FALSE)</f>
        <v>9202. Gestión de recursos humanos</v>
      </c>
      <c r="W2043" s="45">
        <v>22</v>
      </c>
      <c r="X2043" s="45">
        <v>22607</v>
      </c>
    </row>
    <row r="2044" spans="1:24" x14ac:dyDescent="0.25">
      <c r="A2044" s="58">
        <v>220260012481</v>
      </c>
      <c r="B2044" s="59" t="s">
        <v>485</v>
      </c>
      <c r="C2044" s="60">
        <v>46132</v>
      </c>
      <c r="D2044" s="58">
        <v>22026002247</v>
      </c>
      <c r="E2044" s="59" t="s">
        <v>1019</v>
      </c>
      <c r="F2044" s="61">
        <v>8841.7099999999991</v>
      </c>
      <c r="G2044" s="59" t="s">
        <v>2335</v>
      </c>
      <c r="H2044" s="59" t="s">
        <v>3430</v>
      </c>
      <c r="I2044" s="62">
        <v>300</v>
      </c>
      <c r="J2044" s="59" t="s">
        <v>455</v>
      </c>
      <c r="K2044" s="59" t="s">
        <v>455</v>
      </c>
      <c r="L2044" s="59" t="s">
        <v>473</v>
      </c>
      <c r="M2044" s="59" t="s">
        <v>457</v>
      </c>
      <c r="N2044" s="59" t="s">
        <v>458</v>
      </c>
      <c r="O2044" s="65" t="s">
        <v>280</v>
      </c>
      <c r="P2044" s="65" t="s">
        <v>3366</v>
      </c>
      <c r="Q2044" s="45" t="s">
        <v>396</v>
      </c>
      <c r="R2044" s="32" t="s">
        <v>231</v>
      </c>
      <c r="S2044" s="45" t="s">
        <v>262</v>
      </c>
      <c r="T2044" s="42" t="str">
        <f>VLOOKUP(Tabla1[[#This Row],[AREA]],Hoja1!A:B,2,FALSE)</f>
        <v>11. Salud pública y seguridad ciudadana</v>
      </c>
      <c r="U2044" s="45" t="s">
        <v>106</v>
      </c>
      <c r="V2044" s="42" t="str">
        <f>VLOOKUP(Tabla1[[#This Row],[PROGRAMA]],Hoja1!A:B,2,FALSE)</f>
        <v>1321. Policía municipal</v>
      </c>
      <c r="W2044" s="45">
        <v>22</v>
      </c>
      <c r="X2044" s="45">
        <v>22199</v>
      </c>
    </row>
    <row r="2045" spans="1:24" x14ac:dyDescent="0.25">
      <c r="A2045" s="58">
        <v>220250059047</v>
      </c>
      <c r="B2045" s="59" t="s">
        <v>451</v>
      </c>
      <c r="C2045" s="60">
        <v>46150</v>
      </c>
      <c r="D2045" s="58">
        <v>22025008231</v>
      </c>
      <c r="E2045" s="59" t="s">
        <v>1364</v>
      </c>
      <c r="F2045" s="61">
        <v>8079.56</v>
      </c>
      <c r="G2045" s="59" t="s">
        <v>3431</v>
      </c>
      <c r="H2045" s="59" t="s">
        <v>3432</v>
      </c>
      <c r="I2045" s="62">
        <v>220</v>
      </c>
      <c r="J2045" s="59" t="s">
        <v>3433</v>
      </c>
      <c r="K2045" s="59" t="s">
        <v>783</v>
      </c>
      <c r="L2045" s="59" t="s">
        <v>473</v>
      </c>
      <c r="M2045" s="59" t="s">
        <v>467</v>
      </c>
      <c r="N2045" s="59" t="s">
        <v>468</v>
      </c>
      <c r="O2045" s="65" t="s">
        <v>281</v>
      </c>
      <c r="P2045" s="65" t="s">
        <v>3366</v>
      </c>
      <c r="Q2045" s="45" t="s">
        <v>397</v>
      </c>
      <c r="R2045" s="32" t="s">
        <v>232</v>
      </c>
      <c r="S2045" s="45" t="s">
        <v>262</v>
      </c>
      <c r="T2045" s="42" t="str">
        <f>VLOOKUP(Tabla1[[#This Row],[AREA]],Hoja1!A:B,2,FALSE)</f>
        <v>11. Salud pública y seguridad ciudadana</v>
      </c>
      <c r="U2045" s="45" t="s">
        <v>121</v>
      </c>
      <c r="V2045" s="42" t="str">
        <f>VLOOKUP(Tabla1[[#This Row],[PROGRAMA]],Hoja1!A:B,2,FALSE)</f>
        <v>1631. Limpieza viaria</v>
      </c>
      <c r="W2045" s="45">
        <v>62</v>
      </c>
      <c r="X2045" s="45">
        <v>623</v>
      </c>
    </row>
    <row r="2046" spans="1:24" x14ac:dyDescent="0.25">
      <c r="A2046" s="58">
        <v>220260017510</v>
      </c>
      <c r="B2046" s="59" t="s">
        <v>451</v>
      </c>
      <c r="C2046" s="60">
        <v>46162</v>
      </c>
      <c r="D2046" s="58">
        <v>22026003718</v>
      </c>
      <c r="E2046" s="59" t="s">
        <v>3112</v>
      </c>
      <c r="F2046" s="61">
        <v>7986</v>
      </c>
      <c r="G2046" s="59" t="s">
        <v>13</v>
      </c>
      <c r="H2046" s="59" t="s">
        <v>3434</v>
      </c>
      <c r="I2046" s="62">
        <v>220</v>
      </c>
      <c r="J2046" s="59" t="s">
        <v>455</v>
      </c>
      <c r="K2046" s="59" t="s">
        <v>455</v>
      </c>
      <c r="L2046" s="59" t="s">
        <v>456</v>
      </c>
      <c r="M2046" s="59" t="s">
        <v>467</v>
      </c>
      <c r="N2046" s="59" t="s">
        <v>468</v>
      </c>
      <c r="O2046" s="65" t="s">
        <v>281</v>
      </c>
      <c r="P2046" s="65" t="s">
        <v>3366</v>
      </c>
      <c r="Q2046" s="45" t="s">
        <v>396</v>
      </c>
      <c r="R2046" s="32" t="s">
        <v>231</v>
      </c>
      <c r="S2046" s="45" t="s">
        <v>68</v>
      </c>
      <c r="T2046" s="42" t="str">
        <f>VLOOKUP(Tabla1[[#This Row],[AREA]],Hoja1!A:B,2,FALSE)</f>
        <v>02. Urbanismo y vivienda</v>
      </c>
      <c r="U2046" s="45" t="s">
        <v>197</v>
      </c>
      <c r="V2046" s="42" t="str">
        <f>VLOOKUP(Tabla1[[#This Row],[PROGRAMA]],Hoja1!A:B,2,FALSE)</f>
        <v>9332. Mantenimiento de edificios e instalaciones municipales</v>
      </c>
      <c r="W2046" s="45">
        <v>22</v>
      </c>
      <c r="X2046" s="45">
        <v>22799</v>
      </c>
    </row>
    <row r="2047" spans="1:24" x14ac:dyDescent="0.25">
      <c r="A2047" s="58">
        <v>220260018575</v>
      </c>
      <c r="B2047" s="59" t="s">
        <v>451</v>
      </c>
      <c r="C2047" s="60">
        <v>46168</v>
      </c>
      <c r="D2047" s="58">
        <v>22026004128</v>
      </c>
      <c r="E2047" s="59" t="s">
        <v>520</v>
      </c>
      <c r="F2047" s="61">
        <v>7696</v>
      </c>
      <c r="G2047" s="59" t="s">
        <v>2280</v>
      </c>
      <c r="H2047" s="59" t="s">
        <v>3435</v>
      </c>
      <c r="I2047" s="62">
        <v>220</v>
      </c>
      <c r="J2047" s="59" t="s">
        <v>455</v>
      </c>
      <c r="K2047" s="59" t="s">
        <v>455</v>
      </c>
      <c r="L2047" s="59" t="s">
        <v>473</v>
      </c>
      <c r="M2047" s="59" t="s">
        <v>467</v>
      </c>
      <c r="N2047" s="59" t="s">
        <v>468</v>
      </c>
      <c r="O2047" s="65" t="s">
        <v>281</v>
      </c>
      <c r="P2047" s="65" t="s">
        <v>3366</v>
      </c>
      <c r="Q2047" s="45" t="s">
        <v>396</v>
      </c>
      <c r="R2047" s="32" t="s">
        <v>231</v>
      </c>
      <c r="S2047" s="45" t="s">
        <v>66</v>
      </c>
      <c r="T2047" s="42" t="str">
        <f>VLOOKUP(Tabla1[[#This Row],[AREA]],Hoja1!A:B,2,FALSE)</f>
        <v>01. Alcaldía</v>
      </c>
      <c r="U2047" s="45" t="s">
        <v>189</v>
      </c>
      <c r="V2047" s="42" t="str">
        <f>VLOOKUP(Tabla1[[#This Row],[PROGRAMA]],Hoja1!A:B,2,FALSE)</f>
        <v>9207. Gobierno y relaciones</v>
      </c>
      <c r="W2047" s="45">
        <v>22</v>
      </c>
      <c r="X2047" s="45">
        <v>22699</v>
      </c>
    </row>
    <row r="2048" spans="1:24" x14ac:dyDescent="0.25">
      <c r="A2048" s="58">
        <v>220250038194</v>
      </c>
      <c r="B2048" s="59" t="s">
        <v>451</v>
      </c>
      <c r="C2048" s="60">
        <v>46150</v>
      </c>
      <c r="D2048" s="58">
        <v>22025004766</v>
      </c>
      <c r="E2048" s="59" t="s">
        <v>3392</v>
      </c>
      <c r="F2048" s="61">
        <v>7577.96</v>
      </c>
      <c r="G2048" s="59" t="s">
        <v>981</v>
      </c>
      <c r="H2048" s="59" t="s">
        <v>3436</v>
      </c>
      <c r="I2048" s="62">
        <v>220</v>
      </c>
      <c r="J2048" s="59" t="s">
        <v>812</v>
      </c>
      <c r="K2048" s="59" t="s">
        <v>455</v>
      </c>
      <c r="L2048" s="59" t="s">
        <v>456</v>
      </c>
      <c r="M2048" s="59" t="s">
        <v>467</v>
      </c>
      <c r="N2048" s="59" t="s">
        <v>468</v>
      </c>
      <c r="O2048" s="65" t="s">
        <v>281</v>
      </c>
      <c r="P2048" s="65" t="s">
        <v>3366</v>
      </c>
      <c r="Q2048" s="45" t="s">
        <v>397</v>
      </c>
      <c r="R2048" s="32" t="s">
        <v>232</v>
      </c>
      <c r="S2048" s="45" t="s">
        <v>262</v>
      </c>
      <c r="T2048" s="42" t="str">
        <f>VLOOKUP(Tabla1[[#This Row],[AREA]],Hoja1!A:B,2,FALSE)</f>
        <v>11. Salud pública y seguridad ciudadana</v>
      </c>
      <c r="U2048" s="45" t="s">
        <v>121</v>
      </c>
      <c r="V2048" s="42" t="str">
        <f>VLOOKUP(Tabla1[[#This Row],[PROGRAMA]],Hoja1!A:B,2,FALSE)</f>
        <v>1631. Limpieza viaria</v>
      </c>
      <c r="W2048" s="45">
        <v>62</v>
      </c>
      <c r="X2048" s="45">
        <v>622</v>
      </c>
    </row>
    <row r="2049" spans="1:24" x14ac:dyDescent="0.25">
      <c r="A2049" s="58">
        <v>220260010805</v>
      </c>
      <c r="B2049" s="59" t="s">
        <v>451</v>
      </c>
      <c r="C2049" s="60">
        <v>46118</v>
      </c>
      <c r="D2049" s="58">
        <v>22026002944</v>
      </c>
      <c r="E2049" s="59" t="s">
        <v>559</v>
      </c>
      <c r="F2049" s="61">
        <v>7315</v>
      </c>
      <c r="G2049" s="59" t="s">
        <v>3437</v>
      </c>
      <c r="H2049" s="59" t="s">
        <v>3438</v>
      </c>
      <c r="I2049" s="62">
        <v>220</v>
      </c>
      <c r="J2049" s="59" t="s">
        <v>455</v>
      </c>
      <c r="K2049" s="59" t="s">
        <v>455</v>
      </c>
      <c r="L2049" s="59" t="s">
        <v>456</v>
      </c>
      <c r="M2049" s="59" t="s">
        <v>467</v>
      </c>
      <c r="N2049" s="59" t="s">
        <v>468</v>
      </c>
      <c r="O2049" s="65" t="s">
        <v>281</v>
      </c>
      <c r="P2049" s="65" t="s">
        <v>3366</v>
      </c>
      <c r="Q2049" s="45" t="s">
        <v>396</v>
      </c>
      <c r="R2049" s="32" t="s">
        <v>231</v>
      </c>
      <c r="S2049" s="45" t="s">
        <v>75</v>
      </c>
      <c r="T2049" s="42" t="str">
        <f>VLOOKUP(Tabla1[[#This Row],[AREA]],Hoja1!A:B,2,FALSE)</f>
        <v>10. Personas mayores, familia y servicios sociales</v>
      </c>
      <c r="U2049" s="45" t="s">
        <v>136</v>
      </c>
      <c r="V2049" s="42" t="str">
        <f>VLOOKUP(Tabla1[[#This Row],[PROGRAMA]],Hoja1!A:B,2,FALSE)</f>
        <v>2315. Políticas de Igualdad e infancia</v>
      </c>
      <c r="W2049" s="45">
        <v>22</v>
      </c>
      <c r="X2049" s="45">
        <v>22799</v>
      </c>
    </row>
    <row r="2050" spans="1:24" x14ac:dyDescent="0.25">
      <c r="A2050" s="58">
        <v>220260016169</v>
      </c>
      <c r="B2050" s="59" t="s">
        <v>451</v>
      </c>
      <c r="C2050" s="60">
        <v>46157</v>
      </c>
      <c r="D2050" s="58">
        <v>22026003831</v>
      </c>
      <c r="E2050" s="59" t="s">
        <v>615</v>
      </c>
      <c r="F2050" s="61">
        <v>7260</v>
      </c>
      <c r="G2050" s="59" t="s">
        <v>15</v>
      </c>
      <c r="H2050" s="59" t="s">
        <v>3439</v>
      </c>
      <c r="I2050" s="62">
        <v>220</v>
      </c>
      <c r="J2050" s="59" t="s">
        <v>455</v>
      </c>
      <c r="K2050" s="59" t="s">
        <v>455</v>
      </c>
      <c r="L2050" s="59" t="s">
        <v>473</v>
      </c>
      <c r="M2050" s="59" t="s">
        <v>467</v>
      </c>
      <c r="N2050" s="59" t="s">
        <v>468</v>
      </c>
      <c r="O2050" s="65" t="s">
        <v>281</v>
      </c>
      <c r="P2050" s="65" t="s">
        <v>3366</v>
      </c>
      <c r="Q2050" s="45" t="s">
        <v>396</v>
      </c>
      <c r="R2050" s="32" t="s">
        <v>231</v>
      </c>
      <c r="S2050" s="45" t="s">
        <v>71</v>
      </c>
      <c r="T2050" s="42" t="str">
        <f>VLOOKUP(Tabla1[[#This Row],[AREA]],Hoja1!A:B,2,FALSE)</f>
        <v>06. Educación y cultura</v>
      </c>
      <c r="U2050" s="45" t="s">
        <v>147</v>
      </c>
      <c r="V2050" s="42" t="str">
        <f>VLOOKUP(Tabla1[[#This Row],[PROGRAMA]],Hoja1!A:B,2,FALSE)</f>
        <v>3232. Conservación y mantenimiento centros educación infantil y primaria</v>
      </c>
      <c r="W2050" s="45">
        <v>21</v>
      </c>
      <c r="X2050" s="45">
        <v>213</v>
      </c>
    </row>
    <row r="2051" spans="1:24" x14ac:dyDescent="0.25">
      <c r="A2051" s="58">
        <v>220260016355</v>
      </c>
      <c r="B2051" s="59" t="s">
        <v>451</v>
      </c>
      <c r="C2051" s="60">
        <v>46157</v>
      </c>
      <c r="D2051" s="58">
        <v>22026003812</v>
      </c>
      <c r="E2051" s="59" t="s">
        <v>1047</v>
      </c>
      <c r="F2051" s="61">
        <v>7260</v>
      </c>
      <c r="G2051" s="59" t="s">
        <v>3440</v>
      </c>
      <c r="H2051" s="59" t="s">
        <v>3441</v>
      </c>
      <c r="I2051" s="62">
        <v>220</v>
      </c>
      <c r="J2051" s="59" t="s">
        <v>531</v>
      </c>
      <c r="K2051" s="59" t="s">
        <v>531</v>
      </c>
      <c r="L2051" s="59" t="s">
        <v>456</v>
      </c>
      <c r="M2051" s="59" t="s">
        <v>467</v>
      </c>
      <c r="N2051" s="59" t="s">
        <v>468</v>
      </c>
      <c r="O2051" s="65" t="s">
        <v>281</v>
      </c>
      <c r="P2051" s="65" t="s">
        <v>3366</v>
      </c>
      <c r="Q2051" s="45" t="s">
        <v>396</v>
      </c>
      <c r="R2051" s="32" t="s">
        <v>231</v>
      </c>
      <c r="S2051" s="45" t="s">
        <v>71</v>
      </c>
      <c r="T2051" s="42" t="str">
        <f>VLOOKUP(Tabla1[[#This Row],[AREA]],Hoja1!A:B,2,FALSE)</f>
        <v>06. Educación y cultura</v>
      </c>
      <c r="U2051" s="45" t="s">
        <v>157</v>
      </c>
      <c r="V2051" s="42" t="str">
        <f>VLOOKUP(Tabla1[[#This Row],[PROGRAMA]],Hoja1!A:B,2,FALSE)</f>
        <v>3341. Coordinación de políticas culturales</v>
      </c>
      <c r="W2051" s="45">
        <v>22</v>
      </c>
      <c r="X2051" s="45">
        <v>22799</v>
      </c>
    </row>
    <row r="2052" spans="1:24" x14ac:dyDescent="0.25">
      <c r="A2052" s="58">
        <v>220260016062</v>
      </c>
      <c r="B2052" s="59" t="s">
        <v>451</v>
      </c>
      <c r="C2052" s="60">
        <v>46156</v>
      </c>
      <c r="D2052" s="58">
        <v>22026003754</v>
      </c>
      <c r="E2052" s="59" t="s">
        <v>3066</v>
      </c>
      <c r="F2052" s="61">
        <v>7199.5</v>
      </c>
      <c r="G2052" s="59" t="s">
        <v>1273</v>
      </c>
      <c r="H2052" s="59" t="s">
        <v>3442</v>
      </c>
      <c r="I2052" s="62">
        <v>220</v>
      </c>
      <c r="J2052" s="59" t="s">
        <v>455</v>
      </c>
      <c r="K2052" s="59" t="s">
        <v>455</v>
      </c>
      <c r="L2052" s="59" t="s">
        <v>456</v>
      </c>
      <c r="M2052" s="59" t="s">
        <v>467</v>
      </c>
      <c r="N2052" s="59" t="s">
        <v>468</v>
      </c>
      <c r="O2052" s="65" t="s">
        <v>281</v>
      </c>
      <c r="P2052" s="65" t="s">
        <v>3366</v>
      </c>
      <c r="Q2052" s="45" t="s">
        <v>396</v>
      </c>
      <c r="R2052" s="32" t="s">
        <v>231</v>
      </c>
      <c r="S2052" s="45" t="s">
        <v>66</v>
      </c>
      <c r="T2052" s="42" t="str">
        <f>VLOOKUP(Tabla1[[#This Row],[AREA]],Hoja1!A:B,2,FALSE)</f>
        <v>01. Alcaldía</v>
      </c>
      <c r="U2052" s="45" t="s">
        <v>265</v>
      </c>
      <c r="V2052" s="42" t="str">
        <f>VLOOKUP(Tabla1[[#This Row],[PROGRAMA]],Hoja1!A:B,2,FALSE)</f>
        <v>4331. Desarrollo empresarial</v>
      </c>
      <c r="W2052" s="45">
        <v>22</v>
      </c>
      <c r="X2052" s="45">
        <v>22602</v>
      </c>
    </row>
    <row r="2053" spans="1:24" x14ac:dyDescent="0.25">
      <c r="A2053" s="58">
        <v>220260016064</v>
      </c>
      <c r="B2053" s="59" t="s">
        <v>451</v>
      </c>
      <c r="C2053" s="60">
        <v>46156</v>
      </c>
      <c r="D2053" s="58">
        <v>22026003748</v>
      </c>
      <c r="E2053" s="59" t="s">
        <v>3066</v>
      </c>
      <c r="F2053" s="61">
        <v>7199.5</v>
      </c>
      <c r="G2053" s="59" t="s">
        <v>3443</v>
      </c>
      <c r="H2053" s="59" t="s">
        <v>3444</v>
      </c>
      <c r="I2053" s="62">
        <v>220</v>
      </c>
      <c r="J2053" s="59" t="s">
        <v>455</v>
      </c>
      <c r="K2053" s="59" t="s">
        <v>455</v>
      </c>
      <c r="L2053" s="59" t="s">
        <v>456</v>
      </c>
      <c r="M2053" s="59" t="s">
        <v>467</v>
      </c>
      <c r="N2053" s="59" t="s">
        <v>468</v>
      </c>
      <c r="O2053" s="65" t="s">
        <v>281</v>
      </c>
      <c r="P2053" s="65" t="s">
        <v>3366</v>
      </c>
      <c r="Q2053" s="45" t="s">
        <v>396</v>
      </c>
      <c r="R2053" s="32" t="s">
        <v>231</v>
      </c>
      <c r="S2053" s="45" t="s">
        <v>66</v>
      </c>
      <c r="T2053" s="42" t="str">
        <f>VLOOKUP(Tabla1[[#This Row],[AREA]],Hoja1!A:B,2,FALSE)</f>
        <v>01. Alcaldía</v>
      </c>
      <c r="U2053" s="45" t="s">
        <v>265</v>
      </c>
      <c r="V2053" s="42" t="str">
        <f>VLOOKUP(Tabla1[[#This Row],[PROGRAMA]],Hoja1!A:B,2,FALSE)</f>
        <v>4331. Desarrollo empresarial</v>
      </c>
      <c r="W2053" s="45">
        <v>22</v>
      </c>
      <c r="X2053" s="45">
        <v>22602</v>
      </c>
    </row>
    <row r="2054" spans="1:24" x14ac:dyDescent="0.25">
      <c r="A2054" s="58">
        <v>220260016167</v>
      </c>
      <c r="B2054" s="59" t="s">
        <v>451</v>
      </c>
      <c r="C2054" s="60">
        <v>46157</v>
      </c>
      <c r="D2054" s="58">
        <v>22026003842</v>
      </c>
      <c r="E2054" s="59" t="s">
        <v>3066</v>
      </c>
      <c r="F2054" s="61">
        <v>7199.5</v>
      </c>
      <c r="G2054" s="59" t="s">
        <v>2491</v>
      </c>
      <c r="H2054" s="59" t="s">
        <v>3445</v>
      </c>
      <c r="I2054" s="62">
        <v>220</v>
      </c>
      <c r="J2054" s="59" t="s">
        <v>904</v>
      </c>
      <c r="K2054" s="59" t="s">
        <v>904</v>
      </c>
      <c r="L2054" s="59" t="s">
        <v>456</v>
      </c>
      <c r="M2054" s="59" t="s">
        <v>467</v>
      </c>
      <c r="N2054" s="59" t="s">
        <v>468</v>
      </c>
      <c r="O2054" s="65" t="s">
        <v>281</v>
      </c>
      <c r="P2054" s="65" t="s">
        <v>3366</v>
      </c>
      <c r="Q2054" s="45" t="s">
        <v>396</v>
      </c>
      <c r="R2054" s="32" t="s">
        <v>231</v>
      </c>
      <c r="S2054" s="45" t="s">
        <v>66</v>
      </c>
      <c r="T2054" s="42" t="str">
        <f>VLOOKUP(Tabla1[[#This Row],[AREA]],Hoja1!A:B,2,FALSE)</f>
        <v>01. Alcaldía</v>
      </c>
      <c r="U2054" s="45" t="s">
        <v>265</v>
      </c>
      <c r="V2054" s="42" t="str">
        <f>VLOOKUP(Tabla1[[#This Row],[PROGRAMA]],Hoja1!A:B,2,FALSE)</f>
        <v>4331. Desarrollo empresarial</v>
      </c>
      <c r="W2054" s="45">
        <v>22</v>
      </c>
      <c r="X2054" s="45">
        <v>22602</v>
      </c>
    </row>
    <row r="2055" spans="1:24" x14ac:dyDescent="0.25">
      <c r="A2055" s="58">
        <v>220260018564</v>
      </c>
      <c r="B2055" s="59" t="s">
        <v>451</v>
      </c>
      <c r="C2055" s="60">
        <v>46168</v>
      </c>
      <c r="D2055" s="58">
        <v>22026004000</v>
      </c>
      <c r="E2055" s="59" t="s">
        <v>3066</v>
      </c>
      <c r="F2055" s="61">
        <v>7199.5</v>
      </c>
      <c r="G2055" s="59" t="s">
        <v>3446</v>
      </c>
      <c r="H2055" s="59" t="s">
        <v>3447</v>
      </c>
      <c r="I2055" s="62">
        <v>220</v>
      </c>
      <c r="J2055" s="59" t="s">
        <v>494</v>
      </c>
      <c r="K2055" s="59" t="s">
        <v>494</v>
      </c>
      <c r="L2055" s="59" t="s">
        <v>456</v>
      </c>
      <c r="M2055" s="59" t="s">
        <v>467</v>
      </c>
      <c r="N2055" s="59" t="s">
        <v>468</v>
      </c>
      <c r="O2055" s="65" t="s">
        <v>281</v>
      </c>
      <c r="P2055" s="65" t="s">
        <v>3366</v>
      </c>
      <c r="Q2055" s="45" t="s">
        <v>396</v>
      </c>
      <c r="R2055" s="32" t="s">
        <v>231</v>
      </c>
      <c r="S2055" s="45" t="s">
        <v>66</v>
      </c>
      <c r="T2055" s="42" t="str">
        <f>VLOOKUP(Tabla1[[#This Row],[AREA]],Hoja1!A:B,2,FALSE)</f>
        <v>01. Alcaldía</v>
      </c>
      <c r="U2055" s="45" t="s">
        <v>265</v>
      </c>
      <c r="V2055" s="42" t="str">
        <f>VLOOKUP(Tabla1[[#This Row],[PROGRAMA]],Hoja1!A:B,2,FALSE)</f>
        <v>4331. Desarrollo empresarial</v>
      </c>
      <c r="W2055" s="45">
        <v>22</v>
      </c>
      <c r="X2055" s="45">
        <v>22602</v>
      </c>
    </row>
    <row r="2056" spans="1:24" x14ac:dyDescent="0.25">
      <c r="A2056" s="58">
        <v>220260010825</v>
      </c>
      <c r="B2056" s="59" t="s">
        <v>451</v>
      </c>
      <c r="C2056" s="60">
        <v>46118</v>
      </c>
      <c r="D2056" s="58">
        <v>22026003264</v>
      </c>
      <c r="E2056" s="59" t="s">
        <v>665</v>
      </c>
      <c r="F2056" s="61">
        <v>7139</v>
      </c>
      <c r="G2056" s="59" t="s">
        <v>3448</v>
      </c>
      <c r="H2056" s="59" t="s">
        <v>3449</v>
      </c>
      <c r="I2056" s="62">
        <v>220</v>
      </c>
      <c r="J2056" s="59" t="s">
        <v>478</v>
      </c>
      <c r="K2056" s="59" t="s">
        <v>478</v>
      </c>
      <c r="L2056" s="59" t="s">
        <v>456</v>
      </c>
      <c r="M2056" s="59" t="s">
        <v>467</v>
      </c>
      <c r="N2056" s="59" t="s">
        <v>468</v>
      </c>
      <c r="O2056" s="65" t="s">
        <v>281</v>
      </c>
      <c r="P2056" s="65" t="s">
        <v>3366</v>
      </c>
      <c r="Q2056" s="45" t="s">
        <v>396</v>
      </c>
      <c r="R2056" s="32" t="s">
        <v>231</v>
      </c>
      <c r="S2056" s="45" t="s">
        <v>66</v>
      </c>
      <c r="T2056" s="42" t="str">
        <f>VLOOKUP(Tabla1[[#This Row],[AREA]],Hoja1!A:B,2,FALSE)</f>
        <v>01. Alcaldía</v>
      </c>
      <c r="U2056" s="45" t="s">
        <v>265</v>
      </c>
      <c r="V2056" s="42" t="str">
        <f>VLOOKUP(Tabla1[[#This Row],[PROGRAMA]],Hoja1!A:B,2,FALSE)</f>
        <v>4331. Desarrollo empresarial</v>
      </c>
      <c r="W2056" s="45">
        <v>22</v>
      </c>
      <c r="X2056" s="45">
        <v>22799</v>
      </c>
    </row>
    <row r="2057" spans="1:24" x14ac:dyDescent="0.25">
      <c r="A2057" s="58">
        <v>220260015566</v>
      </c>
      <c r="B2057" s="59" t="s">
        <v>451</v>
      </c>
      <c r="C2057" s="60">
        <v>46153</v>
      </c>
      <c r="D2057" s="58">
        <v>22026003361</v>
      </c>
      <c r="E2057" s="59" t="s">
        <v>880</v>
      </c>
      <c r="F2057" s="61">
        <v>7139</v>
      </c>
      <c r="G2057" s="59" t="s">
        <v>3450</v>
      </c>
      <c r="H2057" s="59" t="s">
        <v>3451</v>
      </c>
      <c r="I2057" s="62">
        <v>220</v>
      </c>
      <c r="J2057" s="59" t="s">
        <v>455</v>
      </c>
      <c r="K2057" s="59" t="s">
        <v>455</v>
      </c>
      <c r="L2057" s="59" t="s">
        <v>456</v>
      </c>
      <c r="M2057" s="59" t="s">
        <v>467</v>
      </c>
      <c r="N2057" s="59" t="s">
        <v>468</v>
      </c>
      <c r="O2057" s="65" t="s">
        <v>281</v>
      </c>
      <c r="P2057" s="65" t="s">
        <v>3366</v>
      </c>
      <c r="Q2057" s="45" t="s">
        <v>397</v>
      </c>
      <c r="R2057" s="32" t="s">
        <v>232</v>
      </c>
      <c r="S2057" s="45" t="s">
        <v>68</v>
      </c>
      <c r="T2057" s="42" t="str">
        <f>VLOOKUP(Tabla1[[#This Row],[AREA]],Hoja1!A:B,2,FALSE)</f>
        <v>02. Urbanismo y vivienda</v>
      </c>
      <c r="U2057" s="45" t="s">
        <v>115</v>
      </c>
      <c r="V2057" s="42" t="str">
        <f>VLOOKUP(Tabla1[[#This Row],[PROGRAMA]],Hoja1!A:B,2,FALSE)</f>
        <v>1511. Planficación y gestión del urbanismo</v>
      </c>
      <c r="W2057" s="45">
        <v>60</v>
      </c>
      <c r="X2057" s="45">
        <v>609</v>
      </c>
    </row>
    <row r="2058" spans="1:24" x14ac:dyDescent="0.25">
      <c r="A2058" s="58">
        <v>220260016858</v>
      </c>
      <c r="B2058" s="59" t="s">
        <v>451</v>
      </c>
      <c r="C2058" s="60">
        <v>46160</v>
      </c>
      <c r="D2058" s="58">
        <v>22026003868</v>
      </c>
      <c r="E2058" s="59" t="s">
        <v>1390</v>
      </c>
      <c r="F2058" s="61">
        <v>7139</v>
      </c>
      <c r="G2058" s="59" t="s">
        <v>3452</v>
      </c>
      <c r="H2058" s="59" t="s">
        <v>3453</v>
      </c>
      <c r="I2058" s="62">
        <v>220</v>
      </c>
      <c r="J2058" s="59" t="s">
        <v>1349</v>
      </c>
      <c r="K2058" s="59" t="s">
        <v>455</v>
      </c>
      <c r="L2058" s="59" t="s">
        <v>456</v>
      </c>
      <c r="M2058" s="59" t="s">
        <v>467</v>
      </c>
      <c r="N2058" s="59" t="s">
        <v>468</v>
      </c>
      <c r="O2058" s="65" t="s">
        <v>281</v>
      </c>
      <c r="P2058" s="65" t="s">
        <v>3366</v>
      </c>
      <c r="Q2058" s="45" t="s">
        <v>396</v>
      </c>
      <c r="R2058" s="32" t="s">
        <v>231</v>
      </c>
      <c r="S2058" s="45" t="s">
        <v>75</v>
      </c>
      <c r="T2058" s="42" t="str">
        <f>VLOOKUP(Tabla1[[#This Row],[AREA]],Hoja1!A:B,2,FALSE)</f>
        <v>10. Personas mayores, familia y servicios sociales</v>
      </c>
      <c r="U2058" s="45" t="s">
        <v>130</v>
      </c>
      <c r="V2058" s="42" t="str">
        <f>VLOOKUP(Tabla1[[#This Row],[PROGRAMA]],Hoja1!A:B,2,FALSE)</f>
        <v>2311. Intervención social</v>
      </c>
      <c r="W2058" s="45">
        <v>22</v>
      </c>
      <c r="X2058" s="45">
        <v>22699</v>
      </c>
    </row>
    <row r="2059" spans="1:24" x14ac:dyDescent="0.25">
      <c r="A2059" s="58">
        <v>220260018418</v>
      </c>
      <c r="B2059" s="59" t="s">
        <v>451</v>
      </c>
      <c r="C2059" s="60">
        <v>46168</v>
      </c>
      <c r="D2059" s="58">
        <v>22026003976</v>
      </c>
      <c r="E2059" s="59" t="s">
        <v>1617</v>
      </c>
      <c r="F2059" s="61">
        <v>7018</v>
      </c>
      <c r="G2059" s="59" t="s">
        <v>3454</v>
      </c>
      <c r="H2059" s="59" t="s">
        <v>3455</v>
      </c>
      <c r="I2059" s="62">
        <v>220</v>
      </c>
      <c r="J2059" s="59" t="s">
        <v>455</v>
      </c>
      <c r="K2059" s="59" t="s">
        <v>455</v>
      </c>
      <c r="L2059" s="59" t="s">
        <v>456</v>
      </c>
      <c r="M2059" s="59" t="s">
        <v>467</v>
      </c>
      <c r="N2059" s="59" t="s">
        <v>468</v>
      </c>
      <c r="O2059" s="65" t="s">
        <v>281</v>
      </c>
      <c r="P2059" s="65" t="s">
        <v>3366</v>
      </c>
      <c r="Q2059" s="45" t="s">
        <v>396</v>
      </c>
      <c r="R2059" s="32" t="s">
        <v>231</v>
      </c>
      <c r="S2059" s="45" t="s">
        <v>262</v>
      </c>
      <c r="T2059" s="42" t="str">
        <f>VLOOKUP(Tabla1[[#This Row],[AREA]],Hoja1!A:B,2,FALSE)</f>
        <v>11. Salud pública y seguridad ciudadana</v>
      </c>
      <c r="U2059" s="45" t="s">
        <v>121</v>
      </c>
      <c r="V2059" s="42" t="str">
        <f>VLOOKUP(Tabla1[[#This Row],[PROGRAMA]],Hoja1!A:B,2,FALSE)</f>
        <v>1631. Limpieza viaria</v>
      </c>
      <c r="W2059" s="45">
        <v>22</v>
      </c>
      <c r="X2059" s="45">
        <v>22799</v>
      </c>
    </row>
    <row r="2060" spans="1:24" x14ac:dyDescent="0.25">
      <c r="A2060" s="58">
        <v>220260018837</v>
      </c>
      <c r="B2060" s="59" t="s">
        <v>451</v>
      </c>
      <c r="C2060" s="60">
        <v>46170</v>
      </c>
      <c r="D2060" s="58">
        <v>22026004217</v>
      </c>
      <c r="E2060" s="59" t="s">
        <v>1047</v>
      </c>
      <c r="F2060" s="61">
        <v>7018</v>
      </c>
      <c r="G2060" s="59" t="s">
        <v>63</v>
      </c>
      <c r="H2060" s="59" t="s">
        <v>3456</v>
      </c>
      <c r="I2060" s="62">
        <v>220</v>
      </c>
      <c r="J2060" s="59" t="s">
        <v>455</v>
      </c>
      <c r="K2060" s="59" t="s">
        <v>455</v>
      </c>
      <c r="L2060" s="59" t="s">
        <v>456</v>
      </c>
      <c r="M2060" s="59" t="s">
        <v>467</v>
      </c>
      <c r="N2060" s="59" t="s">
        <v>468</v>
      </c>
      <c r="O2060" s="65" t="s">
        <v>281</v>
      </c>
      <c r="P2060" s="65" t="s">
        <v>3366</v>
      </c>
      <c r="Q2060" s="45" t="s">
        <v>396</v>
      </c>
      <c r="R2060" s="32" t="s">
        <v>231</v>
      </c>
      <c r="S2060" s="45" t="s">
        <v>71</v>
      </c>
      <c r="T2060" s="42" t="str">
        <f>VLOOKUP(Tabla1[[#This Row],[AREA]],Hoja1!A:B,2,FALSE)</f>
        <v>06. Educación y cultura</v>
      </c>
      <c r="U2060" s="45" t="s">
        <v>157</v>
      </c>
      <c r="V2060" s="42" t="str">
        <f>VLOOKUP(Tabla1[[#This Row],[PROGRAMA]],Hoja1!A:B,2,FALSE)</f>
        <v>3341. Coordinación de políticas culturales</v>
      </c>
      <c r="W2060" s="45">
        <v>22</v>
      </c>
      <c r="X2060" s="45">
        <v>22799</v>
      </c>
    </row>
    <row r="2061" spans="1:24" x14ac:dyDescent="0.25">
      <c r="A2061" s="58">
        <v>220260016842</v>
      </c>
      <c r="B2061" s="59" t="s">
        <v>451</v>
      </c>
      <c r="C2061" s="60">
        <v>46160</v>
      </c>
      <c r="D2061" s="58">
        <v>22026003708</v>
      </c>
      <c r="E2061" s="59" t="s">
        <v>1028</v>
      </c>
      <c r="F2061" s="61">
        <v>6928.36</v>
      </c>
      <c r="G2061" s="59" t="s">
        <v>19</v>
      </c>
      <c r="H2061" s="59" t="s">
        <v>3457</v>
      </c>
      <c r="I2061" s="62">
        <v>220</v>
      </c>
      <c r="J2061" s="59" t="s">
        <v>455</v>
      </c>
      <c r="K2061" s="59" t="s">
        <v>455</v>
      </c>
      <c r="L2061" s="59" t="s">
        <v>456</v>
      </c>
      <c r="M2061" s="59" t="s">
        <v>467</v>
      </c>
      <c r="N2061" s="59" t="s">
        <v>468</v>
      </c>
      <c r="O2061" s="65" t="s">
        <v>281</v>
      </c>
      <c r="P2061" s="65" t="s">
        <v>3366</v>
      </c>
      <c r="Q2061" s="45" t="s">
        <v>396</v>
      </c>
      <c r="R2061" s="32" t="s">
        <v>231</v>
      </c>
      <c r="S2061" s="45" t="s">
        <v>69</v>
      </c>
      <c r="T2061" s="42" t="str">
        <f>VLOOKUP(Tabla1[[#This Row],[AREA]],Hoja1!A:B,2,FALSE)</f>
        <v>03. Participación ciudadana y deportes</v>
      </c>
      <c r="U2061" s="45" t="s">
        <v>192</v>
      </c>
      <c r="V2061" s="42" t="str">
        <f>VLOOKUP(Tabla1[[#This Row],[PROGRAMA]],Hoja1!A:B,2,FALSE)</f>
        <v>9241. Participación ciudadana</v>
      </c>
      <c r="W2061" s="45">
        <v>22</v>
      </c>
      <c r="X2061" s="45">
        <v>22602</v>
      </c>
    </row>
    <row r="2062" spans="1:24" x14ac:dyDescent="0.25">
      <c r="A2062" s="58">
        <v>220260010824</v>
      </c>
      <c r="B2062" s="59" t="s">
        <v>451</v>
      </c>
      <c r="C2062" s="60">
        <v>46118</v>
      </c>
      <c r="D2062" s="58">
        <v>22026003119</v>
      </c>
      <c r="E2062" s="59" t="s">
        <v>1545</v>
      </c>
      <c r="F2062" s="61">
        <v>6921.2</v>
      </c>
      <c r="G2062" s="59" t="s">
        <v>3458</v>
      </c>
      <c r="H2062" s="59" t="s">
        <v>3459</v>
      </c>
      <c r="I2062" s="62">
        <v>220</v>
      </c>
      <c r="J2062" s="59" t="s">
        <v>3460</v>
      </c>
      <c r="K2062" s="59" t="s">
        <v>455</v>
      </c>
      <c r="L2062" s="59" t="s">
        <v>456</v>
      </c>
      <c r="M2062" s="59" t="s">
        <v>467</v>
      </c>
      <c r="N2062" s="59" t="s">
        <v>468</v>
      </c>
      <c r="O2062" s="65" t="s">
        <v>281</v>
      </c>
      <c r="P2062" s="65" t="s">
        <v>3366</v>
      </c>
      <c r="Q2062" s="45" t="s">
        <v>396</v>
      </c>
      <c r="R2062" s="32" t="s">
        <v>231</v>
      </c>
      <c r="S2062" s="45" t="s">
        <v>66</v>
      </c>
      <c r="T2062" s="42" t="str">
        <f>VLOOKUP(Tabla1[[#This Row],[AREA]],Hoja1!A:B,2,FALSE)</f>
        <v>01. Alcaldía</v>
      </c>
      <c r="U2062" s="45" t="s">
        <v>265</v>
      </c>
      <c r="V2062" s="42" t="str">
        <f>VLOOKUP(Tabla1[[#This Row],[PROGRAMA]],Hoja1!A:B,2,FALSE)</f>
        <v>4331. Desarrollo empresarial</v>
      </c>
      <c r="W2062" s="45">
        <v>22</v>
      </c>
      <c r="X2062" s="45">
        <v>22706</v>
      </c>
    </row>
    <row r="2063" spans="1:24" x14ac:dyDescent="0.25">
      <c r="A2063" s="58">
        <v>220250038615</v>
      </c>
      <c r="B2063" s="59" t="s">
        <v>451</v>
      </c>
      <c r="C2063" s="60">
        <v>46150</v>
      </c>
      <c r="D2063" s="58">
        <v>22025005312</v>
      </c>
      <c r="E2063" s="59" t="s">
        <v>3392</v>
      </c>
      <c r="F2063" s="61">
        <v>6853.86</v>
      </c>
      <c r="G2063" s="59" t="s">
        <v>872</v>
      </c>
      <c r="H2063" s="59" t="s">
        <v>3461</v>
      </c>
      <c r="I2063" s="62">
        <v>220</v>
      </c>
      <c r="J2063" s="59" t="s">
        <v>493</v>
      </c>
      <c r="K2063" s="59" t="s">
        <v>494</v>
      </c>
      <c r="L2063" s="59" t="s">
        <v>456</v>
      </c>
      <c r="M2063" s="59" t="s">
        <v>467</v>
      </c>
      <c r="N2063" s="59" t="s">
        <v>468</v>
      </c>
      <c r="O2063" s="65" t="s">
        <v>281</v>
      </c>
      <c r="P2063" s="65" t="s">
        <v>3366</v>
      </c>
      <c r="Q2063" s="45" t="s">
        <v>397</v>
      </c>
      <c r="R2063" s="32" t="s">
        <v>232</v>
      </c>
      <c r="S2063" s="45" t="s">
        <v>262</v>
      </c>
      <c r="T2063" s="42" t="str">
        <f>VLOOKUP(Tabla1[[#This Row],[AREA]],Hoja1!A:B,2,FALSE)</f>
        <v>11. Salud pública y seguridad ciudadana</v>
      </c>
      <c r="U2063" s="45" t="s">
        <v>121</v>
      </c>
      <c r="V2063" s="42" t="str">
        <f>VLOOKUP(Tabla1[[#This Row],[PROGRAMA]],Hoja1!A:B,2,FALSE)</f>
        <v>1631. Limpieza viaria</v>
      </c>
      <c r="W2063" s="45">
        <v>62</v>
      </c>
      <c r="X2063" s="45">
        <v>622</v>
      </c>
    </row>
    <row r="2064" spans="1:24" x14ac:dyDescent="0.25">
      <c r="A2064" s="58">
        <v>220260014344</v>
      </c>
      <c r="B2064" s="59" t="s">
        <v>485</v>
      </c>
      <c r="C2064" s="60">
        <v>46140</v>
      </c>
      <c r="D2064" s="58">
        <v>22026000855</v>
      </c>
      <c r="E2064" s="59" t="s">
        <v>958</v>
      </c>
      <c r="F2064" s="61">
        <v>188306.25</v>
      </c>
      <c r="G2064" s="59" t="s">
        <v>1353</v>
      </c>
      <c r="H2064" s="59" t="s">
        <v>3462</v>
      </c>
      <c r="I2064" s="62">
        <v>300</v>
      </c>
      <c r="J2064" s="59" t="s">
        <v>1355</v>
      </c>
      <c r="K2064" s="59" t="s">
        <v>478</v>
      </c>
      <c r="L2064" s="59" t="s">
        <v>456</v>
      </c>
      <c r="M2064" s="59" t="s">
        <v>457</v>
      </c>
      <c r="N2064" s="59" t="s">
        <v>458</v>
      </c>
      <c r="O2064" s="65" t="s">
        <v>276</v>
      </c>
      <c r="P2064" s="65" t="s">
        <v>3366</v>
      </c>
      <c r="Q2064" s="45" t="s">
        <v>396</v>
      </c>
      <c r="R2064" s="32" t="s">
        <v>231</v>
      </c>
      <c r="S2064" s="45" t="s">
        <v>262</v>
      </c>
      <c r="T2064" s="42" t="str">
        <f>VLOOKUP(Tabla1[[#This Row],[AREA]],Hoja1!A:B,2,FALSE)</f>
        <v>11. Salud pública y seguridad ciudadana</v>
      </c>
      <c r="U2064" s="45" t="s">
        <v>118</v>
      </c>
      <c r="V2064" s="42" t="str">
        <f>VLOOKUP(Tabla1[[#This Row],[PROGRAMA]],Hoja1!A:B,2,FALSE)</f>
        <v>1621. Recogida de residuos</v>
      </c>
      <c r="W2064" s="45">
        <v>22</v>
      </c>
      <c r="X2064" s="45">
        <v>22700</v>
      </c>
    </row>
    <row r="2065" spans="1:24" x14ac:dyDescent="0.25">
      <c r="A2065" s="58">
        <v>220260012575</v>
      </c>
      <c r="B2065" s="59" t="s">
        <v>451</v>
      </c>
      <c r="C2065" s="60">
        <v>46132</v>
      </c>
      <c r="D2065" s="58">
        <v>22026003481</v>
      </c>
      <c r="E2065" s="59" t="s">
        <v>475</v>
      </c>
      <c r="F2065" s="61">
        <v>161500</v>
      </c>
      <c r="G2065" s="59" t="s">
        <v>659</v>
      </c>
      <c r="H2065" s="59" t="s">
        <v>3463</v>
      </c>
      <c r="I2065" s="62">
        <v>220</v>
      </c>
      <c r="J2065" s="59" t="s">
        <v>455</v>
      </c>
      <c r="K2065" s="59" t="s">
        <v>455</v>
      </c>
      <c r="L2065" s="59" t="s">
        <v>456</v>
      </c>
      <c r="M2065" s="59" t="s">
        <v>457</v>
      </c>
      <c r="N2065" s="59" t="s">
        <v>458</v>
      </c>
      <c r="O2065" s="65" t="s">
        <v>276</v>
      </c>
      <c r="P2065" s="65" t="s">
        <v>3366</v>
      </c>
      <c r="Q2065" s="45" t="s">
        <v>397</v>
      </c>
      <c r="R2065" s="32" t="s">
        <v>232</v>
      </c>
      <c r="S2065" s="45" t="s">
        <v>70</v>
      </c>
      <c r="T2065" s="42" t="str">
        <f>VLOOKUP(Tabla1[[#This Row],[AREA]],Hoja1!A:B,2,FALSE)</f>
        <v>04. Hacienda, personal y modernización administrativa</v>
      </c>
      <c r="U2065" s="45" t="s">
        <v>186</v>
      </c>
      <c r="V2065" s="42" t="str">
        <f>VLOOKUP(Tabla1[[#This Row],[PROGRAMA]],Hoja1!A:B,2,FALSE)</f>
        <v>9204. Tecnologías de la información y comunicación</v>
      </c>
      <c r="W2065" s="45">
        <v>62</v>
      </c>
      <c r="X2065" s="45">
        <v>626</v>
      </c>
    </row>
    <row r="2066" spans="1:24" x14ac:dyDescent="0.25">
      <c r="A2066" s="58">
        <v>220250047500</v>
      </c>
      <c r="B2066" s="59" t="s">
        <v>451</v>
      </c>
      <c r="C2066" s="60">
        <v>46150</v>
      </c>
      <c r="D2066" s="58">
        <v>22025004967</v>
      </c>
      <c r="E2066" s="59" t="s">
        <v>3464</v>
      </c>
      <c r="F2066" s="61">
        <v>145084.59</v>
      </c>
      <c r="G2066" s="59" t="s">
        <v>3465</v>
      </c>
      <c r="H2066" s="59" t="s">
        <v>3466</v>
      </c>
      <c r="I2066" s="62">
        <v>220</v>
      </c>
      <c r="J2066" s="59" t="s">
        <v>3467</v>
      </c>
      <c r="K2066" s="59" t="s">
        <v>864</v>
      </c>
      <c r="L2066" s="59" t="s">
        <v>456</v>
      </c>
      <c r="M2066" s="59" t="s">
        <v>457</v>
      </c>
      <c r="N2066" s="59" t="s">
        <v>458</v>
      </c>
      <c r="O2066" s="65" t="s">
        <v>276</v>
      </c>
      <c r="P2066" s="65" t="s">
        <v>3366</v>
      </c>
      <c r="Q2066" s="45" t="s">
        <v>397</v>
      </c>
      <c r="R2066" s="32" t="s">
        <v>232</v>
      </c>
      <c r="S2066" s="45" t="s">
        <v>262</v>
      </c>
      <c r="T2066" s="42" t="str">
        <f>VLOOKUP(Tabla1[[#This Row],[AREA]],Hoja1!A:B,2,FALSE)</f>
        <v>11. Salud pública y seguridad ciudadana</v>
      </c>
      <c r="U2066" s="45" t="s">
        <v>118</v>
      </c>
      <c r="V2066" s="42" t="str">
        <f>VLOOKUP(Tabla1[[#This Row],[PROGRAMA]],Hoja1!A:B,2,FALSE)</f>
        <v>1621. Recogida de residuos</v>
      </c>
      <c r="W2066" s="45">
        <v>64</v>
      </c>
      <c r="X2066" s="45">
        <v>641</v>
      </c>
    </row>
    <row r="2067" spans="1:24" x14ac:dyDescent="0.25">
      <c r="A2067" s="58">
        <v>220260018572</v>
      </c>
      <c r="B2067" s="59" t="s">
        <v>451</v>
      </c>
      <c r="C2067" s="60">
        <v>46168</v>
      </c>
      <c r="D2067" s="58">
        <v>22026004107</v>
      </c>
      <c r="E2067" s="59" t="s">
        <v>1036</v>
      </c>
      <c r="F2067" s="61">
        <v>6776</v>
      </c>
      <c r="G2067" s="59" t="s">
        <v>3468</v>
      </c>
      <c r="H2067" s="59" t="s">
        <v>3469</v>
      </c>
      <c r="I2067" s="62">
        <v>220</v>
      </c>
      <c r="J2067" s="59" t="s">
        <v>3470</v>
      </c>
      <c r="K2067" s="59" t="s">
        <v>558</v>
      </c>
      <c r="L2067" s="59" t="s">
        <v>456</v>
      </c>
      <c r="M2067" s="59" t="s">
        <v>467</v>
      </c>
      <c r="N2067" s="59" t="s">
        <v>468</v>
      </c>
      <c r="O2067" s="65" t="s">
        <v>281</v>
      </c>
      <c r="P2067" s="65" t="s">
        <v>3366</v>
      </c>
      <c r="Q2067" s="45" t="s">
        <v>396</v>
      </c>
      <c r="R2067" s="32" t="s">
        <v>231</v>
      </c>
      <c r="S2067" s="45" t="s">
        <v>71</v>
      </c>
      <c r="T2067" s="42" t="str">
        <f>VLOOKUP(Tabla1[[#This Row],[AREA]],Hoja1!A:B,2,FALSE)</f>
        <v>06. Educación y cultura</v>
      </c>
      <c r="U2067" s="45" t="s">
        <v>147</v>
      </c>
      <c r="V2067" s="42" t="str">
        <f>VLOOKUP(Tabla1[[#This Row],[PROGRAMA]],Hoja1!A:B,2,FALSE)</f>
        <v>3232. Conservación y mantenimiento centros educación infantil y primaria</v>
      </c>
      <c r="W2067" s="45">
        <v>22</v>
      </c>
      <c r="X2067" s="45">
        <v>22799</v>
      </c>
    </row>
    <row r="2068" spans="1:24" x14ac:dyDescent="0.25">
      <c r="A2068" s="58">
        <v>220260020175</v>
      </c>
      <c r="B2068" s="59" t="s">
        <v>451</v>
      </c>
      <c r="C2068" s="60">
        <v>46171</v>
      </c>
      <c r="D2068" s="58">
        <v>22026004195</v>
      </c>
      <c r="E2068" s="59" t="s">
        <v>665</v>
      </c>
      <c r="F2068" s="61">
        <v>6751.8</v>
      </c>
      <c r="G2068" s="59" t="s">
        <v>3471</v>
      </c>
      <c r="H2068" s="59" t="s">
        <v>3472</v>
      </c>
      <c r="I2068" s="62">
        <v>220</v>
      </c>
      <c r="J2068" s="59" t="s">
        <v>455</v>
      </c>
      <c r="K2068" s="59" t="s">
        <v>455</v>
      </c>
      <c r="L2068" s="59" t="s">
        <v>456</v>
      </c>
      <c r="M2068" s="59" t="s">
        <v>467</v>
      </c>
      <c r="N2068" s="59" t="s">
        <v>468</v>
      </c>
      <c r="O2068" s="65" t="s">
        <v>281</v>
      </c>
      <c r="P2068" s="65" t="s">
        <v>3366</v>
      </c>
      <c r="Q2068" s="45" t="s">
        <v>396</v>
      </c>
      <c r="R2068" s="32" t="s">
        <v>231</v>
      </c>
      <c r="S2068" s="45" t="s">
        <v>66</v>
      </c>
      <c r="T2068" s="42" t="str">
        <f>VLOOKUP(Tabla1[[#This Row],[AREA]],Hoja1!A:B,2,FALSE)</f>
        <v>01. Alcaldía</v>
      </c>
      <c r="U2068" s="45" t="s">
        <v>265</v>
      </c>
      <c r="V2068" s="42" t="str">
        <f>VLOOKUP(Tabla1[[#This Row],[PROGRAMA]],Hoja1!A:B,2,FALSE)</f>
        <v>4331. Desarrollo empresarial</v>
      </c>
      <c r="W2068" s="45">
        <v>22</v>
      </c>
      <c r="X2068" s="45">
        <v>22799</v>
      </c>
    </row>
    <row r="2069" spans="1:24" x14ac:dyDescent="0.25">
      <c r="A2069" s="58">
        <v>220260014338</v>
      </c>
      <c r="B2069" s="59" t="s">
        <v>451</v>
      </c>
      <c r="C2069" s="60">
        <v>46140</v>
      </c>
      <c r="D2069" s="58">
        <v>22026003533</v>
      </c>
      <c r="E2069" s="59" t="s">
        <v>665</v>
      </c>
      <c r="F2069" s="61">
        <v>6655</v>
      </c>
      <c r="G2069" s="59" t="s">
        <v>3473</v>
      </c>
      <c r="H2069" s="59" t="s">
        <v>3474</v>
      </c>
      <c r="I2069" s="62">
        <v>220</v>
      </c>
      <c r="J2069" s="59" t="s">
        <v>455</v>
      </c>
      <c r="K2069" s="59" t="s">
        <v>455</v>
      </c>
      <c r="L2069" s="59" t="s">
        <v>456</v>
      </c>
      <c r="M2069" s="59" t="s">
        <v>467</v>
      </c>
      <c r="N2069" s="59" t="s">
        <v>468</v>
      </c>
      <c r="O2069" s="65" t="s">
        <v>281</v>
      </c>
      <c r="P2069" s="65" t="s">
        <v>3366</v>
      </c>
      <c r="Q2069" s="45" t="s">
        <v>396</v>
      </c>
      <c r="R2069" s="32" t="s">
        <v>231</v>
      </c>
      <c r="S2069" s="45" t="s">
        <v>66</v>
      </c>
      <c r="T2069" s="42" t="str">
        <f>VLOOKUP(Tabla1[[#This Row],[AREA]],Hoja1!A:B,2,FALSE)</f>
        <v>01. Alcaldía</v>
      </c>
      <c r="U2069" s="45" t="s">
        <v>265</v>
      </c>
      <c r="V2069" s="42" t="str">
        <f>VLOOKUP(Tabla1[[#This Row],[PROGRAMA]],Hoja1!A:B,2,FALSE)</f>
        <v>4331. Desarrollo empresarial</v>
      </c>
      <c r="W2069" s="45">
        <v>22</v>
      </c>
      <c r="X2069" s="45">
        <v>22799</v>
      </c>
    </row>
    <row r="2070" spans="1:24" x14ac:dyDescent="0.25">
      <c r="A2070" s="58">
        <v>220250031581</v>
      </c>
      <c r="B2070" s="59" t="s">
        <v>451</v>
      </c>
      <c r="C2070" s="60">
        <v>46113</v>
      </c>
      <c r="D2070" s="58">
        <v>22025003199</v>
      </c>
      <c r="E2070" s="59" t="s">
        <v>898</v>
      </c>
      <c r="F2070" s="61">
        <v>118228.51</v>
      </c>
      <c r="G2070" s="59" t="s">
        <v>899</v>
      </c>
      <c r="H2070" s="59" t="s">
        <v>3475</v>
      </c>
      <c r="I2070" s="62">
        <v>220</v>
      </c>
      <c r="J2070" s="59" t="s">
        <v>478</v>
      </c>
      <c r="K2070" s="59" t="s">
        <v>478</v>
      </c>
      <c r="L2070" s="59" t="s">
        <v>456</v>
      </c>
      <c r="M2070" s="59" t="s">
        <v>457</v>
      </c>
      <c r="N2070" s="59" t="s">
        <v>458</v>
      </c>
      <c r="O2070" s="65" t="s">
        <v>276</v>
      </c>
      <c r="P2070" s="65" t="s">
        <v>3366</v>
      </c>
      <c r="Q2070" s="45" t="s">
        <v>397</v>
      </c>
      <c r="R2070" s="32" t="s">
        <v>232</v>
      </c>
      <c r="S2070" s="45" t="s">
        <v>70</v>
      </c>
      <c r="T2070" s="42" t="str">
        <f>VLOOKUP(Tabla1[[#This Row],[AREA]],Hoja1!A:B,2,FALSE)</f>
        <v>04. Hacienda, personal y modernización administrativa</v>
      </c>
      <c r="U2070" s="45" t="s">
        <v>195</v>
      </c>
      <c r="V2070" s="42" t="str">
        <f>VLOOKUP(Tabla1[[#This Row],[PROGRAMA]],Hoja1!A:B,2,FALSE)</f>
        <v>9321. Gestión de ingresos e inspección</v>
      </c>
      <c r="W2070" s="45">
        <v>64</v>
      </c>
      <c r="X2070" s="45">
        <v>641</v>
      </c>
    </row>
    <row r="2071" spans="1:24" x14ac:dyDescent="0.25">
      <c r="A2071" s="58">
        <v>220260020166</v>
      </c>
      <c r="B2071" s="59" t="s">
        <v>451</v>
      </c>
      <c r="C2071" s="60">
        <v>46171</v>
      </c>
      <c r="D2071" s="58">
        <v>22026003949</v>
      </c>
      <c r="E2071" s="59" t="s">
        <v>1028</v>
      </c>
      <c r="F2071" s="61">
        <v>6594.5</v>
      </c>
      <c r="G2071" s="59" t="s">
        <v>3446</v>
      </c>
      <c r="H2071" s="59" t="s">
        <v>3476</v>
      </c>
      <c r="I2071" s="62">
        <v>220</v>
      </c>
      <c r="J2071" s="59" t="s">
        <v>494</v>
      </c>
      <c r="K2071" s="59" t="s">
        <v>494</v>
      </c>
      <c r="L2071" s="59" t="s">
        <v>456</v>
      </c>
      <c r="M2071" s="59" t="s">
        <v>467</v>
      </c>
      <c r="N2071" s="59" t="s">
        <v>468</v>
      </c>
      <c r="O2071" s="65" t="s">
        <v>281</v>
      </c>
      <c r="P2071" s="65" t="s">
        <v>3366</v>
      </c>
      <c r="Q2071" s="45" t="s">
        <v>396</v>
      </c>
      <c r="R2071" s="32" t="s">
        <v>231</v>
      </c>
      <c r="S2071" s="45" t="s">
        <v>69</v>
      </c>
      <c r="T2071" s="42" t="str">
        <f>VLOOKUP(Tabla1[[#This Row],[AREA]],Hoja1!A:B,2,FALSE)</f>
        <v>03. Participación ciudadana y deportes</v>
      </c>
      <c r="U2071" s="45" t="s">
        <v>192</v>
      </c>
      <c r="V2071" s="42" t="str">
        <f>VLOOKUP(Tabla1[[#This Row],[PROGRAMA]],Hoja1!A:B,2,FALSE)</f>
        <v>9241. Participación ciudadana</v>
      </c>
      <c r="W2071" s="45">
        <v>22</v>
      </c>
      <c r="X2071" s="45">
        <v>22602</v>
      </c>
    </row>
    <row r="2072" spans="1:24" x14ac:dyDescent="0.25">
      <c r="A2072" s="58">
        <v>220260015065</v>
      </c>
      <c r="B2072" s="59" t="s">
        <v>451</v>
      </c>
      <c r="C2072" s="60">
        <v>46148</v>
      </c>
      <c r="D2072" s="58">
        <v>22026003685</v>
      </c>
      <c r="E2072" s="59" t="s">
        <v>464</v>
      </c>
      <c r="F2072" s="61">
        <v>6352.5</v>
      </c>
      <c r="G2072" s="59" t="s">
        <v>3477</v>
      </c>
      <c r="H2072" s="59" t="s">
        <v>3478</v>
      </c>
      <c r="I2072" s="62">
        <v>220</v>
      </c>
      <c r="J2072" s="59" t="s">
        <v>455</v>
      </c>
      <c r="K2072" s="59" t="s">
        <v>455</v>
      </c>
      <c r="L2072" s="59" t="s">
        <v>456</v>
      </c>
      <c r="M2072" s="59" t="s">
        <v>467</v>
      </c>
      <c r="N2072" s="59" t="s">
        <v>468</v>
      </c>
      <c r="O2072" s="65" t="s">
        <v>281</v>
      </c>
      <c r="P2072" s="65" t="s">
        <v>3366</v>
      </c>
      <c r="Q2072" s="45" t="s">
        <v>396</v>
      </c>
      <c r="R2072" s="32" t="s">
        <v>231</v>
      </c>
      <c r="S2072" s="45" t="s">
        <v>75</v>
      </c>
      <c r="T2072" s="42" t="str">
        <f>VLOOKUP(Tabla1[[#This Row],[AREA]],Hoja1!A:B,2,FALSE)</f>
        <v>10. Personas mayores, familia y servicios sociales</v>
      </c>
      <c r="U2072" s="45" t="s">
        <v>132</v>
      </c>
      <c r="V2072" s="42" t="str">
        <f>VLOOKUP(Tabla1[[#This Row],[PROGRAMA]],Hoja1!A:B,2,FALSE)</f>
        <v>2312. Iniciativas sociales</v>
      </c>
      <c r="W2072" s="45">
        <v>22</v>
      </c>
      <c r="X2072" s="45">
        <v>22799</v>
      </c>
    </row>
    <row r="2073" spans="1:24" x14ac:dyDescent="0.25">
      <c r="A2073" s="58">
        <v>220260016333</v>
      </c>
      <c r="B2073" s="59" t="s">
        <v>451</v>
      </c>
      <c r="C2073" s="60">
        <v>46157</v>
      </c>
      <c r="D2073" s="58">
        <v>22026003901</v>
      </c>
      <c r="E2073" s="59" t="s">
        <v>581</v>
      </c>
      <c r="F2073" s="61">
        <v>6348.87</v>
      </c>
      <c r="G2073" s="59" t="s">
        <v>3479</v>
      </c>
      <c r="H2073" s="59" t="s">
        <v>3480</v>
      </c>
      <c r="I2073" s="62">
        <v>220</v>
      </c>
      <c r="J2073" s="59" t="s">
        <v>3481</v>
      </c>
      <c r="K2073" s="59" t="s">
        <v>1181</v>
      </c>
      <c r="L2073" s="59" t="s">
        <v>456</v>
      </c>
      <c r="M2073" s="59" t="s">
        <v>467</v>
      </c>
      <c r="N2073" s="59" t="s">
        <v>468</v>
      </c>
      <c r="O2073" s="65" t="s">
        <v>281</v>
      </c>
      <c r="P2073" s="65" t="s">
        <v>3366</v>
      </c>
      <c r="Q2073" s="45" t="s">
        <v>396</v>
      </c>
      <c r="R2073" s="32" t="s">
        <v>231</v>
      </c>
      <c r="S2073" s="45" t="s">
        <v>262</v>
      </c>
      <c r="T2073" s="42" t="str">
        <f>VLOOKUP(Tabla1[[#This Row],[AREA]],Hoja1!A:B,2,FALSE)</f>
        <v>11. Salud pública y seguridad ciudadana</v>
      </c>
      <c r="U2073" s="45" t="s">
        <v>112</v>
      </c>
      <c r="V2073" s="42" t="str">
        <f>VLOOKUP(Tabla1[[#This Row],[PROGRAMA]],Hoja1!A:B,2,FALSE)</f>
        <v>1361. Prevención y extinción de incencios</v>
      </c>
      <c r="W2073" s="45">
        <v>21</v>
      </c>
      <c r="X2073" s="45">
        <v>213</v>
      </c>
    </row>
    <row r="2074" spans="1:24" x14ac:dyDescent="0.25">
      <c r="A2074" s="58">
        <v>220260016869</v>
      </c>
      <c r="B2074" s="59" t="s">
        <v>451</v>
      </c>
      <c r="C2074" s="60">
        <v>46160</v>
      </c>
      <c r="D2074" s="58">
        <v>22026003943</v>
      </c>
      <c r="E2074" s="59" t="s">
        <v>1028</v>
      </c>
      <c r="F2074" s="61">
        <v>6171</v>
      </c>
      <c r="G2074" s="59" t="s">
        <v>22</v>
      </c>
      <c r="H2074" s="59" t="s">
        <v>3482</v>
      </c>
      <c r="I2074" s="62">
        <v>220</v>
      </c>
      <c r="J2074" s="59" t="s">
        <v>455</v>
      </c>
      <c r="K2074" s="59" t="s">
        <v>455</v>
      </c>
      <c r="L2074" s="59" t="s">
        <v>456</v>
      </c>
      <c r="M2074" s="59" t="s">
        <v>467</v>
      </c>
      <c r="N2074" s="59" t="s">
        <v>468</v>
      </c>
      <c r="O2074" s="65" t="s">
        <v>281</v>
      </c>
      <c r="P2074" s="65" t="s">
        <v>3366</v>
      </c>
      <c r="Q2074" s="45" t="s">
        <v>396</v>
      </c>
      <c r="R2074" s="32" t="s">
        <v>231</v>
      </c>
      <c r="S2074" s="45" t="s">
        <v>69</v>
      </c>
      <c r="T2074" s="42" t="str">
        <f>VLOOKUP(Tabla1[[#This Row],[AREA]],Hoja1!A:B,2,FALSE)</f>
        <v>03. Participación ciudadana y deportes</v>
      </c>
      <c r="U2074" s="45" t="s">
        <v>192</v>
      </c>
      <c r="V2074" s="42" t="str">
        <f>VLOOKUP(Tabla1[[#This Row],[PROGRAMA]],Hoja1!A:B,2,FALSE)</f>
        <v>9241. Participación ciudadana</v>
      </c>
      <c r="W2074" s="45">
        <v>22</v>
      </c>
      <c r="X2074" s="45">
        <v>22602</v>
      </c>
    </row>
    <row r="2075" spans="1:24" x14ac:dyDescent="0.25">
      <c r="A2075" s="58">
        <v>220260011809</v>
      </c>
      <c r="B2075" s="59" t="s">
        <v>451</v>
      </c>
      <c r="C2075" s="60">
        <v>46122</v>
      </c>
      <c r="D2075" s="58">
        <v>22026003344</v>
      </c>
      <c r="E2075" s="59" t="s">
        <v>983</v>
      </c>
      <c r="F2075" s="61">
        <v>6050</v>
      </c>
      <c r="G2075" s="59" t="s">
        <v>2491</v>
      </c>
      <c r="H2075" s="59" t="s">
        <v>3483</v>
      </c>
      <c r="I2075" s="62">
        <v>220</v>
      </c>
      <c r="J2075" s="59" t="s">
        <v>904</v>
      </c>
      <c r="K2075" s="59" t="s">
        <v>904</v>
      </c>
      <c r="L2075" s="59" t="s">
        <v>456</v>
      </c>
      <c r="M2075" s="59" t="s">
        <v>467</v>
      </c>
      <c r="N2075" s="59" t="s">
        <v>468</v>
      </c>
      <c r="O2075" s="65" t="s">
        <v>281</v>
      </c>
      <c r="P2075" s="65" t="s">
        <v>3366</v>
      </c>
      <c r="Q2075" s="45" t="s">
        <v>396</v>
      </c>
      <c r="R2075" s="32" t="s">
        <v>231</v>
      </c>
      <c r="S2075" s="45" t="s">
        <v>66</v>
      </c>
      <c r="T2075" s="42" t="str">
        <f>VLOOKUP(Tabla1[[#This Row],[AREA]],Hoja1!A:B,2,FALSE)</f>
        <v>01. Alcaldía</v>
      </c>
      <c r="U2075" s="45" t="s">
        <v>189</v>
      </c>
      <c r="V2075" s="42" t="str">
        <f>VLOOKUP(Tabla1[[#This Row],[PROGRAMA]],Hoja1!A:B,2,FALSE)</f>
        <v>9207. Gobierno y relaciones</v>
      </c>
      <c r="W2075" s="45">
        <v>22</v>
      </c>
      <c r="X2075" s="45">
        <v>22602</v>
      </c>
    </row>
    <row r="2076" spans="1:24" x14ac:dyDescent="0.25">
      <c r="A2076" s="58">
        <v>220260011811</v>
      </c>
      <c r="B2076" s="59" t="s">
        <v>451</v>
      </c>
      <c r="C2076" s="60">
        <v>46122</v>
      </c>
      <c r="D2076" s="58">
        <v>22026003347</v>
      </c>
      <c r="E2076" s="59" t="s">
        <v>983</v>
      </c>
      <c r="F2076" s="61">
        <v>6050</v>
      </c>
      <c r="G2076" s="59" t="s">
        <v>22</v>
      </c>
      <c r="H2076" s="59" t="s">
        <v>3484</v>
      </c>
      <c r="I2076" s="62">
        <v>220</v>
      </c>
      <c r="J2076" s="59" t="s">
        <v>455</v>
      </c>
      <c r="K2076" s="59" t="s">
        <v>455</v>
      </c>
      <c r="L2076" s="59" t="s">
        <v>456</v>
      </c>
      <c r="M2076" s="59" t="s">
        <v>467</v>
      </c>
      <c r="N2076" s="59" t="s">
        <v>468</v>
      </c>
      <c r="O2076" s="65" t="s">
        <v>281</v>
      </c>
      <c r="P2076" s="65" t="s">
        <v>3366</v>
      </c>
      <c r="Q2076" s="45" t="s">
        <v>396</v>
      </c>
      <c r="R2076" s="32" t="s">
        <v>231</v>
      </c>
      <c r="S2076" s="45" t="s">
        <v>66</v>
      </c>
      <c r="T2076" s="42" t="str">
        <f>VLOOKUP(Tabla1[[#This Row],[AREA]],Hoja1!A:B,2,FALSE)</f>
        <v>01. Alcaldía</v>
      </c>
      <c r="U2076" s="45" t="s">
        <v>189</v>
      </c>
      <c r="V2076" s="42" t="str">
        <f>VLOOKUP(Tabla1[[#This Row],[PROGRAMA]],Hoja1!A:B,2,FALSE)</f>
        <v>9207. Gobierno y relaciones</v>
      </c>
      <c r="W2076" s="45">
        <v>22</v>
      </c>
      <c r="X2076" s="45">
        <v>22602</v>
      </c>
    </row>
    <row r="2077" spans="1:24" x14ac:dyDescent="0.25">
      <c r="A2077" s="58">
        <v>220260011812</v>
      </c>
      <c r="B2077" s="59" t="s">
        <v>451</v>
      </c>
      <c r="C2077" s="60">
        <v>46122</v>
      </c>
      <c r="D2077" s="58">
        <v>22026003351</v>
      </c>
      <c r="E2077" s="59" t="s">
        <v>983</v>
      </c>
      <c r="F2077" s="61">
        <v>6050</v>
      </c>
      <c r="G2077" s="59" t="s">
        <v>1273</v>
      </c>
      <c r="H2077" s="59" t="s">
        <v>3485</v>
      </c>
      <c r="I2077" s="62">
        <v>220</v>
      </c>
      <c r="J2077" s="59" t="s">
        <v>455</v>
      </c>
      <c r="K2077" s="59" t="s">
        <v>455</v>
      </c>
      <c r="L2077" s="59" t="s">
        <v>456</v>
      </c>
      <c r="M2077" s="59" t="s">
        <v>467</v>
      </c>
      <c r="N2077" s="59" t="s">
        <v>468</v>
      </c>
      <c r="O2077" s="65" t="s">
        <v>281</v>
      </c>
      <c r="P2077" s="65" t="s">
        <v>3366</v>
      </c>
      <c r="Q2077" s="45" t="s">
        <v>396</v>
      </c>
      <c r="R2077" s="32" t="s">
        <v>231</v>
      </c>
      <c r="S2077" s="45" t="s">
        <v>66</v>
      </c>
      <c r="T2077" s="42" t="str">
        <f>VLOOKUP(Tabla1[[#This Row],[AREA]],Hoja1!A:B,2,FALSE)</f>
        <v>01. Alcaldía</v>
      </c>
      <c r="U2077" s="45" t="s">
        <v>189</v>
      </c>
      <c r="V2077" s="42" t="str">
        <f>VLOOKUP(Tabla1[[#This Row],[PROGRAMA]],Hoja1!A:B,2,FALSE)</f>
        <v>9207. Gobierno y relaciones</v>
      </c>
      <c r="W2077" s="45">
        <v>22</v>
      </c>
      <c r="X2077" s="45">
        <v>22602</v>
      </c>
    </row>
    <row r="2078" spans="1:24" x14ac:dyDescent="0.25">
      <c r="A2078" s="58">
        <v>220260012019</v>
      </c>
      <c r="B2078" s="59" t="s">
        <v>451</v>
      </c>
      <c r="C2078" s="60">
        <v>46126</v>
      </c>
      <c r="D2078" s="58">
        <v>22026003426</v>
      </c>
      <c r="E2078" s="59" t="s">
        <v>983</v>
      </c>
      <c r="F2078" s="61">
        <v>6050</v>
      </c>
      <c r="G2078" s="59" t="s">
        <v>3446</v>
      </c>
      <c r="H2078" s="59" t="s">
        <v>3486</v>
      </c>
      <c r="I2078" s="62">
        <v>220</v>
      </c>
      <c r="J2078" s="59" t="s">
        <v>494</v>
      </c>
      <c r="K2078" s="59" t="s">
        <v>494</v>
      </c>
      <c r="L2078" s="59" t="s">
        <v>456</v>
      </c>
      <c r="M2078" s="59" t="s">
        <v>467</v>
      </c>
      <c r="N2078" s="59" t="s">
        <v>468</v>
      </c>
      <c r="O2078" s="65" t="s">
        <v>281</v>
      </c>
      <c r="P2078" s="65" t="s">
        <v>3366</v>
      </c>
      <c r="Q2078" s="45" t="s">
        <v>396</v>
      </c>
      <c r="R2078" s="32" t="s">
        <v>231</v>
      </c>
      <c r="S2078" s="45" t="s">
        <v>66</v>
      </c>
      <c r="T2078" s="42" t="str">
        <f>VLOOKUP(Tabla1[[#This Row],[AREA]],Hoja1!A:B,2,FALSE)</f>
        <v>01. Alcaldía</v>
      </c>
      <c r="U2078" s="45" t="s">
        <v>189</v>
      </c>
      <c r="V2078" s="42" t="str">
        <f>VLOOKUP(Tabla1[[#This Row],[PROGRAMA]],Hoja1!A:B,2,FALSE)</f>
        <v>9207. Gobierno y relaciones</v>
      </c>
      <c r="W2078" s="45">
        <v>22</v>
      </c>
      <c r="X2078" s="45">
        <v>22602</v>
      </c>
    </row>
    <row r="2079" spans="1:24" x14ac:dyDescent="0.25">
      <c r="A2079" s="58">
        <v>220260020165</v>
      </c>
      <c r="B2079" s="59" t="s">
        <v>451</v>
      </c>
      <c r="C2079" s="60">
        <v>46171</v>
      </c>
      <c r="D2079" s="58">
        <v>22026003946</v>
      </c>
      <c r="E2079" s="59" t="s">
        <v>1028</v>
      </c>
      <c r="F2079" s="61">
        <v>6050</v>
      </c>
      <c r="G2079" s="59" t="s">
        <v>1273</v>
      </c>
      <c r="H2079" s="59" t="s">
        <v>3482</v>
      </c>
      <c r="I2079" s="62">
        <v>220</v>
      </c>
      <c r="J2079" s="59" t="s">
        <v>455</v>
      </c>
      <c r="K2079" s="59" t="s">
        <v>455</v>
      </c>
      <c r="L2079" s="59" t="s">
        <v>456</v>
      </c>
      <c r="M2079" s="59" t="s">
        <v>467</v>
      </c>
      <c r="N2079" s="59" t="s">
        <v>468</v>
      </c>
      <c r="O2079" s="65" t="s">
        <v>281</v>
      </c>
      <c r="P2079" s="65" t="s">
        <v>3366</v>
      </c>
      <c r="Q2079" s="45" t="s">
        <v>396</v>
      </c>
      <c r="R2079" s="32" t="s">
        <v>231</v>
      </c>
      <c r="S2079" s="45" t="s">
        <v>69</v>
      </c>
      <c r="T2079" s="42" t="str">
        <f>VLOOKUP(Tabla1[[#This Row],[AREA]],Hoja1!A:B,2,FALSE)</f>
        <v>03. Participación ciudadana y deportes</v>
      </c>
      <c r="U2079" s="45" t="s">
        <v>192</v>
      </c>
      <c r="V2079" s="42" t="str">
        <f>VLOOKUP(Tabla1[[#This Row],[PROGRAMA]],Hoja1!A:B,2,FALSE)</f>
        <v>9241. Participación ciudadana</v>
      </c>
      <c r="W2079" s="45">
        <v>22</v>
      </c>
      <c r="X2079" s="45">
        <v>22602</v>
      </c>
    </row>
    <row r="2080" spans="1:24" x14ac:dyDescent="0.25">
      <c r="A2080" s="58">
        <v>220260012024</v>
      </c>
      <c r="B2080" s="59" t="s">
        <v>451</v>
      </c>
      <c r="C2080" s="60">
        <v>46126</v>
      </c>
      <c r="D2080" s="58">
        <v>22026003325</v>
      </c>
      <c r="E2080" s="59" t="s">
        <v>3487</v>
      </c>
      <c r="F2080" s="61">
        <v>6000</v>
      </c>
      <c r="G2080" s="59" t="s">
        <v>3488</v>
      </c>
      <c r="H2080" s="59" t="s">
        <v>3489</v>
      </c>
      <c r="I2080" s="62">
        <v>220</v>
      </c>
      <c r="J2080" s="59" t="s">
        <v>1734</v>
      </c>
      <c r="K2080" s="59" t="s">
        <v>494</v>
      </c>
      <c r="L2080" s="59" t="s">
        <v>456</v>
      </c>
      <c r="M2080" s="59" t="s">
        <v>467</v>
      </c>
      <c r="N2080" s="59" t="s">
        <v>468</v>
      </c>
      <c r="O2080" s="65" t="s">
        <v>281</v>
      </c>
      <c r="P2080" s="65" t="s">
        <v>3366</v>
      </c>
      <c r="Q2080" s="45" t="s">
        <v>396</v>
      </c>
      <c r="R2080" s="32" t="s">
        <v>231</v>
      </c>
      <c r="S2080" s="45" t="s">
        <v>73</v>
      </c>
      <c r="T2080" s="42" t="str">
        <f>VLOOKUP(Tabla1[[#This Row],[AREA]],Hoja1!A:B,2,FALSE)</f>
        <v>08. Tráfico y movilidad</v>
      </c>
      <c r="U2080" s="45" t="s">
        <v>108</v>
      </c>
      <c r="V2080" s="42" t="str">
        <f>VLOOKUP(Tabla1[[#This Row],[PROGRAMA]],Hoja1!A:B,2,FALSE)</f>
        <v>1341. Movilidad</v>
      </c>
      <c r="W2080" s="45">
        <v>22</v>
      </c>
      <c r="X2080" s="45">
        <v>22699</v>
      </c>
    </row>
    <row r="2081" spans="1:24" x14ac:dyDescent="0.25">
      <c r="A2081" s="58">
        <v>220260014698</v>
      </c>
      <c r="B2081" s="59" t="s">
        <v>451</v>
      </c>
      <c r="C2081" s="60">
        <v>46142</v>
      </c>
      <c r="D2081" s="58">
        <v>22026003547</v>
      </c>
      <c r="E2081" s="59" t="s">
        <v>2586</v>
      </c>
      <c r="F2081" s="61">
        <v>6000</v>
      </c>
      <c r="G2081" s="59" t="s">
        <v>3490</v>
      </c>
      <c r="H2081" s="59" t="s">
        <v>3491</v>
      </c>
      <c r="I2081" s="62">
        <v>220</v>
      </c>
      <c r="J2081" s="59" t="s">
        <v>494</v>
      </c>
      <c r="K2081" s="59" t="s">
        <v>494</v>
      </c>
      <c r="L2081" s="59" t="s">
        <v>456</v>
      </c>
      <c r="M2081" s="59" t="s">
        <v>467</v>
      </c>
      <c r="N2081" s="59" t="s">
        <v>468</v>
      </c>
      <c r="O2081" s="65" t="s">
        <v>281</v>
      </c>
      <c r="P2081" s="65" t="s">
        <v>3366</v>
      </c>
      <c r="Q2081" s="45" t="s">
        <v>396</v>
      </c>
      <c r="R2081" s="32" t="s">
        <v>231</v>
      </c>
      <c r="S2081" s="45" t="s">
        <v>75</v>
      </c>
      <c r="T2081" s="42" t="str">
        <f>VLOOKUP(Tabla1[[#This Row],[AREA]],Hoja1!A:B,2,FALSE)</f>
        <v>10. Personas mayores, familia y servicios sociales</v>
      </c>
      <c r="U2081" s="45" t="s">
        <v>132</v>
      </c>
      <c r="V2081" s="42" t="str">
        <f>VLOOKUP(Tabla1[[#This Row],[PROGRAMA]],Hoja1!A:B,2,FALSE)</f>
        <v>2312. Iniciativas sociales</v>
      </c>
      <c r="W2081" s="45">
        <v>22</v>
      </c>
      <c r="X2081" s="45">
        <v>22617</v>
      </c>
    </row>
    <row r="2082" spans="1:24" x14ac:dyDescent="0.25">
      <c r="A2082" s="58">
        <v>220260015396</v>
      </c>
      <c r="B2082" s="59" t="s">
        <v>451</v>
      </c>
      <c r="C2082" s="60">
        <v>46149</v>
      </c>
      <c r="D2082" s="58">
        <v>22026003169</v>
      </c>
      <c r="E2082" s="59" t="s">
        <v>1718</v>
      </c>
      <c r="F2082" s="61">
        <v>107973.19</v>
      </c>
      <c r="G2082" s="59" t="s">
        <v>3492</v>
      </c>
      <c r="H2082" s="59" t="s">
        <v>3493</v>
      </c>
      <c r="I2082" s="62">
        <v>220</v>
      </c>
      <c r="J2082" s="59" t="s">
        <v>494</v>
      </c>
      <c r="K2082" s="59" t="s">
        <v>494</v>
      </c>
      <c r="L2082" s="59" t="s">
        <v>456</v>
      </c>
      <c r="M2082" s="59" t="s">
        <v>457</v>
      </c>
      <c r="N2082" s="59" t="s">
        <v>458</v>
      </c>
      <c r="O2082" s="65" t="s">
        <v>280</v>
      </c>
      <c r="P2082" s="65" t="s">
        <v>3366</v>
      </c>
      <c r="Q2082" s="45" t="s">
        <v>403</v>
      </c>
      <c r="R2082" s="32" t="s">
        <v>239</v>
      </c>
      <c r="S2082" s="45" t="s">
        <v>70</v>
      </c>
      <c r="T2082" s="42" t="str">
        <f>VLOOKUP(Tabla1[[#This Row],[AREA]],Hoja1!A:B,2,FALSE)</f>
        <v>04. Hacienda, personal y modernización administrativa</v>
      </c>
      <c r="U2082" s="45" t="s">
        <v>184</v>
      </c>
      <c r="V2082" s="42" t="str">
        <f>VLOOKUP(Tabla1[[#This Row],[PROGRAMA]],Hoja1!A:B,2,FALSE)</f>
        <v>9202. Gestión de recursos humanos</v>
      </c>
      <c r="W2082" s="45">
        <v>16</v>
      </c>
      <c r="X2082" s="45">
        <v>16205</v>
      </c>
    </row>
    <row r="2083" spans="1:24" x14ac:dyDescent="0.25">
      <c r="A2083" s="58">
        <v>220260016867</v>
      </c>
      <c r="B2083" s="59" t="s">
        <v>451</v>
      </c>
      <c r="C2083" s="60">
        <v>46160</v>
      </c>
      <c r="D2083" s="58">
        <v>22026003906</v>
      </c>
      <c r="E2083" s="59" t="s">
        <v>1019</v>
      </c>
      <c r="F2083" s="61">
        <v>5989.5</v>
      </c>
      <c r="G2083" s="59" t="s">
        <v>3071</v>
      </c>
      <c r="H2083" s="59" t="s">
        <v>3494</v>
      </c>
      <c r="I2083" s="62">
        <v>220</v>
      </c>
      <c r="J2083" s="59" t="s">
        <v>1349</v>
      </c>
      <c r="K2083" s="59" t="s">
        <v>455</v>
      </c>
      <c r="L2083" s="59" t="s">
        <v>473</v>
      </c>
      <c r="M2083" s="59" t="s">
        <v>467</v>
      </c>
      <c r="N2083" s="59" t="s">
        <v>468</v>
      </c>
      <c r="O2083" s="65" t="s">
        <v>281</v>
      </c>
      <c r="P2083" s="65" t="s">
        <v>3366</v>
      </c>
      <c r="Q2083" s="45" t="s">
        <v>396</v>
      </c>
      <c r="R2083" s="32" t="s">
        <v>231</v>
      </c>
      <c r="S2083" s="45" t="s">
        <v>262</v>
      </c>
      <c r="T2083" s="42" t="str">
        <f>VLOOKUP(Tabla1[[#This Row],[AREA]],Hoja1!A:B,2,FALSE)</f>
        <v>11. Salud pública y seguridad ciudadana</v>
      </c>
      <c r="U2083" s="45" t="s">
        <v>106</v>
      </c>
      <c r="V2083" s="42" t="str">
        <f>VLOOKUP(Tabla1[[#This Row],[PROGRAMA]],Hoja1!A:B,2,FALSE)</f>
        <v>1321. Policía municipal</v>
      </c>
      <c r="W2083" s="45">
        <v>22</v>
      </c>
      <c r="X2083" s="45">
        <v>22199</v>
      </c>
    </row>
    <row r="2084" spans="1:24" x14ac:dyDescent="0.25">
      <c r="A2084" s="58">
        <v>220260016868</v>
      </c>
      <c r="B2084" s="59" t="s">
        <v>451</v>
      </c>
      <c r="C2084" s="60">
        <v>46160</v>
      </c>
      <c r="D2084" s="58">
        <v>22026003908</v>
      </c>
      <c r="E2084" s="59" t="s">
        <v>1019</v>
      </c>
      <c r="F2084" s="61">
        <v>5965.3</v>
      </c>
      <c r="G2084" s="59" t="s">
        <v>3495</v>
      </c>
      <c r="H2084" s="59" t="s">
        <v>3496</v>
      </c>
      <c r="I2084" s="62">
        <v>220</v>
      </c>
      <c r="J2084" s="59" t="s">
        <v>455</v>
      </c>
      <c r="K2084" s="59" t="s">
        <v>455</v>
      </c>
      <c r="L2084" s="59" t="s">
        <v>473</v>
      </c>
      <c r="M2084" s="59" t="s">
        <v>467</v>
      </c>
      <c r="N2084" s="59" t="s">
        <v>468</v>
      </c>
      <c r="O2084" s="65" t="s">
        <v>281</v>
      </c>
      <c r="P2084" s="65" t="s">
        <v>3366</v>
      </c>
      <c r="Q2084" s="45" t="s">
        <v>396</v>
      </c>
      <c r="R2084" s="32" t="s">
        <v>231</v>
      </c>
      <c r="S2084" s="45" t="s">
        <v>262</v>
      </c>
      <c r="T2084" s="42" t="str">
        <f>VLOOKUP(Tabla1[[#This Row],[AREA]],Hoja1!A:B,2,FALSE)</f>
        <v>11. Salud pública y seguridad ciudadana</v>
      </c>
      <c r="U2084" s="45" t="s">
        <v>106</v>
      </c>
      <c r="V2084" s="42" t="str">
        <f>VLOOKUP(Tabla1[[#This Row],[PROGRAMA]],Hoja1!A:B,2,FALSE)</f>
        <v>1321. Policía municipal</v>
      </c>
      <c r="W2084" s="45">
        <v>22</v>
      </c>
      <c r="X2084" s="45">
        <v>22199</v>
      </c>
    </row>
    <row r="2085" spans="1:24" x14ac:dyDescent="0.25">
      <c r="A2085" s="58">
        <v>220260011002</v>
      </c>
      <c r="B2085" s="59" t="s">
        <v>451</v>
      </c>
      <c r="C2085" s="60">
        <v>46119</v>
      </c>
      <c r="D2085" s="58">
        <v>22026003174</v>
      </c>
      <c r="E2085" s="59" t="s">
        <v>3497</v>
      </c>
      <c r="F2085" s="61">
        <v>5929</v>
      </c>
      <c r="G2085" s="59" t="s">
        <v>3498</v>
      </c>
      <c r="H2085" s="59" t="s">
        <v>3499</v>
      </c>
      <c r="I2085" s="62">
        <v>220</v>
      </c>
      <c r="J2085" s="59" t="s">
        <v>455</v>
      </c>
      <c r="K2085" s="59" t="s">
        <v>455</v>
      </c>
      <c r="L2085" s="59" t="s">
        <v>456</v>
      </c>
      <c r="M2085" s="59" t="s">
        <v>467</v>
      </c>
      <c r="N2085" s="59" t="s">
        <v>468</v>
      </c>
      <c r="O2085" s="65" t="s">
        <v>281</v>
      </c>
      <c r="P2085" s="65" t="s">
        <v>3366</v>
      </c>
      <c r="Q2085" s="45" t="s">
        <v>396</v>
      </c>
      <c r="R2085" s="32" t="s">
        <v>231</v>
      </c>
      <c r="S2085" s="45" t="s">
        <v>262</v>
      </c>
      <c r="T2085" s="42" t="str">
        <f>VLOOKUP(Tabla1[[#This Row],[AREA]],Hoja1!A:B,2,FALSE)</f>
        <v>11. Salud pública y seguridad ciudadana</v>
      </c>
      <c r="U2085" s="45" t="s">
        <v>106</v>
      </c>
      <c r="V2085" s="42" t="str">
        <f>VLOOKUP(Tabla1[[#This Row],[PROGRAMA]],Hoja1!A:B,2,FALSE)</f>
        <v>1321. Policía municipal</v>
      </c>
      <c r="W2085" s="45">
        <v>22</v>
      </c>
      <c r="X2085" s="45">
        <v>22602</v>
      </c>
    </row>
    <row r="2086" spans="1:24" x14ac:dyDescent="0.25">
      <c r="A2086" s="58">
        <v>220250059041</v>
      </c>
      <c r="B2086" s="59" t="s">
        <v>451</v>
      </c>
      <c r="C2086" s="60">
        <v>46150</v>
      </c>
      <c r="D2086" s="58">
        <v>22025008126</v>
      </c>
      <c r="E2086" s="59" t="s">
        <v>3392</v>
      </c>
      <c r="F2086" s="61">
        <v>5847.93</v>
      </c>
      <c r="G2086" s="59" t="s">
        <v>3500</v>
      </c>
      <c r="H2086" s="59" t="s">
        <v>3501</v>
      </c>
      <c r="I2086" s="62">
        <v>220</v>
      </c>
      <c r="J2086" s="59" t="s">
        <v>455</v>
      </c>
      <c r="K2086" s="59" t="s">
        <v>455</v>
      </c>
      <c r="L2086" s="59" t="s">
        <v>456</v>
      </c>
      <c r="M2086" s="59" t="s">
        <v>467</v>
      </c>
      <c r="N2086" s="59" t="s">
        <v>468</v>
      </c>
      <c r="O2086" s="65" t="s">
        <v>281</v>
      </c>
      <c r="P2086" s="65" t="s">
        <v>3366</v>
      </c>
      <c r="Q2086" s="45" t="s">
        <v>397</v>
      </c>
      <c r="R2086" s="32" t="s">
        <v>232</v>
      </c>
      <c r="S2086" s="45" t="s">
        <v>262</v>
      </c>
      <c r="T2086" s="42" t="str">
        <f>VLOOKUP(Tabla1[[#This Row],[AREA]],Hoja1!A:B,2,FALSE)</f>
        <v>11. Salud pública y seguridad ciudadana</v>
      </c>
      <c r="U2086" s="45" t="s">
        <v>121</v>
      </c>
      <c r="V2086" s="42" t="str">
        <f>VLOOKUP(Tabla1[[#This Row],[PROGRAMA]],Hoja1!A:B,2,FALSE)</f>
        <v>1631. Limpieza viaria</v>
      </c>
      <c r="W2086" s="45">
        <v>62</v>
      </c>
      <c r="X2086" s="45">
        <v>622</v>
      </c>
    </row>
    <row r="2087" spans="1:24" x14ac:dyDescent="0.25">
      <c r="A2087" s="58">
        <v>220260020176</v>
      </c>
      <c r="B2087" s="59" t="s">
        <v>451</v>
      </c>
      <c r="C2087" s="60">
        <v>46171</v>
      </c>
      <c r="D2087" s="58">
        <v>22026004207</v>
      </c>
      <c r="E2087" s="59" t="s">
        <v>726</v>
      </c>
      <c r="F2087" s="61">
        <v>5719.37</v>
      </c>
      <c r="G2087" s="59" t="s">
        <v>910</v>
      </c>
      <c r="H2087" s="59" t="s">
        <v>3502</v>
      </c>
      <c r="I2087" s="62">
        <v>220</v>
      </c>
      <c r="J2087" s="59" t="s">
        <v>455</v>
      </c>
      <c r="K2087" s="59" t="s">
        <v>455</v>
      </c>
      <c r="L2087" s="59" t="s">
        <v>473</v>
      </c>
      <c r="M2087" s="59" t="s">
        <v>467</v>
      </c>
      <c r="N2087" s="59" t="s">
        <v>468</v>
      </c>
      <c r="O2087" s="65" t="s">
        <v>281</v>
      </c>
      <c r="P2087" s="65" t="s">
        <v>3366</v>
      </c>
      <c r="Q2087" s="45" t="s">
        <v>396</v>
      </c>
      <c r="R2087" s="32" t="s">
        <v>231</v>
      </c>
      <c r="S2087" s="45" t="s">
        <v>69</v>
      </c>
      <c r="T2087" s="42" t="str">
        <f>VLOOKUP(Tabla1[[#This Row],[AREA]],Hoja1!A:B,2,FALSE)</f>
        <v>03. Participación ciudadana y deportes</v>
      </c>
      <c r="U2087" s="45" t="s">
        <v>192</v>
      </c>
      <c r="V2087" s="42" t="str">
        <f>VLOOKUP(Tabla1[[#This Row],[PROGRAMA]],Hoja1!A:B,2,FALSE)</f>
        <v>9241. Participación ciudadana</v>
      </c>
      <c r="W2087" s="45">
        <v>21</v>
      </c>
      <c r="X2087" s="45">
        <v>213</v>
      </c>
    </row>
    <row r="2088" spans="1:24" x14ac:dyDescent="0.25">
      <c r="A2088" s="58">
        <v>220250032771</v>
      </c>
      <c r="B2088" s="59" t="s">
        <v>451</v>
      </c>
      <c r="C2088" s="60">
        <v>46150</v>
      </c>
      <c r="D2088" s="58">
        <v>22025004825</v>
      </c>
      <c r="E2088" s="59" t="s">
        <v>490</v>
      </c>
      <c r="F2088" s="61">
        <v>103775.34</v>
      </c>
      <c r="G2088" s="59" t="s">
        <v>1465</v>
      </c>
      <c r="H2088" s="59" t="s">
        <v>3503</v>
      </c>
      <c r="I2088" s="62">
        <v>220</v>
      </c>
      <c r="J2088" s="59" t="s">
        <v>494</v>
      </c>
      <c r="K2088" s="59" t="s">
        <v>494</v>
      </c>
      <c r="L2088" s="59" t="s">
        <v>456</v>
      </c>
      <c r="M2088" s="59" t="s">
        <v>457</v>
      </c>
      <c r="N2088" s="59" t="s">
        <v>458</v>
      </c>
      <c r="O2088" s="65" t="s">
        <v>276</v>
      </c>
      <c r="P2088" s="65" t="s">
        <v>3366</v>
      </c>
      <c r="Q2088" s="45" t="s">
        <v>397</v>
      </c>
      <c r="R2088" s="32" t="s">
        <v>232</v>
      </c>
      <c r="S2088" s="45" t="s">
        <v>72</v>
      </c>
      <c r="T2088" s="42" t="str">
        <f>VLOOKUP(Tabla1[[#This Row],[AREA]],Hoja1!A:B,2,FALSE)</f>
        <v>07. Medio ambiente</v>
      </c>
      <c r="U2088" s="45" t="s">
        <v>126</v>
      </c>
      <c r="V2088" s="42" t="str">
        <f>VLOOKUP(Tabla1[[#This Row],[PROGRAMA]],Hoja1!A:B,2,FALSE)</f>
        <v>1711. Parques y jardines</v>
      </c>
      <c r="W2088" s="45">
        <v>61</v>
      </c>
      <c r="X2088" s="45">
        <v>610</v>
      </c>
    </row>
    <row r="2089" spans="1:24" x14ac:dyDescent="0.25">
      <c r="A2089" s="58">
        <v>220260016870</v>
      </c>
      <c r="B2089" s="59" t="s">
        <v>451</v>
      </c>
      <c r="C2089" s="60">
        <v>46160</v>
      </c>
      <c r="D2089" s="58">
        <v>22026003945</v>
      </c>
      <c r="E2089" s="59" t="s">
        <v>1028</v>
      </c>
      <c r="F2089" s="61">
        <v>5687</v>
      </c>
      <c r="G2089" s="59" t="s">
        <v>256</v>
      </c>
      <c r="H2089" s="59" t="s">
        <v>3482</v>
      </c>
      <c r="I2089" s="62">
        <v>220</v>
      </c>
      <c r="J2089" s="59" t="s">
        <v>455</v>
      </c>
      <c r="K2089" s="59" t="s">
        <v>455</v>
      </c>
      <c r="L2089" s="59" t="s">
        <v>456</v>
      </c>
      <c r="M2089" s="59" t="s">
        <v>467</v>
      </c>
      <c r="N2089" s="59" t="s">
        <v>468</v>
      </c>
      <c r="O2089" s="65" t="s">
        <v>281</v>
      </c>
      <c r="P2089" s="65" t="s">
        <v>3366</v>
      </c>
      <c r="Q2089" s="45" t="s">
        <v>396</v>
      </c>
      <c r="R2089" s="32" t="s">
        <v>231</v>
      </c>
      <c r="S2089" s="45" t="s">
        <v>69</v>
      </c>
      <c r="T2089" s="42" t="str">
        <f>VLOOKUP(Tabla1[[#This Row],[AREA]],Hoja1!A:B,2,FALSE)</f>
        <v>03. Participación ciudadana y deportes</v>
      </c>
      <c r="U2089" s="45" t="s">
        <v>192</v>
      </c>
      <c r="V2089" s="42" t="str">
        <f>VLOOKUP(Tabla1[[#This Row],[PROGRAMA]],Hoja1!A:B,2,FALSE)</f>
        <v>9241. Participación ciudadana</v>
      </c>
      <c r="W2089" s="45">
        <v>22</v>
      </c>
      <c r="X2089" s="45">
        <v>22602</v>
      </c>
    </row>
    <row r="2090" spans="1:24" x14ac:dyDescent="0.25">
      <c r="A2090" s="58">
        <v>220260011098</v>
      </c>
      <c r="B2090" s="59" t="s">
        <v>451</v>
      </c>
      <c r="C2090" s="60">
        <v>46120</v>
      </c>
      <c r="D2090" s="58">
        <v>22026003178</v>
      </c>
      <c r="E2090" s="59" t="s">
        <v>682</v>
      </c>
      <c r="F2090" s="61">
        <v>100000</v>
      </c>
      <c r="G2090" s="59" t="s">
        <v>775</v>
      </c>
      <c r="H2090" s="59" t="s">
        <v>3504</v>
      </c>
      <c r="I2090" s="62">
        <v>220</v>
      </c>
      <c r="J2090" s="59" t="s">
        <v>494</v>
      </c>
      <c r="K2090" s="59" t="s">
        <v>494</v>
      </c>
      <c r="L2090" s="59" t="s">
        <v>456</v>
      </c>
      <c r="M2090" s="59" t="s">
        <v>457</v>
      </c>
      <c r="N2090" s="59" t="s">
        <v>458</v>
      </c>
      <c r="O2090" s="65" t="s">
        <v>280</v>
      </c>
      <c r="P2090" s="65" t="s">
        <v>3366</v>
      </c>
      <c r="Q2090" s="45" t="s">
        <v>396</v>
      </c>
      <c r="R2090" s="32" t="s">
        <v>231</v>
      </c>
      <c r="S2090" s="45" t="s">
        <v>262</v>
      </c>
      <c r="T2090" s="42" t="str">
        <f>VLOOKUP(Tabla1[[#This Row],[AREA]],Hoja1!A:B,2,FALSE)</f>
        <v>11. Salud pública y seguridad ciudadana</v>
      </c>
      <c r="U2090" s="45" t="s">
        <v>121</v>
      </c>
      <c r="V2090" s="42" t="str">
        <f>VLOOKUP(Tabla1[[#This Row],[PROGRAMA]],Hoja1!A:B,2,FALSE)</f>
        <v>1631. Limpieza viaria</v>
      </c>
      <c r="W2090" s="45">
        <v>22</v>
      </c>
      <c r="X2090" s="45">
        <v>22700</v>
      </c>
    </row>
    <row r="2091" spans="1:24" x14ac:dyDescent="0.25">
      <c r="A2091" s="58">
        <v>220260016171</v>
      </c>
      <c r="B2091" s="59" t="s">
        <v>451</v>
      </c>
      <c r="C2091" s="60">
        <v>46157</v>
      </c>
      <c r="D2091" s="58">
        <v>22026003829</v>
      </c>
      <c r="E2091" s="59" t="s">
        <v>3505</v>
      </c>
      <c r="F2091" s="61">
        <v>5470.51</v>
      </c>
      <c r="G2091" s="59" t="s">
        <v>17</v>
      </c>
      <c r="H2091" s="59" t="s">
        <v>3506</v>
      </c>
      <c r="I2091" s="62">
        <v>220</v>
      </c>
      <c r="J2091" s="59" t="s">
        <v>455</v>
      </c>
      <c r="K2091" s="59" t="s">
        <v>455</v>
      </c>
      <c r="L2091" s="59" t="s">
        <v>473</v>
      </c>
      <c r="M2091" s="59" t="s">
        <v>467</v>
      </c>
      <c r="N2091" s="59" t="s">
        <v>468</v>
      </c>
      <c r="O2091" s="65" t="s">
        <v>281</v>
      </c>
      <c r="P2091" s="65" t="s">
        <v>3366</v>
      </c>
      <c r="Q2091" s="45" t="s">
        <v>396</v>
      </c>
      <c r="R2091" s="32" t="s">
        <v>231</v>
      </c>
      <c r="S2091" s="45" t="s">
        <v>68</v>
      </c>
      <c r="T2091" s="42" t="str">
        <f>VLOOKUP(Tabla1[[#This Row],[AREA]],Hoja1!A:B,2,FALSE)</f>
        <v>02. Urbanismo y vivienda</v>
      </c>
      <c r="U2091" s="45" t="s">
        <v>197</v>
      </c>
      <c r="V2091" s="42" t="str">
        <f>VLOOKUP(Tabla1[[#This Row],[PROGRAMA]],Hoja1!A:B,2,FALSE)</f>
        <v>9332. Mantenimiento de edificios e instalaciones municipales</v>
      </c>
      <c r="W2091" s="45">
        <v>22</v>
      </c>
      <c r="X2091" s="45">
        <v>22701</v>
      </c>
    </row>
    <row r="2092" spans="1:24" x14ac:dyDescent="0.25">
      <c r="A2092" s="58">
        <v>220260017516</v>
      </c>
      <c r="B2092" s="59" t="s">
        <v>451</v>
      </c>
      <c r="C2092" s="60">
        <v>46163</v>
      </c>
      <c r="D2092" s="58">
        <v>22026003827</v>
      </c>
      <c r="E2092" s="59" t="s">
        <v>2707</v>
      </c>
      <c r="F2092" s="61">
        <v>88290.07</v>
      </c>
      <c r="G2092" s="59" t="s">
        <v>959</v>
      </c>
      <c r="H2092" s="59" t="s">
        <v>3507</v>
      </c>
      <c r="I2092" s="62">
        <v>220</v>
      </c>
      <c r="J2092" s="59" t="s">
        <v>961</v>
      </c>
      <c r="K2092" s="59" t="s">
        <v>494</v>
      </c>
      <c r="L2092" s="59" t="s">
        <v>473</v>
      </c>
      <c r="M2092" s="59" t="s">
        <v>457</v>
      </c>
      <c r="N2092" s="59" t="s">
        <v>458</v>
      </c>
      <c r="O2092" s="65" t="s">
        <v>280</v>
      </c>
      <c r="P2092" s="65" t="s">
        <v>3366</v>
      </c>
      <c r="Q2092" s="45" t="s">
        <v>396</v>
      </c>
      <c r="R2092" s="32" t="s">
        <v>231</v>
      </c>
      <c r="S2092" s="45" t="s">
        <v>262</v>
      </c>
      <c r="T2092" s="42" t="str">
        <f>VLOOKUP(Tabla1[[#This Row],[AREA]],Hoja1!A:B,2,FALSE)</f>
        <v>11. Salud pública y seguridad ciudadana</v>
      </c>
      <c r="U2092" s="45" t="s">
        <v>118</v>
      </c>
      <c r="V2092" s="42" t="str">
        <f>VLOOKUP(Tabla1[[#This Row],[PROGRAMA]],Hoja1!A:B,2,FALSE)</f>
        <v>1621. Recogida de residuos</v>
      </c>
      <c r="W2092" s="45">
        <v>22</v>
      </c>
      <c r="X2092" s="45">
        <v>22199</v>
      </c>
    </row>
    <row r="2093" spans="1:24" x14ac:dyDescent="0.25">
      <c r="A2093" s="58">
        <v>220250067935</v>
      </c>
      <c r="B2093" s="59" t="s">
        <v>451</v>
      </c>
      <c r="C2093" s="60">
        <v>46113</v>
      </c>
      <c r="D2093" s="58">
        <v>22025005695</v>
      </c>
      <c r="E2093" s="59" t="s">
        <v>650</v>
      </c>
      <c r="F2093" s="61">
        <v>96514.37</v>
      </c>
      <c r="G2093" s="59" t="s">
        <v>2530</v>
      </c>
      <c r="H2093" s="59" t="s">
        <v>3508</v>
      </c>
      <c r="I2093" s="62">
        <v>220</v>
      </c>
      <c r="J2093" s="59" t="s">
        <v>455</v>
      </c>
      <c r="K2093" s="59" t="s">
        <v>455</v>
      </c>
      <c r="L2093" s="59" t="s">
        <v>644</v>
      </c>
      <c r="M2093" s="59" t="s">
        <v>457</v>
      </c>
      <c r="N2093" s="59" t="s">
        <v>458</v>
      </c>
      <c r="O2093" s="65" t="s">
        <v>276</v>
      </c>
      <c r="P2093" s="65" t="s">
        <v>3366</v>
      </c>
      <c r="Q2093" s="45" t="s">
        <v>397</v>
      </c>
      <c r="R2093" s="32" t="s">
        <v>232</v>
      </c>
      <c r="S2093" s="45" t="s">
        <v>75</v>
      </c>
      <c r="T2093" s="42" t="str">
        <f>VLOOKUP(Tabla1[[#This Row],[AREA]],Hoja1!A:B,2,FALSE)</f>
        <v>10. Personas mayores, familia y servicios sociales</v>
      </c>
      <c r="U2093" s="45" t="s">
        <v>132</v>
      </c>
      <c r="V2093" s="42" t="str">
        <f>VLOOKUP(Tabla1[[#This Row],[PROGRAMA]],Hoja1!A:B,2,FALSE)</f>
        <v>2312. Iniciativas sociales</v>
      </c>
      <c r="W2093" s="45">
        <v>63</v>
      </c>
      <c r="X2093" s="45">
        <v>632</v>
      </c>
    </row>
    <row r="2094" spans="1:24" x14ac:dyDescent="0.25">
      <c r="A2094" s="58">
        <v>220250053811</v>
      </c>
      <c r="B2094" s="59" t="s">
        <v>451</v>
      </c>
      <c r="C2094" s="60">
        <v>46113</v>
      </c>
      <c r="D2094" s="58">
        <v>22025005378</v>
      </c>
      <c r="E2094" s="59" t="s">
        <v>650</v>
      </c>
      <c r="F2094" s="61">
        <v>93226.48</v>
      </c>
      <c r="G2094" s="59" t="s">
        <v>1633</v>
      </c>
      <c r="H2094" s="59" t="s">
        <v>3509</v>
      </c>
      <c r="I2094" s="62">
        <v>220</v>
      </c>
      <c r="J2094" s="59" t="s">
        <v>1635</v>
      </c>
      <c r="K2094" s="59" t="s">
        <v>455</v>
      </c>
      <c r="L2094" s="59" t="s">
        <v>644</v>
      </c>
      <c r="M2094" s="59" t="s">
        <v>457</v>
      </c>
      <c r="N2094" s="59" t="s">
        <v>458</v>
      </c>
      <c r="O2094" s="65" t="s">
        <v>276</v>
      </c>
      <c r="P2094" s="65" t="s">
        <v>3366</v>
      </c>
      <c r="Q2094" s="45" t="s">
        <v>397</v>
      </c>
      <c r="R2094" s="32" t="s">
        <v>232</v>
      </c>
      <c r="S2094" s="45" t="s">
        <v>75</v>
      </c>
      <c r="T2094" s="42" t="str">
        <f>VLOOKUP(Tabla1[[#This Row],[AREA]],Hoja1!A:B,2,FALSE)</f>
        <v>10. Personas mayores, familia y servicios sociales</v>
      </c>
      <c r="U2094" s="45" t="s">
        <v>132</v>
      </c>
      <c r="V2094" s="42" t="str">
        <f>VLOOKUP(Tabla1[[#This Row],[PROGRAMA]],Hoja1!A:B,2,FALSE)</f>
        <v>2312. Iniciativas sociales</v>
      </c>
      <c r="W2094" s="45">
        <v>63</v>
      </c>
      <c r="X2094" s="45">
        <v>632</v>
      </c>
    </row>
    <row r="2095" spans="1:24" x14ac:dyDescent="0.25">
      <c r="A2095" s="58">
        <v>220260011231</v>
      </c>
      <c r="B2095" s="59" t="s">
        <v>485</v>
      </c>
      <c r="C2095" s="60">
        <v>46120</v>
      </c>
      <c r="D2095" s="58">
        <v>22026001370</v>
      </c>
      <c r="E2095" s="59" t="s">
        <v>3510</v>
      </c>
      <c r="F2095" s="61">
        <v>998.71</v>
      </c>
      <c r="G2095" s="59" t="s">
        <v>487</v>
      </c>
      <c r="H2095" s="59" t="s">
        <v>3511</v>
      </c>
      <c r="I2095" s="62">
        <v>300</v>
      </c>
      <c r="J2095" s="59" t="s">
        <v>489</v>
      </c>
      <c r="K2095" s="59" t="s">
        <v>455</v>
      </c>
      <c r="L2095" s="59" t="s">
        <v>473</v>
      </c>
      <c r="M2095" s="59" t="s">
        <v>457</v>
      </c>
      <c r="N2095" s="59" t="s">
        <v>458</v>
      </c>
      <c r="O2095" s="65" t="s">
        <v>280</v>
      </c>
      <c r="P2095" s="65" t="s">
        <v>3366</v>
      </c>
      <c r="Q2095" s="45" t="s">
        <v>397</v>
      </c>
      <c r="R2095" s="32" t="s">
        <v>232</v>
      </c>
      <c r="S2095" s="45" t="s">
        <v>72</v>
      </c>
      <c r="T2095" s="42" t="str">
        <f>VLOOKUP(Tabla1[[#This Row],[AREA]],Hoja1!A:B,2,FALSE)</f>
        <v>07. Medio ambiente</v>
      </c>
      <c r="U2095" s="45" t="s">
        <v>126</v>
      </c>
      <c r="V2095" s="42" t="str">
        <f>VLOOKUP(Tabla1[[#This Row],[PROGRAMA]],Hoja1!A:B,2,FALSE)</f>
        <v>1711. Parques y jardines</v>
      </c>
      <c r="W2095" s="45">
        <v>61</v>
      </c>
      <c r="X2095" s="45">
        <v>619</v>
      </c>
    </row>
    <row r="2096" spans="1:24" x14ac:dyDescent="0.25">
      <c r="A2096" s="58">
        <v>220260012553</v>
      </c>
      <c r="B2096" s="59" t="s">
        <v>485</v>
      </c>
      <c r="C2096" s="60">
        <v>46132</v>
      </c>
      <c r="D2096" s="58">
        <v>22026001370</v>
      </c>
      <c r="E2096" s="59" t="s">
        <v>3510</v>
      </c>
      <c r="F2096" s="61">
        <v>998.71</v>
      </c>
      <c r="G2096" s="59" t="s">
        <v>487</v>
      </c>
      <c r="H2096" s="59" t="s">
        <v>488</v>
      </c>
      <c r="I2096" s="62">
        <v>300</v>
      </c>
      <c r="J2096" s="59" t="s">
        <v>489</v>
      </c>
      <c r="K2096" s="59" t="s">
        <v>455</v>
      </c>
      <c r="L2096" s="59" t="s">
        <v>473</v>
      </c>
      <c r="M2096" s="59" t="s">
        <v>457</v>
      </c>
      <c r="N2096" s="59" t="s">
        <v>458</v>
      </c>
      <c r="O2096" s="65" t="s">
        <v>280</v>
      </c>
      <c r="P2096" s="65" t="s">
        <v>3366</v>
      </c>
      <c r="Q2096" s="45" t="s">
        <v>397</v>
      </c>
      <c r="R2096" s="32" t="s">
        <v>232</v>
      </c>
      <c r="S2096" s="45" t="s">
        <v>72</v>
      </c>
      <c r="T2096" s="42" t="str">
        <f>VLOOKUP(Tabla1[[#This Row],[AREA]],Hoja1!A:B,2,FALSE)</f>
        <v>07. Medio ambiente</v>
      </c>
      <c r="U2096" s="45" t="s">
        <v>126</v>
      </c>
      <c r="V2096" s="42" t="str">
        <f>VLOOKUP(Tabla1[[#This Row],[PROGRAMA]],Hoja1!A:B,2,FALSE)</f>
        <v>1711. Parques y jardines</v>
      </c>
      <c r="W2096" s="45">
        <v>61</v>
      </c>
      <c r="X2096" s="45">
        <v>619</v>
      </c>
    </row>
    <row r="2097" spans="1:24" x14ac:dyDescent="0.25">
      <c r="A2097" s="58">
        <v>220250063877</v>
      </c>
      <c r="B2097" s="59" t="s">
        <v>451</v>
      </c>
      <c r="C2097" s="60">
        <v>46150</v>
      </c>
      <c r="D2097" s="58">
        <v>22025006437</v>
      </c>
      <c r="E2097" s="59" t="s">
        <v>3510</v>
      </c>
      <c r="F2097" s="61">
        <v>50232.45</v>
      </c>
      <c r="G2097" s="59" t="s">
        <v>487</v>
      </c>
      <c r="H2097" s="59" t="s">
        <v>3512</v>
      </c>
      <c r="I2097" s="62">
        <v>220</v>
      </c>
      <c r="J2097" s="59" t="s">
        <v>489</v>
      </c>
      <c r="K2097" s="59" t="s">
        <v>455</v>
      </c>
      <c r="L2097" s="59" t="s">
        <v>473</v>
      </c>
      <c r="M2097" s="59" t="s">
        <v>457</v>
      </c>
      <c r="N2097" s="59" t="s">
        <v>458</v>
      </c>
      <c r="O2097" s="65" t="s">
        <v>280</v>
      </c>
      <c r="P2097" s="65" t="s">
        <v>3366</v>
      </c>
      <c r="Q2097" s="45" t="s">
        <v>397</v>
      </c>
      <c r="R2097" s="32" t="s">
        <v>232</v>
      </c>
      <c r="S2097" s="45" t="s">
        <v>72</v>
      </c>
      <c r="T2097" s="42" t="str">
        <f>VLOOKUP(Tabla1[[#This Row],[AREA]],Hoja1!A:B,2,FALSE)</f>
        <v>07. Medio ambiente</v>
      </c>
      <c r="U2097" s="45" t="s">
        <v>126</v>
      </c>
      <c r="V2097" s="42" t="str">
        <f>VLOOKUP(Tabla1[[#This Row],[PROGRAMA]],Hoja1!A:B,2,FALSE)</f>
        <v>1711. Parques y jardines</v>
      </c>
      <c r="W2097" s="45">
        <v>61</v>
      </c>
      <c r="X2097" s="45">
        <v>619</v>
      </c>
    </row>
    <row r="2098" spans="1:24" x14ac:dyDescent="0.25">
      <c r="A2098" s="58">
        <v>220250070674</v>
      </c>
      <c r="B2098" s="59" t="s">
        <v>451</v>
      </c>
      <c r="C2098" s="60">
        <v>46150</v>
      </c>
      <c r="D2098" s="58">
        <v>22025004142</v>
      </c>
      <c r="E2098" s="59" t="s">
        <v>1257</v>
      </c>
      <c r="F2098" s="61">
        <v>87120</v>
      </c>
      <c r="G2098" s="59" t="s">
        <v>294</v>
      </c>
      <c r="H2098" s="59" t="s">
        <v>3513</v>
      </c>
      <c r="I2098" s="62">
        <v>220</v>
      </c>
      <c r="J2098" s="59" t="s">
        <v>1428</v>
      </c>
      <c r="K2098" s="59" t="s">
        <v>1182</v>
      </c>
      <c r="L2098" s="59" t="s">
        <v>473</v>
      </c>
      <c r="M2098" s="59" t="s">
        <v>457</v>
      </c>
      <c r="N2098" s="59" t="s">
        <v>458</v>
      </c>
      <c r="O2098" s="65" t="s">
        <v>276</v>
      </c>
      <c r="P2098" s="65" t="s">
        <v>3366</v>
      </c>
      <c r="Q2098" s="45" t="s">
        <v>397</v>
      </c>
      <c r="R2098" s="32" t="s">
        <v>232</v>
      </c>
      <c r="S2098" s="45" t="s">
        <v>262</v>
      </c>
      <c r="T2098" s="42" t="str">
        <f>VLOOKUP(Tabla1[[#This Row],[AREA]],Hoja1!A:B,2,FALSE)</f>
        <v>11. Salud pública y seguridad ciudadana</v>
      </c>
      <c r="U2098" s="45" t="s">
        <v>112</v>
      </c>
      <c r="V2098" s="42" t="str">
        <f>VLOOKUP(Tabla1[[#This Row],[PROGRAMA]],Hoja1!A:B,2,FALSE)</f>
        <v>1361. Prevención y extinción de incencios</v>
      </c>
      <c r="W2098" s="45">
        <v>62</v>
      </c>
      <c r="X2098" s="45">
        <v>623</v>
      </c>
    </row>
    <row r="2099" spans="1:24" x14ac:dyDescent="0.25">
      <c r="A2099" s="58">
        <v>220250036907</v>
      </c>
      <c r="B2099" s="59" t="s">
        <v>451</v>
      </c>
      <c r="C2099" s="60">
        <v>46150</v>
      </c>
      <c r="D2099" s="58">
        <v>22025002575</v>
      </c>
      <c r="E2099" s="59" t="s">
        <v>880</v>
      </c>
      <c r="F2099" s="61">
        <v>83699.78</v>
      </c>
      <c r="G2099" s="59" t="s">
        <v>881</v>
      </c>
      <c r="H2099" s="59" t="s">
        <v>3514</v>
      </c>
      <c r="I2099" s="62">
        <v>220</v>
      </c>
      <c r="J2099" s="59" t="s">
        <v>455</v>
      </c>
      <c r="K2099" s="59" t="s">
        <v>455</v>
      </c>
      <c r="L2099" s="59" t="s">
        <v>644</v>
      </c>
      <c r="M2099" s="59" t="s">
        <v>457</v>
      </c>
      <c r="N2099" s="59" t="s">
        <v>458</v>
      </c>
      <c r="O2099" s="65" t="s">
        <v>276</v>
      </c>
      <c r="P2099" s="65" t="s">
        <v>3366</v>
      </c>
      <c r="Q2099" s="45" t="s">
        <v>397</v>
      </c>
      <c r="R2099" s="32" t="s">
        <v>232</v>
      </c>
      <c r="S2099" s="45" t="s">
        <v>68</v>
      </c>
      <c r="T2099" s="42" t="str">
        <f>VLOOKUP(Tabla1[[#This Row],[AREA]],Hoja1!A:B,2,FALSE)</f>
        <v>02. Urbanismo y vivienda</v>
      </c>
      <c r="U2099" s="45" t="s">
        <v>115</v>
      </c>
      <c r="V2099" s="42" t="str">
        <f>VLOOKUP(Tabla1[[#This Row],[PROGRAMA]],Hoja1!A:B,2,FALSE)</f>
        <v>1511. Planficación y gestión del urbanismo</v>
      </c>
      <c r="W2099" s="45">
        <v>60</v>
      </c>
      <c r="X2099" s="45">
        <v>609</v>
      </c>
    </row>
    <row r="2100" spans="1:24" x14ac:dyDescent="0.25">
      <c r="A2100" s="58">
        <v>220260011035</v>
      </c>
      <c r="B2100" s="59" t="s">
        <v>485</v>
      </c>
      <c r="C2100" s="60">
        <v>46119</v>
      </c>
      <c r="D2100" s="58">
        <v>22026002463</v>
      </c>
      <c r="E2100" s="59" t="s">
        <v>3515</v>
      </c>
      <c r="F2100" s="61">
        <v>69856.929999999993</v>
      </c>
      <c r="G2100" s="59" t="s">
        <v>2233</v>
      </c>
      <c r="H2100" s="59" t="s">
        <v>3516</v>
      </c>
      <c r="I2100" s="62">
        <v>300</v>
      </c>
      <c r="J2100" s="59" t="s">
        <v>455</v>
      </c>
      <c r="K2100" s="59" t="s">
        <v>455</v>
      </c>
      <c r="L2100" s="59" t="s">
        <v>456</v>
      </c>
      <c r="M2100" s="59" t="s">
        <v>457</v>
      </c>
      <c r="N2100" s="59" t="s">
        <v>458</v>
      </c>
      <c r="O2100" s="65" t="s">
        <v>276</v>
      </c>
      <c r="P2100" s="65" t="s">
        <v>3366</v>
      </c>
      <c r="Q2100" s="45">
        <v>6</v>
      </c>
      <c r="R2100" s="32" t="s">
        <v>232</v>
      </c>
      <c r="S2100" s="45" t="s">
        <v>72</v>
      </c>
      <c r="T2100" s="42" t="str">
        <f>VLOOKUP(Tabla1[[#This Row],[AREA]],Hoja1!A:B,2,FALSE)</f>
        <v>07. Medio ambiente</v>
      </c>
      <c r="U2100" s="56" t="s">
        <v>119</v>
      </c>
      <c r="V2100" s="42" t="str">
        <f>VLOOKUP(Tabla1[[#This Row],[PROGRAMA]],Hoja1!A:B,2,FALSE)</f>
        <v>1623. Tratamiento de residuos</v>
      </c>
      <c r="W2100" s="45">
        <v>61</v>
      </c>
      <c r="X2100" s="45">
        <v>619</v>
      </c>
    </row>
    <row r="2101" spans="1:24" x14ac:dyDescent="0.25">
      <c r="A2101" s="58">
        <v>220260013913</v>
      </c>
      <c r="B2101" s="59" t="s">
        <v>729</v>
      </c>
      <c r="C2101" s="60">
        <v>46139</v>
      </c>
      <c r="D2101" s="58">
        <v>22026003232</v>
      </c>
      <c r="E2101" s="59" t="s">
        <v>1524</v>
      </c>
      <c r="F2101" s="61">
        <v>866.82</v>
      </c>
      <c r="G2101" s="59" t="s">
        <v>872</v>
      </c>
      <c r="H2101" s="59" t="s">
        <v>3517</v>
      </c>
      <c r="I2101" s="62">
        <v>240</v>
      </c>
      <c r="J2101" s="59" t="s">
        <v>493</v>
      </c>
      <c r="K2101" s="59" t="s">
        <v>494</v>
      </c>
      <c r="L2101" s="59" t="s">
        <v>456</v>
      </c>
      <c r="M2101" s="59" t="s">
        <v>457</v>
      </c>
      <c r="N2101" s="59" t="s">
        <v>458</v>
      </c>
      <c r="O2101" s="65" t="s">
        <v>276</v>
      </c>
      <c r="P2101" s="65" t="s">
        <v>3366</v>
      </c>
      <c r="Q2101" s="45" t="s">
        <v>396</v>
      </c>
      <c r="R2101" s="32" t="s">
        <v>231</v>
      </c>
      <c r="S2101" s="45" t="s">
        <v>262</v>
      </c>
      <c r="T2101" s="42" t="str">
        <f>VLOOKUP(Tabla1[[#This Row],[AREA]],Hoja1!A:B,2,FALSE)</f>
        <v>11. Salud pública y seguridad ciudadana</v>
      </c>
      <c r="U2101" s="45" t="s">
        <v>118</v>
      </c>
      <c r="V2101" s="42" t="str">
        <f>VLOOKUP(Tabla1[[#This Row],[PROGRAMA]],Hoja1!A:B,2,FALSE)</f>
        <v>1621. Recogida de residuos</v>
      </c>
      <c r="W2101" s="45">
        <v>22</v>
      </c>
      <c r="X2101" s="45">
        <v>22706</v>
      </c>
    </row>
    <row r="2102" spans="1:24" x14ac:dyDescent="0.25">
      <c r="A2102" s="58">
        <v>220260014348</v>
      </c>
      <c r="B2102" s="59" t="s">
        <v>485</v>
      </c>
      <c r="C2102" s="60">
        <v>46141</v>
      </c>
      <c r="D2102" s="58">
        <v>22026001028</v>
      </c>
      <c r="E2102" s="59" t="s">
        <v>645</v>
      </c>
      <c r="F2102" s="61">
        <v>67046.11</v>
      </c>
      <c r="G2102" s="59" t="s">
        <v>3518</v>
      </c>
      <c r="H2102" s="59" t="s">
        <v>3519</v>
      </c>
      <c r="I2102" s="62">
        <v>300</v>
      </c>
      <c r="J2102" s="59" t="s">
        <v>455</v>
      </c>
      <c r="K2102" s="59" t="s">
        <v>455</v>
      </c>
      <c r="L2102" s="59" t="s">
        <v>456</v>
      </c>
      <c r="M2102" s="59" t="s">
        <v>457</v>
      </c>
      <c r="N2102" s="59" t="s">
        <v>474</v>
      </c>
      <c r="O2102" s="65" t="s">
        <v>276</v>
      </c>
      <c r="P2102" s="65" t="s">
        <v>3366</v>
      </c>
      <c r="Q2102" s="45" t="s">
        <v>396</v>
      </c>
      <c r="R2102" s="32" t="s">
        <v>231</v>
      </c>
      <c r="S2102" s="45" t="s">
        <v>71</v>
      </c>
      <c r="T2102" s="42" t="str">
        <f>VLOOKUP(Tabla1[[#This Row],[AREA]],Hoja1!A:B,2,FALSE)</f>
        <v>06. Educación y cultura</v>
      </c>
      <c r="U2102" s="45" t="s">
        <v>149</v>
      </c>
      <c r="V2102" s="42" t="str">
        <f>VLOOKUP(Tabla1[[#This Row],[PROGRAMA]],Hoja1!A:B,2,FALSE)</f>
        <v>3261. Servicios complementarios de educación</v>
      </c>
      <c r="W2102" s="45">
        <v>22</v>
      </c>
      <c r="X2102" s="45">
        <v>22799</v>
      </c>
    </row>
    <row r="2103" spans="1:24" x14ac:dyDescent="0.25">
      <c r="A2103" s="58">
        <v>220250045651</v>
      </c>
      <c r="B2103" s="59" t="s">
        <v>451</v>
      </c>
      <c r="C2103" s="60">
        <v>46150</v>
      </c>
      <c r="D2103" s="58">
        <v>22025002825</v>
      </c>
      <c r="E2103" s="59" t="s">
        <v>880</v>
      </c>
      <c r="F2103" s="61">
        <v>46131.68</v>
      </c>
      <c r="G2103" s="59" t="s">
        <v>2732</v>
      </c>
      <c r="H2103" s="59" t="s">
        <v>3520</v>
      </c>
      <c r="I2103" s="62">
        <v>220</v>
      </c>
      <c r="J2103" s="59" t="s">
        <v>478</v>
      </c>
      <c r="K2103" s="59" t="s">
        <v>478</v>
      </c>
      <c r="L2103" s="59" t="s">
        <v>456</v>
      </c>
      <c r="M2103" s="59" t="s">
        <v>457</v>
      </c>
      <c r="N2103" s="59" t="s">
        <v>458</v>
      </c>
      <c r="O2103" s="65" t="s">
        <v>276</v>
      </c>
      <c r="P2103" s="65" t="s">
        <v>3366</v>
      </c>
      <c r="Q2103" s="45" t="s">
        <v>397</v>
      </c>
      <c r="R2103" s="32" t="s">
        <v>232</v>
      </c>
      <c r="S2103" s="45" t="s">
        <v>68</v>
      </c>
      <c r="T2103" s="42" t="str">
        <f>VLOOKUP(Tabla1[[#This Row],[AREA]],Hoja1!A:B,2,FALSE)</f>
        <v>02. Urbanismo y vivienda</v>
      </c>
      <c r="U2103" s="45" t="s">
        <v>115</v>
      </c>
      <c r="V2103" s="42" t="str">
        <f>VLOOKUP(Tabla1[[#This Row],[PROGRAMA]],Hoja1!A:B,2,FALSE)</f>
        <v>1511. Planficación y gestión del urbanismo</v>
      </c>
      <c r="W2103" s="45">
        <v>60</v>
      </c>
      <c r="X2103" s="45">
        <v>609</v>
      </c>
    </row>
    <row r="2104" spans="1:24" x14ac:dyDescent="0.25">
      <c r="A2104" s="58">
        <v>220250061370</v>
      </c>
      <c r="B2104" s="59" t="s">
        <v>451</v>
      </c>
      <c r="C2104" s="60">
        <v>46150</v>
      </c>
      <c r="D2104" s="58">
        <v>22025006620</v>
      </c>
      <c r="E2104" s="59" t="s">
        <v>2188</v>
      </c>
      <c r="F2104" s="61">
        <v>5449.6</v>
      </c>
      <c r="G2104" s="59" t="s">
        <v>3521</v>
      </c>
      <c r="H2104" s="59" t="s">
        <v>3522</v>
      </c>
      <c r="I2104" s="62">
        <v>220</v>
      </c>
      <c r="J2104" s="59" t="s">
        <v>455</v>
      </c>
      <c r="K2104" s="59" t="s">
        <v>455</v>
      </c>
      <c r="L2104" s="59" t="s">
        <v>456</v>
      </c>
      <c r="M2104" s="59" t="s">
        <v>467</v>
      </c>
      <c r="N2104" s="59" t="s">
        <v>468</v>
      </c>
      <c r="O2104" s="65" t="s">
        <v>281</v>
      </c>
      <c r="P2104" s="65" t="s">
        <v>3366</v>
      </c>
      <c r="Q2104" s="45" t="s">
        <v>397</v>
      </c>
      <c r="R2104" s="32" t="s">
        <v>232</v>
      </c>
      <c r="S2104" s="45" t="s">
        <v>262</v>
      </c>
      <c r="T2104" s="42" t="str">
        <f>VLOOKUP(Tabla1[[#This Row],[AREA]],Hoja1!A:B,2,FALSE)</f>
        <v>11. Salud pública y seguridad ciudadana</v>
      </c>
      <c r="U2104" s="45" t="s">
        <v>106</v>
      </c>
      <c r="V2104" s="42" t="str">
        <f>VLOOKUP(Tabla1[[#This Row],[PROGRAMA]],Hoja1!A:B,2,FALSE)</f>
        <v>1321. Policía municipal</v>
      </c>
      <c r="W2104" s="45">
        <v>63</v>
      </c>
      <c r="X2104" s="45">
        <v>632</v>
      </c>
    </row>
    <row r="2105" spans="1:24" x14ac:dyDescent="0.25">
      <c r="A2105" s="58">
        <v>220250063365</v>
      </c>
      <c r="B2105" s="59" t="s">
        <v>451</v>
      </c>
      <c r="C2105" s="60">
        <v>46150</v>
      </c>
      <c r="D2105" s="58">
        <v>22025008594</v>
      </c>
      <c r="E2105" s="59" t="s">
        <v>3510</v>
      </c>
      <c r="F2105" s="61">
        <v>39090.26</v>
      </c>
      <c r="G2105" s="59" t="s">
        <v>1166</v>
      </c>
      <c r="H2105" s="59" t="s">
        <v>3523</v>
      </c>
      <c r="I2105" s="62">
        <v>220</v>
      </c>
      <c r="J2105" s="59" t="s">
        <v>494</v>
      </c>
      <c r="K2105" s="59" t="s">
        <v>494</v>
      </c>
      <c r="L2105" s="59" t="s">
        <v>644</v>
      </c>
      <c r="M2105" s="59" t="s">
        <v>457</v>
      </c>
      <c r="N2105" s="59" t="s">
        <v>458</v>
      </c>
      <c r="O2105" s="65" t="s">
        <v>276</v>
      </c>
      <c r="P2105" s="65" t="s">
        <v>3366</v>
      </c>
      <c r="Q2105" s="45" t="s">
        <v>397</v>
      </c>
      <c r="R2105" s="32" t="s">
        <v>232</v>
      </c>
      <c r="S2105" s="45" t="s">
        <v>72</v>
      </c>
      <c r="T2105" s="42" t="str">
        <f>VLOOKUP(Tabla1[[#This Row],[AREA]],Hoja1!A:B,2,FALSE)</f>
        <v>07. Medio ambiente</v>
      </c>
      <c r="U2105" s="45" t="s">
        <v>126</v>
      </c>
      <c r="V2105" s="42" t="str">
        <f>VLOOKUP(Tabla1[[#This Row],[PROGRAMA]],Hoja1!A:B,2,FALSE)</f>
        <v>1711. Parques y jardines</v>
      </c>
      <c r="W2105" s="45">
        <v>61</v>
      </c>
      <c r="X2105" s="45">
        <v>619</v>
      </c>
    </row>
    <row r="2106" spans="1:24" x14ac:dyDescent="0.25">
      <c r="A2106" s="58">
        <v>220260011810</v>
      </c>
      <c r="B2106" s="59" t="s">
        <v>451</v>
      </c>
      <c r="C2106" s="60">
        <v>46122</v>
      </c>
      <c r="D2106" s="58">
        <v>22026003346</v>
      </c>
      <c r="E2106" s="59" t="s">
        <v>983</v>
      </c>
      <c r="F2106" s="61">
        <v>5445</v>
      </c>
      <c r="G2106" s="59" t="s">
        <v>256</v>
      </c>
      <c r="H2106" s="59" t="s">
        <v>3524</v>
      </c>
      <c r="I2106" s="62">
        <v>220</v>
      </c>
      <c r="J2106" s="59" t="s">
        <v>455</v>
      </c>
      <c r="K2106" s="59" t="s">
        <v>455</v>
      </c>
      <c r="L2106" s="59" t="s">
        <v>456</v>
      </c>
      <c r="M2106" s="59" t="s">
        <v>467</v>
      </c>
      <c r="N2106" s="59" t="s">
        <v>468</v>
      </c>
      <c r="O2106" s="65" t="s">
        <v>281</v>
      </c>
      <c r="P2106" s="65" t="s">
        <v>3366</v>
      </c>
      <c r="Q2106" s="45" t="s">
        <v>396</v>
      </c>
      <c r="R2106" s="32" t="s">
        <v>231</v>
      </c>
      <c r="S2106" s="45" t="s">
        <v>66</v>
      </c>
      <c r="T2106" s="42" t="str">
        <f>VLOOKUP(Tabla1[[#This Row],[AREA]],Hoja1!A:B,2,FALSE)</f>
        <v>01. Alcaldía</v>
      </c>
      <c r="U2106" s="45" t="s">
        <v>189</v>
      </c>
      <c r="V2106" s="42" t="str">
        <f>VLOOKUP(Tabla1[[#This Row],[PROGRAMA]],Hoja1!A:B,2,FALSE)</f>
        <v>9207. Gobierno y relaciones</v>
      </c>
      <c r="W2106" s="45">
        <v>22</v>
      </c>
      <c r="X2106" s="45">
        <v>22602</v>
      </c>
    </row>
    <row r="2107" spans="1:24" x14ac:dyDescent="0.25">
      <c r="A2107" s="58">
        <v>220260016352</v>
      </c>
      <c r="B2107" s="59" t="s">
        <v>451</v>
      </c>
      <c r="C2107" s="60">
        <v>46157</v>
      </c>
      <c r="D2107" s="58">
        <v>22026003801</v>
      </c>
      <c r="E2107" s="59" t="s">
        <v>504</v>
      </c>
      <c r="F2107" s="61">
        <v>5434.51</v>
      </c>
      <c r="G2107" s="59" t="s">
        <v>3525</v>
      </c>
      <c r="H2107" s="59" t="s">
        <v>3526</v>
      </c>
      <c r="I2107" s="62">
        <v>220</v>
      </c>
      <c r="J2107" s="59" t="s">
        <v>455</v>
      </c>
      <c r="K2107" s="59" t="s">
        <v>455</v>
      </c>
      <c r="L2107" s="59" t="s">
        <v>456</v>
      </c>
      <c r="M2107" s="59" t="s">
        <v>467</v>
      </c>
      <c r="N2107" s="59" t="s">
        <v>468</v>
      </c>
      <c r="O2107" s="65" t="s">
        <v>281</v>
      </c>
      <c r="P2107" s="65" t="s">
        <v>3366</v>
      </c>
      <c r="Q2107" s="45" t="s">
        <v>396</v>
      </c>
      <c r="R2107" s="32" t="s">
        <v>231</v>
      </c>
      <c r="S2107" s="45" t="s">
        <v>74</v>
      </c>
      <c r="T2107" s="42" t="str">
        <f>VLOOKUP(Tabla1[[#This Row],[AREA]],Hoja1!A:B,2,FALSE)</f>
        <v>09. Turismo, eventos y marca ciudad</v>
      </c>
      <c r="U2107" s="45" t="s">
        <v>176</v>
      </c>
      <c r="V2107" s="42" t="str">
        <f>VLOOKUP(Tabla1[[#This Row],[PROGRAMA]],Hoja1!A:B,2,FALSE)</f>
        <v>4321. Turismo</v>
      </c>
      <c r="W2107" s="45">
        <v>21</v>
      </c>
      <c r="X2107" s="45">
        <v>213</v>
      </c>
    </row>
    <row r="2108" spans="1:24" x14ac:dyDescent="0.25">
      <c r="A2108" s="58">
        <v>220260016871</v>
      </c>
      <c r="B2108" s="59" t="s">
        <v>451</v>
      </c>
      <c r="C2108" s="60">
        <v>46160</v>
      </c>
      <c r="D2108" s="58">
        <v>22026003731</v>
      </c>
      <c r="E2108" s="59" t="s">
        <v>665</v>
      </c>
      <c r="F2108" s="61">
        <v>5426.85</v>
      </c>
      <c r="G2108" s="59" t="s">
        <v>3527</v>
      </c>
      <c r="H2108" s="59" t="s">
        <v>3528</v>
      </c>
      <c r="I2108" s="62">
        <v>220</v>
      </c>
      <c r="J2108" s="59" t="s">
        <v>455</v>
      </c>
      <c r="K2108" s="59" t="s">
        <v>455</v>
      </c>
      <c r="L2108" s="59" t="s">
        <v>456</v>
      </c>
      <c r="M2108" s="59" t="s">
        <v>467</v>
      </c>
      <c r="N2108" s="59" t="s">
        <v>468</v>
      </c>
      <c r="O2108" s="65" t="s">
        <v>281</v>
      </c>
      <c r="P2108" s="65" t="s">
        <v>3366</v>
      </c>
      <c r="Q2108" s="45" t="s">
        <v>396</v>
      </c>
      <c r="R2108" s="32" t="s">
        <v>231</v>
      </c>
      <c r="S2108" s="45" t="s">
        <v>66</v>
      </c>
      <c r="T2108" s="42" t="str">
        <f>VLOOKUP(Tabla1[[#This Row],[AREA]],Hoja1!A:B,2,FALSE)</f>
        <v>01. Alcaldía</v>
      </c>
      <c r="U2108" s="45" t="s">
        <v>265</v>
      </c>
      <c r="V2108" s="42" t="str">
        <f>VLOOKUP(Tabla1[[#This Row],[PROGRAMA]],Hoja1!A:B,2,FALSE)</f>
        <v>4331. Desarrollo empresarial</v>
      </c>
      <c r="W2108" s="45">
        <v>22</v>
      </c>
      <c r="X2108" s="45">
        <v>22799</v>
      </c>
    </row>
    <row r="2109" spans="1:24" x14ac:dyDescent="0.25">
      <c r="A2109" s="58">
        <v>220250025128</v>
      </c>
      <c r="B2109" s="59" t="s">
        <v>451</v>
      </c>
      <c r="C2109" s="60">
        <v>46113</v>
      </c>
      <c r="D2109" s="58">
        <v>22025004675</v>
      </c>
      <c r="E2109" s="59" t="s">
        <v>3529</v>
      </c>
      <c r="F2109" s="61">
        <v>5408.7</v>
      </c>
      <c r="G2109" s="59" t="s">
        <v>651</v>
      </c>
      <c r="H2109" s="59" t="s">
        <v>3530</v>
      </c>
      <c r="I2109" s="62">
        <v>220</v>
      </c>
      <c r="J2109" s="59" t="s">
        <v>455</v>
      </c>
      <c r="K2109" s="59" t="s">
        <v>455</v>
      </c>
      <c r="L2109" s="59" t="s">
        <v>456</v>
      </c>
      <c r="M2109" s="59" t="s">
        <v>467</v>
      </c>
      <c r="N2109" s="59" t="s">
        <v>468</v>
      </c>
      <c r="O2109" s="65" t="s">
        <v>281</v>
      </c>
      <c r="P2109" s="65" t="s">
        <v>3366</v>
      </c>
      <c r="Q2109" s="45" t="s">
        <v>397</v>
      </c>
      <c r="R2109" s="32" t="s">
        <v>232</v>
      </c>
      <c r="S2109" s="45" t="s">
        <v>69</v>
      </c>
      <c r="T2109" s="42" t="str">
        <f>VLOOKUP(Tabla1[[#This Row],[AREA]],Hoja1!A:B,2,FALSE)</f>
        <v>03. Participación ciudadana y deportes</v>
      </c>
      <c r="U2109" s="45" t="s">
        <v>192</v>
      </c>
      <c r="V2109" s="42" t="str">
        <f>VLOOKUP(Tabla1[[#This Row],[PROGRAMA]],Hoja1!A:B,2,FALSE)</f>
        <v>9241. Participación ciudadana</v>
      </c>
      <c r="W2109" s="45">
        <v>63</v>
      </c>
      <c r="X2109" s="45">
        <v>633</v>
      </c>
    </row>
    <row r="2110" spans="1:24" x14ac:dyDescent="0.25">
      <c r="A2110" s="58">
        <v>220260017509</v>
      </c>
      <c r="B2110" s="59" t="s">
        <v>451</v>
      </c>
      <c r="C2110" s="60">
        <v>46162</v>
      </c>
      <c r="D2110" s="58">
        <v>22026002816</v>
      </c>
      <c r="E2110" s="59" t="s">
        <v>469</v>
      </c>
      <c r="F2110" s="61">
        <v>37620.410000000003</v>
      </c>
      <c r="G2110" s="59" t="s">
        <v>33</v>
      </c>
      <c r="H2110" s="59" t="s">
        <v>3531</v>
      </c>
      <c r="I2110" s="62">
        <v>220</v>
      </c>
      <c r="J2110" s="59" t="s">
        <v>636</v>
      </c>
      <c r="K2110" s="59" t="s">
        <v>636</v>
      </c>
      <c r="L2110" s="59" t="s">
        <v>473</v>
      </c>
      <c r="M2110" s="59" t="s">
        <v>457</v>
      </c>
      <c r="N2110" s="59" t="s">
        <v>458</v>
      </c>
      <c r="O2110" s="65" t="s">
        <v>276</v>
      </c>
      <c r="P2110" s="65" t="s">
        <v>3366</v>
      </c>
      <c r="Q2110" s="45" t="s">
        <v>397</v>
      </c>
      <c r="R2110" s="32" t="s">
        <v>232</v>
      </c>
      <c r="S2110" s="45" t="s">
        <v>70</v>
      </c>
      <c r="T2110" s="42" t="str">
        <f>VLOOKUP(Tabla1[[#This Row],[AREA]],Hoja1!A:B,2,FALSE)</f>
        <v>04. Hacienda, personal y modernización administrativa</v>
      </c>
      <c r="U2110" s="45" t="s">
        <v>186</v>
      </c>
      <c r="V2110" s="42" t="str">
        <f>VLOOKUP(Tabla1[[#This Row],[PROGRAMA]],Hoja1!A:B,2,FALSE)</f>
        <v>9204. Tecnologías de la información y comunicación</v>
      </c>
      <c r="W2110" s="45">
        <v>64</v>
      </c>
      <c r="X2110" s="45">
        <v>641</v>
      </c>
    </row>
    <row r="2111" spans="1:24" x14ac:dyDescent="0.25">
      <c r="A2111" s="58">
        <v>220260016849</v>
      </c>
      <c r="B2111" s="59" t="s">
        <v>451</v>
      </c>
      <c r="C2111" s="60">
        <v>46160</v>
      </c>
      <c r="D2111" s="58">
        <v>22026003716</v>
      </c>
      <c r="E2111" s="59" t="s">
        <v>617</v>
      </c>
      <c r="F2111" s="61">
        <v>5384.5</v>
      </c>
      <c r="G2111" s="59" t="s">
        <v>13</v>
      </c>
      <c r="H2111" s="59" t="s">
        <v>3532</v>
      </c>
      <c r="I2111" s="62">
        <v>220</v>
      </c>
      <c r="J2111" s="59" t="s">
        <v>455</v>
      </c>
      <c r="K2111" s="59" t="s">
        <v>455</v>
      </c>
      <c r="L2111" s="59" t="s">
        <v>456</v>
      </c>
      <c r="M2111" s="59" t="s">
        <v>467</v>
      </c>
      <c r="N2111" s="59" t="s">
        <v>468</v>
      </c>
      <c r="O2111" s="65" t="s">
        <v>281</v>
      </c>
      <c r="P2111" s="65" t="s">
        <v>3366</v>
      </c>
      <c r="Q2111" s="45" t="s">
        <v>396</v>
      </c>
      <c r="R2111" s="32" t="s">
        <v>231</v>
      </c>
      <c r="S2111" s="45" t="s">
        <v>75</v>
      </c>
      <c r="T2111" s="42" t="str">
        <f>VLOOKUP(Tabla1[[#This Row],[AREA]],Hoja1!A:B,2,FALSE)</f>
        <v>10. Personas mayores, familia y servicios sociales</v>
      </c>
      <c r="U2111" s="45" t="s">
        <v>132</v>
      </c>
      <c r="V2111" s="42" t="str">
        <f>VLOOKUP(Tabla1[[#This Row],[PROGRAMA]],Hoja1!A:B,2,FALSE)</f>
        <v>2312. Iniciativas sociales</v>
      </c>
      <c r="W2111" s="45">
        <v>21</v>
      </c>
      <c r="X2111" s="45">
        <v>213</v>
      </c>
    </row>
    <row r="2112" spans="1:24" x14ac:dyDescent="0.25">
      <c r="A2112" s="58">
        <v>220260015987</v>
      </c>
      <c r="B2112" s="59" t="s">
        <v>451</v>
      </c>
      <c r="C2112" s="60">
        <v>46156</v>
      </c>
      <c r="D2112" s="58">
        <v>22026003477</v>
      </c>
      <c r="E2112" s="59" t="s">
        <v>553</v>
      </c>
      <c r="F2112" s="61">
        <v>5167.91</v>
      </c>
      <c r="G2112" s="59" t="s">
        <v>3533</v>
      </c>
      <c r="H2112" s="59" t="s">
        <v>3534</v>
      </c>
      <c r="I2112" s="62">
        <v>220</v>
      </c>
      <c r="J2112" s="59" t="s">
        <v>3535</v>
      </c>
      <c r="K2112" s="59" t="s">
        <v>904</v>
      </c>
      <c r="L2112" s="59" t="s">
        <v>473</v>
      </c>
      <c r="M2112" s="59" t="s">
        <v>467</v>
      </c>
      <c r="N2112" s="59" t="s">
        <v>468</v>
      </c>
      <c r="O2112" s="65" t="s">
        <v>281</v>
      </c>
      <c r="P2112" s="65" t="s">
        <v>3366</v>
      </c>
      <c r="Q2112" s="45" t="s">
        <v>396</v>
      </c>
      <c r="R2112" s="32" t="s">
        <v>231</v>
      </c>
      <c r="S2112" s="45" t="s">
        <v>261</v>
      </c>
      <c r="T2112" s="42" t="str">
        <f>VLOOKUP(Tabla1[[#This Row],[AREA]],Hoja1!A:B,2,FALSE)</f>
        <v>05. Comercio, mercados y consumo</v>
      </c>
      <c r="U2112" s="45" t="s">
        <v>174</v>
      </c>
      <c r="V2112" s="42" t="str">
        <f>VLOOKUP(Tabla1[[#This Row],[PROGRAMA]],Hoja1!A:B,2,FALSE)</f>
        <v>4312. Mercados</v>
      </c>
      <c r="W2112" s="45">
        <v>22</v>
      </c>
      <c r="X2112" s="45">
        <v>22799</v>
      </c>
    </row>
    <row r="2113" spans="1:24" x14ac:dyDescent="0.25">
      <c r="A2113" s="58">
        <v>220260011011</v>
      </c>
      <c r="B2113" s="59" t="s">
        <v>451</v>
      </c>
      <c r="C2113" s="60">
        <v>46119</v>
      </c>
      <c r="D2113" s="58">
        <v>22026003111</v>
      </c>
      <c r="E2113" s="59" t="s">
        <v>1324</v>
      </c>
      <c r="F2113" s="61">
        <v>5045.7</v>
      </c>
      <c r="G2113" s="59" t="s">
        <v>294</v>
      </c>
      <c r="H2113" s="59" t="s">
        <v>3536</v>
      </c>
      <c r="I2113" s="62">
        <v>220</v>
      </c>
      <c r="J2113" s="59" t="s">
        <v>1428</v>
      </c>
      <c r="K2113" s="59" t="s">
        <v>1182</v>
      </c>
      <c r="L2113" s="59" t="s">
        <v>473</v>
      </c>
      <c r="M2113" s="59" t="s">
        <v>467</v>
      </c>
      <c r="N2113" s="59" t="s">
        <v>468</v>
      </c>
      <c r="O2113" s="65" t="s">
        <v>281</v>
      </c>
      <c r="P2113" s="65" t="s">
        <v>3366</v>
      </c>
      <c r="Q2113" s="45" t="s">
        <v>396</v>
      </c>
      <c r="R2113" s="32" t="s">
        <v>231</v>
      </c>
      <c r="S2113" s="45" t="s">
        <v>262</v>
      </c>
      <c r="T2113" s="42" t="str">
        <f>VLOOKUP(Tabla1[[#This Row],[AREA]],Hoja1!A:B,2,FALSE)</f>
        <v>11. Salud pública y seguridad ciudadana</v>
      </c>
      <c r="U2113" s="45" t="s">
        <v>112</v>
      </c>
      <c r="V2113" s="42" t="str">
        <f>VLOOKUP(Tabla1[[#This Row],[PROGRAMA]],Hoja1!A:B,2,FALSE)</f>
        <v>1361. Prevención y extinción de incencios</v>
      </c>
      <c r="W2113" s="45">
        <v>22</v>
      </c>
      <c r="X2113" s="45">
        <v>22104</v>
      </c>
    </row>
    <row r="2114" spans="1:24" x14ac:dyDescent="0.25">
      <c r="A2114" s="58">
        <v>220260014701</v>
      </c>
      <c r="B2114" s="59" t="s">
        <v>451</v>
      </c>
      <c r="C2114" s="60">
        <v>46142</v>
      </c>
      <c r="D2114" s="58">
        <v>22026003564</v>
      </c>
      <c r="E2114" s="59" t="s">
        <v>726</v>
      </c>
      <c r="F2114" s="61">
        <v>5041</v>
      </c>
      <c r="G2114" s="59" t="s">
        <v>354</v>
      </c>
      <c r="H2114" s="59" t="s">
        <v>3537</v>
      </c>
      <c r="I2114" s="62">
        <v>220</v>
      </c>
      <c r="J2114" s="59" t="s">
        <v>812</v>
      </c>
      <c r="K2114" s="59" t="s">
        <v>455</v>
      </c>
      <c r="L2114" s="59" t="s">
        <v>456</v>
      </c>
      <c r="M2114" s="59" t="s">
        <v>467</v>
      </c>
      <c r="N2114" s="59" t="s">
        <v>468</v>
      </c>
      <c r="O2114" s="65" t="s">
        <v>281</v>
      </c>
      <c r="P2114" s="65" t="s">
        <v>3366</v>
      </c>
      <c r="Q2114" s="45" t="s">
        <v>396</v>
      </c>
      <c r="R2114" s="32" t="s">
        <v>231</v>
      </c>
      <c r="S2114" s="45" t="s">
        <v>69</v>
      </c>
      <c r="T2114" s="42" t="str">
        <f>VLOOKUP(Tabla1[[#This Row],[AREA]],Hoja1!A:B,2,FALSE)</f>
        <v>03. Participación ciudadana y deportes</v>
      </c>
      <c r="U2114" s="45" t="s">
        <v>192</v>
      </c>
      <c r="V2114" s="42" t="str">
        <f>VLOOKUP(Tabla1[[#This Row],[PROGRAMA]],Hoja1!A:B,2,FALSE)</f>
        <v>9241. Participación ciudadana</v>
      </c>
      <c r="W2114" s="45">
        <v>21</v>
      </c>
      <c r="X2114" s="45">
        <v>213</v>
      </c>
    </row>
    <row r="2115" spans="1:24" x14ac:dyDescent="0.25">
      <c r="A2115" s="58">
        <v>220260014323</v>
      </c>
      <c r="B2115" s="59" t="s">
        <v>451</v>
      </c>
      <c r="C2115" s="60">
        <v>46140</v>
      </c>
      <c r="D2115" s="58">
        <v>22026003555</v>
      </c>
      <c r="E2115" s="59" t="s">
        <v>3538</v>
      </c>
      <c r="F2115" s="61">
        <v>5020.29</v>
      </c>
      <c r="G2115" s="59" t="s">
        <v>3539</v>
      </c>
      <c r="H2115" s="59" t="s">
        <v>3540</v>
      </c>
      <c r="I2115" s="62">
        <v>220</v>
      </c>
      <c r="J2115" s="59" t="s">
        <v>455</v>
      </c>
      <c r="K2115" s="59" t="s">
        <v>455</v>
      </c>
      <c r="L2115" s="59" t="s">
        <v>644</v>
      </c>
      <c r="M2115" s="59" t="s">
        <v>467</v>
      </c>
      <c r="N2115" s="59" t="s">
        <v>468</v>
      </c>
      <c r="O2115" s="65" t="s">
        <v>281</v>
      </c>
      <c r="P2115" s="65" t="s">
        <v>3366</v>
      </c>
      <c r="Q2115" s="45" t="s">
        <v>396</v>
      </c>
      <c r="R2115" s="32" t="s">
        <v>231</v>
      </c>
      <c r="S2115" s="45" t="s">
        <v>262</v>
      </c>
      <c r="T2115" s="42" t="str">
        <f>VLOOKUP(Tabla1[[#This Row],[AREA]],Hoja1!A:B,2,FALSE)</f>
        <v>11. Salud pública y seguridad ciudadana</v>
      </c>
      <c r="U2115" s="45" t="s">
        <v>106</v>
      </c>
      <c r="V2115" s="42" t="str">
        <f>VLOOKUP(Tabla1[[#This Row],[PROGRAMA]],Hoja1!A:B,2,FALSE)</f>
        <v>1321. Policía municipal</v>
      </c>
      <c r="W2115" s="45">
        <v>21</v>
      </c>
      <c r="X2115" s="45">
        <v>212</v>
      </c>
    </row>
    <row r="2116" spans="1:24" x14ac:dyDescent="0.25">
      <c r="A2116" s="58">
        <v>220260015068</v>
      </c>
      <c r="B2116" s="59" t="s">
        <v>451</v>
      </c>
      <c r="C2116" s="60">
        <v>46148</v>
      </c>
      <c r="D2116" s="58">
        <v>22026003693</v>
      </c>
      <c r="E2116" s="59" t="s">
        <v>1107</v>
      </c>
      <c r="F2116" s="61">
        <v>4870.25</v>
      </c>
      <c r="G2116" s="59" t="s">
        <v>3541</v>
      </c>
      <c r="H2116" s="59" t="s">
        <v>3542</v>
      </c>
      <c r="I2116" s="62">
        <v>220</v>
      </c>
      <c r="J2116" s="59" t="s">
        <v>3543</v>
      </c>
      <c r="K2116" s="59" t="s">
        <v>760</v>
      </c>
      <c r="L2116" s="59" t="s">
        <v>473</v>
      </c>
      <c r="M2116" s="59" t="s">
        <v>467</v>
      </c>
      <c r="N2116" s="59" t="s">
        <v>468</v>
      </c>
      <c r="O2116" s="65" t="s">
        <v>281</v>
      </c>
      <c r="P2116" s="65" t="s">
        <v>3366</v>
      </c>
      <c r="Q2116" s="45" t="s">
        <v>396</v>
      </c>
      <c r="R2116" s="32" t="s">
        <v>231</v>
      </c>
      <c r="S2116" s="45" t="s">
        <v>75</v>
      </c>
      <c r="T2116" s="42" t="str">
        <f>VLOOKUP(Tabla1[[#This Row],[AREA]],Hoja1!A:B,2,FALSE)</f>
        <v>10. Personas mayores, familia y servicios sociales</v>
      </c>
      <c r="U2116" s="45" t="s">
        <v>132</v>
      </c>
      <c r="V2116" s="42" t="str">
        <f>VLOOKUP(Tabla1[[#This Row],[PROGRAMA]],Hoja1!A:B,2,FALSE)</f>
        <v>2312. Iniciativas sociales</v>
      </c>
      <c r="W2116" s="45">
        <v>22</v>
      </c>
      <c r="X2116" s="45">
        <v>22199</v>
      </c>
    </row>
    <row r="2117" spans="1:24" x14ac:dyDescent="0.25">
      <c r="A2117" s="58">
        <v>220260012891</v>
      </c>
      <c r="B2117" s="59" t="s">
        <v>451</v>
      </c>
      <c r="C2117" s="60">
        <v>46134</v>
      </c>
      <c r="D2117" s="58">
        <v>22026003339</v>
      </c>
      <c r="E2117" s="59" t="s">
        <v>1221</v>
      </c>
      <c r="F2117" s="61">
        <v>4840</v>
      </c>
      <c r="G2117" s="59" t="s">
        <v>3544</v>
      </c>
      <c r="H2117" s="59" t="s">
        <v>3545</v>
      </c>
      <c r="I2117" s="62">
        <v>220</v>
      </c>
      <c r="J2117" s="59" t="s">
        <v>807</v>
      </c>
      <c r="K2117" s="59" t="s">
        <v>494</v>
      </c>
      <c r="L2117" s="59" t="s">
        <v>456</v>
      </c>
      <c r="M2117" s="59" t="s">
        <v>467</v>
      </c>
      <c r="N2117" s="59" t="s">
        <v>468</v>
      </c>
      <c r="O2117" s="65" t="s">
        <v>281</v>
      </c>
      <c r="P2117" s="65" t="s">
        <v>3366</v>
      </c>
      <c r="Q2117" s="45" t="s">
        <v>396</v>
      </c>
      <c r="R2117" s="32" t="s">
        <v>231</v>
      </c>
      <c r="S2117" s="45" t="s">
        <v>261</v>
      </c>
      <c r="T2117" s="42" t="str">
        <f>VLOOKUP(Tabla1[[#This Row],[AREA]],Hoja1!A:B,2,FALSE)</f>
        <v>05. Comercio, mercados y consumo</v>
      </c>
      <c r="U2117" s="45" t="s">
        <v>175</v>
      </c>
      <c r="V2117" s="42" t="str">
        <f>VLOOKUP(Tabla1[[#This Row],[PROGRAMA]],Hoja1!A:B,2,FALSE)</f>
        <v>4314. Actuaciones en materia de comercio minorista</v>
      </c>
      <c r="W2117" s="45">
        <v>22</v>
      </c>
      <c r="X2117" s="45">
        <v>22799</v>
      </c>
    </row>
    <row r="2118" spans="1:24" x14ac:dyDescent="0.25">
      <c r="A2118" s="58">
        <v>220260012869</v>
      </c>
      <c r="B2118" s="59" t="s">
        <v>451</v>
      </c>
      <c r="C2118" s="60">
        <v>46134</v>
      </c>
      <c r="D2118" s="58">
        <v>22026003484</v>
      </c>
      <c r="E2118" s="59" t="s">
        <v>537</v>
      </c>
      <c r="F2118" s="61">
        <v>4840</v>
      </c>
      <c r="G2118" s="59" t="s">
        <v>3546</v>
      </c>
      <c r="H2118" s="59" t="s">
        <v>3547</v>
      </c>
      <c r="I2118" s="62">
        <v>220</v>
      </c>
      <c r="J2118" s="59" t="s">
        <v>455</v>
      </c>
      <c r="K2118" s="59" t="s">
        <v>455</v>
      </c>
      <c r="L2118" s="59" t="s">
        <v>473</v>
      </c>
      <c r="M2118" s="59" t="s">
        <v>467</v>
      </c>
      <c r="N2118" s="59" t="s">
        <v>468</v>
      </c>
      <c r="O2118" s="65" t="s">
        <v>281</v>
      </c>
      <c r="P2118" s="65" t="s">
        <v>3366</v>
      </c>
      <c r="Q2118" s="45" t="s">
        <v>396</v>
      </c>
      <c r="R2118" s="32" t="s">
        <v>231</v>
      </c>
      <c r="S2118" s="45" t="s">
        <v>262</v>
      </c>
      <c r="T2118" s="42" t="str">
        <f>VLOOKUP(Tabla1[[#This Row],[AREA]],Hoja1!A:B,2,FALSE)</f>
        <v>11. Salud pública y seguridad ciudadana</v>
      </c>
      <c r="U2118" s="45" t="s">
        <v>112</v>
      </c>
      <c r="V2118" s="42" t="str">
        <f>VLOOKUP(Tabla1[[#This Row],[PROGRAMA]],Hoja1!A:B,2,FALSE)</f>
        <v>1361. Prevención y extinción de incencios</v>
      </c>
      <c r="W2118" s="45">
        <v>22</v>
      </c>
      <c r="X2118" s="45">
        <v>22199</v>
      </c>
    </row>
    <row r="2119" spans="1:24" x14ac:dyDescent="0.25">
      <c r="A2119" s="58">
        <v>220260016349</v>
      </c>
      <c r="B2119" s="59" t="s">
        <v>451</v>
      </c>
      <c r="C2119" s="60">
        <v>46157</v>
      </c>
      <c r="D2119" s="58">
        <v>22026003785</v>
      </c>
      <c r="E2119" s="59" t="s">
        <v>3548</v>
      </c>
      <c r="F2119" s="61">
        <v>4840</v>
      </c>
      <c r="G2119" s="59" t="s">
        <v>3549</v>
      </c>
      <c r="H2119" s="59" t="s">
        <v>3550</v>
      </c>
      <c r="I2119" s="62">
        <v>220</v>
      </c>
      <c r="J2119" s="59" t="s">
        <v>455</v>
      </c>
      <c r="K2119" s="59" t="s">
        <v>455</v>
      </c>
      <c r="L2119" s="59" t="s">
        <v>456</v>
      </c>
      <c r="M2119" s="59" t="s">
        <v>467</v>
      </c>
      <c r="N2119" s="59" t="s">
        <v>468</v>
      </c>
      <c r="O2119" s="65" t="s">
        <v>281</v>
      </c>
      <c r="P2119" s="65" t="s">
        <v>3366</v>
      </c>
      <c r="Q2119" s="45" t="s">
        <v>396</v>
      </c>
      <c r="R2119" s="32" t="s">
        <v>231</v>
      </c>
      <c r="S2119" s="45" t="s">
        <v>70</v>
      </c>
      <c r="T2119" s="42" t="str">
        <f>VLOOKUP(Tabla1[[#This Row],[AREA]],Hoja1!A:B,2,FALSE)</f>
        <v>04. Hacienda, personal y modernización administrativa</v>
      </c>
      <c r="U2119" s="45" t="s">
        <v>190</v>
      </c>
      <c r="V2119" s="42" t="str">
        <f>VLOOKUP(Tabla1[[#This Row],[PROGRAMA]],Hoja1!A:B,2,FALSE)</f>
        <v>9209. Dirección del area de hacienda, personal y modernización administrativa</v>
      </c>
      <c r="W2119" s="45">
        <v>22</v>
      </c>
      <c r="X2119" s="45">
        <v>22706</v>
      </c>
    </row>
    <row r="2120" spans="1:24" x14ac:dyDescent="0.25">
      <c r="A2120" s="58">
        <v>220260018416</v>
      </c>
      <c r="B2120" s="59" t="s">
        <v>451</v>
      </c>
      <c r="C2120" s="60">
        <v>46168</v>
      </c>
      <c r="D2120" s="58">
        <v>22026003948</v>
      </c>
      <c r="E2120" s="59" t="s">
        <v>1028</v>
      </c>
      <c r="F2120" s="61">
        <v>4840</v>
      </c>
      <c r="G2120" s="59" t="s">
        <v>2491</v>
      </c>
      <c r="H2120" s="59" t="s">
        <v>3476</v>
      </c>
      <c r="I2120" s="62">
        <v>220</v>
      </c>
      <c r="J2120" s="59" t="s">
        <v>904</v>
      </c>
      <c r="K2120" s="59" t="s">
        <v>904</v>
      </c>
      <c r="L2120" s="59" t="s">
        <v>456</v>
      </c>
      <c r="M2120" s="59" t="s">
        <v>467</v>
      </c>
      <c r="N2120" s="59" t="s">
        <v>468</v>
      </c>
      <c r="O2120" s="65" t="s">
        <v>281</v>
      </c>
      <c r="P2120" s="65" t="s">
        <v>3366</v>
      </c>
      <c r="Q2120" s="45" t="s">
        <v>396</v>
      </c>
      <c r="R2120" s="32" t="s">
        <v>231</v>
      </c>
      <c r="S2120" s="45" t="s">
        <v>69</v>
      </c>
      <c r="T2120" s="42" t="str">
        <f>VLOOKUP(Tabla1[[#This Row],[AREA]],Hoja1!A:B,2,FALSE)</f>
        <v>03. Participación ciudadana y deportes</v>
      </c>
      <c r="U2120" s="45" t="s">
        <v>192</v>
      </c>
      <c r="V2120" s="42" t="str">
        <f>VLOOKUP(Tabla1[[#This Row],[PROGRAMA]],Hoja1!A:B,2,FALSE)</f>
        <v>9241. Participación ciudadana</v>
      </c>
      <c r="W2120" s="45">
        <v>22</v>
      </c>
      <c r="X2120" s="45">
        <v>22602</v>
      </c>
    </row>
    <row r="2121" spans="1:24" x14ac:dyDescent="0.25">
      <c r="A2121" s="58">
        <v>220260020167</v>
      </c>
      <c r="B2121" s="59" t="s">
        <v>451</v>
      </c>
      <c r="C2121" s="60">
        <v>46171</v>
      </c>
      <c r="D2121" s="58">
        <v>22026003952</v>
      </c>
      <c r="E2121" s="59" t="s">
        <v>1028</v>
      </c>
      <c r="F2121" s="61">
        <v>4840</v>
      </c>
      <c r="G2121" s="59" t="s">
        <v>3443</v>
      </c>
      <c r="H2121" s="59" t="s">
        <v>3476</v>
      </c>
      <c r="I2121" s="62">
        <v>220</v>
      </c>
      <c r="J2121" s="59" t="s">
        <v>455</v>
      </c>
      <c r="K2121" s="59" t="s">
        <v>455</v>
      </c>
      <c r="L2121" s="59" t="s">
        <v>456</v>
      </c>
      <c r="M2121" s="59" t="s">
        <v>467</v>
      </c>
      <c r="N2121" s="59" t="s">
        <v>468</v>
      </c>
      <c r="O2121" s="65" t="s">
        <v>281</v>
      </c>
      <c r="P2121" s="65" t="s">
        <v>3366</v>
      </c>
      <c r="Q2121" s="45" t="s">
        <v>396</v>
      </c>
      <c r="R2121" s="32" t="s">
        <v>231</v>
      </c>
      <c r="S2121" s="45" t="s">
        <v>69</v>
      </c>
      <c r="T2121" s="42" t="str">
        <f>VLOOKUP(Tabla1[[#This Row],[AREA]],Hoja1!A:B,2,FALSE)</f>
        <v>03. Participación ciudadana y deportes</v>
      </c>
      <c r="U2121" s="45" t="s">
        <v>192</v>
      </c>
      <c r="V2121" s="42" t="str">
        <f>VLOOKUP(Tabla1[[#This Row],[PROGRAMA]],Hoja1!A:B,2,FALSE)</f>
        <v>9241. Participación ciudadana</v>
      </c>
      <c r="W2121" s="45">
        <v>22</v>
      </c>
      <c r="X2121" s="45">
        <v>22602</v>
      </c>
    </row>
    <row r="2122" spans="1:24" x14ac:dyDescent="0.25">
      <c r="A2122" s="58">
        <v>220260011532</v>
      </c>
      <c r="B2122" s="59" t="s">
        <v>451</v>
      </c>
      <c r="C2122" s="60">
        <v>46121</v>
      </c>
      <c r="D2122" s="58">
        <v>22026003082</v>
      </c>
      <c r="E2122" s="59" t="s">
        <v>1176</v>
      </c>
      <c r="F2122" s="61">
        <v>4836.58</v>
      </c>
      <c r="G2122" s="59" t="s">
        <v>34</v>
      </c>
      <c r="H2122" s="59" t="s">
        <v>3420</v>
      </c>
      <c r="I2122" s="62">
        <v>220</v>
      </c>
      <c r="J2122" s="59" t="s">
        <v>455</v>
      </c>
      <c r="K2122" s="59" t="s">
        <v>455</v>
      </c>
      <c r="L2122" s="59" t="s">
        <v>456</v>
      </c>
      <c r="M2122" s="59" t="s">
        <v>457</v>
      </c>
      <c r="N2122" s="59" t="s">
        <v>458</v>
      </c>
      <c r="O2122" s="65" t="s">
        <v>276</v>
      </c>
      <c r="P2122" s="65" t="s">
        <v>3366</v>
      </c>
      <c r="Q2122" s="45" t="s">
        <v>396</v>
      </c>
      <c r="R2122" s="32" t="s">
        <v>231</v>
      </c>
      <c r="S2122" s="45" t="s">
        <v>75</v>
      </c>
      <c r="T2122" s="42" t="str">
        <f>VLOOKUP(Tabla1[[#This Row],[AREA]],Hoja1!A:B,2,FALSE)</f>
        <v>10. Personas mayores, familia y servicios sociales</v>
      </c>
      <c r="U2122" s="45" t="s">
        <v>139</v>
      </c>
      <c r="V2122" s="42" t="str">
        <f>VLOOKUP(Tabla1[[#This Row],[PROGRAMA]],Hoja1!A:B,2,FALSE)</f>
        <v>2412. Formación para el empleo</v>
      </c>
      <c r="W2122" s="45">
        <v>22</v>
      </c>
      <c r="X2122" s="45">
        <v>22700</v>
      </c>
    </row>
    <row r="2123" spans="1:24" x14ac:dyDescent="0.25">
      <c r="A2123" s="58">
        <v>220260012018</v>
      </c>
      <c r="B2123" s="59" t="s">
        <v>451</v>
      </c>
      <c r="C2123" s="60">
        <v>46126</v>
      </c>
      <c r="D2123" s="58">
        <v>22026003332</v>
      </c>
      <c r="E2123" s="59" t="s">
        <v>1390</v>
      </c>
      <c r="F2123" s="61">
        <v>4800</v>
      </c>
      <c r="G2123" s="59" t="s">
        <v>3551</v>
      </c>
      <c r="H2123" s="59" t="s">
        <v>3552</v>
      </c>
      <c r="I2123" s="62">
        <v>220</v>
      </c>
      <c r="J2123" s="59" t="s">
        <v>455</v>
      </c>
      <c r="K2123" s="59" t="s">
        <v>455</v>
      </c>
      <c r="L2123" s="59" t="s">
        <v>506</v>
      </c>
      <c r="M2123" s="59" t="s">
        <v>467</v>
      </c>
      <c r="N2123" s="59" t="s">
        <v>468</v>
      </c>
      <c r="O2123" s="65" t="s">
        <v>281</v>
      </c>
      <c r="P2123" s="65" t="s">
        <v>3366</v>
      </c>
      <c r="Q2123" s="45" t="s">
        <v>396</v>
      </c>
      <c r="R2123" s="32" t="s">
        <v>231</v>
      </c>
      <c r="S2123" s="45" t="s">
        <v>75</v>
      </c>
      <c r="T2123" s="42" t="str">
        <f>VLOOKUP(Tabla1[[#This Row],[AREA]],Hoja1!A:B,2,FALSE)</f>
        <v>10. Personas mayores, familia y servicios sociales</v>
      </c>
      <c r="U2123" s="45" t="s">
        <v>130</v>
      </c>
      <c r="V2123" s="42" t="str">
        <f>VLOOKUP(Tabla1[[#This Row],[PROGRAMA]],Hoja1!A:B,2,FALSE)</f>
        <v>2311. Intervención social</v>
      </c>
      <c r="W2123" s="45">
        <v>22</v>
      </c>
      <c r="X2123" s="45">
        <v>22699</v>
      </c>
    </row>
    <row r="2124" spans="1:24" x14ac:dyDescent="0.25">
      <c r="A2124" s="58">
        <v>220260011008</v>
      </c>
      <c r="B2124" s="59" t="s">
        <v>451</v>
      </c>
      <c r="C2124" s="60">
        <v>46119</v>
      </c>
      <c r="D2124" s="58">
        <v>22026003059</v>
      </c>
      <c r="E2124" s="59" t="s">
        <v>495</v>
      </c>
      <c r="F2124" s="61">
        <v>4781.25</v>
      </c>
      <c r="G2124" s="59" t="s">
        <v>3553</v>
      </c>
      <c r="H2124" s="59" t="s">
        <v>3554</v>
      </c>
      <c r="I2124" s="62">
        <v>220</v>
      </c>
      <c r="J2124" s="59" t="s">
        <v>1880</v>
      </c>
      <c r="K2124" s="59" t="s">
        <v>455</v>
      </c>
      <c r="L2124" s="59" t="s">
        <v>456</v>
      </c>
      <c r="M2124" s="59" t="s">
        <v>467</v>
      </c>
      <c r="N2124" s="59" t="s">
        <v>468</v>
      </c>
      <c r="O2124" s="65" t="s">
        <v>281</v>
      </c>
      <c r="P2124" s="65" t="s">
        <v>3366</v>
      </c>
      <c r="Q2124" s="45" t="s">
        <v>396</v>
      </c>
      <c r="R2124" s="32" t="s">
        <v>231</v>
      </c>
      <c r="S2124" s="45" t="s">
        <v>72</v>
      </c>
      <c r="T2124" s="42" t="str">
        <f>VLOOKUP(Tabla1[[#This Row],[AREA]],Hoja1!A:B,2,FALSE)</f>
        <v>07. Medio ambiente</v>
      </c>
      <c r="U2124" s="45" t="s">
        <v>126</v>
      </c>
      <c r="V2124" s="42" t="str">
        <f>VLOOKUP(Tabla1[[#This Row],[PROGRAMA]],Hoja1!A:B,2,FALSE)</f>
        <v>1711. Parques y jardines</v>
      </c>
      <c r="W2124" s="45">
        <v>22</v>
      </c>
      <c r="X2124" s="45">
        <v>22799</v>
      </c>
    </row>
    <row r="2125" spans="1:24" x14ac:dyDescent="0.25">
      <c r="A2125" s="58">
        <v>220260016065</v>
      </c>
      <c r="B2125" s="59" t="s">
        <v>451</v>
      </c>
      <c r="C2125" s="60">
        <v>46156</v>
      </c>
      <c r="D2125" s="58">
        <v>22026003741</v>
      </c>
      <c r="E2125" s="59" t="s">
        <v>469</v>
      </c>
      <c r="F2125" s="61">
        <v>4732.5600000000004</v>
      </c>
      <c r="G2125" s="59" t="s">
        <v>3555</v>
      </c>
      <c r="H2125" s="59" t="s">
        <v>3556</v>
      </c>
      <c r="I2125" s="62">
        <v>220</v>
      </c>
      <c r="J2125" s="59" t="s">
        <v>1572</v>
      </c>
      <c r="K2125" s="59" t="s">
        <v>494</v>
      </c>
      <c r="L2125" s="59" t="s">
        <v>473</v>
      </c>
      <c r="M2125" s="59" t="s">
        <v>467</v>
      </c>
      <c r="N2125" s="59" t="s">
        <v>468</v>
      </c>
      <c r="O2125" s="65" t="s">
        <v>281</v>
      </c>
      <c r="P2125" s="65" t="s">
        <v>3366</v>
      </c>
      <c r="Q2125" s="45" t="s">
        <v>397</v>
      </c>
      <c r="R2125" s="32" t="s">
        <v>232</v>
      </c>
      <c r="S2125" s="45" t="s">
        <v>70</v>
      </c>
      <c r="T2125" s="42" t="str">
        <f>VLOOKUP(Tabla1[[#This Row],[AREA]],Hoja1!A:B,2,FALSE)</f>
        <v>04. Hacienda, personal y modernización administrativa</v>
      </c>
      <c r="U2125" s="45" t="s">
        <v>186</v>
      </c>
      <c r="V2125" s="42" t="str">
        <f>VLOOKUP(Tabla1[[#This Row],[PROGRAMA]],Hoja1!A:B,2,FALSE)</f>
        <v>9204. Tecnologías de la información y comunicación</v>
      </c>
      <c r="W2125" s="45">
        <v>64</v>
      </c>
      <c r="X2125" s="45">
        <v>641</v>
      </c>
    </row>
    <row r="2126" spans="1:24" x14ac:dyDescent="0.25">
      <c r="A2126" s="58">
        <v>220250043624</v>
      </c>
      <c r="B2126" s="59" t="s">
        <v>451</v>
      </c>
      <c r="C2126" s="60">
        <v>46113</v>
      </c>
      <c r="D2126" s="58">
        <v>22025006145</v>
      </c>
      <c r="E2126" s="59" t="s">
        <v>650</v>
      </c>
      <c r="F2126" s="61">
        <v>27648.5</v>
      </c>
      <c r="G2126" s="59" t="s">
        <v>3368</v>
      </c>
      <c r="H2126" s="59" t="s">
        <v>3557</v>
      </c>
      <c r="I2126" s="62">
        <v>220</v>
      </c>
      <c r="J2126" s="59" t="s">
        <v>523</v>
      </c>
      <c r="K2126" s="59" t="s">
        <v>455</v>
      </c>
      <c r="L2126" s="59" t="s">
        <v>644</v>
      </c>
      <c r="M2126" s="59" t="s">
        <v>467</v>
      </c>
      <c r="N2126" s="59" t="s">
        <v>468</v>
      </c>
      <c r="O2126" s="65" t="s">
        <v>281</v>
      </c>
      <c r="P2126" s="65" t="s">
        <v>3366</v>
      </c>
      <c r="Q2126" s="45" t="s">
        <v>397</v>
      </c>
      <c r="R2126" s="32" t="s">
        <v>232</v>
      </c>
      <c r="S2126" s="45" t="s">
        <v>75</v>
      </c>
      <c r="T2126" s="42" t="str">
        <f>VLOOKUP(Tabla1[[#This Row],[AREA]],Hoja1!A:B,2,FALSE)</f>
        <v>10. Personas mayores, familia y servicios sociales</v>
      </c>
      <c r="U2126" s="45" t="s">
        <v>132</v>
      </c>
      <c r="V2126" s="42" t="str">
        <f>VLOOKUP(Tabla1[[#This Row],[PROGRAMA]],Hoja1!A:B,2,FALSE)</f>
        <v>2312. Iniciativas sociales</v>
      </c>
      <c r="W2126" s="45">
        <v>63</v>
      </c>
      <c r="X2126" s="45">
        <v>632</v>
      </c>
    </row>
    <row r="2127" spans="1:24" x14ac:dyDescent="0.25">
      <c r="A2127" s="58">
        <v>220249000997</v>
      </c>
      <c r="B2127" s="59" t="s">
        <v>451</v>
      </c>
      <c r="C2127" s="60">
        <v>46150</v>
      </c>
      <c r="D2127" s="58">
        <v>22025002187</v>
      </c>
      <c r="E2127" s="59" t="s">
        <v>3510</v>
      </c>
      <c r="F2127" s="61">
        <v>24630.77</v>
      </c>
      <c r="G2127" s="59" t="s">
        <v>683</v>
      </c>
      <c r="H2127" s="59" t="s">
        <v>3558</v>
      </c>
      <c r="I2127" s="62">
        <v>220</v>
      </c>
      <c r="J2127" s="59" t="s">
        <v>455</v>
      </c>
      <c r="K2127" s="59" t="s">
        <v>455</v>
      </c>
      <c r="L2127" s="59" t="s">
        <v>456</v>
      </c>
      <c r="M2127" s="59" t="s">
        <v>457</v>
      </c>
      <c r="N2127" s="59" t="s">
        <v>458</v>
      </c>
      <c r="O2127" s="65" t="s">
        <v>276</v>
      </c>
      <c r="P2127" s="65" t="s">
        <v>3366</v>
      </c>
      <c r="Q2127" s="45" t="s">
        <v>397</v>
      </c>
      <c r="R2127" s="32" t="s">
        <v>232</v>
      </c>
      <c r="S2127" s="45" t="s">
        <v>72</v>
      </c>
      <c r="T2127" s="42" t="str">
        <f>VLOOKUP(Tabla1[[#This Row],[AREA]],Hoja1!A:B,2,FALSE)</f>
        <v>07. Medio ambiente</v>
      </c>
      <c r="U2127" s="45" t="s">
        <v>126</v>
      </c>
      <c r="V2127" s="42" t="str">
        <f>VLOOKUP(Tabla1[[#This Row],[PROGRAMA]],Hoja1!A:B,2,FALSE)</f>
        <v>1711. Parques y jardines</v>
      </c>
      <c r="W2127" s="45">
        <v>61</v>
      </c>
      <c r="X2127" s="45">
        <v>619</v>
      </c>
    </row>
    <row r="2128" spans="1:24" x14ac:dyDescent="0.25">
      <c r="A2128" s="58">
        <v>220250047501</v>
      </c>
      <c r="B2128" s="59" t="s">
        <v>451</v>
      </c>
      <c r="C2128" s="60">
        <v>46150</v>
      </c>
      <c r="D2128" s="58">
        <v>22025004973</v>
      </c>
      <c r="E2128" s="59" t="s">
        <v>3464</v>
      </c>
      <c r="F2128" s="61">
        <v>22022</v>
      </c>
      <c r="G2128" s="59" t="s">
        <v>3465</v>
      </c>
      <c r="H2128" s="59" t="s">
        <v>3559</v>
      </c>
      <c r="I2128" s="62">
        <v>220</v>
      </c>
      <c r="J2128" s="59" t="s">
        <v>3467</v>
      </c>
      <c r="K2128" s="59" t="s">
        <v>864</v>
      </c>
      <c r="L2128" s="59" t="s">
        <v>456</v>
      </c>
      <c r="M2128" s="59" t="s">
        <v>457</v>
      </c>
      <c r="N2128" s="59" t="s">
        <v>458</v>
      </c>
      <c r="O2128" s="65" t="s">
        <v>276</v>
      </c>
      <c r="P2128" s="65" t="s">
        <v>3366</v>
      </c>
      <c r="Q2128" s="45" t="s">
        <v>397</v>
      </c>
      <c r="R2128" s="32" t="s">
        <v>232</v>
      </c>
      <c r="S2128" s="45" t="s">
        <v>262</v>
      </c>
      <c r="T2128" s="42" t="str">
        <f>VLOOKUP(Tabla1[[#This Row],[AREA]],Hoja1!A:B,2,FALSE)</f>
        <v>11. Salud pública y seguridad ciudadana</v>
      </c>
      <c r="U2128" s="45" t="s">
        <v>118</v>
      </c>
      <c r="V2128" s="42" t="str">
        <f>VLOOKUP(Tabla1[[#This Row],[PROGRAMA]],Hoja1!A:B,2,FALSE)</f>
        <v>1621. Recogida de residuos</v>
      </c>
      <c r="W2128" s="45">
        <v>64</v>
      </c>
      <c r="X2128" s="45">
        <v>641</v>
      </c>
    </row>
    <row r="2129" spans="1:24" x14ac:dyDescent="0.25">
      <c r="A2129" s="58">
        <v>220260015962</v>
      </c>
      <c r="B2129" s="59" t="s">
        <v>451</v>
      </c>
      <c r="C2129" s="60">
        <v>46154</v>
      </c>
      <c r="D2129" s="58">
        <v>22026003680</v>
      </c>
      <c r="E2129" s="59" t="s">
        <v>763</v>
      </c>
      <c r="F2129" s="61">
        <v>20281.45</v>
      </c>
      <c r="G2129" s="59" t="s">
        <v>3560</v>
      </c>
      <c r="H2129" s="59" t="s">
        <v>3561</v>
      </c>
      <c r="I2129" s="62">
        <v>220</v>
      </c>
      <c r="J2129" s="59" t="s">
        <v>3562</v>
      </c>
      <c r="K2129" s="59" t="s">
        <v>904</v>
      </c>
      <c r="L2129" s="59" t="s">
        <v>456</v>
      </c>
      <c r="M2129" s="59" t="s">
        <v>457</v>
      </c>
      <c r="N2129" s="59" t="s">
        <v>458</v>
      </c>
      <c r="O2129" s="65" t="s">
        <v>276</v>
      </c>
      <c r="P2129" s="65" t="s">
        <v>3366</v>
      </c>
      <c r="Q2129" s="45" t="s">
        <v>396</v>
      </c>
      <c r="R2129" s="32" t="s">
        <v>231</v>
      </c>
      <c r="S2129" s="45" t="s">
        <v>262</v>
      </c>
      <c r="T2129" s="42" t="str">
        <f>VLOOKUP(Tabla1[[#This Row],[AREA]],Hoja1!A:B,2,FALSE)</f>
        <v>11. Salud pública y seguridad ciudadana</v>
      </c>
      <c r="U2129" s="45" t="s">
        <v>141</v>
      </c>
      <c r="V2129" s="42" t="str">
        <f>VLOOKUP(Tabla1[[#This Row],[PROGRAMA]],Hoja1!A:B,2,FALSE)</f>
        <v>3111. Protección de la salubridad pública</v>
      </c>
      <c r="W2129" s="45">
        <v>22</v>
      </c>
      <c r="X2129" s="45">
        <v>22799</v>
      </c>
    </row>
    <row r="2130" spans="1:24" x14ac:dyDescent="0.25">
      <c r="A2130" s="58">
        <v>220260010997</v>
      </c>
      <c r="B2130" s="59" t="s">
        <v>451</v>
      </c>
      <c r="C2130" s="60">
        <v>46119</v>
      </c>
      <c r="D2130" s="58">
        <v>22026002803</v>
      </c>
      <c r="E2130" s="59" t="s">
        <v>3100</v>
      </c>
      <c r="F2130" s="61">
        <v>4607.66</v>
      </c>
      <c r="G2130" s="59" t="s">
        <v>3563</v>
      </c>
      <c r="H2130" s="59" t="s">
        <v>3564</v>
      </c>
      <c r="I2130" s="62">
        <v>220</v>
      </c>
      <c r="J2130" s="59" t="s">
        <v>455</v>
      </c>
      <c r="K2130" s="59" t="s">
        <v>455</v>
      </c>
      <c r="L2130" s="59" t="s">
        <v>456</v>
      </c>
      <c r="M2130" s="59" t="s">
        <v>467</v>
      </c>
      <c r="N2130" s="59" t="s">
        <v>468</v>
      </c>
      <c r="O2130" s="65" t="s">
        <v>281</v>
      </c>
      <c r="P2130" s="65" t="s">
        <v>3366</v>
      </c>
      <c r="Q2130" s="45" t="s">
        <v>396</v>
      </c>
      <c r="R2130" s="32" t="s">
        <v>231</v>
      </c>
      <c r="S2130" s="45" t="s">
        <v>70</v>
      </c>
      <c r="T2130" s="42" t="str">
        <f>VLOOKUP(Tabla1[[#This Row],[AREA]],Hoja1!A:B,2,FALSE)</f>
        <v>04. Hacienda, personal y modernización administrativa</v>
      </c>
      <c r="U2130" s="45" t="s">
        <v>184</v>
      </c>
      <c r="V2130" s="42" t="str">
        <f>VLOOKUP(Tabla1[[#This Row],[PROGRAMA]],Hoja1!A:B,2,FALSE)</f>
        <v>9202. Gestión de recursos humanos</v>
      </c>
      <c r="W2130" s="45">
        <v>22</v>
      </c>
      <c r="X2130" s="45">
        <v>22799</v>
      </c>
    </row>
    <row r="2131" spans="1:24" x14ac:dyDescent="0.25">
      <c r="A2131" s="58">
        <v>220260016820</v>
      </c>
      <c r="B2131" s="59" t="s">
        <v>451</v>
      </c>
      <c r="C2131" s="60">
        <v>46160</v>
      </c>
      <c r="D2131" s="58">
        <v>22026003506</v>
      </c>
      <c r="E2131" s="59" t="s">
        <v>553</v>
      </c>
      <c r="F2131" s="61">
        <v>4537.5</v>
      </c>
      <c r="G2131" s="59" t="s">
        <v>1797</v>
      </c>
      <c r="H2131" s="59" t="s">
        <v>3565</v>
      </c>
      <c r="I2131" s="62">
        <v>220</v>
      </c>
      <c r="J2131" s="59" t="s">
        <v>455</v>
      </c>
      <c r="K2131" s="59" t="s">
        <v>455</v>
      </c>
      <c r="L2131" s="59" t="s">
        <v>456</v>
      </c>
      <c r="M2131" s="59" t="s">
        <v>467</v>
      </c>
      <c r="N2131" s="59" t="s">
        <v>468</v>
      </c>
      <c r="O2131" s="65" t="s">
        <v>281</v>
      </c>
      <c r="P2131" s="65" t="s">
        <v>3366</v>
      </c>
      <c r="Q2131" s="45" t="s">
        <v>396</v>
      </c>
      <c r="R2131" s="32" t="s">
        <v>231</v>
      </c>
      <c r="S2131" s="45" t="s">
        <v>261</v>
      </c>
      <c r="T2131" s="42" t="str">
        <f>VLOOKUP(Tabla1[[#This Row],[AREA]],Hoja1!A:B,2,FALSE)</f>
        <v>05. Comercio, mercados y consumo</v>
      </c>
      <c r="U2131" s="45" t="s">
        <v>174</v>
      </c>
      <c r="V2131" s="42" t="str">
        <f>VLOOKUP(Tabla1[[#This Row],[PROGRAMA]],Hoja1!A:B,2,FALSE)</f>
        <v>4312. Mercados</v>
      </c>
      <c r="W2131" s="45">
        <v>22</v>
      </c>
      <c r="X2131" s="45">
        <v>22799</v>
      </c>
    </row>
    <row r="2132" spans="1:24" x14ac:dyDescent="0.25">
      <c r="A2132" s="58">
        <v>220260010826</v>
      </c>
      <c r="B2132" s="59" t="s">
        <v>451</v>
      </c>
      <c r="C2132" s="60">
        <v>46118</v>
      </c>
      <c r="D2132" s="58">
        <v>22026003283</v>
      </c>
      <c r="E2132" s="59" t="s">
        <v>1030</v>
      </c>
      <c r="F2132" s="61">
        <v>4530.24</v>
      </c>
      <c r="G2132" s="59" t="s">
        <v>3566</v>
      </c>
      <c r="H2132" s="59" t="s">
        <v>3567</v>
      </c>
      <c r="I2132" s="62">
        <v>220</v>
      </c>
      <c r="J2132" s="59" t="s">
        <v>494</v>
      </c>
      <c r="K2132" s="59" t="s">
        <v>494</v>
      </c>
      <c r="L2132" s="59" t="s">
        <v>456</v>
      </c>
      <c r="M2132" s="59" t="s">
        <v>467</v>
      </c>
      <c r="N2132" s="59" t="s">
        <v>468</v>
      </c>
      <c r="O2132" s="65" t="s">
        <v>281</v>
      </c>
      <c r="P2132" s="65" t="s">
        <v>3366</v>
      </c>
      <c r="Q2132" s="45" t="s">
        <v>396</v>
      </c>
      <c r="R2132" s="32" t="s">
        <v>231</v>
      </c>
      <c r="S2132" s="45" t="s">
        <v>70</v>
      </c>
      <c r="T2132" s="42" t="str">
        <f>VLOOKUP(Tabla1[[#This Row],[AREA]],Hoja1!A:B,2,FALSE)</f>
        <v>04. Hacienda, personal y modernización administrativa</v>
      </c>
      <c r="U2132" s="45" t="s">
        <v>186</v>
      </c>
      <c r="V2132" s="42" t="str">
        <f>VLOOKUP(Tabla1[[#This Row],[PROGRAMA]],Hoja1!A:B,2,FALSE)</f>
        <v>9204. Tecnologías de la información y comunicación</v>
      </c>
      <c r="W2132" s="45">
        <v>22</v>
      </c>
      <c r="X2132" s="45">
        <v>22799</v>
      </c>
    </row>
    <row r="2133" spans="1:24" x14ac:dyDescent="0.25">
      <c r="A2133" s="58">
        <v>220260011813</v>
      </c>
      <c r="B2133" s="59" t="s">
        <v>451</v>
      </c>
      <c r="C2133" s="60">
        <v>46122</v>
      </c>
      <c r="D2133" s="58">
        <v>22026003338</v>
      </c>
      <c r="E2133" s="59" t="s">
        <v>507</v>
      </c>
      <c r="F2133" s="61">
        <v>4500</v>
      </c>
      <c r="G2133" s="59" t="s">
        <v>3568</v>
      </c>
      <c r="H2133" s="59" t="s">
        <v>3569</v>
      </c>
      <c r="I2133" s="62">
        <v>220</v>
      </c>
      <c r="J2133" s="59" t="s">
        <v>455</v>
      </c>
      <c r="K2133" s="59" t="s">
        <v>455</v>
      </c>
      <c r="L2133" s="59" t="s">
        <v>456</v>
      </c>
      <c r="M2133" s="59" t="s">
        <v>467</v>
      </c>
      <c r="N2133" s="59" t="s">
        <v>468</v>
      </c>
      <c r="O2133" s="65" t="s">
        <v>281</v>
      </c>
      <c r="P2133" s="65" t="s">
        <v>3366</v>
      </c>
      <c r="Q2133" s="45" t="s">
        <v>396</v>
      </c>
      <c r="R2133" s="32" t="s">
        <v>231</v>
      </c>
      <c r="S2133" s="45" t="s">
        <v>71</v>
      </c>
      <c r="T2133" s="42" t="str">
        <f>VLOOKUP(Tabla1[[#This Row],[AREA]],Hoja1!A:B,2,FALSE)</f>
        <v>06. Educación y cultura</v>
      </c>
      <c r="U2133" s="45" t="s">
        <v>147</v>
      </c>
      <c r="V2133" s="42" t="str">
        <f>VLOOKUP(Tabla1[[#This Row],[PROGRAMA]],Hoja1!A:B,2,FALSE)</f>
        <v>3232. Conservación y mantenimiento centros educación infantil y primaria</v>
      </c>
      <c r="W2133" s="45">
        <v>21</v>
      </c>
      <c r="X2133" s="45">
        <v>212</v>
      </c>
    </row>
    <row r="2134" spans="1:24" x14ac:dyDescent="0.25">
      <c r="A2134" s="58">
        <v>220260011010</v>
      </c>
      <c r="B2134" s="59" t="s">
        <v>451</v>
      </c>
      <c r="C2134" s="60">
        <v>46119</v>
      </c>
      <c r="D2134" s="58">
        <v>22026003106</v>
      </c>
      <c r="E2134" s="59" t="s">
        <v>537</v>
      </c>
      <c r="F2134" s="61">
        <v>4477</v>
      </c>
      <c r="G2134" s="59" t="s">
        <v>3570</v>
      </c>
      <c r="H2134" s="59" t="s">
        <v>3571</v>
      </c>
      <c r="I2134" s="62">
        <v>220</v>
      </c>
      <c r="J2134" s="59" t="s">
        <v>1880</v>
      </c>
      <c r="K2134" s="59" t="s">
        <v>455</v>
      </c>
      <c r="L2134" s="59" t="s">
        <v>456</v>
      </c>
      <c r="M2134" s="59" t="s">
        <v>467</v>
      </c>
      <c r="N2134" s="59" t="s">
        <v>468</v>
      </c>
      <c r="O2134" s="65" t="s">
        <v>281</v>
      </c>
      <c r="P2134" s="65" t="s">
        <v>3366</v>
      </c>
      <c r="Q2134" s="45" t="s">
        <v>396</v>
      </c>
      <c r="R2134" s="32" t="s">
        <v>231</v>
      </c>
      <c r="S2134" s="45" t="s">
        <v>262</v>
      </c>
      <c r="T2134" s="42" t="str">
        <f>VLOOKUP(Tabla1[[#This Row],[AREA]],Hoja1!A:B,2,FALSE)</f>
        <v>11. Salud pública y seguridad ciudadana</v>
      </c>
      <c r="U2134" s="45" t="s">
        <v>112</v>
      </c>
      <c r="V2134" s="42" t="str">
        <f>VLOOKUP(Tabla1[[#This Row],[PROGRAMA]],Hoja1!A:B,2,FALSE)</f>
        <v>1361. Prevención y extinción de incencios</v>
      </c>
      <c r="W2134" s="45">
        <v>22</v>
      </c>
      <c r="X2134" s="45">
        <v>22199</v>
      </c>
    </row>
    <row r="2135" spans="1:24" x14ac:dyDescent="0.25">
      <c r="A2135" s="58">
        <v>220260012032</v>
      </c>
      <c r="B2135" s="59" t="s">
        <v>451</v>
      </c>
      <c r="C2135" s="60">
        <v>46127</v>
      </c>
      <c r="D2135" s="58">
        <v>22026003359</v>
      </c>
      <c r="E2135" s="59" t="s">
        <v>2597</v>
      </c>
      <c r="F2135" s="61">
        <v>4353.1499999999996</v>
      </c>
      <c r="G2135" s="59" t="s">
        <v>1713</v>
      </c>
      <c r="H2135" s="59" t="s">
        <v>3572</v>
      </c>
      <c r="I2135" s="62">
        <v>220</v>
      </c>
      <c r="J2135" s="59" t="s">
        <v>472</v>
      </c>
      <c r="K2135" s="59" t="s">
        <v>472</v>
      </c>
      <c r="L2135" s="59" t="s">
        <v>456</v>
      </c>
      <c r="M2135" s="59" t="s">
        <v>457</v>
      </c>
      <c r="N2135" s="59" t="s">
        <v>458</v>
      </c>
      <c r="O2135" s="65" t="s">
        <v>276</v>
      </c>
      <c r="P2135" s="65" t="s">
        <v>3366</v>
      </c>
      <c r="Q2135" s="45">
        <v>6</v>
      </c>
      <c r="R2135" s="32" t="s">
        <v>232</v>
      </c>
      <c r="S2135" s="45" t="s">
        <v>71</v>
      </c>
      <c r="T2135" s="42" t="str">
        <f>VLOOKUP(Tabla1[[#This Row],[AREA]],Hoja1!A:B,2,FALSE)</f>
        <v>06. Educación y cultura</v>
      </c>
      <c r="U2135" s="45">
        <v>3341</v>
      </c>
      <c r="V2135" s="42" t="str">
        <f>VLOOKUP(Tabla1[[#This Row],[PROGRAMA]],Hoja1!A:B,2,FALSE)</f>
        <v>3341. Coordinación de políticas culturales</v>
      </c>
      <c r="W2135" s="45">
        <v>63</v>
      </c>
      <c r="X2135" s="45">
        <v>632</v>
      </c>
    </row>
    <row r="2136" spans="1:24" x14ac:dyDescent="0.25">
      <c r="A2136" s="58">
        <v>220260015058</v>
      </c>
      <c r="B2136" s="59" t="s">
        <v>451</v>
      </c>
      <c r="C2136" s="60">
        <v>46148</v>
      </c>
      <c r="D2136" s="58">
        <v>22026003576</v>
      </c>
      <c r="E2136" s="59" t="s">
        <v>2770</v>
      </c>
      <c r="F2136" s="61">
        <v>4235</v>
      </c>
      <c r="G2136" s="59" t="s">
        <v>1915</v>
      </c>
      <c r="H2136" s="59" t="s">
        <v>3573</v>
      </c>
      <c r="I2136" s="62">
        <v>220</v>
      </c>
      <c r="J2136" s="59" t="s">
        <v>478</v>
      </c>
      <c r="K2136" s="59" t="s">
        <v>478</v>
      </c>
      <c r="L2136" s="59" t="s">
        <v>456</v>
      </c>
      <c r="M2136" s="59" t="s">
        <v>467</v>
      </c>
      <c r="N2136" s="59" t="s">
        <v>468</v>
      </c>
      <c r="O2136" s="65" t="s">
        <v>281</v>
      </c>
      <c r="P2136" s="65" t="s">
        <v>3366</v>
      </c>
      <c r="Q2136" s="45">
        <v>6</v>
      </c>
      <c r="R2136" s="32" t="s">
        <v>232</v>
      </c>
      <c r="S2136" s="45" t="s">
        <v>74</v>
      </c>
      <c r="T2136" s="42" t="str">
        <f>VLOOKUP(Tabla1[[#This Row],[AREA]],Hoja1!A:B,2,FALSE)</f>
        <v>09. Turismo, eventos y marca ciudad</v>
      </c>
      <c r="U2136" s="45">
        <v>4321</v>
      </c>
      <c r="V2136" s="42" t="str">
        <f>VLOOKUP(Tabla1[[#This Row],[PROGRAMA]],Hoja1!A:B,2,FALSE)</f>
        <v>4321. Turismo</v>
      </c>
      <c r="W2136" s="45">
        <v>64</v>
      </c>
      <c r="X2136" s="45">
        <v>640</v>
      </c>
    </row>
    <row r="2137" spans="1:24" x14ac:dyDescent="0.25">
      <c r="A2137" s="58">
        <v>220260018417</v>
      </c>
      <c r="B2137" s="59" t="s">
        <v>451</v>
      </c>
      <c r="C2137" s="60">
        <v>46168</v>
      </c>
      <c r="D2137" s="58">
        <v>22026003956</v>
      </c>
      <c r="E2137" s="59" t="s">
        <v>1028</v>
      </c>
      <c r="F2137" s="61">
        <v>4235</v>
      </c>
      <c r="G2137" s="59" t="s">
        <v>2212</v>
      </c>
      <c r="H2137" s="59" t="s">
        <v>3574</v>
      </c>
      <c r="I2137" s="62">
        <v>220</v>
      </c>
      <c r="J2137" s="59" t="s">
        <v>455</v>
      </c>
      <c r="K2137" s="59" t="s">
        <v>455</v>
      </c>
      <c r="L2137" s="59" t="s">
        <v>456</v>
      </c>
      <c r="M2137" s="59" t="s">
        <v>467</v>
      </c>
      <c r="N2137" s="59" t="s">
        <v>468</v>
      </c>
      <c r="O2137" s="65" t="s">
        <v>281</v>
      </c>
      <c r="P2137" s="65" t="s">
        <v>3366</v>
      </c>
      <c r="Q2137" s="45" t="s">
        <v>396</v>
      </c>
      <c r="R2137" s="32" t="s">
        <v>231</v>
      </c>
      <c r="S2137" s="45" t="s">
        <v>69</v>
      </c>
      <c r="T2137" s="42" t="str">
        <f>VLOOKUP(Tabla1[[#This Row],[AREA]],Hoja1!A:B,2,FALSE)</f>
        <v>03. Participación ciudadana y deportes</v>
      </c>
      <c r="U2137" s="45" t="s">
        <v>192</v>
      </c>
      <c r="V2137" s="42" t="str">
        <f>VLOOKUP(Tabla1[[#This Row],[PROGRAMA]],Hoja1!A:B,2,FALSE)</f>
        <v>9241. Participación ciudadana</v>
      </c>
      <c r="W2137" s="45">
        <v>22</v>
      </c>
      <c r="X2137" s="45">
        <v>22602</v>
      </c>
    </row>
    <row r="2138" spans="1:24" x14ac:dyDescent="0.25">
      <c r="A2138" s="58">
        <v>220260016071</v>
      </c>
      <c r="B2138" s="59" t="s">
        <v>451</v>
      </c>
      <c r="C2138" s="60">
        <v>46156</v>
      </c>
      <c r="D2138" s="58">
        <v>22026003784</v>
      </c>
      <c r="E2138" s="59" t="s">
        <v>2303</v>
      </c>
      <c r="F2138" s="61">
        <v>3993</v>
      </c>
      <c r="G2138" s="59" t="s">
        <v>3575</v>
      </c>
      <c r="H2138" s="59" t="s">
        <v>3576</v>
      </c>
      <c r="I2138" s="62">
        <v>220</v>
      </c>
      <c r="J2138" s="59" t="s">
        <v>455</v>
      </c>
      <c r="K2138" s="59" t="s">
        <v>455</v>
      </c>
      <c r="L2138" s="59" t="s">
        <v>456</v>
      </c>
      <c r="M2138" s="59" t="s">
        <v>467</v>
      </c>
      <c r="N2138" s="59" t="s">
        <v>468</v>
      </c>
      <c r="O2138" s="65" t="s">
        <v>281</v>
      </c>
      <c r="P2138" s="65" t="s">
        <v>3366</v>
      </c>
      <c r="Q2138" s="45" t="s">
        <v>396</v>
      </c>
      <c r="R2138" s="32" t="s">
        <v>231</v>
      </c>
      <c r="S2138" s="45" t="s">
        <v>262</v>
      </c>
      <c r="T2138" s="42" t="str">
        <f>VLOOKUP(Tabla1[[#This Row],[AREA]],Hoja1!A:B,2,FALSE)</f>
        <v>11. Salud pública y seguridad ciudadana</v>
      </c>
      <c r="U2138" s="45" t="s">
        <v>106</v>
      </c>
      <c r="V2138" s="42" t="str">
        <f>VLOOKUP(Tabla1[[#This Row],[PROGRAMA]],Hoja1!A:B,2,FALSE)</f>
        <v>1321. Policía municipal</v>
      </c>
      <c r="W2138" s="45">
        <v>22</v>
      </c>
      <c r="X2138" s="45">
        <v>22601</v>
      </c>
    </row>
    <row r="2139" spans="1:24" x14ac:dyDescent="0.25">
      <c r="A2139" s="58">
        <v>220260018420</v>
      </c>
      <c r="B2139" s="59" t="s">
        <v>451</v>
      </c>
      <c r="C2139" s="60">
        <v>46168</v>
      </c>
      <c r="D2139" s="58">
        <v>22026004054</v>
      </c>
      <c r="E2139" s="59" t="s">
        <v>977</v>
      </c>
      <c r="F2139" s="61">
        <v>3899.93</v>
      </c>
      <c r="G2139" s="59" t="s">
        <v>42</v>
      </c>
      <c r="H2139" s="59" t="s">
        <v>3577</v>
      </c>
      <c r="I2139" s="62">
        <v>220</v>
      </c>
      <c r="J2139" s="59" t="s">
        <v>455</v>
      </c>
      <c r="K2139" s="59" t="s">
        <v>455</v>
      </c>
      <c r="L2139" s="59" t="s">
        <v>473</v>
      </c>
      <c r="M2139" s="59" t="s">
        <v>467</v>
      </c>
      <c r="N2139" s="59" t="s">
        <v>468</v>
      </c>
      <c r="O2139" s="65" t="s">
        <v>281</v>
      </c>
      <c r="P2139" s="65" t="s">
        <v>3366</v>
      </c>
      <c r="Q2139" s="45" t="s">
        <v>396</v>
      </c>
      <c r="R2139" s="32" t="s">
        <v>231</v>
      </c>
      <c r="S2139" s="45" t="s">
        <v>66</v>
      </c>
      <c r="T2139" s="42" t="str">
        <f>VLOOKUP(Tabla1[[#This Row],[AREA]],Hoja1!A:B,2,FALSE)</f>
        <v>01. Alcaldía</v>
      </c>
      <c r="U2139" s="45" t="s">
        <v>187</v>
      </c>
      <c r="V2139" s="42" t="str">
        <f>VLOOKUP(Tabla1[[#This Row],[PROGRAMA]],Hoja1!A:B,2,FALSE)</f>
        <v>9205. Imprenta municipal</v>
      </c>
      <c r="W2139" s="45">
        <v>22</v>
      </c>
      <c r="X2139" s="45">
        <v>22199</v>
      </c>
    </row>
    <row r="2140" spans="1:24" x14ac:dyDescent="0.25">
      <c r="A2140" s="58">
        <v>220260020169</v>
      </c>
      <c r="B2140" s="59" t="s">
        <v>451</v>
      </c>
      <c r="C2140" s="60">
        <v>46171</v>
      </c>
      <c r="D2140" s="58">
        <v>22026003954</v>
      </c>
      <c r="E2140" s="59" t="s">
        <v>1028</v>
      </c>
      <c r="F2140" s="61">
        <v>3872</v>
      </c>
      <c r="G2140" s="59" t="s">
        <v>2390</v>
      </c>
      <c r="H2140" s="59" t="s">
        <v>3574</v>
      </c>
      <c r="I2140" s="62">
        <v>220</v>
      </c>
      <c r="J2140" s="59" t="s">
        <v>455</v>
      </c>
      <c r="K2140" s="59" t="s">
        <v>455</v>
      </c>
      <c r="L2140" s="59" t="s">
        <v>456</v>
      </c>
      <c r="M2140" s="59" t="s">
        <v>467</v>
      </c>
      <c r="N2140" s="59" t="s">
        <v>468</v>
      </c>
      <c r="O2140" s="65" t="s">
        <v>281</v>
      </c>
      <c r="P2140" s="65" t="s">
        <v>3366</v>
      </c>
      <c r="Q2140" s="45" t="s">
        <v>396</v>
      </c>
      <c r="R2140" s="32" t="s">
        <v>231</v>
      </c>
      <c r="S2140" s="45" t="s">
        <v>69</v>
      </c>
      <c r="T2140" s="42" t="str">
        <f>VLOOKUP(Tabla1[[#This Row],[AREA]],Hoja1!A:B,2,FALSE)</f>
        <v>03. Participación ciudadana y deportes</v>
      </c>
      <c r="U2140" s="45" t="s">
        <v>192</v>
      </c>
      <c r="V2140" s="42" t="str">
        <f>VLOOKUP(Tabla1[[#This Row],[PROGRAMA]],Hoja1!A:B,2,FALSE)</f>
        <v>9241. Participación ciudadana</v>
      </c>
      <c r="W2140" s="45">
        <v>22</v>
      </c>
      <c r="X2140" s="45">
        <v>22602</v>
      </c>
    </row>
    <row r="2141" spans="1:24" x14ac:dyDescent="0.25">
      <c r="A2141" s="58">
        <v>220260016068</v>
      </c>
      <c r="B2141" s="59" t="s">
        <v>451</v>
      </c>
      <c r="C2141" s="60">
        <v>46156</v>
      </c>
      <c r="D2141" s="58">
        <v>22026003835</v>
      </c>
      <c r="E2141" s="59" t="s">
        <v>880</v>
      </c>
      <c r="F2141" s="61">
        <v>17908</v>
      </c>
      <c r="G2141" s="59" t="s">
        <v>3578</v>
      </c>
      <c r="H2141" s="59" t="s">
        <v>3579</v>
      </c>
      <c r="I2141" s="62">
        <v>220</v>
      </c>
      <c r="J2141" s="59" t="s">
        <v>455</v>
      </c>
      <c r="K2141" s="59" t="s">
        <v>455</v>
      </c>
      <c r="L2141" s="59" t="s">
        <v>456</v>
      </c>
      <c r="M2141" s="59" t="s">
        <v>467</v>
      </c>
      <c r="N2141" s="59" t="s">
        <v>468</v>
      </c>
      <c r="O2141" s="65" t="s">
        <v>281</v>
      </c>
      <c r="P2141" s="65" t="s">
        <v>3366</v>
      </c>
      <c r="Q2141" s="45" t="s">
        <v>397</v>
      </c>
      <c r="R2141" s="32" t="s">
        <v>232</v>
      </c>
      <c r="S2141" s="45" t="s">
        <v>68</v>
      </c>
      <c r="T2141" s="42" t="str">
        <f>VLOOKUP(Tabla1[[#This Row],[AREA]],Hoja1!A:B,2,FALSE)</f>
        <v>02. Urbanismo y vivienda</v>
      </c>
      <c r="U2141" s="45" t="s">
        <v>115</v>
      </c>
      <c r="V2141" s="42" t="str">
        <f>VLOOKUP(Tabla1[[#This Row],[PROGRAMA]],Hoja1!A:B,2,FALSE)</f>
        <v>1511. Planficación y gestión del urbanismo</v>
      </c>
      <c r="W2141" s="45">
        <v>60</v>
      </c>
      <c r="X2141" s="45">
        <v>609</v>
      </c>
    </row>
    <row r="2142" spans="1:24" x14ac:dyDescent="0.25">
      <c r="A2142" s="58">
        <v>220260020170</v>
      </c>
      <c r="B2142" s="59" t="s">
        <v>451</v>
      </c>
      <c r="C2142" s="60">
        <v>46171</v>
      </c>
      <c r="D2142" s="58">
        <v>22026003955</v>
      </c>
      <c r="E2142" s="59" t="s">
        <v>1028</v>
      </c>
      <c r="F2142" s="61">
        <v>3872</v>
      </c>
      <c r="G2142" s="59" t="s">
        <v>423</v>
      </c>
      <c r="H2142" s="59" t="s">
        <v>3574</v>
      </c>
      <c r="I2142" s="62">
        <v>220</v>
      </c>
      <c r="J2142" s="59" t="s">
        <v>2512</v>
      </c>
      <c r="K2142" s="59" t="s">
        <v>494</v>
      </c>
      <c r="L2142" s="59" t="s">
        <v>456</v>
      </c>
      <c r="M2142" s="59" t="s">
        <v>467</v>
      </c>
      <c r="N2142" s="59" t="s">
        <v>468</v>
      </c>
      <c r="O2142" s="65" t="s">
        <v>281</v>
      </c>
      <c r="P2142" s="65" t="s">
        <v>3366</v>
      </c>
      <c r="Q2142" s="45" t="s">
        <v>396</v>
      </c>
      <c r="R2142" s="32" t="s">
        <v>231</v>
      </c>
      <c r="S2142" s="45" t="s">
        <v>69</v>
      </c>
      <c r="T2142" s="42" t="str">
        <f>VLOOKUP(Tabla1[[#This Row],[AREA]],Hoja1!A:B,2,FALSE)</f>
        <v>03. Participación ciudadana y deportes</v>
      </c>
      <c r="U2142" s="45" t="s">
        <v>192</v>
      </c>
      <c r="V2142" s="42" t="str">
        <f>VLOOKUP(Tabla1[[#This Row],[PROGRAMA]],Hoja1!A:B,2,FALSE)</f>
        <v>9241. Participación ciudadana</v>
      </c>
      <c r="W2142" s="45">
        <v>22</v>
      </c>
      <c r="X2142" s="45">
        <v>22602</v>
      </c>
    </row>
    <row r="2143" spans="1:24" x14ac:dyDescent="0.25">
      <c r="A2143" s="58">
        <v>220260016059</v>
      </c>
      <c r="B2143" s="59" t="s">
        <v>451</v>
      </c>
      <c r="C2143" s="60">
        <v>46156</v>
      </c>
      <c r="D2143" s="58">
        <v>22026003764</v>
      </c>
      <c r="E2143" s="59" t="s">
        <v>2303</v>
      </c>
      <c r="F2143" s="61">
        <v>3775.2</v>
      </c>
      <c r="G2143" s="59" t="s">
        <v>2280</v>
      </c>
      <c r="H2143" s="59" t="s">
        <v>3580</v>
      </c>
      <c r="I2143" s="62">
        <v>220</v>
      </c>
      <c r="J2143" s="59" t="s">
        <v>455</v>
      </c>
      <c r="K2143" s="59" t="s">
        <v>455</v>
      </c>
      <c r="L2143" s="59" t="s">
        <v>456</v>
      </c>
      <c r="M2143" s="59" t="s">
        <v>467</v>
      </c>
      <c r="N2143" s="59" t="s">
        <v>468</v>
      </c>
      <c r="O2143" s="65" t="s">
        <v>281</v>
      </c>
      <c r="P2143" s="65" t="s">
        <v>3366</v>
      </c>
      <c r="Q2143" s="45" t="s">
        <v>396</v>
      </c>
      <c r="R2143" s="32" t="s">
        <v>231</v>
      </c>
      <c r="S2143" s="45" t="s">
        <v>262</v>
      </c>
      <c r="T2143" s="42" t="str">
        <f>VLOOKUP(Tabla1[[#This Row],[AREA]],Hoja1!A:B,2,FALSE)</f>
        <v>11. Salud pública y seguridad ciudadana</v>
      </c>
      <c r="U2143" s="45" t="s">
        <v>106</v>
      </c>
      <c r="V2143" s="42" t="str">
        <f>VLOOKUP(Tabla1[[#This Row],[PROGRAMA]],Hoja1!A:B,2,FALSE)</f>
        <v>1321. Policía municipal</v>
      </c>
      <c r="W2143" s="45">
        <v>22</v>
      </c>
      <c r="X2143" s="45">
        <v>22601</v>
      </c>
    </row>
    <row r="2144" spans="1:24" x14ac:dyDescent="0.25">
      <c r="A2144" s="58">
        <v>220260012020</v>
      </c>
      <c r="B2144" s="59" t="s">
        <v>451</v>
      </c>
      <c r="C2144" s="60">
        <v>46126</v>
      </c>
      <c r="D2144" s="58">
        <v>22026003289</v>
      </c>
      <c r="E2144" s="59" t="s">
        <v>665</v>
      </c>
      <c r="F2144" s="61">
        <v>3630</v>
      </c>
      <c r="G2144" s="59" t="s">
        <v>3581</v>
      </c>
      <c r="H2144" s="59" t="s">
        <v>3582</v>
      </c>
      <c r="I2144" s="62">
        <v>220</v>
      </c>
      <c r="J2144" s="59" t="s">
        <v>455</v>
      </c>
      <c r="K2144" s="59" t="s">
        <v>455</v>
      </c>
      <c r="L2144" s="59" t="s">
        <v>456</v>
      </c>
      <c r="M2144" s="59" t="s">
        <v>467</v>
      </c>
      <c r="N2144" s="59" t="s">
        <v>468</v>
      </c>
      <c r="O2144" s="65" t="s">
        <v>281</v>
      </c>
      <c r="P2144" s="65" t="s">
        <v>3366</v>
      </c>
      <c r="Q2144" s="45" t="s">
        <v>396</v>
      </c>
      <c r="R2144" s="32" t="s">
        <v>231</v>
      </c>
      <c r="S2144" s="45" t="s">
        <v>66</v>
      </c>
      <c r="T2144" s="42" t="str">
        <f>VLOOKUP(Tabla1[[#This Row],[AREA]],Hoja1!A:B,2,FALSE)</f>
        <v>01. Alcaldía</v>
      </c>
      <c r="U2144" s="45" t="s">
        <v>265</v>
      </c>
      <c r="V2144" s="42" t="str">
        <f>VLOOKUP(Tabla1[[#This Row],[PROGRAMA]],Hoja1!A:B,2,FALSE)</f>
        <v>4331. Desarrollo empresarial</v>
      </c>
      <c r="W2144" s="45">
        <v>22</v>
      </c>
      <c r="X2144" s="45">
        <v>22799</v>
      </c>
    </row>
    <row r="2145" spans="1:24" x14ac:dyDescent="0.25">
      <c r="A2145" s="58">
        <v>220260012023</v>
      </c>
      <c r="B2145" s="59" t="s">
        <v>451</v>
      </c>
      <c r="C2145" s="60">
        <v>46126</v>
      </c>
      <c r="D2145" s="58">
        <v>22026003336</v>
      </c>
      <c r="E2145" s="59" t="s">
        <v>1099</v>
      </c>
      <c r="F2145" s="61">
        <v>3630</v>
      </c>
      <c r="G2145" s="59" t="s">
        <v>3583</v>
      </c>
      <c r="H2145" s="59" t="s">
        <v>3584</v>
      </c>
      <c r="I2145" s="62">
        <v>220</v>
      </c>
      <c r="J2145" s="59" t="s">
        <v>558</v>
      </c>
      <c r="K2145" s="59" t="s">
        <v>558</v>
      </c>
      <c r="L2145" s="59" t="s">
        <v>456</v>
      </c>
      <c r="M2145" s="59" t="s">
        <v>467</v>
      </c>
      <c r="N2145" s="59" t="s">
        <v>468</v>
      </c>
      <c r="O2145" s="65" t="s">
        <v>281</v>
      </c>
      <c r="P2145" s="65" t="s">
        <v>3366</v>
      </c>
      <c r="Q2145" s="45" t="s">
        <v>396</v>
      </c>
      <c r="R2145" s="32" t="s">
        <v>231</v>
      </c>
      <c r="S2145" s="45" t="s">
        <v>72</v>
      </c>
      <c r="T2145" s="42" t="str">
        <f>VLOOKUP(Tabla1[[#This Row],[AREA]],Hoja1!A:B,2,FALSE)</f>
        <v>07. Medio ambiente</v>
      </c>
      <c r="U2145" s="45" t="s">
        <v>128</v>
      </c>
      <c r="V2145" s="42" t="str">
        <f>VLOOKUP(Tabla1[[#This Row],[PROGRAMA]],Hoja1!A:B,2,FALSE)</f>
        <v>1721. Protección del medio ambiente</v>
      </c>
      <c r="W2145" s="45">
        <v>22</v>
      </c>
      <c r="X2145" s="45">
        <v>22706</v>
      </c>
    </row>
    <row r="2146" spans="1:24" x14ac:dyDescent="0.25">
      <c r="A2146" s="58">
        <v>220260018426</v>
      </c>
      <c r="B2146" s="59" t="s">
        <v>451</v>
      </c>
      <c r="C2146" s="60">
        <v>46168</v>
      </c>
      <c r="D2146" s="58">
        <v>22026004154</v>
      </c>
      <c r="E2146" s="59" t="s">
        <v>3066</v>
      </c>
      <c r="F2146" s="61">
        <v>3630</v>
      </c>
      <c r="G2146" s="59" t="s">
        <v>3585</v>
      </c>
      <c r="H2146" s="59" t="s">
        <v>3586</v>
      </c>
      <c r="I2146" s="62">
        <v>220</v>
      </c>
      <c r="J2146" s="59" t="s">
        <v>494</v>
      </c>
      <c r="K2146" s="59" t="s">
        <v>494</v>
      </c>
      <c r="L2146" s="59" t="s">
        <v>456</v>
      </c>
      <c r="M2146" s="59" t="s">
        <v>467</v>
      </c>
      <c r="N2146" s="59" t="s">
        <v>468</v>
      </c>
      <c r="O2146" s="65" t="s">
        <v>281</v>
      </c>
      <c r="P2146" s="65" t="s">
        <v>3366</v>
      </c>
      <c r="Q2146" s="45" t="s">
        <v>396</v>
      </c>
      <c r="R2146" s="32" t="s">
        <v>231</v>
      </c>
      <c r="S2146" s="45" t="s">
        <v>66</v>
      </c>
      <c r="T2146" s="42" t="str">
        <f>VLOOKUP(Tabla1[[#This Row],[AREA]],Hoja1!A:B,2,FALSE)</f>
        <v>01. Alcaldía</v>
      </c>
      <c r="U2146" s="45" t="s">
        <v>265</v>
      </c>
      <c r="V2146" s="42" t="str">
        <f>VLOOKUP(Tabla1[[#This Row],[PROGRAMA]],Hoja1!A:B,2,FALSE)</f>
        <v>4331. Desarrollo empresarial</v>
      </c>
      <c r="W2146" s="45">
        <v>22</v>
      </c>
      <c r="X2146" s="45">
        <v>22602</v>
      </c>
    </row>
    <row r="2147" spans="1:24" x14ac:dyDescent="0.25">
      <c r="A2147" s="58">
        <v>220260012022</v>
      </c>
      <c r="B2147" s="59" t="s">
        <v>451</v>
      </c>
      <c r="C2147" s="60">
        <v>46126</v>
      </c>
      <c r="D2147" s="58">
        <v>22026003329</v>
      </c>
      <c r="E2147" s="59" t="s">
        <v>956</v>
      </c>
      <c r="F2147" s="61">
        <v>3565.63</v>
      </c>
      <c r="G2147" s="59" t="s">
        <v>3587</v>
      </c>
      <c r="H2147" s="59" t="s">
        <v>3588</v>
      </c>
      <c r="I2147" s="62">
        <v>220</v>
      </c>
      <c r="J2147" s="59" t="s">
        <v>523</v>
      </c>
      <c r="K2147" s="59" t="s">
        <v>455</v>
      </c>
      <c r="L2147" s="59" t="s">
        <v>456</v>
      </c>
      <c r="M2147" s="59" t="s">
        <v>467</v>
      </c>
      <c r="N2147" s="59" t="s">
        <v>468</v>
      </c>
      <c r="O2147" s="65" t="s">
        <v>281</v>
      </c>
      <c r="P2147" s="65" t="s">
        <v>3366</v>
      </c>
      <c r="Q2147" s="45" t="s">
        <v>396</v>
      </c>
      <c r="R2147" s="32" t="s">
        <v>231</v>
      </c>
      <c r="S2147" s="45" t="s">
        <v>72</v>
      </c>
      <c r="T2147" s="42" t="str">
        <f>VLOOKUP(Tabla1[[#This Row],[AREA]],Hoja1!A:B,2,FALSE)</f>
        <v>07. Medio ambiente</v>
      </c>
      <c r="U2147" s="45" t="s">
        <v>128</v>
      </c>
      <c r="V2147" s="42" t="str">
        <f>VLOOKUP(Tabla1[[#This Row],[PROGRAMA]],Hoja1!A:B,2,FALSE)</f>
        <v>1721. Protección del medio ambiente</v>
      </c>
      <c r="W2147" s="45">
        <v>22</v>
      </c>
      <c r="X2147" s="45">
        <v>22799</v>
      </c>
    </row>
    <row r="2148" spans="1:24" x14ac:dyDescent="0.25">
      <c r="A2148" s="58">
        <v>220260015067</v>
      </c>
      <c r="B2148" s="59" t="s">
        <v>451</v>
      </c>
      <c r="C2148" s="60">
        <v>46148</v>
      </c>
      <c r="D2148" s="58">
        <v>22026003689</v>
      </c>
      <c r="E2148" s="59" t="s">
        <v>956</v>
      </c>
      <c r="F2148" s="61">
        <v>3442.45</v>
      </c>
      <c r="G2148" s="59" t="s">
        <v>915</v>
      </c>
      <c r="H2148" s="59" t="s">
        <v>3589</v>
      </c>
      <c r="I2148" s="62">
        <v>220</v>
      </c>
      <c r="J2148" s="59" t="s">
        <v>917</v>
      </c>
      <c r="K2148" s="59" t="s">
        <v>918</v>
      </c>
      <c r="L2148" s="59" t="s">
        <v>456</v>
      </c>
      <c r="M2148" s="59" t="s">
        <v>467</v>
      </c>
      <c r="N2148" s="59" t="s">
        <v>468</v>
      </c>
      <c r="O2148" s="65" t="s">
        <v>281</v>
      </c>
      <c r="P2148" s="65" t="s">
        <v>3366</v>
      </c>
      <c r="Q2148" s="45" t="s">
        <v>396</v>
      </c>
      <c r="R2148" s="32" t="s">
        <v>231</v>
      </c>
      <c r="S2148" s="45" t="s">
        <v>72</v>
      </c>
      <c r="T2148" s="42" t="str">
        <f>VLOOKUP(Tabla1[[#This Row],[AREA]],Hoja1!A:B,2,FALSE)</f>
        <v>07. Medio ambiente</v>
      </c>
      <c r="U2148" s="45" t="s">
        <v>128</v>
      </c>
      <c r="V2148" s="42" t="str">
        <f>VLOOKUP(Tabla1[[#This Row],[PROGRAMA]],Hoja1!A:B,2,FALSE)</f>
        <v>1721. Protección del medio ambiente</v>
      </c>
      <c r="W2148" s="45">
        <v>22</v>
      </c>
      <c r="X2148" s="45">
        <v>22799</v>
      </c>
    </row>
    <row r="2149" spans="1:24" x14ac:dyDescent="0.25">
      <c r="A2149" s="58">
        <v>220260011001</v>
      </c>
      <c r="B2149" s="59" t="s">
        <v>451</v>
      </c>
      <c r="C2149" s="60">
        <v>46119</v>
      </c>
      <c r="D2149" s="58">
        <v>22026003161</v>
      </c>
      <c r="E2149" s="59" t="s">
        <v>665</v>
      </c>
      <c r="F2149" s="61">
        <v>3429.14</v>
      </c>
      <c r="G2149" s="59" t="s">
        <v>3590</v>
      </c>
      <c r="H2149" s="59" t="s">
        <v>3591</v>
      </c>
      <c r="I2149" s="62">
        <v>220</v>
      </c>
      <c r="J2149" s="59" t="s">
        <v>3592</v>
      </c>
      <c r="K2149" s="59" t="s">
        <v>3592</v>
      </c>
      <c r="L2149" s="59" t="s">
        <v>456</v>
      </c>
      <c r="M2149" s="59" t="s">
        <v>467</v>
      </c>
      <c r="N2149" s="59" t="s">
        <v>468</v>
      </c>
      <c r="O2149" s="65" t="s">
        <v>281</v>
      </c>
      <c r="P2149" s="65" t="s">
        <v>3366</v>
      </c>
      <c r="Q2149" s="45" t="s">
        <v>396</v>
      </c>
      <c r="R2149" s="32" t="s">
        <v>231</v>
      </c>
      <c r="S2149" s="45" t="s">
        <v>66</v>
      </c>
      <c r="T2149" s="42" t="str">
        <f>VLOOKUP(Tabla1[[#This Row],[AREA]],Hoja1!A:B,2,FALSE)</f>
        <v>01. Alcaldía</v>
      </c>
      <c r="U2149" s="45" t="s">
        <v>265</v>
      </c>
      <c r="V2149" s="42" t="str">
        <f>VLOOKUP(Tabla1[[#This Row],[PROGRAMA]],Hoja1!A:B,2,FALSE)</f>
        <v>4331. Desarrollo empresarial</v>
      </c>
      <c r="W2149" s="45">
        <v>22</v>
      </c>
      <c r="X2149" s="45">
        <v>22799</v>
      </c>
    </row>
    <row r="2150" spans="1:24" x14ac:dyDescent="0.25">
      <c r="A2150" s="58">
        <v>220260015393</v>
      </c>
      <c r="B2150" s="59" t="s">
        <v>451</v>
      </c>
      <c r="C2150" s="60">
        <v>46149</v>
      </c>
      <c r="D2150" s="58">
        <v>22026003667</v>
      </c>
      <c r="E2150" s="59" t="s">
        <v>3593</v>
      </c>
      <c r="F2150" s="61">
        <v>17869.43</v>
      </c>
      <c r="G2150" s="59" t="s">
        <v>3594</v>
      </c>
      <c r="H2150" s="59" t="s">
        <v>3595</v>
      </c>
      <c r="I2150" s="62">
        <v>220</v>
      </c>
      <c r="J2150" s="59" t="s">
        <v>455</v>
      </c>
      <c r="K2150" s="59" t="s">
        <v>455</v>
      </c>
      <c r="L2150" s="59" t="s">
        <v>473</v>
      </c>
      <c r="M2150" s="59" t="s">
        <v>467</v>
      </c>
      <c r="N2150" s="59" t="s">
        <v>468</v>
      </c>
      <c r="O2150" s="65" t="s">
        <v>281</v>
      </c>
      <c r="P2150" s="65" t="s">
        <v>3366</v>
      </c>
      <c r="Q2150" s="45" t="s">
        <v>396</v>
      </c>
      <c r="R2150" s="32" t="s">
        <v>231</v>
      </c>
      <c r="S2150" s="45" t="s">
        <v>68</v>
      </c>
      <c r="T2150" s="42" t="str">
        <f>VLOOKUP(Tabla1[[#This Row],[AREA]],Hoja1!A:B,2,FALSE)</f>
        <v>02. Urbanismo y vivienda</v>
      </c>
      <c r="U2150" s="45" t="s">
        <v>197</v>
      </c>
      <c r="V2150" s="42" t="str">
        <f>VLOOKUP(Tabla1[[#This Row],[PROGRAMA]],Hoja1!A:B,2,FALSE)</f>
        <v>9332. Mantenimiento de edificios e instalaciones municipales</v>
      </c>
      <c r="W2150" s="45">
        <v>22</v>
      </c>
      <c r="X2150" s="45">
        <v>22104</v>
      </c>
    </row>
    <row r="2151" spans="1:24" x14ac:dyDescent="0.25">
      <c r="A2151" s="58">
        <v>220260018103</v>
      </c>
      <c r="B2151" s="59" t="s">
        <v>485</v>
      </c>
      <c r="C2151" s="60">
        <v>46168</v>
      </c>
      <c r="D2151" s="58">
        <v>22026001370</v>
      </c>
      <c r="E2151" s="59" t="s">
        <v>3510</v>
      </c>
      <c r="F2151" s="61">
        <v>944.83</v>
      </c>
      <c r="G2151" s="59" t="s">
        <v>487</v>
      </c>
      <c r="H2151" s="59" t="s">
        <v>3596</v>
      </c>
      <c r="I2151" s="62">
        <v>300</v>
      </c>
      <c r="J2151" s="59" t="s">
        <v>489</v>
      </c>
      <c r="K2151" s="59" t="s">
        <v>455</v>
      </c>
      <c r="L2151" s="59" t="s">
        <v>473</v>
      </c>
      <c r="M2151" s="59" t="s">
        <v>457</v>
      </c>
      <c r="N2151" s="59" t="s">
        <v>458</v>
      </c>
      <c r="O2151" s="65" t="s">
        <v>280</v>
      </c>
      <c r="P2151" s="65" t="s">
        <v>3366</v>
      </c>
      <c r="Q2151" s="45" t="s">
        <v>397</v>
      </c>
      <c r="R2151" s="32" t="s">
        <v>232</v>
      </c>
      <c r="S2151" s="45" t="s">
        <v>72</v>
      </c>
      <c r="T2151" s="42" t="str">
        <f>VLOOKUP(Tabla1[[#This Row],[AREA]],Hoja1!A:B,2,FALSE)</f>
        <v>07. Medio ambiente</v>
      </c>
      <c r="U2151" s="45" t="s">
        <v>126</v>
      </c>
      <c r="V2151" s="42" t="str">
        <f>VLOOKUP(Tabla1[[#This Row],[PROGRAMA]],Hoja1!A:B,2,FALSE)</f>
        <v>1711. Parques y jardines</v>
      </c>
      <c r="W2151" s="45">
        <v>61</v>
      </c>
      <c r="X2151" s="45">
        <v>619</v>
      </c>
    </row>
    <row r="2152" spans="1:24" x14ac:dyDescent="0.25">
      <c r="A2152" s="58">
        <v>220260012379</v>
      </c>
      <c r="B2152" s="59" t="s">
        <v>485</v>
      </c>
      <c r="C2152" s="60">
        <v>46132</v>
      </c>
      <c r="D2152" s="58">
        <v>22026001765</v>
      </c>
      <c r="E2152" s="59" t="s">
        <v>1629</v>
      </c>
      <c r="F2152" s="61">
        <v>776.16</v>
      </c>
      <c r="G2152" s="59" t="s">
        <v>487</v>
      </c>
      <c r="H2152" s="59" t="s">
        <v>3597</v>
      </c>
      <c r="I2152" s="62">
        <v>300</v>
      </c>
      <c r="J2152" s="59" t="s">
        <v>489</v>
      </c>
      <c r="K2152" s="59" t="s">
        <v>455</v>
      </c>
      <c r="L2152" s="59" t="s">
        <v>473</v>
      </c>
      <c r="M2152" s="59" t="s">
        <v>457</v>
      </c>
      <c r="N2152" s="59" t="s">
        <v>458</v>
      </c>
      <c r="O2152" s="65" t="s">
        <v>280</v>
      </c>
      <c r="P2152" s="65" t="s">
        <v>3366</v>
      </c>
      <c r="Q2152" s="45" t="s">
        <v>396</v>
      </c>
      <c r="R2152" s="32" t="s">
        <v>231</v>
      </c>
      <c r="S2152" s="45" t="s">
        <v>75</v>
      </c>
      <c r="T2152" s="42" t="str">
        <f>VLOOKUP(Tabla1[[#This Row],[AREA]],Hoja1!A:B,2,FALSE)</f>
        <v>10. Personas mayores, familia y servicios sociales</v>
      </c>
      <c r="U2152" s="45" t="s">
        <v>139</v>
      </c>
      <c r="V2152" s="42" t="str">
        <f>VLOOKUP(Tabla1[[#This Row],[PROGRAMA]],Hoja1!A:B,2,FALSE)</f>
        <v>2412. Formación para el empleo</v>
      </c>
      <c r="W2152" s="45">
        <v>22</v>
      </c>
      <c r="X2152" s="45">
        <v>22199</v>
      </c>
    </row>
    <row r="2153" spans="1:24" x14ac:dyDescent="0.25">
      <c r="A2153" s="58">
        <v>220260015603</v>
      </c>
      <c r="B2153" s="59" t="s">
        <v>451</v>
      </c>
      <c r="C2153" s="60">
        <v>46150</v>
      </c>
      <c r="D2153" s="58">
        <v>22025001745</v>
      </c>
      <c r="E2153" s="59" t="s">
        <v>679</v>
      </c>
      <c r="F2153" s="61">
        <v>17421.02</v>
      </c>
      <c r="G2153" s="59" t="s">
        <v>924</v>
      </c>
      <c r="H2153" s="59" t="s">
        <v>925</v>
      </c>
      <c r="I2153" s="62">
        <v>220</v>
      </c>
      <c r="J2153" s="59" t="s">
        <v>926</v>
      </c>
      <c r="K2153" s="59" t="s">
        <v>927</v>
      </c>
      <c r="L2153" s="59" t="s">
        <v>456</v>
      </c>
      <c r="M2153" s="59" t="s">
        <v>457</v>
      </c>
      <c r="N2153" s="59" t="s">
        <v>458</v>
      </c>
      <c r="O2153" s="65" t="s">
        <v>276</v>
      </c>
      <c r="P2153" s="65" t="s">
        <v>3366</v>
      </c>
      <c r="Q2153" s="45" t="s">
        <v>397</v>
      </c>
      <c r="R2153" s="32" t="s">
        <v>232</v>
      </c>
      <c r="S2153" s="45" t="s">
        <v>73</v>
      </c>
      <c r="T2153" s="42" t="str">
        <f>VLOOKUP(Tabla1[[#This Row],[AREA]],Hoja1!A:B,2,FALSE)</f>
        <v>08. Tráfico y movilidad</v>
      </c>
      <c r="U2153" s="45" t="s">
        <v>108</v>
      </c>
      <c r="V2153" s="42" t="str">
        <f>VLOOKUP(Tabla1[[#This Row],[PROGRAMA]],Hoja1!A:B,2,FALSE)</f>
        <v>1341. Movilidad</v>
      </c>
      <c r="W2153" s="45">
        <v>61</v>
      </c>
      <c r="X2153" s="45">
        <v>619</v>
      </c>
    </row>
    <row r="2154" spans="1:24" x14ac:dyDescent="0.25">
      <c r="A2154" s="58">
        <v>220260012875</v>
      </c>
      <c r="B2154" s="59" t="s">
        <v>451</v>
      </c>
      <c r="C2154" s="60">
        <v>46134</v>
      </c>
      <c r="D2154" s="58">
        <v>22026003507</v>
      </c>
      <c r="E2154" s="59" t="s">
        <v>617</v>
      </c>
      <c r="F2154" s="61">
        <v>3381.35</v>
      </c>
      <c r="G2154" s="59" t="s">
        <v>1633</v>
      </c>
      <c r="H2154" s="59" t="s">
        <v>3598</v>
      </c>
      <c r="I2154" s="62">
        <v>220</v>
      </c>
      <c r="J2154" s="59" t="s">
        <v>1635</v>
      </c>
      <c r="K2154" s="59" t="s">
        <v>455</v>
      </c>
      <c r="L2154" s="59" t="s">
        <v>456</v>
      </c>
      <c r="M2154" s="59" t="s">
        <v>467</v>
      </c>
      <c r="N2154" s="59" t="s">
        <v>468</v>
      </c>
      <c r="O2154" s="65" t="s">
        <v>281</v>
      </c>
      <c r="P2154" s="65" t="s">
        <v>3366</v>
      </c>
      <c r="Q2154" s="45" t="s">
        <v>396</v>
      </c>
      <c r="R2154" s="32" t="s">
        <v>231</v>
      </c>
      <c r="S2154" s="45" t="s">
        <v>75</v>
      </c>
      <c r="T2154" s="42" t="str">
        <f>VLOOKUP(Tabla1[[#This Row],[AREA]],Hoja1!A:B,2,FALSE)</f>
        <v>10. Personas mayores, familia y servicios sociales</v>
      </c>
      <c r="U2154" s="45" t="s">
        <v>132</v>
      </c>
      <c r="V2154" s="42" t="str">
        <f>VLOOKUP(Tabla1[[#This Row],[PROGRAMA]],Hoja1!A:B,2,FALSE)</f>
        <v>2312. Iniciativas sociales</v>
      </c>
      <c r="W2154" s="45">
        <v>21</v>
      </c>
      <c r="X2154" s="45">
        <v>213</v>
      </c>
    </row>
    <row r="2155" spans="1:24" x14ac:dyDescent="0.25">
      <c r="A2155" s="58">
        <v>220260016756</v>
      </c>
      <c r="B2155" s="59" t="s">
        <v>451</v>
      </c>
      <c r="C2155" s="60">
        <v>46160</v>
      </c>
      <c r="D2155" s="58">
        <v>22026003328</v>
      </c>
      <c r="E2155" s="59" t="s">
        <v>956</v>
      </c>
      <c r="F2155" s="61">
        <v>3303.3</v>
      </c>
      <c r="G2155" s="59" t="s">
        <v>939</v>
      </c>
      <c r="H2155" s="59" t="s">
        <v>3599</v>
      </c>
      <c r="I2155" s="62">
        <v>220</v>
      </c>
      <c r="J2155" s="59" t="s">
        <v>455</v>
      </c>
      <c r="K2155" s="59" t="s">
        <v>455</v>
      </c>
      <c r="L2155" s="59" t="s">
        <v>456</v>
      </c>
      <c r="M2155" s="59" t="s">
        <v>467</v>
      </c>
      <c r="N2155" s="59" t="s">
        <v>468</v>
      </c>
      <c r="O2155" s="65" t="s">
        <v>281</v>
      </c>
      <c r="P2155" s="65" t="s">
        <v>3366</v>
      </c>
      <c r="Q2155" s="45" t="s">
        <v>396</v>
      </c>
      <c r="R2155" s="32" t="s">
        <v>231</v>
      </c>
      <c r="S2155" s="45" t="s">
        <v>72</v>
      </c>
      <c r="T2155" s="42" t="str">
        <f>VLOOKUP(Tabla1[[#This Row],[AREA]],Hoja1!A:B,2,FALSE)</f>
        <v>07. Medio ambiente</v>
      </c>
      <c r="U2155" s="45" t="s">
        <v>128</v>
      </c>
      <c r="V2155" s="42" t="str">
        <f>VLOOKUP(Tabla1[[#This Row],[PROGRAMA]],Hoja1!A:B,2,FALSE)</f>
        <v>1721. Protección del medio ambiente</v>
      </c>
      <c r="W2155" s="45">
        <v>22</v>
      </c>
      <c r="X2155" s="45">
        <v>22799</v>
      </c>
    </row>
    <row r="2156" spans="1:24" x14ac:dyDescent="0.25">
      <c r="A2156" s="58">
        <v>220260017518</v>
      </c>
      <c r="B2156" s="59" t="s">
        <v>451</v>
      </c>
      <c r="C2156" s="60">
        <v>46163</v>
      </c>
      <c r="D2156" s="58">
        <v>22026003933</v>
      </c>
      <c r="E2156" s="59" t="s">
        <v>731</v>
      </c>
      <c r="F2156" s="61">
        <v>3046.49</v>
      </c>
      <c r="G2156" s="59" t="s">
        <v>884</v>
      </c>
      <c r="H2156" s="59" t="s">
        <v>3600</v>
      </c>
      <c r="I2156" s="62">
        <v>220</v>
      </c>
      <c r="J2156" s="59" t="s">
        <v>494</v>
      </c>
      <c r="K2156" s="59" t="s">
        <v>494</v>
      </c>
      <c r="L2156" s="59" t="s">
        <v>473</v>
      </c>
      <c r="M2156" s="59" t="s">
        <v>467</v>
      </c>
      <c r="N2156" s="59" t="s">
        <v>468</v>
      </c>
      <c r="O2156" s="65" t="s">
        <v>281</v>
      </c>
      <c r="P2156" s="65" t="s">
        <v>3366</v>
      </c>
      <c r="Q2156" s="45" t="s">
        <v>396</v>
      </c>
      <c r="R2156" s="32" t="s">
        <v>231</v>
      </c>
      <c r="S2156" s="45" t="s">
        <v>72</v>
      </c>
      <c r="T2156" s="42" t="str">
        <f>VLOOKUP(Tabla1[[#This Row],[AREA]],Hoja1!A:B,2,FALSE)</f>
        <v>07. Medio ambiente</v>
      </c>
      <c r="U2156" s="45" t="s">
        <v>124</v>
      </c>
      <c r="V2156" s="42" t="str">
        <f>VLOOKUP(Tabla1[[#This Row],[PROGRAMA]],Hoja1!A:B,2,FALSE)</f>
        <v>1701. Dirección del área de medio ambiente</v>
      </c>
      <c r="W2156" s="45">
        <v>21</v>
      </c>
      <c r="X2156" s="45">
        <v>213</v>
      </c>
    </row>
    <row r="2157" spans="1:24" x14ac:dyDescent="0.25">
      <c r="A2157" s="58">
        <v>220260018838</v>
      </c>
      <c r="B2157" s="59" t="s">
        <v>451</v>
      </c>
      <c r="C2157" s="60">
        <v>46170</v>
      </c>
      <c r="D2157" s="58">
        <v>22026004220</v>
      </c>
      <c r="E2157" s="59" t="s">
        <v>2893</v>
      </c>
      <c r="F2157" s="61">
        <v>3025</v>
      </c>
      <c r="G2157" s="59" t="s">
        <v>3601</v>
      </c>
      <c r="H2157" s="59" t="s">
        <v>3602</v>
      </c>
      <c r="I2157" s="62">
        <v>220</v>
      </c>
      <c r="J2157" s="59" t="s">
        <v>1880</v>
      </c>
      <c r="K2157" s="59" t="s">
        <v>455</v>
      </c>
      <c r="L2157" s="59" t="s">
        <v>473</v>
      </c>
      <c r="M2157" s="59" t="s">
        <v>467</v>
      </c>
      <c r="N2157" s="59" t="s">
        <v>468</v>
      </c>
      <c r="O2157" s="65" t="s">
        <v>281</v>
      </c>
      <c r="P2157" s="65" t="s">
        <v>3366</v>
      </c>
      <c r="Q2157" s="45" t="s">
        <v>396</v>
      </c>
      <c r="R2157" s="32" t="s">
        <v>231</v>
      </c>
      <c r="S2157" s="45" t="s">
        <v>71</v>
      </c>
      <c r="T2157" s="42" t="str">
        <f>VLOOKUP(Tabla1[[#This Row],[AREA]],Hoja1!A:B,2,FALSE)</f>
        <v>06. Educación y cultura</v>
      </c>
      <c r="U2157" s="45" t="s">
        <v>157</v>
      </c>
      <c r="V2157" s="42" t="str">
        <f>VLOOKUP(Tabla1[[#This Row],[PROGRAMA]],Hoja1!A:B,2,FALSE)</f>
        <v>3341. Coordinación de políticas culturales</v>
      </c>
      <c r="W2157" s="45">
        <v>22</v>
      </c>
      <c r="X2157" s="45">
        <v>22699</v>
      </c>
    </row>
    <row r="2158" spans="1:24" x14ac:dyDescent="0.25">
      <c r="A2158" s="58">
        <v>220260010998</v>
      </c>
      <c r="B2158" s="59" t="s">
        <v>451</v>
      </c>
      <c r="C2158" s="60">
        <v>46119</v>
      </c>
      <c r="D2158" s="58">
        <v>22026003071</v>
      </c>
      <c r="E2158" s="59" t="s">
        <v>1211</v>
      </c>
      <c r="F2158" s="61">
        <v>3000.8</v>
      </c>
      <c r="G2158" s="59" t="s">
        <v>3603</v>
      </c>
      <c r="H2158" s="59" t="s">
        <v>3604</v>
      </c>
      <c r="I2158" s="62">
        <v>220</v>
      </c>
      <c r="J2158" s="59" t="s">
        <v>1880</v>
      </c>
      <c r="K2158" s="59" t="s">
        <v>455</v>
      </c>
      <c r="L2158" s="59" t="s">
        <v>506</v>
      </c>
      <c r="M2158" s="59" t="s">
        <v>467</v>
      </c>
      <c r="N2158" s="59" t="s">
        <v>468</v>
      </c>
      <c r="O2158" s="65" t="s">
        <v>281</v>
      </c>
      <c r="P2158" s="65" t="s">
        <v>3366</v>
      </c>
      <c r="Q2158" s="45" t="s">
        <v>396</v>
      </c>
      <c r="R2158" s="32" t="s">
        <v>231</v>
      </c>
      <c r="S2158" s="45" t="s">
        <v>66</v>
      </c>
      <c r="T2158" s="42" t="str">
        <f>VLOOKUP(Tabla1[[#This Row],[AREA]],Hoja1!A:B,2,FALSE)</f>
        <v>01. Alcaldía</v>
      </c>
      <c r="U2158" s="45" t="s">
        <v>265</v>
      </c>
      <c r="V2158" s="42" t="str">
        <f>VLOOKUP(Tabla1[[#This Row],[PROGRAMA]],Hoja1!A:B,2,FALSE)</f>
        <v>4331. Desarrollo empresarial</v>
      </c>
      <c r="W2158" s="45">
        <v>22</v>
      </c>
      <c r="X2158" s="45">
        <v>22699</v>
      </c>
    </row>
    <row r="2159" spans="1:24" x14ac:dyDescent="0.25">
      <c r="A2159" s="58">
        <v>220260012046</v>
      </c>
      <c r="B2159" s="59" t="s">
        <v>451</v>
      </c>
      <c r="C2159" s="60">
        <v>46128</v>
      </c>
      <c r="D2159" s="58">
        <v>22026003447</v>
      </c>
      <c r="E2159" s="59" t="s">
        <v>1157</v>
      </c>
      <c r="F2159" s="61">
        <v>3000</v>
      </c>
      <c r="G2159" s="59" t="s">
        <v>15</v>
      </c>
      <c r="H2159" s="59" t="s">
        <v>3605</v>
      </c>
      <c r="I2159" s="62">
        <v>220</v>
      </c>
      <c r="J2159" s="59" t="s">
        <v>455</v>
      </c>
      <c r="K2159" s="59" t="s">
        <v>455</v>
      </c>
      <c r="L2159" s="59" t="s">
        <v>456</v>
      </c>
      <c r="M2159" s="59" t="s">
        <v>467</v>
      </c>
      <c r="N2159" s="59" t="s">
        <v>468</v>
      </c>
      <c r="O2159" s="65" t="s">
        <v>281</v>
      </c>
      <c r="P2159" s="65" t="s">
        <v>3366</v>
      </c>
      <c r="Q2159" s="45" t="s">
        <v>396</v>
      </c>
      <c r="R2159" s="32" t="s">
        <v>231</v>
      </c>
      <c r="S2159" s="45" t="s">
        <v>71</v>
      </c>
      <c r="T2159" s="42" t="str">
        <f>VLOOKUP(Tabla1[[#This Row],[AREA]],Hoja1!A:B,2,FALSE)</f>
        <v>06. Educación y cultura</v>
      </c>
      <c r="U2159" s="45" t="s">
        <v>145</v>
      </c>
      <c r="V2159" s="42" t="str">
        <f>VLOOKUP(Tabla1[[#This Row],[PROGRAMA]],Hoja1!A:B,2,FALSE)</f>
        <v>3231. Escuelas infantiles</v>
      </c>
      <c r="W2159" s="45">
        <v>21</v>
      </c>
      <c r="X2159" s="45">
        <v>213</v>
      </c>
    </row>
    <row r="2160" spans="1:24" x14ac:dyDescent="0.25">
      <c r="A2160" s="58">
        <v>220260016165</v>
      </c>
      <c r="B2160" s="59" t="s">
        <v>451</v>
      </c>
      <c r="C2160" s="60">
        <v>46157</v>
      </c>
      <c r="D2160" s="58">
        <v>22026003850</v>
      </c>
      <c r="E2160" s="59" t="s">
        <v>968</v>
      </c>
      <c r="F2160" s="61">
        <v>3000</v>
      </c>
      <c r="G2160" s="59" t="s">
        <v>311</v>
      </c>
      <c r="H2160" s="59" t="s">
        <v>3606</v>
      </c>
      <c r="I2160" s="62">
        <v>220</v>
      </c>
      <c r="J2160" s="59" t="s">
        <v>455</v>
      </c>
      <c r="K2160" s="59" t="s">
        <v>455</v>
      </c>
      <c r="L2160" s="59" t="s">
        <v>456</v>
      </c>
      <c r="M2160" s="59" t="s">
        <v>467</v>
      </c>
      <c r="N2160" s="59" t="s">
        <v>468</v>
      </c>
      <c r="O2160" s="65" t="s">
        <v>281</v>
      </c>
      <c r="P2160" s="65" t="s">
        <v>3366</v>
      </c>
      <c r="Q2160" s="45" t="s">
        <v>396</v>
      </c>
      <c r="R2160" s="32" t="s">
        <v>231</v>
      </c>
      <c r="S2160" s="45" t="s">
        <v>262</v>
      </c>
      <c r="T2160" s="42" t="str">
        <f>VLOOKUP(Tabla1[[#This Row],[AREA]],Hoja1!A:B,2,FALSE)</f>
        <v>11. Salud pública y seguridad ciudadana</v>
      </c>
      <c r="U2160" s="45" t="s">
        <v>106</v>
      </c>
      <c r="V2160" s="42" t="str">
        <f>VLOOKUP(Tabla1[[#This Row],[PROGRAMA]],Hoja1!A:B,2,FALSE)</f>
        <v>1321. Policía municipal</v>
      </c>
      <c r="W2160" s="45">
        <v>22</v>
      </c>
      <c r="X2160" s="45">
        <v>22699</v>
      </c>
    </row>
    <row r="2161" spans="1:24" x14ac:dyDescent="0.25">
      <c r="A2161" s="58">
        <v>220250052235</v>
      </c>
      <c r="B2161" s="59" t="s">
        <v>451</v>
      </c>
      <c r="C2161" s="60">
        <v>46150</v>
      </c>
      <c r="D2161" s="58">
        <v>22025004967</v>
      </c>
      <c r="E2161" s="59" t="s">
        <v>3464</v>
      </c>
      <c r="F2161" s="61">
        <v>16507.71</v>
      </c>
      <c r="G2161" s="59" t="s">
        <v>3465</v>
      </c>
      <c r="H2161" s="59" t="s">
        <v>3466</v>
      </c>
      <c r="I2161" s="62">
        <v>220</v>
      </c>
      <c r="J2161" s="59" t="s">
        <v>3467</v>
      </c>
      <c r="K2161" s="59" t="s">
        <v>864</v>
      </c>
      <c r="L2161" s="59" t="s">
        <v>456</v>
      </c>
      <c r="M2161" s="59" t="s">
        <v>457</v>
      </c>
      <c r="N2161" s="59" t="s">
        <v>458</v>
      </c>
      <c r="O2161" s="65" t="s">
        <v>276</v>
      </c>
      <c r="P2161" s="65" t="s">
        <v>3366</v>
      </c>
      <c r="Q2161" s="45" t="s">
        <v>397</v>
      </c>
      <c r="R2161" s="32" t="s">
        <v>232</v>
      </c>
      <c r="S2161" s="45" t="s">
        <v>262</v>
      </c>
      <c r="T2161" s="42" t="str">
        <f>VLOOKUP(Tabla1[[#This Row],[AREA]],Hoja1!A:B,2,FALSE)</f>
        <v>11. Salud pública y seguridad ciudadana</v>
      </c>
      <c r="U2161" s="45" t="s">
        <v>118</v>
      </c>
      <c r="V2161" s="42" t="str">
        <f>VLOOKUP(Tabla1[[#This Row],[PROGRAMA]],Hoja1!A:B,2,FALSE)</f>
        <v>1621. Recogida de residuos</v>
      </c>
      <c r="W2161" s="45">
        <v>64</v>
      </c>
      <c r="X2161" s="45">
        <v>641</v>
      </c>
    </row>
    <row r="2162" spans="1:24" x14ac:dyDescent="0.25">
      <c r="A2162" s="58">
        <v>220260015857</v>
      </c>
      <c r="B2162" s="59" t="s">
        <v>451</v>
      </c>
      <c r="C2162" s="60">
        <v>46154</v>
      </c>
      <c r="D2162" s="58">
        <v>22026003724</v>
      </c>
      <c r="E2162" s="59" t="s">
        <v>3607</v>
      </c>
      <c r="F2162" s="61">
        <v>16286.6</v>
      </c>
      <c r="G2162" s="59" t="s">
        <v>1025</v>
      </c>
      <c r="H2162" s="59" t="s">
        <v>3608</v>
      </c>
      <c r="I2162" s="62">
        <v>220</v>
      </c>
      <c r="J2162" s="59" t="s">
        <v>494</v>
      </c>
      <c r="K2162" s="59" t="s">
        <v>494</v>
      </c>
      <c r="L2162" s="59" t="s">
        <v>456</v>
      </c>
      <c r="M2162" s="59" t="s">
        <v>457</v>
      </c>
      <c r="N2162" s="59" t="s">
        <v>458</v>
      </c>
      <c r="O2162" s="65" t="s">
        <v>276</v>
      </c>
      <c r="P2162" s="65" t="s">
        <v>3366</v>
      </c>
      <c r="Q2162" s="45" t="s">
        <v>396</v>
      </c>
      <c r="R2162" s="32" t="s">
        <v>231</v>
      </c>
      <c r="S2162" s="45" t="s">
        <v>68</v>
      </c>
      <c r="T2162" s="42" t="str">
        <f>VLOOKUP(Tabla1[[#This Row],[AREA]],Hoja1!A:B,2,FALSE)</f>
        <v>02. Urbanismo y vivienda</v>
      </c>
      <c r="U2162" s="45" t="s">
        <v>115</v>
      </c>
      <c r="V2162" s="42" t="str">
        <f>VLOOKUP(Tabla1[[#This Row],[PROGRAMA]],Hoja1!A:B,2,FALSE)</f>
        <v>1511. Planficación y gestión del urbanismo</v>
      </c>
      <c r="W2162" s="45">
        <v>22</v>
      </c>
      <c r="X2162" s="45">
        <v>22706</v>
      </c>
    </row>
    <row r="2163" spans="1:24" x14ac:dyDescent="0.25">
      <c r="A2163" s="58">
        <v>220260012029</v>
      </c>
      <c r="B2163" s="59" t="s">
        <v>451</v>
      </c>
      <c r="C2163" s="60">
        <v>46127</v>
      </c>
      <c r="D2163" s="58">
        <v>22026003355</v>
      </c>
      <c r="E2163" s="59" t="s">
        <v>2597</v>
      </c>
      <c r="F2163" s="61">
        <v>15730</v>
      </c>
      <c r="G2163" s="59" t="s">
        <v>2598</v>
      </c>
      <c r="H2163" s="59" t="s">
        <v>3609</v>
      </c>
      <c r="I2163" s="62">
        <v>220</v>
      </c>
      <c r="J2163" s="59" t="s">
        <v>455</v>
      </c>
      <c r="K2163" s="59" t="s">
        <v>455</v>
      </c>
      <c r="L2163" s="59" t="s">
        <v>456</v>
      </c>
      <c r="M2163" s="59" t="s">
        <v>801</v>
      </c>
      <c r="N2163" s="59" t="s">
        <v>468</v>
      </c>
      <c r="O2163" s="65" t="s">
        <v>278</v>
      </c>
      <c r="P2163" s="65" t="s">
        <v>3366</v>
      </c>
      <c r="Q2163" s="45">
        <v>6</v>
      </c>
      <c r="R2163" s="32" t="s">
        <v>232</v>
      </c>
      <c r="S2163" s="45" t="s">
        <v>71</v>
      </c>
      <c r="T2163" s="42" t="str">
        <f>VLOOKUP(Tabla1[[#This Row],[AREA]],Hoja1!A:B,2,FALSE)</f>
        <v>06. Educación y cultura</v>
      </c>
      <c r="U2163" s="45">
        <v>3341</v>
      </c>
      <c r="V2163" s="42" t="str">
        <f>VLOOKUP(Tabla1[[#This Row],[PROGRAMA]],Hoja1!A:B,2,FALSE)</f>
        <v>3341. Coordinación de políticas culturales</v>
      </c>
      <c r="W2163" s="45">
        <v>63</v>
      </c>
      <c r="X2163" s="45">
        <v>632</v>
      </c>
    </row>
    <row r="2164" spans="1:24" x14ac:dyDescent="0.25">
      <c r="A2164" s="58">
        <v>220260017599</v>
      </c>
      <c r="B2164" s="59" t="s">
        <v>451</v>
      </c>
      <c r="C2164" s="60">
        <v>46163</v>
      </c>
      <c r="D2164" s="58">
        <v>22026003878</v>
      </c>
      <c r="E2164" s="59" t="s">
        <v>1039</v>
      </c>
      <c r="F2164" s="61">
        <v>3000</v>
      </c>
      <c r="G2164" s="59" t="s">
        <v>3610</v>
      </c>
      <c r="H2164" s="59" t="s">
        <v>3611</v>
      </c>
      <c r="I2164" s="62">
        <v>220</v>
      </c>
      <c r="J2164" s="59" t="s">
        <v>455</v>
      </c>
      <c r="K2164" s="59" t="s">
        <v>455</v>
      </c>
      <c r="L2164" s="59" t="s">
        <v>456</v>
      </c>
      <c r="M2164" s="59" t="s">
        <v>467</v>
      </c>
      <c r="N2164" s="59" t="s">
        <v>468</v>
      </c>
      <c r="O2164" s="65" t="s">
        <v>281</v>
      </c>
      <c r="P2164" s="65" t="s">
        <v>3366</v>
      </c>
      <c r="Q2164" s="45" t="s">
        <v>396</v>
      </c>
      <c r="R2164" s="32" t="s">
        <v>231</v>
      </c>
      <c r="S2164" s="45" t="s">
        <v>70</v>
      </c>
      <c r="T2164" s="42" t="str">
        <f>VLOOKUP(Tabla1[[#This Row],[AREA]],Hoja1!A:B,2,FALSE)</f>
        <v>04. Hacienda, personal y modernización administrativa</v>
      </c>
      <c r="U2164" s="45" t="s">
        <v>143</v>
      </c>
      <c r="V2164" s="42" t="str">
        <f>VLOOKUP(Tabla1[[#This Row],[PROGRAMA]],Hoja1!A:B,2,FALSE)</f>
        <v>3121. Prevención y salud laboral</v>
      </c>
      <c r="W2164" s="45">
        <v>22</v>
      </c>
      <c r="X2164" s="45">
        <v>22799</v>
      </c>
    </row>
    <row r="2165" spans="1:24" x14ac:dyDescent="0.25">
      <c r="A2165" s="58">
        <v>220260010815</v>
      </c>
      <c r="B2165" s="59" t="s">
        <v>451</v>
      </c>
      <c r="C2165" s="60">
        <v>46118</v>
      </c>
      <c r="D2165" s="58">
        <v>22026003079</v>
      </c>
      <c r="E2165" s="59" t="s">
        <v>650</v>
      </c>
      <c r="F2165" s="61">
        <v>15561.91</v>
      </c>
      <c r="G2165" s="59" t="s">
        <v>2926</v>
      </c>
      <c r="H2165" s="59" t="s">
        <v>3612</v>
      </c>
      <c r="I2165" s="62">
        <v>220</v>
      </c>
      <c r="J2165" s="59" t="s">
        <v>455</v>
      </c>
      <c r="K2165" s="59" t="s">
        <v>455</v>
      </c>
      <c r="L2165" s="59" t="s">
        <v>473</v>
      </c>
      <c r="M2165" s="59" t="s">
        <v>467</v>
      </c>
      <c r="N2165" s="59" t="s">
        <v>468</v>
      </c>
      <c r="O2165" s="65" t="s">
        <v>281</v>
      </c>
      <c r="P2165" s="65" t="s">
        <v>3366</v>
      </c>
      <c r="Q2165" s="45" t="s">
        <v>397</v>
      </c>
      <c r="R2165" s="32" t="s">
        <v>232</v>
      </c>
      <c r="S2165" s="45" t="s">
        <v>75</v>
      </c>
      <c r="T2165" s="42" t="str">
        <f>VLOOKUP(Tabla1[[#This Row],[AREA]],Hoja1!A:B,2,FALSE)</f>
        <v>10. Personas mayores, familia y servicios sociales</v>
      </c>
      <c r="U2165" s="45" t="s">
        <v>132</v>
      </c>
      <c r="V2165" s="42" t="str">
        <f>VLOOKUP(Tabla1[[#This Row],[PROGRAMA]],Hoja1!A:B,2,FALSE)</f>
        <v>2312. Iniciativas sociales</v>
      </c>
      <c r="W2165" s="45">
        <v>63</v>
      </c>
      <c r="X2165" s="45">
        <v>632</v>
      </c>
    </row>
    <row r="2166" spans="1:24" x14ac:dyDescent="0.25">
      <c r="A2166" s="58">
        <v>220260014318</v>
      </c>
      <c r="B2166" s="59" t="s">
        <v>451</v>
      </c>
      <c r="C2166" s="60">
        <v>46140</v>
      </c>
      <c r="D2166" s="58">
        <v>22026003520</v>
      </c>
      <c r="E2166" s="59" t="s">
        <v>615</v>
      </c>
      <c r="F2166" s="61">
        <v>2950</v>
      </c>
      <c r="G2166" s="59" t="s">
        <v>2913</v>
      </c>
      <c r="H2166" s="59" t="s">
        <v>3613</v>
      </c>
      <c r="I2166" s="62">
        <v>220</v>
      </c>
      <c r="J2166" s="59" t="s">
        <v>2915</v>
      </c>
      <c r="K2166" s="59" t="s">
        <v>1239</v>
      </c>
      <c r="L2166" s="59" t="s">
        <v>473</v>
      </c>
      <c r="M2166" s="59" t="s">
        <v>467</v>
      </c>
      <c r="N2166" s="59" t="s">
        <v>468</v>
      </c>
      <c r="O2166" s="65" t="s">
        <v>281</v>
      </c>
      <c r="P2166" s="65" t="s">
        <v>3366</v>
      </c>
      <c r="Q2166" s="45" t="s">
        <v>396</v>
      </c>
      <c r="R2166" s="32" t="s">
        <v>231</v>
      </c>
      <c r="S2166" s="45" t="s">
        <v>71</v>
      </c>
      <c r="T2166" s="42" t="str">
        <f>VLOOKUP(Tabla1[[#This Row],[AREA]],Hoja1!A:B,2,FALSE)</f>
        <v>06. Educación y cultura</v>
      </c>
      <c r="U2166" s="45" t="s">
        <v>147</v>
      </c>
      <c r="V2166" s="42" t="str">
        <f>VLOOKUP(Tabla1[[#This Row],[PROGRAMA]],Hoja1!A:B,2,FALSE)</f>
        <v>3232. Conservación y mantenimiento centros educación infantil y primaria</v>
      </c>
      <c r="W2166" s="45">
        <v>21</v>
      </c>
      <c r="X2166" s="45">
        <v>213</v>
      </c>
    </row>
    <row r="2167" spans="1:24" x14ac:dyDescent="0.25">
      <c r="A2167" s="58">
        <v>220260018423</v>
      </c>
      <c r="B2167" s="59" t="s">
        <v>451</v>
      </c>
      <c r="C2167" s="60">
        <v>46168</v>
      </c>
      <c r="D2167" s="58">
        <v>22026004147</v>
      </c>
      <c r="E2167" s="59" t="s">
        <v>511</v>
      </c>
      <c r="F2167" s="61">
        <v>2947.56</v>
      </c>
      <c r="G2167" s="59" t="s">
        <v>362</v>
      </c>
      <c r="H2167" s="59" t="s">
        <v>3614</v>
      </c>
      <c r="I2167" s="62">
        <v>220</v>
      </c>
      <c r="J2167" s="59" t="s">
        <v>1517</v>
      </c>
      <c r="K2167" s="59" t="s">
        <v>636</v>
      </c>
      <c r="L2167" s="59" t="s">
        <v>456</v>
      </c>
      <c r="M2167" s="59" t="s">
        <v>467</v>
      </c>
      <c r="N2167" s="59" t="s">
        <v>468</v>
      </c>
      <c r="O2167" s="65" t="s">
        <v>281</v>
      </c>
      <c r="P2167" s="65" t="s">
        <v>3366</v>
      </c>
      <c r="Q2167" s="45" t="s">
        <v>396</v>
      </c>
      <c r="R2167" s="32" t="s">
        <v>231</v>
      </c>
      <c r="S2167" s="45" t="s">
        <v>262</v>
      </c>
      <c r="T2167" s="42" t="str">
        <f>VLOOKUP(Tabla1[[#This Row],[AREA]],Hoja1!A:B,2,FALSE)</f>
        <v>11. Salud pública y seguridad ciudadana</v>
      </c>
      <c r="U2167" s="45" t="s">
        <v>106</v>
      </c>
      <c r="V2167" s="42" t="str">
        <f>VLOOKUP(Tabla1[[#This Row],[PROGRAMA]],Hoja1!A:B,2,FALSE)</f>
        <v>1321. Policía municipal</v>
      </c>
      <c r="W2167" s="45">
        <v>22</v>
      </c>
      <c r="X2167" s="45">
        <v>22799</v>
      </c>
    </row>
    <row r="2168" spans="1:24" x14ac:dyDescent="0.25">
      <c r="A2168" s="58">
        <v>220260012877</v>
      </c>
      <c r="B2168" s="59" t="s">
        <v>451</v>
      </c>
      <c r="C2168" s="60">
        <v>46134</v>
      </c>
      <c r="D2168" s="58">
        <v>22026003511</v>
      </c>
      <c r="E2168" s="59" t="s">
        <v>1045</v>
      </c>
      <c r="F2168" s="61">
        <v>2867.7</v>
      </c>
      <c r="G2168" s="59" t="s">
        <v>3615</v>
      </c>
      <c r="H2168" s="59" t="s">
        <v>3616</v>
      </c>
      <c r="I2168" s="62">
        <v>220</v>
      </c>
      <c r="J2168" s="59" t="s">
        <v>1880</v>
      </c>
      <c r="K2168" s="59" t="s">
        <v>455</v>
      </c>
      <c r="L2168" s="59" t="s">
        <v>456</v>
      </c>
      <c r="M2168" s="59" t="s">
        <v>467</v>
      </c>
      <c r="N2168" s="59" t="s">
        <v>468</v>
      </c>
      <c r="O2168" s="65" t="s">
        <v>281</v>
      </c>
      <c r="P2168" s="65" t="s">
        <v>3366</v>
      </c>
      <c r="Q2168" s="45" t="s">
        <v>396</v>
      </c>
      <c r="R2168" s="32" t="s">
        <v>231</v>
      </c>
      <c r="S2168" s="45" t="s">
        <v>71</v>
      </c>
      <c r="T2168" s="42" t="str">
        <f>VLOOKUP(Tabla1[[#This Row],[AREA]],Hoja1!A:B,2,FALSE)</f>
        <v>06. Educación y cultura</v>
      </c>
      <c r="U2168" s="45" t="s">
        <v>153</v>
      </c>
      <c r="V2168" s="42" t="str">
        <f>VLOOKUP(Tabla1[[#This Row],[PROGRAMA]],Hoja1!A:B,2,FALSE)</f>
        <v>3321. Bibliotecas públicas</v>
      </c>
      <c r="W2168" s="45">
        <v>22</v>
      </c>
      <c r="X2168" s="45">
        <v>22799</v>
      </c>
    </row>
    <row r="2169" spans="1:24" x14ac:dyDescent="0.25">
      <c r="A2169" s="58">
        <v>220260010821</v>
      </c>
      <c r="B2169" s="59" t="s">
        <v>451</v>
      </c>
      <c r="C2169" s="60">
        <v>46118</v>
      </c>
      <c r="D2169" s="58">
        <v>22026003049</v>
      </c>
      <c r="E2169" s="59" t="s">
        <v>590</v>
      </c>
      <c r="F2169" s="61">
        <v>2849.65</v>
      </c>
      <c r="G2169" s="59" t="s">
        <v>18</v>
      </c>
      <c r="H2169" s="59" t="s">
        <v>3617</v>
      </c>
      <c r="I2169" s="62">
        <v>220</v>
      </c>
      <c r="J2169" s="59" t="s">
        <v>455</v>
      </c>
      <c r="K2169" s="59" t="s">
        <v>455</v>
      </c>
      <c r="L2169" s="59" t="s">
        <v>456</v>
      </c>
      <c r="M2169" s="59" t="s">
        <v>467</v>
      </c>
      <c r="N2169" s="59" t="s">
        <v>468</v>
      </c>
      <c r="O2169" s="65" t="s">
        <v>281</v>
      </c>
      <c r="P2169" s="65" t="s">
        <v>3366</v>
      </c>
      <c r="Q2169" s="45" t="s">
        <v>396</v>
      </c>
      <c r="R2169" s="32" t="s">
        <v>231</v>
      </c>
      <c r="S2169" s="45" t="s">
        <v>262</v>
      </c>
      <c r="T2169" s="42" t="str">
        <f>VLOOKUP(Tabla1[[#This Row],[AREA]],Hoja1!A:B,2,FALSE)</f>
        <v>11. Salud pública y seguridad ciudadana</v>
      </c>
      <c r="U2169" s="45" t="s">
        <v>106</v>
      </c>
      <c r="V2169" s="42" t="str">
        <f>VLOOKUP(Tabla1[[#This Row],[PROGRAMA]],Hoja1!A:B,2,FALSE)</f>
        <v>1321. Policía municipal</v>
      </c>
      <c r="W2169" s="45">
        <v>21</v>
      </c>
      <c r="X2169" s="45">
        <v>213</v>
      </c>
    </row>
    <row r="2170" spans="1:24" x14ac:dyDescent="0.25">
      <c r="A2170" s="58">
        <v>220260014409</v>
      </c>
      <c r="B2170" s="59" t="s">
        <v>451</v>
      </c>
      <c r="C2170" s="60">
        <v>46141</v>
      </c>
      <c r="D2170" s="58">
        <v>22026003663</v>
      </c>
      <c r="E2170" s="59" t="s">
        <v>1617</v>
      </c>
      <c r="F2170" s="61">
        <v>2808.41</v>
      </c>
      <c r="G2170" s="59" t="s">
        <v>3618</v>
      </c>
      <c r="H2170" s="59" t="s">
        <v>3619</v>
      </c>
      <c r="I2170" s="62">
        <v>220</v>
      </c>
      <c r="J2170" s="59" t="s">
        <v>455</v>
      </c>
      <c r="K2170" s="59" t="s">
        <v>455</v>
      </c>
      <c r="L2170" s="59" t="s">
        <v>456</v>
      </c>
      <c r="M2170" s="59" t="s">
        <v>467</v>
      </c>
      <c r="N2170" s="59" t="s">
        <v>468</v>
      </c>
      <c r="O2170" s="65" t="s">
        <v>281</v>
      </c>
      <c r="P2170" s="65" t="s">
        <v>3366</v>
      </c>
      <c r="Q2170" s="45" t="s">
        <v>396</v>
      </c>
      <c r="R2170" s="32" t="s">
        <v>231</v>
      </c>
      <c r="S2170" s="45" t="s">
        <v>262</v>
      </c>
      <c r="T2170" s="42" t="str">
        <f>VLOOKUP(Tabla1[[#This Row],[AREA]],Hoja1!A:B,2,FALSE)</f>
        <v>11. Salud pública y seguridad ciudadana</v>
      </c>
      <c r="U2170" s="45" t="s">
        <v>121</v>
      </c>
      <c r="V2170" s="42" t="str">
        <f>VLOOKUP(Tabla1[[#This Row],[PROGRAMA]],Hoja1!A:B,2,FALSE)</f>
        <v>1631. Limpieza viaria</v>
      </c>
      <c r="W2170" s="45">
        <v>22</v>
      </c>
      <c r="X2170" s="45">
        <v>22799</v>
      </c>
    </row>
    <row r="2171" spans="1:24" x14ac:dyDescent="0.25">
      <c r="A2171" s="58">
        <v>220260016351</v>
      </c>
      <c r="B2171" s="59" t="s">
        <v>451</v>
      </c>
      <c r="C2171" s="60">
        <v>46157</v>
      </c>
      <c r="D2171" s="58">
        <v>22026003800</v>
      </c>
      <c r="E2171" s="59" t="s">
        <v>569</v>
      </c>
      <c r="F2171" s="61">
        <v>2722.5</v>
      </c>
      <c r="G2171" s="59" t="s">
        <v>13</v>
      </c>
      <c r="H2171" s="59" t="s">
        <v>3620</v>
      </c>
      <c r="I2171" s="62">
        <v>220</v>
      </c>
      <c r="J2171" s="59" t="s">
        <v>455</v>
      </c>
      <c r="K2171" s="59" t="s">
        <v>455</v>
      </c>
      <c r="L2171" s="59" t="s">
        <v>456</v>
      </c>
      <c r="M2171" s="59" t="s">
        <v>467</v>
      </c>
      <c r="N2171" s="59" t="s">
        <v>468</v>
      </c>
      <c r="O2171" s="65" t="s">
        <v>281</v>
      </c>
      <c r="P2171" s="65" t="s">
        <v>3366</v>
      </c>
      <c r="Q2171" s="45" t="s">
        <v>396</v>
      </c>
      <c r="R2171" s="32" t="s">
        <v>231</v>
      </c>
      <c r="S2171" s="45" t="s">
        <v>75</v>
      </c>
      <c r="T2171" s="42" t="str">
        <f>VLOOKUP(Tabla1[[#This Row],[AREA]],Hoja1!A:B,2,FALSE)</f>
        <v>10. Personas mayores, familia y servicios sociales</v>
      </c>
      <c r="U2171" s="45" t="s">
        <v>130</v>
      </c>
      <c r="V2171" s="42" t="str">
        <f>VLOOKUP(Tabla1[[#This Row],[PROGRAMA]],Hoja1!A:B,2,FALSE)</f>
        <v>2311. Intervención social</v>
      </c>
      <c r="W2171" s="45">
        <v>21</v>
      </c>
      <c r="X2171" s="45">
        <v>213</v>
      </c>
    </row>
    <row r="2172" spans="1:24" x14ac:dyDescent="0.25">
      <c r="A2172" s="58">
        <v>220260014410</v>
      </c>
      <c r="B2172" s="59" t="s">
        <v>451</v>
      </c>
      <c r="C2172" s="60">
        <v>46141</v>
      </c>
      <c r="D2172" s="58">
        <v>22026003670</v>
      </c>
      <c r="E2172" s="59" t="s">
        <v>1257</v>
      </c>
      <c r="F2172" s="61">
        <v>2674.1</v>
      </c>
      <c r="G2172" s="59" t="s">
        <v>3621</v>
      </c>
      <c r="H2172" s="59" t="s">
        <v>3622</v>
      </c>
      <c r="I2172" s="62">
        <v>220</v>
      </c>
      <c r="J2172" s="59" t="s">
        <v>783</v>
      </c>
      <c r="K2172" s="59" t="s">
        <v>783</v>
      </c>
      <c r="L2172" s="59" t="s">
        <v>473</v>
      </c>
      <c r="M2172" s="59" t="s">
        <v>467</v>
      </c>
      <c r="N2172" s="59" t="s">
        <v>468</v>
      </c>
      <c r="O2172" s="65" t="s">
        <v>281</v>
      </c>
      <c r="P2172" s="65" t="s">
        <v>3366</v>
      </c>
      <c r="Q2172" s="45" t="s">
        <v>397</v>
      </c>
      <c r="R2172" s="32" t="s">
        <v>232</v>
      </c>
      <c r="S2172" s="45" t="s">
        <v>262</v>
      </c>
      <c r="T2172" s="42" t="str">
        <f>VLOOKUP(Tabla1[[#This Row],[AREA]],Hoja1!A:B,2,FALSE)</f>
        <v>11. Salud pública y seguridad ciudadana</v>
      </c>
      <c r="U2172" s="45" t="s">
        <v>112</v>
      </c>
      <c r="V2172" s="42" t="str">
        <f>VLOOKUP(Tabla1[[#This Row],[PROGRAMA]],Hoja1!A:B,2,FALSE)</f>
        <v>1361. Prevención y extinción de incencios</v>
      </c>
      <c r="W2172" s="45">
        <v>62</v>
      </c>
      <c r="X2172" s="45">
        <v>623</v>
      </c>
    </row>
    <row r="2173" spans="1:24" x14ac:dyDescent="0.25">
      <c r="A2173" s="58">
        <v>220260016172</v>
      </c>
      <c r="B2173" s="59" t="s">
        <v>451</v>
      </c>
      <c r="C2173" s="60">
        <v>46157</v>
      </c>
      <c r="D2173" s="58">
        <v>22026003781</v>
      </c>
      <c r="E2173" s="59" t="s">
        <v>511</v>
      </c>
      <c r="F2173" s="61">
        <v>2662</v>
      </c>
      <c r="G2173" s="59" t="s">
        <v>13</v>
      </c>
      <c r="H2173" s="59" t="s">
        <v>3623</v>
      </c>
      <c r="I2173" s="62">
        <v>220</v>
      </c>
      <c r="J2173" s="59" t="s">
        <v>455</v>
      </c>
      <c r="K2173" s="59" t="s">
        <v>455</v>
      </c>
      <c r="L2173" s="59" t="s">
        <v>473</v>
      </c>
      <c r="M2173" s="59" t="s">
        <v>467</v>
      </c>
      <c r="N2173" s="59" t="s">
        <v>468</v>
      </c>
      <c r="O2173" s="65" t="s">
        <v>281</v>
      </c>
      <c r="P2173" s="65" t="s">
        <v>3366</v>
      </c>
      <c r="Q2173" s="45" t="s">
        <v>396</v>
      </c>
      <c r="R2173" s="32" t="s">
        <v>231</v>
      </c>
      <c r="S2173" s="45" t="s">
        <v>262</v>
      </c>
      <c r="T2173" s="42" t="str">
        <f>VLOOKUP(Tabla1[[#This Row],[AREA]],Hoja1!A:B,2,FALSE)</f>
        <v>11. Salud pública y seguridad ciudadana</v>
      </c>
      <c r="U2173" s="45" t="s">
        <v>106</v>
      </c>
      <c r="V2173" s="42" t="str">
        <f>VLOOKUP(Tabla1[[#This Row],[PROGRAMA]],Hoja1!A:B,2,FALSE)</f>
        <v>1321. Policía municipal</v>
      </c>
      <c r="W2173" s="45">
        <v>22</v>
      </c>
      <c r="X2173" s="45">
        <v>22799</v>
      </c>
    </row>
    <row r="2174" spans="1:24" x14ac:dyDescent="0.25">
      <c r="A2174" s="58">
        <v>220260015858</v>
      </c>
      <c r="B2174" s="59" t="s">
        <v>451</v>
      </c>
      <c r="C2174" s="60">
        <v>46154</v>
      </c>
      <c r="D2174" s="58">
        <v>22026003725</v>
      </c>
      <c r="E2174" s="59" t="s">
        <v>2618</v>
      </c>
      <c r="F2174" s="61">
        <v>2649.9</v>
      </c>
      <c r="G2174" s="59" t="s">
        <v>3624</v>
      </c>
      <c r="H2174" s="59" t="s">
        <v>3625</v>
      </c>
      <c r="I2174" s="62">
        <v>220</v>
      </c>
      <c r="J2174" s="59" t="s">
        <v>974</v>
      </c>
      <c r="K2174" s="59" t="s">
        <v>455</v>
      </c>
      <c r="L2174" s="59" t="s">
        <v>473</v>
      </c>
      <c r="M2174" s="59" t="s">
        <v>467</v>
      </c>
      <c r="N2174" s="59" t="s">
        <v>468</v>
      </c>
      <c r="O2174" s="65" t="s">
        <v>281</v>
      </c>
      <c r="P2174" s="65" t="s">
        <v>3366</v>
      </c>
      <c r="Q2174" s="45" t="s">
        <v>396</v>
      </c>
      <c r="R2174" s="32" t="s">
        <v>231</v>
      </c>
      <c r="S2174" s="45" t="s">
        <v>261</v>
      </c>
      <c r="T2174" s="42" t="str">
        <f>VLOOKUP(Tabla1[[#This Row],[AREA]],Hoja1!A:B,2,FALSE)</f>
        <v>05. Comercio, mercados y consumo</v>
      </c>
      <c r="U2174" s="45" t="s">
        <v>174</v>
      </c>
      <c r="V2174" s="42" t="str">
        <f>VLOOKUP(Tabla1[[#This Row],[PROGRAMA]],Hoja1!A:B,2,FALSE)</f>
        <v>4312. Mercados</v>
      </c>
      <c r="W2174" s="45">
        <v>22</v>
      </c>
      <c r="X2174" s="45">
        <v>22699</v>
      </c>
    </row>
    <row r="2175" spans="1:24" x14ac:dyDescent="0.25">
      <c r="A2175" s="58">
        <v>220260017600</v>
      </c>
      <c r="B2175" s="59" t="s">
        <v>451</v>
      </c>
      <c r="C2175" s="60">
        <v>46163</v>
      </c>
      <c r="D2175" s="58">
        <v>22026003978</v>
      </c>
      <c r="E2175" s="59" t="s">
        <v>3066</v>
      </c>
      <c r="F2175" s="61">
        <v>2518.42</v>
      </c>
      <c r="G2175" s="59" t="s">
        <v>2390</v>
      </c>
      <c r="H2175" s="59" t="s">
        <v>3626</v>
      </c>
      <c r="I2175" s="62">
        <v>220</v>
      </c>
      <c r="J2175" s="59" t="s">
        <v>455</v>
      </c>
      <c r="K2175" s="59" t="s">
        <v>455</v>
      </c>
      <c r="L2175" s="59" t="s">
        <v>456</v>
      </c>
      <c r="M2175" s="59" t="s">
        <v>467</v>
      </c>
      <c r="N2175" s="59" t="s">
        <v>468</v>
      </c>
      <c r="O2175" s="65" t="s">
        <v>281</v>
      </c>
      <c r="P2175" s="65" t="s">
        <v>3366</v>
      </c>
      <c r="Q2175" s="45" t="s">
        <v>396</v>
      </c>
      <c r="R2175" s="32" t="s">
        <v>231</v>
      </c>
      <c r="S2175" s="45" t="s">
        <v>66</v>
      </c>
      <c r="T2175" s="42" t="str">
        <f>VLOOKUP(Tabla1[[#This Row],[AREA]],Hoja1!A:B,2,FALSE)</f>
        <v>01. Alcaldía</v>
      </c>
      <c r="U2175" s="45" t="s">
        <v>265</v>
      </c>
      <c r="V2175" s="42" t="str">
        <f>VLOOKUP(Tabla1[[#This Row],[PROGRAMA]],Hoja1!A:B,2,FALSE)</f>
        <v>4331. Desarrollo empresarial</v>
      </c>
      <c r="W2175" s="45">
        <v>22</v>
      </c>
      <c r="X2175" s="45">
        <v>22602</v>
      </c>
    </row>
    <row r="2176" spans="1:24" x14ac:dyDescent="0.25">
      <c r="A2176" s="58">
        <v>220250049384</v>
      </c>
      <c r="B2176" s="59" t="s">
        <v>451</v>
      </c>
      <c r="C2176" s="60">
        <v>46150</v>
      </c>
      <c r="D2176" s="58">
        <v>22025006772</v>
      </c>
      <c r="E2176" s="59" t="s">
        <v>880</v>
      </c>
      <c r="F2176" s="61">
        <v>2484.98</v>
      </c>
      <c r="G2176" s="59" t="s">
        <v>981</v>
      </c>
      <c r="H2176" s="59" t="s">
        <v>3627</v>
      </c>
      <c r="I2176" s="62">
        <v>220</v>
      </c>
      <c r="J2176" s="59" t="s">
        <v>812</v>
      </c>
      <c r="K2176" s="59" t="s">
        <v>455</v>
      </c>
      <c r="L2176" s="59" t="s">
        <v>456</v>
      </c>
      <c r="M2176" s="59" t="s">
        <v>467</v>
      </c>
      <c r="N2176" s="59" t="s">
        <v>468</v>
      </c>
      <c r="O2176" s="65" t="s">
        <v>281</v>
      </c>
      <c r="P2176" s="65" t="s">
        <v>3366</v>
      </c>
      <c r="Q2176" s="45" t="s">
        <v>397</v>
      </c>
      <c r="R2176" s="32" t="s">
        <v>232</v>
      </c>
      <c r="S2176" s="45" t="s">
        <v>68</v>
      </c>
      <c r="T2176" s="42" t="str">
        <f>VLOOKUP(Tabla1[[#This Row],[AREA]],Hoja1!A:B,2,FALSE)</f>
        <v>02. Urbanismo y vivienda</v>
      </c>
      <c r="U2176" s="45" t="s">
        <v>115</v>
      </c>
      <c r="V2176" s="42" t="str">
        <f>VLOOKUP(Tabla1[[#This Row],[PROGRAMA]],Hoja1!A:B,2,FALSE)</f>
        <v>1511. Planficación y gestión del urbanismo</v>
      </c>
      <c r="W2176" s="45">
        <v>60</v>
      </c>
      <c r="X2176" s="45">
        <v>609</v>
      </c>
    </row>
    <row r="2177" spans="1:24" x14ac:dyDescent="0.25">
      <c r="A2177" s="58">
        <v>220260012051</v>
      </c>
      <c r="B2177" s="59" t="s">
        <v>485</v>
      </c>
      <c r="C2177" s="60">
        <v>46128</v>
      </c>
      <c r="D2177" s="58">
        <v>22026002167</v>
      </c>
      <c r="E2177" s="59" t="s">
        <v>590</v>
      </c>
      <c r="F2177" s="61">
        <v>15199.52</v>
      </c>
      <c r="G2177" s="59" t="s">
        <v>3628</v>
      </c>
      <c r="H2177" s="59" t="s">
        <v>3629</v>
      </c>
      <c r="I2177" s="62">
        <v>300</v>
      </c>
      <c r="J2177" s="59" t="s">
        <v>494</v>
      </c>
      <c r="K2177" s="59" t="s">
        <v>494</v>
      </c>
      <c r="L2177" s="59" t="s">
        <v>456</v>
      </c>
      <c r="M2177" s="59" t="s">
        <v>457</v>
      </c>
      <c r="N2177" s="59" t="s">
        <v>458</v>
      </c>
      <c r="O2177" s="65" t="s">
        <v>276</v>
      </c>
      <c r="P2177" s="65" t="s">
        <v>3366</v>
      </c>
      <c r="Q2177" s="45" t="s">
        <v>396</v>
      </c>
      <c r="R2177" s="32" t="s">
        <v>231</v>
      </c>
      <c r="S2177" s="45" t="s">
        <v>262</v>
      </c>
      <c r="T2177" s="42" t="str">
        <f>VLOOKUP(Tabla1[[#This Row],[AREA]],Hoja1!A:B,2,FALSE)</f>
        <v>11. Salud pública y seguridad ciudadana</v>
      </c>
      <c r="U2177" s="45" t="s">
        <v>106</v>
      </c>
      <c r="V2177" s="42" t="str">
        <f>VLOOKUP(Tabla1[[#This Row],[PROGRAMA]],Hoja1!A:B,2,FALSE)</f>
        <v>1321. Policía municipal</v>
      </c>
      <c r="W2177" s="45">
        <v>21</v>
      </c>
      <c r="X2177" s="45">
        <v>213</v>
      </c>
    </row>
    <row r="2178" spans="1:24" x14ac:dyDescent="0.25">
      <c r="A2178" s="58">
        <v>220260012014</v>
      </c>
      <c r="B2178" s="59" t="s">
        <v>451</v>
      </c>
      <c r="C2178" s="60">
        <v>46126</v>
      </c>
      <c r="D2178" s="58">
        <v>22026003228</v>
      </c>
      <c r="E2178" s="59" t="s">
        <v>1434</v>
      </c>
      <c r="F2178" s="61">
        <v>11861.41</v>
      </c>
      <c r="G2178" s="59" t="s">
        <v>981</v>
      </c>
      <c r="H2178" s="59" t="s">
        <v>3630</v>
      </c>
      <c r="I2178" s="62">
        <v>220</v>
      </c>
      <c r="J2178" s="59" t="s">
        <v>812</v>
      </c>
      <c r="K2178" s="59" t="s">
        <v>455</v>
      </c>
      <c r="L2178" s="59" t="s">
        <v>456</v>
      </c>
      <c r="M2178" s="59" t="s">
        <v>457</v>
      </c>
      <c r="N2178" s="59" t="s">
        <v>458</v>
      </c>
      <c r="O2178" s="65" t="s">
        <v>280</v>
      </c>
      <c r="P2178" s="65" t="s">
        <v>3366</v>
      </c>
      <c r="Q2178" s="45" t="s">
        <v>397</v>
      </c>
      <c r="R2178" s="32" t="s">
        <v>232</v>
      </c>
      <c r="S2178" s="45" t="s">
        <v>73</v>
      </c>
      <c r="T2178" s="42" t="str">
        <f>VLOOKUP(Tabla1[[#This Row],[AREA]],Hoja1!A:B,2,FALSE)</f>
        <v>08. Tráfico y movilidad</v>
      </c>
      <c r="U2178" s="45" t="s">
        <v>123</v>
      </c>
      <c r="V2178" s="42" t="str">
        <f>VLOOKUP(Tabla1[[#This Row],[PROGRAMA]],Hoja1!A:B,2,FALSE)</f>
        <v>1651. Alumbrado público</v>
      </c>
      <c r="W2178" s="45">
        <v>61</v>
      </c>
      <c r="X2178" s="45">
        <v>619</v>
      </c>
    </row>
    <row r="2179" spans="1:24" x14ac:dyDescent="0.25">
      <c r="A2179" s="58">
        <v>220260014321</v>
      </c>
      <c r="B2179" s="59" t="s">
        <v>451</v>
      </c>
      <c r="C2179" s="60">
        <v>46140</v>
      </c>
      <c r="D2179" s="58">
        <v>22026003544</v>
      </c>
      <c r="E2179" s="59" t="s">
        <v>3066</v>
      </c>
      <c r="F2179" s="61">
        <v>2420</v>
      </c>
      <c r="G2179" s="59" t="s">
        <v>3631</v>
      </c>
      <c r="H2179" s="59" t="s">
        <v>3632</v>
      </c>
      <c r="I2179" s="62">
        <v>220</v>
      </c>
      <c r="J2179" s="59" t="s">
        <v>494</v>
      </c>
      <c r="K2179" s="59" t="s">
        <v>494</v>
      </c>
      <c r="L2179" s="59" t="s">
        <v>456</v>
      </c>
      <c r="M2179" s="59" t="s">
        <v>467</v>
      </c>
      <c r="N2179" s="59" t="s">
        <v>468</v>
      </c>
      <c r="O2179" s="65" t="s">
        <v>281</v>
      </c>
      <c r="P2179" s="65" t="s">
        <v>3366</v>
      </c>
      <c r="Q2179" s="45" t="s">
        <v>396</v>
      </c>
      <c r="R2179" s="32" t="s">
        <v>231</v>
      </c>
      <c r="S2179" s="45" t="s">
        <v>66</v>
      </c>
      <c r="T2179" s="42" t="str">
        <f>VLOOKUP(Tabla1[[#This Row],[AREA]],Hoja1!A:B,2,FALSE)</f>
        <v>01. Alcaldía</v>
      </c>
      <c r="U2179" s="45" t="s">
        <v>265</v>
      </c>
      <c r="V2179" s="42" t="str">
        <f>VLOOKUP(Tabla1[[#This Row],[PROGRAMA]],Hoja1!A:B,2,FALSE)</f>
        <v>4331. Desarrollo empresarial</v>
      </c>
      <c r="W2179" s="45">
        <v>22</v>
      </c>
      <c r="X2179" s="45">
        <v>22602</v>
      </c>
    </row>
    <row r="2180" spans="1:24" x14ac:dyDescent="0.25">
      <c r="A2180" s="58">
        <v>220260010813</v>
      </c>
      <c r="B2180" s="59" t="s">
        <v>451</v>
      </c>
      <c r="C2180" s="60">
        <v>46118</v>
      </c>
      <c r="D2180" s="58">
        <v>22026003074</v>
      </c>
      <c r="E2180" s="59" t="s">
        <v>620</v>
      </c>
      <c r="F2180" s="61">
        <v>961.22</v>
      </c>
      <c r="G2180" s="59" t="s">
        <v>939</v>
      </c>
      <c r="H2180" s="59" t="s">
        <v>3633</v>
      </c>
      <c r="I2180" s="62">
        <v>220</v>
      </c>
      <c r="J2180" s="59" t="s">
        <v>455</v>
      </c>
      <c r="K2180" s="59" t="s">
        <v>455</v>
      </c>
      <c r="L2180" s="59" t="s">
        <v>456</v>
      </c>
      <c r="M2180" s="59" t="s">
        <v>467</v>
      </c>
      <c r="N2180" s="59" t="s">
        <v>468</v>
      </c>
      <c r="O2180" s="65" t="s">
        <v>281</v>
      </c>
      <c r="P2180" s="65" t="s">
        <v>3366</v>
      </c>
      <c r="Q2180" s="45" t="s">
        <v>396</v>
      </c>
      <c r="R2180" s="32" t="s">
        <v>231</v>
      </c>
      <c r="S2180" s="45" t="s">
        <v>75</v>
      </c>
      <c r="T2180" s="42" t="str">
        <f>VLOOKUP(Tabla1[[#This Row],[AREA]],Hoja1!A:B,2,FALSE)</f>
        <v>10. Personas mayores, familia y servicios sociales</v>
      </c>
      <c r="U2180" s="45" t="s">
        <v>139</v>
      </c>
      <c r="V2180" s="42" t="str">
        <f>VLOOKUP(Tabla1[[#This Row],[PROGRAMA]],Hoja1!A:B,2,FALSE)</f>
        <v>2412. Formación para el empleo</v>
      </c>
      <c r="W2180" s="45">
        <v>21</v>
      </c>
      <c r="X2180" s="45">
        <v>213</v>
      </c>
    </row>
    <row r="2181" spans="1:24" x14ac:dyDescent="0.25">
      <c r="A2181" s="58">
        <v>220260018427</v>
      </c>
      <c r="B2181" s="59" t="s">
        <v>451</v>
      </c>
      <c r="C2181" s="60">
        <v>46168</v>
      </c>
      <c r="D2181" s="58">
        <v>22026004159</v>
      </c>
      <c r="E2181" s="59" t="s">
        <v>3066</v>
      </c>
      <c r="F2181" s="61">
        <v>2420</v>
      </c>
      <c r="G2181" s="59" t="s">
        <v>3634</v>
      </c>
      <c r="H2181" s="59" t="s">
        <v>3635</v>
      </c>
      <c r="I2181" s="62">
        <v>220</v>
      </c>
      <c r="J2181" s="59" t="s">
        <v>455</v>
      </c>
      <c r="K2181" s="59" t="s">
        <v>455</v>
      </c>
      <c r="L2181" s="59" t="s">
        <v>456</v>
      </c>
      <c r="M2181" s="59" t="s">
        <v>467</v>
      </c>
      <c r="N2181" s="59" t="s">
        <v>468</v>
      </c>
      <c r="O2181" s="65" t="s">
        <v>281</v>
      </c>
      <c r="P2181" s="65" t="s">
        <v>3366</v>
      </c>
      <c r="Q2181" s="45" t="s">
        <v>396</v>
      </c>
      <c r="R2181" s="32" t="s">
        <v>231</v>
      </c>
      <c r="S2181" s="45" t="s">
        <v>66</v>
      </c>
      <c r="T2181" s="42" t="str">
        <f>VLOOKUP(Tabla1[[#This Row],[AREA]],Hoja1!A:B,2,FALSE)</f>
        <v>01. Alcaldía</v>
      </c>
      <c r="U2181" s="45" t="s">
        <v>265</v>
      </c>
      <c r="V2181" s="42" t="str">
        <f>VLOOKUP(Tabla1[[#This Row],[PROGRAMA]],Hoja1!A:B,2,FALSE)</f>
        <v>4331. Desarrollo empresarial</v>
      </c>
      <c r="W2181" s="45">
        <v>22</v>
      </c>
      <c r="X2181" s="45">
        <v>22602</v>
      </c>
    </row>
    <row r="2182" spans="1:24" x14ac:dyDescent="0.25">
      <c r="A2182" s="58">
        <v>220260018563</v>
      </c>
      <c r="B2182" s="59" t="s">
        <v>451</v>
      </c>
      <c r="C2182" s="60">
        <v>46168</v>
      </c>
      <c r="D2182" s="58">
        <v>22026003903</v>
      </c>
      <c r="E2182" s="59" t="s">
        <v>3066</v>
      </c>
      <c r="F2182" s="61">
        <v>2420</v>
      </c>
      <c r="G2182" s="59" t="s">
        <v>3188</v>
      </c>
      <c r="H2182" s="59" t="s">
        <v>3636</v>
      </c>
      <c r="I2182" s="62">
        <v>220</v>
      </c>
      <c r="J2182" s="59" t="s">
        <v>455</v>
      </c>
      <c r="K2182" s="59" t="s">
        <v>455</v>
      </c>
      <c r="L2182" s="59" t="s">
        <v>456</v>
      </c>
      <c r="M2182" s="59" t="s">
        <v>467</v>
      </c>
      <c r="N2182" s="59" t="s">
        <v>468</v>
      </c>
      <c r="O2182" s="65" t="s">
        <v>281</v>
      </c>
      <c r="P2182" s="65" t="s">
        <v>3366</v>
      </c>
      <c r="Q2182" s="45" t="s">
        <v>396</v>
      </c>
      <c r="R2182" s="32" t="s">
        <v>231</v>
      </c>
      <c r="S2182" s="45" t="s">
        <v>66</v>
      </c>
      <c r="T2182" s="42" t="str">
        <f>VLOOKUP(Tabla1[[#This Row],[AREA]],Hoja1!A:B,2,FALSE)</f>
        <v>01. Alcaldía</v>
      </c>
      <c r="U2182" s="45" t="s">
        <v>265</v>
      </c>
      <c r="V2182" s="42" t="str">
        <f>VLOOKUP(Tabla1[[#This Row],[PROGRAMA]],Hoja1!A:B,2,FALSE)</f>
        <v>4331. Desarrollo empresarial</v>
      </c>
      <c r="W2182" s="45">
        <v>22</v>
      </c>
      <c r="X2182" s="45">
        <v>22602</v>
      </c>
    </row>
    <row r="2183" spans="1:24" x14ac:dyDescent="0.25">
      <c r="A2183" s="58">
        <v>220260020173</v>
      </c>
      <c r="B2183" s="59" t="s">
        <v>451</v>
      </c>
      <c r="C2183" s="60">
        <v>46171</v>
      </c>
      <c r="D2183" s="58">
        <v>22026003959</v>
      </c>
      <c r="E2183" s="59" t="s">
        <v>1028</v>
      </c>
      <c r="F2183" s="61">
        <v>2420</v>
      </c>
      <c r="G2183" s="59" t="s">
        <v>984</v>
      </c>
      <c r="H2183" s="59" t="s">
        <v>3574</v>
      </c>
      <c r="I2183" s="62">
        <v>220</v>
      </c>
      <c r="J2183" s="59" t="s">
        <v>455</v>
      </c>
      <c r="K2183" s="59" t="s">
        <v>455</v>
      </c>
      <c r="L2183" s="59" t="s">
        <v>456</v>
      </c>
      <c r="M2183" s="59" t="s">
        <v>467</v>
      </c>
      <c r="N2183" s="59" t="s">
        <v>468</v>
      </c>
      <c r="O2183" s="65" t="s">
        <v>281</v>
      </c>
      <c r="P2183" s="65" t="s">
        <v>3366</v>
      </c>
      <c r="Q2183" s="45" t="s">
        <v>396</v>
      </c>
      <c r="R2183" s="32" t="s">
        <v>231</v>
      </c>
      <c r="S2183" s="45" t="s">
        <v>69</v>
      </c>
      <c r="T2183" s="42" t="str">
        <f>VLOOKUP(Tabla1[[#This Row],[AREA]],Hoja1!A:B,2,FALSE)</f>
        <v>03. Participación ciudadana y deportes</v>
      </c>
      <c r="U2183" s="45" t="s">
        <v>192</v>
      </c>
      <c r="V2183" s="42" t="str">
        <f>VLOOKUP(Tabla1[[#This Row],[PROGRAMA]],Hoja1!A:B,2,FALSE)</f>
        <v>9241. Participación ciudadana</v>
      </c>
      <c r="W2183" s="45">
        <v>22</v>
      </c>
      <c r="X2183" s="45">
        <v>22602</v>
      </c>
    </row>
    <row r="2184" spans="1:24" x14ac:dyDescent="0.25">
      <c r="A2184" s="58">
        <v>220260012373</v>
      </c>
      <c r="B2184" s="59" t="s">
        <v>485</v>
      </c>
      <c r="C2184" s="60">
        <v>46132</v>
      </c>
      <c r="D2184" s="58">
        <v>22026000689</v>
      </c>
      <c r="E2184" s="59" t="s">
        <v>971</v>
      </c>
      <c r="F2184" s="61">
        <v>919.6</v>
      </c>
      <c r="G2184" s="59" t="s">
        <v>2613</v>
      </c>
      <c r="H2184" s="59" t="s">
        <v>2708</v>
      </c>
      <c r="I2184" s="62">
        <v>300</v>
      </c>
      <c r="J2184" s="59" t="s">
        <v>455</v>
      </c>
      <c r="K2184" s="59" t="s">
        <v>455</v>
      </c>
      <c r="L2184" s="59" t="s">
        <v>473</v>
      </c>
      <c r="M2184" s="59" t="s">
        <v>457</v>
      </c>
      <c r="N2184" s="59" t="s">
        <v>458</v>
      </c>
      <c r="O2184" s="65" t="s">
        <v>280</v>
      </c>
      <c r="P2184" s="65" t="s">
        <v>3366</v>
      </c>
      <c r="Q2184" s="45" t="s">
        <v>396</v>
      </c>
      <c r="R2184" s="32" t="s">
        <v>231</v>
      </c>
      <c r="S2184" s="45" t="s">
        <v>262</v>
      </c>
      <c r="T2184" s="42" t="str">
        <f>VLOOKUP(Tabla1[[#This Row],[AREA]],Hoja1!A:B,2,FALSE)</f>
        <v>11. Salud pública y seguridad ciudadana</v>
      </c>
      <c r="U2184" s="45" t="s">
        <v>118</v>
      </c>
      <c r="V2184" s="42" t="str">
        <f>VLOOKUP(Tabla1[[#This Row],[PROGRAMA]],Hoja1!A:B,2,FALSE)</f>
        <v>1621. Recogida de residuos</v>
      </c>
      <c r="W2184" s="45">
        <v>21</v>
      </c>
      <c r="X2184" s="45">
        <v>214</v>
      </c>
    </row>
    <row r="2185" spans="1:24" x14ac:dyDescent="0.25">
      <c r="A2185" s="58">
        <v>220260016412</v>
      </c>
      <c r="B2185" s="59" t="s">
        <v>485</v>
      </c>
      <c r="C2185" s="60">
        <v>46157</v>
      </c>
      <c r="D2185" s="58">
        <v>22026000691</v>
      </c>
      <c r="E2185" s="59" t="s">
        <v>971</v>
      </c>
      <c r="F2185" s="61">
        <v>823.51</v>
      </c>
      <c r="G2185" s="59" t="s">
        <v>2613</v>
      </c>
      <c r="H2185" s="59" t="s">
        <v>3637</v>
      </c>
      <c r="I2185" s="62">
        <v>300</v>
      </c>
      <c r="J2185" s="59" t="s">
        <v>455</v>
      </c>
      <c r="K2185" s="59" t="s">
        <v>455</v>
      </c>
      <c r="L2185" s="59" t="s">
        <v>456</v>
      </c>
      <c r="M2185" s="59" t="s">
        <v>457</v>
      </c>
      <c r="N2185" s="59" t="s">
        <v>458</v>
      </c>
      <c r="O2185" s="65" t="s">
        <v>280</v>
      </c>
      <c r="P2185" s="65" t="s">
        <v>3366</v>
      </c>
      <c r="Q2185" s="45" t="s">
        <v>396</v>
      </c>
      <c r="R2185" s="32" t="s">
        <v>231</v>
      </c>
      <c r="S2185" s="45" t="s">
        <v>262</v>
      </c>
      <c r="T2185" s="42" t="str">
        <f>VLOOKUP(Tabla1[[#This Row],[AREA]],Hoja1!A:B,2,FALSE)</f>
        <v>11. Salud pública y seguridad ciudadana</v>
      </c>
      <c r="U2185" s="45" t="s">
        <v>118</v>
      </c>
      <c r="V2185" s="42" t="str">
        <f>VLOOKUP(Tabla1[[#This Row],[PROGRAMA]],Hoja1!A:B,2,FALSE)</f>
        <v>1621. Recogida de residuos</v>
      </c>
      <c r="W2185" s="45">
        <v>21</v>
      </c>
      <c r="X2185" s="45">
        <v>214</v>
      </c>
    </row>
    <row r="2186" spans="1:24" x14ac:dyDescent="0.25">
      <c r="A2186" s="58">
        <v>220250063049</v>
      </c>
      <c r="B2186" s="59" t="s">
        <v>451</v>
      </c>
      <c r="C2186" s="60">
        <v>46113</v>
      </c>
      <c r="D2186" s="58">
        <v>22025004878</v>
      </c>
      <c r="E2186" s="59" t="s">
        <v>640</v>
      </c>
      <c r="F2186" s="61">
        <v>13833.01</v>
      </c>
      <c r="G2186" s="59" t="s">
        <v>287</v>
      </c>
      <c r="H2186" s="59" t="s">
        <v>3638</v>
      </c>
      <c r="I2186" s="62">
        <v>220</v>
      </c>
      <c r="J2186" s="59" t="s">
        <v>455</v>
      </c>
      <c r="K2186" s="59" t="s">
        <v>455</v>
      </c>
      <c r="L2186" s="59" t="s">
        <v>456</v>
      </c>
      <c r="M2186" s="59" t="s">
        <v>457</v>
      </c>
      <c r="N2186" s="59" t="s">
        <v>458</v>
      </c>
      <c r="O2186" s="65" t="s">
        <v>276</v>
      </c>
      <c r="P2186" s="65" t="s">
        <v>3366</v>
      </c>
      <c r="Q2186" s="45" t="s">
        <v>397</v>
      </c>
      <c r="R2186" s="32" t="s">
        <v>232</v>
      </c>
      <c r="S2186" s="45" t="s">
        <v>73</v>
      </c>
      <c r="T2186" s="42" t="str">
        <f>VLOOKUP(Tabla1[[#This Row],[AREA]],Hoja1!A:B,2,FALSE)</f>
        <v>08. Tráfico y movilidad</v>
      </c>
      <c r="U2186" s="45" t="s">
        <v>117</v>
      </c>
      <c r="V2186" s="42" t="str">
        <f>VLOOKUP(Tabla1[[#This Row],[PROGRAMA]],Hoja1!A:B,2,FALSE)</f>
        <v>1532. Pavimentación vias públicas y otros servicios urbanísticos</v>
      </c>
      <c r="W2186" s="45">
        <v>61</v>
      </c>
      <c r="X2186" s="45">
        <v>619</v>
      </c>
    </row>
    <row r="2187" spans="1:24" x14ac:dyDescent="0.25">
      <c r="A2187" s="58">
        <v>220260012413</v>
      </c>
      <c r="B2187" s="59" t="s">
        <v>485</v>
      </c>
      <c r="C2187" s="60">
        <v>46132</v>
      </c>
      <c r="D2187" s="58">
        <v>22026000689</v>
      </c>
      <c r="E2187" s="59" t="s">
        <v>971</v>
      </c>
      <c r="F2187" s="61">
        <v>558.08000000000004</v>
      </c>
      <c r="G2187" s="59" t="s">
        <v>2613</v>
      </c>
      <c r="H2187" s="59" t="s">
        <v>3639</v>
      </c>
      <c r="I2187" s="62">
        <v>300</v>
      </c>
      <c r="J2187" s="59" t="s">
        <v>455</v>
      </c>
      <c r="K2187" s="59" t="s">
        <v>455</v>
      </c>
      <c r="L2187" s="59" t="s">
        <v>473</v>
      </c>
      <c r="M2187" s="59" t="s">
        <v>457</v>
      </c>
      <c r="N2187" s="59" t="s">
        <v>458</v>
      </c>
      <c r="O2187" s="65" t="s">
        <v>280</v>
      </c>
      <c r="P2187" s="65" t="s">
        <v>3366</v>
      </c>
      <c r="Q2187" s="45" t="s">
        <v>396</v>
      </c>
      <c r="R2187" s="32" t="s">
        <v>231</v>
      </c>
      <c r="S2187" s="45" t="s">
        <v>262</v>
      </c>
      <c r="T2187" s="42" t="str">
        <f>VLOOKUP(Tabla1[[#This Row],[AREA]],Hoja1!A:B,2,FALSE)</f>
        <v>11. Salud pública y seguridad ciudadana</v>
      </c>
      <c r="U2187" s="45" t="s">
        <v>118</v>
      </c>
      <c r="V2187" s="42" t="str">
        <f>VLOOKUP(Tabla1[[#This Row],[PROGRAMA]],Hoja1!A:B,2,FALSE)</f>
        <v>1621. Recogida de residuos</v>
      </c>
      <c r="W2187" s="45">
        <v>21</v>
      </c>
      <c r="X2187" s="45">
        <v>214</v>
      </c>
    </row>
    <row r="2188" spans="1:24" x14ac:dyDescent="0.25">
      <c r="A2188" s="58">
        <v>220260012395</v>
      </c>
      <c r="B2188" s="59" t="s">
        <v>485</v>
      </c>
      <c r="C2188" s="60">
        <v>46132</v>
      </c>
      <c r="D2188" s="58">
        <v>22026001179</v>
      </c>
      <c r="E2188" s="59" t="s">
        <v>620</v>
      </c>
      <c r="F2188" s="61">
        <v>199.77</v>
      </c>
      <c r="G2188" s="59" t="s">
        <v>2613</v>
      </c>
      <c r="H2188" s="59" t="s">
        <v>3640</v>
      </c>
      <c r="I2188" s="62">
        <v>300</v>
      </c>
      <c r="J2188" s="59" t="s">
        <v>455</v>
      </c>
      <c r="K2188" s="59" t="s">
        <v>455</v>
      </c>
      <c r="L2188" s="59" t="s">
        <v>473</v>
      </c>
      <c r="M2188" s="59" t="s">
        <v>457</v>
      </c>
      <c r="N2188" s="59" t="s">
        <v>458</v>
      </c>
      <c r="O2188" s="65" t="s">
        <v>280</v>
      </c>
      <c r="P2188" s="65" t="s">
        <v>3366</v>
      </c>
      <c r="Q2188" s="45" t="s">
        <v>396</v>
      </c>
      <c r="R2188" s="32" t="s">
        <v>231</v>
      </c>
      <c r="S2188" s="45" t="s">
        <v>75</v>
      </c>
      <c r="T2188" s="42" t="str">
        <f>VLOOKUP(Tabla1[[#This Row],[AREA]],Hoja1!A:B,2,FALSE)</f>
        <v>10. Personas mayores, familia y servicios sociales</v>
      </c>
      <c r="U2188" s="45" t="s">
        <v>139</v>
      </c>
      <c r="V2188" s="42" t="str">
        <f>VLOOKUP(Tabla1[[#This Row],[PROGRAMA]],Hoja1!A:B,2,FALSE)</f>
        <v>2412. Formación para el empleo</v>
      </c>
      <c r="W2188" s="45">
        <v>21</v>
      </c>
      <c r="X2188" s="45">
        <v>213</v>
      </c>
    </row>
    <row r="2189" spans="1:24" x14ac:dyDescent="0.25">
      <c r="A2189" s="58">
        <v>220260012371</v>
      </c>
      <c r="B2189" s="59" t="s">
        <v>485</v>
      </c>
      <c r="C2189" s="60">
        <v>46132</v>
      </c>
      <c r="D2189" s="58">
        <v>22026000691</v>
      </c>
      <c r="E2189" s="59" t="s">
        <v>971</v>
      </c>
      <c r="F2189" s="61">
        <v>134.30000000000001</v>
      </c>
      <c r="G2189" s="59" t="s">
        <v>2613</v>
      </c>
      <c r="H2189" s="59" t="s">
        <v>2972</v>
      </c>
      <c r="I2189" s="62">
        <v>300</v>
      </c>
      <c r="J2189" s="59" t="s">
        <v>455</v>
      </c>
      <c r="K2189" s="59" t="s">
        <v>455</v>
      </c>
      <c r="L2189" s="59" t="s">
        <v>456</v>
      </c>
      <c r="M2189" s="59" t="s">
        <v>457</v>
      </c>
      <c r="N2189" s="59" t="s">
        <v>458</v>
      </c>
      <c r="O2189" s="65" t="s">
        <v>280</v>
      </c>
      <c r="P2189" s="65" t="s">
        <v>3366</v>
      </c>
      <c r="Q2189" s="45" t="s">
        <v>396</v>
      </c>
      <c r="R2189" s="32" t="s">
        <v>231</v>
      </c>
      <c r="S2189" s="45" t="s">
        <v>262</v>
      </c>
      <c r="T2189" s="42" t="str">
        <f>VLOOKUP(Tabla1[[#This Row],[AREA]],Hoja1!A:B,2,FALSE)</f>
        <v>11. Salud pública y seguridad ciudadana</v>
      </c>
      <c r="U2189" s="45" t="s">
        <v>118</v>
      </c>
      <c r="V2189" s="42" t="str">
        <f>VLOOKUP(Tabla1[[#This Row],[PROGRAMA]],Hoja1!A:B,2,FALSE)</f>
        <v>1621. Recogida de residuos</v>
      </c>
      <c r="W2189" s="45">
        <v>21</v>
      </c>
      <c r="X2189" s="45">
        <v>214</v>
      </c>
    </row>
    <row r="2190" spans="1:24" x14ac:dyDescent="0.25">
      <c r="A2190" s="58">
        <v>220260010813</v>
      </c>
      <c r="B2190" s="59" t="s">
        <v>451</v>
      </c>
      <c r="C2190" s="60">
        <v>46118</v>
      </c>
      <c r="D2190" s="58">
        <v>22026003073</v>
      </c>
      <c r="E2190" s="59" t="s">
        <v>620</v>
      </c>
      <c r="F2190" s="61">
        <v>369.65</v>
      </c>
      <c r="G2190" s="59" t="s">
        <v>939</v>
      </c>
      <c r="H2190" s="59" t="s">
        <v>3633</v>
      </c>
      <c r="I2190" s="62">
        <v>220</v>
      </c>
      <c r="J2190" s="59" t="s">
        <v>455</v>
      </c>
      <c r="K2190" s="59" t="s">
        <v>455</v>
      </c>
      <c r="L2190" s="59" t="s">
        <v>456</v>
      </c>
      <c r="M2190" s="59" t="s">
        <v>467</v>
      </c>
      <c r="N2190" s="59" t="s">
        <v>468</v>
      </c>
      <c r="O2190" s="65" t="s">
        <v>281</v>
      </c>
      <c r="P2190" s="65" t="s">
        <v>3366</v>
      </c>
      <c r="Q2190" s="45" t="s">
        <v>396</v>
      </c>
      <c r="R2190" s="32" t="s">
        <v>231</v>
      </c>
      <c r="S2190" s="45" t="s">
        <v>75</v>
      </c>
      <c r="T2190" s="42" t="str">
        <f>VLOOKUP(Tabla1[[#This Row],[AREA]],Hoja1!A:B,2,FALSE)</f>
        <v>10. Personas mayores, familia y servicios sociales</v>
      </c>
      <c r="U2190" s="45" t="s">
        <v>139</v>
      </c>
      <c r="V2190" s="42" t="str">
        <f>VLOOKUP(Tabla1[[#This Row],[PROGRAMA]],Hoja1!A:B,2,FALSE)</f>
        <v>2412. Formación para el empleo</v>
      </c>
      <c r="W2190" s="45">
        <v>21</v>
      </c>
      <c r="X2190" s="45">
        <v>213</v>
      </c>
    </row>
    <row r="2191" spans="1:24" x14ac:dyDescent="0.25">
      <c r="A2191" s="58">
        <v>220260016067</v>
      </c>
      <c r="B2191" s="59" t="s">
        <v>451</v>
      </c>
      <c r="C2191" s="60">
        <v>46156</v>
      </c>
      <c r="D2191" s="58">
        <v>22026003285</v>
      </c>
      <c r="E2191" s="59" t="s">
        <v>756</v>
      </c>
      <c r="F2191" s="61">
        <v>13778.76</v>
      </c>
      <c r="G2191" s="59" t="s">
        <v>1173</v>
      </c>
      <c r="H2191" s="59" t="s">
        <v>3641</v>
      </c>
      <c r="I2191" s="62">
        <v>220</v>
      </c>
      <c r="J2191" s="59" t="s">
        <v>455</v>
      </c>
      <c r="K2191" s="59" t="s">
        <v>455</v>
      </c>
      <c r="L2191" s="59" t="s">
        <v>456</v>
      </c>
      <c r="M2191" s="59" t="s">
        <v>457</v>
      </c>
      <c r="N2191" s="59" t="s">
        <v>458</v>
      </c>
      <c r="O2191" s="65" t="s">
        <v>276</v>
      </c>
      <c r="P2191" s="65" t="s">
        <v>3366</v>
      </c>
      <c r="Q2191" s="45" t="s">
        <v>396</v>
      </c>
      <c r="R2191" s="32" t="s">
        <v>231</v>
      </c>
      <c r="S2191" s="45" t="s">
        <v>70</v>
      </c>
      <c r="T2191" s="42" t="str">
        <f>VLOOKUP(Tabla1[[#This Row],[AREA]],Hoja1!A:B,2,FALSE)</f>
        <v>04. Hacienda, personal y modernización administrativa</v>
      </c>
      <c r="U2191" s="45" t="s">
        <v>191</v>
      </c>
      <c r="V2191" s="42" t="str">
        <f>VLOOKUP(Tabla1[[#This Row],[PROGRAMA]],Hoja1!A:B,2,FALSE)</f>
        <v>9231. Información, registro y gestión del padrón</v>
      </c>
      <c r="W2191" s="45">
        <v>22</v>
      </c>
      <c r="X2191" s="45">
        <v>22799</v>
      </c>
    </row>
    <row r="2192" spans="1:24" x14ac:dyDescent="0.25">
      <c r="A2192" s="58">
        <v>220260016358</v>
      </c>
      <c r="B2192" s="59" t="s">
        <v>451</v>
      </c>
      <c r="C2192" s="60">
        <v>46157</v>
      </c>
      <c r="D2192" s="58">
        <v>22026003340</v>
      </c>
      <c r="E2192" s="59" t="s">
        <v>1684</v>
      </c>
      <c r="F2192" s="61">
        <v>4992.3599999999997</v>
      </c>
      <c r="G2192" s="59" t="s">
        <v>981</v>
      </c>
      <c r="H2192" s="59" t="s">
        <v>3642</v>
      </c>
      <c r="I2192" s="62">
        <v>220</v>
      </c>
      <c r="J2192" s="59" t="s">
        <v>812</v>
      </c>
      <c r="K2192" s="59" t="s">
        <v>455</v>
      </c>
      <c r="L2192" s="59" t="s">
        <v>644</v>
      </c>
      <c r="M2192" s="59" t="s">
        <v>457</v>
      </c>
      <c r="N2192" s="59" t="s">
        <v>458</v>
      </c>
      <c r="O2192" s="65" t="s">
        <v>276</v>
      </c>
      <c r="P2192" s="65" t="s">
        <v>3366</v>
      </c>
      <c r="Q2192" s="45" t="s">
        <v>397</v>
      </c>
      <c r="R2192" s="32" t="s">
        <v>232</v>
      </c>
      <c r="S2192" s="45" t="s">
        <v>261</v>
      </c>
      <c r="T2192" s="42" t="str">
        <f>VLOOKUP(Tabla1[[#This Row],[AREA]],Hoja1!A:B,2,FALSE)</f>
        <v>05. Comercio, mercados y consumo</v>
      </c>
      <c r="U2192" s="45" t="s">
        <v>174</v>
      </c>
      <c r="V2192" s="42" t="str">
        <f>VLOOKUP(Tabla1[[#This Row],[PROGRAMA]],Hoja1!A:B,2,FALSE)</f>
        <v>4312. Mercados</v>
      </c>
      <c r="W2192" s="45">
        <v>63</v>
      </c>
      <c r="X2192" s="45">
        <v>632</v>
      </c>
    </row>
    <row r="2193" spans="1:24" x14ac:dyDescent="0.25">
      <c r="A2193" s="58">
        <v>220260016512</v>
      </c>
      <c r="B2193" s="59" t="s">
        <v>485</v>
      </c>
      <c r="C2193" s="60">
        <v>46157</v>
      </c>
      <c r="D2193" s="58">
        <v>22026000691</v>
      </c>
      <c r="E2193" s="59" t="s">
        <v>971</v>
      </c>
      <c r="F2193" s="61">
        <v>125.89</v>
      </c>
      <c r="G2193" s="59" t="s">
        <v>2613</v>
      </c>
      <c r="H2193" s="59" t="s">
        <v>3643</v>
      </c>
      <c r="I2193" s="62">
        <v>300</v>
      </c>
      <c r="J2193" s="59" t="s">
        <v>455</v>
      </c>
      <c r="K2193" s="59" t="s">
        <v>455</v>
      </c>
      <c r="L2193" s="59" t="s">
        <v>456</v>
      </c>
      <c r="M2193" s="59" t="s">
        <v>457</v>
      </c>
      <c r="N2193" s="59" t="s">
        <v>458</v>
      </c>
      <c r="O2193" s="65" t="s">
        <v>280</v>
      </c>
      <c r="P2193" s="65" t="s">
        <v>3366</v>
      </c>
      <c r="Q2193" s="45" t="s">
        <v>396</v>
      </c>
      <c r="R2193" s="32" t="s">
        <v>231</v>
      </c>
      <c r="S2193" s="45" t="s">
        <v>262</v>
      </c>
      <c r="T2193" s="42" t="str">
        <f>VLOOKUP(Tabla1[[#This Row],[AREA]],Hoja1!A:B,2,FALSE)</f>
        <v>11. Salud pública y seguridad ciudadana</v>
      </c>
      <c r="U2193" s="45" t="s">
        <v>118</v>
      </c>
      <c r="V2193" s="42" t="str">
        <f>VLOOKUP(Tabla1[[#This Row],[PROGRAMA]],Hoja1!A:B,2,FALSE)</f>
        <v>1621. Recogida de residuos</v>
      </c>
      <c r="W2193" s="45">
        <v>21</v>
      </c>
      <c r="X2193" s="45">
        <v>214</v>
      </c>
    </row>
    <row r="2194" spans="1:24" x14ac:dyDescent="0.25">
      <c r="A2194" s="58">
        <v>220260012539</v>
      </c>
      <c r="B2194" s="59" t="s">
        <v>485</v>
      </c>
      <c r="C2194" s="60">
        <v>46132</v>
      </c>
      <c r="D2194" s="58">
        <v>22026001173</v>
      </c>
      <c r="E2194" s="59" t="s">
        <v>2480</v>
      </c>
      <c r="F2194" s="61">
        <v>124.17</v>
      </c>
      <c r="G2194" s="59" t="s">
        <v>2613</v>
      </c>
      <c r="H2194" s="59" t="s">
        <v>3644</v>
      </c>
      <c r="I2194" s="62">
        <v>300</v>
      </c>
      <c r="J2194" s="59" t="s">
        <v>455</v>
      </c>
      <c r="K2194" s="59" t="s">
        <v>455</v>
      </c>
      <c r="L2194" s="59" t="s">
        <v>456</v>
      </c>
      <c r="M2194" s="59" t="s">
        <v>457</v>
      </c>
      <c r="N2194" s="59" t="s">
        <v>458</v>
      </c>
      <c r="O2194" s="65" t="s">
        <v>280</v>
      </c>
      <c r="P2194" s="65" t="s">
        <v>3366</v>
      </c>
      <c r="Q2194" s="45" t="s">
        <v>396</v>
      </c>
      <c r="R2194" s="32" t="s">
        <v>231</v>
      </c>
      <c r="S2194" s="45" t="s">
        <v>72</v>
      </c>
      <c r="T2194" s="42" t="str">
        <f>VLOOKUP(Tabla1[[#This Row],[AREA]],Hoja1!A:B,2,FALSE)</f>
        <v>07. Medio ambiente</v>
      </c>
      <c r="U2194" s="45" t="s">
        <v>126</v>
      </c>
      <c r="V2194" s="42" t="str">
        <f>VLOOKUP(Tabla1[[#This Row],[PROGRAMA]],Hoja1!A:B,2,FALSE)</f>
        <v>1711. Parques y jardines</v>
      </c>
      <c r="W2194" s="45">
        <v>21</v>
      </c>
      <c r="X2194" s="45">
        <v>213</v>
      </c>
    </row>
    <row r="2195" spans="1:24" x14ac:dyDescent="0.25">
      <c r="A2195" s="58">
        <v>220260012477</v>
      </c>
      <c r="B2195" s="59" t="s">
        <v>485</v>
      </c>
      <c r="C2195" s="60">
        <v>46132</v>
      </c>
      <c r="D2195" s="58">
        <v>22026000691</v>
      </c>
      <c r="E2195" s="59" t="s">
        <v>971</v>
      </c>
      <c r="F2195" s="61">
        <v>59.18</v>
      </c>
      <c r="G2195" s="59" t="s">
        <v>2613</v>
      </c>
      <c r="H2195" s="59" t="s">
        <v>3645</v>
      </c>
      <c r="I2195" s="62">
        <v>300</v>
      </c>
      <c r="J2195" s="59" t="s">
        <v>455</v>
      </c>
      <c r="K2195" s="59" t="s">
        <v>455</v>
      </c>
      <c r="L2195" s="59" t="s">
        <v>456</v>
      </c>
      <c r="M2195" s="59" t="s">
        <v>457</v>
      </c>
      <c r="N2195" s="59" t="s">
        <v>458</v>
      </c>
      <c r="O2195" s="65" t="s">
        <v>280</v>
      </c>
      <c r="P2195" s="65" t="s">
        <v>3366</v>
      </c>
      <c r="Q2195" s="45" t="s">
        <v>396</v>
      </c>
      <c r="R2195" s="32" t="s">
        <v>231</v>
      </c>
      <c r="S2195" s="45" t="s">
        <v>262</v>
      </c>
      <c r="T2195" s="42" t="str">
        <f>VLOOKUP(Tabla1[[#This Row],[AREA]],Hoja1!A:B,2,FALSE)</f>
        <v>11. Salud pública y seguridad ciudadana</v>
      </c>
      <c r="U2195" s="45" t="s">
        <v>118</v>
      </c>
      <c r="V2195" s="42" t="str">
        <f>VLOOKUP(Tabla1[[#This Row],[PROGRAMA]],Hoja1!A:B,2,FALSE)</f>
        <v>1621. Recogida de residuos</v>
      </c>
      <c r="W2195" s="45">
        <v>21</v>
      </c>
      <c r="X2195" s="45">
        <v>214</v>
      </c>
    </row>
    <row r="2196" spans="1:24" x14ac:dyDescent="0.25">
      <c r="A2196" s="58">
        <v>220260016494</v>
      </c>
      <c r="B2196" s="59" t="s">
        <v>485</v>
      </c>
      <c r="C2196" s="60">
        <v>46157</v>
      </c>
      <c r="D2196" s="58">
        <v>22026000689</v>
      </c>
      <c r="E2196" s="59" t="s">
        <v>971</v>
      </c>
      <c r="F2196" s="61">
        <v>2887.3</v>
      </c>
      <c r="G2196" s="59" t="s">
        <v>2614</v>
      </c>
      <c r="H2196" s="59" t="s">
        <v>2622</v>
      </c>
      <c r="I2196" s="62">
        <v>300</v>
      </c>
      <c r="J2196" s="59" t="s">
        <v>455</v>
      </c>
      <c r="K2196" s="59" t="s">
        <v>455</v>
      </c>
      <c r="L2196" s="59" t="s">
        <v>473</v>
      </c>
      <c r="M2196" s="59" t="s">
        <v>457</v>
      </c>
      <c r="N2196" s="59" t="s">
        <v>458</v>
      </c>
      <c r="O2196" s="65" t="s">
        <v>280</v>
      </c>
      <c r="P2196" s="65" t="s">
        <v>3366</v>
      </c>
      <c r="Q2196" s="45" t="s">
        <v>396</v>
      </c>
      <c r="R2196" s="32" t="s">
        <v>231</v>
      </c>
      <c r="S2196" s="45" t="s">
        <v>262</v>
      </c>
      <c r="T2196" s="42" t="str">
        <f>VLOOKUP(Tabla1[[#This Row],[AREA]],Hoja1!A:B,2,FALSE)</f>
        <v>11. Salud pública y seguridad ciudadana</v>
      </c>
      <c r="U2196" s="45" t="s">
        <v>118</v>
      </c>
      <c r="V2196" s="42" t="str">
        <f>VLOOKUP(Tabla1[[#This Row],[PROGRAMA]],Hoja1!A:B,2,FALSE)</f>
        <v>1621. Recogida de residuos</v>
      </c>
      <c r="W2196" s="45">
        <v>21</v>
      </c>
      <c r="X2196" s="45">
        <v>214</v>
      </c>
    </row>
    <row r="2197" spans="1:24" x14ac:dyDescent="0.25">
      <c r="A2197" s="58">
        <v>220260012335</v>
      </c>
      <c r="B2197" s="59" t="s">
        <v>485</v>
      </c>
      <c r="C2197" s="60">
        <v>46132</v>
      </c>
      <c r="D2197" s="58">
        <v>22026000689</v>
      </c>
      <c r="E2197" s="59" t="s">
        <v>971</v>
      </c>
      <c r="F2197" s="61">
        <v>2880.2</v>
      </c>
      <c r="G2197" s="59" t="s">
        <v>2614</v>
      </c>
      <c r="H2197" s="59" t="s">
        <v>2622</v>
      </c>
      <c r="I2197" s="62">
        <v>300</v>
      </c>
      <c r="J2197" s="59" t="s">
        <v>455</v>
      </c>
      <c r="K2197" s="59" t="s">
        <v>455</v>
      </c>
      <c r="L2197" s="59" t="s">
        <v>473</v>
      </c>
      <c r="M2197" s="59" t="s">
        <v>457</v>
      </c>
      <c r="N2197" s="59" t="s">
        <v>458</v>
      </c>
      <c r="O2197" s="65" t="s">
        <v>280</v>
      </c>
      <c r="P2197" s="65" t="s">
        <v>3366</v>
      </c>
      <c r="Q2197" s="45" t="s">
        <v>396</v>
      </c>
      <c r="R2197" s="32" t="s">
        <v>231</v>
      </c>
      <c r="S2197" s="45" t="s">
        <v>262</v>
      </c>
      <c r="T2197" s="42" t="str">
        <f>VLOOKUP(Tabla1[[#This Row],[AREA]],Hoja1!A:B,2,FALSE)</f>
        <v>11. Salud pública y seguridad ciudadana</v>
      </c>
      <c r="U2197" s="45" t="s">
        <v>118</v>
      </c>
      <c r="V2197" s="42" t="str">
        <f>VLOOKUP(Tabla1[[#This Row],[PROGRAMA]],Hoja1!A:B,2,FALSE)</f>
        <v>1621. Recogida de residuos</v>
      </c>
      <c r="W2197" s="45">
        <v>21</v>
      </c>
      <c r="X2197" s="45">
        <v>214</v>
      </c>
    </row>
    <row r="2198" spans="1:24" x14ac:dyDescent="0.25">
      <c r="A2198" s="58">
        <v>220260019658</v>
      </c>
      <c r="B2198" s="59" t="s">
        <v>485</v>
      </c>
      <c r="C2198" s="60">
        <v>46171</v>
      </c>
      <c r="D2198" s="58">
        <v>22026003642</v>
      </c>
      <c r="E2198" s="59" t="s">
        <v>537</v>
      </c>
      <c r="F2198" s="61">
        <v>33.58</v>
      </c>
      <c r="G2198" s="59" t="s">
        <v>2614</v>
      </c>
      <c r="H2198" s="59" t="s">
        <v>3646</v>
      </c>
      <c r="I2198" s="62">
        <v>300</v>
      </c>
      <c r="J2198" s="59" t="s">
        <v>455</v>
      </c>
      <c r="K2198" s="59" t="s">
        <v>455</v>
      </c>
      <c r="L2198" s="59" t="s">
        <v>473</v>
      </c>
      <c r="M2198" s="59" t="s">
        <v>457</v>
      </c>
      <c r="N2198" s="59" t="s">
        <v>458</v>
      </c>
      <c r="O2198" s="65" t="s">
        <v>280</v>
      </c>
      <c r="P2198" s="65" t="s">
        <v>3366</v>
      </c>
      <c r="Q2198" s="45" t="s">
        <v>396</v>
      </c>
      <c r="R2198" s="32" t="s">
        <v>231</v>
      </c>
      <c r="S2198" s="45" t="s">
        <v>262</v>
      </c>
      <c r="T2198" s="42" t="str">
        <f>VLOOKUP(Tabla1[[#This Row],[AREA]],Hoja1!A:B,2,FALSE)</f>
        <v>11. Salud pública y seguridad ciudadana</v>
      </c>
      <c r="U2198" s="45" t="s">
        <v>112</v>
      </c>
      <c r="V2198" s="42" t="str">
        <f>VLOOKUP(Tabla1[[#This Row],[PROGRAMA]],Hoja1!A:B,2,FALSE)</f>
        <v>1361. Prevención y extinción de incencios</v>
      </c>
      <c r="W2198" s="45">
        <v>22</v>
      </c>
      <c r="X2198" s="45">
        <v>22199</v>
      </c>
    </row>
    <row r="2199" spans="1:24" x14ac:dyDescent="0.25">
      <c r="A2199" s="58">
        <v>220260015395</v>
      </c>
      <c r="B2199" s="59" t="s">
        <v>451</v>
      </c>
      <c r="C2199" s="60">
        <v>46149</v>
      </c>
      <c r="D2199" s="58">
        <v>22026003177</v>
      </c>
      <c r="E2199" s="59" t="s">
        <v>1718</v>
      </c>
      <c r="F2199" s="61">
        <v>13469.86</v>
      </c>
      <c r="G2199" s="59" t="s">
        <v>3647</v>
      </c>
      <c r="H2199" s="59" t="s">
        <v>3648</v>
      </c>
      <c r="I2199" s="62">
        <v>220</v>
      </c>
      <c r="J2199" s="59" t="s">
        <v>494</v>
      </c>
      <c r="K2199" s="59" t="s">
        <v>494</v>
      </c>
      <c r="L2199" s="59" t="s">
        <v>456</v>
      </c>
      <c r="M2199" s="59" t="s">
        <v>457</v>
      </c>
      <c r="N2199" s="59" t="s">
        <v>458</v>
      </c>
      <c r="O2199" s="65" t="s">
        <v>280</v>
      </c>
      <c r="P2199" s="65" t="s">
        <v>3366</v>
      </c>
      <c r="Q2199" s="45" t="s">
        <v>403</v>
      </c>
      <c r="R2199" s="32" t="s">
        <v>239</v>
      </c>
      <c r="S2199" s="45" t="s">
        <v>70</v>
      </c>
      <c r="T2199" s="42" t="str">
        <f>VLOOKUP(Tabla1[[#This Row],[AREA]],Hoja1!A:B,2,FALSE)</f>
        <v>04. Hacienda, personal y modernización administrativa</v>
      </c>
      <c r="U2199" s="45" t="s">
        <v>184</v>
      </c>
      <c r="V2199" s="42" t="str">
        <f>VLOOKUP(Tabla1[[#This Row],[PROGRAMA]],Hoja1!A:B,2,FALSE)</f>
        <v>9202. Gestión de recursos humanos</v>
      </c>
      <c r="W2199" s="45">
        <v>16</v>
      </c>
      <c r="X2199" s="45">
        <v>16205</v>
      </c>
    </row>
    <row r="2200" spans="1:24" x14ac:dyDescent="0.25">
      <c r="A2200" s="58">
        <v>220260012459</v>
      </c>
      <c r="B2200" s="59" t="s">
        <v>485</v>
      </c>
      <c r="C2200" s="60">
        <v>46132</v>
      </c>
      <c r="D2200" s="58">
        <v>22026000691</v>
      </c>
      <c r="E2200" s="59" t="s">
        <v>971</v>
      </c>
      <c r="F2200" s="61">
        <v>1651.6</v>
      </c>
      <c r="G2200" s="59" t="s">
        <v>2636</v>
      </c>
      <c r="H2200" s="59" t="s">
        <v>3643</v>
      </c>
      <c r="I2200" s="62">
        <v>300</v>
      </c>
      <c r="J2200" s="59" t="s">
        <v>455</v>
      </c>
      <c r="K2200" s="59" t="s">
        <v>455</v>
      </c>
      <c r="L2200" s="59" t="s">
        <v>456</v>
      </c>
      <c r="M2200" s="59" t="s">
        <v>457</v>
      </c>
      <c r="N2200" s="59" t="s">
        <v>458</v>
      </c>
      <c r="O2200" s="65" t="s">
        <v>280</v>
      </c>
      <c r="P2200" s="65" t="s">
        <v>3366</v>
      </c>
      <c r="Q2200" s="45" t="s">
        <v>396</v>
      </c>
      <c r="R2200" s="32" t="s">
        <v>231</v>
      </c>
      <c r="S2200" s="45" t="s">
        <v>262</v>
      </c>
      <c r="T2200" s="42" t="str">
        <f>VLOOKUP(Tabla1[[#This Row],[AREA]],Hoja1!A:B,2,FALSE)</f>
        <v>11. Salud pública y seguridad ciudadana</v>
      </c>
      <c r="U2200" s="45" t="s">
        <v>118</v>
      </c>
      <c r="V2200" s="42" t="str">
        <f>VLOOKUP(Tabla1[[#This Row],[PROGRAMA]],Hoja1!A:B,2,FALSE)</f>
        <v>1621. Recogida de residuos</v>
      </c>
      <c r="W2200" s="45">
        <v>21</v>
      </c>
      <c r="X2200" s="45">
        <v>214</v>
      </c>
    </row>
    <row r="2201" spans="1:24" x14ac:dyDescent="0.25">
      <c r="A2201" s="58">
        <v>220260018259</v>
      </c>
      <c r="B2201" s="59" t="s">
        <v>485</v>
      </c>
      <c r="C2201" s="60">
        <v>46168</v>
      </c>
      <c r="D2201" s="58">
        <v>22026000691</v>
      </c>
      <c r="E2201" s="59" t="s">
        <v>971</v>
      </c>
      <c r="F2201" s="61">
        <v>64.37</v>
      </c>
      <c r="G2201" s="59" t="s">
        <v>2636</v>
      </c>
      <c r="H2201" s="59" t="s">
        <v>3643</v>
      </c>
      <c r="I2201" s="62">
        <v>300</v>
      </c>
      <c r="J2201" s="59" t="s">
        <v>455</v>
      </c>
      <c r="K2201" s="59" t="s">
        <v>455</v>
      </c>
      <c r="L2201" s="59" t="s">
        <v>456</v>
      </c>
      <c r="M2201" s="59" t="s">
        <v>457</v>
      </c>
      <c r="N2201" s="59" t="s">
        <v>458</v>
      </c>
      <c r="O2201" s="65" t="s">
        <v>280</v>
      </c>
      <c r="P2201" s="65" t="s">
        <v>3366</v>
      </c>
      <c r="Q2201" s="45" t="s">
        <v>396</v>
      </c>
      <c r="R2201" s="32" t="s">
        <v>231</v>
      </c>
      <c r="S2201" s="45" t="s">
        <v>262</v>
      </c>
      <c r="T2201" s="42" t="str">
        <f>VLOOKUP(Tabla1[[#This Row],[AREA]],Hoja1!A:B,2,FALSE)</f>
        <v>11. Salud pública y seguridad ciudadana</v>
      </c>
      <c r="U2201" s="45" t="s">
        <v>118</v>
      </c>
      <c r="V2201" s="42" t="str">
        <f>VLOOKUP(Tabla1[[#This Row],[PROGRAMA]],Hoja1!A:B,2,FALSE)</f>
        <v>1621. Recogida de residuos</v>
      </c>
      <c r="W2201" s="45">
        <v>21</v>
      </c>
      <c r="X2201" s="45">
        <v>214</v>
      </c>
    </row>
    <row r="2202" spans="1:24" x14ac:dyDescent="0.25">
      <c r="A2202" s="58">
        <v>220260012319</v>
      </c>
      <c r="B2202" s="59" t="s">
        <v>485</v>
      </c>
      <c r="C2202" s="60">
        <v>46132</v>
      </c>
      <c r="D2202" s="58">
        <v>22026001176</v>
      </c>
      <c r="E2202" s="59" t="s">
        <v>2711</v>
      </c>
      <c r="F2202" s="61">
        <v>1516.06</v>
      </c>
      <c r="G2202" s="59" t="s">
        <v>910</v>
      </c>
      <c r="H2202" s="59" t="s">
        <v>3649</v>
      </c>
      <c r="I2202" s="62">
        <v>300</v>
      </c>
      <c r="J2202" s="59" t="s">
        <v>455</v>
      </c>
      <c r="K2202" s="59" t="s">
        <v>455</v>
      </c>
      <c r="L2202" s="59" t="s">
        <v>473</v>
      </c>
      <c r="M2202" s="59" t="s">
        <v>457</v>
      </c>
      <c r="N2202" s="59" t="s">
        <v>458</v>
      </c>
      <c r="O2202" s="65" t="s">
        <v>280</v>
      </c>
      <c r="P2202" s="65" t="s">
        <v>3366</v>
      </c>
      <c r="Q2202" s="45" t="s">
        <v>396</v>
      </c>
      <c r="R2202" s="32" t="s">
        <v>231</v>
      </c>
      <c r="S2202" s="45" t="s">
        <v>75</v>
      </c>
      <c r="T2202" s="42" t="str">
        <f>VLOOKUP(Tabla1[[#This Row],[AREA]],Hoja1!A:B,2,FALSE)</f>
        <v>10. Personas mayores, familia y servicios sociales</v>
      </c>
      <c r="U2202" s="45" t="s">
        <v>139</v>
      </c>
      <c r="V2202" s="42" t="str">
        <f>VLOOKUP(Tabla1[[#This Row],[PROGRAMA]],Hoja1!A:B,2,FALSE)</f>
        <v>2412. Formación para el empleo</v>
      </c>
      <c r="W2202" s="45">
        <v>21</v>
      </c>
      <c r="X2202" s="45">
        <v>212</v>
      </c>
    </row>
    <row r="2203" spans="1:24" x14ac:dyDescent="0.25">
      <c r="A2203" s="58">
        <v>220260011236</v>
      </c>
      <c r="B2203" s="59" t="s">
        <v>729</v>
      </c>
      <c r="C2203" s="60">
        <v>46120</v>
      </c>
      <c r="D2203" s="58">
        <v>22026002389</v>
      </c>
      <c r="E2203" s="59" t="s">
        <v>3376</v>
      </c>
      <c r="F2203" s="61">
        <v>12911.01</v>
      </c>
      <c r="G2203" s="59" t="s">
        <v>3363</v>
      </c>
      <c r="H2203" s="59" t="s">
        <v>3650</v>
      </c>
      <c r="I2203" s="62">
        <v>250</v>
      </c>
      <c r="J2203" s="59" t="s">
        <v>455</v>
      </c>
      <c r="K2203" s="59" t="s">
        <v>455</v>
      </c>
      <c r="L2203" s="59" t="s">
        <v>3365</v>
      </c>
      <c r="M2203" s="59" t="s">
        <v>457</v>
      </c>
      <c r="N2203" s="59" t="s">
        <v>458</v>
      </c>
      <c r="O2203" s="65" t="s">
        <v>276</v>
      </c>
      <c r="P2203" s="65" t="s">
        <v>3366</v>
      </c>
      <c r="Q2203" s="45" t="s">
        <v>396</v>
      </c>
      <c r="R2203" s="32" t="s">
        <v>231</v>
      </c>
      <c r="S2203" s="45" t="s">
        <v>72</v>
      </c>
      <c r="T2203" s="42" t="str">
        <f>VLOOKUP(Tabla1[[#This Row],[AREA]],Hoja1!A:B,2,FALSE)</f>
        <v>07. Medio ambiente</v>
      </c>
      <c r="U2203" s="45" t="s">
        <v>119</v>
      </c>
      <c r="V2203" s="42" t="str">
        <f>VLOOKUP(Tabla1[[#This Row],[PROGRAMA]],Hoja1!A:B,2,FALSE)</f>
        <v>1623. Tratamiento de residuos</v>
      </c>
      <c r="W2203" s="45">
        <v>22</v>
      </c>
      <c r="X2203" s="45">
        <v>22700</v>
      </c>
    </row>
    <row r="2204" spans="1:24" x14ac:dyDescent="0.25">
      <c r="A2204" s="58">
        <v>220260017072</v>
      </c>
      <c r="B2204" s="59" t="s">
        <v>451</v>
      </c>
      <c r="C2204" s="60">
        <v>46161</v>
      </c>
      <c r="D2204" s="58">
        <v>22026003966</v>
      </c>
      <c r="E2204" s="59" t="s">
        <v>1542</v>
      </c>
      <c r="F2204" s="61">
        <v>12000</v>
      </c>
      <c r="G2204" s="59" t="s">
        <v>14</v>
      </c>
      <c r="H2204" s="59" t="s">
        <v>3651</v>
      </c>
      <c r="I2204" s="62">
        <v>220</v>
      </c>
      <c r="J2204" s="59" t="s">
        <v>478</v>
      </c>
      <c r="K2204" s="59" t="s">
        <v>478</v>
      </c>
      <c r="L2204" s="59" t="s">
        <v>473</v>
      </c>
      <c r="M2204" s="59" t="s">
        <v>457</v>
      </c>
      <c r="N2204" s="59" t="s">
        <v>458</v>
      </c>
      <c r="O2204" s="65" t="s">
        <v>276</v>
      </c>
      <c r="P2204" s="65" t="s">
        <v>3366</v>
      </c>
      <c r="Q2204" s="45" t="s">
        <v>396</v>
      </c>
      <c r="R2204" s="32" t="s">
        <v>231</v>
      </c>
      <c r="S2204" s="45" t="s">
        <v>262</v>
      </c>
      <c r="T2204" s="42" t="str">
        <f>VLOOKUP(Tabla1[[#This Row],[AREA]],Hoja1!A:B,2,FALSE)</f>
        <v>11. Salud pública y seguridad ciudadana</v>
      </c>
      <c r="U2204" s="45" t="s">
        <v>118</v>
      </c>
      <c r="V2204" s="42" t="str">
        <f>VLOOKUP(Tabla1[[#This Row],[PROGRAMA]],Hoja1!A:B,2,FALSE)</f>
        <v>1621. Recogida de residuos</v>
      </c>
      <c r="W2204" s="45">
        <v>22</v>
      </c>
      <c r="X2204" s="45">
        <v>22102</v>
      </c>
    </row>
    <row r="2205" spans="1:24" x14ac:dyDescent="0.25">
      <c r="A2205" s="58">
        <v>220260012864</v>
      </c>
      <c r="B2205" s="59" t="s">
        <v>451</v>
      </c>
      <c r="C2205" s="60">
        <v>46134</v>
      </c>
      <c r="D2205" s="58">
        <v>22026003435</v>
      </c>
      <c r="E2205" s="59" t="s">
        <v>550</v>
      </c>
      <c r="F2205" s="61">
        <v>9051.01</v>
      </c>
      <c r="G2205" s="59" t="s">
        <v>1017</v>
      </c>
      <c r="H2205" s="59" t="s">
        <v>3652</v>
      </c>
      <c r="I2205" s="62">
        <v>220</v>
      </c>
      <c r="J2205" s="59" t="s">
        <v>455</v>
      </c>
      <c r="K2205" s="59" t="s">
        <v>455</v>
      </c>
      <c r="L2205" s="59" t="s">
        <v>456</v>
      </c>
      <c r="M2205" s="59" t="s">
        <v>457</v>
      </c>
      <c r="N2205" s="59" t="s">
        <v>458</v>
      </c>
      <c r="O2205" s="65" t="s">
        <v>276</v>
      </c>
      <c r="P2205" s="65" t="s">
        <v>3366</v>
      </c>
      <c r="Q2205" s="45" t="s">
        <v>396</v>
      </c>
      <c r="R2205" s="32" t="s">
        <v>231</v>
      </c>
      <c r="S2205" s="45" t="s">
        <v>75</v>
      </c>
      <c r="T2205" s="42" t="str">
        <f>VLOOKUP(Tabla1[[#This Row],[AREA]],Hoja1!A:B,2,FALSE)</f>
        <v>10. Personas mayores, familia y servicios sociales</v>
      </c>
      <c r="U2205" s="45" t="s">
        <v>130</v>
      </c>
      <c r="V2205" s="42" t="str">
        <f>VLOOKUP(Tabla1[[#This Row],[PROGRAMA]],Hoja1!A:B,2,FALSE)</f>
        <v>2311. Intervención social</v>
      </c>
      <c r="W2205" s="45">
        <v>22</v>
      </c>
      <c r="X2205" s="45">
        <v>22799</v>
      </c>
    </row>
    <row r="2206" spans="1:24" x14ac:dyDescent="0.25">
      <c r="A2206" s="58">
        <v>220260011161</v>
      </c>
      <c r="B2206" s="59" t="s">
        <v>485</v>
      </c>
      <c r="C2206" s="60">
        <v>46120</v>
      </c>
      <c r="D2206" s="58">
        <v>22026001283</v>
      </c>
      <c r="E2206" s="59" t="s">
        <v>509</v>
      </c>
      <c r="F2206" s="61">
        <v>1108.3699999999999</v>
      </c>
      <c r="G2206" s="59" t="s">
        <v>910</v>
      </c>
      <c r="H2206" s="59" t="s">
        <v>3653</v>
      </c>
      <c r="I2206" s="62">
        <v>300</v>
      </c>
      <c r="J2206" s="59" t="s">
        <v>455</v>
      </c>
      <c r="K2206" s="59" t="s">
        <v>455</v>
      </c>
      <c r="L2206" s="59" t="s">
        <v>473</v>
      </c>
      <c r="M2206" s="59" t="s">
        <v>457</v>
      </c>
      <c r="N2206" s="59" t="s">
        <v>458</v>
      </c>
      <c r="O2206" s="65" t="s">
        <v>280</v>
      </c>
      <c r="P2206" s="65" t="s">
        <v>3366</v>
      </c>
      <c r="Q2206" s="45" t="s">
        <v>396</v>
      </c>
      <c r="R2206" s="32" t="s">
        <v>231</v>
      </c>
      <c r="S2206" s="45" t="s">
        <v>75</v>
      </c>
      <c r="T2206" s="42" t="str">
        <f>VLOOKUP(Tabla1[[#This Row],[AREA]],Hoja1!A:B,2,FALSE)</f>
        <v>10. Personas mayores, familia y servicios sociales</v>
      </c>
      <c r="U2206" s="45" t="s">
        <v>132</v>
      </c>
      <c r="V2206" s="42" t="str">
        <f>VLOOKUP(Tabla1[[#This Row],[PROGRAMA]],Hoja1!A:B,2,FALSE)</f>
        <v>2312. Iniciativas sociales</v>
      </c>
      <c r="W2206" s="45">
        <v>21</v>
      </c>
      <c r="X2206" s="45">
        <v>212</v>
      </c>
    </row>
    <row r="2207" spans="1:24" x14ac:dyDescent="0.25">
      <c r="A2207" s="58">
        <v>220260012509</v>
      </c>
      <c r="B2207" s="59" t="s">
        <v>485</v>
      </c>
      <c r="C2207" s="60">
        <v>46132</v>
      </c>
      <c r="D2207" s="58">
        <v>22026000437</v>
      </c>
      <c r="E2207" s="59" t="s">
        <v>726</v>
      </c>
      <c r="F2207" s="61">
        <v>681.35</v>
      </c>
      <c r="G2207" s="59" t="s">
        <v>910</v>
      </c>
      <c r="H2207" s="59" t="s">
        <v>3654</v>
      </c>
      <c r="I2207" s="62">
        <v>300</v>
      </c>
      <c r="J2207" s="59" t="s">
        <v>455</v>
      </c>
      <c r="K2207" s="59" t="s">
        <v>455</v>
      </c>
      <c r="L2207" s="59" t="s">
        <v>473</v>
      </c>
      <c r="M2207" s="59" t="s">
        <v>457</v>
      </c>
      <c r="N2207" s="59" t="s">
        <v>458</v>
      </c>
      <c r="O2207" s="65" t="s">
        <v>280</v>
      </c>
      <c r="P2207" s="65" t="s">
        <v>3366</v>
      </c>
      <c r="Q2207" s="45" t="s">
        <v>396</v>
      </c>
      <c r="R2207" s="32" t="s">
        <v>231</v>
      </c>
      <c r="S2207" s="45" t="s">
        <v>69</v>
      </c>
      <c r="T2207" s="42" t="str">
        <f>VLOOKUP(Tabla1[[#This Row],[AREA]],Hoja1!A:B,2,FALSE)</f>
        <v>03. Participación ciudadana y deportes</v>
      </c>
      <c r="U2207" s="45" t="s">
        <v>192</v>
      </c>
      <c r="V2207" s="42" t="str">
        <f>VLOOKUP(Tabla1[[#This Row],[PROGRAMA]],Hoja1!A:B,2,FALSE)</f>
        <v>9241. Participación ciudadana</v>
      </c>
      <c r="W2207" s="45">
        <v>21</v>
      </c>
      <c r="X2207" s="45">
        <v>213</v>
      </c>
    </row>
    <row r="2208" spans="1:24" x14ac:dyDescent="0.25">
      <c r="A2208" s="58">
        <v>220260011037</v>
      </c>
      <c r="B2208" s="59" t="s">
        <v>485</v>
      </c>
      <c r="C2208" s="60">
        <v>46119</v>
      </c>
      <c r="D2208" s="58">
        <v>22026003092</v>
      </c>
      <c r="E2208" s="59" t="s">
        <v>581</v>
      </c>
      <c r="F2208" s="61">
        <v>7964.27</v>
      </c>
      <c r="G2208" s="59" t="s">
        <v>304</v>
      </c>
      <c r="H2208" s="59" t="s">
        <v>3655</v>
      </c>
      <c r="I2208" s="62">
        <v>300</v>
      </c>
      <c r="J2208" s="59" t="s">
        <v>494</v>
      </c>
      <c r="K2208" s="59" t="s">
        <v>494</v>
      </c>
      <c r="L2208" s="59" t="s">
        <v>456</v>
      </c>
      <c r="M2208" s="59" t="s">
        <v>457</v>
      </c>
      <c r="N2208" s="59" t="s">
        <v>458</v>
      </c>
      <c r="O2208" s="65" t="s">
        <v>276</v>
      </c>
      <c r="P2208" s="65" t="s">
        <v>3366</v>
      </c>
      <c r="Q2208" s="45" t="s">
        <v>396</v>
      </c>
      <c r="R2208" s="32" t="s">
        <v>231</v>
      </c>
      <c r="S2208" s="45" t="s">
        <v>262</v>
      </c>
      <c r="T2208" s="42" t="str">
        <f>VLOOKUP(Tabla1[[#This Row],[AREA]],Hoja1!A:B,2,FALSE)</f>
        <v>11. Salud pública y seguridad ciudadana</v>
      </c>
      <c r="U2208" s="45" t="s">
        <v>112</v>
      </c>
      <c r="V2208" s="42" t="str">
        <f>VLOOKUP(Tabla1[[#This Row],[PROGRAMA]],Hoja1!A:B,2,FALSE)</f>
        <v>1361. Prevención y extinción de incencios</v>
      </c>
      <c r="W2208" s="45">
        <v>21</v>
      </c>
      <c r="X2208" s="45">
        <v>213</v>
      </c>
    </row>
    <row r="2209" spans="1:24" x14ac:dyDescent="0.25">
      <c r="A2209" s="58">
        <v>220250043596</v>
      </c>
      <c r="B2209" s="59" t="s">
        <v>451</v>
      </c>
      <c r="C2209" s="60">
        <v>46150</v>
      </c>
      <c r="D2209" s="58">
        <v>22025002825</v>
      </c>
      <c r="E2209" s="59" t="s">
        <v>880</v>
      </c>
      <c r="F2209" s="61">
        <v>5000</v>
      </c>
      <c r="G2209" s="59" t="s">
        <v>3656</v>
      </c>
      <c r="H2209" s="59" t="s">
        <v>3657</v>
      </c>
      <c r="I2209" s="62">
        <v>220</v>
      </c>
      <c r="J2209" s="59" t="s">
        <v>455</v>
      </c>
      <c r="K2209" s="59" t="s">
        <v>455</v>
      </c>
      <c r="L2209" s="59" t="s">
        <v>456</v>
      </c>
      <c r="M2209" s="59" t="s">
        <v>457</v>
      </c>
      <c r="N2209" s="59" t="s">
        <v>458</v>
      </c>
      <c r="O2209" s="65" t="s">
        <v>276</v>
      </c>
      <c r="P2209" s="65" t="s">
        <v>3366</v>
      </c>
      <c r="Q2209" s="45" t="s">
        <v>397</v>
      </c>
      <c r="R2209" s="32" t="s">
        <v>232</v>
      </c>
      <c r="S2209" s="45" t="s">
        <v>68</v>
      </c>
      <c r="T2209" s="42" t="str">
        <f>VLOOKUP(Tabla1[[#This Row],[AREA]],Hoja1!A:B,2,FALSE)</f>
        <v>02. Urbanismo y vivienda</v>
      </c>
      <c r="U2209" s="45" t="s">
        <v>115</v>
      </c>
      <c r="V2209" s="42" t="str">
        <f>VLOOKUP(Tabla1[[#This Row],[PROGRAMA]],Hoja1!A:B,2,FALSE)</f>
        <v>1511. Planficación y gestión del urbanismo</v>
      </c>
      <c r="W2209" s="45">
        <v>60</v>
      </c>
      <c r="X2209" s="45">
        <v>609</v>
      </c>
    </row>
    <row r="2210" spans="1:24" x14ac:dyDescent="0.25">
      <c r="A2210" s="58">
        <v>220240048987</v>
      </c>
      <c r="B2210" s="59" t="s">
        <v>451</v>
      </c>
      <c r="C2210" s="60">
        <v>46150</v>
      </c>
      <c r="D2210" s="58">
        <v>22024006830</v>
      </c>
      <c r="E2210" s="59" t="s">
        <v>1079</v>
      </c>
      <c r="F2210" s="61">
        <v>3361.58</v>
      </c>
      <c r="G2210" s="59" t="s">
        <v>981</v>
      </c>
      <c r="H2210" s="59" t="s">
        <v>3658</v>
      </c>
      <c r="I2210" s="62">
        <v>220</v>
      </c>
      <c r="J2210" s="59" t="s">
        <v>812</v>
      </c>
      <c r="K2210" s="59" t="s">
        <v>455</v>
      </c>
      <c r="L2210" s="59" t="s">
        <v>456</v>
      </c>
      <c r="M2210" s="59" t="s">
        <v>457</v>
      </c>
      <c r="N2210" s="59" t="s">
        <v>458</v>
      </c>
      <c r="O2210" s="65" t="s">
        <v>280</v>
      </c>
      <c r="P2210" s="65" t="s">
        <v>3366</v>
      </c>
      <c r="Q2210" s="45">
        <v>6</v>
      </c>
      <c r="R2210" s="32" t="s">
        <v>232</v>
      </c>
      <c r="S2210" s="45" t="s">
        <v>68</v>
      </c>
      <c r="T2210" s="42" t="str">
        <f>VLOOKUP(Tabla1[[#This Row],[AREA]],Hoja1!A:B,2,FALSE)</f>
        <v>02. Urbanismo y vivienda</v>
      </c>
      <c r="U2210" s="45">
        <v>9332</v>
      </c>
      <c r="V2210" s="42" t="str">
        <f>VLOOKUP(Tabla1[[#This Row],[PROGRAMA]],Hoja1!A:B,2,FALSE)</f>
        <v>9332. Mantenimiento de edificios e instalaciones municipales</v>
      </c>
      <c r="W2210" s="45">
        <v>63</v>
      </c>
      <c r="X2210" s="45">
        <v>632</v>
      </c>
    </row>
    <row r="2211" spans="1:24" x14ac:dyDescent="0.25">
      <c r="A2211" s="58">
        <v>220260011038</v>
      </c>
      <c r="B2211" s="59" t="s">
        <v>485</v>
      </c>
      <c r="C2211" s="60">
        <v>46119</v>
      </c>
      <c r="D2211" s="58">
        <v>22026000053</v>
      </c>
      <c r="E2211" s="59" t="s">
        <v>500</v>
      </c>
      <c r="F2211" s="61">
        <v>4290.6000000000004</v>
      </c>
      <c r="G2211" s="59" t="s">
        <v>1478</v>
      </c>
      <c r="H2211" s="59" t="s">
        <v>3659</v>
      </c>
      <c r="I2211" s="62">
        <v>300</v>
      </c>
      <c r="J2211" s="59" t="s">
        <v>455</v>
      </c>
      <c r="K2211" s="59" t="s">
        <v>494</v>
      </c>
      <c r="L2211" s="59" t="s">
        <v>456</v>
      </c>
      <c r="M2211" s="59" t="s">
        <v>457</v>
      </c>
      <c r="N2211" s="59" t="s">
        <v>458</v>
      </c>
      <c r="O2211" s="65" t="s">
        <v>276</v>
      </c>
      <c r="P2211" s="65" t="s">
        <v>3366</v>
      </c>
      <c r="Q2211" s="45" t="s">
        <v>396</v>
      </c>
      <c r="R2211" s="32" t="s">
        <v>231</v>
      </c>
      <c r="S2211" s="45" t="s">
        <v>262</v>
      </c>
      <c r="T2211" s="42" t="str">
        <f>VLOOKUP(Tabla1[[#This Row],[AREA]],Hoja1!A:B,2,FALSE)</f>
        <v>11. Salud pública y seguridad ciudadana</v>
      </c>
      <c r="U2211" s="45" t="s">
        <v>118</v>
      </c>
      <c r="V2211" s="42" t="str">
        <f>VLOOKUP(Tabla1[[#This Row],[PROGRAMA]],Hoja1!A:B,2,FALSE)</f>
        <v>1621. Recogida de residuos</v>
      </c>
      <c r="W2211" s="45">
        <v>21</v>
      </c>
      <c r="X2211" s="45">
        <v>213</v>
      </c>
    </row>
    <row r="2212" spans="1:24" x14ac:dyDescent="0.25">
      <c r="A2212" s="58">
        <v>220260011253</v>
      </c>
      <c r="B2212" s="59" t="s">
        <v>485</v>
      </c>
      <c r="C2212" s="60">
        <v>46120</v>
      </c>
      <c r="D2212" s="58">
        <v>22026000943</v>
      </c>
      <c r="E2212" s="59" t="s">
        <v>507</v>
      </c>
      <c r="F2212" s="61">
        <v>547.91</v>
      </c>
      <c r="G2212" s="59" t="s">
        <v>910</v>
      </c>
      <c r="H2212" s="59" t="s">
        <v>3660</v>
      </c>
      <c r="I2212" s="62">
        <v>300</v>
      </c>
      <c r="J2212" s="59" t="s">
        <v>455</v>
      </c>
      <c r="K2212" s="59" t="s">
        <v>455</v>
      </c>
      <c r="L2212" s="59" t="s">
        <v>473</v>
      </c>
      <c r="M2212" s="59" t="s">
        <v>457</v>
      </c>
      <c r="N2212" s="59" t="s">
        <v>458</v>
      </c>
      <c r="O2212" s="65" t="s">
        <v>280</v>
      </c>
      <c r="P2212" s="65" t="s">
        <v>3366</v>
      </c>
      <c r="Q2212" s="45" t="s">
        <v>396</v>
      </c>
      <c r="R2212" s="32" t="s">
        <v>231</v>
      </c>
      <c r="S2212" s="45" t="s">
        <v>71</v>
      </c>
      <c r="T2212" s="42" t="str">
        <f>VLOOKUP(Tabla1[[#This Row],[AREA]],Hoja1!A:B,2,FALSE)</f>
        <v>06. Educación y cultura</v>
      </c>
      <c r="U2212" s="45" t="s">
        <v>147</v>
      </c>
      <c r="V2212" s="42" t="str">
        <f>VLOOKUP(Tabla1[[#This Row],[PROGRAMA]],Hoja1!A:B,2,FALSE)</f>
        <v>3232. Conservación y mantenimiento centros educación infantil y primaria</v>
      </c>
      <c r="W2212" s="45">
        <v>21</v>
      </c>
      <c r="X2212" s="45">
        <v>212</v>
      </c>
    </row>
    <row r="2213" spans="1:24" x14ac:dyDescent="0.25">
      <c r="A2213" s="58">
        <v>220260014313</v>
      </c>
      <c r="B2213" s="59" t="s">
        <v>485</v>
      </c>
      <c r="C2213" s="60">
        <v>46140</v>
      </c>
      <c r="D2213" s="58">
        <v>22026000464</v>
      </c>
      <c r="E2213" s="59" t="s">
        <v>3661</v>
      </c>
      <c r="F2213" s="61">
        <v>4135.5</v>
      </c>
      <c r="G2213" s="59" t="s">
        <v>3662</v>
      </c>
      <c r="H2213" s="59" t="s">
        <v>3663</v>
      </c>
      <c r="I2213" s="62">
        <v>300</v>
      </c>
      <c r="J2213" s="59" t="s">
        <v>3664</v>
      </c>
      <c r="K2213" s="59" t="s">
        <v>934</v>
      </c>
      <c r="L2213" s="59" t="s">
        <v>473</v>
      </c>
      <c r="M2213" s="59" t="s">
        <v>457</v>
      </c>
      <c r="N2213" s="59" t="s">
        <v>474</v>
      </c>
      <c r="O2213" s="65" t="s">
        <v>276</v>
      </c>
      <c r="P2213" s="65" t="s">
        <v>3366</v>
      </c>
      <c r="Q2213" s="45" t="s">
        <v>396</v>
      </c>
      <c r="R2213" s="32" t="s">
        <v>231</v>
      </c>
      <c r="S2213" s="45" t="s">
        <v>262</v>
      </c>
      <c r="T2213" s="42" t="str">
        <f>VLOOKUP(Tabla1[[#This Row],[AREA]],Hoja1!A:B,2,FALSE)</f>
        <v>11. Salud pública y seguridad ciudadana</v>
      </c>
      <c r="U2213" s="45" t="s">
        <v>141</v>
      </c>
      <c r="V2213" s="42" t="str">
        <f>VLOOKUP(Tabla1[[#This Row],[PROGRAMA]],Hoja1!A:B,2,FALSE)</f>
        <v>3111. Protección de la salubridad pública</v>
      </c>
      <c r="W2213" s="45">
        <v>22</v>
      </c>
      <c r="X2213" s="45">
        <v>22104</v>
      </c>
    </row>
    <row r="2214" spans="1:24" x14ac:dyDescent="0.25">
      <c r="A2214" s="58">
        <v>220260010804</v>
      </c>
      <c r="B2214" s="59" t="s">
        <v>451</v>
      </c>
      <c r="C2214" s="60">
        <v>46118</v>
      </c>
      <c r="D2214" s="58">
        <v>22026002879</v>
      </c>
      <c r="E2214" s="59" t="s">
        <v>763</v>
      </c>
      <c r="F2214" s="61">
        <v>3833.33</v>
      </c>
      <c r="G2214" s="59" t="s">
        <v>1409</v>
      </c>
      <c r="H2214" s="59" t="s">
        <v>3665</v>
      </c>
      <c r="I2214" s="62">
        <v>220</v>
      </c>
      <c r="J2214" s="59" t="s">
        <v>1411</v>
      </c>
      <c r="K2214" s="59" t="s">
        <v>455</v>
      </c>
      <c r="L2214" s="59" t="s">
        <v>456</v>
      </c>
      <c r="M2214" s="59" t="s">
        <v>457</v>
      </c>
      <c r="N2214" s="59" t="s">
        <v>458</v>
      </c>
      <c r="O2214" s="65" t="s">
        <v>276</v>
      </c>
      <c r="P2214" s="65" t="s">
        <v>3366</v>
      </c>
      <c r="Q2214" s="45" t="s">
        <v>396</v>
      </c>
      <c r="R2214" s="32" t="s">
        <v>231</v>
      </c>
      <c r="S2214" s="45" t="s">
        <v>262</v>
      </c>
      <c r="T2214" s="42" t="str">
        <f>VLOOKUP(Tabla1[[#This Row],[AREA]],Hoja1!A:B,2,FALSE)</f>
        <v>11. Salud pública y seguridad ciudadana</v>
      </c>
      <c r="U2214" s="45" t="s">
        <v>141</v>
      </c>
      <c r="V2214" s="42" t="str">
        <f>VLOOKUP(Tabla1[[#This Row],[PROGRAMA]],Hoja1!A:B,2,FALSE)</f>
        <v>3111. Protección de la salubridad pública</v>
      </c>
      <c r="W2214" s="45">
        <v>22</v>
      </c>
      <c r="X2214" s="45">
        <v>22799</v>
      </c>
    </row>
    <row r="2215" spans="1:24" x14ac:dyDescent="0.25">
      <c r="A2215" s="58">
        <v>220250065236</v>
      </c>
      <c r="B2215" s="59" t="s">
        <v>451</v>
      </c>
      <c r="C2215" s="60">
        <v>46113</v>
      </c>
      <c r="D2215" s="58">
        <v>22025009630</v>
      </c>
      <c r="E2215" s="59" t="s">
        <v>3666</v>
      </c>
      <c r="F2215" s="61">
        <v>3524.73</v>
      </c>
      <c r="G2215" s="59" t="s">
        <v>313</v>
      </c>
      <c r="H2215" s="59" t="s">
        <v>3667</v>
      </c>
      <c r="I2215" s="62">
        <v>220</v>
      </c>
      <c r="J2215" s="59" t="s">
        <v>904</v>
      </c>
      <c r="K2215" s="59" t="s">
        <v>904</v>
      </c>
      <c r="L2215" s="59" t="s">
        <v>456</v>
      </c>
      <c r="M2215" s="59" t="s">
        <v>457</v>
      </c>
      <c r="N2215" s="59" t="s">
        <v>458</v>
      </c>
      <c r="O2215" s="65" t="s">
        <v>280</v>
      </c>
      <c r="P2215" s="65" t="s">
        <v>3366</v>
      </c>
      <c r="Q2215" s="45" t="s">
        <v>397</v>
      </c>
      <c r="R2215" s="32" t="s">
        <v>232</v>
      </c>
      <c r="S2215" s="45" t="s">
        <v>75</v>
      </c>
      <c r="T2215" s="42" t="str">
        <f>VLOOKUP(Tabla1[[#This Row],[AREA]],Hoja1!A:B,2,FALSE)</f>
        <v>10. Personas mayores, familia y servicios sociales</v>
      </c>
      <c r="U2215" s="45" t="s">
        <v>130</v>
      </c>
      <c r="V2215" s="42" t="str">
        <f>VLOOKUP(Tabla1[[#This Row],[PROGRAMA]],Hoja1!A:B,2,FALSE)</f>
        <v>2311. Intervención social</v>
      </c>
      <c r="W2215" s="45">
        <v>62</v>
      </c>
      <c r="X2215" s="45">
        <v>623</v>
      </c>
    </row>
    <row r="2216" spans="1:24" x14ac:dyDescent="0.25">
      <c r="A2216" s="58">
        <v>220260012423</v>
      </c>
      <c r="B2216" s="59" t="s">
        <v>485</v>
      </c>
      <c r="C2216" s="60">
        <v>46132</v>
      </c>
      <c r="D2216" s="58">
        <v>22026000422</v>
      </c>
      <c r="E2216" s="59" t="s">
        <v>2707</v>
      </c>
      <c r="F2216" s="61">
        <v>520.83000000000004</v>
      </c>
      <c r="G2216" s="59" t="s">
        <v>910</v>
      </c>
      <c r="H2216" s="59" t="s">
        <v>2708</v>
      </c>
      <c r="I2216" s="62">
        <v>300</v>
      </c>
      <c r="J2216" s="59" t="s">
        <v>455</v>
      </c>
      <c r="K2216" s="59" t="s">
        <v>455</v>
      </c>
      <c r="L2216" s="59" t="s">
        <v>473</v>
      </c>
      <c r="M2216" s="59" t="s">
        <v>457</v>
      </c>
      <c r="N2216" s="59" t="s">
        <v>458</v>
      </c>
      <c r="O2216" s="65" t="s">
        <v>280</v>
      </c>
      <c r="P2216" s="65" t="s">
        <v>3366</v>
      </c>
      <c r="Q2216" s="45" t="s">
        <v>396</v>
      </c>
      <c r="R2216" s="32" t="s">
        <v>231</v>
      </c>
      <c r="S2216" s="45" t="s">
        <v>262</v>
      </c>
      <c r="T2216" s="42" t="str">
        <f>VLOOKUP(Tabla1[[#This Row],[AREA]],Hoja1!A:B,2,FALSE)</f>
        <v>11. Salud pública y seguridad ciudadana</v>
      </c>
      <c r="U2216" s="45" t="s">
        <v>118</v>
      </c>
      <c r="V2216" s="42" t="str">
        <f>VLOOKUP(Tabla1[[#This Row],[PROGRAMA]],Hoja1!A:B,2,FALSE)</f>
        <v>1621. Recogida de residuos</v>
      </c>
      <c r="W2216" s="45">
        <v>22</v>
      </c>
      <c r="X2216" s="45">
        <v>22199</v>
      </c>
    </row>
    <row r="2217" spans="1:24" x14ac:dyDescent="0.25">
      <c r="A2217" s="58">
        <v>220260011528</v>
      </c>
      <c r="B2217" s="59" t="s">
        <v>451</v>
      </c>
      <c r="C2217" s="60">
        <v>46121</v>
      </c>
      <c r="D2217" s="58">
        <v>22026003086</v>
      </c>
      <c r="E2217" s="59" t="s">
        <v>1651</v>
      </c>
      <c r="F2217" s="61">
        <v>3485.12</v>
      </c>
      <c r="G2217" s="59" t="s">
        <v>14</v>
      </c>
      <c r="H2217" s="59" t="s">
        <v>3668</v>
      </c>
      <c r="I2217" s="62">
        <v>220</v>
      </c>
      <c r="J2217" s="59" t="s">
        <v>478</v>
      </c>
      <c r="K2217" s="59" t="s">
        <v>478</v>
      </c>
      <c r="L2217" s="59" t="s">
        <v>473</v>
      </c>
      <c r="M2217" s="59" t="s">
        <v>457</v>
      </c>
      <c r="N2217" s="59" t="s">
        <v>458</v>
      </c>
      <c r="O2217" s="65" t="s">
        <v>276</v>
      </c>
      <c r="P2217" s="65" t="s">
        <v>3366</v>
      </c>
      <c r="Q2217" s="45" t="s">
        <v>396</v>
      </c>
      <c r="R2217" s="32" t="s">
        <v>231</v>
      </c>
      <c r="S2217" s="45" t="s">
        <v>75</v>
      </c>
      <c r="T2217" s="42" t="str">
        <f>VLOOKUP(Tabla1[[#This Row],[AREA]],Hoja1!A:B,2,FALSE)</f>
        <v>10. Personas mayores, familia y servicios sociales</v>
      </c>
      <c r="U2217" s="45" t="s">
        <v>139</v>
      </c>
      <c r="V2217" s="42" t="str">
        <f>VLOOKUP(Tabla1[[#This Row],[PROGRAMA]],Hoja1!A:B,2,FALSE)</f>
        <v>2412. Formación para el empleo</v>
      </c>
      <c r="W2217" s="45">
        <v>22</v>
      </c>
      <c r="X2217" s="45">
        <v>22102</v>
      </c>
    </row>
    <row r="2218" spans="1:24" x14ac:dyDescent="0.25">
      <c r="A2218" s="58">
        <v>220260012555</v>
      </c>
      <c r="B2218" s="59" t="s">
        <v>485</v>
      </c>
      <c r="C2218" s="60">
        <v>46132</v>
      </c>
      <c r="D2218" s="58">
        <v>22026002189</v>
      </c>
      <c r="E2218" s="59" t="s">
        <v>537</v>
      </c>
      <c r="F2218" s="61">
        <v>471.9</v>
      </c>
      <c r="G2218" s="59" t="s">
        <v>910</v>
      </c>
      <c r="H2218" s="59" t="s">
        <v>3669</v>
      </c>
      <c r="I2218" s="62">
        <v>300</v>
      </c>
      <c r="J2218" s="59" t="s">
        <v>455</v>
      </c>
      <c r="K2218" s="59" t="s">
        <v>455</v>
      </c>
      <c r="L2218" s="59" t="s">
        <v>473</v>
      </c>
      <c r="M2218" s="59" t="s">
        <v>457</v>
      </c>
      <c r="N2218" s="59" t="s">
        <v>458</v>
      </c>
      <c r="O2218" s="65" t="s">
        <v>280</v>
      </c>
      <c r="P2218" s="65" t="s">
        <v>3366</v>
      </c>
      <c r="Q2218" s="45" t="s">
        <v>396</v>
      </c>
      <c r="R2218" s="32" t="s">
        <v>231</v>
      </c>
      <c r="S2218" s="45" t="s">
        <v>262</v>
      </c>
      <c r="T2218" s="42" t="str">
        <f>VLOOKUP(Tabla1[[#This Row],[AREA]],Hoja1!A:B,2,FALSE)</f>
        <v>11. Salud pública y seguridad ciudadana</v>
      </c>
      <c r="U2218" s="45" t="s">
        <v>112</v>
      </c>
      <c r="V2218" s="42" t="str">
        <f>VLOOKUP(Tabla1[[#This Row],[PROGRAMA]],Hoja1!A:B,2,FALSE)</f>
        <v>1361. Prevención y extinción de incencios</v>
      </c>
      <c r="W2218" s="45">
        <v>22</v>
      </c>
      <c r="X2218" s="45">
        <v>22199</v>
      </c>
    </row>
    <row r="2219" spans="1:24" x14ac:dyDescent="0.25">
      <c r="A2219" s="58">
        <v>220260012369</v>
      </c>
      <c r="B2219" s="59" t="s">
        <v>485</v>
      </c>
      <c r="C2219" s="60">
        <v>46132</v>
      </c>
      <c r="D2219" s="58">
        <v>22026001283</v>
      </c>
      <c r="E2219" s="59" t="s">
        <v>509</v>
      </c>
      <c r="F2219" s="61">
        <v>448</v>
      </c>
      <c r="G2219" s="59" t="s">
        <v>910</v>
      </c>
      <c r="H2219" s="59" t="s">
        <v>3670</v>
      </c>
      <c r="I2219" s="62">
        <v>300</v>
      </c>
      <c r="J2219" s="59" t="s">
        <v>455</v>
      </c>
      <c r="K2219" s="59" t="s">
        <v>455</v>
      </c>
      <c r="L2219" s="59" t="s">
        <v>473</v>
      </c>
      <c r="M2219" s="59" t="s">
        <v>457</v>
      </c>
      <c r="N2219" s="59" t="s">
        <v>458</v>
      </c>
      <c r="O2219" s="65" t="s">
        <v>280</v>
      </c>
      <c r="P2219" s="65" t="s">
        <v>3366</v>
      </c>
      <c r="Q2219" s="45" t="s">
        <v>396</v>
      </c>
      <c r="R2219" s="32" t="s">
        <v>231</v>
      </c>
      <c r="S2219" s="45" t="s">
        <v>75</v>
      </c>
      <c r="T2219" s="42" t="str">
        <f>VLOOKUP(Tabla1[[#This Row],[AREA]],Hoja1!A:B,2,FALSE)</f>
        <v>10. Personas mayores, familia y servicios sociales</v>
      </c>
      <c r="U2219" s="45" t="s">
        <v>132</v>
      </c>
      <c r="V2219" s="42" t="str">
        <f>VLOOKUP(Tabla1[[#This Row],[PROGRAMA]],Hoja1!A:B,2,FALSE)</f>
        <v>2312. Iniciativas sociales</v>
      </c>
      <c r="W2219" s="45">
        <v>21</v>
      </c>
      <c r="X2219" s="45">
        <v>212</v>
      </c>
    </row>
    <row r="2220" spans="1:24" x14ac:dyDescent="0.25">
      <c r="A2220" s="58">
        <v>220260012051</v>
      </c>
      <c r="B2220" s="59" t="s">
        <v>485</v>
      </c>
      <c r="C2220" s="60">
        <v>46128</v>
      </c>
      <c r="D2220" s="58">
        <v>22026002170</v>
      </c>
      <c r="E2220" s="59" t="s">
        <v>590</v>
      </c>
      <c r="F2220" s="61">
        <v>3480.68</v>
      </c>
      <c r="G2220" s="59" t="s">
        <v>3628</v>
      </c>
      <c r="H2220" s="59" t="s">
        <v>3629</v>
      </c>
      <c r="I2220" s="62">
        <v>300</v>
      </c>
      <c r="J2220" s="59" t="s">
        <v>494</v>
      </c>
      <c r="K2220" s="59" t="s">
        <v>494</v>
      </c>
      <c r="L2220" s="59" t="s">
        <v>456</v>
      </c>
      <c r="M2220" s="59" t="s">
        <v>457</v>
      </c>
      <c r="N2220" s="59" t="s">
        <v>458</v>
      </c>
      <c r="O2220" s="65" t="s">
        <v>276</v>
      </c>
      <c r="P2220" s="65" t="s">
        <v>3366</v>
      </c>
      <c r="Q2220" s="45" t="s">
        <v>396</v>
      </c>
      <c r="R2220" s="32" t="s">
        <v>231</v>
      </c>
      <c r="S2220" s="45" t="s">
        <v>262</v>
      </c>
      <c r="T2220" s="42" t="str">
        <f>VLOOKUP(Tabla1[[#This Row],[AREA]],Hoja1!A:B,2,FALSE)</f>
        <v>11. Salud pública y seguridad ciudadana</v>
      </c>
      <c r="U2220" s="45" t="s">
        <v>106</v>
      </c>
      <c r="V2220" s="42" t="str">
        <f>VLOOKUP(Tabla1[[#This Row],[PROGRAMA]],Hoja1!A:B,2,FALSE)</f>
        <v>1321. Policía municipal</v>
      </c>
      <c r="W2220" s="45">
        <v>21</v>
      </c>
      <c r="X2220" s="45">
        <v>213</v>
      </c>
    </row>
    <row r="2221" spans="1:24" x14ac:dyDescent="0.25">
      <c r="A2221" s="58">
        <v>220260012369</v>
      </c>
      <c r="B2221" s="59" t="s">
        <v>485</v>
      </c>
      <c r="C2221" s="60">
        <v>46132</v>
      </c>
      <c r="D2221" s="58">
        <v>22026001284</v>
      </c>
      <c r="E2221" s="59" t="s">
        <v>509</v>
      </c>
      <c r="F2221" s="61">
        <v>403.79</v>
      </c>
      <c r="G2221" s="59" t="s">
        <v>910</v>
      </c>
      <c r="H2221" s="59" t="s">
        <v>3670</v>
      </c>
      <c r="I2221" s="62">
        <v>300</v>
      </c>
      <c r="J2221" s="59" t="s">
        <v>455</v>
      </c>
      <c r="K2221" s="59" t="s">
        <v>455</v>
      </c>
      <c r="L2221" s="59" t="s">
        <v>473</v>
      </c>
      <c r="M2221" s="59" t="s">
        <v>457</v>
      </c>
      <c r="N2221" s="59" t="s">
        <v>458</v>
      </c>
      <c r="O2221" s="65" t="s">
        <v>280</v>
      </c>
      <c r="P2221" s="65" t="s">
        <v>3366</v>
      </c>
      <c r="Q2221" s="45" t="s">
        <v>396</v>
      </c>
      <c r="R2221" s="32" t="s">
        <v>231</v>
      </c>
      <c r="S2221" s="45" t="s">
        <v>75</v>
      </c>
      <c r="T2221" s="42" t="str">
        <f>VLOOKUP(Tabla1[[#This Row],[AREA]],Hoja1!A:B,2,FALSE)</f>
        <v>10. Personas mayores, familia y servicios sociales</v>
      </c>
      <c r="U2221" s="45" t="s">
        <v>132</v>
      </c>
      <c r="V2221" s="42" t="str">
        <f>VLOOKUP(Tabla1[[#This Row],[PROGRAMA]],Hoja1!A:B,2,FALSE)</f>
        <v>2312. Iniciativas sociales</v>
      </c>
      <c r="W2221" s="45">
        <v>21</v>
      </c>
      <c r="X2221" s="45">
        <v>212</v>
      </c>
    </row>
    <row r="2222" spans="1:24" x14ac:dyDescent="0.25">
      <c r="A2222" s="58">
        <v>220260012874</v>
      </c>
      <c r="B2222" s="59" t="s">
        <v>451</v>
      </c>
      <c r="C2222" s="60">
        <v>46134</v>
      </c>
      <c r="D2222" s="58">
        <v>22026003505</v>
      </c>
      <c r="E2222" s="59" t="s">
        <v>2046</v>
      </c>
      <c r="F2222" s="61">
        <v>3408.91</v>
      </c>
      <c r="G2222" s="59" t="s">
        <v>314</v>
      </c>
      <c r="H2222" s="59" t="s">
        <v>3671</v>
      </c>
      <c r="I2222" s="62">
        <v>220</v>
      </c>
      <c r="J2222" s="59" t="s">
        <v>527</v>
      </c>
      <c r="K2222" s="59" t="s">
        <v>1703</v>
      </c>
      <c r="L2222" s="59" t="s">
        <v>473</v>
      </c>
      <c r="M2222" s="59" t="s">
        <v>457</v>
      </c>
      <c r="N2222" s="59" t="s">
        <v>458</v>
      </c>
      <c r="O2222" s="65" t="s">
        <v>276</v>
      </c>
      <c r="P2222" s="65" t="s">
        <v>3366</v>
      </c>
      <c r="Q2222" s="45" t="s">
        <v>396</v>
      </c>
      <c r="R2222" s="32" t="s">
        <v>231</v>
      </c>
      <c r="S2222" s="45" t="s">
        <v>75</v>
      </c>
      <c r="T2222" s="42" t="str">
        <f>VLOOKUP(Tabla1[[#This Row],[AREA]],Hoja1!A:B,2,FALSE)</f>
        <v>10. Personas mayores, familia y servicios sociales</v>
      </c>
      <c r="U2222" s="45" t="s">
        <v>139</v>
      </c>
      <c r="V2222" s="42" t="str">
        <f>VLOOKUP(Tabla1[[#This Row],[PROGRAMA]],Hoja1!A:B,2,FALSE)</f>
        <v>2412. Formación para el empleo</v>
      </c>
      <c r="W2222" s="45">
        <v>22</v>
      </c>
      <c r="X2222" s="45">
        <v>22100</v>
      </c>
    </row>
    <row r="2223" spans="1:24" x14ac:dyDescent="0.25">
      <c r="A2223" s="58">
        <v>220260018245</v>
      </c>
      <c r="B2223" s="59" t="s">
        <v>485</v>
      </c>
      <c r="C2223" s="60">
        <v>46168</v>
      </c>
      <c r="D2223" s="58">
        <v>22026002380</v>
      </c>
      <c r="E2223" s="59" t="s">
        <v>2717</v>
      </c>
      <c r="F2223" s="61">
        <v>397.71</v>
      </c>
      <c r="G2223" s="59" t="s">
        <v>910</v>
      </c>
      <c r="H2223" s="59" t="s">
        <v>3672</v>
      </c>
      <c r="I2223" s="62">
        <v>300</v>
      </c>
      <c r="J2223" s="59" t="s">
        <v>455</v>
      </c>
      <c r="K2223" s="59" t="s">
        <v>455</v>
      </c>
      <c r="L2223" s="59" t="s">
        <v>473</v>
      </c>
      <c r="M2223" s="59" t="s">
        <v>457</v>
      </c>
      <c r="N2223" s="59" t="s">
        <v>458</v>
      </c>
      <c r="O2223" s="65" t="s">
        <v>280</v>
      </c>
      <c r="P2223" s="65" t="s">
        <v>3366</v>
      </c>
      <c r="Q2223" s="45" t="s">
        <v>396</v>
      </c>
      <c r="R2223" s="32" t="s">
        <v>231</v>
      </c>
      <c r="S2223" s="45" t="s">
        <v>66</v>
      </c>
      <c r="T2223" s="42" t="str">
        <f>VLOOKUP(Tabla1[[#This Row],[AREA]],Hoja1!A:B,2,FALSE)</f>
        <v>01. Alcaldía</v>
      </c>
      <c r="U2223" s="45" t="s">
        <v>188</v>
      </c>
      <c r="V2223" s="42" t="str">
        <f>VLOOKUP(Tabla1[[#This Row],[PROGRAMA]],Hoja1!A:B,2,FALSE)</f>
        <v>9206. Archivo municipal</v>
      </c>
      <c r="W2223" s="45">
        <v>22</v>
      </c>
      <c r="X2223" s="45">
        <v>22199</v>
      </c>
    </row>
    <row r="2224" spans="1:24" x14ac:dyDescent="0.25">
      <c r="A2224" s="58">
        <v>220260012874</v>
      </c>
      <c r="B2224" s="59" t="s">
        <v>451</v>
      </c>
      <c r="C2224" s="60">
        <v>46134</v>
      </c>
      <c r="D2224" s="58">
        <v>22026003504</v>
      </c>
      <c r="E2224" s="59" t="s">
        <v>2046</v>
      </c>
      <c r="F2224" s="61">
        <v>3408.9</v>
      </c>
      <c r="G2224" s="59" t="s">
        <v>314</v>
      </c>
      <c r="H2224" s="59" t="s">
        <v>3671</v>
      </c>
      <c r="I2224" s="62">
        <v>220</v>
      </c>
      <c r="J2224" s="59" t="s">
        <v>527</v>
      </c>
      <c r="K2224" s="59" t="s">
        <v>1703</v>
      </c>
      <c r="L2224" s="59" t="s">
        <v>473</v>
      </c>
      <c r="M2224" s="59" t="s">
        <v>457</v>
      </c>
      <c r="N2224" s="59" t="s">
        <v>458</v>
      </c>
      <c r="O2224" s="65" t="s">
        <v>276</v>
      </c>
      <c r="P2224" s="65" t="s">
        <v>3366</v>
      </c>
      <c r="Q2224" s="45" t="s">
        <v>396</v>
      </c>
      <c r="R2224" s="32" t="s">
        <v>231</v>
      </c>
      <c r="S2224" s="45" t="s">
        <v>75</v>
      </c>
      <c r="T2224" s="42" t="str">
        <f>VLOOKUP(Tabla1[[#This Row],[AREA]],Hoja1!A:B,2,FALSE)</f>
        <v>10. Personas mayores, familia y servicios sociales</v>
      </c>
      <c r="U2224" s="45" t="s">
        <v>139</v>
      </c>
      <c r="V2224" s="42" t="str">
        <f>VLOOKUP(Tabla1[[#This Row],[PROGRAMA]],Hoja1!A:B,2,FALSE)</f>
        <v>2412. Formación para el empleo</v>
      </c>
      <c r="W2224" s="45">
        <v>22</v>
      </c>
      <c r="X2224" s="45">
        <v>22100</v>
      </c>
    </row>
    <row r="2225" spans="1:24" x14ac:dyDescent="0.25">
      <c r="A2225" s="58">
        <v>220260011109</v>
      </c>
      <c r="B2225" s="59" t="s">
        <v>451</v>
      </c>
      <c r="C2225" s="60">
        <v>46120</v>
      </c>
      <c r="D2225" s="58">
        <v>22026003109</v>
      </c>
      <c r="E2225" s="59" t="s">
        <v>676</v>
      </c>
      <c r="F2225" s="61">
        <v>2407.9</v>
      </c>
      <c r="G2225" s="59" t="s">
        <v>337</v>
      </c>
      <c r="H2225" s="59" t="s">
        <v>3673</v>
      </c>
      <c r="I2225" s="62">
        <v>220</v>
      </c>
      <c r="J2225" s="59" t="s">
        <v>455</v>
      </c>
      <c r="K2225" s="59" t="s">
        <v>455</v>
      </c>
      <c r="L2225" s="59" t="s">
        <v>456</v>
      </c>
      <c r="M2225" s="59" t="s">
        <v>467</v>
      </c>
      <c r="N2225" s="59" t="s">
        <v>468</v>
      </c>
      <c r="O2225" s="65" t="s">
        <v>281</v>
      </c>
      <c r="P2225" s="65" t="s">
        <v>3366</v>
      </c>
      <c r="Q2225" s="45" t="s">
        <v>396</v>
      </c>
      <c r="R2225" s="32" t="s">
        <v>231</v>
      </c>
      <c r="S2225" s="45" t="s">
        <v>261</v>
      </c>
      <c r="T2225" s="42" t="str">
        <f>VLOOKUP(Tabla1[[#This Row],[AREA]],Hoja1!A:B,2,FALSE)</f>
        <v>05. Comercio, mercados y consumo</v>
      </c>
      <c r="U2225" s="45" t="s">
        <v>175</v>
      </c>
      <c r="V2225" s="42" t="str">
        <f>VLOOKUP(Tabla1[[#This Row],[PROGRAMA]],Hoja1!A:B,2,FALSE)</f>
        <v>4314. Actuaciones en materia de comercio minorista</v>
      </c>
      <c r="W2225" s="45">
        <v>22</v>
      </c>
      <c r="X2225" s="45">
        <v>22606</v>
      </c>
    </row>
    <row r="2226" spans="1:24" x14ac:dyDescent="0.25">
      <c r="A2226" s="58">
        <v>220260016350</v>
      </c>
      <c r="B2226" s="59" t="s">
        <v>451</v>
      </c>
      <c r="C2226" s="60">
        <v>46157</v>
      </c>
      <c r="D2226" s="58">
        <v>22026003792</v>
      </c>
      <c r="E2226" s="59" t="s">
        <v>2231</v>
      </c>
      <c r="F2226" s="61">
        <v>2407.9</v>
      </c>
      <c r="G2226" s="59" t="s">
        <v>3101</v>
      </c>
      <c r="H2226" s="59" t="s">
        <v>3674</v>
      </c>
      <c r="I2226" s="62">
        <v>220</v>
      </c>
      <c r="J2226" s="59" t="s">
        <v>904</v>
      </c>
      <c r="K2226" s="59" t="s">
        <v>904</v>
      </c>
      <c r="L2226" s="59" t="s">
        <v>456</v>
      </c>
      <c r="M2226" s="59" t="s">
        <v>467</v>
      </c>
      <c r="N2226" s="59" t="s">
        <v>468</v>
      </c>
      <c r="O2226" s="65" t="s">
        <v>281</v>
      </c>
      <c r="P2226" s="65" t="s">
        <v>3366</v>
      </c>
      <c r="Q2226" s="45" t="s">
        <v>396</v>
      </c>
      <c r="R2226" s="32" t="s">
        <v>231</v>
      </c>
      <c r="S2226" s="45" t="s">
        <v>70</v>
      </c>
      <c r="T2226" s="42" t="str">
        <f>VLOOKUP(Tabla1[[#This Row],[AREA]],Hoja1!A:B,2,FALSE)</f>
        <v>04. Hacienda, personal y modernización administrativa</v>
      </c>
      <c r="U2226" s="45" t="s">
        <v>184</v>
      </c>
      <c r="V2226" s="42" t="str">
        <f>VLOOKUP(Tabla1[[#This Row],[PROGRAMA]],Hoja1!A:B,2,FALSE)</f>
        <v>9202. Gestión de recursos humanos</v>
      </c>
      <c r="W2226" s="45">
        <v>22</v>
      </c>
      <c r="X2226" s="45">
        <v>22607</v>
      </c>
    </row>
    <row r="2227" spans="1:24" x14ac:dyDescent="0.25">
      <c r="A2227" s="58">
        <v>220260010999</v>
      </c>
      <c r="B2227" s="59" t="s">
        <v>451</v>
      </c>
      <c r="C2227" s="60">
        <v>46119</v>
      </c>
      <c r="D2227" s="58">
        <v>22026003098</v>
      </c>
      <c r="E2227" s="59" t="s">
        <v>665</v>
      </c>
      <c r="F2227" s="61">
        <v>2391.9</v>
      </c>
      <c r="G2227" s="59" t="s">
        <v>3675</v>
      </c>
      <c r="H2227" s="59" t="s">
        <v>3676</v>
      </c>
      <c r="I2227" s="62">
        <v>220</v>
      </c>
      <c r="J2227" s="59" t="s">
        <v>455</v>
      </c>
      <c r="K2227" s="59" t="s">
        <v>455</v>
      </c>
      <c r="L2227" s="59" t="s">
        <v>456</v>
      </c>
      <c r="M2227" s="59" t="s">
        <v>467</v>
      </c>
      <c r="N2227" s="59" t="s">
        <v>468</v>
      </c>
      <c r="O2227" s="65" t="s">
        <v>281</v>
      </c>
      <c r="P2227" s="65" t="s">
        <v>3366</v>
      </c>
      <c r="Q2227" s="45" t="s">
        <v>396</v>
      </c>
      <c r="R2227" s="32" t="s">
        <v>231</v>
      </c>
      <c r="S2227" s="45" t="s">
        <v>66</v>
      </c>
      <c r="T2227" s="42" t="str">
        <f>VLOOKUP(Tabla1[[#This Row],[AREA]],Hoja1!A:B,2,FALSE)</f>
        <v>01. Alcaldía</v>
      </c>
      <c r="U2227" s="45" t="s">
        <v>265</v>
      </c>
      <c r="V2227" s="42" t="str">
        <f>VLOOKUP(Tabla1[[#This Row],[PROGRAMA]],Hoja1!A:B,2,FALSE)</f>
        <v>4331. Desarrollo empresarial</v>
      </c>
      <c r="W2227" s="45">
        <v>22</v>
      </c>
      <c r="X2227" s="45">
        <v>22799</v>
      </c>
    </row>
    <row r="2228" spans="1:24" x14ac:dyDescent="0.25">
      <c r="A2228" s="58">
        <v>220260018241</v>
      </c>
      <c r="B2228" s="59" t="s">
        <v>485</v>
      </c>
      <c r="C2228" s="60">
        <v>46168</v>
      </c>
      <c r="D2228" s="58">
        <v>22026002245</v>
      </c>
      <c r="E2228" s="59" t="s">
        <v>590</v>
      </c>
      <c r="F2228" s="61">
        <v>371.4</v>
      </c>
      <c r="G2228" s="59" t="s">
        <v>910</v>
      </c>
      <c r="H2228" s="59" t="s">
        <v>3677</v>
      </c>
      <c r="I2228" s="62">
        <v>300</v>
      </c>
      <c r="J2228" s="59" t="s">
        <v>455</v>
      </c>
      <c r="K2228" s="59" t="s">
        <v>455</v>
      </c>
      <c r="L2228" s="59" t="s">
        <v>473</v>
      </c>
      <c r="M2228" s="59" t="s">
        <v>457</v>
      </c>
      <c r="N2228" s="59" t="s">
        <v>458</v>
      </c>
      <c r="O2228" s="65" t="s">
        <v>280</v>
      </c>
      <c r="P2228" s="65" t="s">
        <v>3366</v>
      </c>
      <c r="Q2228" s="45" t="s">
        <v>396</v>
      </c>
      <c r="R2228" s="32" t="s">
        <v>231</v>
      </c>
      <c r="S2228" s="45" t="s">
        <v>262</v>
      </c>
      <c r="T2228" s="42" t="str">
        <f>VLOOKUP(Tabla1[[#This Row],[AREA]],Hoja1!A:B,2,FALSE)</f>
        <v>11. Salud pública y seguridad ciudadana</v>
      </c>
      <c r="U2228" s="45" t="s">
        <v>106</v>
      </c>
      <c r="V2228" s="42" t="str">
        <f>VLOOKUP(Tabla1[[#This Row],[PROGRAMA]],Hoja1!A:B,2,FALSE)</f>
        <v>1321. Policía municipal</v>
      </c>
      <c r="W2228" s="45">
        <v>21</v>
      </c>
      <c r="X2228" s="45">
        <v>213</v>
      </c>
    </row>
    <row r="2229" spans="1:24" x14ac:dyDescent="0.25">
      <c r="A2229" s="58">
        <v>220260011095</v>
      </c>
      <c r="B2229" s="59" t="s">
        <v>451</v>
      </c>
      <c r="C2229" s="60">
        <v>46120</v>
      </c>
      <c r="D2229" s="58">
        <v>22026003096</v>
      </c>
      <c r="E2229" s="59" t="s">
        <v>3678</v>
      </c>
      <c r="F2229" s="61">
        <v>2250</v>
      </c>
      <c r="G2229" s="59" t="s">
        <v>3679</v>
      </c>
      <c r="H2229" s="59" t="s">
        <v>3680</v>
      </c>
      <c r="I2229" s="62">
        <v>220</v>
      </c>
      <c r="J2229" s="59" t="s">
        <v>455</v>
      </c>
      <c r="K2229" s="59" t="s">
        <v>455</v>
      </c>
      <c r="L2229" s="59" t="s">
        <v>456</v>
      </c>
      <c r="M2229" s="59" t="s">
        <v>467</v>
      </c>
      <c r="N2229" s="59" t="s">
        <v>468</v>
      </c>
      <c r="O2229" s="65" t="s">
        <v>281</v>
      </c>
      <c r="P2229" s="65" t="s">
        <v>3366</v>
      </c>
      <c r="Q2229" s="45" t="s">
        <v>396</v>
      </c>
      <c r="R2229" s="32" t="s">
        <v>231</v>
      </c>
      <c r="S2229" s="45" t="s">
        <v>71</v>
      </c>
      <c r="T2229" s="42" t="str">
        <f>VLOOKUP(Tabla1[[#This Row],[AREA]],Hoja1!A:B,2,FALSE)</f>
        <v>06. Educación y cultura</v>
      </c>
      <c r="U2229" s="45" t="s">
        <v>145</v>
      </c>
      <c r="V2229" s="42" t="str">
        <f>VLOOKUP(Tabla1[[#This Row],[PROGRAMA]],Hoja1!A:B,2,FALSE)</f>
        <v>3231. Escuelas infantiles</v>
      </c>
      <c r="W2229" s="45">
        <v>22</v>
      </c>
      <c r="X2229" s="45">
        <v>22699</v>
      </c>
    </row>
    <row r="2230" spans="1:24" x14ac:dyDescent="0.25">
      <c r="A2230" s="58">
        <v>220260011692</v>
      </c>
      <c r="B2230" s="59" t="s">
        <v>451</v>
      </c>
      <c r="C2230" s="60">
        <v>46122</v>
      </c>
      <c r="D2230" s="58">
        <v>22026003253</v>
      </c>
      <c r="E2230" s="59" t="s">
        <v>1961</v>
      </c>
      <c r="F2230" s="61">
        <v>3212.05</v>
      </c>
      <c r="G2230" s="59" t="s">
        <v>2572</v>
      </c>
      <c r="H2230" s="59" t="s">
        <v>3681</v>
      </c>
      <c r="I2230" s="62">
        <v>220</v>
      </c>
      <c r="J2230" s="59" t="s">
        <v>494</v>
      </c>
      <c r="K2230" s="59" t="s">
        <v>494</v>
      </c>
      <c r="L2230" s="59" t="s">
        <v>456</v>
      </c>
      <c r="M2230" s="59" t="s">
        <v>457</v>
      </c>
      <c r="N2230" s="59" t="s">
        <v>458</v>
      </c>
      <c r="O2230" s="65" t="s">
        <v>280</v>
      </c>
      <c r="P2230" s="65" t="s">
        <v>3366</v>
      </c>
      <c r="Q2230" s="45" t="s">
        <v>396</v>
      </c>
      <c r="R2230" s="32" t="s">
        <v>231</v>
      </c>
      <c r="S2230" s="45" t="s">
        <v>72</v>
      </c>
      <c r="T2230" s="42" t="str">
        <f>VLOOKUP(Tabla1[[#This Row],[AREA]],Hoja1!A:B,2,FALSE)</f>
        <v>07. Medio ambiente</v>
      </c>
      <c r="U2230" s="45" t="s">
        <v>126</v>
      </c>
      <c r="V2230" s="42" t="str">
        <f>VLOOKUP(Tabla1[[#This Row],[PROGRAMA]],Hoja1!A:B,2,FALSE)</f>
        <v>1711. Parques y jardines</v>
      </c>
      <c r="W2230" s="45">
        <v>22</v>
      </c>
      <c r="X2230" s="45">
        <v>224</v>
      </c>
    </row>
    <row r="2231" spans="1:24" x14ac:dyDescent="0.25">
      <c r="A2231" s="58">
        <v>220260014337</v>
      </c>
      <c r="B2231" s="59" t="s">
        <v>451</v>
      </c>
      <c r="C2231" s="60">
        <v>46140</v>
      </c>
      <c r="D2231" s="58">
        <v>22026003468</v>
      </c>
      <c r="E2231" s="59" t="s">
        <v>1593</v>
      </c>
      <c r="F2231" s="61">
        <v>2231.4499999999998</v>
      </c>
      <c r="G2231" s="59" t="s">
        <v>1166</v>
      </c>
      <c r="H2231" s="59" t="s">
        <v>3682</v>
      </c>
      <c r="I2231" s="62">
        <v>220</v>
      </c>
      <c r="J2231" s="59" t="s">
        <v>494</v>
      </c>
      <c r="K2231" s="59" t="s">
        <v>494</v>
      </c>
      <c r="L2231" s="59" t="s">
        <v>456</v>
      </c>
      <c r="M2231" s="59" t="s">
        <v>467</v>
      </c>
      <c r="N2231" s="59" t="s">
        <v>468</v>
      </c>
      <c r="O2231" s="65" t="s">
        <v>281</v>
      </c>
      <c r="P2231" s="65" t="s">
        <v>3366</v>
      </c>
      <c r="Q2231" s="45" t="s">
        <v>396</v>
      </c>
      <c r="R2231" s="32" t="s">
        <v>231</v>
      </c>
      <c r="S2231" s="45" t="s">
        <v>75</v>
      </c>
      <c r="T2231" s="42" t="str">
        <f>VLOOKUP(Tabla1[[#This Row],[AREA]],Hoja1!A:B,2,FALSE)</f>
        <v>10. Personas mayores, familia y servicios sociales</v>
      </c>
      <c r="U2231" s="45" t="s">
        <v>130</v>
      </c>
      <c r="V2231" s="42" t="str">
        <f>VLOOKUP(Tabla1[[#This Row],[PROGRAMA]],Hoja1!A:B,2,FALSE)</f>
        <v>2311. Intervención social</v>
      </c>
      <c r="W2231" s="45">
        <v>22</v>
      </c>
      <c r="X2231" s="45">
        <v>22700</v>
      </c>
    </row>
    <row r="2232" spans="1:24" x14ac:dyDescent="0.25">
      <c r="A2232" s="58">
        <v>220260010812</v>
      </c>
      <c r="B2232" s="59" t="s">
        <v>451</v>
      </c>
      <c r="C2232" s="60">
        <v>46118</v>
      </c>
      <c r="D2232" s="58">
        <v>22026003069</v>
      </c>
      <c r="E2232" s="59" t="s">
        <v>620</v>
      </c>
      <c r="F2232" s="61">
        <v>73.94</v>
      </c>
      <c r="G2232" s="59" t="s">
        <v>939</v>
      </c>
      <c r="H2232" s="59" t="s">
        <v>3683</v>
      </c>
      <c r="I2232" s="62">
        <v>220</v>
      </c>
      <c r="J2232" s="59" t="s">
        <v>455</v>
      </c>
      <c r="K2232" s="59" t="s">
        <v>455</v>
      </c>
      <c r="L2232" s="59" t="s">
        <v>456</v>
      </c>
      <c r="M2232" s="59" t="s">
        <v>467</v>
      </c>
      <c r="N2232" s="59" t="s">
        <v>468</v>
      </c>
      <c r="O2232" s="65" t="s">
        <v>281</v>
      </c>
      <c r="P2232" s="65" t="s">
        <v>3366</v>
      </c>
      <c r="Q2232" s="45" t="s">
        <v>396</v>
      </c>
      <c r="R2232" s="32" t="s">
        <v>231</v>
      </c>
      <c r="S2232" s="45" t="s">
        <v>75</v>
      </c>
      <c r="T2232" s="42" t="str">
        <f>VLOOKUP(Tabla1[[#This Row],[AREA]],Hoja1!A:B,2,FALSE)</f>
        <v>10. Personas mayores, familia y servicios sociales</v>
      </c>
      <c r="U2232" s="45" t="s">
        <v>139</v>
      </c>
      <c r="V2232" s="42" t="str">
        <f>VLOOKUP(Tabla1[[#This Row],[PROGRAMA]],Hoja1!A:B,2,FALSE)</f>
        <v>2412. Formación para el empleo</v>
      </c>
      <c r="W2232" s="45">
        <v>21</v>
      </c>
      <c r="X2232" s="45">
        <v>213</v>
      </c>
    </row>
    <row r="2233" spans="1:24" x14ac:dyDescent="0.25">
      <c r="A2233" s="58">
        <v>220260010812</v>
      </c>
      <c r="B2233" s="59" t="s">
        <v>451</v>
      </c>
      <c r="C2233" s="60">
        <v>46118</v>
      </c>
      <c r="D2233" s="58">
        <v>22026003070</v>
      </c>
      <c r="E2233" s="59" t="s">
        <v>620</v>
      </c>
      <c r="F2233" s="61">
        <v>73.930000000000007</v>
      </c>
      <c r="G2233" s="59" t="s">
        <v>939</v>
      </c>
      <c r="H2233" s="59" t="s">
        <v>3683</v>
      </c>
      <c r="I2233" s="62">
        <v>220</v>
      </c>
      <c r="J2233" s="59" t="s">
        <v>455</v>
      </c>
      <c r="K2233" s="59" t="s">
        <v>455</v>
      </c>
      <c r="L2233" s="59" t="s">
        <v>456</v>
      </c>
      <c r="M2233" s="59" t="s">
        <v>467</v>
      </c>
      <c r="N2233" s="59" t="s">
        <v>468</v>
      </c>
      <c r="O2233" s="65" t="s">
        <v>281</v>
      </c>
      <c r="P2233" s="65" t="s">
        <v>3366</v>
      </c>
      <c r="Q2233" s="45" t="s">
        <v>396</v>
      </c>
      <c r="R2233" s="32" t="s">
        <v>231</v>
      </c>
      <c r="S2233" s="45" t="s">
        <v>75</v>
      </c>
      <c r="T2233" s="42" t="str">
        <f>VLOOKUP(Tabla1[[#This Row],[AREA]],Hoja1!A:B,2,FALSE)</f>
        <v>10. Personas mayores, familia y servicios sociales</v>
      </c>
      <c r="U2233" s="45" t="s">
        <v>139</v>
      </c>
      <c r="V2233" s="42" t="str">
        <f>VLOOKUP(Tabla1[[#This Row],[PROGRAMA]],Hoja1!A:B,2,FALSE)</f>
        <v>2412. Formación para el empleo</v>
      </c>
      <c r="W2233" s="45">
        <v>21</v>
      </c>
      <c r="X2233" s="45">
        <v>213</v>
      </c>
    </row>
    <row r="2234" spans="1:24" x14ac:dyDescent="0.25">
      <c r="A2234" s="58">
        <v>220250017490</v>
      </c>
      <c r="B2234" s="59" t="s">
        <v>451</v>
      </c>
      <c r="C2234" s="60">
        <v>46113</v>
      </c>
      <c r="D2234" s="58">
        <v>22025002781</v>
      </c>
      <c r="E2234" s="59" t="s">
        <v>3684</v>
      </c>
      <c r="F2234" s="61">
        <v>2350.54</v>
      </c>
      <c r="G2234" s="59" t="s">
        <v>998</v>
      </c>
      <c r="H2234" s="59" t="s">
        <v>3685</v>
      </c>
      <c r="I2234" s="62">
        <v>220</v>
      </c>
      <c r="J2234" s="59" t="s">
        <v>1000</v>
      </c>
      <c r="K2234" s="59" t="s">
        <v>1000</v>
      </c>
      <c r="L2234" s="59" t="s">
        <v>456</v>
      </c>
      <c r="M2234" s="59" t="s">
        <v>457</v>
      </c>
      <c r="N2234" s="59" t="s">
        <v>458</v>
      </c>
      <c r="O2234" s="65" t="s">
        <v>280</v>
      </c>
      <c r="P2234" s="65" t="s">
        <v>3366</v>
      </c>
      <c r="Q2234" s="45">
        <v>6</v>
      </c>
      <c r="R2234" s="32" t="s">
        <v>232</v>
      </c>
      <c r="S2234" s="45" t="s">
        <v>73</v>
      </c>
      <c r="T2234" s="42" t="str">
        <f>VLOOKUP(Tabla1[[#This Row],[AREA]],Hoja1!A:B,2,FALSE)</f>
        <v>08. Tráfico y movilidad</v>
      </c>
      <c r="U2234" s="45">
        <v>1532</v>
      </c>
      <c r="V2234" s="42" t="str">
        <f>VLOOKUP(Tabla1[[#This Row],[PROGRAMA]],Hoja1!A:B,2,FALSE)</f>
        <v>1532. Pavimentación vias públicas y otros servicios urbanísticos</v>
      </c>
      <c r="W2234" s="45">
        <v>61</v>
      </c>
      <c r="X2234" s="45">
        <v>619</v>
      </c>
    </row>
    <row r="2235" spans="1:24" x14ac:dyDescent="0.25">
      <c r="A2235" s="58">
        <v>220260015443</v>
      </c>
      <c r="B2235" s="59" t="s">
        <v>485</v>
      </c>
      <c r="C2235" s="60">
        <v>46150</v>
      </c>
      <c r="D2235" s="58">
        <v>22026000436</v>
      </c>
      <c r="E2235" s="59" t="s">
        <v>535</v>
      </c>
      <c r="F2235" s="61">
        <v>355.44</v>
      </c>
      <c r="G2235" s="59" t="s">
        <v>910</v>
      </c>
      <c r="H2235" s="59" t="s">
        <v>3686</v>
      </c>
      <c r="I2235" s="62">
        <v>300</v>
      </c>
      <c r="J2235" s="59" t="s">
        <v>455</v>
      </c>
      <c r="K2235" s="59" t="s">
        <v>455</v>
      </c>
      <c r="L2235" s="59" t="s">
        <v>473</v>
      </c>
      <c r="M2235" s="59" t="s">
        <v>457</v>
      </c>
      <c r="N2235" s="59" t="s">
        <v>458</v>
      </c>
      <c r="O2235" s="65" t="s">
        <v>280</v>
      </c>
      <c r="P2235" s="65" t="s">
        <v>3366</v>
      </c>
      <c r="Q2235" s="45" t="s">
        <v>396</v>
      </c>
      <c r="R2235" s="32" t="s">
        <v>231</v>
      </c>
      <c r="S2235" s="45" t="s">
        <v>69</v>
      </c>
      <c r="T2235" s="42" t="str">
        <f>VLOOKUP(Tabla1[[#This Row],[AREA]],Hoja1!A:B,2,FALSE)</f>
        <v>03. Participación ciudadana y deportes</v>
      </c>
      <c r="U2235" s="45" t="s">
        <v>192</v>
      </c>
      <c r="V2235" s="42" t="str">
        <f>VLOOKUP(Tabla1[[#This Row],[PROGRAMA]],Hoja1!A:B,2,FALSE)</f>
        <v>9241. Participación ciudadana</v>
      </c>
      <c r="W2235" s="45">
        <v>21</v>
      </c>
      <c r="X2235" s="45">
        <v>212</v>
      </c>
    </row>
    <row r="2236" spans="1:24" x14ac:dyDescent="0.25">
      <c r="A2236" s="58">
        <v>220260012507</v>
      </c>
      <c r="B2236" s="59" t="s">
        <v>485</v>
      </c>
      <c r="C2236" s="60">
        <v>46132</v>
      </c>
      <c r="D2236" s="58">
        <v>22026000437</v>
      </c>
      <c r="E2236" s="59" t="s">
        <v>726</v>
      </c>
      <c r="F2236" s="61">
        <v>266.81</v>
      </c>
      <c r="G2236" s="59" t="s">
        <v>910</v>
      </c>
      <c r="H2236" s="59" t="s">
        <v>3687</v>
      </c>
      <c r="I2236" s="62">
        <v>300</v>
      </c>
      <c r="J2236" s="59" t="s">
        <v>455</v>
      </c>
      <c r="K2236" s="59" t="s">
        <v>455</v>
      </c>
      <c r="L2236" s="59" t="s">
        <v>473</v>
      </c>
      <c r="M2236" s="59" t="s">
        <v>457</v>
      </c>
      <c r="N2236" s="59" t="s">
        <v>458</v>
      </c>
      <c r="O2236" s="65" t="s">
        <v>280</v>
      </c>
      <c r="P2236" s="65" t="s">
        <v>3366</v>
      </c>
      <c r="Q2236" s="45" t="s">
        <v>396</v>
      </c>
      <c r="R2236" s="32" t="s">
        <v>231</v>
      </c>
      <c r="S2236" s="45" t="s">
        <v>69</v>
      </c>
      <c r="T2236" s="42" t="str">
        <f>VLOOKUP(Tabla1[[#This Row],[AREA]],Hoja1!A:B,2,FALSE)</f>
        <v>03. Participación ciudadana y deportes</v>
      </c>
      <c r="U2236" s="45" t="s">
        <v>192</v>
      </c>
      <c r="V2236" s="42" t="str">
        <f>VLOOKUP(Tabla1[[#This Row],[PROGRAMA]],Hoja1!A:B,2,FALSE)</f>
        <v>9241. Participación ciudadana</v>
      </c>
      <c r="W2236" s="45">
        <v>21</v>
      </c>
      <c r="X2236" s="45">
        <v>213</v>
      </c>
    </row>
    <row r="2237" spans="1:24" x14ac:dyDescent="0.25">
      <c r="A2237" s="58">
        <v>220260019552</v>
      </c>
      <c r="B2237" s="59" t="s">
        <v>485</v>
      </c>
      <c r="C2237" s="60">
        <v>46171</v>
      </c>
      <c r="D2237" s="58">
        <v>22026002935</v>
      </c>
      <c r="E2237" s="59" t="s">
        <v>2713</v>
      </c>
      <c r="F2237" s="61">
        <v>256.60000000000002</v>
      </c>
      <c r="G2237" s="59" t="s">
        <v>910</v>
      </c>
      <c r="H2237" s="59" t="s">
        <v>3688</v>
      </c>
      <c r="I2237" s="62">
        <v>300</v>
      </c>
      <c r="J2237" s="59" t="s">
        <v>455</v>
      </c>
      <c r="K2237" s="59" t="s">
        <v>455</v>
      </c>
      <c r="L2237" s="59" t="s">
        <v>473</v>
      </c>
      <c r="M2237" s="59" t="s">
        <v>457</v>
      </c>
      <c r="N2237" s="59" t="s">
        <v>458</v>
      </c>
      <c r="O2237" s="65" t="s">
        <v>280</v>
      </c>
      <c r="P2237" s="65" t="s">
        <v>3366</v>
      </c>
      <c r="Q2237" s="45" t="s">
        <v>396</v>
      </c>
      <c r="R2237" s="32" t="s">
        <v>231</v>
      </c>
      <c r="S2237" s="45" t="s">
        <v>66</v>
      </c>
      <c r="T2237" s="42" t="str">
        <f>VLOOKUP(Tabla1[[#This Row],[AREA]],Hoja1!A:B,2,FALSE)</f>
        <v>01. Alcaldía</v>
      </c>
      <c r="U2237" s="45" t="s">
        <v>265</v>
      </c>
      <c r="V2237" s="42" t="str">
        <f>VLOOKUP(Tabla1[[#This Row],[PROGRAMA]],Hoja1!A:B,2,FALSE)</f>
        <v>4331. Desarrollo empresarial</v>
      </c>
      <c r="W2237" s="45">
        <v>21</v>
      </c>
      <c r="X2237" s="45">
        <v>212</v>
      </c>
    </row>
    <row r="2238" spans="1:24" x14ac:dyDescent="0.25">
      <c r="A2238" s="58">
        <v>220260015944</v>
      </c>
      <c r="B2238" s="59" t="s">
        <v>485</v>
      </c>
      <c r="C2238" s="60">
        <v>46154</v>
      </c>
      <c r="D2238" s="58">
        <v>22026002213</v>
      </c>
      <c r="E2238" s="59" t="s">
        <v>2713</v>
      </c>
      <c r="F2238" s="61">
        <v>210.64</v>
      </c>
      <c r="G2238" s="59" t="s">
        <v>910</v>
      </c>
      <c r="H2238" s="59" t="s">
        <v>3689</v>
      </c>
      <c r="I2238" s="62">
        <v>300</v>
      </c>
      <c r="J2238" s="59" t="s">
        <v>455</v>
      </c>
      <c r="K2238" s="59" t="s">
        <v>455</v>
      </c>
      <c r="L2238" s="59" t="s">
        <v>473</v>
      </c>
      <c r="M2238" s="59" t="s">
        <v>457</v>
      </c>
      <c r="N2238" s="59" t="s">
        <v>458</v>
      </c>
      <c r="O2238" s="65" t="s">
        <v>280</v>
      </c>
      <c r="P2238" s="65" t="s">
        <v>3366</v>
      </c>
      <c r="Q2238" s="45" t="s">
        <v>396</v>
      </c>
      <c r="R2238" s="32" t="s">
        <v>231</v>
      </c>
      <c r="S2238" s="45" t="s">
        <v>66</v>
      </c>
      <c r="T2238" s="42" t="str">
        <f>VLOOKUP(Tabla1[[#This Row],[AREA]],Hoja1!A:B,2,FALSE)</f>
        <v>01. Alcaldía</v>
      </c>
      <c r="U2238" s="45" t="s">
        <v>265</v>
      </c>
      <c r="V2238" s="42" t="str">
        <f>VLOOKUP(Tabla1[[#This Row],[PROGRAMA]],Hoja1!A:B,2,FALSE)</f>
        <v>4331. Desarrollo empresarial</v>
      </c>
      <c r="W2238" s="45">
        <v>21</v>
      </c>
      <c r="X2238" s="45">
        <v>212</v>
      </c>
    </row>
    <row r="2239" spans="1:24" x14ac:dyDescent="0.25">
      <c r="A2239" s="58">
        <v>220260019498</v>
      </c>
      <c r="B2239" s="59" t="s">
        <v>485</v>
      </c>
      <c r="C2239" s="60">
        <v>46171</v>
      </c>
      <c r="D2239" s="58">
        <v>22026000422</v>
      </c>
      <c r="E2239" s="59" t="s">
        <v>2707</v>
      </c>
      <c r="F2239" s="61">
        <v>200.44</v>
      </c>
      <c r="G2239" s="59" t="s">
        <v>910</v>
      </c>
      <c r="H2239" s="59" t="s">
        <v>2708</v>
      </c>
      <c r="I2239" s="62">
        <v>300</v>
      </c>
      <c r="J2239" s="59" t="s">
        <v>455</v>
      </c>
      <c r="K2239" s="59" t="s">
        <v>455</v>
      </c>
      <c r="L2239" s="59" t="s">
        <v>473</v>
      </c>
      <c r="M2239" s="59" t="s">
        <v>457</v>
      </c>
      <c r="N2239" s="59" t="s">
        <v>458</v>
      </c>
      <c r="O2239" s="65" t="s">
        <v>280</v>
      </c>
      <c r="P2239" s="65" t="s">
        <v>3366</v>
      </c>
      <c r="Q2239" s="45" t="s">
        <v>396</v>
      </c>
      <c r="R2239" s="32" t="s">
        <v>231</v>
      </c>
      <c r="S2239" s="45" t="s">
        <v>262</v>
      </c>
      <c r="T2239" s="42" t="str">
        <f>VLOOKUP(Tabla1[[#This Row],[AREA]],Hoja1!A:B,2,FALSE)</f>
        <v>11. Salud pública y seguridad ciudadana</v>
      </c>
      <c r="U2239" s="45" t="s">
        <v>118</v>
      </c>
      <c r="V2239" s="42" t="str">
        <f>VLOOKUP(Tabla1[[#This Row],[PROGRAMA]],Hoja1!A:B,2,FALSE)</f>
        <v>1621. Recogida de residuos</v>
      </c>
      <c r="W2239" s="45">
        <v>22</v>
      </c>
      <c r="X2239" s="45">
        <v>22199</v>
      </c>
    </row>
    <row r="2240" spans="1:24" x14ac:dyDescent="0.25">
      <c r="A2240" s="58">
        <v>220260018169</v>
      </c>
      <c r="B2240" s="59" t="s">
        <v>485</v>
      </c>
      <c r="C2240" s="60">
        <v>46168</v>
      </c>
      <c r="D2240" s="58">
        <v>22026001284</v>
      </c>
      <c r="E2240" s="59" t="s">
        <v>509</v>
      </c>
      <c r="F2240" s="61">
        <v>199.57</v>
      </c>
      <c r="G2240" s="59" t="s">
        <v>910</v>
      </c>
      <c r="H2240" s="59" t="s">
        <v>3690</v>
      </c>
      <c r="I2240" s="62">
        <v>300</v>
      </c>
      <c r="J2240" s="59" t="s">
        <v>455</v>
      </c>
      <c r="K2240" s="59" t="s">
        <v>455</v>
      </c>
      <c r="L2240" s="59" t="s">
        <v>473</v>
      </c>
      <c r="M2240" s="59" t="s">
        <v>457</v>
      </c>
      <c r="N2240" s="59" t="s">
        <v>458</v>
      </c>
      <c r="O2240" s="65" t="s">
        <v>280</v>
      </c>
      <c r="P2240" s="65" t="s">
        <v>3366</v>
      </c>
      <c r="Q2240" s="45" t="s">
        <v>396</v>
      </c>
      <c r="R2240" s="32" t="s">
        <v>231</v>
      </c>
      <c r="S2240" s="45" t="s">
        <v>75</v>
      </c>
      <c r="T2240" s="42" t="str">
        <f>VLOOKUP(Tabla1[[#This Row],[AREA]],Hoja1!A:B,2,FALSE)</f>
        <v>10. Personas mayores, familia y servicios sociales</v>
      </c>
      <c r="U2240" s="45" t="s">
        <v>132</v>
      </c>
      <c r="V2240" s="42" t="str">
        <f>VLOOKUP(Tabla1[[#This Row],[PROGRAMA]],Hoja1!A:B,2,FALSE)</f>
        <v>2312. Iniciativas sociales</v>
      </c>
      <c r="W2240" s="45">
        <v>21</v>
      </c>
      <c r="X2240" s="45">
        <v>212</v>
      </c>
    </row>
    <row r="2241" spans="1:24" x14ac:dyDescent="0.25">
      <c r="A2241" s="58">
        <v>220260011143</v>
      </c>
      <c r="B2241" s="59" t="s">
        <v>485</v>
      </c>
      <c r="C2241" s="60">
        <v>46120</v>
      </c>
      <c r="D2241" s="58">
        <v>22026001767</v>
      </c>
      <c r="E2241" s="59" t="s">
        <v>909</v>
      </c>
      <c r="F2241" s="61">
        <v>180.08</v>
      </c>
      <c r="G2241" s="59" t="s">
        <v>910</v>
      </c>
      <c r="H2241" s="59" t="s">
        <v>3691</v>
      </c>
      <c r="I2241" s="62">
        <v>300</v>
      </c>
      <c r="J2241" s="59" t="s">
        <v>455</v>
      </c>
      <c r="K2241" s="59" t="s">
        <v>455</v>
      </c>
      <c r="L2241" s="59" t="s">
        <v>473</v>
      </c>
      <c r="M2241" s="59" t="s">
        <v>457</v>
      </c>
      <c r="N2241" s="59" t="s">
        <v>458</v>
      </c>
      <c r="O2241" s="65" t="s">
        <v>280</v>
      </c>
      <c r="P2241" s="65" t="s">
        <v>3366</v>
      </c>
      <c r="Q2241" s="45" t="s">
        <v>396</v>
      </c>
      <c r="R2241" s="32" t="s">
        <v>231</v>
      </c>
      <c r="S2241" s="45" t="s">
        <v>261</v>
      </c>
      <c r="T2241" s="42" t="str">
        <f>VLOOKUP(Tabla1[[#This Row],[AREA]],Hoja1!A:B,2,FALSE)</f>
        <v>05. Comercio, mercados y consumo</v>
      </c>
      <c r="U2241" s="45" t="s">
        <v>174</v>
      </c>
      <c r="V2241" s="42" t="str">
        <f>VLOOKUP(Tabla1[[#This Row],[PROGRAMA]],Hoja1!A:B,2,FALSE)</f>
        <v>4312. Mercados</v>
      </c>
      <c r="W2241" s="45">
        <v>22</v>
      </c>
      <c r="X2241" s="45">
        <v>22199</v>
      </c>
    </row>
    <row r="2242" spans="1:24" x14ac:dyDescent="0.25">
      <c r="A2242" s="58">
        <v>220260016712</v>
      </c>
      <c r="B2242" s="59" t="s">
        <v>485</v>
      </c>
      <c r="C2242" s="60">
        <v>46157</v>
      </c>
      <c r="D2242" s="58">
        <v>22026000943</v>
      </c>
      <c r="E2242" s="59" t="s">
        <v>507</v>
      </c>
      <c r="F2242" s="61">
        <v>178.83</v>
      </c>
      <c r="G2242" s="59" t="s">
        <v>910</v>
      </c>
      <c r="H2242" s="59" t="s">
        <v>3692</v>
      </c>
      <c r="I2242" s="62">
        <v>300</v>
      </c>
      <c r="J2242" s="59" t="s">
        <v>455</v>
      </c>
      <c r="K2242" s="59" t="s">
        <v>455</v>
      </c>
      <c r="L2242" s="59" t="s">
        <v>473</v>
      </c>
      <c r="M2242" s="59" t="s">
        <v>457</v>
      </c>
      <c r="N2242" s="59" t="s">
        <v>458</v>
      </c>
      <c r="O2242" s="65" t="s">
        <v>280</v>
      </c>
      <c r="P2242" s="65" t="s">
        <v>3366</v>
      </c>
      <c r="Q2242" s="45" t="s">
        <v>396</v>
      </c>
      <c r="R2242" s="32" t="s">
        <v>231</v>
      </c>
      <c r="S2242" s="45" t="s">
        <v>71</v>
      </c>
      <c r="T2242" s="42" t="str">
        <f>VLOOKUP(Tabla1[[#This Row],[AREA]],Hoja1!A:B,2,FALSE)</f>
        <v>06. Educación y cultura</v>
      </c>
      <c r="U2242" s="45" t="s">
        <v>147</v>
      </c>
      <c r="V2242" s="42" t="str">
        <f>VLOOKUP(Tabla1[[#This Row],[PROGRAMA]],Hoja1!A:B,2,FALSE)</f>
        <v>3232. Conservación y mantenimiento centros educación infantil y primaria</v>
      </c>
      <c r="W2242" s="45">
        <v>21</v>
      </c>
      <c r="X2242" s="45">
        <v>212</v>
      </c>
    </row>
    <row r="2243" spans="1:24" x14ac:dyDescent="0.25">
      <c r="A2243" s="58">
        <v>220260015942</v>
      </c>
      <c r="B2243" s="59" t="s">
        <v>485</v>
      </c>
      <c r="C2243" s="60">
        <v>46154</v>
      </c>
      <c r="D2243" s="58">
        <v>22026002213</v>
      </c>
      <c r="E2243" s="59" t="s">
        <v>2713</v>
      </c>
      <c r="F2243" s="61">
        <v>172.26</v>
      </c>
      <c r="G2243" s="59" t="s">
        <v>910</v>
      </c>
      <c r="H2243" s="59" t="s">
        <v>3693</v>
      </c>
      <c r="I2243" s="62">
        <v>300</v>
      </c>
      <c r="J2243" s="59" t="s">
        <v>455</v>
      </c>
      <c r="K2243" s="59" t="s">
        <v>455</v>
      </c>
      <c r="L2243" s="59" t="s">
        <v>473</v>
      </c>
      <c r="M2243" s="59" t="s">
        <v>457</v>
      </c>
      <c r="N2243" s="59" t="s">
        <v>458</v>
      </c>
      <c r="O2243" s="65" t="s">
        <v>280</v>
      </c>
      <c r="P2243" s="65" t="s">
        <v>3366</v>
      </c>
      <c r="Q2243" s="45" t="s">
        <v>396</v>
      </c>
      <c r="R2243" s="32" t="s">
        <v>231</v>
      </c>
      <c r="S2243" s="45" t="s">
        <v>66</v>
      </c>
      <c r="T2243" s="42" t="str">
        <f>VLOOKUP(Tabla1[[#This Row],[AREA]],Hoja1!A:B,2,FALSE)</f>
        <v>01. Alcaldía</v>
      </c>
      <c r="U2243" s="45" t="s">
        <v>265</v>
      </c>
      <c r="V2243" s="42" t="str">
        <f>VLOOKUP(Tabla1[[#This Row],[PROGRAMA]],Hoja1!A:B,2,FALSE)</f>
        <v>4331. Desarrollo empresarial</v>
      </c>
      <c r="W2243" s="45">
        <v>21</v>
      </c>
      <c r="X2243" s="45">
        <v>212</v>
      </c>
    </row>
    <row r="2244" spans="1:24" x14ac:dyDescent="0.25">
      <c r="A2244" s="58">
        <v>220260018261</v>
      </c>
      <c r="B2244" s="59" t="s">
        <v>485</v>
      </c>
      <c r="C2244" s="60">
        <v>46168</v>
      </c>
      <c r="D2244" s="58">
        <v>22026002245</v>
      </c>
      <c r="E2244" s="59" t="s">
        <v>590</v>
      </c>
      <c r="F2244" s="61">
        <v>129.47</v>
      </c>
      <c r="G2244" s="59" t="s">
        <v>910</v>
      </c>
      <c r="H2244" s="59" t="s">
        <v>3694</v>
      </c>
      <c r="I2244" s="62">
        <v>300</v>
      </c>
      <c r="J2244" s="59" t="s">
        <v>455</v>
      </c>
      <c r="K2244" s="59" t="s">
        <v>455</v>
      </c>
      <c r="L2244" s="59" t="s">
        <v>473</v>
      </c>
      <c r="M2244" s="59" t="s">
        <v>457</v>
      </c>
      <c r="N2244" s="59" t="s">
        <v>458</v>
      </c>
      <c r="O2244" s="65" t="s">
        <v>280</v>
      </c>
      <c r="P2244" s="65" t="s">
        <v>3366</v>
      </c>
      <c r="Q2244" s="45" t="s">
        <v>396</v>
      </c>
      <c r="R2244" s="32" t="s">
        <v>231</v>
      </c>
      <c r="S2244" s="45" t="s">
        <v>262</v>
      </c>
      <c r="T2244" s="42" t="str">
        <f>VLOOKUP(Tabla1[[#This Row],[AREA]],Hoja1!A:B,2,FALSE)</f>
        <v>11. Salud pública y seguridad ciudadana</v>
      </c>
      <c r="U2244" s="45" t="s">
        <v>106</v>
      </c>
      <c r="V2244" s="42" t="str">
        <f>VLOOKUP(Tabla1[[#This Row],[PROGRAMA]],Hoja1!A:B,2,FALSE)</f>
        <v>1321. Policía municipal</v>
      </c>
      <c r="W2244" s="45">
        <v>21</v>
      </c>
      <c r="X2244" s="45">
        <v>213</v>
      </c>
    </row>
    <row r="2245" spans="1:24" x14ac:dyDescent="0.25">
      <c r="A2245" s="58">
        <v>220260012533</v>
      </c>
      <c r="B2245" s="59" t="s">
        <v>485</v>
      </c>
      <c r="C2245" s="60">
        <v>46132</v>
      </c>
      <c r="D2245" s="58">
        <v>22026001960</v>
      </c>
      <c r="E2245" s="59" t="s">
        <v>486</v>
      </c>
      <c r="F2245" s="61">
        <v>125.2</v>
      </c>
      <c r="G2245" s="59" t="s">
        <v>910</v>
      </c>
      <c r="H2245" s="59" t="s">
        <v>3695</v>
      </c>
      <c r="I2245" s="62">
        <v>300</v>
      </c>
      <c r="J2245" s="59" t="s">
        <v>455</v>
      </c>
      <c r="K2245" s="59" t="s">
        <v>455</v>
      </c>
      <c r="L2245" s="59" t="s">
        <v>473</v>
      </c>
      <c r="M2245" s="59" t="s">
        <v>457</v>
      </c>
      <c r="N2245" s="59" t="s">
        <v>458</v>
      </c>
      <c r="O2245" s="65" t="s">
        <v>280</v>
      </c>
      <c r="P2245" s="65" t="s">
        <v>3366</v>
      </c>
      <c r="Q2245" s="45" t="s">
        <v>396</v>
      </c>
      <c r="R2245" s="32" t="s">
        <v>231</v>
      </c>
      <c r="S2245" s="45" t="s">
        <v>72</v>
      </c>
      <c r="T2245" s="42" t="str">
        <f>VLOOKUP(Tabla1[[#This Row],[AREA]],Hoja1!A:B,2,FALSE)</f>
        <v>07. Medio ambiente</v>
      </c>
      <c r="U2245" s="45" t="s">
        <v>126</v>
      </c>
      <c r="V2245" s="42" t="str">
        <f>VLOOKUP(Tabla1[[#This Row],[PROGRAMA]],Hoja1!A:B,2,FALSE)</f>
        <v>1711. Parques y jardines</v>
      </c>
      <c r="W2245" s="45">
        <v>22</v>
      </c>
      <c r="X2245" s="45">
        <v>22199</v>
      </c>
    </row>
    <row r="2246" spans="1:24" x14ac:dyDescent="0.25">
      <c r="A2246" s="58">
        <v>220260018175</v>
      </c>
      <c r="B2246" s="59" t="s">
        <v>485</v>
      </c>
      <c r="C2246" s="60">
        <v>46168</v>
      </c>
      <c r="D2246" s="58">
        <v>22026001283</v>
      </c>
      <c r="E2246" s="59" t="s">
        <v>509</v>
      </c>
      <c r="F2246" s="61">
        <v>120.15</v>
      </c>
      <c r="G2246" s="59" t="s">
        <v>910</v>
      </c>
      <c r="H2246" s="59" t="s">
        <v>3696</v>
      </c>
      <c r="I2246" s="62">
        <v>300</v>
      </c>
      <c r="J2246" s="59" t="s">
        <v>455</v>
      </c>
      <c r="K2246" s="59" t="s">
        <v>455</v>
      </c>
      <c r="L2246" s="59" t="s">
        <v>473</v>
      </c>
      <c r="M2246" s="59" t="s">
        <v>457</v>
      </c>
      <c r="N2246" s="59" t="s">
        <v>458</v>
      </c>
      <c r="O2246" s="65" t="s">
        <v>280</v>
      </c>
      <c r="P2246" s="65" t="s">
        <v>3366</v>
      </c>
      <c r="Q2246" s="45" t="s">
        <v>396</v>
      </c>
      <c r="R2246" s="32" t="s">
        <v>231</v>
      </c>
      <c r="S2246" s="45" t="s">
        <v>75</v>
      </c>
      <c r="T2246" s="42" t="str">
        <f>VLOOKUP(Tabla1[[#This Row],[AREA]],Hoja1!A:B,2,FALSE)</f>
        <v>10. Personas mayores, familia y servicios sociales</v>
      </c>
      <c r="U2246" s="45" t="s">
        <v>132</v>
      </c>
      <c r="V2246" s="42" t="str">
        <f>VLOOKUP(Tabla1[[#This Row],[PROGRAMA]],Hoja1!A:B,2,FALSE)</f>
        <v>2312. Iniciativas sociales</v>
      </c>
      <c r="W2246" s="45">
        <v>21</v>
      </c>
      <c r="X2246" s="45">
        <v>212</v>
      </c>
    </row>
    <row r="2247" spans="1:24" x14ac:dyDescent="0.25">
      <c r="A2247" s="58">
        <v>220260015449</v>
      </c>
      <c r="B2247" s="59" t="s">
        <v>485</v>
      </c>
      <c r="C2247" s="60">
        <v>46150</v>
      </c>
      <c r="D2247" s="58">
        <v>22026000422</v>
      </c>
      <c r="E2247" s="59" t="s">
        <v>2707</v>
      </c>
      <c r="F2247" s="61">
        <v>106.76</v>
      </c>
      <c r="G2247" s="59" t="s">
        <v>910</v>
      </c>
      <c r="H2247" s="59" t="s">
        <v>3697</v>
      </c>
      <c r="I2247" s="62">
        <v>300</v>
      </c>
      <c r="J2247" s="59" t="s">
        <v>455</v>
      </c>
      <c r="K2247" s="59" t="s">
        <v>455</v>
      </c>
      <c r="L2247" s="59" t="s">
        <v>473</v>
      </c>
      <c r="M2247" s="59" t="s">
        <v>457</v>
      </c>
      <c r="N2247" s="59" t="s">
        <v>458</v>
      </c>
      <c r="O2247" s="65" t="s">
        <v>280</v>
      </c>
      <c r="P2247" s="65" t="s">
        <v>3366</v>
      </c>
      <c r="Q2247" s="45" t="s">
        <v>396</v>
      </c>
      <c r="R2247" s="32" t="s">
        <v>231</v>
      </c>
      <c r="S2247" s="45" t="s">
        <v>262</v>
      </c>
      <c r="T2247" s="42" t="str">
        <f>VLOOKUP(Tabla1[[#This Row],[AREA]],Hoja1!A:B,2,FALSE)</f>
        <v>11. Salud pública y seguridad ciudadana</v>
      </c>
      <c r="U2247" s="45" t="s">
        <v>118</v>
      </c>
      <c r="V2247" s="42" t="str">
        <f>VLOOKUP(Tabla1[[#This Row],[PROGRAMA]],Hoja1!A:B,2,FALSE)</f>
        <v>1621. Recogida de residuos</v>
      </c>
      <c r="W2247" s="45">
        <v>22</v>
      </c>
      <c r="X2247" s="45">
        <v>22199</v>
      </c>
    </row>
    <row r="2248" spans="1:24" x14ac:dyDescent="0.25">
      <c r="A2248" s="58">
        <v>220260012858</v>
      </c>
      <c r="B2248" s="59" t="s">
        <v>1359</v>
      </c>
      <c r="C2248" s="60">
        <v>46134</v>
      </c>
      <c r="D2248" s="58">
        <v>22026001638</v>
      </c>
      <c r="E2248" s="59" t="s">
        <v>620</v>
      </c>
      <c r="F2248" s="61">
        <v>-147.87</v>
      </c>
      <c r="G2248" s="59" t="s">
        <v>939</v>
      </c>
      <c r="H2248" s="59" t="s">
        <v>3698</v>
      </c>
      <c r="I2248" s="62">
        <v>220</v>
      </c>
      <c r="J2248" s="59" t="s">
        <v>455</v>
      </c>
      <c r="K2248" s="59" t="s">
        <v>455</v>
      </c>
      <c r="L2248" s="59" t="s">
        <v>456</v>
      </c>
      <c r="M2248" s="59" t="s">
        <v>467</v>
      </c>
      <c r="N2248" s="59" t="s">
        <v>468</v>
      </c>
      <c r="O2248" s="65" t="s">
        <v>281</v>
      </c>
      <c r="P2248" s="65" t="s">
        <v>3366</v>
      </c>
      <c r="Q2248" s="45" t="s">
        <v>396</v>
      </c>
      <c r="R2248" s="32" t="s">
        <v>231</v>
      </c>
      <c r="S2248" s="45" t="s">
        <v>75</v>
      </c>
      <c r="T2248" s="42" t="str">
        <f>VLOOKUP(Tabla1[[#This Row],[AREA]],Hoja1!A:B,2,FALSE)</f>
        <v>10. Personas mayores, familia y servicios sociales</v>
      </c>
      <c r="U2248" s="45" t="s">
        <v>139</v>
      </c>
      <c r="V2248" s="42" t="str">
        <f>VLOOKUP(Tabla1[[#This Row],[PROGRAMA]],Hoja1!A:B,2,FALSE)</f>
        <v>2412. Formación para el empleo</v>
      </c>
      <c r="W2248" s="45">
        <v>21</v>
      </c>
      <c r="X2248" s="45">
        <v>213</v>
      </c>
    </row>
    <row r="2249" spans="1:24" x14ac:dyDescent="0.25">
      <c r="A2249" s="58">
        <v>220260016730</v>
      </c>
      <c r="B2249" s="59" t="s">
        <v>485</v>
      </c>
      <c r="C2249" s="60">
        <v>46157</v>
      </c>
      <c r="D2249" s="58">
        <v>22026001284</v>
      </c>
      <c r="E2249" s="59" t="s">
        <v>509</v>
      </c>
      <c r="F2249" s="61">
        <v>101.02</v>
      </c>
      <c r="G2249" s="59" t="s">
        <v>910</v>
      </c>
      <c r="H2249" s="59" t="s">
        <v>3699</v>
      </c>
      <c r="I2249" s="62">
        <v>300</v>
      </c>
      <c r="J2249" s="59" t="s">
        <v>455</v>
      </c>
      <c r="K2249" s="59" t="s">
        <v>455</v>
      </c>
      <c r="L2249" s="59" t="s">
        <v>473</v>
      </c>
      <c r="M2249" s="59" t="s">
        <v>457</v>
      </c>
      <c r="N2249" s="59" t="s">
        <v>458</v>
      </c>
      <c r="O2249" s="65" t="s">
        <v>280</v>
      </c>
      <c r="P2249" s="65" t="s">
        <v>3366</v>
      </c>
      <c r="Q2249" s="45" t="s">
        <v>396</v>
      </c>
      <c r="R2249" s="32" t="s">
        <v>231</v>
      </c>
      <c r="S2249" s="45" t="s">
        <v>75</v>
      </c>
      <c r="T2249" s="42" t="str">
        <f>VLOOKUP(Tabla1[[#This Row],[AREA]],Hoja1!A:B,2,FALSE)</f>
        <v>10. Personas mayores, familia y servicios sociales</v>
      </c>
      <c r="U2249" s="45" t="s">
        <v>132</v>
      </c>
      <c r="V2249" s="42" t="str">
        <f>VLOOKUP(Tabla1[[#This Row],[PROGRAMA]],Hoja1!A:B,2,FALSE)</f>
        <v>2312. Iniciativas sociales</v>
      </c>
      <c r="W2249" s="45">
        <v>21</v>
      </c>
      <c r="X2249" s="45">
        <v>212</v>
      </c>
    </row>
    <row r="2250" spans="1:24" x14ac:dyDescent="0.25">
      <c r="A2250" s="58">
        <v>220260016426</v>
      </c>
      <c r="B2250" s="59" t="s">
        <v>485</v>
      </c>
      <c r="C2250" s="60">
        <v>46157</v>
      </c>
      <c r="D2250" s="58">
        <v>22026002240</v>
      </c>
      <c r="E2250" s="59" t="s">
        <v>2611</v>
      </c>
      <c r="F2250" s="61">
        <v>1703.45</v>
      </c>
      <c r="G2250" s="59" t="s">
        <v>3298</v>
      </c>
      <c r="H2250" s="59" t="s">
        <v>3700</v>
      </c>
      <c r="I2250" s="62">
        <v>300</v>
      </c>
      <c r="J2250" s="59" t="s">
        <v>455</v>
      </c>
      <c r="K2250" s="59" t="s">
        <v>455</v>
      </c>
      <c r="L2250" s="59" t="s">
        <v>456</v>
      </c>
      <c r="M2250" s="59" t="s">
        <v>457</v>
      </c>
      <c r="N2250" s="59" t="s">
        <v>458</v>
      </c>
      <c r="O2250" s="65" t="s">
        <v>280</v>
      </c>
      <c r="P2250" s="65" t="s">
        <v>3366</v>
      </c>
      <c r="Q2250" s="45" t="s">
        <v>396</v>
      </c>
      <c r="R2250" s="32" t="s">
        <v>231</v>
      </c>
      <c r="S2250" s="45" t="s">
        <v>262</v>
      </c>
      <c r="T2250" s="42" t="str">
        <f>VLOOKUP(Tabla1[[#This Row],[AREA]],Hoja1!A:B,2,FALSE)</f>
        <v>11. Salud pública y seguridad ciudadana</v>
      </c>
      <c r="U2250" s="45" t="s">
        <v>106</v>
      </c>
      <c r="V2250" s="42" t="str">
        <f>VLOOKUP(Tabla1[[#This Row],[PROGRAMA]],Hoja1!A:B,2,FALSE)</f>
        <v>1321. Policía municipal</v>
      </c>
      <c r="W2250" s="45">
        <v>21</v>
      </c>
      <c r="X2250" s="45">
        <v>214</v>
      </c>
    </row>
    <row r="2251" spans="1:24" x14ac:dyDescent="0.25">
      <c r="A2251" s="58">
        <v>220260016752</v>
      </c>
      <c r="B2251" s="59" t="s">
        <v>485</v>
      </c>
      <c r="C2251" s="60">
        <v>46157</v>
      </c>
      <c r="D2251" s="58">
        <v>22026003419</v>
      </c>
      <c r="E2251" s="59" t="s">
        <v>504</v>
      </c>
      <c r="F2251" s="61">
        <v>98.3</v>
      </c>
      <c r="G2251" s="59" t="s">
        <v>910</v>
      </c>
      <c r="H2251" s="59" t="s">
        <v>3701</v>
      </c>
      <c r="I2251" s="62">
        <v>300</v>
      </c>
      <c r="J2251" s="59" t="s">
        <v>455</v>
      </c>
      <c r="K2251" s="59" t="s">
        <v>455</v>
      </c>
      <c r="L2251" s="59" t="s">
        <v>473</v>
      </c>
      <c r="M2251" s="59" t="s">
        <v>457</v>
      </c>
      <c r="N2251" s="59" t="s">
        <v>458</v>
      </c>
      <c r="O2251" s="65" t="s">
        <v>280</v>
      </c>
      <c r="P2251" s="65" t="s">
        <v>3366</v>
      </c>
      <c r="Q2251" s="45" t="s">
        <v>396</v>
      </c>
      <c r="R2251" s="32" t="s">
        <v>231</v>
      </c>
      <c r="S2251" s="45" t="s">
        <v>74</v>
      </c>
      <c r="T2251" s="42" t="str">
        <f>VLOOKUP(Tabla1[[#This Row],[AREA]],Hoja1!A:B,2,FALSE)</f>
        <v>09. Turismo, eventos y marca ciudad</v>
      </c>
      <c r="U2251" s="45" t="s">
        <v>176</v>
      </c>
      <c r="V2251" s="42" t="str">
        <f>VLOOKUP(Tabla1[[#This Row],[PROGRAMA]],Hoja1!A:B,2,FALSE)</f>
        <v>4321. Turismo</v>
      </c>
      <c r="W2251" s="45">
        <v>21</v>
      </c>
      <c r="X2251" s="45">
        <v>213</v>
      </c>
    </row>
    <row r="2252" spans="1:24" x14ac:dyDescent="0.25">
      <c r="A2252" s="58">
        <v>220250045648</v>
      </c>
      <c r="B2252" s="59" t="s">
        <v>451</v>
      </c>
      <c r="C2252" s="60">
        <v>46150</v>
      </c>
      <c r="D2252" s="58">
        <v>22025006831</v>
      </c>
      <c r="E2252" s="59" t="s">
        <v>2188</v>
      </c>
      <c r="F2252" s="61">
        <v>1665.37</v>
      </c>
      <c r="G2252" s="59" t="s">
        <v>981</v>
      </c>
      <c r="H2252" s="59" t="s">
        <v>3702</v>
      </c>
      <c r="I2252" s="62">
        <v>220</v>
      </c>
      <c r="J2252" s="59" t="s">
        <v>812</v>
      </c>
      <c r="K2252" s="59" t="s">
        <v>455</v>
      </c>
      <c r="L2252" s="59" t="s">
        <v>456</v>
      </c>
      <c r="M2252" s="59" t="s">
        <v>467</v>
      </c>
      <c r="N2252" s="59" t="s">
        <v>458</v>
      </c>
      <c r="O2252" s="65" t="s">
        <v>281</v>
      </c>
      <c r="P2252" s="65" t="s">
        <v>3366</v>
      </c>
      <c r="Q2252" s="45" t="s">
        <v>397</v>
      </c>
      <c r="R2252" s="32" t="s">
        <v>232</v>
      </c>
      <c r="S2252" s="45" t="s">
        <v>262</v>
      </c>
      <c r="T2252" s="42" t="str">
        <f>VLOOKUP(Tabla1[[#This Row],[AREA]],Hoja1!A:B,2,FALSE)</f>
        <v>11. Salud pública y seguridad ciudadana</v>
      </c>
      <c r="U2252" s="45" t="s">
        <v>106</v>
      </c>
      <c r="V2252" s="42" t="str">
        <f>VLOOKUP(Tabla1[[#This Row],[PROGRAMA]],Hoja1!A:B,2,FALSE)</f>
        <v>1321. Policía municipal</v>
      </c>
      <c r="W2252" s="45">
        <v>63</v>
      </c>
      <c r="X2252" s="45">
        <v>632</v>
      </c>
    </row>
    <row r="2253" spans="1:24" x14ac:dyDescent="0.25">
      <c r="A2253" s="58">
        <v>220260019584</v>
      </c>
      <c r="B2253" s="59" t="s">
        <v>485</v>
      </c>
      <c r="C2253" s="60">
        <v>46171</v>
      </c>
      <c r="D2253" s="58">
        <v>22026002380</v>
      </c>
      <c r="E2253" s="59" t="s">
        <v>2717</v>
      </c>
      <c r="F2253" s="61">
        <v>81.069999999999993</v>
      </c>
      <c r="G2253" s="59" t="s">
        <v>910</v>
      </c>
      <c r="H2253" s="59" t="s">
        <v>3703</v>
      </c>
      <c r="I2253" s="62">
        <v>300</v>
      </c>
      <c r="J2253" s="59" t="s">
        <v>455</v>
      </c>
      <c r="K2253" s="59" t="s">
        <v>455</v>
      </c>
      <c r="L2253" s="59" t="s">
        <v>473</v>
      </c>
      <c r="M2253" s="59" t="s">
        <v>457</v>
      </c>
      <c r="N2253" s="59" t="s">
        <v>458</v>
      </c>
      <c r="O2253" s="65" t="s">
        <v>280</v>
      </c>
      <c r="P2253" s="65" t="s">
        <v>3366</v>
      </c>
      <c r="Q2253" s="45" t="s">
        <v>396</v>
      </c>
      <c r="R2253" s="32" t="s">
        <v>231</v>
      </c>
      <c r="S2253" s="45" t="s">
        <v>66</v>
      </c>
      <c r="T2253" s="42" t="str">
        <f>VLOOKUP(Tabla1[[#This Row],[AREA]],Hoja1!A:B,2,FALSE)</f>
        <v>01. Alcaldía</v>
      </c>
      <c r="U2253" s="45" t="s">
        <v>188</v>
      </c>
      <c r="V2253" s="42" t="str">
        <f>VLOOKUP(Tabla1[[#This Row],[PROGRAMA]],Hoja1!A:B,2,FALSE)</f>
        <v>9206. Archivo municipal</v>
      </c>
      <c r="W2253" s="45">
        <v>22</v>
      </c>
      <c r="X2253" s="45">
        <v>22199</v>
      </c>
    </row>
    <row r="2254" spans="1:24" x14ac:dyDescent="0.25">
      <c r="A2254" s="58">
        <v>220250048669</v>
      </c>
      <c r="B2254" s="59" t="s">
        <v>451</v>
      </c>
      <c r="C2254" s="60">
        <v>46113</v>
      </c>
      <c r="D2254" s="58">
        <v>22025005378</v>
      </c>
      <c r="E2254" s="59" t="s">
        <v>650</v>
      </c>
      <c r="F2254" s="61">
        <v>1641.39</v>
      </c>
      <c r="G2254" s="59" t="s">
        <v>981</v>
      </c>
      <c r="H2254" s="59" t="s">
        <v>3704</v>
      </c>
      <c r="I2254" s="62">
        <v>220</v>
      </c>
      <c r="J2254" s="59" t="s">
        <v>812</v>
      </c>
      <c r="K2254" s="59" t="s">
        <v>455</v>
      </c>
      <c r="L2254" s="59" t="s">
        <v>644</v>
      </c>
      <c r="M2254" s="59" t="s">
        <v>457</v>
      </c>
      <c r="N2254" s="59" t="s">
        <v>458</v>
      </c>
      <c r="O2254" s="65" t="s">
        <v>276</v>
      </c>
      <c r="P2254" s="65" t="s">
        <v>3366</v>
      </c>
      <c r="Q2254" s="45" t="s">
        <v>397</v>
      </c>
      <c r="R2254" s="32" t="s">
        <v>232</v>
      </c>
      <c r="S2254" s="45" t="s">
        <v>75</v>
      </c>
      <c r="T2254" s="42" t="str">
        <f>VLOOKUP(Tabla1[[#This Row],[AREA]],Hoja1!A:B,2,FALSE)</f>
        <v>10. Personas mayores, familia y servicios sociales</v>
      </c>
      <c r="U2254" s="45" t="s">
        <v>132</v>
      </c>
      <c r="V2254" s="42" t="str">
        <f>VLOOKUP(Tabla1[[#This Row],[PROGRAMA]],Hoja1!A:B,2,FALSE)</f>
        <v>2312. Iniciativas sociales</v>
      </c>
      <c r="W2254" s="45">
        <v>63</v>
      </c>
      <c r="X2254" s="45">
        <v>632</v>
      </c>
    </row>
    <row r="2255" spans="1:24" x14ac:dyDescent="0.25">
      <c r="A2255" s="58">
        <v>220260011513</v>
      </c>
      <c r="B2255" s="59" t="s">
        <v>451</v>
      </c>
      <c r="C2255" s="60">
        <v>46121</v>
      </c>
      <c r="D2255" s="58">
        <v>22026003026</v>
      </c>
      <c r="E2255" s="59" t="s">
        <v>2315</v>
      </c>
      <c r="F2255" s="61">
        <v>2923.06</v>
      </c>
      <c r="G2255" s="59" t="s">
        <v>328</v>
      </c>
      <c r="H2255" s="59" t="s">
        <v>3705</v>
      </c>
      <c r="I2255" s="62">
        <v>220</v>
      </c>
      <c r="J2255" s="59" t="s">
        <v>455</v>
      </c>
      <c r="K2255" s="59" t="s">
        <v>455</v>
      </c>
      <c r="L2255" s="59" t="s">
        <v>456</v>
      </c>
      <c r="M2255" s="59" t="s">
        <v>457</v>
      </c>
      <c r="N2255" s="59" t="s">
        <v>458</v>
      </c>
      <c r="O2255" s="65" t="s">
        <v>276</v>
      </c>
      <c r="P2255" s="65" t="s">
        <v>3366</v>
      </c>
      <c r="Q2255" s="45" t="s">
        <v>396</v>
      </c>
      <c r="R2255" s="32" t="s">
        <v>231</v>
      </c>
      <c r="S2255" s="45" t="s">
        <v>262</v>
      </c>
      <c r="T2255" s="42" t="str">
        <f>VLOOKUP(Tabla1[[#This Row],[AREA]],Hoja1!A:B,2,FALSE)</f>
        <v>11. Salud pública y seguridad ciudadana</v>
      </c>
      <c r="U2255" s="45" t="s">
        <v>141</v>
      </c>
      <c r="V2255" s="42" t="str">
        <f>VLOOKUP(Tabla1[[#This Row],[PROGRAMA]],Hoja1!A:B,2,FALSE)</f>
        <v>3111. Protección de la salubridad pública</v>
      </c>
      <c r="W2255" s="45">
        <v>21</v>
      </c>
      <c r="X2255" s="45">
        <v>213</v>
      </c>
    </row>
    <row r="2256" spans="1:24" x14ac:dyDescent="0.25">
      <c r="A2256" s="58">
        <v>220260012859</v>
      </c>
      <c r="B2256" s="59" t="s">
        <v>1359</v>
      </c>
      <c r="C2256" s="60">
        <v>46134</v>
      </c>
      <c r="D2256" s="58">
        <v>22026001639</v>
      </c>
      <c r="E2256" s="59" t="s">
        <v>620</v>
      </c>
      <c r="F2256" s="61">
        <v>-1330.87</v>
      </c>
      <c r="G2256" s="59" t="s">
        <v>939</v>
      </c>
      <c r="H2256" s="59" t="s">
        <v>3706</v>
      </c>
      <c r="I2256" s="62">
        <v>220</v>
      </c>
      <c r="J2256" s="59" t="s">
        <v>455</v>
      </c>
      <c r="K2256" s="59" t="s">
        <v>455</v>
      </c>
      <c r="L2256" s="59" t="s">
        <v>456</v>
      </c>
      <c r="M2256" s="59" t="s">
        <v>467</v>
      </c>
      <c r="N2256" s="59" t="s">
        <v>468</v>
      </c>
      <c r="O2256" s="65" t="s">
        <v>281</v>
      </c>
      <c r="P2256" s="65" t="s">
        <v>3366</v>
      </c>
      <c r="Q2256" s="45" t="s">
        <v>396</v>
      </c>
      <c r="R2256" s="32" t="s">
        <v>231</v>
      </c>
      <c r="S2256" s="45" t="s">
        <v>75</v>
      </c>
      <c r="T2256" s="42" t="str">
        <f>VLOOKUP(Tabla1[[#This Row],[AREA]],Hoja1!A:B,2,FALSE)</f>
        <v>10. Personas mayores, familia y servicios sociales</v>
      </c>
      <c r="U2256" s="45" t="s">
        <v>139</v>
      </c>
      <c r="V2256" s="42" t="str">
        <f>VLOOKUP(Tabla1[[#This Row],[PROGRAMA]],Hoja1!A:B,2,FALSE)</f>
        <v>2412. Formación para el empleo</v>
      </c>
      <c r="W2256" s="45">
        <v>21</v>
      </c>
      <c r="X2256" s="45">
        <v>213</v>
      </c>
    </row>
    <row r="2257" spans="1:24" x14ac:dyDescent="0.25">
      <c r="A2257" s="58">
        <v>220260011528</v>
      </c>
      <c r="B2257" s="59" t="s">
        <v>451</v>
      </c>
      <c r="C2257" s="60">
        <v>46121</v>
      </c>
      <c r="D2257" s="58">
        <v>22026003085</v>
      </c>
      <c r="E2257" s="59" t="s">
        <v>1651</v>
      </c>
      <c r="F2257" s="61">
        <v>2887.27</v>
      </c>
      <c r="G2257" s="59" t="s">
        <v>14</v>
      </c>
      <c r="H2257" s="59" t="s">
        <v>3668</v>
      </c>
      <c r="I2257" s="62">
        <v>220</v>
      </c>
      <c r="J2257" s="59" t="s">
        <v>478</v>
      </c>
      <c r="K2257" s="59" t="s">
        <v>478</v>
      </c>
      <c r="L2257" s="59" t="s">
        <v>473</v>
      </c>
      <c r="M2257" s="59" t="s">
        <v>457</v>
      </c>
      <c r="N2257" s="59" t="s">
        <v>458</v>
      </c>
      <c r="O2257" s="65" t="s">
        <v>276</v>
      </c>
      <c r="P2257" s="65" t="s">
        <v>3366</v>
      </c>
      <c r="Q2257" s="45" t="s">
        <v>396</v>
      </c>
      <c r="R2257" s="32" t="s">
        <v>231</v>
      </c>
      <c r="S2257" s="45" t="s">
        <v>75</v>
      </c>
      <c r="T2257" s="42" t="str">
        <f>VLOOKUP(Tabla1[[#This Row],[AREA]],Hoja1!A:B,2,FALSE)</f>
        <v>10. Personas mayores, familia y servicios sociales</v>
      </c>
      <c r="U2257" s="45" t="s">
        <v>139</v>
      </c>
      <c r="V2257" s="42" t="str">
        <f>VLOOKUP(Tabla1[[#This Row],[PROGRAMA]],Hoja1!A:B,2,FALSE)</f>
        <v>2412. Formación para el empleo</v>
      </c>
      <c r="W2257" s="45">
        <v>22</v>
      </c>
      <c r="X2257" s="45">
        <v>22102</v>
      </c>
    </row>
    <row r="2258" spans="1:24" x14ac:dyDescent="0.25">
      <c r="A2258" s="58">
        <v>220260018239</v>
      </c>
      <c r="B2258" s="59" t="s">
        <v>485</v>
      </c>
      <c r="C2258" s="60">
        <v>46168</v>
      </c>
      <c r="D2258" s="58">
        <v>22026002935</v>
      </c>
      <c r="E2258" s="59" t="s">
        <v>2713</v>
      </c>
      <c r="F2258" s="61">
        <v>73.06</v>
      </c>
      <c r="G2258" s="59" t="s">
        <v>910</v>
      </c>
      <c r="H2258" s="59" t="s">
        <v>3707</v>
      </c>
      <c r="I2258" s="62">
        <v>300</v>
      </c>
      <c r="J2258" s="59" t="s">
        <v>455</v>
      </c>
      <c r="K2258" s="59" t="s">
        <v>455</v>
      </c>
      <c r="L2258" s="59" t="s">
        <v>473</v>
      </c>
      <c r="M2258" s="59" t="s">
        <v>457</v>
      </c>
      <c r="N2258" s="59" t="s">
        <v>458</v>
      </c>
      <c r="O2258" s="65" t="s">
        <v>280</v>
      </c>
      <c r="P2258" s="65" t="s">
        <v>3366</v>
      </c>
      <c r="Q2258" s="45" t="s">
        <v>396</v>
      </c>
      <c r="R2258" s="32" t="s">
        <v>231</v>
      </c>
      <c r="S2258" s="45" t="s">
        <v>66</v>
      </c>
      <c r="T2258" s="42" t="str">
        <f>VLOOKUP(Tabla1[[#This Row],[AREA]],Hoja1!A:B,2,FALSE)</f>
        <v>01. Alcaldía</v>
      </c>
      <c r="U2258" s="45" t="s">
        <v>265</v>
      </c>
      <c r="V2258" s="42" t="str">
        <f>VLOOKUP(Tabla1[[#This Row],[PROGRAMA]],Hoja1!A:B,2,FALSE)</f>
        <v>4331. Desarrollo empresarial</v>
      </c>
      <c r="W2258" s="45">
        <v>21</v>
      </c>
      <c r="X2258" s="45">
        <v>212</v>
      </c>
    </row>
    <row r="2259" spans="1:24" x14ac:dyDescent="0.25">
      <c r="A2259" s="58">
        <v>220260015536</v>
      </c>
      <c r="B2259" s="59" t="s">
        <v>451</v>
      </c>
      <c r="C2259" s="60">
        <v>46150</v>
      </c>
      <c r="D2259" s="58">
        <v>22026003691</v>
      </c>
      <c r="E2259" s="59" t="s">
        <v>763</v>
      </c>
      <c r="F2259" s="61">
        <v>2875</v>
      </c>
      <c r="G2259" s="59" t="s">
        <v>1409</v>
      </c>
      <c r="H2259" s="59" t="s">
        <v>3708</v>
      </c>
      <c r="I2259" s="62">
        <v>220</v>
      </c>
      <c r="J2259" s="59" t="s">
        <v>1411</v>
      </c>
      <c r="K2259" s="59" t="s">
        <v>455</v>
      </c>
      <c r="L2259" s="59" t="s">
        <v>456</v>
      </c>
      <c r="M2259" s="59" t="s">
        <v>457</v>
      </c>
      <c r="N2259" s="59" t="s">
        <v>458</v>
      </c>
      <c r="O2259" s="65" t="s">
        <v>276</v>
      </c>
      <c r="P2259" s="65" t="s">
        <v>3366</v>
      </c>
      <c r="Q2259" s="45" t="s">
        <v>396</v>
      </c>
      <c r="R2259" s="32" t="s">
        <v>231</v>
      </c>
      <c r="S2259" s="45" t="s">
        <v>262</v>
      </c>
      <c r="T2259" s="42" t="str">
        <f>VLOOKUP(Tabla1[[#This Row],[AREA]],Hoja1!A:B,2,FALSE)</f>
        <v>11. Salud pública y seguridad ciudadana</v>
      </c>
      <c r="U2259" s="45" t="s">
        <v>141</v>
      </c>
      <c r="V2259" s="42" t="str">
        <f>VLOOKUP(Tabla1[[#This Row],[PROGRAMA]],Hoja1!A:B,2,FALSE)</f>
        <v>3111. Protección de la salubridad pública</v>
      </c>
      <c r="W2259" s="45">
        <v>22</v>
      </c>
      <c r="X2259" s="45">
        <v>22799</v>
      </c>
    </row>
    <row r="2260" spans="1:24" x14ac:dyDescent="0.25">
      <c r="A2260" s="58">
        <v>220260018199</v>
      </c>
      <c r="B2260" s="59" t="s">
        <v>485</v>
      </c>
      <c r="C2260" s="60">
        <v>46168</v>
      </c>
      <c r="D2260" s="58">
        <v>22026002189</v>
      </c>
      <c r="E2260" s="59" t="s">
        <v>537</v>
      </c>
      <c r="F2260" s="61">
        <v>69.66</v>
      </c>
      <c r="G2260" s="59" t="s">
        <v>910</v>
      </c>
      <c r="H2260" s="59" t="s">
        <v>3709</v>
      </c>
      <c r="I2260" s="62">
        <v>300</v>
      </c>
      <c r="J2260" s="59" t="s">
        <v>455</v>
      </c>
      <c r="K2260" s="59" t="s">
        <v>455</v>
      </c>
      <c r="L2260" s="59" t="s">
        <v>473</v>
      </c>
      <c r="M2260" s="59" t="s">
        <v>457</v>
      </c>
      <c r="N2260" s="59" t="s">
        <v>458</v>
      </c>
      <c r="O2260" s="65" t="s">
        <v>280</v>
      </c>
      <c r="P2260" s="65" t="s">
        <v>3366</v>
      </c>
      <c r="Q2260" s="45" t="s">
        <v>396</v>
      </c>
      <c r="R2260" s="32" t="s">
        <v>231</v>
      </c>
      <c r="S2260" s="45" t="s">
        <v>262</v>
      </c>
      <c r="T2260" s="42" t="str">
        <f>VLOOKUP(Tabla1[[#This Row],[AREA]],Hoja1!A:B,2,FALSE)</f>
        <v>11. Salud pública y seguridad ciudadana</v>
      </c>
      <c r="U2260" s="45" t="s">
        <v>112</v>
      </c>
      <c r="V2260" s="42" t="str">
        <f>VLOOKUP(Tabla1[[#This Row],[PROGRAMA]],Hoja1!A:B,2,FALSE)</f>
        <v>1361. Prevención y extinción de incencios</v>
      </c>
      <c r="W2260" s="45">
        <v>22</v>
      </c>
      <c r="X2260" s="45">
        <v>22199</v>
      </c>
    </row>
    <row r="2261" spans="1:24" x14ac:dyDescent="0.25">
      <c r="A2261" s="58">
        <v>220260019480</v>
      </c>
      <c r="B2261" s="59" t="s">
        <v>485</v>
      </c>
      <c r="C2261" s="60">
        <v>46171</v>
      </c>
      <c r="D2261" s="58">
        <v>22026001283</v>
      </c>
      <c r="E2261" s="59" t="s">
        <v>509</v>
      </c>
      <c r="F2261" s="61">
        <v>63.36</v>
      </c>
      <c r="G2261" s="59" t="s">
        <v>910</v>
      </c>
      <c r="H2261" s="59" t="s">
        <v>3710</v>
      </c>
      <c r="I2261" s="62">
        <v>300</v>
      </c>
      <c r="J2261" s="59" t="s">
        <v>455</v>
      </c>
      <c r="K2261" s="59" t="s">
        <v>455</v>
      </c>
      <c r="L2261" s="59" t="s">
        <v>473</v>
      </c>
      <c r="M2261" s="59" t="s">
        <v>457</v>
      </c>
      <c r="N2261" s="59" t="s">
        <v>458</v>
      </c>
      <c r="O2261" s="65" t="s">
        <v>280</v>
      </c>
      <c r="P2261" s="65" t="s">
        <v>3366</v>
      </c>
      <c r="Q2261" s="45" t="s">
        <v>396</v>
      </c>
      <c r="R2261" s="32" t="s">
        <v>231</v>
      </c>
      <c r="S2261" s="45" t="s">
        <v>75</v>
      </c>
      <c r="T2261" s="42" t="str">
        <f>VLOOKUP(Tabla1[[#This Row],[AREA]],Hoja1!A:B,2,FALSE)</f>
        <v>10. Personas mayores, familia y servicios sociales</v>
      </c>
      <c r="U2261" s="45" t="s">
        <v>132</v>
      </c>
      <c r="V2261" s="42" t="str">
        <f>VLOOKUP(Tabla1[[#This Row],[PROGRAMA]],Hoja1!A:B,2,FALSE)</f>
        <v>2312. Iniciativas sociales</v>
      </c>
      <c r="W2261" s="45">
        <v>21</v>
      </c>
      <c r="X2261" s="45">
        <v>212</v>
      </c>
    </row>
    <row r="2262" spans="1:24" x14ac:dyDescent="0.25">
      <c r="A2262" s="58">
        <v>220260012377</v>
      </c>
      <c r="B2262" s="59" t="s">
        <v>485</v>
      </c>
      <c r="C2262" s="60">
        <v>46132</v>
      </c>
      <c r="D2262" s="58">
        <v>22026001176</v>
      </c>
      <c r="E2262" s="59" t="s">
        <v>2711</v>
      </c>
      <c r="F2262" s="61">
        <v>53.16</v>
      </c>
      <c r="G2262" s="59" t="s">
        <v>910</v>
      </c>
      <c r="H2262" s="59" t="s">
        <v>3711</v>
      </c>
      <c r="I2262" s="62">
        <v>300</v>
      </c>
      <c r="J2262" s="59" t="s">
        <v>455</v>
      </c>
      <c r="K2262" s="59" t="s">
        <v>455</v>
      </c>
      <c r="L2262" s="59" t="s">
        <v>473</v>
      </c>
      <c r="M2262" s="59" t="s">
        <v>457</v>
      </c>
      <c r="N2262" s="59" t="s">
        <v>458</v>
      </c>
      <c r="O2262" s="65" t="s">
        <v>280</v>
      </c>
      <c r="P2262" s="65" t="s">
        <v>3366</v>
      </c>
      <c r="Q2262" s="45" t="s">
        <v>396</v>
      </c>
      <c r="R2262" s="32" t="s">
        <v>231</v>
      </c>
      <c r="S2262" s="45" t="s">
        <v>75</v>
      </c>
      <c r="T2262" s="42" t="str">
        <f>VLOOKUP(Tabla1[[#This Row],[AREA]],Hoja1!A:B,2,FALSE)</f>
        <v>10. Personas mayores, familia y servicios sociales</v>
      </c>
      <c r="U2262" s="45" t="s">
        <v>139</v>
      </c>
      <c r="V2262" s="42" t="str">
        <f>VLOOKUP(Tabla1[[#This Row],[PROGRAMA]],Hoja1!A:B,2,FALSE)</f>
        <v>2412. Formación para el empleo</v>
      </c>
      <c r="W2262" s="45">
        <v>21</v>
      </c>
      <c r="X2262" s="45">
        <v>212</v>
      </c>
    </row>
    <row r="2263" spans="1:24" x14ac:dyDescent="0.25">
      <c r="A2263" s="58">
        <v>220260018429</v>
      </c>
      <c r="B2263" s="59" t="s">
        <v>451</v>
      </c>
      <c r="C2263" s="60">
        <v>46168</v>
      </c>
      <c r="D2263" s="58">
        <v>22026004184</v>
      </c>
      <c r="E2263" s="59" t="s">
        <v>1042</v>
      </c>
      <c r="F2263" s="61">
        <v>2145</v>
      </c>
      <c r="G2263" s="59" t="s">
        <v>3712</v>
      </c>
      <c r="H2263" s="59" t="s">
        <v>3713</v>
      </c>
      <c r="I2263" s="62">
        <v>220</v>
      </c>
      <c r="J2263" s="59" t="s">
        <v>455</v>
      </c>
      <c r="K2263" s="59" t="s">
        <v>455</v>
      </c>
      <c r="L2263" s="59" t="s">
        <v>473</v>
      </c>
      <c r="M2263" s="59" t="s">
        <v>467</v>
      </c>
      <c r="N2263" s="59" t="s">
        <v>468</v>
      </c>
      <c r="O2263" s="65" t="s">
        <v>281</v>
      </c>
      <c r="P2263" s="65" t="s">
        <v>3366</v>
      </c>
      <c r="Q2263" s="45" t="s">
        <v>396</v>
      </c>
      <c r="R2263" s="32" t="s">
        <v>231</v>
      </c>
      <c r="S2263" s="45" t="s">
        <v>66</v>
      </c>
      <c r="T2263" s="42" t="str">
        <f>VLOOKUP(Tabla1[[#This Row],[AREA]],Hoja1!A:B,2,FALSE)</f>
        <v>01. Alcaldía</v>
      </c>
      <c r="U2263" s="45" t="s">
        <v>188</v>
      </c>
      <c r="V2263" s="42" t="str">
        <f>VLOOKUP(Tabla1[[#This Row],[PROGRAMA]],Hoja1!A:B,2,FALSE)</f>
        <v>9206. Archivo municipal</v>
      </c>
      <c r="W2263" s="45">
        <v>22</v>
      </c>
      <c r="X2263" s="45">
        <v>22001</v>
      </c>
    </row>
    <row r="2264" spans="1:24" x14ac:dyDescent="0.25">
      <c r="A2264" s="58">
        <v>220260012872</v>
      </c>
      <c r="B2264" s="59" t="s">
        <v>451</v>
      </c>
      <c r="C2264" s="60">
        <v>46134</v>
      </c>
      <c r="D2264" s="58">
        <v>22026003498</v>
      </c>
      <c r="E2264" s="59" t="s">
        <v>1629</v>
      </c>
      <c r="F2264" s="61">
        <v>2125</v>
      </c>
      <c r="G2264" s="59" t="s">
        <v>3714</v>
      </c>
      <c r="H2264" s="59" t="s">
        <v>3715</v>
      </c>
      <c r="I2264" s="62">
        <v>220</v>
      </c>
      <c r="J2264" s="59" t="s">
        <v>455</v>
      </c>
      <c r="K2264" s="59" t="s">
        <v>455</v>
      </c>
      <c r="L2264" s="59" t="s">
        <v>473</v>
      </c>
      <c r="M2264" s="59" t="s">
        <v>467</v>
      </c>
      <c r="N2264" s="59" t="s">
        <v>468</v>
      </c>
      <c r="O2264" s="65" t="s">
        <v>281</v>
      </c>
      <c r="P2264" s="65" t="s">
        <v>3366</v>
      </c>
      <c r="Q2264" s="45" t="s">
        <v>396</v>
      </c>
      <c r="R2264" s="32" t="s">
        <v>231</v>
      </c>
      <c r="S2264" s="45" t="s">
        <v>75</v>
      </c>
      <c r="T2264" s="42" t="str">
        <f>VLOOKUP(Tabla1[[#This Row],[AREA]],Hoja1!A:B,2,FALSE)</f>
        <v>10. Personas mayores, familia y servicios sociales</v>
      </c>
      <c r="U2264" s="45" t="s">
        <v>139</v>
      </c>
      <c r="V2264" s="42" t="str">
        <f>VLOOKUP(Tabla1[[#This Row],[PROGRAMA]],Hoja1!A:B,2,FALSE)</f>
        <v>2412. Formación para el empleo</v>
      </c>
      <c r="W2264" s="45">
        <v>22</v>
      </c>
      <c r="X2264" s="45">
        <v>22199</v>
      </c>
    </row>
    <row r="2265" spans="1:24" x14ac:dyDescent="0.25">
      <c r="A2265" s="58">
        <v>220260012571</v>
      </c>
      <c r="B2265" s="59" t="s">
        <v>485</v>
      </c>
      <c r="C2265" s="60">
        <v>46132</v>
      </c>
      <c r="D2265" s="58">
        <v>22026000436</v>
      </c>
      <c r="E2265" s="59" t="s">
        <v>535</v>
      </c>
      <c r="F2265" s="61">
        <v>46</v>
      </c>
      <c r="G2265" s="59" t="s">
        <v>910</v>
      </c>
      <c r="H2265" s="59" t="s">
        <v>3716</v>
      </c>
      <c r="I2265" s="62">
        <v>300</v>
      </c>
      <c r="J2265" s="59" t="s">
        <v>455</v>
      </c>
      <c r="K2265" s="59" t="s">
        <v>455</v>
      </c>
      <c r="L2265" s="59" t="s">
        <v>473</v>
      </c>
      <c r="M2265" s="59" t="s">
        <v>457</v>
      </c>
      <c r="N2265" s="59" t="s">
        <v>458</v>
      </c>
      <c r="O2265" s="65" t="s">
        <v>280</v>
      </c>
      <c r="P2265" s="65" t="s">
        <v>3366</v>
      </c>
      <c r="Q2265" s="45" t="s">
        <v>396</v>
      </c>
      <c r="R2265" s="32" t="s">
        <v>231</v>
      </c>
      <c r="S2265" s="45" t="s">
        <v>69</v>
      </c>
      <c r="T2265" s="42" t="str">
        <f>VLOOKUP(Tabla1[[#This Row],[AREA]],Hoja1!A:B,2,FALSE)</f>
        <v>03. Participación ciudadana y deportes</v>
      </c>
      <c r="U2265" s="45" t="s">
        <v>192</v>
      </c>
      <c r="V2265" s="42" t="str">
        <f>VLOOKUP(Tabla1[[#This Row],[PROGRAMA]],Hoja1!A:B,2,FALSE)</f>
        <v>9241. Participación ciudadana</v>
      </c>
      <c r="W2265" s="45">
        <v>21</v>
      </c>
      <c r="X2265" s="45">
        <v>212</v>
      </c>
    </row>
    <row r="2266" spans="1:24" x14ac:dyDescent="0.25">
      <c r="A2266" s="58">
        <v>220260015437</v>
      </c>
      <c r="B2266" s="59" t="s">
        <v>485</v>
      </c>
      <c r="C2266" s="60">
        <v>46150</v>
      </c>
      <c r="D2266" s="58">
        <v>22026001283</v>
      </c>
      <c r="E2266" s="59" t="s">
        <v>509</v>
      </c>
      <c r="F2266" s="61">
        <v>43.64</v>
      </c>
      <c r="G2266" s="59" t="s">
        <v>910</v>
      </c>
      <c r="H2266" s="59" t="s">
        <v>3717</v>
      </c>
      <c r="I2266" s="62">
        <v>300</v>
      </c>
      <c r="J2266" s="59" t="s">
        <v>455</v>
      </c>
      <c r="K2266" s="59" t="s">
        <v>455</v>
      </c>
      <c r="L2266" s="59" t="s">
        <v>473</v>
      </c>
      <c r="M2266" s="59" t="s">
        <v>457</v>
      </c>
      <c r="N2266" s="59" t="s">
        <v>458</v>
      </c>
      <c r="O2266" s="65" t="s">
        <v>280</v>
      </c>
      <c r="P2266" s="65" t="s">
        <v>3366</v>
      </c>
      <c r="Q2266" s="45" t="s">
        <v>396</v>
      </c>
      <c r="R2266" s="32" t="s">
        <v>231</v>
      </c>
      <c r="S2266" s="45" t="s">
        <v>75</v>
      </c>
      <c r="T2266" s="42" t="str">
        <f>VLOOKUP(Tabla1[[#This Row],[AREA]],Hoja1!A:B,2,FALSE)</f>
        <v>10. Personas mayores, familia y servicios sociales</v>
      </c>
      <c r="U2266" s="45" t="s">
        <v>132</v>
      </c>
      <c r="V2266" s="42" t="str">
        <f>VLOOKUP(Tabla1[[#This Row],[PROGRAMA]],Hoja1!A:B,2,FALSE)</f>
        <v>2312. Iniciativas sociales</v>
      </c>
      <c r="W2266" s="45">
        <v>21</v>
      </c>
      <c r="X2266" s="45">
        <v>212</v>
      </c>
    </row>
    <row r="2267" spans="1:24" x14ac:dyDescent="0.25">
      <c r="A2267" s="58">
        <v>220260016470</v>
      </c>
      <c r="B2267" s="59" t="s">
        <v>485</v>
      </c>
      <c r="C2267" s="60">
        <v>46157</v>
      </c>
      <c r="D2267" s="58">
        <v>22026001980</v>
      </c>
      <c r="E2267" s="59" t="s">
        <v>870</v>
      </c>
      <c r="F2267" s="61">
        <v>41.25</v>
      </c>
      <c r="G2267" s="59" t="s">
        <v>910</v>
      </c>
      <c r="H2267" s="59" t="s">
        <v>3718</v>
      </c>
      <c r="I2267" s="62">
        <v>300</v>
      </c>
      <c r="J2267" s="59" t="s">
        <v>455</v>
      </c>
      <c r="K2267" s="59" t="s">
        <v>455</v>
      </c>
      <c r="L2267" s="59" t="s">
        <v>473</v>
      </c>
      <c r="M2267" s="59" t="s">
        <v>457</v>
      </c>
      <c r="N2267" s="59" t="s">
        <v>458</v>
      </c>
      <c r="O2267" s="65" t="s">
        <v>280</v>
      </c>
      <c r="P2267" s="65" t="s">
        <v>3366</v>
      </c>
      <c r="Q2267" s="45" t="s">
        <v>396</v>
      </c>
      <c r="R2267" s="32" t="s">
        <v>231</v>
      </c>
      <c r="S2267" s="45" t="s">
        <v>262</v>
      </c>
      <c r="T2267" s="42" t="str">
        <f>VLOOKUP(Tabla1[[#This Row],[AREA]],Hoja1!A:B,2,FALSE)</f>
        <v>11. Salud pública y seguridad ciudadana</v>
      </c>
      <c r="U2267" s="45" t="s">
        <v>141</v>
      </c>
      <c r="V2267" s="42" t="str">
        <f>VLOOKUP(Tabla1[[#This Row],[PROGRAMA]],Hoja1!A:B,2,FALSE)</f>
        <v>3111. Protección de la salubridad pública</v>
      </c>
      <c r="W2267" s="45">
        <v>22</v>
      </c>
      <c r="X2267" s="45">
        <v>22199</v>
      </c>
    </row>
    <row r="2268" spans="1:24" x14ac:dyDescent="0.25">
      <c r="A2268" s="58">
        <v>220260016700</v>
      </c>
      <c r="B2268" s="59" t="s">
        <v>485</v>
      </c>
      <c r="C2268" s="60">
        <v>46157</v>
      </c>
      <c r="D2268" s="58">
        <v>22026001021</v>
      </c>
      <c r="E2268" s="59" t="s">
        <v>540</v>
      </c>
      <c r="F2268" s="61">
        <v>38.78</v>
      </c>
      <c r="G2268" s="59" t="s">
        <v>910</v>
      </c>
      <c r="H2268" s="59" t="s">
        <v>3719</v>
      </c>
      <c r="I2268" s="62">
        <v>300</v>
      </c>
      <c r="J2268" s="59" t="s">
        <v>455</v>
      </c>
      <c r="K2268" s="59" t="s">
        <v>455</v>
      </c>
      <c r="L2268" s="59" t="s">
        <v>473</v>
      </c>
      <c r="M2268" s="59" t="s">
        <v>457</v>
      </c>
      <c r="N2268" s="59" t="s">
        <v>458</v>
      </c>
      <c r="O2268" s="65" t="s">
        <v>280</v>
      </c>
      <c r="P2268" s="65" t="s">
        <v>3366</v>
      </c>
      <c r="Q2268" s="45" t="s">
        <v>396</v>
      </c>
      <c r="R2268" s="32" t="s">
        <v>231</v>
      </c>
      <c r="S2268" s="45" t="s">
        <v>75</v>
      </c>
      <c r="T2268" s="42" t="str">
        <f>VLOOKUP(Tabla1[[#This Row],[AREA]],Hoja1!A:B,2,FALSE)</f>
        <v>10. Personas mayores, familia y servicios sociales</v>
      </c>
      <c r="U2268" s="45" t="s">
        <v>130</v>
      </c>
      <c r="V2268" s="42" t="str">
        <f>VLOOKUP(Tabla1[[#This Row],[PROGRAMA]],Hoja1!A:B,2,FALSE)</f>
        <v>2311. Intervención social</v>
      </c>
      <c r="W2268" s="45">
        <v>21</v>
      </c>
      <c r="X2268" s="45">
        <v>212</v>
      </c>
    </row>
    <row r="2269" spans="1:24" x14ac:dyDescent="0.25">
      <c r="A2269" s="58">
        <v>220260015437</v>
      </c>
      <c r="B2269" s="59" t="s">
        <v>485</v>
      </c>
      <c r="C2269" s="60">
        <v>46150</v>
      </c>
      <c r="D2269" s="58">
        <v>22026001284</v>
      </c>
      <c r="E2269" s="59" t="s">
        <v>509</v>
      </c>
      <c r="F2269" s="61">
        <v>35.65</v>
      </c>
      <c r="G2269" s="59" t="s">
        <v>910</v>
      </c>
      <c r="H2269" s="59" t="s">
        <v>3717</v>
      </c>
      <c r="I2269" s="62">
        <v>300</v>
      </c>
      <c r="J2269" s="59" t="s">
        <v>455</v>
      </c>
      <c r="K2269" s="59" t="s">
        <v>455</v>
      </c>
      <c r="L2269" s="59" t="s">
        <v>473</v>
      </c>
      <c r="M2269" s="59" t="s">
        <v>457</v>
      </c>
      <c r="N2269" s="59" t="s">
        <v>458</v>
      </c>
      <c r="O2269" s="65" t="s">
        <v>280</v>
      </c>
      <c r="P2269" s="65" t="s">
        <v>3366</v>
      </c>
      <c r="Q2269" s="45" t="s">
        <v>396</v>
      </c>
      <c r="R2269" s="32" t="s">
        <v>231</v>
      </c>
      <c r="S2269" s="45" t="s">
        <v>75</v>
      </c>
      <c r="T2269" s="42" t="str">
        <f>VLOOKUP(Tabla1[[#This Row],[AREA]],Hoja1!A:B,2,FALSE)</f>
        <v>10. Personas mayores, familia y servicios sociales</v>
      </c>
      <c r="U2269" s="45" t="s">
        <v>132</v>
      </c>
      <c r="V2269" s="42" t="str">
        <f>VLOOKUP(Tabla1[[#This Row],[PROGRAMA]],Hoja1!A:B,2,FALSE)</f>
        <v>2312. Iniciativas sociales</v>
      </c>
      <c r="W2269" s="45">
        <v>21</v>
      </c>
      <c r="X2269" s="45">
        <v>212</v>
      </c>
    </row>
    <row r="2270" spans="1:24" x14ac:dyDescent="0.25">
      <c r="A2270" s="58">
        <v>220250065238</v>
      </c>
      <c r="B2270" s="59" t="s">
        <v>451</v>
      </c>
      <c r="C2270" s="60">
        <v>46113</v>
      </c>
      <c r="D2270" s="58">
        <v>22025009632</v>
      </c>
      <c r="E2270" s="59" t="s">
        <v>3720</v>
      </c>
      <c r="F2270" s="61">
        <v>2763.13</v>
      </c>
      <c r="G2270" s="59" t="s">
        <v>1903</v>
      </c>
      <c r="H2270" s="59" t="s">
        <v>3721</v>
      </c>
      <c r="I2270" s="62">
        <v>220</v>
      </c>
      <c r="J2270" s="59" t="s">
        <v>455</v>
      </c>
      <c r="K2270" s="59" t="s">
        <v>455</v>
      </c>
      <c r="L2270" s="59" t="s">
        <v>456</v>
      </c>
      <c r="M2270" s="59" t="s">
        <v>457</v>
      </c>
      <c r="N2270" s="59" t="s">
        <v>458</v>
      </c>
      <c r="O2270" s="65" t="s">
        <v>280</v>
      </c>
      <c r="P2270" s="65" t="s">
        <v>3366</v>
      </c>
      <c r="Q2270" s="45" t="s">
        <v>397</v>
      </c>
      <c r="R2270" s="32" t="s">
        <v>232</v>
      </c>
      <c r="S2270" s="45" t="s">
        <v>75</v>
      </c>
      <c r="T2270" s="42" t="str">
        <f>VLOOKUP(Tabla1[[#This Row],[AREA]],Hoja1!A:B,2,FALSE)</f>
        <v>10. Personas mayores, familia y servicios sociales</v>
      </c>
      <c r="U2270" s="45" t="s">
        <v>130</v>
      </c>
      <c r="V2270" s="42" t="str">
        <f>VLOOKUP(Tabla1[[#This Row],[PROGRAMA]],Hoja1!A:B,2,FALSE)</f>
        <v>2311. Intervención social</v>
      </c>
      <c r="W2270" s="45">
        <v>63</v>
      </c>
      <c r="X2270" s="45">
        <v>633</v>
      </c>
    </row>
    <row r="2271" spans="1:24" x14ac:dyDescent="0.25">
      <c r="A2271" s="58">
        <v>220260016730</v>
      </c>
      <c r="B2271" s="59" t="s">
        <v>485</v>
      </c>
      <c r="C2271" s="60">
        <v>46157</v>
      </c>
      <c r="D2271" s="58">
        <v>22026001283</v>
      </c>
      <c r="E2271" s="59" t="s">
        <v>509</v>
      </c>
      <c r="F2271" s="61">
        <v>29.04</v>
      </c>
      <c r="G2271" s="59" t="s">
        <v>910</v>
      </c>
      <c r="H2271" s="59" t="s">
        <v>3699</v>
      </c>
      <c r="I2271" s="62">
        <v>300</v>
      </c>
      <c r="J2271" s="59" t="s">
        <v>455</v>
      </c>
      <c r="K2271" s="59" t="s">
        <v>455</v>
      </c>
      <c r="L2271" s="59" t="s">
        <v>473</v>
      </c>
      <c r="M2271" s="59" t="s">
        <v>457</v>
      </c>
      <c r="N2271" s="59" t="s">
        <v>458</v>
      </c>
      <c r="O2271" s="65" t="s">
        <v>280</v>
      </c>
      <c r="P2271" s="65" t="s">
        <v>3366</v>
      </c>
      <c r="Q2271" s="45" t="s">
        <v>396</v>
      </c>
      <c r="R2271" s="32" t="s">
        <v>231</v>
      </c>
      <c r="S2271" s="45" t="s">
        <v>75</v>
      </c>
      <c r="T2271" s="42" t="str">
        <f>VLOOKUP(Tabla1[[#This Row],[AREA]],Hoja1!A:B,2,FALSE)</f>
        <v>10. Personas mayores, familia y servicios sociales</v>
      </c>
      <c r="U2271" s="45" t="s">
        <v>132</v>
      </c>
      <c r="V2271" s="42" t="str">
        <f>VLOOKUP(Tabla1[[#This Row],[PROGRAMA]],Hoja1!A:B,2,FALSE)</f>
        <v>2312. Iniciativas sociales</v>
      </c>
      <c r="W2271" s="45">
        <v>21</v>
      </c>
      <c r="X2271" s="45">
        <v>212</v>
      </c>
    </row>
    <row r="2272" spans="1:24" x14ac:dyDescent="0.25">
      <c r="A2272" s="58">
        <v>220260019590</v>
      </c>
      <c r="B2272" s="59" t="s">
        <v>485</v>
      </c>
      <c r="C2272" s="60">
        <v>46171</v>
      </c>
      <c r="D2272" s="58">
        <v>22026001205</v>
      </c>
      <c r="E2272" s="59" t="s">
        <v>942</v>
      </c>
      <c r="F2272" s="61">
        <v>29.04</v>
      </c>
      <c r="G2272" s="59" t="s">
        <v>910</v>
      </c>
      <c r="H2272" s="59" t="s">
        <v>3722</v>
      </c>
      <c r="I2272" s="62">
        <v>300</v>
      </c>
      <c r="J2272" s="59" t="s">
        <v>455</v>
      </c>
      <c r="K2272" s="59" t="s">
        <v>455</v>
      </c>
      <c r="L2272" s="59" t="s">
        <v>506</v>
      </c>
      <c r="M2272" s="59" t="s">
        <v>457</v>
      </c>
      <c r="N2272" s="59" t="s">
        <v>458</v>
      </c>
      <c r="O2272" s="65" t="s">
        <v>280</v>
      </c>
      <c r="P2272" s="65" t="s">
        <v>3366</v>
      </c>
      <c r="Q2272" s="45" t="s">
        <v>396</v>
      </c>
      <c r="R2272" s="32" t="s">
        <v>231</v>
      </c>
      <c r="S2272" s="45" t="s">
        <v>72</v>
      </c>
      <c r="T2272" s="42" t="str">
        <f>VLOOKUP(Tabla1[[#This Row],[AREA]],Hoja1!A:B,2,FALSE)</f>
        <v>07. Medio ambiente</v>
      </c>
      <c r="U2272" s="45" t="s">
        <v>128</v>
      </c>
      <c r="V2272" s="42" t="str">
        <f>VLOOKUP(Tabla1[[#This Row],[PROGRAMA]],Hoja1!A:B,2,FALSE)</f>
        <v>1721. Protección del medio ambiente</v>
      </c>
      <c r="W2272" s="45">
        <v>22</v>
      </c>
      <c r="X2272" s="45">
        <v>22112</v>
      </c>
    </row>
    <row r="2273" spans="1:24" x14ac:dyDescent="0.25">
      <c r="A2273" s="58">
        <v>220260015926</v>
      </c>
      <c r="B2273" s="59" t="s">
        <v>485</v>
      </c>
      <c r="C2273" s="60">
        <v>46154</v>
      </c>
      <c r="D2273" s="58">
        <v>22026002213</v>
      </c>
      <c r="E2273" s="59" t="s">
        <v>2713</v>
      </c>
      <c r="F2273" s="61">
        <v>28.23</v>
      </c>
      <c r="G2273" s="59" t="s">
        <v>910</v>
      </c>
      <c r="H2273" s="59" t="s">
        <v>3723</v>
      </c>
      <c r="I2273" s="62">
        <v>300</v>
      </c>
      <c r="J2273" s="59" t="s">
        <v>455</v>
      </c>
      <c r="K2273" s="59" t="s">
        <v>455</v>
      </c>
      <c r="L2273" s="59" t="s">
        <v>473</v>
      </c>
      <c r="M2273" s="59" t="s">
        <v>457</v>
      </c>
      <c r="N2273" s="59" t="s">
        <v>458</v>
      </c>
      <c r="O2273" s="65" t="s">
        <v>280</v>
      </c>
      <c r="P2273" s="65" t="s">
        <v>3366</v>
      </c>
      <c r="Q2273" s="45" t="s">
        <v>396</v>
      </c>
      <c r="R2273" s="32" t="s">
        <v>231</v>
      </c>
      <c r="S2273" s="45" t="s">
        <v>66</v>
      </c>
      <c r="T2273" s="42" t="str">
        <f>VLOOKUP(Tabla1[[#This Row],[AREA]],Hoja1!A:B,2,FALSE)</f>
        <v>01. Alcaldía</v>
      </c>
      <c r="U2273" s="45" t="s">
        <v>265</v>
      </c>
      <c r="V2273" s="42" t="str">
        <f>VLOOKUP(Tabla1[[#This Row],[PROGRAMA]],Hoja1!A:B,2,FALSE)</f>
        <v>4331. Desarrollo empresarial</v>
      </c>
      <c r="W2273" s="45">
        <v>21</v>
      </c>
      <c r="X2273" s="45">
        <v>212</v>
      </c>
    </row>
    <row r="2274" spans="1:24" x14ac:dyDescent="0.25">
      <c r="A2274" s="58">
        <v>220260011161</v>
      </c>
      <c r="B2274" s="59" t="s">
        <v>485</v>
      </c>
      <c r="C2274" s="60">
        <v>46120</v>
      </c>
      <c r="D2274" s="58">
        <v>22026001284</v>
      </c>
      <c r="E2274" s="59" t="s">
        <v>509</v>
      </c>
      <c r="F2274" s="61">
        <v>24.43</v>
      </c>
      <c r="G2274" s="59" t="s">
        <v>910</v>
      </c>
      <c r="H2274" s="59" t="s">
        <v>3653</v>
      </c>
      <c r="I2274" s="62">
        <v>300</v>
      </c>
      <c r="J2274" s="59" t="s">
        <v>455</v>
      </c>
      <c r="K2274" s="59" t="s">
        <v>455</v>
      </c>
      <c r="L2274" s="59" t="s">
        <v>473</v>
      </c>
      <c r="M2274" s="59" t="s">
        <v>457</v>
      </c>
      <c r="N2274" s="59" t="s">
        <v>458</v>
      </c>
      <c r="O2274" s="65" t="s">
        <v>280</v>
      </c>
      <c r="P2274" s="65" t="s">
        <v>3366</v>
      </c>
      <c r="Q2274" s="45" t="s">
        <v>396</v>
      </c>
      <c r="R2274" s="32" t="s">
        <v>231</v>
      </c>
      <c r="S2274" s="45" t="s">
        <v>75</v>
      </c>
      <c r="T2274" s="42" t="str">
        <f>VLOOKUP(Tabla1[[#This Row],[AREA]],Hoja1!A:B,2,FALSE)</f>
        <v>10. Personas mayores, familia y servicios sociales</v>
      </c>
      <c r="U2274" s="45" t="s">
        <v>132</v>
      </c>
      <c r="V2274" s="42" t="str">
        <f>VLOOKUP(Tabla1[[#This Row],[PROGRAMA]],Hoja1!A:B,2,FALSE)</f>
        <v>2312. Iniciativas sociales</v>
      </c>
      <c r="W2274" s="45">
        <v>21</v>
      </c>
      <c r="X2274" s="45">
        <v>212</v>
      </c>
    </row>
    <row r="2275" spans="1:24" x14ac:dyDescent="0.25">
      <c r="A2275" s="58">
        <v>220260016480</v>
      </c>
      <c r="B2275" s="59" t="s">
        <v>485</v>
      </c>
      <c r="C2275" s="60">
        <v>46157</v>
      </c>
      <c r="D2275" s="58">
        <v>22026000436</v>
      </c>
      <c r="E2275" s="59" t="s">
        <v>535</v>
      </c>
      <c r="F2275" s="61">
        <v>22.87</v>
      </c>
      <c r="G2275" s="59" t="s">
        <v>910</v>
      </c>
      <c r="H2275" s="59" t="s">
        <v>3724</v>
      </c>
      <c r="I2275" s="62">
        <v>300</v>
      </c>
      <c r="J2275" s="59" t="s">
        <v>455</v>
      </c>
      <c r="K2275" s="59" t="s">
        <v>455</v>
      </c>
      <c r="L2275" s="59" t="s">
        <v>473</v>
      </c>
      <c r="M2275" s="59" t="s">
        <v>457</v>
      </c>
      <c r="N2275" s="59" t="s">
        <v>458</v>
      </c>
      <c r="O2275" s="65" t="s">
        <v>280</v>
      </c>
      <c r="P2275" s="65" t="s">
        <v>3366</v>
      </c>
      <c r="Q2275" s="45" t="s">
        <v>396</v>
      </c>
      <c r="R2275" s="32" t="s">
        <v>231</v>
      </c>
      <c r="S2275" s="45" t="s">
        <v>69</v>
      </c>
      <c r="T2275" s="42" t="str">
        <f>VLOOKUP(Tabla1[[#This Row],[AREA]],Hoja1!A:B,2,FALSE)</f>
        <v>03. Participación ciudadana y deportes</v>
      </c>
      <c r="U2275" s="45" t="s">
        <v>192</v>
      </c>
      <c r="V2275" s="42" t="str">
        <f>VLOOKUP(Tabla1[[#This Row],[PROGRAMA]],Hoja1!A:B,2,FALSE)</f>
        <v>9241. Participación ciudadana</v>
      </c>
      <c r="W2275" s="45">
        <v>21</v>
      </c>
      <c r="X2275" s="45">
        <v>212</v>
      </c>
    </row>
    <row r="2276" spans="1:24" x14ac:dyDescent="0.25">
      <c r="A2276" s="58">
        <v>220260018149</v>
      </c>
      <c r="B2276" s="59" t="s">
        <v>485</v>
      </c>
      <c r="C2276" s="60">
        <v>46168</v>
      </c>
      <c r="D2276" s="58">
        <v>22026000437</v>
      </c>
      <c r="E2276" s="59" t="s">
        <v>726</v>
      </c>
      <c r="F2276" s="61">
        <v>22.35</v>
      </c>
      <c r="G2276" s="59" t="s">
        <v>910</v>
      </c>
      <c r="H2276" s="59" t="s">
        <v>3725</v>
      </c>
      <c r="I2276" s="62">
        <v>300</v>
      </c>
      <c r="J2276" s="59" t="s">
        <v>455</v>
      </c>
      <c r="K2276" s="59" t="s">
        <v>455</v>
      </c>
      <c r="L2276" s="59" t="s">
        <v>473</v>
      </c>
      <c r="M2276" s="59" t="s">
        <v>457</v>
      </c>
      <c r="N2276" s="59" t="s">
        <v>458</v>
      </c>
      <c r="O2276" s="65" t="s">
        <v>280</v>
      </c>
      <c r="P2276" s="65" t="s">
        <v>3366</v>
      </c>
      <c r="Q2276" s="45" t="s">
        <v>396</v>
      </c>
      <c r="R2276" s="32" t="s">
        <v>231</v>
      </c>
      <c r="S2276" s="45" t="s">
        <v>69</v>
      </c>
      <c r="T2276" s="42" t="str">
        <f>VLOOKUP(Tabla1[[#This Row],[AREA]],Hoja1!A:B,2,FALSE)</f>
        <v>03. Participación ciudadana y deportes</v>
      </c>
      <c r="U2276" s="45" t="s">
        <v>192</v>
      </c>
      <c r="V2276" s="42" t="str">
        <f>VLOOKUP(Tabla1[[#This Row],[PROGRAMA]],Hoja1!A:B,2,FALSE)</f>
        <v>9241. Participación ciudadana</v>
      </c>
      <c r="W2276" s="45">
        <v>21</v>
      </c>
      <c r="X2276" s="45">
        <v>213</v>
      </c>
    </row>
    <row r="2277" spans="1:24" x14ac:dyDescent="0.25">
      <c r="A2277" s="58">
        <v>220260012501</v>
      </c>
      <c r="B2277" s="59" t="s">
        <v>485</v>
      </c>
      <c r="C2277" s="60">
        <v>46132</v>
      </c>
      <c r="D2277" s="58">
        <v>22026000436</v>
      </c>
      <c r="E2277" s="59" t="s">
        <v>535</v>
      </c>
      <c r="F2277" s="61">
        <v>19.88</v>
      </c>
      <c r="G2277" s="59" t="s">
        <v>910</v>
      </c>
      <c r="H2277" s="59" t="s">
        <v>3726</v>
      </c>
      <c r="I2277" s="62">
        <v>300</v>
      </c>
      <c r="J2277" s="59" t="s">
        <v>455</v>
      </c>
      <c r="K2277" s="59" t="s">
        <v>455</v>
      </c>
      <c r="L2277" s="59" t="s">
        <v>473</v>
      </c>
      <c r="M2277" s="59" t="s">
        <v>457</v>
      </c>
      <c r="N2277" s="59" t="s">
        <v>458</v>
      </c>
      <c r="O2277" s="65" t="s">
        <v>280</v>
      </c>
      <c r="P2277" s="65" t="s">
        <v>3366</v>
      </c>
      <c r="Q2277" s="45" t="s">
        <v>396</v>
      </c>
      <c r="R2277" s="32" t="s">
        <v>231</v>
      </c>
      <c r="S2277" s="45" t="s">
        <v>69</v>
      </c>
      <c r="T2277" s="42" t="str">
        <f>VLOOKUP(Tabla1[[#This Row],[AREA]],Hoja1!A:B,2,FALSE)</f>
        <v>03. Participación ciudadana y deportes</v>
      </c>
      <c r="U2277" s="45" t="s">
        <v>192</v>
      </c>
      <c r="V2277" s="42" t="str">
        <f>VLOOKUP(Tabla1[[#This Row],[PROGRAMA]],Hoja1!A:B,2,FALSE)</f>
        <v>9241. Participación ciudadana</v>
      </c>
      <c r="W2277" s="45">
        <v>21</v>
      </c>
      <c r="X2277" s="45">
        <v>212</v>
      </c>
    </row>
    <row r="2278" spans="1:24" x14ac:dyDescent="0.25">
      <c r="A2278" s="58">
        <v>220260019580</v>
      </c>
      <c r="B2278" s="59" t="s">
        <v>485</v>
      </c>
      <c r="C2278" s="60">
        <v>46171</v>
      </c>
      <c r="D2278" s="58">
        <v>22026002935</v>
      </c>
      <c r="E2278" s="59" t="s">
        <v>2713</v>
      </c>
      <c r="F2278" s="61">
        <v>13.07</v>
      </c>
      <c r="G2278" s="59" t="s">
        <v>910</v>
      </c>
      <c r="H2278" s="59" t="s">
        <v>3727</v>
      </c>
      <c r="I2278" s="62">
        <v>300</v>
      </c>
      <c r="J2278" s="59" t="s">
        <v>455</v>
      </c>
      <c r="K2278" s="59" t="s">
        <v>455</v>
      </c>
      <c r="L2278" s="59" t="s">
        <v>473</v>
      </c>
      <c r="M2278" s="59" t="s">
        <v>457</v>
      </c>
      <c r="N2278" s="59" t="s">
        <v>458</v>
      </c>
      <c r="O2278" s="65" t="s">
        <v>280</v>
      </c>
      <c r="P2278" s="65" t="s">
        <v>3366</v>
      </c>
      <c r="Q2278" s="45" t="s">
        <v>396</v>
      </c>
      <c r="R2278" s="32" t="s">
        <v>231</v>
      </c>
      <c r="S2278" s="45" t="s">
        <v>66</v>
      </c>
      <c r="T2278" s="42" t="str">
        <f>VLOOKUP(Tabla1[[#This Row],[AREA]],Hoja1!A:B,2,FALSE)</f>
        <v>01. Alcaldía</v>
      </c>
      <c r="U2278" s="45" t="s">
        <v>265</v>
      </c>
      <c r="V2278" s="42" t="str">
        <f>VLOOKUP(Tabla1[[#This Row],[PROGRAMA]],Hoja1!A:B,2,FALSE)</f>
        <v>4331. Desarrollo empresarial</v>
      </c>
      <c r="W2278" s="45">
        <v>21</v>
      </c>
      <c r="X2278" s="45">
        <v>212</v>
      </c>
    </row>
    <row r="2279" spans="1:24" x14ac:dyDescent="0.25">
      <c r="A2279" s="58">
        <v>220260016472</v>
      </c>
      <c r="B2279" s="59" t="s">
        <v>485</v>
      </c>
      <c r="C2279" s="60">
        <v>46157</v>
      </c>
      <c r="D2279" s="58">
        <v>22026001980</v>
      </c>
      <c r="E2279" s="59" t="s">
        <v>870</v>
      </c>
      <c r="F2279" s="61">
        <v>11.63</v>
      </c>
      <c r="G2279" s="59" t="s">
        <v>910</v>
      </c>
      <c r="H2279" s="59" t="s">
        <v>3728</v>
      </c>
      <c r="I2279" s="62">
        <v>300</v>
      </c>
      <c r="J2279" s="59" t="s">
        <v>455</v>
      </c>
      <c r="K2279" s="59" t="s">
        <v>455</v>
      </c>
      <c r="L2279" s="59" t="s">
        <v>473</v>
      </c>
      <c r="M2279" s="59" t="s">
        <v>457</v>
      </c>
      <c r="N2279" s="59" t="s">
        <v>458</v>
      </c>
      <c r="O2279" s="65" t="s">
        <v>280</v>
      </c>
      <c r="P2279" s="65" t="s">
        <v>3366</v>
      </c>
      <c r="Q2279" s="45" t="s">
        <v>396</v>
      </c>
      <c r="R2279" s="32" t="s">
        <v>231</v>
      </c>
      <c r="S2279" s="45" t="s">
        <v>262</v>
      </c>
      <c r="T2279" s="42" t="str">
        <f>VLOOKUP(Tabla1[[#This Row],[AREA]],Hoja1!A:B,2,FALSE)</f>
        <v>11. Salud pública y seguridad ciudadana</v>
      </c>
      <c r="U2279" s="45" t="s">
        <v>141</v>
      </c>
      <c r="V2279" s="42" t="str">
        <f>VLOOKUP(Tabla1[[#This Row],[PROGRAMA]],Hoja1!A:B,2,FALSE)</f>
        <v>3111. Protección de la salubridad pública</v>
      </c>
      <c r="W2279" s="45">
        <v>22</v>
      </c>
      <c r="X2279" s="45">
        <v>22199</v>
      </c>
    </row>
    <row r="2280" spans="1:24" x14ac:dyDescent="0.25">
      <c r="A2280" s="58">
        <v>220260012429</v>
      </c>
      <c r="B2280" s="59" t="s">
        <v>485</v>
      </c>
      <c r="C2280" s="60">
        <v>46132</v>
      </c>
      <c r="D2280" s="58">
        <v>22026000427</v>
      </c>
      <c r="E2280" s="59" t="s">
        <v>992</v>
      </c>
      <c r="F2280" s="61">
        <v>10.83</v>
      </c>
      <c r="G2280" s="59" t="s">
        <v>910</v>
      </c>
      <c r="H2280" s="59" t="s">
        <v>3729</v>
      </c>
      <c r="I2280" s="62">
        <v>300</v>
      </c>
      <c r="J2280" s="59" t="s">
        <v>455</v>
      </c>
      <c r="K2280" s="59" t="s">
        <v>455</v>
      </c>
      <c r="L2280" s="59" t="s">
        <v>473</v>
      </c>
      <c r="M2280" s="59" t="s">
        <v>457</v>
      </c>
      <c r="N2280" s="59" t="s">
        <v>458</v>
      </c>
      <c r="O2280" s="65" t="s">
        <v>280</v>
      </c>
      <c r="P2280" s="65" t="s">
        <v>3366</v>
      </c>
      <c r="Q2280" s="45" t="s">
        <v>396</v>
      </c>
      <c r="R2280" s="32" t="s">
        <v>231</v>
      </c>
      <c r="S2280" s="45" t="s">
        <v>262</v>
      </c>
      <c r="T2280" s="42" t="str">
        <f>VLOOKUP(Tabla1[[#This Row],[AREA]],Hoja1!A:B,2,FALSE)</f>
        <v>11. Salud pública y seguridad ciudadana</v>
      </c>
      <c r="U2280" s="45" t="s">
        <v>121</v>
      </c>
      <c r="V2280" s="42" t="str">
        <f>VLOOKUP(Tabla1[[#This Row],[PROGRAMA]],Hoja1!A:B,2,FALSE)</f>
        <v>1631. Limpieza viaria</v>
      </c>
      <c r="W2280" s="45">
        <v>22</v>
      </c>
      <c r="X2280" s="45">
        <v>22199</v>
      </c>
    </row>
    <row r="2281" spans="1:24" x14ac:dyDescent="0.25">
      <c r="A2281" s="58">
        <v>220260019588</v>
      </c>
      <c r="B2281" s="59" t="s">
        <v>485</v>
      </c>
      <c r="C2281" s="60">
        <v>46171</v>
      </c>
      <c r="D2281" s="58">
        <v>22026000691</v>
      </c>
      <c r="E2281" s="59" t="s">
        <v>971</v>
      </c>
      <c r="F2281" s="61">
        <v>825.07</v>
      </c>
      <c r="G2281" s="59" t="s">
        <v>2723</v>
      </c>
      <c r="H2281" s="59" t="s">
        <v>3730</v>
      </c>
      <c r="I2281" s="62">
        <v>300</v>
      </c>
      <c r="J2281" s="59" t="s">
        <v>455</v>
      </c>
      <c r="K2281" s="59" t="s">
        <v>455</v>
      </c>
      <c r="L2281" s="59" t="s">
        <v>456</v>
      </c>
      <c r="M2281" s="59" t="s">
        <v>457</v>
      </c>
      <c r="N2281" s="59" t="s">
        <v>458</v>
      </c>
      <c r="O2281" s="65" t="s">
        <v>280</v>
      </c>
      <c r="P2281" s="65" t="s">
        <v>3366</v>
      </c>
      <c r="Q2281" s="45" t="s">
        <v>396</v>
      </c>
      <c r="R2281" s="32" t="s">
        <v>231</v>
      </c>
      <c r="S2281" s="45" t="s">
        <v>262</v>
      </c>
      <c r="T2281" s="42" t="str">
        <f>VLOOKUP(Tabla1[[#This Row],[AREA]],Hoja1!A:B,2,FALSE)</f>
        <v>11. Salud pública y seguridad ciudadana</v>
      </c>
      <c r="U2281" s="45" t="s">
        <v>118</v>
      </c>
      <c r="V2281" s="42" t="str">
        <f>VLOOKUP(Tabla1[[#This Row],[PROGRAMA]],Hoja1!A:B,2,FALSE)</f>
        <v>1621. Recogida de residuos</v>
      </c>
      <c r="W2281" s="45">
        <v>21</v>
      </c>
      <c r="X2281" s="45">
        <v>214</v>
      </c>
    </row>
    <row r="2282" spans="1:24" x14ac:dyDescent="0.25">
      <c r="A2282" s="58">
        <v>220260015451</v>
      </c>
      <c r="B2282" s="59" t="s">
        <v>485</v>
      </c>
      <c r="C2282" s="60">
        <v>46150</v>
      </c>
      <c r="D2282" s="58">
        <v>22026000427</v>
      </c>
      <c r="E2282" s="59" t="s">
        <v>992</v>
      </c>
      <c r="F2282" s="61">
        <v>1161.0899999999999</v>
      </c>
      <c r="G2282" s="59" t="s">
        <v>3731</v>
      </c>
      <c r="H2282" s="59" t="s">
        <v>3729</v>
      </c>
      <c r="I2282" s="62">
        <v>300</v>
      </c>
      <c r="J2282" s="59" t="s">
        <v>455</v>
      </c>
      <c r="K2282" s="59" t="s">
        <v>455</v>
      </c>
      <c r="L2282" s="59" t="s">
        <v>473</v>
      </c>
      <c r="M2282" s="59" t="s">
        <v>457</v>
      </c>
      <c r="N2282" s="59" t="s">
        <v>458</v>
      </c>
      <c r="O2282" s="65" t="s">
        <v>280</v>
      </c>
      <c r="P2282" s="65" t="s">
        <v>3366</v>
      </c>
      <c r="Q2282" s="45" t="s">
        <v>396</v>
      </c>
      <c r="R2282" s="32" t="s">
        <v>231</v>
      </c>
      <c r="S2282" s="45" t="s">
        <v>262</v>
      </c>
      <c r="T2282" s="42" t="str">
        <f>VLOOKUP(Tabla1[[#This Row],[AREA]],Hoja1!A:B,2,FALSE)</f>
        <v>11. Salud pública y seguridad ciudadana</v>
      </c>
      <c r="U2282" s="45" t="s">
        <v>121</v>
      </c>
      <c r="V2282" s="42" t="str">
        <f>VLOOKUP(Tabla1[[#This Row],[PROGRAMA]],Hoja1!A:B,2,FALSE)</f>
        <v>1631. Limpieza viaria</v>
      </c>
      <c r="W2282" s="45">
        <v>22</v>
      </c>
      <c r="X2282" s="45">
        <v>22199</v>
      </c>
    </row>
    <row r="2283" spans="1:24" x14ac:dyDescent="0.25">
      <c r="A2283" s="58">
        <v>220260018257</v>
      </c>
      <c r="B2283" s="59" t="s">
        <v>485</v>
      </c>
      <c r="C2283" s="60">
        <v>46168</v>
      </c>
      <c r="D2283" s="58">
        <v>22026000422</v>
      </c>
      <c r="E2283" s="59" t="s">
        <v>2707</v>
      </c>
      <c r="F2283" s="61">
        <v>113.14</v>
      </c>
      <c r="G2283" s="59" t="s">
        <v>3731</v>
      </c>
      <c r="H2283" s="59" t="s">
        <v>2708</v>
      </c>
      <c r="I2283" s="62">
        <v>300</v>
      </c>
      <c r="J2283" s="59" t="s">
        <v>455</v>
      </c>
      <c r="K2283" s="59" t="s">
        <v>455</v>
      </c>
      <c r="L2283" s="59" t="s">
        <v>473</v>
      </c>
      <c r="M2283" s="59" t="s">
        <v>457</v>
      </c>
      <c r="N2283" s="59" t="s">
        <v>458</v>
      </c>
      <c r="O2283" s="65" t="s">
        <v>280</v>
      </c>
      <c r="P2283" s="65" t="s">
        <v>3366</v>
      </c>
      <c r="Q2283" s="45" t="s">
        <v>396</v>
      </c>
      <c r="R2283" s="32" t="s">
        <v>231</v>
      </c>
      <c r="S2283" s="45" t="s">
        <v>262</v>
      </c>
      <c r="T2283" s="42" t="str">
        <f>VLOOKUP(Tabla1[[#This Row],[AREA]],Hoja1!A:B,2,FALSE)</f>
        <v>11. Salud pública y seguridad ciudadana</v>
      </c>
      <c r="U2283" s="45" t="s">
        <v>118</v>
      </c>
      <c r="V2283" s="42" t="str">
        <f>VLOOKUP(Tabla1[[#This Row],[PROGRAMA]],Hoja1!A:B,2,FALSE)</f>
        <v>1621. Recogida de residuos</v>
      </c>
      <c r="W2283" s="45">
        <v>22</v>
      </c>
      <c r="X2283" s="45">
        <v>22199</v>
      </c>
    </row>
    <row r="2284" spans="1:24" x14ac:dyDescent="0.25">
      <c r="A2284" s="58">
        <v>220260017643</v>
      </c>
      <c r="B2284" s="59" t="s">
        <v>485</v>
      </c>
      <c r="C2284" s="60">
        <v>46164</v>
      </c>
      <c r="D2284" s="58">
        <v>22025002781</v>
      </c>
      <c r="E2284" s="59" t="s">
        <v>3684</v>
      </c>
      <c r="F2284" s="61">
        <v>771.11</v>
      </c>
      <c r="G2284" s="59" t="s">
        <v>998</v>
      </c>
      <c r="H2284" s="59" t="s">
        <v>3732</v>
      </c>
      <c r="I2284" s="62">
        <v>300</v>
      </c>
      <c r="J2284" s="59" t="s">
        <v>1000</v>
      </c>
      <c r="K2284" s="59" t="s">
        <v>1000</v>
      </c>
      <c r="L2284" s="59" t="s">
        <v>456</v>
      </c>
      <c r="M2284" s="59" t="s">
        <v>457</v>
      </c>
      <c r="N2284" s="59" t="s">
        <v>458</v>
      </c>
      <c r="O2284" s="65" t="s">
        <v>280</v>
      </c>
      <c r="P2284" s="65" t="s">
        <v>3366</v>
      </c>
      <c r="Q2284" s="45">
        <v>6</v>
      </c>
      <c r="R2284" s="32" t="s">
        <v>232</v>
      </c>
      <c r="S2284" s="45" t="s">
        <v>73</v>
      </c>
      <c r="T2284" s="42" t="str">
        <f>VLOOKUP(Tabla1[[#This Row],[AREA]],Hoja1!A:B,2,FALSE)</f>
        <v>08. Tráfico y movilidad</v>
      </c>
      <c r="U2284" s="45">
        <v>1532</v>
      </c>
      <c r="V2284" s="42" t="str">
        <f>VLOOKUP(Tabla1[[#This Row],[PROGRAMA]],Hoja1!A:B,2,FALSE)</f>
        <v>1532. Pavimentación vias públicas y otros servicios urbanísticos</v>
      </c>
      <c r="W2284" s="45">
        <v>61</v>
      </c>
      <c r="X2284" s="45">
        <v>619</v>
      </c>
    </row>
    <row r="2285" spans="1:24" x14ac:dyDescent="0.25">
      <c r="A2285" s="58">
        <v>220260015894</v>
      </c>
      <c r="B2285" s="59" t="s">
        <v>485</v>
      </c>
      <c r="C2285" s="60">
        <v>46154</v>
      </c>
      <c r="D2285" s="58">
        <v>22026000689</v>
      </c>
      <c r="E2285" s="59" t="s">
        <v>971</v>
      </c>
      <c r="F2285" s="61">
        <v>1340.28</v>
      </c>
      <c r="G2285" s="59" t="s">
        <v>2730</v>
      </c>
      <c r="H2285" s="59" t="s">
        <v>2622</v>
      </c>
      <c r="I2285" s="62">
        <v>300</v>
      </c>
      <c r="J2285" s="59" t="s">
        <v>455</v>
      </c>
      <c r="K2285" s="59" t="s">
        <v>455</v>
      </c>
      <c r="L2285" s="59" t="s">
        <v>473</v>
      </c>
      <c r="M2285" s="59" t="s">
        <v>457</v>
      </c>
      <c r="N2285" s="59" t="s">
        <v>458</v>
      </c>
      <c r="O2285" s="65" t="s">
        <v>280</v>
      </c>
      <c r="P2285" s="65" t="s">
        <v>3366</v>
      </c>
      <c r="Q2285" s="45" t="s">
        <v>396</v>
      </c>
      <c r="R2285" s="32" t="s">
        <v>231</v>
      </c>
      <c r="S2285" s="45" t="s">
        <v>262</v>
      </c>
      <c r="T2285" s="42" t="str">
        <f>VLOOKUP(Tabla1[[#This Row],[AREA]],Hoja1!A:B,2,FALSE)</f>
        <v>11. Salud pública y seguridad ciudadana</v>
      </c>
      <c r="U2285" s="45" t="s">
        <v>118</v>
      </c>
      <c r="V2285" s="42" t="str">
        <f>VLOOKUP(Tabla1[[#This Row],[PROGRAMA]],Hoja1!A:B,2,FALSE)</f>
        <v>1621. Recogida de residuos</v>
      </c>
      <c r="W2285" s="45">
        <v>21</v>
      </c>
      <c r="X2285" s="45">
        <v>214</v>
      </c>
    </row>
    <row r="2286" spans="1:24" x14ac:dyDescent="0.25">
      <c r="A2286" s="58">
        <v>220260012349</v>
      </c>
      <c r="B2286" s="59" t="s">
        <v>485</v>
      </c>
      <c r="C2286" s="60">
        <v>46132</v>
      </c>
      <c r="D2286" s="58">
        <v>22026000689</v>
      </c>
      <c r="E2286" s="59" t="s">
        <v>971</v>
      </c>
      <c r="F2286" s="61">
        <v>893.51</v>
      </c>
      <c r="G2286" s="59" t="s">
        <v>2730</v>
      </c>
      <c r="H2286" s="59" t="s">
        <v>3733</v>
      </c>
      <c r="I2286" s="62">
        <v>300</v>
      </c>
      <c r="J2286" s="59" t="s">
        <v>455</v>
      </c>
      <c r="K2286" s="59" t="s">
        <v>455</v>
      </c>
      <c r="L2286" s="59" t="s">
        <v>473</v>
      </c>
      <c r="M2286" s="59" t="s">
        <v>457</v>
      </c>
      <c r="N2286" s="59" t="s">
        <v>458</v>
      </c>
      <c r="O2286" s="65" t="s">
        <v>280</v>
      </c>
      <c r="P2286" s="65" t="s">
        <v>3366</v>
      </c>
      <c r="Q2286" s="45" t="s">
        <v>396</v>
      </c>
      <c r="R2286" s="32" t="s">
        <v>231</v>
      </c>
      <c r="S2286" s="45" t="s">
        <v>262</v>
      </c>
      <c r="T2286" s="42" t="str">
        <f>VLOOKUP(Tabla1[[#This Row],[AREA]],Hoja1!A:B,2,FALSE)</f>
        <v>11. Salud pública y seguridad ciudadana</v>
      </c>
      <c r="U2286" s="45" t="s">
        <v>118</v>
      </c>
      <c r="V2286" s="42" t="str">
        <f>VLOOKUP(Tabla1[[#This Row],[PROGRAMA]],Hoja1!A:B,2,FALSE)</f>
        <v>1621. Recogida de residuos</v>
      </c>
      <c r="W2286" s="45">
        <v>21</v>
      </c>
      <c r="X2286" s="45">
        <v>214</v>
      </c>
    </row>
    <row r="2287" spans="1:24" x14ac:dyDescent="0.25">
      <c r="A2287" s="58">
        <v>220260012351</v>
      </c>
      <c r="B2287" s="59" t="s">
        <v>485</v>
      </c>
      <c r="C2287" s="60">
        <v>46132</v>
      </c>
      <c r="D2287" s="58">
        <v>22026000689</v>
      </c>
      <c r="E2287" s="59" t="s">
        <v>971</v>
      </c>
      <c r="F2287" s="61">
        <v>893.51</v>
      </c>
      <c r="G2287" s="59" t="s">
        <v>2730</v>
      </c>
      <c r="H2287" s="59" t="s">
        <v>3733</v>
      </c>
      <c r="I2287" s="62">
        <v>300</v>
      </c>
      <c r="J2287" s="59" t="s">
        <v>455</v>
      </c>
      <c r="K2287" s="59" t="s">
        <v>455</v>
      </c>
      <c r="L2287" s="59" t="s">
        <v>473</v>
      </c>
      <c r="M2287" s="59" t="s">
        <v>457</v>
      </c>
      <c r="N2287" s="59" t="s">
        <v>458</v>
      </c>
      <c r="O2287" s="65" t="s">
        <v>280</v>
      </c>
      <c r="P2287" s="65" t="s">
        <v>3366</v>
      </c>
      <c r="Q2287" s="45" t="s">
        <v>396</v>
      </c>
      <c r="R2287" s="32" t="s">
        <v>231</v>
      </c>
      <c r="S2287" s="45" t="s">
        <v>262</v>
      </c>
      <c r="T2287" s="42" t="str">
        <f>VLOOKUP(Tabla1[[#This Row],[AREA]],Hoja1!A:B,2,FALSE)</f>
        <v>11. Salud pública y seguridad ciudadana</v>
      </c>
      <c r="U2287" s="45" t="s">
        <v>118</v>
      </c>
      <c r="V2287" s="42" t="str">
        <f>VLOOKUP(Tabla1[[#This Row],[PROGRAMA]],Hoja1!A:B,2,FALSE)</f>
        <v>1621. Recogida de residuos</v>
      </c>
      <c r="W2287" s="45">
        <v>21</v>
      </c>
      <c r="X2287" s="45">
        <v>214</v>
      </c>
    </row>
    <row r="2288" spans="1:24" x14ac:dyDescent="0.25">
      <c r="A2288" s="58">
        <v>220260019598</v>
      </c>
      <c r="B2288" s="59" t="s">
        <v>485</v>
      </c>
      <c r="C2288" s="60">
        <v>46171</v>
      </c>
      <c r="D2288" s="58">
        <v>22026001173</v>
      </c>
      <c r="E2288" s="59" t="s">
        <v>2480</v>
      </c>
      <c r="F2288" s="61">
        <v>800.39</v>
      </c>
      <c r="G2288" s="59" t="s">
        <v>2734</v>
      </c>
      <c r="H2288" s="59" t="s">
        <v>3734</v>
      </c>
      <c r="I2288" s="62">
        <v>300</v>
      </c>
      <c r="J2288" s="59" t="s">
        <v>455</v>
      </c>
      <c r="K2288" s="59" t="s">
        <v>455</v>
      </c>
      <c r="L2288" s="59" t="s">
        <v>456</v>
      </c>
      <c r="M2288" s="59" t="s">
        <v>457</v>
      </c>
      <c r="N2288" s="59" t="s">
        <v>458</v>
      </c>
      <c r="O2288" s="65" t="s">
        <v>280</v>
      </c>
      <c r="P2288" s="65" t="s">
        <v>3366</v>
      </c>
      <c r="Q2288" s="45" t="s">
        <v>396</v>
      </c>
      <c r="R2288" s="32" t="s">
        <v>231</v>
      </c>
      <c r="S2288" s="45" t="s">
        <v>72</v>
      </c>
      <c r="T2288" s="42" t="str">
        <f>VLOOKUP(Tabla1[[#This Row],[AREA]],Hoja1!A:B,2,FALSE)</f>
        <v>07. Medio ambiente</v>
      </c>
      <c r="U2288" s="45" t="s">
        <v>126</v>
      </c>
      <c r="V2288" s="42" t="str">
        <f>VLOOKUP(Tabla1[[#This Row],[PROGRAMA]],Hoja1!A:B,2,FALSE)</f>
        <v>1711. Parques y jardines</v>
      </c>
      <c r="W2288" s="45">
        <v>21</v>
      </c>
      <c r="X2288" s="45">
        <v>213</v>
      </c>
    </row>
    <row r="2289" spans="1:24" x14ac:dyDescent="0.25">
      <c r="A2289" s="58">
        <v>220260018057</v>
      </c>
      <c r="B2289" s="59" t="s">
        <v>485</v>
      </c>
      <c r="C2289" s="60">
        <v>46168</v>
      </c>
      <c r="D2289" s="58">
        <v>22026001173</v>
      </c>
      <c r="E2289" s="59" t="s">
        <v>2480</v>
      </c>
      <c r="F2289" s="61">
        <v>687.2</v>
      </c>
      <c r="G2289" s="59" t="s">
        <v>2734</v>
      </c>
      <c r="H2289" s="59" t="s">
        <v>3735</v>
      </c>
      <c r="I2289" s="62">
        <v>300</v>
      </c>
      <c r="J2289" s="59" t="s">
        <v>455</v>
      </c>
      <c r="K2289" s="59" t="s">
        <v>455</v>
      </c>
      <c r="L2289" s="59" t="s">
        <v>456</v>
      </c>
      <c r="M2289" s="59" t="s">
        <v>457</v>
      </c>
      <c r="N2289" s="59" t="s">
        <v>458</v>
      </c>
      <c r="O2289" s="65" t="s">
        <v>280</v>
      </c>
      <c r="P2289" s="65" t="s">
        <v>3366</v>
      </c>
      <c r="Q2289" s="45" t="s">
        <v>396</v>
      </c>
      <c r="R2289" s="32" t="s">
        <v>231</v>
      </c>
      <c r="S2289" s="45" t="s">
        <v>72</v>
      </c>
      <c r="T2289" s="42" t="str">
        <f>VLOOKUP(Tabla1[[#This Row],[AREA]],Hoja1!A:B,2,FALSE)</f>
        <v>07. Medio ambiente</v>
      </c>
      <c r="U2289" s="45" t="s">
        <v>126</v>
      </c>
      <c r="V2289" s="42" t="str">
        <f>VLOOKUP(Tabla1[[#This Row],[PROGRAMA]],Hoja1!A:B,2,FALSE)</f>
        <v>1711. Parques y jardines</v>
      </c>
      <c r="W2289" s="45">
        <v>21</v>
      </c>
      <c r="X2289" s="45">
        <v>213</v>
      </c>
    </row>
    <row r="2290" spans="1:24" x14ac:dyDescent="0.25">
      <c r="A2290" s="58">
        <v>220260012463</v>
      </c>
      <c r="B2290" s="59" t="s">
        <v>485</v>
      </c>
      <c r="C2290" s="60">
        <v>46132</v>
      </c>
      <c r="D2290" s="58">
        <v>22026000427</v>
      </c>
      <c r="E2290" s="59" t="s">
        <v>992</v>
      </c>
      <c r="F2290" s="61">
        <v>1045.44</v>
      </c>
      <c r="G2290" s="59" t="s">
        <v>39</v>
      </c>
      <c r="H2290" s="59" t="s">
        <v>3729</v>
      </c>
      <c r="I2290" s="62">
        <v>300</v>
      </c>
      <c r="J2290" s="59" t="s">
        <v>455</v>
      </c>
      <c r="K2290" s="59" t="s">
        <v>455</v>
      </c>
      <c r="L2290" s="59" t="s">
        <v>473</v>
      </c>
      <c r="M2290" s="59" t="s">
        <v>457</v>
      </c>
      <c r="N2290" s="59" t="s">
        <v>458</v>
      </c>
      <c r="O2290" s="65" t="s">
        <v>280</v>
      </c>
      <c r="P2290" s="65" t="s">
        <v>3366</v>
      </c>
      <c r="Q2290" s="45" t="s">
        <v>396</v>
      </c>
      <c r="R2290" s="32" t="s">
        <v>231</v>
      </c>
      <c r="S2290" s="45" t="s">
        <v>262</v>
      </c>
      <c r="T2290" s="42" t="str">
        <f>VLOOKUP(Tabla1[[#This Row],[AREA]],Hoja1!A:B,2,FALSE)</f>
        <v>11. Salud pública y seguridad ciudadana</v>
      </c>
      <c r="U2290" s="45" t="s">
        <v>121</v>
      </c>
      <c r="V2290" s="42" t="str">
        <f>VLOOKUP(Tabla1[[#This Row],[PROGRAMA]],Hoja1!A:B,2,FALSE)</f>
        <v>1631. Limpieza viaria</v>
      </c>
      <c r="W2290" s="45">
        <v>22</v>
      </c>
      <c r="X2290" s="45">
        <v>22199</v>
      </c>
    </row>
    <row r="2291" spans="1:24" x14ac:dyDescent="0.25">
      <c r="A2291" s="58">
        <v>220260015938</v>
      </c>
      <c r="B2291" s="59" t="s">
        <v>485</v>
      </c>
      <c r="C2291" s="60">
        <v>46154</v>
      </c>
      <c r="D2291" s="58">
        <v>22026001980</v>
      </c>
      <c r="E2291" s="59" t="s">
        <v>870</v>
      </c>
      <c r="F2291" s="61">
        <v>493.68</v>
      </c>
      <c r="G2291" s="59" t="s">
        <v>39</v>
      </c>
      <c r="H2291" s="59" t="s">
        <v>3736</v>
      </c>
      <c r="I2291" s="62">
        <v>300</v>
      </c>
      <c r="J2291" s="59" t="s">
        <v>455</v>
      </c>
      <c r="K2291" s="59" t="s">
        <v>455</v>
      </c>
      <c r="L2291" s="59" t="s">
        <v>473</v>
      </c>
      <c r="M2291" s="59" t="s">
        <v>457</v>
      </c>
      <c r="N2291" s="59" t="s">
        <v>458</v>
      </c>
      <c r="O2291" s="65" t="s">
        <v>280</v>
      </c>
      <c r="P2291" s="65" t="s">
        <v>3366</v>
      </c>
      <c r="Q2291" s="45" t="s">
        <v>396</v>
      </c>
      <c r="R2291" s="32" t="s">
        <v>231</v>
      </c>
      <c r="S2291" s="45" t="s">
        <v>262</v>
      </c>
      <c r="T2291" s="42" t="str">
        <f>VLOOKUP(Tabla1[[#This Row],[AREA]],Hoja1!A:B,2,FALSE)</f>
        <v>11. Salud pública y seguridad ciudadana</v>
      </c>
      <c r="U2291" s="45" t="s">
        <v>141</v>
      </c>
      <c r="V2291" s="42" t="str">
        <f>VLOOKUP(Tabla1[[#This Row],[PROGRAMA]],Hoja1!A:B,2,FALSE)</f>
        <v>3111. Protección de la salubridad pública</v>
      </c>
      <c r="W2291" s="45">
        <v>22</v>
      </c>
      <c r="X2291" s="45">
        <v>22199</v>
      </c>
    </row>
    <row r="2292" spans="1:24" x14ac:dyDescent="0.25">
      <c r="A2292" s="58">
        <v>220260012461</v>
      </c>
      <c r="B2292" s="59" t="s">
        <v>485</v>
      </c>
      <c r="C2292" s="60">
        <v>46132</v>
      </c>
      <c r="D2292" s="58">
        <v>22026000422</v>
      </c>
      <c r="E2292" s="59" t="s">
        <v>2707</v>
      </c>
      <c r="F2292" s="61">
        <v>354.35</v>
      </c>
      <c r="G2292" s="59" t="s">
        <v>39</v>
      </c>
      <c r="H2292" s="59" t="s">
        <v>2708</v>
      </c>
      <c r="I2292" s="62">
        <v>300</v>
      </c>
      <c r="J2292" s="59" t="s">
        <v>455</v>
      </c>
      <c r="K2292" s="59" t="s">
        <v>455</v>
      </c>
      <c r="L2292" s="59" t="s">
        <v>473</v>
      </c>
      <c r="M2292" s="59" t="s">
        <v>457</v>
      </c>
      <c r="N2292" s="59" t="s">
        <v>458</v>
      </c>
      <c r="O2292" s="65" t="s">
        <v>280</v>
      </c>
      <c r="P2292" s="65" t="s">
        <v>3366</v>
      </c>
      <c r="Q2292" s="45" t="s">
        <v>396</v>
      </c>
      <c r="R2292" s="32" t="s">
        <v>231</v>
      </c>
      <c r="S2292" s="45" t="s">
        <v>262</v>
      </c>
      <c r="T2292" s="42" t="str">
        <f>VLOOKUP(Tabla1[[#This Row],[AREA]],Hoja1!A:B,2,FALSE)</f>
        <v>11. Salud pública y seguridad ciudadana</v>
      </c>
      <c r="U2292" s="45" t="s">
        <v>118</v>
      </c>
      <c r="V2292" s="42" t="str">
        <f>VLOOKUP(Tabla1[[#This Row],[PROGRAMA]],Hoja1!A:B,2,FALSE)</f>
        <v>1621. Recogida de residuos</v>
      </c>
      <c r="W2292" s="45">
        <v>22</v>
      </c>
      <c r="X2292" s="45">
        <v>22199</v>
      </c>
    </row>
    <row r="2293" spans="1:24" x14ac:dyDescent="0.25">
      <c r="A2293" s="58">
        <v>220260015940</v>
      </c>
      <c r="B2293" s="59" t="s">
        <v>485</v>
      </c>
      <c r="C2293" s="60">
        <v>46154</v>
      </c>
      <c r="D2293" s="58">
        <v>22026001980</v>
      </c>
      <c r="E2293" s="59" t="s">
        <v>870</v>
      </c>
      <c r="F2293" s="61">
        <v>302.5</v>
      </c>
      <c r="G2293" s="59" t="s">
        <v>39</v>
      </c>
      <c r="H2293" s="59" t="s">
        <v>3737</v>
      </c>
      <c r="I2293" s="62">
        <v>300</v>
      </c>
      <c r="J2293" s="59" t="s">
        <v>455</v>
      </c>
      <c r="K2293" s="59" t="s">
        <v>455</v>
      </c>
      <c r="L2293" s="59" t="s">
        <v>473</v>
      </c>
      <c r="M2293" s="59" t="s">
        <v>457</v>
      </c>
      <c r="N2293" s="59" t="s">
        <v>458</v>
      </c>
      <c r="O2293" s="65" t="s">
        <v>280</v>
      </c>
      <c r="P2293" s="65" t="s">
        <v>3366</v>
      </c>
      <c r="Q2293" s="45" t="s">
        <v>396</v>
      </c>
      <c r="R2293" s="32" t="s">
        <v>231</v>
      </c>
      <c r="S2293" s="45" t="s">
        <v>262</v>
      </c>
      <c r="T2293" s="42" t="str">
        <f>VLOOKUP(Tabla1[[#This Row],[AREA]],Hoja1!A:B,2,FALSE)</f>
        <v>11. Salud pública y seguridad ciudadana</v>
      </c>
      <c r="U2293" s="45" t="s">
        <v>141</v>
      </c>
      <c r="V2293" s="42" t="str">
        <f>VLOOKUP(Tabla1[[#This Row],[PROGRAMA]],Hoja1!A:B,2,FALSE)</f>
        <v>3111. Protección de la salubridad pública</v>
      </c>
      <c r="W2293" s="45">
        <v>22</v>
      </c>
      <c r="X2293" s="45">
        <v>22199</v>
      </c>
    </row>
    <row r="2294" spans="1:24" x14ac:dyDescent="0.25">
      <c r="A2294" s="58">
        <v>220260018061</v>
      </c>
      <c r="B2294" s="59" t="s">
        <v>485</v>
      </c>
      <c r="C2294" s="60">
        <v>46168</v>
      </c>
      <c r="D2294" s="58">
        <v>22026001313</v>
      </c>
      <c r="E2294" s="59" t="s">
        <v>2532</v>
      </c>
      <c r="F2294" s="61">
        <v>115.98</v>
      </c>
      <c r="G2294" s="59" t="s">
        <v>39</v>
      </c>
      <c r="H2294" s="59" t="s">
        <v>3738</v>
      </c>
      <c r="I2294" s="62">
        <v>300</v>
      </c>
      <c r="J2294" s="59" t="s">
        <v>455</v>
      </c>
      <c r="K2294" s="59" t="s">
        <v>455</v>
      </c>
      <c r="L2294" s="59" t="s">
        <v>473</v>
      </c>
      <c r="M2294" s="59" t="s">
        <v>457</v>
      </c>
      <c r="N2294" s="59" t="s">
        <v>458</v>
      </c>
      <c r="O2294" s="65" t="s">
        <v>280</v>
      </c>
      <c r="P2294" s="65" t="s">
        <v>3366</v>
      </c>
      <c r="Q2294" s="45" t="s">
        <v>396</v>
      </c>
      <c r="R2294" s="32" t="s">
        <v>231</v>
      </c>
      <c r="S2294" s="45" t="s">
        <v>72</v>
      </c>
      <c r="T2294" s="42" t="str">
        <f>VLOOKUP(Tabla1[[#This Row],[AREA]],Hoja1!A:B,2,FALSE)</f>
        <v>07. Medio ambiente</v>
      </c>
      <c r="U2294" s="45" t="s">
        <v>126</v>
      </c>
      <c r="V2294" s="42" t="str">
        <f>VLOOKUP(Tabla1[[#This Row],[PROGRAMA]],Hoja1!A:B,2,FALSE)</f>
        <v>1711. Parques y jardines</v>
      </c>
      <c r="W2294" s="45">
        <v>22</v>
      </c>
      <c r="X2294" s="45">
        <v>22104</v>
      </c>
    </row>
    <row r="2295" spans="1:24" x14ac:dyDescent="0.25">
      <c r="A2295" s="58">
        <v>220260012363</v>
      </c>
      <c r="B2295" s="59" t="s">
        <v>485</v>
      </c>
      <c r="C2295" s="60">
        <v>46132</v>
      </c>
      <c r="D2295" s="58">
        <v>22026000422</v>
      </c>
      <c r="E2295" s="59" t="s">
        <v>2707</v>
      </c>
      <c r="F2295" s="61">
        <v>96.8</v>
      </c>
      <c r="G2295" s="59" t="s">
        <v>39</v>
      </c>
      <c r="H2295" s="59" t="s">
        <v>2708</v>
      </c>
      <c r="I2295" s="62">
        <v>300</v>
      </c>
      <c r="J2295" s="59" t="s">
        <v>455</v>
      </c>
      <c r="K2295" s="59" t="s">
        <v>455</v>
      </c>
      <c r="L2295" s="59" t="s">
        <v>473</v>
      </c>
      <c r="M2295" s="59" t="s">
        <v>457</v>
      </c>
      <c r="N2295" s="59" t="s">
        <v>458</v>
      </c>
      <c r="O2295" s="65" t="s">
        <v>280</v>
      </c>
      <c r="P2295" s="65" t="s">
        <v>3366</v>
      </c>
      <c r="Q2295" s="45" t="s">
        <v>396</v>
      </c>
      <c r="R2295" s="32" t="s">
        <v>231</v>
      </c>
      <c r="S2295" s="45" t="s">
        <v>262</v>
      </c>
      <c r="T2295" s="42" t="str">
        <f>VLOOKUP(Tabla1[[#This Row],[AREA]],Hoja1!A:B,2,FALSE)</f>
        <v>11. Salud pública y seguridad ciudadana</v>
      </c>
      <c r="U2295" s="45" t="s">
        <v>118</v>
      </c>
      <c r="V2295" s="42" t="str">
        <f>VLOOKUP(Tabla1[[#This Row],[PROGRAMA]],Hoja1!A:B,2,FALSE)</f>
        <v>1621. Recogida de residuos</v>
      </c>
      <c r="W2295" s="45">
        <v>22</v>
      </c>
      <c r="X2295" s="45">
        <v>22199</v>
      </c>
    </row>
    <row r="2296" spans="1:24" x14ac:dyDescent="0.25">
      <c r="A2296" s="58">
        <v>220260018059</v>
      </c>
      <c r="B2296" s="59" t="s">
        <v>485</v>
      </c>
      <c r="C2296" s="60">
        <v>46168</v>
      </c>
      <c r="D2296" s="58">
        <v>22026001313</v>
      </c>
      <c r="E2296" s="59" t="s">
        <v>2532</v>
      </c>
      <c r="F2296" s="61">
        <v>72.52</v>
      </c>
      <c r="G2296" s="59" t="s">
        <v>39</v>
      </c>
      <c r="H2296" s="59" t="s">
        <v>3739</v>
      </c>
      <c r="I2296" s="62">
        <v>300</v>
      </c>
      <c r="J2296" s="59" t="s">
        <v>455</v>
      </c>
      <c r="K2296" s="59" t="s">
        <v>455</v>
      </c>
      <c r="L2296" s="59" t="s">
        <v>473</v>
      </c>
      <c r="M2296" s="59" t="s">
        <v>457</v>
      </c>
      <c r="N2296" s="59" t="s">
        <v>458</v>
      </c>
      <c r="O2296" s="65" t="s">
        <v>280</v>
      </c>
      <c r="P2296" s="65" t="s">
        <v>3366</v>
      </c>
      <c r="Q2296" s="45" t="s">
        <v>396</v>
      </c>
      <c r="R2296" s="32" t="s">
        <v>231</v>
      </c>
      <c r="S2296" s="45" t="s">
        <v>72</v>
      </c>
      <c r="T2296" s="42" t="str">
        <f>VLOOKUP(Tabla1[[#This Row],[AREA]],Hoja1!A:B,2,FALSE)</f>
        <v>07. Medio ambiente</v>
      </c>
      <c r="U2296" s="45" t="s">
        <v>126</v>
      </c>
      <c r="V2296" s="42" t="str">
        <f>VLOOKUP(Tabla1[[#This Row],[PROGRAMA]],Hoja1!A:B,2,FALSE)</f>
        <v>1711. Parques y jardines</v>
      </c>
      <c r="W2296" s="45">
        <v>22</v>
      </c>
      <c r="X2296" s="45">
        <v>22104</v>
      </c>
    </row>
    <row r="2297" spans="1:24" x14ac:dyDescent="0.25">
      <c r="A2297" s="58">
        <v>220260018063</v>
      </c>
      <c r="B2297" s="59" t="s">
        <v>485</v>
      </c>
      <c r="C2297" s="60">
        <v>46168</v>
      </c>
      <c r="D2297" s="58">
        <v>22026001313</v>
      </c>
      <c r="E2297" s="59" t="s">
        <v>2532</v>
      </c>
      <c r="F2297" s="61">
        <v>67.569999999999993</v>
      </c>
      <c r="G2297" s="59" t="s">
        <v>39</v>
      </c>
      <c r="H2297" s="59" t="s">
        <v>3740</v>
      </c>
      <c r="I2297" s="62">
        <v>300</v>
      </c>
      <c r="J2297" s="59" t="s">
        <v>455</v>
      </c>
      <c r="K2297" s="59" t="s">
        <v>455</v>
      </c>
      <c r="L2297" s="59" t="s">
        <v>473</v>
      </c>
      <c r="M2297" s="59" t="s">
        <v>457</v>
      </c>
      <c r="N2297" s="59" t="s">
        <v>458</v>
      </c>
      <c r="O2297" s="65" t="s">
        <v>280</v>
      </c>
      <c r="P2297" s="65" t="s">
        <v>3366</v>
      </c>
      <c r="Q2297" s="45" t="s">
        <v>396</v>
      </c>
      <c r="R2297" s="32" t="s">
        <v>231</v>
      </c>
      <c r="S2297" s="45" t="s">
        <v>72</v>
      </c>
      <c r="T2297" s="42" t="str">
        <f>VLOOKUP(Tabla1[[#This Row],[AREA]],Hoja1!A:B,2,FALSE)</f>
        <v>07. Medio ambiente</v>
      </c>
      <c r="U2297" s="45" t="s">
        <v>126</v>
      </c>
      <c r="V2297" s="42" t="str">
        <f>VLOOKUP(Tabla1[[#This Row],[PROGRAMA]],Hoja1!A:B,2,FALSE)</f>
        <v>1711. Parques y jardines</v>
      </c>
      <c r="W2297" s="45">
        <v>22</v>
      </c>
      <c r="X2297" s="45">
        <v>22104</v>
      </c>
    </row>
    <row r="2298" spans="1:24" x14ac:dyDescent="0.25">
      <c r="A2298" s="58">
        <v>220260018143</v>
      </c>
      <c r="B2298" s="59" t="s">
        <v>485</v>
      </c>
      <c r="C2298" s="60">
        <v>46168</v>
      </c>
      <c r="D2298" s="58">
        <v>22026002189</v>
      </c>
      <c r="E2298" s="59" t="s">
        <v>537</v>
      </c>
      <c r="F2298" s="61">
        <v>58.85</v>
      </c>
      <c r="G2298" s="59" t="s">
        <v>39</v>
      </c>
      <c r="H2298" s="59" t="s">
        <v>3741</v>
      </c>
      <c r="I2298" s="62">
        <v>300</v>
      </c>
      <c r="J2298" s="59" t="s">
        <v>455</v>
      </c>
      <c r="K2298" s="59" t="s">
        <v>455</v>
      </c>
      <c r="L2298" s="59" t="s">
        <v>473</v>
      </c>
      <c r="M2298" s="59" t="s">
        <v>457</v>
      </c>
      <c r="N2298" s="59" t="s">
        <v>458</v>
      </c>
      <c r="O2298" s="65" t="s">
        <v>280</v>
      </c>
      <c r="P2298" s="65" t="s">
        <v>3366</v>
      </c>
      <c r="Q2298" s="45" t="s">
        <v>396</v>
      </c>
      <c r="R2298" s="32" t="s">
        <v>231</v>
      </c>
      <c r="S2298" s="45" t="s">
        <v>262</v>
      </c>
      <c r="T2298" s="42" t="str">
        <f>VLOOKUP(Tabla1[[#This Row],[AREA]],Hoja1!A:B,2,FALSE)</f>
        <v>11. Salud pública y seguridad ciudadana</v>
      </c>
      <c r="U2298" s="45" t="s">
        <v>112</v>
      </c>
      <c r="V2298" s="42" t="str">
        <f>VLOOKUP(Tabla1[[#This Row],[PROGRAMA]],Hoja1!A:B,2,FALSE)</f>
        <v>1361. Prevención y extinción de incencios</v>
      </c>
      <c r="W2298" s="45">
        <v>22</v>
      </c>
      <c r="X2298" s="45">
        <v>22199</v>
      </c>
    </row>
    <row r="2299" spans="1:24" x14ac:dyDescent="0.25">
      <c r="A2299" s="58">
        <v>220260012385</v>
      </c>
      <c r="B2299" s="59" t="s">
        <v>485</v>
      </c>
      <c r="C2299" s="60">
        <v>46132</v>
      </c>
      <c r="D2299" s="58">
        <v>22026002189</v>
      </c>
      <c r="E2299" s="59" t="s">
        <v>537</v>
      </c>
      <c r="F2299" s="61">
        <v>40.159999999999997</v>
      </c>
      <c r="G2299" s="59" t="s">
        <v>39</v>
      </c>
      <c r="H2299" s="59" t="s">
        <v>3742</v>
      </c>
      <c r="I2299" s="62">
        <v>300</v>
      </c>
      <c r="J2299" s="59" t="s">
        <v>455</v>
      </c>
      <c r="K2299" s="59" t="s">
        <v>455</v>
      </c>
      <c r="L2299" s="59" t="s">
        <v>473</v>
      </c>
      <c r="M2299" s="59" t="s">
        <v>457</v>
      </c>
      <c r="N2299" s="59" t="s">
        <v>458</v>
      </c>
      <c r="O2299" s="65" t="s">
        <v>280</v>
      </c>
      <c r="P2299" s="65" t="s">
        <v>3366</v>
      </c>
      <c r="Q2299" s="45" t="s">
        <v>396</v>
      </c>
      <c r="R2299" s="32" t="s">
        <v>231</v>
      </c>
      <c r="S2299" s="45" t="s">
        <v>262</v>
      </c>
      <c r="T2299" s="42" t="str">
        <f>VLOOKUP(Tabla1[[#This Row],[AREA]],Hoja1!A:B,2,FALSE)</f>
        <v>11. Salud pública y seguridad ciudadana</v>
      </c>
      <c r="U2299" s="45" t="s">
        <v>112</v>
      </c>
      <c r="V2299" s="42" t="str">
        <f>VLOOKUP(Tabla1[[#This Row],[PROGRAMA]],Hoja1!A:B,2,FALSE)</f>
        <v>1361. Prevención y extinción de incencios</v>
      </c>
      <c r="W2299" s="45">
        <v>22</v>
      </c>
      <c r="X2299" s="45">
        <v>22199</v>
      </c>
    </row>
    <row r="2300" spans="1:24" x14ac:dyDescent="0.25">
      <c r="A2300" s="58">
        <v>220260019564</v>
      </c>
      <c r="B2300" s="59" t="s">
        <v>485</v>
      </c>
      <c r="C2300" s="60">
        <v>46171</v>
      </c>
      <c r="D2300" s="58">
        <v>22026001980</v>
      </c>
      <c r="E2300" s="59" t="s">
        <v>870</v>
      </c>
      <c r="F2300" s="61">
        <v>16.940000000000001</v>
      </c>
      <c r="G2300" s="59" t="s">
        <v>39</v>
      </c>
      <c r="H2300" s="59" t="s">
        <v>3743</v>
      </c>
      <c r="I2300" s="62">
        <v>300</v>
      </c>
      <c r="J2300" s="59" t="s">
        <v>455</v>
      </c>
      <c r="K2300" s="59" t="s">
        <v>455</v>
      </c>
      <c r="L2300" s="59" t="s">
        <v>473</v>
      </c>
      <c r="M2300" s="59" t="s">
        <v>457</v>
      </c>
      <c r="N2300" s="59" t="s">
        <v>458</v>
      </c>
      <c r="O2300" s="65" t="s">
        <v>280</v>
      </c>
      <c r="P2300" s="65" t="s">
        <v>3366</v>
      </c>
      <c r="Q2300" s="45" t="s">
        <v>396</v>
      </c>
      <c r="R2300" s="32" t="s">
        <v>231</v>
      </c>
      <c r="S2300" s="45" t="s">
        <v>262</v>
      </c>
      <c r="T2300" s="42" t="str">
        <f>VLOOKUP(Tabla1[[#This Row],[AREA]],Hoja1!A:B,2,FALSE)</f>
        <v>11. Salud pública y seguridad ciudadana</v>
      </c>
      <c r="U2300" s="45" t="s">
        <v>141</v>
      </c>
      <c r="V2300" s="42" t="str">
        <f>VLOOKUP(Tabla1[[#This Row],[PROGRAMA]],Hoja1!A:B,2,FALSE)</f>
        <v>3111. Protección de la salubridad pública</v>
      </c>
      <c r="W2300" s="45">
        <v>22</v>
      </c>
      <c r="X2300" s="45">
        <v>22199</v>
      </c>
    </row>
    <row r="2301" spans="1:24" x14ac:dyDescent="0.25">
      <c r="A2301" s="58">
        <v>220260019532</v>
      </c>
      <c r="B2301" s="59" t="s">
        <v>485</v>
      </c>
      <c r="C2301" s="60">
        <v>46171</v>
      </c>
      <c r="D2301" s="58">
        <v>22026000422</v>
      </c>
      <c r="E2301" s="59" t="s">
        <v>2707</v>
      </c>
      <c r="F2301" s="61">
        <v>6503.41</v>
      </c>
      <c r="G2301" s="59" t="s">
        <v>959</v>
      </c>
      <c r="H2301" s="59" t="s">
        <v>2708</v>
      </c>
      <c r="I2301" s="62">
        <v>300</v>
      </c>
      <c r="J2301" s="59" t="s">
        <v>961</v>
      </c>
      <c r="K2301" s="59" t="s">
        <v>494</v>
      </c>
      <c r="L2301" s="59" t="s">
        <v>473</v>
      </c>
      <c r="M2301" s="59" t="s">
        <v>457</v>
      </c>
      <c r="N2301" s="59" t="s">
        <v>458</v>
      </c>
      <c r="O2301" s="65" t="s">
        <v>280</v>
      </c>
      <c r="P2301" s="65" t="s">
        <v>3366</v>
      </c>
      <c r="Q2301" s="45" t="s">
        <v>396</v>
      </c>
      <c r="R2301" s="32" t="s">
        <v>231</v>
      </c>
      <c r="S2301" s="45" t="s">
        <v>262</v>
      </c>
      <c r="T2301" s="42" t="str">
        <f>VLOOKUP(Tabla1[[#This Row],[AREA]],Hoja1!A:B,2,FALSE)</f>
        <v>11. Salud pública y seguridad ciudadana</v>
      </c>
      <c r="U2301" s="45" t="s">
        <v>118</v>
      </c>
      <c r="V2301" s="42" t="str">
        <f>VLOOKUP(Tabla1[[#This Row],[PROGRAMA]],Hoja1!A:B,2,FALSE)</f>
        <v>1621. Recogida de residuos</v>
      </c>
      <c r="W2301" s="45">
        <v>22</v>
      </c>
      <c r="X2301" s="45">
        <v>22199</v>
      </c>
    </row>
    <row r="2302" spans="1:24" x14ac:dyDescent="0.25">
      <c r="A2302" s="58">
        <v>220260015447</v>
      </c>
      <c r="B2302" s="59" t="s">
        <v>485</v>
      </c>
      <c r="C2302" s="60">
        <v>46150</v>
      </c>
      <c r="D2302" s="58">
        <v>22026000692</v>
      </c>
      <c r="E2302" s="59" t="s">
        <v>808</v>
      </c>
      <c r="F2302" s="61">
        <v>1092.7</v>
      </c>
      <c r="G2302" s="59" t="s">
        <v>2748</v>
      </c>
      <c r="H2302" s="59" t="s">
        <v>3744</v>
      </c>
      <c r="I2302" s="62">
        <v>300</v>
      </c>
      <c r="J2302" s="59" t="s">
        <v>455</v>
      </c>
      <c r="K2302" s="59" t="s">
        <v>455</v>
      </c>
      <c r="L2302" s="59" t="s">
        <v>456</v>
      </c>
      <c r="M2302" s="59" t="s">
        <v>457</v>
      </c>
      <c r="N2302" s="59" t="s">
        <v>458</v>
      </c>
      <c r="O2302" s="65" t="s">
        <v>280</v>
      </c>
      <c r="P2302" s="65" t="s">
        <v>3366</v>
      </c>
      <c r="Q2302" s="45" t="s">
        <v>396</v>
      </c>
      <c r="R2302" s="32" t="s">
        <v>231</v>
      </c>
      <c r="S2302" s="45" t="s">
        <v>262</v>
      </c>
      <c r="T2302" s="42" t="str">
        <f>VLOOKUP(Tabla1[[#This Row],[AREA]],Hoja1!A:B,2,FALSE)</f>
        <v>11. Salud pública y seguridad ciudadana</v>
      </c>
      <c r="U2302" s="45" t="s">
        <v>121</v>
      </c>
      <c r="V2302" s="42" t="str">
        <f>VLOOKUP(Tabla1[[#This Row],[PROGRAMA]],Hoja1!A:B,2,FALSE)</f>
        <v>1631. Limpieza viaria</v>
      </c>
      <c r="W2302" s="45">
        <v>21</v>
      </c>
      <c r="X2302" s="45">
        <v>214</v>
      </c>
    </row>
    <row r="2303" spans="1:24" x14ac:dyDescent="0.25">
      <c r="A2303" s="58">
        <v>220260019586</v>
      </c>
      <c r="B2303" s="59" t="s">
        <v>485</v>
      </c>
      <c r="C2303" s="60">
        <v>46171</v>
      </c>
      <c r="D2303" s="58">
        <v>22026002240</v>
      </c>
      <c r="E2303" s="59" t="s">
        <v>2611</v>
      </c>
      <c r="F2303" s="61">
        <v>1087.96</v>
      </c>
      <c r="G2303" s="59" t="s">
        <v>2456</v>
      </c>
      <c r="H2303" s="59" t="s">
        <v>3745</v>
      </c>
      <c r="I2303" s="62">
        <v>300</v>
      </c>
      <c r="J2303" s="59" t="s">
        <v>455</v>
      </c>
      <c r="K2303" s="59" t="s">
        <v>455</v>
      </c>
      <c r="L2303" s="59" t="s">
        <v>456</v>
      </c>
      <c r="M2303" s="59" t="s">
        <v>457</v>
      </c>
      <c r="N2303" s="59" t="s">
        <v>458</v>
      </c>
      <c r="O2303" s="65" t="s">
        <v>280</v>
      </c>
      <c r="P2303" s="65" t="s">
        <v>3366</v>
      </c>
      <c r="Q2303" s="45" t="s">
        <v>396</v>
      </c>
      <c r="R2303" s="32" t="s">
        <v>231</v>
      </c>
      <c r="S2303" s="45" t="s">
        <v>262</v>
      </c>
      <c r="T2303" s="42" t="str">
        <f>VLOOKUP(Tabla1[[#This Row],[AREA]],Hoja1!A:B,2,FALSE)</f>
        <v>11. Salud pública y seguridad ciudadana</v>
      </c>
      <c r="U2303" s="45" t="s">
        <v>106</v>
      </c>
      <c r="V2303" s="42" t="str">
        <f>VLOOKUP(Tabla1[[#This Row],[PROGRAMA]],Hoja1!A:B,2,FALSE)</f>
        <v>1321. Policía municipal</v>
      </c>
      <c r="W2303" s="45">
        <v>21</v>
      </c>
      <c r="X2303" s="45">
        <v>214</v>
      </c>
    </row>
    <row r="2304" spans="1:24" x14ac:dyDescent="0.25">
      <c r="A2304" s="58">
        <v>220260011533</v>
      </c>
      <c r="B2304" s="59" t="s">
        <v>451</v>
      </c>
      <c r="C2304" s="60">
        <v>46121</v>
      </c>
      <c r="D2304" s="58">
        <v>22026003235</v>
      </c>
      <c r="E2304" s="59" t="s">
        <v>550</v>
      </c>
      <c r="F2304" s="61">
        <v>2119.92</v>
      </c>
      <c r="G2304" s="59" t="s">
        <v>18</v>
      </c>
      <c r="H2304" s="59" t="s">
        <v>3746</v>
      </c>
      <c r="I2304" s="62">
        <v>220</v>
      </c>
      <c r="J2304" s="59" t="s">
        <v>455</v>
      </c>
      <c r="K2304" s="59" t="s">
        <v>455</v>
      </c>
      <c r="L2304" s="59" t="s">
        <v>456</v>
      </c>
      <c r="M2304" s="59" t="s">
        <v>467</v>
      </c>
      <c r="N2304" s="59" t="s">
        <v>468</v>
      </c>
      <c r="O2304" s="65" t="s">
        <v>281</v>
      </c>
      <c r="P2304" s="65" t="s">
        <v>3366</v>
      </c>
      <c r="Q2304" s="45" t="s">
        <v>396</v>
      </c>
      <c r="R2304" s="32" t="s">
        <v>231</v>
      </c>
      <c r="S2304" s="45" t="s">
        <v>75</v>
      </c>
      <c r="T2304" s="42" t="str">
        <f>VLOOKUP(Tabla1[[#This Row],[AREA]],Hoja1!A:B,2,FALSE)</f>
        <v>10. Personas mayores, familia y servicios sociales</v>
      </c>
      <c r="U2304" s="45" t="s">
        <v>130</v>
      </c>
      <c r="V2304" s="42" t="str">
        <f>VLOOKUP(Tabla1[[#This Row],[PROGRAMA]],Hoja1!A:B,2,FALSE)</f>
        <v>2311. Intervención social</v>
      </c>
      <c r="W2304" s="45">
        <v>22</v>
      </c>
      <c r="X2304" s="45">
        <v>22799</v>
      </c>
    </row>
    <row r="2305" spans="1:24" x14ac:dyDescent="0.25">
      <c r="A2305" s="58">
        <v>220260016864</v>
      </c>
      <c r="B2305" s="59" t="s">
        <v>451</v>
      </c>
      <c r="C2305" s="60">
        <v>46160</v>
      </c>
      <c r="D2305" s="58">
        <v>22026003899</v>
      </c>
      <c r="E2305" s="59" t="s">
        <v>581</v>
      </c>
      <c r="F2305" s="61">
        <v>2047.23</v>
      </c>
      <c r="G2305" s="59" t="s">
        <v>1258</v>
      </c>
      <c r="H2305" s="59" t="s">
        <v>3747</v>
      </c>
      <c r="I2305" s="62">
        <v>220</v>
      </c>
      <c r="J2305" s="59" t="s">
        <v>494</v>
      </c>
      <c r="K2305" s="59" t="s">
        <v>494</v>
      </c>
      <c r="L2305" s="59" t="s">
        <v>456</v>
      </c>
      <c r="M2305" s="59" t="s">
        <v>467</v>
      </c>
      <c r="N2305" s="59" t="s">
        <v>468</v>
      </c>
      <c r="O2305" s="65" t="s">
        <v>281</v>
      </c>
      <c r="P2305" s="65" t="s">
        <v>3366</v>
      </c>
      <c r="Q2305" s="45" t="s">
        <v>396</v>
      </c>
      <c r="R2305" s="32" t="s">
        <v>231</v>
      </c>
      <c r="S2305" s="45" t="s">
        <v>262</v>
      </c>
      <c r="T2305" s="42" t="str">
        <f>VLOOKUP(Tabla1[[#This Row],[AREA]],Hoja1!A:B,2,FALSE)</f>
        <v>11. Salud pública y seguridad ciudadana</v>
      </c>
      <c r="U2305" s="45" t="s">
        <v>112</v>
      </c>
      <c r="V2305" s="42" t="str">
        <f>VLOOKUP(Tabla1[[#This Row],[PROGRAMA]],Hoja1!A:B,2,FALSE)</f>
        <v>1361. Prevención y extinción de incencios</v>
      </c>
      <c r="W2305" s="45">
        <v>21</v>
      </c>
      <c r="X2305" s="45">
        <v>213</v>
      </c>
    </row>
    <row r="2306" spans="1:24" x14ac:dyDescent="0.25">
      <c r="A2306" s="58">
        <v>220260015057</v>
      </c>
      <c r="B2306" s="59" t="s">
        <v>451</v>
      </c>
      <c r="C2306" s="60">
        <v>46148</v>
      </c>
      <c r="D2306" s="58">
        <v>22026003567</v>
      </c>
      <c r="E2306" s="59" t="s">
        <v>3748</v>
      </c>
      <c r="F2306" s="61">
        <v>2000</v>
      </c>
      <c r="G2306" s="59" t="s">
        <v>3749</v>
      </c>
      <c r="H2306" s="59" t="s">
        <v>3750</v>
      </c>
      <c r="I2306" s="62">
        <v>220</v>
      </c>
      <c r="J2306" s="59" t="s">
        <v>455</v>
      </c>
      <c r="K2306" s="59" t="s">
        <v>455</v>
      </c>
      <c r="L2306" s="59" t="s">
        <v>456</v>
      </c>
      <c r="M2306" s="59" t="s">
        <v>467</v>
      </c>
      <c r="N2306" s="59" t="s">
        <v>468</v>
      </c>
      <c r="O2306" s="65" t="s">
        <v>281</v>
      </c>
      <c r="P2306" s="65" t="s">
        <v>3366</v>
      </c>
      <c r="Q2306" s="45" t="s">
        <v>396</v>
      </c>
      <c r="R2306" s="32" t="s">
        <v>231</v>
      </c>
      <c r="S2306" s="45" t="s">
        <v>75</v>
      </c>
      <c r="T2306" s="42" t="str">
        <f>VLOOKUP(Tabla1[[#This Row],[AREA]],Hoja1!A:B,2,FALSE)</f>
        <v>10. Personas mayores, familia y servicios sociales</v>
      </c>
      <c r="U2306" s="45" t="s">
        <v>135</v>
      </c>
      <c r="V2306" s="42" t="str">
        <f>VLOOKUP(Tabla1[[#This Row],[PROGRAMA]],Hoja1!A:B,2,FALSE)</f>
        <v>2314. Centro de programas juveniles</v>
      </c>
      <c r="W2306" s="45">
        <v>22</v>
      </c>
      <c r="X2306" s="45">
        <v>22615</v>
      </c>
    </row>
    <row r="2307" spans="1:24" x14ac:dyDescent="0.25">
      <c r="A2307" s="58">
        <v>220260016076</v>
      </c>
      <c r="B2307" s="59" t="s">
        <v>451</v>
      </c>
      <c r="C2307" s="60">
        <v>46156</v>
      </c>
      <c r="D2307" s="58">
        <v>22026003795</v>
      </c>
      <c r="E2307" s="59" t="s">
        <v>756</v>
      </c>
      <c r="F2307" s="61">
        <v>2000</v>
      </c>
      <c r="G2307" s="59" t="s">
        <v>296</v>
      </c>
      <c r="H2307" s="59" t="s">
        <v>3751</v>
      </c>
      <c r="I2307" s="62">
        <v>220</v>
      </c>
      <c r="J2307" s="59" t="s">
        <v>455</v>
      </c>
      <c r="K2307" s="59" t="s">
        <v>455</v>
      </c>
      <c r="L2307" s="59" t="s">
        <v>473</v>
      </c>
      <c r="M2307" s="59" t="s">
        <v>467</v>
      </c>
      <c r="N2307" s="59" t="s">
        <v>468</v>
      </c>
      <c r="O2307" s="65" t="s">
        <v>281</v>
      </c>
      <c r="P2307" s="65" t="s">
        <v>3366</v>
      </c>
      <c r="Q2307" s="45" t="s">
        <v>396</v>
      </c>
      <c r="R2307" s="32" t="s">
        <v>231</v>
      </c>
      <c r="S2307" s="45" t="s">
        <v>70</v>
      </c>
      <c r="T2307" s="42" t="str">
        <f>VLOOKUP(Tabla1[[#This Row],[AREA]],Hoja1!A:B,2,FALSE)</f>
        <v>04. Hacienda, personal y modernización administrativa</v>
      </c>
      <c r="U2307" s="45" t="s">
        <v>191</v>
      </c>
      <c r="V2307" s="42" t="str">
        <f>VLOOKUP(Tabla1[[#This Row],[PROGRAMA]],Hoja1!A:B,2,FALSE)</f>
        <v>9231. Información, registro y gestión del padrón</v>
      </c>
      <c r="W2307" s="45">
        <v>22</v>
      </c>
      <c r="X2307" s="45">
        <v>22799</v>
      </c>
    </row>
    <row r="2308" spans="1:24" x14ac:dyDescent="0.25">
      <c r="A2308" s="58">
        <v>220260014699</v>
      </c>
      <c r="B2308" s="59" t="s">
        <v>451</v>
      </c>
      <c r="C2308" s="60">
        <v>46142</v>
      </c>
      <c r="D2308" s="58">
        <v>22026003549</v>
      </c>
      <c r="E2308" s="59" t="s">
        <v>2586</v>
      </c>
      <c r="F2308" s="61">
        <v>1969.88</v>
      </c>
      <c r="G2308" s="59" t="s">
        <v>337</v>
      </c>
      <c r="H2308" s="59" t="s">
        <v>3752</v>
      </c>
      <c r="I2308" s="62">
        <v>220</v>
      </c>
      <c r="J2308" s="59" t="s">
        <v>455</v>
      </c>
      <c r="K2308" s="59" t="s">
        <v>455</v>
      </c>
      <c r="L2308" s="59" t="s">
        <v>456</v>
      </c>
      <c r="M2308" s="59" t="s">
        <v>467</v>
      </c>
      <c r="N2308" s="59" t="s">
        <v>468</v>
      </c>
      <c r="O2308" s="65" t="s">
        <v>281</v>
      </c>
      <c r="P2308" s="65" t="s">
        <v>3366</v>
      </c>
      <c r="Q2308" s="45" t="s">
        <v>396</v>
      </c>
      <c r="R2308" s="32" t="s">
        <v>231</v>
      </c>
      <c r="S2308" s="45" t="s">
        <v>75</v>
      </c>
      <c r="T2308" s="42" t="str">
        <f>VLOOKUP(Tabla1[[#This Row],[AREA]],Hoja1!A:B,2,FALSE)</f>
        <v>10. Personas mayores, familia y servicios sociales</v>
      </c>
      <c r="U2308" s="45" t="s">
        <v>132</v>
      </c>
      <c r="V2308" s="42" t="str">
        <f>VLOOKUP(Tabla1[[#This Row],[PROGRAMA]],Hoja1!A:B,2,FALSE)</f>
        <v>2312. Iniciativas sociales</v>
      </c>
      <c r="W2308" s="45">
        <v>22</v>
      </c>
      <c r="X2308" s="45">
        <v>22617</v>
      </c>
    </row>
    <row r="2309" spans="1:24" x14ac:dyDescent="0.25">
      <c r="A2309" s="58">
        <v>220260016876</v>
      </c>
      <c r="B2309" s="59" t="s">
        <v>451</v>
      </c>
      <c r="C2309" s="60">
        <v>46160</v>
      </c>
      <c r="D2309" s="58">
        <v>22026003988</v>
      </c>
      <c r="E2309" s="59" t="s">
        <v>3753</v>
      </c>
      <c r="F2309" s="61">
        <v>1936</v>
      </c>
      <c r="G2309" s="59" t="s">
        <v>3188</v>
      </c>
      <c r="H2309" s="59" t="s">
        <v>3754</v>
      </c>
      <c r="I2309" s="62">
        <v>220</v>
      </c>
      <c r="J2309" s="59" t="s">
        <v>455</v>
      </c>
      <c r="K2309" s="59" t="s">
        <v>455</v>
      </c>
      <c r="L2309" s="59" t="s">
        <v>456</v>
      </c>
      <c r="M2309" s="59" t="s">
        <v>467</v>
      </c>
      <c r="N2309" s="59" t="s">
        <v>468</v>
      </c>
      <c r="O2309" s="65" t="s">
        <v>281</v>
      </c>
      <c r="P2309" s="65" t="s">
        <v>3366</v>
      </c>
      <c r="Q2309" s="45" t="s">
        <v>396</v>
      </c>
      <c r="R2309" s="32" t="s">
        <v>231</v>
      </c>
      <c r="S2309" s="45" t="s">
        <v>75</v>
      </c>
      <c r="T2309" s="42" t="str">
        <f>VLOOKUP(Tabla1[[#This Row],[AREA]],Hoja1!A:B,2,FALSE)</f>
        <v>10. Personas mayores, familia y servicios sociales</v>
      </c>
      <c r="U2309" s="45" t="s">
        <v>130</v>
      </c>
      <c r="V2309" s="42" t="str">
        <f>VLOOKUP(Tabla1[[#This Row],[PROGRAMA]],Hoja1!A:B,2,FALSE)</f>
        <v>2311. Intervención social</v>
      </c>
      <c r="W2309" s="45">
        <v>22</v>
      </c>
      <c r="X2309" s="45">
        <v>22602</v>
      </c>
    </row>
    <row r="2310" spans="1:24" x14ac:dyDescent="0.25">
      <c r="A2310" s="58">
        <v>220250040155</v>
      </c>
      <c r="B2310" s="59" t="s">
        <v>451</v>
      </c>
      <c r="C2310" s="60">
        <v>46150</v>
      </c>
      <c r="D2310" s="58">
        <v>22025006284</v>
      </c>
      <c r="E2310" s="59" t="s">
        <v>880</v>
      </c>
      <c r="F2310" s="61">
        <v>1913.29</v>
      </c>
      <c r="G2310" s="59" t="s">
        <v>2214</v>
      </c>
      <c r="H2310" s="59" t="s">
        <v>3755</v>
      </c>
      <c r="I2310" s="62">
        <v>220</v>
      </c>
      <c r="J2310" s="59" t="s">
        <v>1194</v>
      </c>
      <c r="K2310" s="59" t="s">
        <v>531</v>
      </c>
      <c r="L2310" s="59" t="s">
        <v>456</v>
      </c>
      <c r="M2310" s="59" t="s">
        <v>467</v>
      </c>
      <c r="N2310" s="59" t="s">
        <v>468</v>
      </c>
      <c r="O2310" s="65" t="s">
        <v>281</v>
      </c>
      <c r="P2310" s="65" t="s">
        <v>3366</v>
      </c>
      <c r="Q2310" s="45" t="s">
        <v>397</v>
      </c>
      <c r="R2310" s="32" t="s">
        <v>232</v>
      </c>
      <c r="S2310" s="45" t="s">
        <v>68</v>
      </c>
      <c r="T2310" s="42" t="str">
        <f>VLOOKUP(Tabla1[[#This Row],[AREA]],Hoja1!A:B,2,FALSE)</f>
        <v>02. Urbanismo y vivienda</v>
      </c>
      <c r="U2310" s="45" t="s">
        <v>115</v>
      </c>
      <c r="V2310" s="42" t="str">
        <f>VLOOKUP(Tabla1[[#This Row],[PROGRAMA]],Hoja1!A:B,2,FALSE)</f>
        <v>1511. Planficación y gestión del urbanismo</v>
      </c>
      <c r="W2310" s="45">
        <v>60</v>
      </c>
      <c r="X2310" s="45">
        <v>609</v>
      </c>
    </row>
    <row r="2311" spans="1:24" x14ac:dyDescent="0.25">
      <c r="A2311" s="58">
        <v>220260011431</v>
      </c>
      <c r="B2311" s="59" t="s">
        <v>729</v>
      </c>
      <c r="C2311" s="60">
        <v>46121</v>
      </c>
      <c r="D2311" s="58">
        <v>22026002843</v>
      </c>
      <c r="E2311" s="59" t="s">
        <v>1524</v>
      </c>
      <c r="F2311" s="61">
        <v>1892.44</v>
      </c>
      <c r="G2311" s="59" t="s">
        <v>3756</v>
      </c>
      <c r="H2311" s="59" t="s">
        <v>3757</v>
      </c>
      <c r="I2311" s="62">
        <v>240</v>
      </c>
      <c r="J2311" s="59" t="s">
        <v>3758</v>
      </c>
      <c r="K2311" s="59" t="s">
        <v>478</v>
      </c>
      <c r="L2311" s="59" t="s">
        <v>456</v>
      </c>
      <c r="M2311" s="59" t="s">
        <v>467</v>
      </c>
      <c r="N2311" s="59" t="s">
        <v>468</v>
      </c>
      <c r="O2311" s="65" t="s">
        <v>281</v>
      </c>
      <c r="P2311" s="65" t="s">
        <v>3366</v>
      </c>
      <c r="Q2311" s="45" t="s">
        <v>396</v>
      </c>
      <c r="R2311" s="32" t="s">
        <v>231</v>
      </c>
      <c r="S2311" s="45" t="s">
        <v>262</v>
      </c>
      <c r="T2311" s="42" t="str">
        <f>VLOOKUP(Tabla1[[#This Row],[AREA]],Hoja1!A:B,2,FALSE)</f>
        <v>11. Salud pública y seguridad ciudadana</v>
      </c>
      <c r="U2311" s="45" t="s">
        <v>118</v>
      </c>
      <c r="V2311" s="42" t="str">
        <f>VLOOKUP(Tabla1[[#This Row],[PROGRAMA]],Hoja1!A:B,2,FALSE)</f>
        <v>1621. Recogida de residuos</v>
      </c>
      <c r="W2311" s="45">
        <v>22</v>
      </c>
      <c r="X2311" s="45">
        <v>22706</v>
      </c>
    </row>
    <row r="2312" spans="1:24" x14ac:dyDescent="0.25">
      <c r="A2312" s="58">
        <v>220250031564</v>
      </c>
      <c r="B2312" s="59" t="s">
        <v>451</v>
      </c>
      <c r="C2312" s="60">
        <v>46150</v>
      </c>
      <c r="D2312" s="58">
        <v>22025005121</v>
      </c>
      <c r="E2312" s="59" t="s">
        <v>880</v>
      </c>
      <c r="F2312" s="61">
        <v>1890.74</v>
      </c>
      <c r="G2312" s="59" t="s">
        <v>981</v>
      </c>
      <c r="H2312" s="59" t="s">
        <v>3759</v>
      </c>
      <c r="I2312" s="62">
        <v>220</v>
      </c>
      <c r="J2312" s="59" t="s">
        <v>812</v>
      </c>
      <c r="K2312" s="59" t="s">
        <v>455</v>
      </c>
      <c r="L2312" s="59" t="s">
        <v>456</v>
      </c>
      <c r="M2312" s="59" t="s">
        <v>467</v>
      </c>
      <c r="N2312" s="59" t="s">
        <v>468</v>
      </c>
      <c r="O2312" s="65" t="s">
        <v>281</v>
      </c>
      <c r="P2312" s="65" t="s">
        <v>3366</v>
      </c>
      <c r="Q2312" s="45" t="s">
        <v>397</v>
      </c>
      <c r="R2312" s="32" t="s">
        <v>232</v>
      </c>
      <c r="S2312" s="45" t="s">
        <v>68</v>
      </c>
      <c r="T2312" s="42" t="str">
        <f>VLOOKUP(Tabla1[[#This Row],[AREA]],Hoja1!A:B,2,FALSE)</f>
        <v>02. Urbanismo y vivienda</v>
      </c>
      <c r="U2312" s="45" t="s">
        <v>115</v>
      </c>
      <c r="V2312" s="42" t="str">
        <f>VLOOKUP(Tabla1[[#This Row],[PROGRAMA]],Hoja1!A:B,2,FALSE)</f>
        <v>1511. Planficación y gestión del urbanismo</v>
      </c>
      <c r="W2312" s="45">
        <v>60</v>
      </c>
      <c r="X2312" s="45">
        <v>609</v>
      </c>
    </row>
    <row r="2313" spans="1:24" x14ac:dyDescent="0.25">
      <c r="A2313" s="58">
        <v>220260017601</v>
      </c>
      <c r="B2313" s="59" t="s">
        <v>451</v>
      </c>
      <c r="C2313" s="60">
        <v>46163</v>
      </c>
      <c r="D2313" s="58">
        <v>22026003984</v>
      </c>
      <c r="E2313" s="59" t="s">
        <v>3066</v>
      </c>
      <c r="F2313" s="61">
        <v>1881.55</v>
      </c>
      <c r="G2313" s="59" t="s">
        <v>3760</v>
      </c>
      <c r="H2313" s="59" t="s">
        <v>3761</v>
      </c>
      <c r="I2313" s="62">
        <v>220</v>
      </c>
      <c r="J2313" s="59" t="s">
        <v>455</v>
      </c>
      <c r="K2313" s="59" t="s">
        <v>455</v>
      </c>
      <c r="L2313" s="59" t="s">
        <v>456</v>
      </c>
      <c r="M2313" s="59" t="s">
        <v>467</v>
      </c>
      <c r="N2313" s="59" t="s">
        <v>468</v>
      </c>
      <c r="O2313" s="65" t="s">
        <v>281</v>
      </c>
      <c r="P2313" s="65" t="s">
        <v>3366</v>
      </c>
      <c r="Q2313" s="45" t="s">
        <v>396</v>
      </c>
      <c r="R2313" s="32" t="s">
        <v>231</v>
      </c>
      <c r="S2313" s="45" t="s">
        <v>66</v>
      </c>
      <c r="T2313" s="42" t="str">
        <f>VLOOKUP(Tabla1[[#This Row],[AREA]],Hoja1!A:B,2,FALSE)</f>
        <v>01. Alcaldía</v>
      </c>
      <c r="U2313" s="45" t="s">
        <v>265</v>
      </c>
      <c r="V2313" s="42" t="str">
        <f>VLOOKUP(Tabla1[[#This Row],[PROGRAMA]],Hoja1!A:B,2,FALSE)</f>
        <v>4331. Desarrollo empresarial</v>
      </c>
      <c r="W2313" s="45">
        <v>22</v>
      </c>
      <c r="X2313" s="45">
        <v>22602</v>
      </c>
    </row>
    <row r="2314" spans="1:24" x14ac:dyDescent="0.25">
      <c r="A2314" s="58">
        <v>220260016357</v>
      </c>
      <c r="B2314" s="59" t="s">
        <v>451</v>
      </c>
      <c r="C2314" s="60">
        <v>46157</v>
      </c>
      <c r="D2314" s="58">
        <v>22026003833</v>
      </c>
      <c r="E2314" s="59" t="s">
        <v>504</v>
      </c>
      <c r="F2314" s="61">
        <v>1875.31</v>
      </c>
      <c r="G2314" s="59" t="s">
        <v>41</v>
      </c>
      <c r="H2314" s="59" t="s">
        <v>3762</v>
      </c>
      <c r="I2314" s="62">
        <v>220</v>
      </c>
      <c r="J2314" s="59" t="s">
        <v>927</v>
      </c>
      <c r="K2314" s="59" t="s">
        <v>927</v>
      </c>
      <c r="L2314" s="59" t="s">
        <v>456</v>
      </c>
      <c r="M2314" s="59" t="s">
        <v>467</v>
      </c>
      <c r="N2314" s="59" t="s">
        <v>468</v>
      </c>
      <c r="O2314" s="65" t="s">
        <v>281</v>
      </c>
      <c r="P2314" s="65" t="s">
        <v>3366</v>
      </c>
      <c r="Q2314" s="45" t="s">
        <v>396</v>
      </c>
      <c r="R2314" s="32" t="s">
        <v>231</v>
      </c>
      <c r="S2314" s="45" t="s">
        <v>74</v>
      </c>
      <c r="T2314" s="42" t="str">
        <f>VLOOKUP(Tabla1[[#This Row],[AREA]],Hoja1!A:B,2,FALSE)</f>
        <v>09. Turismo, eventos y marca ciudad</v>
      </c>
      <c r="U2314" s="45" t="s">
        <v>176</v>
      </c>
      <c r="V2314" s="42" t="str">
        <f>VLOOKUP(Tabla1[[#This Row],[PROGRAMA]],Hoja1!A:B,2,FALSE)</f>
        <v>4321. Turismo</v>
      </c>
      <c r="W2314" s="45">
        <v>21</v>
      </c>
      <c r="X2314" s="45">
        <v>213</v>
      </c>
    </row>
    <row r="2315" spans="1:24" x14ac:dyDescent="0.25">
      <c r="A2315" s="58">
        <v>220260011015</v>
      </c>
      <c r="B2315" s="59" t="s">
        <v>451</v>
      </c>
      <c r="C2315" s="60">
        <v>46119</v>
      </c>
      <c r="D2315" s="58">
        <v>22026003118</v>
      </c>
      <c r="E2315" s="59" t="s">
        <v>717</v>
      </c>
      <c r="F2315" s="61">
        <v>1815</v>
      </c>
      <c r="G2315" s="59" t="s">
        <v>872</v>
      </c>
      <c r="H2315" s="59" t="s">
        <v>3763</v>
      </c>
      <c r="I2315" s="62">
        <v>220</v>
      </c>
      <c r="J2315" s="59" t="s">
        <v>493</v>
      </c>
      <c r="K2315" s="59" t="s">
        <v>494</v>
      </c>
      <c r="L2315" s="59" t="s">
        <v>456</v>
      </c>
      <c r="M2315" s="59" t="s">
        <v>467</v>
      </c>
      <c r="N2315" s="59" t="s">
        <v>468</v>
      </c>
      <c r="O2315" s="65" t="s">
        <v>281</v>
      </c>
      <c r="P2315" s="65" t="s">
        <v>3366</v>
      </c>
      <c r="Q2315" s="45" t="s">
        <v>396</v>
      </c>
      <c r="R2315" s="32" t="s">
        <v>231</v>
      </c>
      <c r="S2315" s="45" t="s">
        <v>262</v>
      </c>
      <c r="T2315" s="42" t="str">
        <f>VLOOKUP(Tabla1[[#This Row],[AREA]],Hoja1!A:B,2,FALSE)</f>
        <v>11. Salud pública y seguridad ciudadana</v>
      </c>
      <c r="U2315" s="45" t="s">
        <v>118</v>
      </c>
      <c r="V2315" s="42" t="str">
        <f>VLOOKUP(Tabla1[[#This Row],[PROGRAMA]],Hoja1!A:B,2,FALSE)</f>
        <v>1621. Recogida de residuos</v>
      </c>
      <c r="W2315" s="45">
        <v>22</v>
      </c>
      <c r="X2315" s="45">
        <v>22799</v>
      </c>
    </row>
    <row r="2316" spans="1:24" x14ac:dyDescent="0.25">
      <c r="A2316" s="58">
        <v>220260016432</v>
      </c>
      <c r="B2316" s="59" t="s">
        <v>485</v>
      </c>
      <c r="C2316" s="60">
        <v>46157</v>
      </c>
      <c r="D2316" s="58">
        <v>22026002240</v>
      </c>
      <c r="E2316" s="59" t="s">
        <v>2611</v>
      </c>
      <c r="F2316" s="61">
        <v>964.58</v>
      </c>
      <c r="G2316" s="59" t="s">
        <v>2456</v>
      </c>
      <c r="H2316" s="59" t="s">
        <v>3764</v>
      </c>
      <c r="I2316" s="62">
        <v>300</v>
      </c>
      <c r="J2316" s="59" t="s">
        <v>455</v>
      </c>
      <c r="K2316" s="59" t="s">
        <v>455</v>
      </c>
      <c r="L2316" s="59" t="s">
        <v>456</v>
      </c>
      <c r="M2316" s="59" t="s">
        <v>457</v>
      </c>
      <c r="N2316" s="59" t="s">
        <v>458</v>
      </c>
      <c r="O2316" s="65" t="s">
        <v>280</v>
      </c>
      <c r="P2316" s="65" t="s">
        <v>3366</v>
      </c>
      <c r="Q2316" s="45" t="s">
        <v>396</v>
      </c>
      <c r="R2316" s="32" t="s">
        <v>231</v>
      </c>
      <c r="S2316" s="45" t="s">
        <v>262</v>
      </c>
      <c r="T2316" s="42" t="str">
        <f>VLOOKUP(Tabla1[[#This Row],[AREA]],Hoja1!A:B,2,FALSE)</f>
        <v>11. Salud pública y seguridad ciudadana</v>
      </c>
      <c r="U2316" s="45" t="s">
        <v>106</v>
      </c>
      <c r="V2316" s="42" t="str">
        <f>VLOOKUP(Tabla1[[#This Row],[PROGRAMA]],Hoja1!A:B,2,FALSE)</f>
        <v>1321. Policía municipal</v>
      </c>
      <c r="W2316" s="45">
        <v>21</v>
      </c>
      <c r="X2316" s="45">
        <v>214</v>
      </c>
    </row>
    <row r="2317" spans="1:24" x14ac:dyDescent="0.25">
      <c r="A2317" s="58">
        <v>220260020168</v>
      </c>
      <c r="B2317" s="59" t="s">
        <v>451</v>
      </c>
      <c r="C2317" s="60">
        <v>46171</v>
      </c>
      <c r="D2317" s="58">
        <v>22026003953</v>
      </c>
      <c r="E2317" s="59" t="s">
        <v>1028</v>
      </c>
      <c r="F2317" s="61">
        <v>1815</v>
      </c>
      <c r="G2317" s="59" t="s">
        <v>3634</v>
      </c>
      <c r="H2317" s="59" t="s">
        <v>3476</v>
      </c>
      <c r="I2317" s="62">
        <v>220</v>
      </c>
      <c r="J2317" s="59" t="s">
        <v>455</v>
      </c>
      <c r="K2317" s="59" t="s">
        <v>455</v>
      </c>
      <c r="L2317" s="59" t="s">
        <v>456</v>
      </c>
      <c r="M2317" s="59" t="s">
        <v>467</v>
      </c>
      <c r="N2317" s="59" t="s">
        <v>468</v>
      </c>
      <c r="O2317" s="65" t="s">
        <v>281</v>
      </c>
      <c r="P2317" s="65" t="s">
        <v>3366</v>
      </c>
      <c r="Q2317" s="45" t="s">
        <v>396</v>
      </c>
      <c r="R2317" s="32" t="s">
        <v>231</v>
      </c>
      <c r="S2317" s="45" t="s">
        <v>69</v>
      </c>
      <c r="T2317" s="42" t="str">
        <f>VLOOKUP(Tabla1[[#This Row],[AREA]],Hoja1!A:B,2,FALSE)</f>
        <v>03. Participación ciudadana y deportes</v>
      </c>
      <c r="U2317" s="45" t="s">
        <v>192</v>
      </c>
      <c r="V2317" s="42" t="str">
        <f>VLOOKUP(Tabla1[[#This Row],[PROGRAMA]],Hoja1!A:B,2,FALSE)</f>
        <v>9241. Participación ciudadana</v>
      </c>
      <c r="W2317" s="45">
        <v>22</v>
      </c>
      <c r="X2317" s="45">
        <v>22602</v>
      </c>
    </row>
    <row r="2318" spans="1:24" x14ac:dyDescent="0.25">
      <c r="A2318" s="58">
        <v>220260020171</v>
      </c>
      <c r="B2318" s="59" t="s">
        <v>451</v>
      </c>
      <c r="C2318" s="60">
        <v>46171</v>
      </c>
      <c r="D2318" s="58">
        <v>22026003957</v>
      </c>
      <c r="E2318" s="59" t="s">
        <v>1028</v>
      </c>
      <c r="F2318" s="61">
        <v>1815</v>
      </c>
      <c r="G2318" s="59" t="s">
        <v>3188</v>
      </c>
      <c r="H2318" s="59" t="s">
        <v>3574</v>
      </c>
      <c r="I2318" s="62">
        <v>220</v>
      </c>
      <c r="J2318" s="59" t="s">
        <v>455</v>
      </c>
      <c r="K2318" s="59" t="s">
        <v>455</v>
      </c>
      <c r="L2318" s="59" t="s">
        <v>456</v>
      </c>
      <c r="M2318" s="59" t="s">
        <v>467</v>
      </c>
      <c r="N2318" s="59" t="s">
        <v>468</v>
      </c>
      <c r="O2318" s="65" t="s">
        <v>281</v>
      </c>
      <c r="P2318" s="65" t="s">
        <v>3366</v>
      </c>
      <c r="Q2318" s="45" t="s">
        <v>396</v>
      </c>
      <c r="R2318" s="32" t="s">
        <v>231</v>
      </c>
      <c r="S2318" s="45" t="s">
        <v>69</v>
      </c>
      <c r="T2318" s="42" t="str">
        <f>VLOOKUP(Tabla1[[#This Row],[AREA]],Hoja1!A:B,2,FALSE)</f>
        <v>03. Participación ciudadana y deportes</v>
      </c>
      <c r="U2318" s="45" t="s">
        <v>192</v>
      </c>
      <c r="V2318" s="42" t="str">
        <f>VLOOKUP(Tabla1[[#This Row],[PROGRAMA]],Hoja1!A:B,2,FALSE)</f>
        <v>9241. Participación ciudadana</v>
      </c>
      <c r="W2318" s="45">
        <v>22</v>
      </c>
      <c r="X2318" s="45">
        <v>22602</v>
      </c>
    </row>
    <row r="2319" spans="1:24" x14ac:dyDescent="0.25">
      <c r="A2319" s="58">
        <v>220260019554</v>
      </c>
      <c r="B2319" s="59" t="s">
        <v>485</v>
      </c>
      <c r="C2319" s="60">
        <v>46171</v>
      </c>
      <c r="D2319" s="58">
        <v>22026002240</v>
      </c>
      <c r="E2319" s="59" t="s">
        <v>2611</v>
      </c>
      <c r="F2319" s="61">
        <v>414.15</v>
      </c>
      <c r="G2319" s="59" t="s">
        <v>2456</v>
      </c>
      <c r="H2319" s="59" t="s">
        <v>3765</v>
      </c>
      <c r="I2319" s="62">
        <v>300</v>
      </c>
      <c r="J2319" s="59" t="s">
        <v>455</v>
      </c>
      <c r="K2319" s="59" t="s">
        <v>455</v>
      </c>
      <c r="L2319" s="59" t="s">
        <v>456</v>
      </c>
      <c r="M2319" s="59" t="s">
        <v>457</v>
      </c>
      <c r="N2319" s="59" t="s">
        <v>458</v>
      </c>
      <c r="O2319" s="65" t="s">
        <v>280</v>
      </c>
      <c r="P2319" s="65" t="s">
        <v>3366</v>
      </c>
      <c r="Q2319" s="45" t="s">
        <v>396</v>
      </c>
      <c r="R2319" s="32" t="s">
        <v>231</v>
      </c>
      <c r="S2319" s="45" t="s">
        <v>262</v>
      </c>
      <c r="T2319" s="42" t="str">
        <f>VLOOKUP(Tabla1[[#This Row],[AREA]],Hoja1!A:B,2,FALSE)</f>
        <v>11. Salud pública y seguridad ciudadana</v>
      </c>
      <c r="U2319" s="45" t="s">
        <v>106</v>
      </c>
      <c r="V2319" s="42" t="str">
        <f>VLOOKUP(Tabla1[[#This Row],[PROGRAMA]],Hoja1!A:B,2,FALSE)</f>
        <v>1321. Policía municipal</v>
      </c>
      <c r="W2319" s="45">
        <v>21</v>
      </c>
      <c r="X2319" s="45">
        <v>214</v>
      </c>
    </row>
    <row r="2320" spans="1:24" x14ac:dyDescent="0.25">
      <c r="A2320" s="58">
        <v>220260020172</v>
      </c>
      <c r="B2320" s="59" t="s">
        <v>451</v>
      </c>
      <c r="C2320" s="60">
        <v>46171</v>
      </c>
      <c r="D2320" s="58">
        <v>22026003958</v>
      </c>
      <c r="E2320" s="59" t="s">
        <v>1028</v>
      </c>
      <c r="F2320" s="61">
        <v>1815</v>
      </c>
      <c r="G2320" s="59" t="s">
        <v>3766</v>
      </c>
      <c r="H2320" s="59" t="s">
        <v>3574</v>
      </c>
      <c r="I2320" s="62">
        <v>220</v>
      </c>
      <c r="J2320" s="59" t="s">
        <v>455</v>
      </c>
      <c r="K2320" s="59" t="s">
        <v>455</v>
      </c>
      <c r="L2320" s="59" t="s">
        <v>456</v>
      </c>
      <c r="M2320" s="59" t="s">
        <v>467</v>
      </c>
      <c r="N2320" s="59" t="s">
        <v>468</v>
      </c>
      <c r="O2320" s="65" t="s">
        <v>281</v>
      </c>
      <c r="P2320" s="65" t="s">
        <v>3366</v>
      </c>
      <c r="Q2320" s="45" t="s">
        <v>396</v>
      </c>
      <c r="R2320" s="32" t="s">
        <v>231</v>
      </c>
      <c r="S2320" s="45" t="s">
        <v>69</v>
      </c>
      <c r="T2320" s="42" t="str">
        <f>VLOOKUP(Tabla1[[#This Row],[AREA]],Hoja1!A:B,2,FALSE)</f>
        <v>03. Participación ciudadana y deportes</v>
      </c>
      <c r="U2320" s="45" t="s">
        <v>192</v>
      </c>
      <c r="V2320" s="42" t="str">
        <f>VLOOKUP(Tabla1[[#This Row],[PROGRAMA]],Hoja1!A:B,2,FALSE)</f>
        <v>9241. Participación ciudadana</v>
      </c>
      <c r="W2320" s="45">
        <v>22</v>
      </c>
      <c r="X2320" s="45">
        <v>22602</v>
      </c>
    </row>
    <row r="2321" spans="1:24" x14ac:dyDescent="0.25">
      <c r="A2321" s="58">
        <v>220260016460</v>
      </c>
      <c r="B2321" s="59" t="s">
        <v>485</v>
      </c>
      <c r="C2321" s="60">
        <v>46157</v>
      </c>
      <c r="D2321" s="58">
        <v>22026002240</v>
      </c>
      <c r="E2321" s="59" t="s">
        <v>2611</v>
      </c>
      <c r="F2321" s="61">
        <v>147.63999999999999</v>
      </c>
      <c r="G2321" s="59" t="s">
        <v>2456</v>
      </c>
      <c r="H2321" s="59" t="s">
        <v>3767</v>
      </c>
      <c r="I2321" s="62">
        <v>300</v>
      </c>
      <c r="J2321" s="59" t="s">
        <v>455</v>
      </c>
      <c r="K2321" s="59" t="s">
        <v>455</v>
      </c>
      <c r="L2321" s="59" t="s">
        <v>456</v>
      </c>
      <c r="M2321" s="59" t="s">
        <v>457</v>
      </c>
      <c r="N2321" s="59" t="s">
        <v>458</v>
      </c>
      <c r="O2321" s="65" t="s">
        <v>280</v>
      </c>
      <c r="P2321" s="65" t="s">
        <v>3366</v>
      </c>
      <c r="Q2321" s="45" t="s">
        <v>396</v>
      </c>
      <c r="R2321" s="32" t="s">
        <v>231</v>
      </c>
      <c r="S2321" s="45" t="s">
        <v>262</v>
      </c>
      <c r="T2321" s="42" t="str">
        <f>VLOOKUP(Tabla1[[#This Row],[AREA]],Hoja1!A:B,2,FALSE)</f>
        <v>11. Salud pública y seguridad ciudadana</v>
      </c>
      <c r="U2321" s="45" t="s">
        <v>106</v>
      </c>
      <c r="V2321" s="42" t="str">
        <f>VLOOKUP(Tabla1[[#This Row],[PROGRAMA]],Hoja1!A:B,2,FALSE)</f>
        <v>1321. Policía municipal</v>
      </c>
      <c r="W2321" s="45">
        <v>21</v>
      </c>
      <c r="X2321" s="45">
        <v>214</v>
      </c>
    </row>
    <row r="2322" spans="1:24" x14ac:dyDescent="0.25">
      <c r="A2322" s="58">
        <v>220260016874</v>
      </c>
      <c r="B2322" s="59" t="s">
        <v>451</v>
      </c>
      <c r="C2322" s="60">
        <v>46160</v>
      </c>
      <c r="D2322" s="58">
        <v>22026003969</v>
      </c>
      <c r="E2322" s="59" t="s">
        <v>1761</v>
      </c>
      <c r="F2322" s="61">
        <v>1814.61</v>
      </c>
      <c r="G2322" s="59" t="s">
        <v>3407</v>
      </c>
      <c r="H2322" s="59" t="s">
        <v>3768</v>
      </c>
      <c r="I2322" s="62">
        <v>220</v>
      </c>
      <c r="J2322" s="59" t="s">
        <v>1411</v>
      </c>
      <c r="K2322" s="59" t="s">
        <v>455</v>
      </c>
      <c r="L2322" s="59" t="s">
        <v>456</v>
      </c>
      <c r="M2322" s="59" t="s">
        <v>467</v>
      </c>
      <c r="N2322" s="59" t="s">
        <v>468</v>
      </c>
      <c r="O2322" s="65" t="s">
        <v>281</v>
      </c>
      <c r="P2322" s="65" t="s">
        <v>3366</v>
      </c>
      <c r="Q2322" s="45" t="s">
        <v>396</v>
      </c>
      <c r="R2322" s="32" t="s">
        <v>231</v>
      </c>
      <c r="S2322" s="45" t="s">
        <v>262</v>
      </c>
      <c r="T2322" s="42" t="str">
        <f>VLOOKUP(Tabla1[[#This Row],[AREA]],Hoja1!A:B,2,FALSE)</f>
        <v>11. Salud pública y seguridad ciudadana</v>
      </c>
      <c r="U2322" s="45" t="s">
        <v>118</v>
      </c>
      <c r="V2322" s="42" t="str">
        <f>VLOOKUP(Tabla1[[#This Row],[PROGRAMA]],Hoja1!A:B,2,FALSE)</f>
        <v>1621. Recogida de residuos</v>
      </c>
      <c r="W2322" s="45">
        <v>21</v>
      </c>
      <c r="X2322" s="45">
        <v>212</v>
      </c>
    </row>
    <row r="2323" spans="1:24" x14ac:dyDescent="0.25">
      <c r="A2323" s="58">
        <v>220260018163</v>
      </c>
      <c r="B2323" s="59" t="s">
        <v>485</v>
      </c>
      <c r="C2323" s="60">
        <v>46168</v>
      </c>
      <c r="D2323" s="58">
        <v>22026000868</v>
      </c>
      <c r="E2323" s="59" t="s">
        <v>1199</v>
      </c>
      <c r="F2323" s="61">
        <v>1776.09</v>
      </c>
      <c r="G2323" s="59" t="s">
        <v>3769</v>
      </c>
      <c r="H2323" s="59" t="s">
        <v>3770</v>
      </c>
      <c r="I2323" s="62">
        <v>300</v>
      </c>
      <c r="J2323" s="59" t="s">
        <v>455</v>
      </c>
      <c r="K2323" s="59" t="s">
        <v>455</v>
      </c>
      <c r="L2323" s="59" t="s">
        <v>473</v>
      </c>
      <c r="M2323" s="59" t="s">
        <v>457</v>
      </c>
      <c r="N2323" s="59" t="s">
        <v>458</v>
      </c>
      <c r="O2323" s="65" t="s">
        <v>280</v>
      </c>
      <c r="P2323" s="65" t="s">
        <v>3366</v>
      </c>
      <c r="Q2323" s="45" t="s">
        <v>396</v>
      </c>
      <c r="R2323" s="32" t="s">
        <v>231</v>
      </c>
      <c r="S2323" s="45" t="s">
        <v>68</v>
      </c>
      <c r="T2323" s="42" t="str">
        <f>VLOOKUP(Tabla1[[#This Row],[AREA]],Hoja1!A:B,2,FALSE)</f>
        <v>02. Urbanismo y vivienda</v>
      </c>
      <c r="U2323" s="45" t="s">
        <v>197</v>
      </c>
      <c r="V2323" s="42" t="str">
        <f>VLOOKUP(Tabla1[[#This Row],[PROGRAMA]],Hoja1!A:B,2,FALSE)</f>
        <v>9332. Mantenimiento de edificios e instalaciones municipales</v>
      </c>
      <c r="W2323" s="45">
        <v>21</v>
      </c>
      <c r="X2323" s="45">
        <v>212</v>
      </c>
    </row>
    <row r="2324" spans="1:24" x14ac:dyDescent="0.25">
      <c r="A2324" s="58">
        <v>220260016849</v>
      </c>
      <c r="B2324" s="59" t="s">
        <v>451</v>
      </c>
      <c r="C2324" s="60">
        <v>46160</v>
      </c>
      <c r="D2324" s="58">
        <v>22026003715</v>
      </c>
      <c r="E2324" s="59" t="s">
        <v>617</v>
      </c>
      <c r="F2324" s="61">
        <v>1754.5</v>
      </c>
      <c r="G2324" s="59" t="s">
        <v>13</v>
      </c>
      <c r="H2324" s="59" t="s">
        <v>3532</v>
      </c>
      <c r="I2324" s="62">
        <v>220</v>
      </c>
      <c r="J2324" s="59" t="s">
        <v>455</v>
      </c>
      <c r="K2324" s="59" t="s">
        <v>455</v>
      </c>
      <c r="L2324" s="59" t="s">
        <v>456</v>
      </c>
      <c r="M2324" s="59" t="s">
        <v>467</v>
      </c>
      <c r="N2324" s="59" t="s">
        <v>468</v>
      </c>
      <c r="O2324" s="65" t="s">
        <v>281</v>
      </c>
      <c r="P2324" s="65" t="s">
        <v>3366</v>
      </c>
      <c r="Q2324" s="45" t="s">
        <v>396</v>
      </c>
      <c r="R2324" s="32" t="s">
        <v>231</v>
      </c>
      <c r="S2324" s="45" t="s">
        <v>75</v>
      </c>
      <c r="T2324" s="42" t="str">
        <f>VLOOKUP(Tabla1[[#This Row],[AREA]],Hoja1!A:B,2,FALSE)</f>
        <v>10. Personas mayores, familia y servicios sociales</v>
      </c>
      <c r="U2324" s="45" t="s">
        <v>132</v>
      </c>
      <c r="V2324" s="42" t="str">
        <f>VLOOKUP(Tabla1[[#This Row],[PROGRAMA]],Hoja1!A:B,2,FALSE)</f>
        <v>2312. Iniciativas sociales</v>
      </c>
      <c r="W2324" s="45">
        <v>21</v>
      </c>
      <c r="X2324" s="45">
        <v>213</v>
      </c>
    </row>
    <row r="2325" spans="1:24" x14ac:dyDescent="0.25">
      <c r="A2325" s="58">
        <v>220260015890</v>
      </c>
      <c r="B2325" s="59" t="s">
        <v>485</v>
      </c>
      <c r="C2325" s="60">
        <v>46154</v>
      </c>
      <c r="D2325" s="58">
        <v>22026002122</v>
      </c>
      <c r="E2325" s="59" t="s">
        <v>847</v>
      </c>
      <c r="F2325" s="61">
        <v>560.98</v>
      </c>
      <c r="G2325" s="59" t="s">
        <v>1200</v>
      </c>
      <c r="H2325" s="59" t="s">
        <v>3771</v>
      </c>
      <c r="I2325" s="62">
        <v>300</v>
      </c>
      <c r="J2325" s="59" t="s">
        <v>455</v>
      </c>
      <c r="K2325" s="59" t="s">
        <v>455</v>
      </c>
      <c r="L2325" s="59" t="s">
        <v>473</v>
      </c>
      <c r="M2325" s="59" t="s">
        <v>457</v>
      </c>
      <c r="N2325" s="59" t="s">
        <v>458</v>
      </c>
      <c r="O2325" s="65" t="s">
        <v>280</v>
      </c>
      <c r="P2325" s="65" t="s">
        <v>3366</v>
      </c>
      <c r="Q2325" s="45" t="s">
        <v>396</v>
      </c>
      <c r="R2325" s="32" t="s">
        <v>231</v>
      </c>
      <c r="S2325" s="45" t="s">
        <v>73</v>
      </c>
      <c r="T2325" s="42" t="str">
        <f>VLOOKUP(Tabla1[[#This Row],[AREA]],Hoja1!A:B,2,FALSE)</f>
        <v>08. Tráfico y movilidad</v>
      </c>
      <c r="U2325" s="45" t="s">
        <v>117</v>
      </c>
      <c r="V2325" s="42" t="str">
        <f>VLOOKUP(Tabla1[[#This Row],[PROGRAMA]],Hoja1!A:B,2,FALSE)</f>
        <v>1532. Pavimentación vias públicas y otros servicios urbanísticos</v>
      </c>
      <c r="W2325" s="45">
        <v>21</v>
      </c>
      <c r="X2325" s="45">
        <v>210</v>
      </c>
    </row>
    <row r="2326" spans="1:24" x14ac:dyDescent="0.25">
      <c r="A2326" s="58">
        <v>220260012016</v>
      </c>
      <c r="B2326" s="59" t="s">
        <v>451</v>
      </c>
      <c r="C2326" s="60">
        <v>46126</v>
      </c>
      <c r="D2326" s="58">
        <v>22026003230</v>
      </c>
      <c r="E2326" s="59" t="s">
        <v>1434</v>
      </c>
      <c r="F2326" s="61">
        <v>892.75</v>
      </c>
      <c r="G2326" s="59" t="s">
        <v>981</v>
      </c>
      <c r="H2326" s="59" t="s">
        <v>3772</v>
      </c>
      <c r="I2326" s="62">
        <v>220</v>
      </c>
      <c r="J2326" s="59" t="s">
        <v>812</v>
      </c>
      <c r="K2326" s="59" t="s">
        <v>455</v>
      </c>
      <c r="L2326" s="59" t="s">
        <v>473</v>
      </c>
      <c r="M2326" s="59" t="s">
        <v>457</v>
      </c>
      <c r="N2326" s="59" t="s">
        <v>458</v>
      </c>
      <c r="O2326" s="65" t="s">
        <v>280</v>
      </c>
      <c r="P2326" s="65" t="s">
        <v>3366</v>
      </c>
      <c r="Q2326" s="45" t="s">
        <v>397</v>
      </c>
      <c r="R2326" s="32" t="s">
        <v>232</v>
      </c>
      <c r="S2326" s="45" t="s">
        <v>73</v>
      </c>
      <c r="T2326" s="42" t="str">
        <f>VLOOKUP(Tabla1[[#This Row],[AREA]],Hoja1!A:B,2,FALSE)</f>
        <v>08. Tráfico y movilidad</v>
      </c>
      <c r="U2326" s="45" t="s">
        <v>123</v>
      </c>
      <c r="V2326" s="42" t="str">
        <f>VLOOKUP(Tabla1[[#This Row],[PROGRAMA]],Hoja1!A:B,2,FALSE)</f>
        <v>1651. Alumbrado público</v>
      </c>
      <c r="W2326" s="45">
        <v>61</v>
      </c>
      <c r="X2326" s="45">
        <v>619</v>
      </c>
    </row>
    <row r="2327" spans="1:24" x14ac:dyDescent="0.25">
      <c r="A2327" s="58">
        <v>220260019570</v>
      </c>
      <c r="B2327" s="59" t="s">
        <v>485</v>
      </c>
      <c r="C2327" s="60">
        <v>46171</v>
      </c>
      <c r="D2327" s="58">
        <v>22026000943</v>
      </c>
      <c r="E2327" s="59" t="s">
        <v>507</v>
      </c>
      <c r="F2327" s="61">
        <v>457.99</v>
      </c>
      <c r="G2327" s="59" t="s">
        <v>1200</v>
      </c>
      <c r="H2327" s="59" t="s">
        <v>3773</v>
      </c>
      <c r="I2327" s="62">
        <v>300</v>
      </c>
      <c r="J2327" s="59" t="s">
        <v>455</v>
      </c>
      <c r="K2327" s="59" t="s">
        <v>455</v>
      </c>
      <c r="L2327" s="59" t="s">
        <v>473</v>
      </c>
      <c r="M2327" s="59" t="s">
        <v>457</v>
      </c>
      <c r="N2327" s="59" t="s">
        <v>458</v>
      </c>
      <c r="O2327" s="65" t="s">
        <v>280</v>
      </c>
      <c r="P2327" s="65" t="s">
        <v>3366</v>
      </c>
      <c r="Q2327" s="45" t="s">
        <v>396</v>
      </c>
      <c r="R2327" s="32" t="s">
        <v>231</v>
      </c>
      <c r="S2327" s="45" t="s">
        <v>71</v>
      </c>
      <c r="T2327" s="42" t="str">
        <f>VLOOKUP(Tabla1[[#This Row],[AREA]],Hoja1!A:B,2,FALSE)</f>
        <v>06. Educación y cultura</v>
      </c>
      <c r="U2327" s="45" t="s">
        <v>147</v>
      </c>
      <c r="V2327" s="42" t="str">
        <f>VLOOKUP(Tabla1[[#This Row],[PROGRAMA]],Hoja1!A:B,2,FALSE)</f>
        <v>3232. Conservación y mantenimiento centros educación infantil y primaria</v>
      </c>
      <c r="W2327" s="45">
        <v>21</v>
      </c>
      <c r="X2327" s="45">
        <v>212</v>
      </c>
    </row>
    <row r="2328" spans="1:24" x14ac:dyDescent="0.25">
      <c r="A2328" s="58">
        <v>220260011517</v>
      </c>
      <c r="B2328" s="59" t="s">
        <v>451</v>
      </c>
      <c r="C2328" s="60">
        <v>46121</v>
      </c>
      <c r="D2328" s="58">
        <v>22026003234</v>
      </c>
      <c r="E2328" s="59" t="s">
        <v>559</v>
      </c>
      <c r="F2328" s="61">
        <v>1680</v>
      </c>
      <c r="G2328" s="59" t="s">
        <v>349</v>
      </c>
      <c r="H2328" s="59" t="s">
        <v>3774</v>
      </c>
      <c r="I2328" s="62">
        <v>220</v>
      </c>
      <c r="J2328" s="59" t="s">
        <v>455</v>
      </c>
      <c r="K2328" s="59" t="s">
        <v>455</v>
      </c>
      <c r="L2328" s="59" t="s">
        <v>456</v>
      </c>
      <c r="M2328" s="59" t="s">
        <v>467</v>
      </c>
      <c r="N2328" s="59" t="s">
        <v>468</v>
      </c>
      <c r="O2328" s="65" t="s">
        <v>281</v>
      </c>
      <c r="P2328" s="65" t="s">
        <v>3366</v>
      </c>
      <c r="Q2328" s="45" t="s">
        <v>396</v>
      </c>
      <c r="R2328" s="32" t="s">
        <v>231</v>
      </c>
      <c r="S2328" s="45" t="s">
        <v>75</v>
      </c>
      <c r="T2328" s="42" t="str">
        <f>VLOOKUP(Tabla1[[#This Row],[AREA]],Hoja1!A:B,2,FALSE)</f>
        <v>10. Personas mayores, familia y servicios sociales</v>
      </c>
      <c r="U2328" s="45" t="s">
        <v>136</v>
      </c>
      <c r="V2328" s="42" t="str">
        <f>VLOOKUP(Tabla1[[#This Row],[PROGRAMA]],Hoja1!A:B,2,FALSE)</f>
        <v>2315. Políticas de Igualdad e infancia</v>
      </c>
      <c r="W2328" s="45">
        <v>22</v>
      </c>
      <c r="X2328" s="45">
        <v>22799</v>
      </c>
    </row>
    <row r="2329" spans="1:24" x14ac:dyDescent="0.25">
      <c r="A2329" s="58">
        <v>220260017080</v>
      </c>
      <c r="B2329" s="59" t="s">
        <v>451</v>
      </c>
      <c r="C2329" s="60">
        <v>46161</v>
      </c>
      <c r="D2329" s="58">
        <v>22026004032</v>
      </c>
      <c r="E2329" s="59" t="s">
        <v>553</v>
      </c>
      <c r="F2329" s="61">
        <v>1663.75</v>
      </c>
      <c r="G2329" s="59" t="s">
        <v>1967</v>
      </c>
      <c r="H2329" s="59" t="s">
        <v>3775</v>
      </c>
      <c r="I2329" s="62">
        <v>220</v>
      </c>
      <c r="J2329" s="59" t="s">
        <v>1384</v>
      </c>
      <c r="K2329" s="59" t="s">
        <v>455</v>
      </c>
      <c r="L2329" s="59" t="s">
        <v>456</v>
      </c>
      <c r="M2329" s="59" t="s">
        <v>467</v>
      </c>
      <c r="N2329" s="59" t="s">
        <v>468</v>
      </c>
      <c r="O2329" s="65" t="s">
        <v>281</v>
      </c>
      <c r="P2329" s="65" t="s">
        <v>3366</v>
      </c>
      <c r="Q2329" s="45" t="s">
        <v>396</v>
      </c>
      <c r="R2329" s="32" t="s">
        <v>231</v>
      </c>
      <c r="S2329" s="45" t="s">
        <v>261</v>
      </c>
      <c r="T2329" s="42" t="str">
        <f>VLOOKUP(Tabla1[[#This Row],[AREA]],Hoja1!A:B,2,FALSE)</f>
        <v>05. Comercio, mercados y consumo</v>
      </c>
      <c r="U2329" s="45" t="s">
        <v>174</v>
      </c>
      <c r="V2329" s="42" t="str">
        <f>VLOOKUP(Tabla1[[#This Row],[PROGRAMA]],Hoja1!A:B,2,FALSE)</f>
        <v>4312. Mercados</v>
      </c>
      <c r="W2329" s="45">
        <v>22</v>
      </c>
      <c r="X2329" s="45">
        <v>22799</v>
      </c>
    </row>
    <row r="2330" spans="1:24" x14ac:dyDescent="0.25">
      <c r="A2330" s="58">
        <v>220260011108</v>
      </c>
      <c r="B2330" s="59" t="s">
        <v>451</v>
      </c>
      <c r="C2330" s="60">
        <v>46120</v>
      </c>
      <c r="D2330" s="58">
        <v>22026003223</v>
      </c>
      <c r="E2330" s="59" t="s">
        <v>1684</v>
      </c>
      <c r="F2330" s="61">
        <v>1651.65</v>
      </c>
      <c r="G2330" s="59" t="s">
        <v>2263</v>
      </c>
      <c r="H2330" s="59" t="s">
        <v>3776</v>
      </c>
      <c r="I2330" s="62">
        <v>220</v>
      </c>
      <c r="J2330" s="59" t="s">
        <v>455</v>
      </c>
      <c r="K2330" s="59" t="s">
        <v>455</v>
      </c>
      <c r="L2330" s="59" t="s">
        <v>456</v>
      </c>
      <c r="M2330" s="59" t="s">
        <v>467</v>
      </c>
      <c r="N2330" s="59" t="s">
        <v>468</v>
      </c>
      <c r="O2330" s="65" t="s">
        <v>281</v>
      </c>
      <c r="P2330" s="65" t="s">
        <v>3366</v>
      </c>
      <c r="Q2330" s="45" t="s">
        <v>397</v>
      </c>
      <c r="R2330" s="32" t="s">
        <v>232</v>
      </c>
      <c r="S2330" s="45" t="s">
        <v>261</v>
      </c>
      <c r="T2330" s="42" t="str">
        <f>VLOOKUP(Tabla1[[#This Row],[AREA]],Hoja1!A:B,2,FALSE)</f>
        <v>05. Comercio, mercados y consumo</v>
      </c>
      <c r="U2330" s="45" t="s">
        <v>174</v>
      </c>
      <c r="V2330" s="42" t="str">
        <f>VLOOKUP(Tabla1[[#This Row],[PROGRAMA]],Hoja1!A:B,2,FALSE)</f>
        <v>4312. Mercados</v>
      </c>
      <c r="W2330" s="45">
        <v>63</v>
      </c>
      <c r="X2330" s="45">
        <v>632</v>
      </c>
    </row>
    <row r="2331" spans="1:24" x14ac:dyDescent="0.25">
      <c r="A2331" s="58">
        <v>220260010814</v>
      </c>
      <c r="B2331" s="59" t="s">
        <v>451</v>
      </c>
      <c r="C2331" s="60">
        <v>46118</v>
      </c>
      <c r="D2331" s="58">
        <v>22026003077</v>
      </c>
      <c r="E2331" s="59" t="s">
        <v>509</v>
      </c>
      <c r="F2331" s="61">
        <v>1638.58</v>
      </c>
      <c r="G2331" s="59" t="s">
        <v>3568</v>
      </c>
      <c r="H2331" s="59" t="s">
        <v>3777</v>
      </c>
      <c r="I2331" s="62">
        <v>220</v>
      </c>
      <c r="J2331" s="59" t="s">
        <v>455</v>
      </c>
      <c r="K2331" s="59" t="s">
        <v>455</v>
      </c>
      <c r="L2331" s="59" t="s">
        <v>473</v>
      </c>
      <c r="M2331" s="59" t="s">
        <v>467</v>
      </c>
      <c r="N2331" s="59" t="s">
        <v>468</v>
      </c>
      <c r="O2331" s="65" t="s">
        <v>281</v>
      </c>
      <c r="P2331" s="65" t="s">
        <v>3366</v>
      </c>
      <c r="Q2331" s="45" t="s">
        <v>396</v>
      </c>
      <c r="R2331" s="32" t="s">
        <v>231</v>
      </c>
      <c r="S2331" s="45" t="s">
        <v>75</v>
      </c>
      <c r="T2331" s="42" t="str">
        <f>VLOOKUP(Tabla1[[#This Row],[AREA]],Hoja1!A:B,2,FALSE)</f>
        <v>10. Personas mayores, familia y servicios sociales</v>
      </c>
      <c r="U2331" s="45" t="s">
        <v>132</v>
      </c>
      <c r="V2331" s="42" t="str">
        <f>VLOOKUP(Tabla1[[#This Row],[PROGRAMA]],Hoja1!A:B,2,FALSE)</f>
        <v>2312. Iniciativas sociales</v>
      </c>
      <c r="W2331" s="45">
        <v>21</v>
      </c>
      <c r="X2331" s="45">
        <v>212</v>
      </c>
    </row>
    <row r="2332" spans="1:24" x14ac:dyDescent="0.25">
      <c r="A2332" s="58">
        <v>220260012563</v>
      </c>
      <c r="B2332" s="59" t="s">
        <v>485</v>
      </c>
      <c r="C2332" s="60">
        <v>46132</v>
      </c>
      <c r="D2332" s="58">
        <v>22026000436</v>
      </c>
      <c r="E2332" s="59" t="s">
        <v>535</v>
      </c>
      <c r="F2332" s="61">
        <v>182.37</v>
      </c>
      <c r="G2332" s="59" t="s">
        <v>1200</v>
      </c>
      <c r="H2332" s="59" t="s">
        <v>3778</v>
      </c>
      <c r="I2332" s="62">
        <v>300</v>
      </c>
      <c r="J2332" s="59" t="s">
        <v>455</v>
      </c>
      <c r="K2332" s="59" t="s">
        <v>455</v>
      </c>
      <c r="L2332" s="59" t="s">
        <v>473</v>
      </c>
      <c r="M2332" s="59" t="s">
        <v>457</v>
      </c>
      <c r="N2332" s="59" t="s">
        <v>458</v>
      </c>
      <c r="O2332" s="65" t="s">
        <v>280</v>
      </c>
      <c r="P2332" s="65" t="s">
        <v>3366</v>
      </c>
      <c r="Q2332" s="45" t="s">
        <v>396</v>
      </c>
      <c r="R2332" s="32" t="s">
        <v>231</v>
      </c>
      <c r="S2332" s="45" t="s">
        <v>69</v>
      </c>
      <c r="T2332" s="42" t="str">
        <f>VLOOKUP(Tabla1[[#This Row],[AREA]],Hoja1!A:B,2,FALSE)</f>
        <v>03. Participación ciudadana y deportes</v>
      </c>
      <c r="U2332" s="45" t="s">
        <v>192</v>
      </c>
      <c r="V2332" s="42" t="str">
        <f>VLOOKUP(Tabla1[[#This Row],[PROGRAMA]],Hoja1!A:B,2,FALSE)</f>
        <v>9241. Participación ciudadana</v>
      </c>
      <c r="W2332" s="45">
        <v>21</v>
      </c>
      <c r="X2332" s="45">
        <v>212</v>
      </c>
    </row>
    <row r="2333" spans="1:24" x14ac:dyDescent="0.25">
      <c r="A2333" s="58">
        <v>220260015605</v>
      </c>
      <c r="B2333" s="59" t="s">
        <v>451</v>
      </c>
      <c r="C2333" s="60">
        <v>46150</v>
      </c>
      <c r="D2333" s="58">
        <v>22025001934</v>
      </c>
      <c r="E2333" s="59" t="s">
        <v>1079</v>
      </c>
      <c r="F2333" s="61">
        <v>5851.98</v>
      </c>
      <c r="G2333" s="59" t="s">
        <v>998</v>
      </c>
      <c r="H2333" s="59" t="s">
        <v>1080</v>
      </c>
      <c r="I2333" s="62">
        <v>220</v>
      </c>
      <c r="J2333" s="59" t="s">
        <v>1000</v>
      </c>
      <c r="K2333" s="59" t="s">
        <v>1000</v>
      </c>
      <c r="L2333" s="59" t="s">
        <v>456</v>
      </c>
      <c r="M2333" s="59" t="s">
        <v>457</v>
      </c>
      <c r="N2333" s="59" t="s">
        <v>458</v>
      </c>
      <c r="O2333" s="65" t="s">
        <v>280</v>
      </c>
      <c r="P2333" s="65" t="s">
        <v>3366</v>
      </c>
      <c r="Q2333" s="45">
        <v>6</v>
      </c>
      <c r="R2333" s="32" t="s">
        <v>232</v>
      </c>
      <c r="S2333" s="45" t="s">
        <v>68</v>
      </c>
      <c r="T2333" s="42" t="str">
        <f>VLOOKUP(Tabla1[[#This Row],[AREA]],Hoja1!A:B,2,FALSE)</f>
        <v>02. Urbanismo y vivienda</v>
      </c>
      <c r="U2333" s="45">
        <v>9332</v>
      </c>
      <c r="V2333" s="42" t="str">
        <f>VLOOKUP(Tabla1[[#This Row],[PROGRAMA]],Hoja1!A:B,2,FALSE)</f>
        <v>9332. Mantenimiento de edificios e instalaciones municipales</v>
      </c>
      <c r="W2333" s="45">
        <v>63</v>
      </c>
      <c r="X2333" s="45">
        <v>632</v>
      </c>
    </row>
    <row r="2334" spans="1:24" x14ac:dyDescent="0.25">
      <c r="A2334" s="58">
        <v>220250048073</v>
      </c>
      <c r="B2334" s="59" t="s">
        <v>451</v>
      </c>
      <c r="C2334" s="60">
        <v>46150</v>
      </c>
      <c r="D2334" s="58">
        <v>22025006830</v>
      </c>
      <c r="E2334" s="59" t="s">
        <v>2188</v>
      </c>
      <c r="F2334" s="61">
        <v>1573.61</v>
      </c>
      <c r="G2334" s="59" t="s">
        <v>2191</v>
      </c>
      <c r="H2334" s="59" t="s">
        <v>3779</v>
      </c>
      <c r="I2334" s="62">
        <v>220</v>
      </c>
      <c r="J2334" s="59" t="s">
        <v>2193</v>
      </c>
      <c r="K2334" s="59" t="s">
        <v>904</v>
      </c>
      <c r="L2334" s="59" t="s">
        <v>456</v>
      </c>
      <c r="M2334" s="59" t="s">
        <v>467</v>
      </c>
      <c r="N2334" s="59" t="s">
        <v>468</v>
      </c>
      <c r="O2334" s="65" t="s">
        <v>281</v>
      </c>
      <c r="P2334" s="65" t="s">
        <v>3366</v>
      </c>
      <c r="Q2334" s="45" t="s">
        <v>397</v>
      </c>
      <c r="R2334" s="32" t="s">
        <v>232</v>
      </c>
      <c r="S2334" s="45" t="s">
        <v>262</v>
      </c>
      <c r="T2334" s="42" t="str">
        <f>VLOOKUP(Tabla1[[#This Row],[AREA]],Hoja1!A:B,2,FALSE)</f>
        <v>11. Salud pública y seguridad ciudadana</v>
      </c>
      <c r="U2334" s="45" t="s">
        <v>106</v>
      </c>
      <c r="V2334" s="42" t="str">
        <f>VLOOKUP(Tabla1[[#This Row],[PROGRAMA]],Hoja1!A:B,2,FALSE)</f>
        <v>1321. Policía municipal</v>
      </c>
      <c r="W2334" s="45">
        <v>63</v>
      </c>
      <c r="X2334" s="45">
        <v>632</v>
      </c>
    </row>
    <row r="2335" spans="1:24" x14ac:dyDescent="0.25">
      <c r="A2335" s="58">
        <v>220260017076</v>
      </c>
      <c r="B2335" s="59" t="s">
        <v>451</v>
      </c>
      <c r="C2335" s="60">
        <v>46161</v>
      </c>
      <c r="D2335" s="58">
        <v>22026003737</v>
      </c>
      <c r="E2335" s="59" t="s">
        <v>496</v>
      </c>
      <c r="F2335" s="61">
        <v>1573</v>
      </c>
      <c r="G2335" s="59" t="s">
        <v>3780</v>
      </c>
      <c r="H2335" s="59" t="s">
        <v>3781</v>
      </c>
      <c r="I2335" s="62">
        <v>220</v>
      </c>
      <c r="J2335" s="59" t="s">
        <v>455</v>
      </c>
      <c r="K2335" s="59" t="s">
        <v>455</v>
      </c>
      <c r="L2335" s="59" t="s">
        <v>456</v>
      </c>
      <c r="M2335" s="59" t="s">
        <v>467</v>
      </c>
      <c r="N2335" s="59" t="s">
        <v>468</v>
      </c>
      <c r="O2335" s="65" t="s">
        <v>281</v>
      </c>
      <c r="P2335" s="65" t="s">
        <v>3366</v>
      </c>
      <c r="Q2335" s="45" t="s">
        <v>396</v>
      </c>
      <c r="R2335" s="32" t="s">
        <v>231</v>
      </c>
      <c r="S2335" s="45" t="s">
        <v>75</v>
      </c>
      <c r="T2335" s="42" t="str">
        <f>VLOOKUP(Tabla1[[#This Row],[AREA]],Hoja1!A:B,2,FALSE)</f>
        <v>10. Personas mayores, familia y servicios sociales</v>
      </c>
      <c r="U2335" s="45" t="s">
        <v>135</v>
      </c>
      <c r="V2335" s="42" t="str">
        <f>VLOOKUP(Tabla1[[#This Row],[PROGRAMA]],Hoja1!A:B,2,FALSE)</f>
        <v>2314. Centro de programas juveniles</v>
      </c>
      <c r="W2335" s="45">
        <v>22</v>
      </c>
      <c r="X2335" s="45">
        <v>22799</v>
      </c>
    </row>
    <row r="2336" spans="1:24" x14ac:dyDescent="0.25">
      <c r="A2336" s="58">
        <v>220260012045</v>
      </c>
      <c r="B2336" s="59" t="s">
        <v>451</v>
      </c>
      <c r="C2336" s="60">
        <v>46128</v>
      </c>
      <c r="D2336" s="58">
        <v>22026003444</v>
      </c>
      <c r="E2336" s="59" t="s">
        <v>1045</v>
      </c>
      <c r="F2336" s="61">
        <v>1500</v>
      </c>
      <c r="G2336" s="59" t="s">
        <v>63</v>
      </c>
      <c r="H2336" s="59" t="s">
        <v>3782</v>
      </c>
      <c r="I2336" s="62">
        <v>220</v>
      </c>
      <c r="J2336" s="59" t="s">
        <v>455</v>
      </c>
      <c r="K2336" s="59" t="s">
        <v>455</v>
      </c>
      <c r="L2336" s="59" t="s">
        <v>456</v>
      </c>
      <c r="M2336" s="59" t="s">
        <v>467</v>
      </c>
      <c r="N2336" s="59" t="s">
        <v>468</v>
      </c>
      <c r="O2336" s="65" t="s">
        <v>281</v>
      </c>
      <c r="P2336" s="65" t="s">
        <v>3366</v>
      </c>
      <c r="Q2336" s="45" t="s">
        <v>396</v>
      </c>
      <c r="R2336" s="32" t="s">
        <v>231</v>
      </c>
      <c r="S2336" s="45" t="s">
        <v>71</v>
      </c>
      <c r="T2336" s="42" t="str">
        <f>VLOOKUP(Tabla1[[#This Row],[AREA]],Hoja1!A:B,2,FALSE)</f>
        <v>06. Educación y cultura</v>
      </c>
      <c r="U2336" s="45" t="s">
        <v>153</v>
      </c>
      <c r="V2336" s="42" t="str">
        <f>VLOOKUP(Tabla1[[#This Row],[PROGRAMA]],Hoja1!A:B,2,FALSE)</f>
        <v>3321. Bibliotecas públicas</v>
      </c>
      <c r="W2336" s="45">
        <v>22</v>
      </c>
      <c r="X2336" s="45">
        <v>22799</v>
      </c>
    </row>
    <row r="2337" spans="1:24" x14ac:dyDescent="0.25">
      <c r="A2337" s="58">
        <v>220260016865</v>
      </c>
      <c r="B2337" s="59" t="s">
        <v>451</v>
      </c>
      <c r="C2337" s="60">
        <v>46160</v>
      </c>
      <c r="D2337" s="58">
        <v>22026003723</v>
      </c>
      <c r="E2337" s="59" t="s">
        <v>637</v>
      </c>
      <c r="F2337" s="61">
        <v>1485.88</v>
      </c>
      <c r="G2337" s="59" t="s">
        <v>2146</v>
      </c>
      <c r="H2337" s="59" t="s">
        <v>3783</v>
      </c>
      <c r="I2337" s="62">
        <v>220</v>
      </c>
      <c r="J2337" s="59" t="s">
        <v>2148</v>
      </c>
      <c r="K2337" s="59" t="s">
        <v>760</v>
      </c>
      <c r="L2337" s="59" t="s">
        <v>456</v>
      </c>
      <c r="M2337" s="59" t="s">
        <v>467</v>
      </c>
      <c r="N2337" s="59" t="s">
        <v>468</v>
      </c>
      <c r="O2337" s="65" t="s">
        <v>281</v>
      </c>
      <c r="P2337" s="65" t="s">
        <v>3366</v>
      </c>
      <c r="Q2337" s="45" t="s">
        <v>396</v>
      </c>
      <c r="R2337" s="32" t="s">
        <v>231</v>
      </c>
      <c r="S2337" s="45" t="s">
        <v>68</v>
      </c>
      <c r="T2337" s="42" t="str">
        <f>VLOOKUP(Tabla1[[#This Row],[AREA]],Hoja1!A:B,2,FALSE)</f>
        <v>02. Urbanismo y vivienda</v>
      </c>
      <c r="U2337" s="45" t="s">
        <v>197</v>
      </c>
      <c r="V2337" s="42" t="str">
        <f>VLOOKUP(Tabla1[[#This Row],[PROGRAMA]],Hoja1!A:B,2,FALSE)</f>
        <v>9332. Mantenimiento de edificios e instalaciones municipales</v>
      </c>
      <c r="W2337" s="45">
        <v>21</v>
      </c>
      <c r="X2337" s="45">
        <v>213</v>
      </c>
    </row>
    <row r="2338" spans="1:24" x14ac:dyDescent="0.25">
      <c r="A2338" s="58">
        <v>220260011018</v>
      </c>
      <c r="B2338" s="59" t="s">
        <v>451</v>
      </c>
      <c r="C2338" s="60">
        <v>46119</v>
      </c>
      <c r="D2338" s="58">
        <v>22026003172</v>
      </c>
      <c r="E2338" s="59" t="s">
        <v>3784</v>
      </c>
      <c r="F2338" s="61">
        <v>1483.34</v>
      </c>
      <c r="G2338" s="59" t="s">
        <v>323</v>
      </c>
      <c r="H2338" s="59" t="s">
        <v>3785</v>
      </c>
      <c r="I2338" s="62">
        <v>220</v>
      </c>
      <c r="J2338" s="59" t="s">
        <v>455</v>
      </c>
      <c r="K2338" s="59" t="s">
        <v>455</v>
      </c>
      <c r="L2338" s="59" t="s">
        <v>473</v>
      </c>
      <c r="M2338" s="59" t="s">
        <v>467</v>
      </c>
      <c r="N2338" s="59" t="s">
        <v>468</v>
      </c>
      <c r="O2338" s="65" t="s">
        <v>281</v>
      </c>
      <c r="P2338" s="65" t="s">
        <v>3366</v>
      </c>
      <c r="Q2338" s="45" t="s">
        <v>396</v>
      </c>
      <c r="R2338" s="32" t="s">
        <v>231</v>
      </c>
      <c r="S2338" s="45" t="s">
        <v>66</v>
      </c>
      <c r="T2338" s="42" t="str">
        <f>VLOOKUP(Tabla1[[#This Row],[AREA]],Hoja1!A:B,2,FALSE)</f>
        <v>01. Alcaldía</v>
      </c>
      <c r="U2338" s="45" t="s">
        <v>187</v>
      </c>
      <c r="V2338" s="42" t="str">
        <f>VLOOKUP(Tabla1[[#This Row],[PROGRAMA]],Hoja1!A:B,2,FALSE)</f>
        <v>9205. Imprenta municipal</v>
      </c>
      <c r="W2338" s="45">
        <v>22</v>
      </c>
      <c r="X2338" s="45">
        <v>22104</v>
      </c>
    </row>
    <row r="2339" spans="1:24" x14ac:dyDescent="0.25">
      <c r="A2339" s="58">
        <v>220260028624</v>
      </c>
      <c r="B2339" s="59" t="s">
        <v>3786</v>
      </c>
      <c r="C2339" s="60">
        <v>46199</v>
      </c>
      <c r="D2339" s="58">
        <v>22026002168</v>
      </c>
      <c r="E2339" s="59" t="s">
        <v>2806</v>
      </c>
      <c r="F2339" s="61">
        <v>-315</v>
      </c>
      <c r="G2339" s="59" t="s">
        <v>1040</v>
      </c>
      <c r="H2339" s="59" t="s">
        <v>3787</v>
      </c>
      <c r="I2339" s="62">
        <v>891</v>
      </c>
      <c r="J2339" s="59" t="s">
        <v>455</v>
      </c>
      <c r="K2339" s="59" t="s">
        <v>455</v>
      </c>
      <c r="L2339" s="59" t="s">
        <v>456</v>
      </c>
      <c r="M2339" s="59" t="s">
        <v>457</v>
      </c>
      <c r="N2339" s="59" t="s">
        <v>458</v>
      </c>
      <c r="O2339" s="65" t="s">
        <v>276</v>
      </c>
      <c r="P2339" s="65" t="s">
        <v>3366</v>
      </c>
      <c r="Q2339" s="45" t="s">
        <v>396</v>
      </c>
      <c r="R2339" s="32" t="s">
        <v>231</v>
      </c>
      <c r="S2339" s="45" t="s">
        <v>70</v>
      </c>
      <c r="T2339" s="42" t="str">
        <f>VLOOKUP(Tabla1[[#This Row],[AREA]],Hoja1!A:B,2,FALSE)</f>
        <v>04. Hacienda, personal y modernización administrativa</v>
      </c>
      <c r="U2339" s="45" t="s">
        <v>143</v>
      </c>
      <c r="V2339" s="42" t="str">
        <f>VLOOKUP(Tabla1[[#This Row],[PROGRAMA]],Hoja1!A:B,2,FALSE)</f>
        <v>3121. Prevención y salud laboral</v>
      </c>
      <c r="W2339" s="45">
        <v>22</v>
      </c>
      <c r="X2339" s="45">
        <v>22706</v>
      </c>
    </row>
    <row r="2340" spans="1:24" x14ac:dyDescent="0.25">
      <c r="A2340" s="58">
        <v>220260011004</v>
      </c>
      <c r="B2340" s="59" t="s">
        <v>451</v>
      </c>
      <c r="C2340" s="60">
        <v>46119</v>
      </c>
      <c r="D2340" s="58">
        <v>22026003183</v>
      </c>
      <c r="E2340" s="59" t="s">
        <v>3376</v>
      </c>
      <c r="F2340" s="61">
        <v>1452</v>
      </c>
      <c r="G2340" s="59" t="s">
        <v>3788</v>
      </c>
      <c r="H2340" s="59" t="s">
        <v>3789</v>
      </c>
      <c r="I2340" s="62">
        <v>220</v>
      </c>
      <c r="J2340" s="59" t="s">
        <v>455</v>
      </c>
      <c r="K2340" s="59" t="s">
        <v>455</v>
      </c>
      <c r="L2340" s="59" t="s">
        <v>456</v>
      </c>
      <c r="M2340" s="59" t="s">
        <v>467</v>
      </c>
      <c r="N2340" s="59" t="s">
        <v>468</v>
      </c>
      <c r="O2340" s="65" t="s">
        <v>281</v>
      </c>
      <c r="P2340" s="65" t="s">
        <v>3366</v>
      </c>
      <c r="Q2340" s="45" t="s">
        <v>396</v>
      </c>
      <c r="R2340" s="32" t="s">
        <v>231</v>
      </c>
      <c r="S2340" s="45" t="s">
        <v>72</v>
      </c>
      <c r="T2340" s="42" t="str">
        <f>VLOOKUP(Tabla1[[#This Row],[AREA]],Hoja1!A:B,2,FALSE)</f>
        <v>07. Medio ambiente</v>
      </c>
      <c r="U2340" s="45" t="s">
        <v>119</v>
      </c>
      <c r="V2340" s="42" t="str">
        <f>VLOOKUP(Tabla1[[#This Row],[PROGRAMA]],Hoja1!A:B,2,FALSE)</f>
        <v>1623. Tratamiento de residuos</v>
      </c>
      <c r="W2340" s="45">
        <v>22</v>
      </c>
      <c r="X2340" s="45">
        <v>22700</v>
      </c>
    </row>
    <row r="2341" spans="1:24" x14ac:dyDescent="0.25">
      <c r="A2341" s="58">
        <v>220260011514</v>
      </c>
      <c r="B2341" s="59" t="s">
        <v>451</v>
      </c>
      <c r="C2341" s="60">
        <v>46121</v>
      </c>
      <c r="D2341" s="58">
        <v>22026003227</v>
      </c>
      <c r="E2341" s="59" t="s">
        <v>983</v>
      </c>
      <c r="F2341" s="61">
        <v>1452</v>
      </c>
      <c r="G2341" s="59" t="s">
        <v>3790</v>
      </c>
      <c r="H2341" s="59" t="s">
        <v>3791</v>
      </c>
      <c r="I2341" s="62">
        <v>220</v>
      </c>
      <c r="J2341" s="59" t="s">
        <v>1678</v>
      </c>
      <c r="K2341" s="59" t="s">
        <v>455</v>
      </c>
      <c r="L2341" s="59" t="s">
        <v>456</v>
      </c>
      <c r="M2341" s="59" t="s">
        <v>467</v>
      </c>
      <c r="N2341" s="59" t="s">
        <v>468</v>
      </c>
      <c r="O2341" s="65" t="s">
        <v>281</v>
      </c>
      <c r="P2341" s="65" t="s">
        <v>3366</v>
      </c>
      <c r="Q2341" s="45" t="s">
        <v>396</v>
      </c>
      <c r="R2341" s="32" t="s">
        <v>231</v>
      </c>
      <c r="S2341" s="45" t="s">
        <v>66</v>
      </c>
      <c r="T2341" s="42" t="str">
        <f>VLOOKUP(Tabla1[[#This Row],[AREA]],Hoja1!A:B,2,FALSE)</f>
        <v>01. Alcaldía</v>
      </c>
      <c r="U2341" s="45" t="s">
        <v>189</v>
      </c>
      <c r="V2341" s="42" t="str">
        <f>VLOOKUP(Tabla1[[#This Row],[PROGRAMA]],Hoja1!A:B,2,FALSE)</f>
        <v>9207. Gobierno y relaciones</v>
      </c>
      <c r="W2341" s="45">
        <v>22</v>
      </c>
      <c r="X2341" s="45">
        <v>22602</v>
      </c>
    </row>
    <row r="2342" spans="1:24" x14ac:dyDescent="0.25">
      <c r="A2342" s="58">
        <v>220260014325</v>
      </c>
      <c r="B2342" s="59" t="s">
        <v>451</v>
      </c>
      <c r="C2342" s="60">
        <v>46140</v>
      </c>
      <c r="D2342" s="58">
        <v>22026003561</v>
      </c>
      <c r="E2342" s="59" t="s">
        <v>3792</v>
      </c>
      <c r="F2342" s="61">
        <v>1419</v>
      </c>
      <c r="G2342" s="59" t="s">
        <v>3793</v>
      </c>
      <c r="H2342" s="59" t="s">
        <v>3794</v>
      </c>
      <c r="I2342" s="62">
        <v>220</v>
      </c>
      <c r="J2342" s="59" t="s">
        <v>2259</v>
      </c>
      <c r="K2342" s="59" t="s">
        <v>2259</v>
      </c>
      <c r="L2342" s="59" t="s">
        <v>473</v>
      </c>
      <c r="M2342" s="59" t="s">
        <v>467</v>
      </c>
      <c r="N2342" s="59" t="s">
        <v>468</v>
      </c>
      <c r="O2342" s="65" t="s">
        <v>281</v>
      </c>
      <c r="P2342" s="65" t="s">
        <v>3366</v>
      </c>
      <c r="Q2342" s="45" t="s">
        <v>396</v>
      </c>
      <c r="R2342" s="32" t="s">
        <v>231</v>
      </c>
      <c r="S2342" s="45" t="s">
        <v>66</v>
      </c>
      <c r="T2342" s="42" t="str">
        <f>VLOOKUP(Tabla1[[#This Row],[AREA]],Hoja1!A:B,2,FALSE)</f>
        <v>01. Alcaldía</v>
      </c>
      <c r="U2342" s="45" t="s">
        <v>185</v>
      </c>
      <c r="V2342" s="42" t="str">
        <f>VLOOKUP(Tabla1[[#This Row],[PROGRAMA]],Hoja1!A:B,2,FALSE)</f>
        <v>9203. Unidad de régimen interior</v>
      </c>
      <c r="W2342" s="45">
        <v>22</v>
      </c>
      <c r="X2342" s="45">
        <v>22601</v>
      </c>
    </row>
    <row r="2343" spans="1:24" x14ac:dyDescent="0.25">
      <c r="A2343" s="58">
        <v>220260015061</v>
      </c>
      <c r="B2343" s="59" t="s">
        <v>451</v>
      </c>
      <c r="C2343" s="60">
        <v>46148</v>
      </c>
      <c r="D2343" s="58">
        <v>22026003649</v>
      </c>
      <c r="E2343" s="59" t="s">
        <v>1019</v>
      </c>
      <c r="F2343" s="61">
        <v>1391.5</v>
      </c>
      <c r="G2343" s="59" t="s">
        <v>405</v>
      </c>
      <c r="H2343" s="59" t="s">
        <v>3795</v>
      </c>
      <c r="I2343" s="62">
        <v>220</v>
      </c>
      <c r="J2343" s="59" t="s">
        <v>455</v>
      </c>
      <c r="K2343" s="59" t="s">
        <v>455</v>
      </c>
      <c r="L2343" s="59" t="s">
        <v>473</v>
      </c>
      <c r="M2343" s="59" t="s">
        <v>467</v>
      </c>
      <c r="N2343" s="59" t="s">
        <v>468</v>
      </c>
      <c r="O2343" s="65" t="s">
        <v>281</v>
      </c>
      <c r="P2343" s="65" t="s">
        <v>3366</v>
      </c>
      <c r="Q2343" s="45" t="s">
        <v>396</v>
      </c>
      <c r="R2343" s="32" t="s">
        <v>231</v>
      </c>
      <c r="S2343" s="45" t="s">
        <v>262</v>
      </c>
      <c r="T2343" s="42" t="str">
        <f>VLOOKUP(Tabla1[[#This Row],[AREA]],Hoja1!A:B,2,FALSE)</f>
        <v>11. Salud pública y seguridad ciudadana</v>
      </c>
      <c r="U2343" s="45" t="s">
        <v>106</v>
      </c>
      <c r="V2343" s="42" t="str">
        <f>VLOOKUP(Tabla1[[#This Row],[PROGRAMA]],Hoja1!A:B,2,FALSE)</f>
        <v>1321. Policía municipal</v>
      </c>
      <c r="W2343" s="45">
        <v>22</v>
      </c>
      <c r="X2343" s="45">
        <v>22199</v>
      </c>
    </row>
    <row r="2344" spans="1:24" x14ac:dyDescent="0.25">
      <c r="A2344" s="58">
        <v>220260014316</v>
      </c>
      <c r="B2344" s="59" t="s">
        <v>451</v>
      </c>
      <c r="C2344" s="60">
        <v>46140</v>
      </c>
      <c r="D2344" s="58">
        <v>22026003430</v>
      </c>
      <c r="E2344" s="59" t="s">
        <v>1617</v>
      </c>
      <c r="F2344" s="61">
        <v>1381.82</v>
      </c>
      <c r="G2344" s="59" t="s">
        <v>2377</v>
      </c>
      <c r="H2344" s="59" t="s">
        <v>3796</v>
      </c>
      <c r="I2344" s="62">
        <v>220</v>
      </c>
      <c r="J2344" s="59" t="s">
        <v>1411</v>
      </c>
      <c r="K2344" s="59" t="s">
        <v>455</v>
      </c>
      <c r="L2344" s="59" t="s">
        <v>456</v>
      </c>
      <c r="M2344" s="59" t="s">
        <v>467</v>
      </c>
      <c r="N2344" s="59" t="s">
        <v>468</v>
      </c>
      <c r="O2344" s="65" t="s">
        <v>281</v>
      </c>
      <c r="P2344" s="65" t="s">
        <v>3366</v>
      </c>
      <c r="Q2344" s="45" t="s">
        <v>396</v>
      </c>
      <c r="R2344" s="32" t="s">
        <v>231</v>
      </c>
      <c r="S2344" s="45" t="s">
        <v>262</v>
      </c>
      <c r="T2344" s="42" t="str">
        <f>VLOOKUP(Tabla1[[#This Row],[AREA]],Hoja1!A:B,2,FALSE)</f>
        <v>11. Salud pública y seguridad ciudadana</v>
      </c>
      <c r="U2344" s="45" t="s">
        <v>121</v>
      </c>
      <c r="V2344" s="42" t="str">
        <f>VLOOKUP(Tabla1[[#This Row],[PROGRAMA]],Hoja1!A:B,2,FALSE)</f>
        <v>1631. Limpieza viaria</v>
      </c>
      <c r="W2344" s="45">
        <v>22</v>
      </c>
      <c r="X2344" s="45">
        <v>22799</v>
      </c>
    </row>
    <row r="2345" spans="1:24" x14ac:dyDescent="0.25">
      <c r="A2345" s="58">
        <v>220260014407</v>
      </c>
      <c r="B2345" s="59" t="s">
        <v>451</v>
      </c>
      <c r="C2345" s="60">
        <v>46141</v>
      </c>
      <c r="D2345" s="58">
        <v>22026003560</v>
      </c>
      <c r="E2345" s="59" t="s">
        <v>581</v>
      </c>
      <c r="F2345" s="61">
        <v>1366.15</v>
      </c>
      <c r="G2345" s="59" t="s">
        <v>408</v>
      </c>
      <c r="H2345" s="59" t="s">
        <v>3797</v>
      </c>
      <c r="I2345" s="62">
        <v>220</v>
      </c>
      <c r="J2345" s="59" t="s">
        <v>2471</v>
      </c>
      <c r="K2345" s="59" t="s">
        <v>478</v>
      </c>
      <c r="L2345" s="59" t="s">
        <v>456</v>
      </c>
      <c r="M2345" s="59" t="s">
        <v>467</v>
      </c>
      <c r="N2345" s="59" t="s">
        <v>468</v>
      </c>
      <c r="O2345" s="65" t="s">
        <v>281</v>
      </c>
      <c r="P2345" s="65" t="s">
        <v>3366</v>
      </c>
      <c r="Q2345" s="45" t="s">
        <v>396</v>
      </c>
      <c r="R2345" s="32" t="s">
        <v>231</v>
      </c>
      <c r="S2345" s="45" t="s">
        <v>262</v>
      </c>
      <c r="T2345" s="42" t="str">
        <f>VLOOKUP(Tabla1[[#This Row],[AREA]],Hoja1!A:B,2,FALSE)</f>
        <v>11. Salud pública y seguridad ciudadana</v>
      </c>
      <c r="U2345" s="45" t="s">
        <v>112</v>
      </c>
      <c r="V2345" s="42" t="str">
        <f>VLOOKUP(Tabla1[[#This Row],[PROGRAMA]],Hoja1!A:B,2,FALSE)</f>
        <v>1361. Prevención y extinción de incencios</v>
      </c>
      <c r="W2345" s="45">
        <v>21</v>
      </c>
      <c r="X2345" s="45">
        <v>213</v>
      </c>
    </row>
    <row r="2346" spans="1:24" x14ac:dyDescent="0.25">
      <c r="A2346" s="58">
        <v>220260016696</v>
      </c>
      <c r="B2346" s="59" t="s">
        <v>485</v>
      </c>
      <c r="C2346" s="60">
        <v>46157</v>
      </c>
      <c r="D2346" s="58">
        <v>22026000943</v>
      </c>
      <c r="E2346" s="59" t="s">
        <v>507</v>
      </c>
      <c r="F2346" s="61">
        <v>137.47999999999999</v>
      </c>
      <c r="G2346" s="59" t="s">
        <v>1200</v>
      </c>
      <c r="H2346" s="59" t="s">
        <v>3798</v>
      </c>
      <c r="I2346" s="62">
        <v>300</v>
      </c>
      <c r="J2346" s="59" t="s">
        <v>455</v>
      </c>
      <c r="K2346" s="59" t="s">
        <v>455</v>
      </c>
      <c r="L2346" s="59" t="s">
        <v>473</v>
      </c>
      <c r="M2346" s="59" t="s">
        <v>457</v>
      </c>
      <c r="N2346" s="59" t="s">
        <v>458</v>
      </c>
      <c r="O2346" s="65" t="s">
        <v>280</v>
      </c>
      <c r="P2346" s="65" t="s">
        <v>3366</v>
      </c>
      <c r="Q2346" s="45" t="s">
        <v>396</v>
      </c>
      <c r="R2346" s="32" t="s">
        <v>231</v>
      </c>
      <c r="S2346" s="45" t="s">
        <v>71</v>
      </c>
      <c r="T2346" s="42" t="str">
        <f>VLOOKUP(Tabla1[[#This Row],[AREA]],Hoja1!A:B,2,FALSE)</f>
        <v>06. Educación y cultura</v>
      </c>
      <c r="U2346" s="45" t="s">
        <v>147</v>
      </c>
      <c r="V2346" s="42" t="str">
        <f>VLOOKUP(Tabla1[[#This Row],[PROGRAMA]],Hoja1!A:B,2,FALSE)</f>
        <v>3232. Conservación y mantenimiento centros educación infantil y primaria</v>
      </c>
      <c r="W2346" s="45">
        <v>21</v>
      </c>
      <c r="X2346" s="45">
        <v>212</v>
      </c>
    </row>
    <row r="2347" spans="1:24" x14ac:dyDescent="0.25">
      <c r="A2347" s="58">
        <v>220260018419</v>
      </c>
      <c r="B2347" s="59" t="s">
        <v>451</v>
      </c>
      <c r="C2347" s="60">
        <v>46168</v>
      </c>
      <c r="D2347" s="58">
        <v>22026003085</v>
      </c>
      <c r="E2347" s="59" t="s">
        <v>1651</v>
      </c>
      <c r="F2347" s="61">
        <v>2389.85</v>
      </c>
      <c r="G2347" s="59" t="s">
        <v>14</v>
      </c>
      <c r="H2347" s="59" t="s">
        <v>3799</v>
      </c>
      <c r="I2347" s="62">
        <v>220</v>
      </c>
      <c r="J2347" s="59" t="s">
        <v>478</v>
      </c>
      <c r="K2347" s="59" t="s">
        <v>478</v>
      </c>
      <c r="L2347" s="59" t="s">
        <v>473</v>
      </c>
      <c r="M2347" s="59" t="s">
        <v>457</v>
      </c>
      <c r="N2347" s="59" t="s">
        <v>458</v>
      </c>
      <c r="O2347" s="65" t="s">
        <v>276</v>
      </c>
      <c r="P2347" s="65" t="s">
        <v>3366</v>
      </c>
      <c r="Q2347" s="45" t="s">
        <v>396</v>
      </c>
      <c r="R2347" s="32" t="s">
        <v>231</v>
      </c>
      <c r="S2347" s="45" t="s">
        <v>75</v>
      </c>
      <c r="T2347" s="42" t="str">
        <f>VLOOKUP(Tabla1[[#This Row],[AREA]],Hoja1!A:B,2,FALSE)</f>
        <v>10. Personas mayores, familia y servicios sociales</v>
      </c>
      <c r="U2347" s="45" t="s">
        <v>139</v>
      </c>
      <c r="V2347" s="42" t="str">
        <f>VLOOKUP(Tabla1[[#This Row],[PROGRAMA]],Hoja1!A:B,2,FALSE)</f>
        <v>2412. Formación para el empleo</v>
      </c>
      <c r="W2347" s="45">
        <v>22</v>
      </c>
      <c r="X2347" s="45">
        <v>22102</v>
      </c>
    </row>
    <row r="2348" spans="1:24" x14ac:dyDescent="0.25">
      <c r="A2348" s="58">
        <v>220260016694</v>
      </c>
      <c r="B2348" s="59" t="s">
        <v>485</v>
      </c>
      <c r="C2348" s="60">
        <v>46157</v>
      </c>
      <c r="D2348" s="58">
        <v>22026000943</v>
      </c>
      <c r="E2348" s="59" t="s">
        <v>507</v>
      </c>
      <c r="F2348" s="61">
        <v>105.95</v>
      </c>
      <c r="G2348" s="59" t="s">
        <v>1200</v>
      </c>
      <c r="H2348" s="59" t="s">
        <v>3800</v>
      </c>
      <c r="I2348" s="62">
        <v>300</v>
      </c>
      <c r="J2348" s="59" t="s">
        <v>455</v>
      </c>
      <c r="K2348" s="59" t="s">
        <v>455</v>
      </c>
      <c r="L2348" s="59" t="s">
        <v>473</v>
      </c>
      <c r="M2348" s="59" t="s">
        <v>457</v>
      </c>
      <c r="N2348" s="59" t="s">
        <v>458</v>
      </c>
      <c r="O2348" s="65" t="s">
        <v>280</v>
      </c>
      <c r="P2348" s="65" t="s">
        <v>3366</v>
      </c>
      <c r="Q2348" s="45" t="s">
        <v>396</v>
      </c>
      <c r="R2348" s="32" t="s">
        <v>231</v>
      </c>
      <c r="S2348" s="45" t="s">
        <v>71</v>
      </c>
      <c r="T2348" s="42" t="str">
        <f>VLOOKUP(Tabla1[[#This Row],[AREA]],Hoja1!A:B,2,FALSE)</f>
        <v>06. Educación y cultura</v>
      </c>
      <c r="U2348" s="45" t="s">
        <v>147</v>
      </c>
      <c r="V2348" s="42" t="str">
        <f>VLOOKUP(Tabla1[[#This Row],[PROGRAMA]],Hoja1!A:B,2,FALSE)</f>
        <v>3232. Conservación y mantenimiento centros educación infantil y primaria</v>
      </c>
      <c r="W2348" s="45">
        <v>21</v>
      </c>
      <c r="X2348" s="45">
        <v>212</v>
      </c>
    </row>
    <row r="2349" spans="1:24" x14ac:dyDescent="0.25">
      <c r="A2349" s="58">
        <v>220260018424</v>
      </c>
      <c r="B2349" s="59" t="s">
        <v>451</v>
      </c>
      <c r="C2349" s="60">
        <v>46168</v>
      </c>
      <c r="D2349" s="58">
        <v>22026004150</v>
      </c>
      <c r="E2349" s="59" t="s">
        <v>511</v>
      </c>
      <c r="F2349" s="61">
        <v>1310.43</v>
      </c>
      <c r="G2349" s="59" t="s">
        <v>3000</v>
      </c>
      <c r="H2349" s="59" t="s">
        <v>3801</v>
      </c>
      <c r="I2349" s="62">
        <v>220</v>
      </c>
      <c r="J2349" s="59" t="s">
        <v>455</v>
      </c>
      <c r="K2349" s="59" t="s">
        <v>455</v>
      </c>
      <c r="L2349" s="59" t="s">
        <v>473</v>
      </c>
      <c r="M2349" s="59" t="s">
        <v>467</v>
      </c>
      <c r="N2349" s="59" t="s">
        <v>468</v>
      </c>
      <c r="O2349" s="65" t="s">
        <v>281</v>
      </c>
      <c r="P2349" s="65" t="s">
        <v>3366</v>
      </c>
      <c r="Q2349" s="45" t="s">
        <v>396</v>
      </c>
      <c r="R2349" s="32" t="s">
        <v>231</v>
      </c>
      <c r="S2349" s="45" t="s">
        <v>262</v>
      </c>
      <c r="T2349" s="42" t="str">
        <f>VLOOKUP(Tabla1[[#This Row],[AREA]],Hoja1!A:B,2,FALSE)</f>
        <v>11. Salud pública y seguridad ciudadana</v>
      </c>
      <c r="U2349" s="45" t="s">
        <v>106</v>
      </c>
      <c r="V2349" s="42" t="str">
        <f>VLOOKUP(Tabla1[[#This Row],[PROGRAMA]],Hoja1!A:B,2,FALSE)</f>
        <v>1321. Policía municipal</v>
      </c>
      <c r="W2349" s="45">
        <v>22</v>
      </c>
      <c r="X2349" s="45">
        <v>22799</v>
      </c>
    </row>
    <row r="2350" spans="1:24" x14ac:dyDescent="0.25">
      <c r="A2350" s="58">
        <v>220260018151</v>
      </c>
      <c r="B2350" s="59" t="s">
        <v>485</v>
      </c>
      <c r="C2350" s="60">
        <v>46168</v>
      </c>
      <c r="D2350" s="58">
        <v>22026000436</v>
      </c>
      <c r="E2350" s="59" t="s">
        <v>535</v>
      </c>
      <c r="F2350" s="61">
        <v>93.92</v>
      </c>
      <c r="G2350" s="59" t="s">
        <v>1200</v>
      </c>
      <c r="H2350" s="59" t="s">
        <v>3802</v>
      </c>
      <c r="I2350" s="62">
        <v>300</v>
      </c>
      <c r="J2350" s="59" t="s">
        <v>455</v>
      </c>
      <c r="K2350" s="59" t="s">
        <v>455</v>
      </c>
      <c r="L2350" s="59" t="s">
        <v>473</v>
      </c>
      <c r="M2350" s="59" t="s">
        <v>457</v>
      </c>
      <c r="N2350" s="59" t="s">
        <v>458</v>
      </c>
      <c r="O2350" s="65" t="s">
        <v>280</v>
      </c>
      <c r="P2350" s="65" t="s">
        <v>3366</v>
      </c>
      <c r="Q2350" s="45" t="s">
        <v>396</v>
      </c>
      <c r="R2350" s="32" t="s">
        <v>231</v>
      </c>
      <c r="S2350" s="45" t="s">
        <v>69</v>
      </c>
      <c r="T2350" s="42" t="str">
        <f>VLOOKUP(Tabla1[[#This Row],[AREA]],Hoja1!A:B,2,FALSE)</f>
        <v>03. Participación ciudadana y deportes</v>
      </c>
      <c r="U2350" s="45" t="s">
        <v>192</v>
      </c>
      <c r="V2350" s="42" t="str">
        <f>VLOOKUP(Tabla1[[#This Row],[PROGRAMA]],Hoja1!A:B,2,FALSE)</f>
        <v>9241. Participación ciudadana</v>
      </c>
      <c r="W2350" s="45">
        <v>21</v>
      </c>
      <c r="X2350" s="45">
        <v>212</v>
      </c>
    </row>
    <row r="2351" spans="1:24" x14ac:dyDescent="0.25">
      <c r="A2351" s="58">
        <v>220260015221</v>
      </c>
      <c r="B2351" s="59" t="s">
        <v>451</v>
      </c>
      <c r="C2351" s="60">
        <v>46149</v>
      </c>
      <c r="D2351" s="58">
        <v>22026003536</v>
      </c>
      <c r="E2351" s="59" t="s">
        <v>3388</v>
      </c>
      <c r="F2351" s="61">
        <v>1295.9100000000001</v>
      </c>
      <c r="G2351" s="59" t="s">
        <v>2924</v>
      </c>
      <c r="H2351" s="59" t="s">
        <v>3803</v>
      </c>
      <c r="I2351" s="62">
        <v>220</v>
      </c>
      <c r="J2351" s="59" t="s">
        <v>455</v>
      </c>
      <c r="K2351" s="59" t="s">
        <v>455</v>
      </c>
      <c r="L2351" s="59" t="s">
        <v>456</v>
      </c>
      <c r="M2351" s="59" t="s">
        <v>467</v>
      </c>
      <c r="N2351" s="59" t="s">
        <v>468</v>
      </c>
      <c r="O2351" s="65" t="s">
        <v>281</v>
      </c>
      <c r="P2351" s="65" t="s">
        <v>3366</v>
      </c>
      <c r="Q2351" s="45" t="s">
        <v>396</v>
      </c>
      <c r="R2351" s="32" t="s">
        <v>231</v>
      </c>
      <c r="S2351" s="45" t="s">
        <v>73</v>
      </c>
      <c r="T2351" s="42" t="str">
        <f>VLOOKUP(Tabla1[[#This Row],[AREA]],Hoja1!A:B,2,FALSE)</f>
        <v>08. Tráfico y movilidad</v>
      </c>
      <c r="U2351" s="45" t="s">
        <v>108</v>
      </c>
      <c r="V2351" s="42" t="str">
        <f>VLOOKUP(Tabla1[[#This Row],[PROGRAMA]],Hoja1!A:B,2,FALSE)</f>
        <v>1341. Movilidad</v>
      </c>
      <c r="W2351" s="45">
        <v>22</v>
      </c>
      <c r="X2351" s="45">
        <v>22602</v>
      </c>
    </row>
    <row r="2352" spans="1:24" x14ac:dyDescent="0.25">
      <c r="A2352" s="58">
        <v>220260018835</v>
      </c>
      <c r="B2352" s="59" t="s">
        <v>451</v>
      </c>
      <c r="C2352" s="60">
        <v>46170</v>
      </c>
      <c r="D2352" s="58">
        <v>22026004190</v>
      </c>
      <c r="E2352" s="59" t="s">
        <v>1421</v>
      </c>
      <c r="F2352" s="61">
        <v>1270.5</v>
      </c>
      <c r="G2352" s="59" t="s">
        <v>415</v>
      </c>
      <c r="H2352" s="59" t="s">
        <v>3804</v>
      </c>
      <c r="I2352" s="62">
        <v>220</v>
      </c>
      <c r="J2352" s="59" t="s">
        <v>455</v>
      </c>
      <c r="K2352" s="59" t="s">
        <v>455</v>
      </c>
      <c r="L2352" s="59" t="s">
        <v>456</v>
      </c>
      <c r="M2352" s="59" t="s">
        <v>467</v>
      </c>
      <c r="N2352" s="59" t="s">
        <v>468</v>
      </c>
      <c r="O2352" s="65" t="s">
        <v>281</v>
      </c>
      <c r="P2352" s="65" t="s">
        <v>3366</v>
      </c>
      <c r="Q2352" s="45" t="s">
        <v>396</v>
      </c>
      <c r="R2352" s="32" t="s">
        <v>231</v>
      </c>
      <c r="S2352" s="45" t="s">
        <v>262</v>
      </c>
      <c r="T2352" s="42" t="str">
        <f>VLOOKUP(Tabla1[[#This Row],[AREA]],Hoja1!A:B,2,FALSE)</f>
        <v>11. Salud pública y seguridad ciudadana</v>
      </c>
      <c r="U2352" s="45" t="s">
        <v>141</v>
      </c>
      <c r="V2352" s="42" t="str">
        <f>VLOOKUP(Tabla1[[#This Row],[PROGRAMA]],Hoja1!A:B,2,FALSE)</f>
        <v>3111. Protección de la salubridad pública</v>
      </c>
      <c r="W2352" s="45">
        <v>22</v>
      </c>
      <c r="X2352" s="45">
        <v>22706</v>
      </c>
    </row>
    <row r="2353" spans="1:24" x14ac:dyDescent="0.25">
      <c r="A2353" s="58">
        <v>220260011013</v>
      </c>
      <c r="B2353" s="59" t="s">
        <v>451</v>
      </c>
      <c r="C2353" s="60">
        <v>46119</v>
      </c>
      <c r="D2353" s="58">
        <v>22026003115</v>
      </c>
      <c r="E2353" s="59" t="s">
        <v>717</v>
      </c>
      <c r="F2353" s="61">
        <v>1243.08</v>
      </c>
      <c r="G2353" s="59" t="s">
        <v>287</v>
      </c>
      <c r="H2353" s="59" t="s">
        <v>3805</v>
      </c>
      <c r="I2353" s="62">
        <v>220</v>
      </c>
      <c r="J2353" s="59" t="s">
        <v>455</v>
      </c>
      <c r="K2353" s="59" t="s">
        <v>455</v>
      </c>
      <c r="L2353" s="59" t="s">
        <v>456</v>
      </c>
      <c r="M2353" s="59" t="s">
        <v>467</v>
      </c>
      <c r="N2353" s="59" t="s">
        <v>468</v>
      </c>
      <c r="O2353" s="65" t="s">
        <v>281</v>
      </c>
      <c r="P2353" s="65" t="s">
        <v>3366</v>
      </c>
      <c r="Q2353" s="45" t="s">
        <v>396</v>
      </c>
      <c r="R2353" s="32" t="s">
        <v>231</v>
      </c>
      <c r="S2353" s="45" t="s">
        <v>262</v>
      </c>
      <c r="T2353" s="42" t="str">
        <f>VLOOKUP(Tabla1[[#This Row],[AREA]],Hoja1!A:B,2,FALSE)</f>
        <v>11. Salud pública y seguridad ciudadana</v>
      </c>
      <c r="U2353" s="45" t="s">
        <v>118</v>
      </c>
      <c r="V2353" s="42" t="str">
        <f>VLOOKUP(Tabla1[[#This Row],[PROGRAMA]],Hoja1!A:B,2,FALSE)</f>
        <v>1621. Recogida de residuos</v>
      </c>
      <c r="W2353" s="45">
        <v>22</v>
      </c>
      <c r="X2353" s="45">
        <v>22799</v>
      </c>
    </row>
    <row r="2354" spans="1:24" x14ac:dyDescent="0.25">
      <c r="A2354" s="58">
        <v>220260015069</v>
      </c>
      <c r="B2354" s="59" t="s">
        <v>451</v>
      </c>
      <c r="C2354" s="60">
        <v>46148</v>
      </c>
      <c r="D2354" s="58">
        <v>22026003695</v>
      </c>
      <c r="E2354" s="59" t="s">
        <v>1257</v>
      </c>
      <c r="F2354" s="61">
        <v>1231.71</v>
      </c>
      <c r="G2354" s="59" t="s">
        <v>323</v>
      </c>
      <c r="H2354" s="59" t="s">
        <v>3806</v>
      </c>
      <c r="I2354" s="62">
        <v>220</v>
      </c>
      <c r="J2354" s="59" t="s">
        <v>455</v>
      </c>
      <c r="K2354" s="59" t="s">
        <v>455</v>
      </c>
      <c r="L2354" s="59" t="s">
        <v>473</v>
      </c>
      <c r="M2354" s="59" t="s">
        <v>467</v>
      </c>
      <c r="N2354" s="59" t="s">
        <v>468</v>
      </c>
      <c r="O2354" s="65" t="s">
        <v>281</v>
      </c>
      <c r="P2354" s="65" t="s">
        <v>3366</v>
      </c>
      <c r="Q2354" s="45" t="s">
        <v>397</v>
      </c>
      <c r="R2354" s="32" t="s">
        <v>232</v>
      </c>
      <c r="S2354" s="45" t="s">
        <v>262</v>
      </c>
      <c r="T2354" s="42" t="str">
        <f>VLOOKUP(Tabla1[[#This Row],[AREA]],Hoja1!A:B,2,FALSE)</f>
        <v>11. Salud pública y seguridad ciudadana</v>
      </c>
      <c r="U2354" s="45" t="s">
        <v>112</v>
      </c>
      <c r="V2354" s="42" t="str">
        <f>VLOOKUP(Tabla1[[#This Row],[PROGRAMA]],Hoja1!A:B,2,FALSE)</f>
        <v>1361. Prevención y extinción de incencios</v>
      </c>
      <c r="W2354" s="45">
        <v>62</v>
      </c>
      <c r="X2354" s="45">
        <v>623</v>
      </c>
    </row>
    <row r="2355" spans="1:24" x14ac:dyDescent="0.25">
      <c r="A2355" s="58">
        <v>220260016100</v>
      </c>
      <c r="B2355" s="59" t="s">
        <v>451</v>
      </c>
      <c r="C2355" s="60">
        <v>46156</v>
      </c>
      <c r="D2355" s="58">
        <v>22026003825</v>
      </c>
      <c r="E2355" s="59" t="s">
        <v>464</v>
      </c>
      <c r="F2355" s="61">
        <v>1210</v>
      </c>
      <c r="G2355" s="59" t="s">
        <v>3807</v>
      </c>
      <c r="H2355" s="59" t="s">
        <v>3808</v>
      </c>
      <c r="I2355" s="62">
        <v>220</v>
      </c>
      <c r="J2355" s="59" t="s">
        <v>2148</v>
      </c>
      <c r="K2355" s="59" t="s">
        <v>760</v>
      </c>
      <c r="L2355" s="59" t="s">
        <v>456</v>
      </c>
      <c r="M2355" s="59" t="s">
        <v>467</v>
      </c>
      <c r="N2355" s="59" t="s">
        <v>468</v>
      </c>
      <c r="O2355" s="65" t="s">
        <v>281</v>
      </c>
      <c r="P2355" s="65" t="s">
        <v>3366</v>
      </c>
      <c r="Q2355" s="45" t="s">
        <v>396</v>
      </c>
      <c r="R2355" s="32" t="s">
        <v>231</v>
      </c>
      <c r="S2355" s="45" t="s">
        <v>75</v>
      </c>
      <c r="T2355" s="42" t="str">
        <f>VLOOKUP(Tabla1[[#This Row],[AREA]],Hoja1!A:B,2,FALSE)</f>
        <v>10. Personas mayores, familia y servicios sociales</v>
      </c>
      <c r="U2355" s="45" t="s">
        <v>132</v>
      </c>
      <c r="V2355" s="42" t="str">
        <f>VLOOKUP(Tabla1[[#This Row],[PROGRAMA]],Hoja1!A:B,2,FALSE)</f>
        <v>2312. Iniciativas sociales</v>
      </c>
      <c r="W2355" s="45">
        <v>22</v>
      </c>
      <c r="X2355" s="45">
        <v>22799</v>
      </c>
    </row>
    <row r="2356" spans="1:24" x14ac:dyDescent="0.25">
      <c r="A2356" s="58">
        <v>220260017071</v>
      </c>
      <c r="B2356" s="59" t="s">
        <v>451</v>
      </c>
      <c r="C2356" s="60">
        <v>46161</v>
      </c>
      <c r="D2356" s="58">
        <v>22026003913</v>
      </c>
      <c r="E2356" s="59" t="s">
        <v>3753</v>
      </c>
      <c r="F2356" s="61">
        <v>1210</v>
      </c>
      <c r="G2356" s="59" t="s">
        <v>2390</v>
      </c>
      <c r="H2356" s="59" t="s">
        <v>3809</v>
      </c>
      <c r="I2356" s="62">
        <v>220</v>
      </c>
      <c r="J2356" s="59" t="s">
        <v>455</v>
      </c>
      <c r="K2356" s="59" t="s">
        <v>455</v>
      </c>
      <c r="L2356" s="59" t="s">
        <v>456</v>
      </c>
      <c r="M2356" s="59" t="s">
        <v>467</v>
      </c>
      <c r="N2356" s="59" t="s">
        <v>468</v>
      </c>
      <c r="O2356" s="65" t="s">
        <v>281</v>
      </c>
      <c r="P2356" s="65" t="s">
        <v>3366</v>
      </c>
      <c r="Q2356" s="45" t="s">
        <v>396</v>
      </c>
      <c r="R2356" s="32" t="s">
        <v>231</v>
      </c>
      <c r="S2356" s="45" t="s">
        <v>75</v>
      </c>
      <c r="T2356" s="42" t="str">
        <f>VLOOKUP(Tabla1[[#This Row],[AREA]],Hoja1!A:B,2,FALSE)</f>
        <v>10. Personas mayores, familia y servicios sociales</v>
      </c>
      <c r="U2356" s="45" t="s">
        <v>130</v>
      </c>
      <c r="V2356" s="42" t="str">
        <f>VLOOKUP(Tabla1[[#This Row],[PROGRAMA]],Hoja1!A:B,2,FALSE)</f>
        <v>2311. Intervención social</v>
      </c>
      <c r="W2356" s="45">
        <v>22</v>
      </c>
      <c r="X2356" s="45">
        <v>22602</v>
      </c>
    </row>
    <row r="2357" spans="1:24" x14ac:dyDescent="0.25">
      <c r="A2357" s="58">
        <v>220260012327</v>
      </c>
      <c r="B2357" s="59" t="s">
        <v>485</v>
      </c>
      <c r="C2357" s="60">
        <v>46132</v>
      </c>
      <c r="D2357" s="58">
        <v>22026001284</v>
      </c>
      <c r="E2357" s="59" t="s">
        <v>509</v>
      </c>
      <c r="F2357" s="61">
        <v>61.93</v>
      </c>
      <c r="G2357" s="59" t="s">
        <v>1200</v>
      </c>
      <c r="H2357" s="59" t="s">
        <v>3810</v>
      </c>
      <c r="I2357" s="62">
        <v>300</v>
      </c>
      <c r="J2357" s="59" t="s">
        <v>455</v>
      </c>
      <c r="K2357" s="59" t="s">
        <v>455</v>
      </c>
      <c r="L2357" s="59" t="s">
        <v>473</v>
      </c>
      <c r="M2357" s="59" t="s">
        <v>457</v>
      </c>
      <c r="N2357" s="59" t="s">
        <v>458</v>
      </c>
      <c r="O2357" s="65" t="s">
        <v>280</v>
      </c>
      <c r="P2357" s="65" t="s">
        <v>3366</v>
      </c>
      <c r="Q2357" s="45" t="s">
        <v>396</v>
      </c>
      <c r="R2357" s="32" t="s">
        <v>231</v>
      </c>
      <c r="S2357" s="45" t="s">
        <v>75</v>
      </c>
      <c r="T2357" s="42" t="str">
        <f>VLOOKUP(Tabla1[[#This Row],[AREA]],Hoja1!A:B,2,FALSE)</f>
        <v>10. Personas mayores, familia y servicios sociales</v>
      </c>
      <c r="U2357" s="45" t="s">
        <v>132</v>
      </c>
      <c r="V2357" s="42" t="str">
        <f>VLOOKUP(Tabla1[[#This Row],[PROGRAMA]],Hoja1!A:B,2,FALSE)</f>
        <v>2312. Iniciativas sociales</v>
      </c>
      <c r="W2357" s="45">
        <v>21</v>
      </c>
      <c r="X2357" s="45">
        <v>212</v>
      </c>
    </row>
    <row r="2358" spans="1:24" x14ac:dyDescent="0.25">
      <c r="A2358" s="58">
        <v>220260012867</v>
      </c>
      <c r="B2358" s="59" t="s">
        <v>451</v>
      </c>
      <c r="C2358" s="60">
        <v>46134</v>
      </c>
      <c r="D2358" s="58">
        <v>22026003471</v>
      </c>
      <c r="E2358" s="59" t="s">
        <v>581</v>
      </c>
      <c r="F2358" s="61">
        <v>1206.07</v>
      </c>
      <c r="G2358" s="59" t="s">
        <v>3731</v>
      </c>
      <c r="H2358" s="59" t="s">
        <v>3811</v>
      </c>
      <c r="I2358" s="62">
        <v>220</v>
      </c>
      <c r="J2358" s="59" t="s">
        <v>455</v>
      </c>
      <c r="K2358" s="59" t="s">
        <v>455</v>
      </c>
      <c r="L2358" s="59" t="s">
        <v>456</v>
      </c>
      <c r="M2358" s="59" t="s">
        <v>467</v>
      </c>
      <c r="N2358" s="59" t="s">
        <v>468</v>
      </c>
      <c r="O2358" s="65" t="s">
        <v>281</v>
      </c>
      <c r="P2358" s="65" t="s">
        <v>3366</v>
      </c>
      <c r="Q2358" s="45" t="s">
        <v>396</v>
      </c>
      <c r="R2358" s="32" t="s">
        <v>231</v>
      </c>
      <c r="S2358" s="45" t="s">
        <v>262</v>
      </c>
      <c r="T2358" s="42" t="str">
        <f>VLOOKUP(Tabla1[[#This Row],[AREA]],Hoja1!A:B,2,FALSE)</f>
        <v>11. Salud pública y seguridad ciudadana</v>
      </c>
      <c r="U2358" s="45" t="s">
        <v>112</v>
      </c>
      <c r="V2358" s="42" t="str">
        <f>VLOOKUP(Tabla1[[#This Row],[PROGRAMA]],Hoja1!A:B,2,FALSE)</f>
        <v>1361. Prevención y extinción de incencios</v>
      </c>
      <c r="W2358" s="45">
        <v>21</v>
      </c>
      <c r="X2358" s="45">
        <v>213</v>
      </c>
    </row>
    <row r="2359" spans="1:24" x14ac:dyDescent="0.25">
      <c r="A2359" s="58">
        <v>220260015434</v>
      </c>
      <c r="B2359" s="59" t="s">
        <v>451</v>
      </c>
      <c r="C2359" s="60">
        <v>46150</v>
      </c>
      <c r="D2359" s="58">
        <v>22026003582</v>
      </c>
      <c r="E2359" s="59" t="s">
        <v>2618</v>
      </c>
      <c r="F2359" s="61">
        <v>1161.5999999999999</v>
      </c>
      <c r="G2359" s="59" t="s">
        <v>714</v>
      </c>
      <c r="H2359" s="59" t="s">
        <v>3812</v>
      </c>
      <c r="I2359" s="62">
        <v>220</v>
      </c>
      <c r="J2359" s="59" t="s">
        <v>716</v>
      </c>
      <c r="K2359" s="59" t="s">
        <v>455</v>
      </c>
      <c r="L2359" s="59" t="s">
        <v>456</v>
      </c>
      <c r="M2359" s="59" t="s">
        <v>467</v>
      </c>
      <c r="N2359" s="59" t="s">
        <v>468</v>
      </c>
      <c r="O2359" s="65" t="s">
        <v>281</v>
      </c>
      <c r="P2359" s="65" t="s">
        <v>3366</v>
      </c>
      <c r="Q2359" s="45" t="s">
        <v>396</v>
      </c>
      <c r="R2359" s="32" t="s">
        <v>231</v>
      </c>
      <c r="S2359" s="45" t="s">
        <v>261</v>
      </c>
      <c r="T2359" s="42" t="str">
        <f>VLOOKUP(Tabla1[[#This Row],[AREA]],Hoja1!A:B,2,FALSE)</f>
        <v>05. Comercio, mercados y consumo</v>
      </c>
      <c r="U2359" s="45" t="s">
        <v>174</v>
      </c>
      <c r="V2359" s="42" t="str">
        <f>VLOOKUP(Tabla1[[#This Row],[PROGRAMA]],Hoja1!A:B,2,FALSE)</f>
        <v>4312. Mercados</v>
      </c>
      <c r="W2359" s="45">
        <v>22</v>
      </c>
      <c r="X2359" s="45">
        <v>22699</v>
      </c>
    </row>
    <row r="2360" spans="1:24" x14ac:dyDescent="0.25">
      <c r="A2360" s="58">
        <v>220260018570</v>
      </c>
      <c r="B2360" s="59" t="s">
        <v>451</v>
      </c>
      <c r="C2360" s="60">
        <v>46168</v>
      </c>
      <c r="D2360" s="58">
        <v>22026004104</v>
      </c>
      <c r="E2360" s="59" t="s">
        <v>581</v>
      </c>
      <c r="F2360" s="61">
        <v>1125.3</v>
      </c>
      <c r="G2360" s="59" t="s">
        <v>282</v>
      </c>
      <c r="H2360" s="59" t="s">
        <v>3813</v>
      </c>
      <c r="I2360" s="62">
        <v>220</v>
      </c>
      <c r="J2360" s="59" t="s">
        <v>455</v>
      </c>
      <c r="K2360" s="59" t="s">
        <v>455</v>
      </c>
      <c r="L2360" s="59" t="s">
        <v>456</v>
      </c>
      <c r="M2360" s="59" t="s">
        <v>467</v>
      </c>
      <c r="N2360" s="59" t="s">
        <v>468</v>
      </c>
      <c r="O2360" s="65" t="s">
        <v>281</v>
      </c>
      <c r="P2360" s="65" t="s">
        <v>3366</v>
      </c>
      <c r="Q2360" s="45" t="s">
        <v>396</v>
      </c>
      <c r="R2360" s="32" t="s">
        <v>231</v>
      </c>
      <c r="S2360" s="45" t="s">
        <v>262</v>
      </c>
      <c r="T2360" s="42" t="str">
        <f>VLOOKUP(Tabla1[[#This Row],[AREA]],Hoja1!A:B,2,FALSE)</f>
        <v>11. Salud pública y seguridad ciudadana</v>
      </c>
      <c r="U2360" s="45" t="s">
        <v>112</v>
      </c>
      <c r="V2360" s="42" t="str">
        <f>VLOOKUP(Tabla1[[#This Row],[PROGRAMA]],Hoja1!A:B,2,FALSE)</f>
        <v>1361. Prevención y extinción de incencios</v>
      </c>
      <c r="W2360" s="45">
        <v>21</v>
      </c>
      <c r="X2360" s="45">
        <v>213</v>
      </c>
    </row>
    <row r="2361" spans="1:24" x14ac:dyDescent="0.25">
      <c r="A2361" s="58">
        <v>220260014324</v>
      </c>
      <c r="B2361" s="59" t="s">
        <v>451</v>
      </c>
      <c r="C2361" s="60">
        <v>46140</v>
      </c>
      <c r="D2361" s="58">
        <v>22026003557</v>
      </c>
      <c r="E2361" s="59" t="s">
        <v>992</v>
      </c>
      <c r="F2361" s="61">
        <v>1124.22</v>
      </c>
      <c r="G2361" s="59" t="s">
        <v>17</v>
      </c>
      <c r="H2361" s="59" t="s">
        <v>3814</v>
      </c>
      <c r="I2361" s="62">
        <v>220</v>
      </c>
      <c r="J2361" s="59" t="s">
        <v>455</v>
      </c>
      <c r="K2361" s="59" t="s">
        <v>455</v>
      </c>
      <c r="L2361" s="59" t="s">
        <v>456</v>
      </c>
      <c r="M2361" s="59" t="s">
        <v>467</v>
      </c>
      <c r="N2361" s="59" t="s">
        <v>468</v>
      </c>
      <c r="O2361" s="65" t="s">
        <v>281</v>
      </c>
      <c r="P2361" s="65" t="s">
        <v>3366</v>
      </c>
      <c r="Q2361" s="45" t="s">
        <v>396</v>
      </c>
      <c r="R2361" s="32" t="s">
        <v>231</v>
      </c>
      <c r="S2361" s="45" t="s">
        <v>262</v>
      </c>
      <c r="T2361" s="42" t="str">
        <f>VLOOKUP(Tabla1[[#This Row],[AREA]],Hoja1!A:B,2,FALSE)</f>
        <v>11. Salud pública y seguridad ciudadana</v>
      </c>
      <c r="U2361" s="45" t="s">
        <v>121</v>
      </c>
      <c r="V2361" s="42" t="str">
        <f>VLOOKUP(Tabla1[[#This Row],[PROGRAMA]],Hoja1!A:B,2,FALSE)</f>
        <v>1631. Limpieza viaria</v>
      </c>
      <c r="W2361" s="45">
        <v>22</v>
      </c>
      <c r="X2361" s="45">
        <v>22199</v>
      </c>
    </row>
    <row r="2362" spans="1:24" x14ac:dyDescent="0.25">
      <c r="A2362" s="58">
        <v>220260011021</v>
      </c>
      <c r="B2362" s="59" t="s">
        <v>451</v>
      </c>
      <c r="C2362" s="60">
        <v>46119</v>
      </c>
      <c r="D2362" s="58">
        <v>22026003225</v>
      </c>
      <c r="E2362" s="59" t="s">
        <v>827</v>
      </c>
      <c r="F2362" s="61">
        <v>1100</v>
      </c>
      <c r="G2362" s="59" t="s">
        <v>369</v>
      </c>
      <c r="H2362" s="59" t="s">
        <v>3815</v>
      </c>
      <c r="I2362" s="62">
        <v>220</v>
      </c>
      <c r="J2362" s="59" t="s">
        <v>455</v>
      </c>
      <c r="K2362" s="59" t="s">
        <v>455</v>
      </c>
      <c r="L2362" s="59" t="s">
        <v>456</v>
      </c>
      <c r="M2362" s="59" t="s">
        <v>467</v>
      </c>
      <c r="N2362" s="59" t="s">
        <v>468</v>
      </c>
      <c r="O2362" s="65" t="s">
        <v>281</v>
      </c>
      <c r="P2362" s="65" t="s">
        <v>3366</v>
      </c>
      <c r="Q2362" s="45" t="s">
        <v>396</v>
      </c>
      <c r="R2362" s="32" t="s">
        <v>231</v>
      </c>
      <c r="S2362" s="45" t="s">
        <v>66</v>
      </c>
      <c r="T2362" s="42" t="str">
        <f>VLOOKUP(Tabla1[[#This Row],[AREA]],Hoja1!A:B,2,FALSE)</f>
        <v>01. Alcaldía</v>
      </c>
      <c r="U2362" s="45" t="s">
        <v>187</v>
      </c>
      <c r="V2362" s="42" t="str">
        <f>VLOOKUP(Tabla1[[#This Row],[PROGRAMA]],Hoja1!A:B,2,FALSE)</f>
        <v>9205. Imprenta municipal</v>
      </c>
      <c r="W2362" s="45">
        <v>20</v>
      </c>
      <c r="X2362" s="45">
        <v>203</v>
      </c>
    </row>
    <row r="2363" spans="1:24" x14ac:dyDescent="0.25">
      <c r="A2363" s="58">
        <v>220260011525</v>
      </c>
      <c r="B2363" s="59" t="s">
        <v>451</v>
      </c>
      <c r="C2363" s="60">
        <v>46121</v>
      </c>
      <c r="D2363" s="58">
        <v>22026003281</v>
      </c>
      <c r="E2363" s="59" t="s">
        <v>617</v>
      </c>
      <c r="F2363" s="61">
        <v>1090.69</v>
      </c>
      <c r="G2363" s="59" t="s">
        <v>64</v>
      </c>
      <c r="H2363" s="59" t="s">
        <v>3816</v>
      </c>
      <c r="I2363" s="62">
        <v>220</v>
      </c>
      <c r="J2363" s="59" t="s">
        <v>455</v>
      </c>
      <c r="K2363" s="59" t="s">
        <v>455</v>
      </c>
      <c r="L2363" s="59" t="s">
        <v>456</v>
      </c>
      <c r="M2363" s="59" t="s">
        <v>467</v>
      </c>
      <c r="N2363" s="59" t="s">
        <v>468</v>
      </c>
      <c r="O2363" s="65" t="s">
        <v>281</v>
      </c>
      <c r="P2363" s="65" t="s">
        <v>3366</v>
      </c>
      <c r="Q2363" s="45" t="s">
        <v>396</v>
      </c>
      <c r="R2363" s="32" t="s">
        <v>231</v>
      </c>
      <c r="S2363" s="45" t="s">
        <v>75</v>
      </c>
      <c r="T2363" s="42" t="str">
        <f>VLOOKUP(Tabla1[[#This Row],[AREA]],Hoja1!A:B,2,FALSE)</f>
        <v>10. Personas mayores, familia y servicios sociales</v>
      </c>
      <c r="U2363" s="45" t="s">
        <v>132</v>
      </c>
      <c r="V2363" s="42" t="str">
        <f>VLOOKUP(Tabla1[[#This Row],[PROGRAMA]],Hoja1!A:B,2,FALSE)</f>
        <v>2312. Iniciativas sociales</v>
      </c>
      <c r="W2363" s="45">
        <v>21</v>
      </c>
      <c r="X2363" s="45">
        <v>213</v>
      </c>
    </row>
    <row r="2364" spans="1:24" x14ac:dyDescent="0.25">
      <c r="A2364" s="58">
        <v>220260020181</v>
      </c>
      <c r="B2364" s="59" t="s">
        <v>451</v>
      </c>
      <c r="C2364" s="60">
        <v>46171</v>
      </c>
      <c r="D2364" s="58">
        <v>22026004235</v>
      </c>
      <c r="E2364" s="59" t="s">
        <v>1047</v>
      </c>
      <c r="F2364" s="61">
        <v>1089</v>
      </c>
      <c r="G2364" s="59" t="s">
        <v>252</v>
      </c>
      <c r="H2364" s="59" t="s">
        <v>3817</v>
      </c>
      <c r="I2364" s="62">
        <v>220</v>
      </c>
      <c r="J2364" s="59" t="s">
        <v>455</v>
      </c>
      <c r="K2364" s="59" t="s">
        <v>455</v>
      </c>
      <c r="L2364" s="59" t="s">
        <v>456</v>
      </c>
      <c r="M2364" s="59" t="s">
        <v>467</v>
      </c>
      <c r="N2364" s="59" t="s">
        <v>468</v>
      </c>
      <c r="O2364" s="65" t="s">
        <v>281</v>
      </c>
      <c r="P2364" s="65" t="s">
        <v>3366</v>
      </c>
      <c r="Q2364" s="45" t="s">
        <v>396</v>
      </c>
      <c r="R2364" s="32" t="s">
        <v>231</v>
      </c>
      <c r="S2364" s="45" t="s">
        <v>71</v>
      </c>
      <c r="T2364" s="42" t="str">
        <f>VLOOKUP(Tabla1[[#This Row],[AREA]],Hoja1!A:B,2,FALSE)</f>
        <v>06. Educación y cultura</v>
      </c>
      <c r="U2364" s="45" t="s">
        <v>157</v>
      </c>
      <c r="V2364" s="42" t="str">
        <f>VLOOKUP(Tabla1[[#This Row],[PROGRAMA]],Hoja1!A:B,2,FALSE)</f>
        <v>3341. Coordinación de políticas culturales</v>
      </c>
      <c r="W2364" s="45">
        <v>22</v>
      </c>
      <c r="X2364" s="45">
        <v>22799</v>
      </c>
    </row>
    <row r="2365" spans="1:24" x14ac:dyDescent="0.25">
      <c r="A2365" s="58">
        <v>220260011102</v>
      </c>
      <c r="B2365" s="59" t="s">
        <v>451</v>
      </c>
      <c r="C2365" s="60">
        <v>46120</v>
      </c>
      <c r="D2365" s="58">
        <v>22026002796</v>
      </c>
      <c r="E2365" s="59" t="s">
        <v>1199</v>
      </c>
      <c r="F2365" s="61">
        <v>1085.3699999999999</v>
      </c>
      <c r="G2365" s="59" t="s">
        <v>910</v>
      </c>
      <c r="H2365" s="59" t="s">
        <v>3818</v>
      </c>
      <c r="I2365" s="62">
        <v>220</v>
      </c>
      <c r="J2365" s="59" t="s">
        <v>455</v>
      </c>
      <c r="K2365" s="59" t="s">
        <v>455</v>
      </c>
      <c r="L2365" s="59" t="s">
        <v>473</v>
      </c>
      <c r="M2365" s="59" t="s">
        <v>467</v>
      </c>
      <c r="N2365" s="59" t="s">
        <v>468</v>
      </c>
      <c r="O2365" s="65" t="s">
        <v>281</v>
      </c>
      <c r="P2365" s="65" t="s">
        <v>3366</v>
      </c>
      <c r="Q2365" s="45" t="s">
        <v>396</v>
      </c>
      <c r="R2365" s="32" t="s">
        <v>231</v>
      </c>
      <c r="S2365" s="45" t="s">
        <v>68</v>
      </c>
      <c r="T2365" s="42" t="str">
        <f>VLOOKUP(Tabla1[[#This Row],[AREA]],Hoja1!A:B,2,FALSE)</f>
        <v>02. Urbanismo y vivienda</v>
      </c>
      <c r="U2365" s="45" t="s">
        <v>197</v>
      </c>
      <c r="V2365" s="42" t="str">
        <f>VLOOKUP(Tabla1[[#This Row],[PROGRAMA]],Hoja1!A:B,2,FALSE)</f>
        <v>9332. Mantenimiento de edificios e instalaciones municipales</v>
      </c>
      <c r="W2365" s="45">
        <v>21</v>
      </c>
      <c r="X2365" s="45">
        <v>212</v>
      </c>
    </row>
    <row r="2366" spans="1:24" x14ac:dyDescent="0.25">
      <c r="A2366" s="58">
        <v>220260013708</v>
      </c>
      <c r="B2366" s="59" t="s">
        <v>729</v>
      </c>
      <c r="C2366" s="60">
        <v>46136</v>
      </c>
      <c r="D2366" s="58">
        <v>22026003324</v>
      </c>
      <c r="E2366" s="59" t="s">
        <v>529</v>
      </c>
      <c r="F2366" s="61">
        <v>1083.33</v>
      </c>
      <c r="G2366" s="59" t="s">
        <v>21</v>
      </c>
      <c r="H2366" s="59" t="s">
        <v>3819</v>
      </c>
      <c r="I2366" s="62">
        <v>240</v>
      </c>
      <c r="J2366" s="59" t="s">
        <v>531</v>
      </c>
      <c r="K2366" s="59" t="s">
        <v>531</v>
      </c>
      <c r="L2366" s="59" t="s">
        <v>456</v>
      </c>
      <c r="M2366" s="59" t="s">
        <v>467</v>
      </c>
      <c r="N2366" s="59" t="s">
        <v>468</v>
      </c>
      <c r="O2366" s="65" t="s">
        <v>281</v>
      </c>
      <c r="P2366" s="65" t="s">
        <v>3366</v>
      </c>
      <c r="Q2366" s="45" t="s">
        <v>396</v>
      </c>
      <c r="R2366" s="32" t="s">
        <v>231</v>
      </c>
      <c r="S2366" s="45" t="s">
        <v>66</v>
      </c>
      <c r="T2366" s="42" t="str">
        <f>VLOOKUP(Tabla1[[#This Row],[AREA]],Hoja1!A:B,2,FALSE)</f>
        <v>01. Alcaldía</v>
      </c>
      <c r="U2366" s="45" t="s">
        <v>189</v>
      </c>
      <c r="V2366" s="42" t="str">
        <f>VLOOKUP(Tabla1[[#This Row],[PROGRAMA]],Hoja1!A:B,2,FALSE)</f>
        <v>9207. Gobierno y relaciones</v>
      </c>
      <c r="W2366" s="45">
        <v>22</v>
      </c>
      <c r="X2366" s="45">
        <v>22001</v>
      </c>
    </row>
    <row r="2367" spans="1:24" x14ac:dyDescent="0.25">
      <c r="A2367" s="58">
        <v>220260019798</v>
      </c>
      <c r="B2367" s="59" t="s">
        <v>485</v>
      </c>
      <c r="C2367" s="60">
        <v>46171</v>
      </c>
      <c r="D2367" s="58">
        <v>22026000432</v>
      </c>
      <c r="E2367" s="59" t="s">
        <v>726</v>
      </c>
      <c r="F2367" s="61">
        <v>1072.99</v>
      </c>
      <c r="G2367" s="59" t="s">
        <v>317</v>
      </c>
      <c r="H2367" s="59" t="s">
        <v>3820</v>
      </c>
      <c r="I2367" s="62">
        <v>300</v>
      </c>
      <c r="J2367" s="59" t="s">
        <v>455</v>
      </c>
      <c r="K2367" s="59" t="s">
        <v>455</v>
      </c>
      <c r="L2367" s="59" t="s">
        <v>473</v>
      </c>
      <c r="M2367" s="59" t="s">
        <v>457</v>
      </c>
      <c r="N2367" s="59" t="s">
        <v>458</v>
      </c>
      <c r="O2367" s="65" t="s">
        <v>276</v>
      </c>
      <c r="P2367" s="65" t="s">
        <v>3366</v>
      </c>
      <c r="Q2367" s="45" t="s">
        <v>396</v>
      </c>
      <c r="R2367" s="32" t="s">
        <v>231</v>
      </c>
      <c r="S2367" s="45" t="s">
        <v>69</v>
      </c>
      <c r="T2367" s="42" t="str">
        <f>VLOOKUP(Tabla1[[#This Row],[AREA]],Hoja1!A:B,2,FALSE)</f>
        <v>03. Participación ciudadana y deportes</v>
      </c>
      <c r="U2367" s="45" t="s">
        <v>192</v>
      </c>
      <c r="V2367" s="42" t="str">
        <f>VLOOKUP(Tabla1[[#This Row],[PROGRAMA]],Hoja1!A:B,2,FALSE)</f>
        <v>9241. Participación ciudadana</v>
      </c>
      <c r="W2367" s="45">
        <v>21</v>
      </c>
      <c r="X2367" s="45">
        <v>213</v>
      </c>
    </row>
    <row r="2368" spans="1:24" x14ac:dyDescent="0.25">
      <c r="A2368" s="58">
        <v>220260011009</v>
      </c>
      <c r="B2368" s="59" t="s">
        <v>451</v>
      </c>
      <c r="C2368" s="60">
        <v>46119</v>
      </c>
      <c r="D2368" s="58">
        <v>22026003095</v>
      </c>
      <c r="E2368" s="59" t="s">
        <v>1324</v>
      </c>
      <c r="F2368" s="61">
        <v>1067.76</v>
      </c>
      <c r="G2368" s="59" t="s">
        <v>323</v>
      </c>
      <c r="H2368" s="59" t="s">
        <v>3821</v>
      </c>
      <c r="I2368" s="62">
        <v>220</v>
      </c>
      <c r="J2368" s="59" t="s">
        <v>455</v>
      </c>
      <c r="K2368" s="59" t="s">
        <v>455</v>
      </c>
      <c r="L2368" s="59" t="s">
        <v>473</v>
      </c>
      <c r="M2368" s="59" t="s">
        <v>467</v>
      </c>
      <c r="N2368" s="59" t="s">
        <v>468</v>
      </c>
      <c r="O2368" s="65" t="s">
        <v>281</v>
      </c>
      <c r="P2368" s="65" t="s">
        <v>3366</v>
      </c>
      <c r="Q2368" s="45" t="s">
        <v>396</v>
      </c>
      <c r="R2368" s="32" t="s">
        <v>231</v>
      </c>
      <c r="S2368" s="45" t="s">
        <v>262</v>
      </c>
      <c r="T2368" s="42" t="str">
        <f>VLOOKUP(Tabla1[[#This Row],[AREA]],Hoja1!A:B,2,FALSE)</f>
        <v>11. Salud pública y seguridad ciudadana</v>
      </c>
      <c r="U2368" s="45" t="s">
        <v>112</v>
      </c>
      <c r="V2368" s="42" t="str">
        <f>VLOOKUP(Tabla1[[#This Row],[PROGRAMA]],Hoja1!A:B,2,FALSE)</f>
        <v>1361. Prevención y extinción de incencios</v>
      </c>
      <c r="W2368" s="45">
        <v>22</v>
      </c>
      <c r="X2368" s="45">
        <v>22104</v>
      </c>
    </row>
    <row r="2369" spans="1:24" x14ac:dyDescent="0.25">
      <c r="A2369" s="58">
        <v>220260011522</v>
      </c>
      <c r="B2369" s="59" t="s">
        <v>451</v>
      </c>
      <c r="C2369" s="60">
        <v>46121</v>
      </c>
      <c r="D2369" s="58">
        <v>22026003252</v>
      </c>
      <c r="E2369" s="59" t="s">
        <v>509</v>
      </c>
      <c r="F2369" s="61">
        <v>1058.75</v>
      </c>
      <c r="G2369" s="59" t="s">
        <v>301</v>
      </c>
      <c r="H2369" s="59" t="s">
        <v>3822</v>
      </c>
      <c r="I2369" s="62">
        <v>220</v>
      </c>
      <c r="J2369" s="59" t="s">
        <v>455</v>
      </c>
      <c r="K2369" s="59" t="s">
        <v>455</v>
      </c>
      <c r="L2369" s="59" t="s">
        <v>473</v>
      </c>
      <c r="M2369" s="59" t="s">
        <v>467</v>
      </c>
      <c r="N2369" s="59" t="s">
        <v>468</v>
      </c>
      <c r="O2369" s="65" t="s">
        <v>281</v>
      </c>
      <c r="P2369" s="65" t="s">
        <v>3366</v>
      </c>
      <c r="Q2369" s="45" t="s">
        <v>396</v>
      </c>
      <c r="R2369" s="32" t="s">
        <v>231</v>
      </c>
      <c r="S2369" s="45" t="s">
        <v>75</v>
      </c>
      <c r="T2369" s="42" t="str">
        <f>VLOOKUP(Tabla1[[#This Row],[AREA]],Hoja1!A:B,2,FALSE)</f>
        <v>10. Personas mayores, familia y servicios sociales</v>
      </c>
      <c r="U2369" s="45" t="s">
        <v>132</v>
      </c>
      <c r="V2369" s="42" t="str">
        <f>VLOOKUP(Tabla1[[#This Row],[PROGRAMA]],Hoja1!A:B,2,FALSE)</f>
        <v>2312. Iniciativas sociales</v>
      </c>
      <c r="W2369" s="45">
        <v>21</v>
      </c>
      <c r="X2369" s="45">
        <v>212</v>
      </c>
    </row>
    <row r="2370" spans="1:24" x14ac:dyDescent="0.25">
      <c r="A2370" s="58">
        <v>220260015066</v>
      </c>
      <c r="B2370" s="59" t="s">
        <v>451</v>
      </c>
      <c r="C2370" s="60">
        <v>46148</v>
      </c>
      <c r="D2370" s="58">
        <v>22026003687</v>
      </c>
      <c r="E2370" s="59" t="s">
        <v>1099</v>
      </c>
      <c r="F2370" s="61">
        <v>1050.28</v>
      </c>
      <c r="G2370" s="59" t="s">
        <v>3823</v>
      </c>
      <c r="H2370" s="59" t="s">
        <v>3824</v>
      </c>
      <c r="I2370" s="62">
        <v>220</v>
      </c>
      <c r="J2370" s="59" t="s">
        <v>494</v>
      </c>
      <c r="K2370" s="59" t="s">
        <v>494</v>
      </c>
      <c r="L2370" s="59" t="s">
        <v>456</v>
      </c>
      <c r="M2370" s="59" t="s">
        <v>467</v>
      </c>
      <c r="N2370" s="59" t="s">
        <v>468</v>
      </c>
      <c r="O2370" s="65" t="s">
        <v>281</v>
      </c>
      <c r="P2370" s="65" t="s">
        <v>3366</v>
      </c>
      <c r="Q2370" s="45" t="s">
        <v>396</v>
      </c>
      <c r="R2370" s="32" t="s">
        <v>231</v>
      </c>
      <c r="S2370" s="45" t="s">
        <v>72</v>
      </c>
      <c r="T2370" s="42" t="str">
        <f>VLOOKUP(Tabla1[[#This Row],[AREA]],Hoja1!A:B,2,FALSE)</f>
        <v>07. Medio ambiente</v>
      </c>
      <c r="U2370" s="45" t="s">
        <v>128</v>
      </c>
      <c r="V2370" s="42" t="str">
        <f>VLOOKUP(Tabla1[[#This Row],[PROGRAMA]],Hoja1!A:B,2,FALSE)</f>
        <v>1721. Protección del medio ambiente</v>
      </c>
      <c r="W2370" s="45">
        <v>22</v>
      </c>
      <c r="X2370" s="45">
        <v>22706</v>
      </c>
    </row>
    <row r="2371" spans="1:24" x14ac:dyDescent="0.25">
      <c r="A2371" s="58">
        <v>220260017674</v>
      </c>
      <c r="B2371" s="59" t="s">
        <v>485</v>
      </c>
      <c r="C2371" s="60">
        <v>46164</v>
      </c>
      <c r="D2371" s="58">
        <v>22026002920</v>
      </c>
      <c r="E2371" s="59" t="s">
        <v>2478</v>
      </c>
      <c r="F2371" s="61">
        <v>1050</v>
      </c>
      <c r="G2371" s="59" t="s">
        <v>2419</v>
      </c>
      <c r="H2371" s="59" t="s">
        <v>3825</v>
      </c>
      <c r="I2371" s="62">
        <v>300</v>
      </c>
      <c r="J2371" s="59" t="s">
        <v>455</v>
      </c>
      <c r="K2371" s="59" t="s">
        <v>455</v>
      </c>
      <c r="L2371" s="59" t="s">
        <v>456</v>
      </c>
      <c r="M2371" s="59" t="s">
        <v>467</v>
      </c>
      <c r="N2371" s="59" t="s">
        <v>468</v>
      </c>
      <c r="O2371" s="65" t="s">
        <v>281</v>
      </c>
      <c r="P2371" s="65" t="s">
        <v>3366</v>
      </c>
      <c r="Q2371" s="45" t="s">
        <v>403</v>
      </c>
      <c r="R2371" s="32" t="s">
        <v>239</v>
      </c>
      <c r="S2371" s="45" t="s">
        <v>70</v>
      </c>
      <c r="T2371" s="42" t="str">
        <f>VLOOKUP(Tabla1[[#This Row],[AREA]],Hoja1!A:B,2,FALSE)</f>
        <v>04. Hacienda, personal y modernización administrativa</v>
      </c>
      <c r="U2371" s="45" t="s">
        <v>184</v>
      </c>
      <c r="V2371" s="42" t="str">
        <f>VLOOKUP(Tabla1[[#This Row],[PROGRAMA]],Hoja1!A:B,2,FALSE)</f>
        <v>9202. Gestión de recursos humanos</v>
      </c>
      <c r="W2371" s="45">
        <v>16</v>
      </c>
      <c r="X2371" s="45">
        <v>16200</v>
      </c>
    </row>
    <row r="2372" spans="1:24" x14ac:dyDescent="0.25">
      <c r="A2372" s="58">
        <v>220260016408</v>
      </c>
      <c r="B2372" s="59" t="s">
        <v>485</v>
      </c>
      <c r="C2372" s="60">
        <v>46157</v>
      </c>
      <c r="D2372" s="58">
        <v>22026000436</v>
      </c>
      <c r="E2372" s="59" t="s">
        <v>535</v>
      </c>
      <c r="F2372" s="61">
        <v>38.85</v>
      </c>
      <c r="G2372" s="59" t="s">
        <v>1200</v>
      </c>
      <c r="H2372" s="59" t="s">
        <v>3826</v>
      </c>
      <c r="I2372" s="62">
        <v>300</v>
      </c>
      <c r="J2372" s="59" t="s">
        <v>455</v>
      </c>
      <c r="K2372" s="59" t="s">
        <v>455</v>
      </c>
      <c r="L2372" s="59" t="s">
        <v>473</v>
      </c>
      <c r="M2372" s="59" t="s">
        <v>457</v>
      </c>
      <c r="N2372" s="59" t="s">
        <v>458</v>
      </c>
      <c r="O2372" s="65" t="s">
        <v>280</v>
      </c>
      <c r="P2372" s="65" t="s">
        <v>3366</v>
      </c>
      <c r="Q2372" s="45" t="s">
        <v>396</v>
      </c>
      <c r="R2372" s="32" t="s">
        <v>231</v>
      </c>
      <c r="S2372" s="45" t="s">
        <v>69</v>
      </c>
      <c r="T2372" s="42" t="str">
        <f>VLOOKUP(Tabla1[[#This Row],[AREA]],Hoja1!A:B,2,FALSE)</f>
        <v>03. Participación ciudadana y deportes</v>
      </c>
      <c r="U2372" s="45" t="s">
        <v>192</v>
      </c>
      <c r="V2372" s="42" t="str">
        <f>VLOOKUP(Tabla1[[#This Row],[PROGRAMA]],Hoja1!A:B,2,FALSE)</f>
        <v>9241. Participación ciudadana</v>
      </c>
      <c r="W2372" s="45">
        <v>21</v>
      </c>
      <c r="X2372" s="45">
        <v>212</v>
      </c>
    </row>
    <row r="2373" spans="1:24" x14ac:dyDescent="0.25">
      <c r="A2373" s="58">
        <v>220250065237</v>
      </c>
      <c r="B2373" s="59" t="s">
        <v>451</v>
      </c>
      <c r="C2373" s="60">
        <v>46113</v>
      </c>
      <c r="D2373" s="58">
        <v>22025009631</v>
      </c>
      <c r="E2373" s="59" t="s">
        <v>3666</v>
      </c>
      <c r="F2373" s="61">
        <v>2355.92</v>
      </c>
      <c r="G2373" s="59" t="s">
        <v>1903</v>
      </c>
      <c r="H2373" s="59" t="s">
        <v>3827</v>
      </c>
      <c r="I2373" s="62">
        <v>220</v>
      </c>
      <c r="J2373" s="59" t="s">
        <v>455</v>
      </c>
      <c r="K2373" s="59" t="s">
        <v>455</v>
      </c>
      <c r="L2373" s="59" t="s">
        <v>456</v>
      </c>
      <c r="M2373" s="59" t="s">
        <v>457</v>
      </c>
      <c r="N2373" s="59" t="s">
        <v>458</v>
      </c>
      <c r="O2373" s="65" t="s">
        <v>280</v>
      </c>
      <c r="P2373" s="65" t="s">
        <v>3366</v>
      </c>
      <c r="Q2373" s="45" t="s">
        <v>397</v>
      </c>
      <c r="R2373" s="32" t="s">
        <v>232</v>
      </c>
      <c r="S2373" s="45" t="s">
        <v>75</v>
      </c>
      <c r="T2373" s="42" t="str">
        <f>VLOOKUP(Tabla1[[#This Row],[AREA]],Hoja1!A:B,2,FALSE)</f>
        <v>10. Personas mayores, familia y servicios sociales</v>
      </c>
      <c r="U2373" s="45" t="s">
        <v>130</v>
      </c>
      <c r="V2373" s="42" t="str">
        <f>VLOOKUP(Tabla1[[#This Row],[PROGRAMA]],Hoja1!A:B,2,FALSE)</f>
        <v>2311. Intervención social</v>
      </c>
      <c r="W2373" s="45">
        <v>62</v>
      </c>
      <c r="X2373" s="45">
        <v>623</v>
      </c>
    </row>
    <row r="2374" spans="1:24" x14ac:dyDescent="0.25">
      <c r="A2374" s="58">
        <v>220260011509</v>
      </c>
      <c r="B2374" s="59" t="s">
        <v>485</v>
      </c>
      <c r="C2374" s="60">
        <v>46121</v>
      </c>
      <c r="D2374" s="58">
        <v>22026000434</v>
      </c>
      <c r="E2374" s="59" t="s">
        <v>726</v>
      </c>
      <c r="F2374" s="61">
        <v>1032.6500000000001</v>
      </c>
      <c r="G2374" s="59" t="s">
        <v>1478</v>
      </c>
      <c r="H2374" s="59" t="s">
        <v>3828</v>
      </c>
      <c r="I2374" s="62">
        <v>300</v>
      </c>
      <c r="J2374" s="59" t="s">
        <v>455</v>
      </c>
      <c r="K2374" s="59" t="s">
        <v>494</v>
      </c>
      <c r="L2374" s="59" t="s">
        <v>473</v>
      </c>
      <c r="M2374" s="59" t="s">
        <v>457</v>
      </c>
      <c r="N2374" s="59" t="s">
        <v>458</v>
      </c>
      <c r="O2374" s="65" t="s">
        <v>276</v>
      </c>
      <c r="P2374" s="65" t="s">
        <v>3366</v>
      </c>
      <c r="Q2374" s="45" t="s">
        <v>396</v>
      </c>
      <c r="R2374" s="32" t="s">
        <v>231</v>
      </c>
      <c r="S2374" s="45" t="s">
        <v>69</v>
      </c>
      <c r="T2374" s="42" t="str">
        <f>VLOOKUP(Tabla1[[#This Row],[AREA]],Hoja1!A:B,2,FALSE)</f>
        <v>03. Participación ciudadana y deportes</v>
      </c>
      <c r="U2374" s="45" t="s">
        <v>192</v>
      </c>
      <c r="V2374" s="42" t="str">
        <f>VLOOKUP(Tabla1[[#This Row],[PROGRAMA]],Hoja1!A:B,2,FALSE)</f>
        <v>9241. Participación ciudadana</v>
      </c>
      <c r="W2374" s="45">
        <v>21</v>
      </c>
      <c r="X2374" s="45">
        <v>213</v>
      </c>
    </row>
    <row r="2375" spans="1:24" x14ac:dyDescent="0.25">
      <c r="A2375" s="58">
        <v>220260012861</v>
      </c>
      <c r="B2375" s="59" t="s">
        <v>451</v>
      </c>
      <c r="C2375" s="60">
        <v>46134</v>
      </c>
      <c r="D2375" s="58">
        <v>22026003360</v>
      </c>
      <c r="E2375" s="59" t="s">
        <v>2701</v>
      </c>
      <c r="F2375" s="61">
        <v>1026</v>
      </c>
      <c r="G2375" s="59" t="s">
        <v>3829</v>
      </c>
      <c r="H2375" s="59" t="s">
        <v>3830</v>
      </c>
      <c r="I2375" s="62">
        <v>220</v>
      </c>
      <c r="J2375" s="59" t="s">
        <v>455</v>
      </c>
      <c r="K2375" s="59" t="s">
        <v>455</v>
      </c>
      <c r="L2375" s="59" t="s">
        <v>456</v>
      </c>
      <c r="M2375" s="59" t="s">
        <v>467</v>
      </c>
      <c r="N2375" s="59" t="s">
        <v>468</v>
      </c>
      <c r="O2375" s="65" t="s">
        <v>281</v>
      </c>
      <c r="P2375" s="65" t="s">
        <v>3366</v>
      </c>
      <c r="Q2375" s="45" t="s">
        <v>396</v>
      </c>
      <c r="R2375" s="32" t="s">
        <v>231</v>
      </c>
      <c r="S2375" s="45" t="s">
        <v>75</v>
      </c>
      <c r="T2375" s="42" t="str">
        <f>VLOOKUP(Tabla1[[#This Row],[AREA]],Hoja1!A:B,2,FALSE)</f>
        <v>10. Personas mayores, familia y servicios sociales</v>
      </c>
      <c r="U2375" s="45" t="s">
        <v>132</v>
      </c>
      <c r="V2375" s="42" t="str">
        <f>VLOOKUP(Tabla1[[#This Row],[PROGRAMA]],Hoja1!A:B,2,FALSE)</f>
        <v>2312. Iniciativas sociales</v>
      </c>
      <c r="W2375" s="45">
        <v>22</v>
      </c>
      <c r="X2375" s="45">
        <v>22612</v>
      </c>
    </row>
    <row r="2376" spans="1:24" x14ac:dyDescent="0.25">
      <c r="A2376" s="58">
        <v>220260016337</v>
      </c>
      <c r="B2376" s="59" t="s">
        <v>451</v>
      </c>
      <c r="C2376" s="60">
        <v>46157</v>
      </c>
      <c r="D2376" s="58">
        <v>22026003937</v>
      </c>
      <c r="E2376" s="59" t="s">
        <v>3367</v>
      </c>
      <c r="F2376" s="61">
        <v>1016.7</v>
      </c>
      <c r="G2376" s="59" t="s">
        <v>981</v>
      </c>
      <c r="H2376" s="59" t="s">
        <v>3831</v>
      </c>
      <c r="I2376" s="62">
        <v>220</v>
      </c>
      <c r="J2376" s="59" t="s">
        <v>812</v>
      </c>
      <c r="K2376" s="59" t="s">
        <v>455</v>
      </c>
      <c r="L2376" s="59" t="s">
        <v>456</v>
      </c>
      <c r="M2376" s="59" t="s">
        <v>457</v>
      </c>
      <c r="N2376" s="59" t="s">
        <v>458</v>
      </c>
      <c r="O2376" s="65" t="s">
        <v>280</v>
      </c>
      <c r="P2376" s="65" t="s">
        <v>3366</v>
      </c>
      <c r="Q2376" s="45" t="s">
        <v>397</v>
      </c>
      <c r="R2376" s="32" t="s">
        <v>232</v>
      </c>
      <c r="S2376" s="45" t="s">
        <v>71</v>
      </c>
      <c r="T2376" s="42" t="str">
        <f>VLOOKUP(Tabla1[[#This Row],[AREA]],Hoja1!A:B,2,FALSE)</f>
        <v>06. Educación y cultura</v>
      </c>
      <c r="U2376" s="45" t="s">
        <v>147</v>
      </c>
      <c r="V2376" s="42" t="str">
        <f>VLOOKUP(Tabla1[[#This Row],[PROGRAMA]],Hoja1!A:B,2,FALSE)</f>
        <v>3232. Conservación y mantenimiento centros educación infantil y primaria</v>
      </c>
      <c r="W2376" s="45">
        <v>63</v>
      </c>
      <c r="X2376" s="45">
        <v>632</v>
      </c>
    </row>
    <row r="2377" spans="1:24" x14ac:dyDescent="0.25">
      <c r="A2377" s="58">
        <v>220260028626</v>
      </c>
      <c r="B2377" s="59" t="s">
        <v>3786</v>
      </c>
      <c r="C2377" s="60">
        <v>46199</v>
      </c>
      <c r="D2377" s="58">
        <v>22026002168</v>
      </c>
      <c r="E2377" s="59" t="s">
        <v>2806</v>
      </c>
      <c r="F2377" s="61">
        <v>-367.5</v>
      </c>
      <c r="G2377" s="59" t="s">
        <v>1040</v>
      </c>
      <c r="H2377" s="59" t="s">
        <v>3832</v>
      </c>
      <c r="I2377" s="62">
        <v>891</v>
      </c>
      <c r="J2377" s="59" t="s">
        <v>455</v>
      </c>
      <c r="K2377" s="59" t="s">
        <v>455</v>
      </c>
      <c r="L2377" s="59" t="s">
        <v>456</v>
      </c>
      <c r="M2377" s="59" t="s">
        <v>457</v>
      </c>
      <c r="N2377" s="59" t="s">
        <v>458</v>
      </c>
      <c r="O2377" s="65" t="s">
        <v>276</v>
      </c>
      <c r="P2377" s="65" t="s">
        <v>3366</v>
      </c>
      <c r="Q2377" s="45" t="s">
        <v>396</v>
      </c>
      <c r="R2377" s="32" t="s">
        <v>231</v>
      </c>
      <c r="S2377" s="45" t="s">
        <v>70</v>
      </c>
      <c r="T2377" s="42" t="str">
        <f>VLOOKUP(Tabla1[[#This Row],[AREA]],Hoja1!A:B,2,FALSE)</f>
        <v>04. Hacienda, personal y modernización administrativa</v>
      </c>
      <c r="U2377" s="45" t="s">
        <v>143</v>
      </c>
      <c r="V2377" s="42" t="str">
        <f>VLOOKUP(Tabla1[[#This Row],[PROGRAMA]],Hoja1!A:B,2,FALSE)</f>
        <v>3121. Prevención y salud laboral</v>
      </c>
      <c r="W2377" s="45">
        <v>22</v>
      </c>
      <c r="X2377" s="45">
        <v>22706</v>
      </c>
    </row>
    <row r="2378" spans="1:24" x14ac:dyDescent="0.25">
      <c r="A2378" s="58">
        <v>220260016692</v>
      </c>
      <c r="B2378" s="59" t="s">
        <v>485</v>
      </c>
      <c r="C2378" s="60">
        <v>46157</v>
      </c>
      <c r="D2378" s="58">
        <v>22026000943</v>
      </c>
      <c r="E2378" s="59" t="s">
        <v>507</v>
      </c>
      <c r="F2378" s="61">
        <v>21.42</v>
      </c>
      <c r="G2378" s="59" t="s">
        <v>1200</v>
      </c>
      <c r="H2378" s="59" t="s">
        <v>3833</v>
      </c>
      <c r="I2378" s="62">
        <v>300</v>
      </c>
      <c r="J2378" s="59" t="s">
        <v>455</v>
      </c>
      <c r="K2378" s="59" t="s">
        <v>455</v>
      </c>
      <c r="L2378" s="59" t="s">
        <v>473</v>
      </c>
      <c r="M2378" s="59" t="s">
        <v>457</v>
      </c>
      <c r="N2378" s="59" t="s">
        <v>458</v>
      </c>
      <c r="O2378" s="65" t="s">
        <v>280</v>
      </c>
      <c r="P2378" s="65" t="s">
        <v>3366</v>
      </c>
      <c r="Q2378" s="45" t="s">
        <v>396</v>
      </c>
      <c r="R2378" s="32" t="s">
        <v>231</v>
      </c>
      <c r="S2378" s="45" t="s">
        <v>71</v>
      </c>
      <c r="T2378" s="42" t="str">
        <f>VLOOKUP(Tabla1[[#This Row],[AREA]],Hoja1!A:B,2,FALSE)</f>
        <v>06. Educación y cultura</v>
      </c>
      <c r="U2378" s="45" t="s">
        <v>147</v>
      </c>
      <c r="V2378" s="42" t="str">
        <f>VLOOKUP(Tabla1[[#This Row],[PROGRAMA]],Hoja1!A:B,2,FALSE)</f>
        <v>3232. Conservación y mantenimiento centros educación infantil y primaria</v>
      </c>
      <c r="W2378" s="45">
        <v>21</v>
      </c>
      <c r="X2378" s="45">
        <v>212</v>
      </c>
    </row>
    <row r="2379" spans="1:24" x14ac:dyDescent="0.25">
      <c r="A2379" s="58">
        <v>220260019592</v>
      </c>
      <c r="B2379" s="59" t="s">
        <v>485</v>
      </c>
      <c r="C2379" s="60">
        <v>46171</v>
      </c>
      <c r="D2379" s="58">
        <v>22026001206</v>
      </c>
      <c r="E2379" s="59" t="s">
        <v>1103</v>
      </c>
      <c r="F2379" s="61">
        <v>16.14</v>
      </c>
      <c r="G2379" s="59" t="s">
        <v>1200</v>
      </c>
      <c r="H2379" s="59" t="s">
        <v>3834</v>
      </c>
      <c r="I2379" s="62">
        <v>300</v>
      </c>
      <c r="J2379" s="59" t="s">
        <v>455</v>
      </c>
      <c r="K2379" s="59" t="s">
        <v>455</v>
      </c>
      <c r="L2379" s="59" t="s">
        <v>506</v>
      </c>
      <c r="M2379" s="59" t="s">
        <v>457</v>
      </c>
      <c r="N2379" s="59" t="s">
        <v>458</v>
      </c>
      <c r="O2379" s="65" t="s">
        <v>280</v>
      </c>
      <c r="P2379" s="65" t="s">
        <v>3366</v>
      </c>
      <c r="Q2379" s="45" t="s">
        <v>396</v>
      </c>
      <c r="R2379" s="32" t="s">
        <v>231</v>
      </c>
      <c r="S2379" s="45" t="s">
        <v>72</v>
      </c>
      <c r="T2379" s="42" t="str">
        <f>VLOOKUP(Tabla1[[#This Row],[AREA]],Hoja1!A:B,2,FALSE)</f>
        <v>07. Medio ambiente</v>
      </c>
      <c r="U2379" s="45" t="s">
        <v>128</v>
      </c>
      <c r="V2379" s="42" t="str">
        <f>VLOOKUP(Tabla1[[#This Row],[PROGRAMA]],Hoja1!A:B,2,FALSE)</f>
        <v>1721. Protección del medio ambiente</v>
      </c>
      <c r="W2379" s="45">
        <v>22</v>
      </c>
      <c r="X2379" s="45">
        <v>22199</v>
      </c>
    </row>
    <row r="2380" spans="1:24" x14ac:dyDescent="0.25">
      <c r="A2380" s="58">
        <v>220260016852</v>
      </c>
      <c r="B2380" s="59" t="s">
        <v>451</v>
      </c>
      <c r="C2380" s="60">
        <v>46160</v>
      </c>
      <c r="D2380" s="58">
        <v>22026003854</v>
      </c>
      <c r="E2380" s="59" t="s">
        <v>3835</v>
      </c>
      <c r="F2380" s="61">
        <v>1000</v>
      </c>
      <c r="G2380" s="59" t="s">
        <v>3836</v>
      </c>
      <c r="H2380" s="59" t="s">
        <v>3837</v>
      </c>
      <c r="I2380" s="62">
        <v>220</v>
      </c>
      <c r="J2380" s="59" t="s">
        <v>455</v>
      </c>
      <c r="K2380" s="59" t="s">
        <v>455</v>
      </c>
      <c r="L2380" s="59" t="s">
        <v>456</v>
      </c>
      <c r="M2380" s="59" t="s">
        <v>467</v>
      </c>
      <c r="N2380" s="59" t="s">
        <v>468</v>
      </c>
      <c r="O2380" s="65" t="s">
        <v>281</v>
      </c>
      <c r="P2380" s="65" t="s">
        <v>3366</v>
      </c>
      <c r="Q2380" s="45" t="s">
        <v>396</v>
      </c>
      <c r="R2380" s="32" t="s">
        <v>231</v>
      </c>
      <c r="S2380" s="45" t="s">
        <v>75</v>
      </c>
      <c r="T2380" s="42" t="str">
        <f>VLOOKUP(Tabla1[[#This Row],[AREA]],Hoja1!A:B,2,FALSE)</f>
        <v>10. Personas mayores, familia y servicios sociales</v>
      </c>
      <c r="U2380" s="45" t="s">
        <v>134</v>
      </c>
      <c r="V2380" s="42" t="str">
        <f>VLOOKUP(Tabla1[[#This Row],[PROGRAMA]],Hoja1!A:B,2,FALSE)</f>
        <v>2313. Dirección del área de personas mayores, familia y servicios sociales</v>
      </c>
      <c r="W2380" s="45">
        <v>22</v>
      </c>
      <c r="X2380" s="45">
        <v>22699</v>
      </c>
    </row>
    <row r="2381" spans="1:24" x14ac:dyDescent="0.25">
      <c r="A2381" s="58">
        <v>220250050347</v>
      </c>
      <c r="B2381" s="59" t="s">
        <v>451</v>
      </c>
      <c r="C2381" s="60">
        <v>46113</v>
      </c>
      <c r="D2381" s="58">
        <v>22025005433</v>
      </c>
      <c r="E2381" s="59" t="s">
        <v>650</v>
      </c>
      <c r="F2381" s="61">
        <v>982.6</v>
      </c>
      <c r="G2381" s="59" t="s">
        <v>981</v>
      </c>
      <c r="H2381" s="59" t="s">
        <v>3838</v>
      </c>
      <c r="I2381" s="62">
        <v>220</v>
      </c>
      <c r="J2381" s="59" t="s">
        <v>812</v>
      </c>
      <c r="K2381" s="59" t="s">
        <v>455</v>
      </c>
      <c r="L2381" s="59" t="s">
        <v>644</v>
      </c>
      <c r="M2381" s="59" t="s">
        <v>467</v>
      </c>
      <c r="N2381" s="59" t="s">
        <v>468</v>
      </c>
      <c r="O2381" s="65" t="s">
        <v>281</v>
      </c>
      <c r="P2381" s="65" t="s">
        <v>3366</v>
      </c>
      <c r="Q2381" s="45" t="s">
        <v>397</v>
      </c>
      <c r="R2381" s="32" t="s">
        <v>232</v>
      </c>
      <c r="S2381" s="45" t="s">
        <v>75</v>
      </c>
      <c r="T2381" s="42" t="str">
        <f>VLOOKUP(Tabla1[[#This Row],[AREA]],Hoja1!A:B,2,FALSE)</f>
        <v>10. Personas mayores, familia y servicios sociales</v>
      </c>
      <c r="U2381" s="45" t="s">
        <v>132</v>
      </c>
      <c r="V2381" s="42" t="str">
        <f>VLOOKUP(Tabla1[[#This Row],[PROGRAMA]],Hoja1!A:B,2,FALSE)</f>
        <v>2312. Iniciativas sociales</v>
      </c>
      <c r="W2381" s="45">
        <v>63</v>
      </c>
      <c r="X2381" s="45">
        <v>632</v>
      </c>
    </row>
    <row r="2382" spans="1:24" x14ac:dyDescent="0.25">
      <c r="A2382" s="58">
        <v>220260015068</v>
      </c>
      <c r="B2382" s="59" t="s">
        <v>451</v>
      </c>
      <c r="C2382" s="60">
        <v>46148</v>
      </c>
      <c r="D2382" s="58">
        <v>22026003692</v>
      </c>
      <c r="E2382" s="59" t="s">
        <v>1107</v>
      </c>
      <c r="F2382" s="61">
        <v>974.05</v>
      </c>
      <c r="G2382" s="59" t="s">
        <v>3541</v>
      </c>
      <c r="H2382" s="59" t="s">
        <v>3542</v>
      </c>
      <c r="I2382" s="62">
        <v>220</v>
      </c>
      <c r="J2382" s="59" t="s">
        <v>3543</v>
      </c>
      <c r="K2382" s="59" t="s">
        <v>760</v>
      </c>
      <c r="L2382" s="59" t="s">
        <v>473</v>
      </c>
      <c r="M2382" s="59" t="s">
        <v>467</v>
      </c>
      <c r="N2382" s="59" t="s">
        <v>468</v>
      </c>
      <c r="O2382" s="65" t="s">
        <v>281</v>
      </c>
      <c r="P2382" s="65" t="s">
        <v>3366</v>
      </c>
      <c r="Q2382" s="45" t="s">
        <v>396</v>
      </c>
      <c r="R2382" s="32" t="s">
        <v>231</v>
      </c>
      <c r="S2382" s="45" t="s">
        <v>75</v>
      </c>
      <c r="T2382" s="42" t="str">
        <f>VLOOKUP(Tabla1[[#This Row],[AREA]],Hoja1!A:B,2,FALSE)</f>
        <v>10. Personas mayores, familia y servicios sociales</v>
      </c>
      <c r="U2382" s="45" t="s">
        <v>132</v>
      </c>
      <c r="V2382" s="42" t="str">
        <f>VLOOKUP(Tabla1[[#This Row],[PROGRAMA]],Hoja1!A:B,2,FALSE)</f>
        <v>2312. Iniciativas sociales</v>
      </c>
      <c r="W2382" s="45">
        <v>22</v>
      </c>
      <c r="X2382" s="45">
        <v>22199</v>
      </c>
    </row>
    <row r="2383" spans="1:24" x14ac:dyDescent="0.25">
      <c r="A2383" s="58">
        <v>220260017515</v>
      </c>
      <c r="B2383" s="59" t="s">
        <v>451</v>
      </c>
      <c r="C2383" s="60">
        <v>46163</v>
      </c>
      <c r="D2383" s="58">
        <v>22026003947</v>
      </c>
      <c r="E2383" s="59" t="s">
        <v>1518</v>
      </c>
      <c r="F2383" s="61">
        <v>971.94</v>
      </c>
      <c r="G2383" s="59" t="s">
        <v>3839</v>
      </c>
      <c r="H2383" s="59" t="s">
        <v>3840</v>
      </c>
      <c r="I2383" s="62">
        <v>220</v>
      </c>
      <c r="J2383" s="59" t="s">
        <v>904</v>
      </c>
      <c r="K2383" s="59" t="s">
        <v>904</v>
      </c>
      <c r="L2383" s="59" t="s">
        <v>473</v>
      </c>
      <c r="M2383" s="59" t="s">
        <v>467</v>
      </c>
      <c r="N2383" s="59" t="s">
        <v>468</v>
      </c>
      <c r="O2383" s="65" t="s">
        <v>281</v>
      </c>
      <c r="P2383" s="65" t="s">
        <v>3366</v>
      </c>
      <c r="Q2383" s="45" t="s">
        <v>396</v>
      </c>
      <c r="R2383" s="32" t="s">
        <v>231</v>
      </c>
      <c r="S2383" s="45" t="s">
        <v>75</v>
      </c>
      <c r="T2383" s="42" t="str">
        <f>VLOOKUP(Tabla1[[#This Row],[AREA]],Hoja1!A:B,2,FALSE)</f>
        <v>10. Personas mayores, familia y servicios sociales</v>
      </c>
      <c r="U2383" s="45" t="s">
        <v>132</v>
      </c>
      <c r="V2383" s="42" t="str">
        <f>VLOOKUP(Tabla1[[#This Row],[PROGRAMA]],Hoja1!A:B,2,FALSE)</f>
        <v>2312. Iniciativas sociales</v>
      </c>
      <c r="W2383" s="45">
        <v>22</v>
      </c>
      <c r="X2383" s="45">
        <v>22606</v>
      </c>
    </row>
    <row r="2384" spans="1:24" x14ac:dyDescent="0.25">
      <c r="A2384" s="58">
        <v>220260011531</v>
      </c>
      <c r="B2384" s="59" t="s">
        <v>451</v>
      </c>
      <c r="C2384" s="60">
        <v>46121</v>
      </c>
      <c r="D2384" s="58">
        <v>22026003081</v>
      </c>
      <c r="E2384" s="59" t="s">
        <v>1176</v>
      </c>
      <c r="F2384" s="61">
        <v>967.31</v>
      </c>
      <c r="G2384" s="59" t="s">
        <v>34</v>
      </c>
      <c r="H2384" s="59" t="s">
        <v>3841</v>
      </c>
      <c r="I2384" s="62">
        <v>220</v>
      </c>
      <c r="J2384" s="59" t="s">
        <v>455</v>
      </c>
      <c r="K2384" s="59" t="s">
        <v>455</v>
      </c>
      <c r="L2384" s="59" t="s">
        <v>456</v>
      </c>
      <c r="M2384" s="59" t="s">
        <v>457</v>
      </c>
      <c r="N2384" s="59" t="s">
        <v>458</v>
      </c>
      <c r="O2384" s="65" t="s">
        <v>276</v>
      </c>
      <c r="P2384" s="65" t="s">
        <v>3366</v>
      </c>
      <c r="Q2384" s="45" t="s">
        <v>396</v>
      </c>
      <c r="R2384" s="32" t="s">
        <v>231</v>
      </c>
      <c r="S2384" s="45" t="s">
        <v>75</v>
      </c>
      <c r="T2384" s="42" t="str">
        <f>VLOOKUP(Tabla1[[#This Row],[AREA]],Hoja1!A:B,2,FALSE)</f>
        <v>10. Personas mayores, familia y servicios sociales</v>
      </c>
      <c r="U2384" s="45" t="s">
        <v>139</v>
      </c>
      <c r="V2384" s="42" t="str">
        <f>VLOOKUP(Tabla1[[#This Row],[PROGRAMA]],Hoja1!A:B,2,FALSE)</f>
        <v>2412. Formación para el empleo</v>
      </c>
      <c r="W2384" s="45">
        <v>22</v>
      </c>
      <c r="X2384" s="45">
        <v>22700</v>
      </c>
    </row>
    <row r="2385" spans="1:24" x14ac:dyDescent="0.25">
      <c r="A2385" s="58">
        <v>220260011531</v>
      </c>
      <c r="B2385" s="59" t="s">
        <v>451</v>
      </c>
      <c r="C2385" s="60">
        <v>46121</v>
      </c>
      <c r="D2385" s="58">
        <v>22026003080</v>
      </c>
      <c r="E2385" s="59" t="s">
        <v>1176</v>
      </c>
      <c r="F2385" s="61">
        <v>967.3</v>
      </c>
      <c r="G2385" s="59" t="s">
        <v>34</v>
      </c>
      <c r="H2385" s="59" t="s">
        <v>3841</v>
      </c>
      <c r="I2385" s="62">
        <v>220</v>
      </c>
      <c r="J2385" s="59" t="s">
        <v>455</v>
      </c>
      <c r="K2385" s="59" t="s">
        <v>455</v>
      </c>
      <c r="L2385" s="59" t="s">
        <v>456</v>
      </c>
      <c r="M2385" s="59" t="s">
        <v>457</v>
      </c>
      <c r="N2385" s="59" t="s">
        <v>458</v>
      </c>
      <c r="O2385" s="65" t="s">
        <v>276</v>
      </c>
      <c r="P2385" s="65" t="s">
        <v>3366</v>
      </c>
      <c r="Q2385" s="45" t="s">
        <v>396</v>
      </c>
      <c r="R2385" s="32" t="s">
        <v>231</v>
      </c>
      <c r="S2385" s="45" t="s">
        <v>75</v>
      </c>
      <c r="T2385" s="42" t="str">
        <f>VLOOKUP(Tabla1[[#This Row],[AREA]],Hoja1!A:B,2,FALSE)</f>
        <v>10. Personas mayores, familia y servicios sociales</v>
      </c>
      <c r="U2385" s="45" t="s">
        <v>139</v>
      </c>
      <c r="V2385" s="42" t="str">
        <f>VLOOKUP(Tabla1[[#This Row],[PROGRAMA]],Hoja1!A:B,2,FALSE)</f>
        <v>2412. Formación para el empleo</v>
      </c>
      <c r="W2385" s="45">
        <v>22</v>
      </c>
      <c r="X2385" s="45">
        <v>22700</v>
      </c>
    </row>
    <row r="2386" spans="1:24" x14ac:dyDescent="0.25">
      <c r="A2386" s="58">
        <v>220260018097</v>
      </c>
      <c r="B2386" s="59" t="s">
        <v>485</v>
      </c>
      <c r="C2386" s="60">
        <v>46168</v>
      </c>
      <c r="D2386" s="58">
        <v>22026002920</v>
      </c>
      <c r="E2386" s="59" t="s">
        <v>2478</v>
      </c>
      <c r="F2386" s="61">
        <v>2160</v>
      </c>
      <c r="G2386" s="59" t="s">
        <v>3842</v>
      </c>
      <c r="H2386" s="59" t="s">
        <v>3843</v>
      </c>
      <c r="I2386" s="62">
        <v>300</v>
      </c>
      <c r="J2386" s="59" t="s">
        <v>3844</v>
      </c>
      <c r="K2386" s="59" t="s">
        <v>2259</v>
      </c>
      <c r="L2386" s="59" t="s">
        <v>456</v>
      </c>
      <c r="M2386" s="59" t="s">
        <v>467</v>
      </c>
      <c r="N2386" s="59" t="s">
        <v>468</v>
      </c>
      <c r="O2386" s="65" t="s">
        <v>281</v>
      </c>
      <c r="P2386" s="65" t="s">
        <v>3366</v>
      </c>
      <c r="Q2386" s="45" t="s">
        <v>403</v>
      </c>
      <c r="R2386" s="32" t="s">
        <v>239</v>
      </c>
      <c r="S2386" s="45" t="s">
        <v>70</v>
      </c>
      <c r="T2386" s="42" t="str">
        <f>VLOOKUP(Tabla1[[#This Row],[AREA]],Hoja1!A:B,2,FALSE)</f>
        <v>04. Hacienda, personal y modernización administrativa</v>
      </c>
      <c r="U2386" s="45" t="s">
        <v>184</v>
      </c>
      <c r="V2386" s="42" t="str">
        <f>VLOOKUP(Tabla1[[#This Row],[PROGRAMA]],Hoja1!A:B,2,FALSE)</f>
        <v>9202. Gestión de recursos humanos</v>
      </c>
      <c r="W2386" s="45">
        <v>16</v>
      </c>
      <c r="X2386" s="45">
        <v>16200</v>
      </c>
    </row>
    <row r="2387" spans="1:24" x14ac:dyDescent="0.25">
      <c r="A2387" s="58">
        <v>220260015063</v>
      </c>
      <c r="B2387" s="59" t="s">
        <v>451</v>
      </c>
      <c r="C2387" s="60">
        <v>46148</v>
      </c>
      <c r="D2387" s="58">
        <v>22026003678</v>
      </c>
      <c r="E2387" s="59" t="s">
        <v>2315</v>
      </c>
      <c r="F2387" s="61">
        <v>960</v>
      </c>
      <c r="G2387" s="59" t="s">
        <v>3845</v>
      </c>
      <c r="H2387" s="59" t="s">
        <v>3846</v>
      </c>
      <c r="I2387" s="62">
        <v>220</v>
      </c>
      <c r="J2387" s="59" t="s">
        <v>812</v>
      </c>
      <c r="K2387" s="59" t="s">
        <v>455</v>
      </c>
      <c r="L2387" s="59" t="s">
        <v>456</v>
      </c>
      <c r="M2387" s="59" t="s">
        <v>467</v>
      </c>
      <c r="N2387" s="59" t="s">
        <v>468</v>
      </c>
      <c r="O2387" s="65" t="s">
        <v>281</v>
      </c>
      <c r="P2387" s="65" t="s">
        <v>3366</v>
      </c>
      <c r="Q2387" s="45" t="s">
        <v>396</v>
      </c>
      <c r="R2387" s="32" t="s">
        <v>231</v>
      </c>
      <c r="S2387" s="45" t="s">
        <v>262</v>
      </c>
      <c r="T2387" s="42" t="str">
        <f>VLOOKUP(Tabla1[[#This Row],[AREA]],Hoja1!A:B,2,FALSE)</f>
        <v>11. Salud pública y seguridad ciudadana</v>
      </c>
      <c r="U2387" s="45" t="s">
        <v>141</v>
      </c>
      <c r="V2387" s="42" t="str">
        <f>VLOOKUP(Tabla1[[#This Row],[PROGRAMA]],Hoja1!A:B,2,FALSE)</f>
        <v>3111. Protección de la salubridad pública</v>
      </c>
      <c r="W2387" s="45">
        <v>21</v>
      </c>
      <c r="X2387" s="45">
        <v>213</v>
      </c>
    </row>
    <row r="2388" spans="1:24" x14ac:dyDescent="0.25">
      <c r="A2388" s="58">
        <v>220260015932</v>
      </c>
      <c r="B2388" s="59" t="s">
        <v>485</v>
      </c>
      <c r="C2388" s="60">
        <v>46154</v>
      </c>
      <c r="D2388" s="58">
        <v>22026000868</v>
      </c>
      <c r="E2388" s="59" t="s">
        <v>1199</v>
      </c>
      <c r="F2388" s="61">
        <v>950.3</v>
      </c>
      <c r="G2388" s="59" t="s">
        <v>910</v>
      </c>
      <c r="H2388" s="59" t="s">
        <v>3847</v>
      </c>
      <c r="I2388" s="62">
        <v>300</v>
      </c>
      <c r="J2388" s="59" t="s">
        <v>455</v>
      </c>
      <c r="K2388" s="59" t="s">
        <v>455</v>
      </c>
      <c r="L2388" s="59" t="s">
        <v>473</v>
      </c>
      <c r="M2388" s="59" t="s">
        <v>457</v>
      </c>
      <c r="N2388" s="59" t="s">
        <v>458</v>
      </c>
      <c r="O2388" s="65" t="s">
        <v>280</v>
      </c>
      <c r="P2388" s="65" t="s">
        <v>3366</v>
      </c>
      <c r="Q2388" s="45" t="s">
        <v>396</v>
      </c>
      <c r="R2388" s="32" t="s">
        <v>231</v>
      </c>
      <c r="S2388" s="45" t="s">
        <v>68</v>
      </c>
      <c r="T2388" s="42" t="str">
        <f>VLOOKUP(Tabla1[[#This Row],[AREA]],Hoja1!A:B,2,FALSE)</f>
        <v>02. Urbanismo y vivienda</v>
      </c>
      <c r="U2388" s="45" t="s">
        <v>197</v>
      </c>
      <c r="V2388" s="42" t="str">
        <f>VLOOKUP(Tabla1[[#This Row],[PROGRAMA]],Hoja1!A:B,2,FALSE)</f>
        <v>9332. Mantenimiento de edificios e instalaciones municipales</v>
      </c>
      <c r="W2388" s="45">
        <v>21</v>
      </c>
      <c r="X2388" s="45">
        <v>212</v>
      </c>
    </row>
    <row r="2389" spans="1:24" x14ac:dyDescent="0.25">
      <c r="A2389" s="58">
        <v>220260016434</v>
      </c>
      <c r="B2389" s="59" t="s">
        <v>485</v>
      </c>
      <c r="C2389" s="60">
        <v>46157</v>
      </c>
      <c r="D2389" s="58">
        <v>22026002247</v>
      </c>
      <c r="E2389" s="59" t="s">
        <v>1019</v>
      </c>
      <c r="F2389" s="61">
        <v>10.65</v>
      </c>
      <c r="G2389" s="59" t="s">
        <v>1200</v>
      </c>
      <c r="H2389" s="59" t="s">
        <v>3848</v>
      </c>
      <c r="I2389" s="62">
        <v>300</v>
      </c>
      <c r="J2389" s="59" t="s">
        <v>455</v>
      </c>
      <c r="K2389" s="59" t="s">
        <v>455</v>
      </c>
      <c r="L2389" s="59" t="s">
        <v>473</v>
      </c>
      <c r="M2389" s="59" t="s">
        <v>457</v>
      </c>
      <c r="N2389" s="59" t="s">
        <v>458</v>
      </c>
      <c r="O2389" s="65" t="s">
        <v>280</v>
      </c>
      <c r="P2389" s="65" t="s">
        <v>3366</v>
      </c>
      <c r="Q2389" s="45" t="s">
        <v>396</v>
      </c>
      <c r="R2389" s="32" t="s">
        <v>231</v>
      </c>
      <c r="S2389" s="45" t="s">
        <v>262</v>
      </c>
      <c r="T2389" s="42" t="str">
        <f>VLOOKUP(Tabla1[[#This Row],[AREA]],Hoja1!A:B,2,FALSE)</f>
        <v>11. Salud pública y seguridad ciudadana</v>
      </c>
      <c r="U2389" s="45" t="s">
        <v>106</v>
      </c>
      <c r="V2389" s="42" t="str">
        <f>VLOOKUP(Tabla1[[#This Row],[PROGRAMA]],Hoja1!A:B,2,FALSE)</f>
        <v>1321. Policía municipal</v>
      </c>
      <c r="W2389" s="45">
        <v>22</v>
      </c>
      <c r="X2389" s="45">
        <v>22199</v>
      </c>
    </row>
    <row r="2390" spans="1:24" x14ac:dyDescent="0.25">
      <c r="A2390" s="58">
        <v>220260019600</v>
      </c>
      <c r="B2390" s="59" t="s">
        <v>485</v>
      </c>
      <c r="C2390" s="60">
        <v>46171</v>
      </c>
      <c r="D2390" s="58">
        <v>22026001173</v>
      </c>
      <c r="E2390" s="59" t="s">
        <v>2480</v>
      </c>
      <c r="F2390" s="61">
        <v>81.02</v>
      </c>
      <c r="G2390" s="59" t="s">
        <v>3849</v>
      </c>
      <c r="H2390" s="59" t="s">
        <v>3850</v>
      </c>
      <c r="I2390" s="62">
        <v>300</v>
      </c>
      <c r="J2390" s="59" t="s">
        <v>558</v>
      </c>
      <c r="K2390" s="59" t="s">
        <v>558</v>
      </c>
      <c r="L2390" s="59" t="s">
        <v>456</v>
      </c>
      <c r="M2390" s="59" t="s">
        <v>457</v>
      </c>
      <c r="N2390" s="59" t="s">
        <v>458</v>
      </c>
      <c r="O2390" s="65" t="s">
        <v>280</v>
      </c>
      <c r="P2390" s="65" t="s">
        <v>3366</v>
      </c>
      <c r="Q2390" s="45" t="s">
        <v>396</v>
      </c>
      <c r="R2390" s="32" t="s">
        <v>231</v>
      </c>
      <c r="S2390" s="45" t="s">
        <v>72</v>
      </c>
      <c r="T2390" s="42" t="str">
        <f>VLOOKUP(Tabla1[[#This Row],[AREA]],Hoja1!A:B,2,FALSE)</f>
        <v>07. Medio ambiente</v>
      </c>
      <c r="U2390" s="45" t="s">
        <v>126</v>
      </c>
      <c r="V2390" s="42" t="str">
        <f>VLOOKUP(Tabla1[[#This Row],[PROGRAMA]],Hoja1!A:B,2,FALSE)</f>
        <v>1711. Parques y jardines</v>
      </c>
      <c r="W2390" s="45">
        <v>21</v>
      </c>
      <c r="X2390" s="45">
        <v>213</v>
      </c>
    </row>
    <row r="2391" spans="1:24" x14ac:dyDescent="0.25">
      <c r="A2391" s="58">
        <v>220260019484</v>
      </c>
      <c r="B2391" s="59" t="s">
        <v>485</v>
      </c>
      <c r="C2391" s="60">
        <v>46171</v>
      </c>
      <c r="D2391" s="58">
        <v>22026001765</v>
      </c>
      <c r="E2391" s="59" t="s">
        <v>1629</v>
      </c>
      <c r="F2391" s="61">
        <v>710.15</v>
      </c>
      <c r="G2391" s="59" t="s">
        <v>323</v>
      </c>
      <c r="H2391" s="59" t="s">
        <v>3851</v>
      </c>
      <c r="I2391" s="62">
        <v>300</v>
      </c>
      <c r="J2391" s="59" t="s">
        <v>455</v>
      </c>
      <c r="K2391" s="59" t="s">
        <v>455</v>
      </c>
      <c r="L2391" s="59" t="s">
        <v>473</v>
      </c>
      <c r="M2391" s="59" t="s">
        <v>457</v>
      </c>
      <c r="N2391" s="59" t="s">
        <v>458</v>
      </c>
      <c r="O2391" s="65" t="s">
        <v>280</v>
      </c>
      <c r="P2391" s="65" t="s">
        <v>3366</v>
      </c>
      <c r="Q2391" s="45" t="s">
        <v>396</v>
      </c>
      <c r="R2391" s="32" t="s">
        <v>231</v>
      </c>
      <c r="S2391" s="45" t="s">
        <v>75</v>
      </c>
      <c r="T2391" s="42" t="str">
        <f>VLOOKUP(Tabla1[[#This Row],[AREA]],Hoja1!A:B,2,FALSE)</f>
        <v>10. Personas mayores, familia y servicios sociales</v>
      </c>
      <c r="U2391" s="45" t="s">
        <v>139</v>
      </c>
      <c r="V2391" s="42" t="str">
        <f>VLOOKUP(Tabla1[[#This Row],[PROGRAMA]],Hoja1!A:B,2,FALSE)</f>
        <v>2412. Formación para el empleo</v>
      </c>
      <c r="W2391" s="45">
        <v>22</v>
      </c>
      <c r="X2391" s="45">
        <v>22199</v>
      </c>
    </row>
    <row r="2392" spans="1:24" x14ac:dyDescent="0.25">
      <c r="A2392" s="58">
        <v>220260016070</v>
      </c>
      <c r="B2392" s="59" t="s">
        <v>451</v>
      </c>
      <c r="C2392" s="60">
        <v>46156</v>
      </c>
      <c r="D2392" s="58">
        <v>22026003783</v>
      </c>
      <c r="E2392" s="59" t="s">
        <v>511</v>
      </c>
      <c r="F2392" s="61">
        <v>907.5</v>
      </c>
      <c r="G2392" s="59" t="s">
        <v>13</v>
      </c>
      <c r="H2392" s="59" t="s">
        <v>3852</v>
      </c>
      <c r="I2392" s="62">
        <v>220</v>
      </c>
      <c r="J2392" s="59" t="s">
        <v>455</v>
      </c>
      <c r="K2392" s="59" t="s">
        <v>455</v>
      </c>
      <c r="L2392" s="59" t="s">
        <v>473</v>
      </c>
      <c r="M2392" s="59" t="s">
        <v>467</v>
      </c>
      <c r="N2392" s="59" t="s">
        <v>468</v>
      </c>
      <c r="O2392" s="65" t="s">
        <v>281</v>
      </c>
      <c r="P2392" s="65" t="s">
        <v>3366</v>
      </c>
      <c r="Q2392" s="45" t="s">
        <v>396</v>
      </c>
      <c r="R2392" s="32" t="s">
        <v>231</v>
      </c>
      <c r="S2392" s="45" t="s">
        <v>262</v>
      </c>
      <c r="T2392" s="42" t="str">
        <f>VLOOKUP(Tabla1[[#This Row],[AREA]],Hoja1!A:B,2,FALSE)</f>
        <v>11. Salud pública y seguridad ciudadana</v>
      </c>
      <c r="U2392" s="45" t="s">
        <v>106</v>
      </c>
      <c r="V2392" s="42" t="str">
        <f>VLOOKUP(Tabla1[[#This Row],[PROGRAMA]],Hoja1!A:B,2,FALSE)</f>
        <v>1321. Policía municipal</v>
      </c>
      <c r="W2392" s="45">
        <v>22</v>
      </c>
      <c r="X2392" s="45">
        <v>22799</v>
      </c>
    </row>
    <row r="2393" spans="1:24" x14ac:dyDescent="0.25">
      <c r="A2393" s="58">
        <v>220260016353</v>
      </c>
      <c r="B2393" s="59" t="s">
        <v>451</v>
      </c>
      <c r="C2393" s="60">
        <v>46157</v>
      </c>
      <c r="D2393" s="58">
        <v>22026003802</v>
      </c>
      <c r="E2393" s="59" t="s">
        <v>569</v>
      </c>
      <c r="F2393" s="61">
        <v>907.5</v>
      </c>
      <c r="G2393" s="59" t="s">
        <v>13</v>
      </c>
      <c r="H2393" s="59" t="s">
        <v>3853</v>
      </c>
      <c r="I2393" s="62">
        <v>220</v>
      </c>
      <c r="J2393" s="59" t="s">
        <v>455</v>
      </c>
      <c r="K2393" s="59" t="s">
        <v>455</v>
      </c>
      <c r="L2393" s="59" t="s">
        <v>456</v>
      </c>
      <c r="M2393" s="59" t="s">
        <v>467</v>
      </c>
      <c r="N2393" s="59" t="s">
        <v>468</v>
      </c>
      <c r="O2393" s="65" t="s">
        <v>281</v>
      </c>
      <c r="P2393" s="65" t="s">
        <v>3366</v>
      </c>
      <c r="Q2393" s="45" t="s">
        <v>396</v>
      </c>
      <c r="R2393" s="32" t="s">
        <v>231</v>
      </c>
      <c r="S2393" s="45" t="s">
        <v>75</v>
      </c>
      <c r="T2393" s="42" t="str">
        <f>VLOOKUP(Tabla1[[#This Row],[AREA]],Hoja1!A:B,2,FALSE)</f>
        <v>10. Personas mayores, familia y servicios sociales</v>
      </c>
      <c r="U2393" s="45" t="s">
        <v>130</v>
      </c>
      <c r="V2393" s="42" t="str">
        <f>VLOOKUP(Tabla1[[#This Row],[PROGRAMA]],Hoja1!A:B,2,FALSE)</f>
        <v>2311. Intervención social</v>
      </c>
      <c r="W2393" s="45">
        <v>21</v>
      </c>
      <c r="X2393" s="45">
        <v>213</v>
      </c>
    </row>
    <row r="2394" spans="1:24" x14ac:dyDescent="0.25">
      <c r="A2394" s="58">
        <v>220260016838</v>
      </c>
      <c r="B2394" s="59" t="s">
        <v>451</v>
      </c>
      <c r="C2394" s="60">
        <v>46160</v>
      </c>
      <c r="D2394" s="58">
        <v>22026003701</v>
      </c>
      <c r="E2394" s="59" t="s">
        <v>665</v>
      </c>
      <c r="F2394" s="61">
        <v>907.5</v>
      </c>
      <c r="G2394" s="59" t="s">
        <v>13</v>
      </c>
      <c r="H2394" s="59" t="s">
        <v>3854</v>
      </c>
      <c r="I2394" s="62">
        <v>220</v>
      </c>
      <c r="J2394" s="59" t="s">
        <v>455</v>
      </c>
      <c r="K2394" s="59" t="s">
        <v>455</v>
      </c>
      <c r="L2394" s="59" t="s">
        <v>456</v>
      </c>
      <c r="M2394" s="59" t="s">
        <v>467</v>
      </c>
      <c r="N2394" s="59" t="s">
        <v>468</v>
      </c>
      <c r="O2394" s="65" t="s">
        <v>281</v>
      </c>
      <c r="P2394" s="65" t="s">
        <v>3366</v>
      </c>
      <c r="Q2394" s="45" t="s">
        <v>396</v>
      </c>
      <c r="R2394" s="32" t="s">
        <v>231</v>
      </c>
      <c r="S2394" s="45" t="s">
        <v>66</v>
      </c>
      <c r="T2394" s="42" t="str">
        <f>VLOOKUP(Tabla1[[#This Row],[AREA]],Hoja1!A:B,2,FALSE)</f>
        <v>01. Alcaldía</v>
      </c>
      <c r="U2394" s="45" t="s">
        <v>265</v>
      </c>
      <c r="V2394" s="42" t="str">
        <f>VLOOKUP(Tabla1[[#This Row],[PROGRAMA]],Hoja1!A:B,2,FALSE)</f>
        <v>4331. Desarrollo empresarial</v>
      </c>
      <c r="W2394" s="45">
        <v>22</v>
      </c>
      <c r="X2394" s="45">
        <v>22799</v>
      </c>
    </row>
    <row r="2395" spans="1:24" x14ac:dyDescent="0.25">
      <c r="A2395" s="58">
        <v>220260016848</v>
      </c>
      <c r="B2395" s="59" t="s">
        <v>451</v>
      </c>
      <c r="C2395" s="60">
        <v>46160</v>
      </c>
      <c r="D2395" s="58">
        <v>22026003711</v>
      </c>
      <c r="E2395" s="59" t="s">
        <v>1617</v>
      </c>
      <c r="F2395" s="61">
        <v>907.5</v>
      </c>
      <c r="G2395" s="59" t="s">
        <v>13</v>
      </c>
      <c r="H2395" s="59" t="s">
        <v>3855</v>
      </c>
      <c r="I2395" s="62">
        <v>220</v>
      </c>
      <c r="J2395" s="59" t="s">
        <v>455</v>
      </c>
      <c r="K2395" s="59" t="s">
        <v>455</v>
      </c>
      <c r="L2395" s="59" t="s">
        <v>456</v>
      </c>
      <c r="M2395" s="59" t="s">
        <v>467</v>
      </c>
      <c r="N2395" s="59" t="s">
        <v>468</v>
      </c>
      <c r="O2395" s="65" t="s">
        <v>281</v>
      </c>
      <c r="P2395" s="65" t="s">
        <v>3366</v>
      </c>
      <c r="Q2395" s="45" t="s">
        <v>396</v>
      </c>
      <c r="R2395" s="32" t="s">
        <v>231</v>
      </c>
      <c r="S2395" s="45" t="s">
        <v>262</v>
      </c>
      <c r="T2395" s="42" t="str">
        <f>VLOOKUP(Tabla1[[#This Row],[AREA]],Hoja1!A:B,2,FALSE)</f>
        <v>11. Salud pública y seguridad ciudadana</v>
      </c>
      <c r="U2395" s="45" t="s">
        <v>121</v>
      </c>
      <c r="V2395" s="42" t="str">
        <f>VLOOKUP(Tabla1[[#This Row],[PROGRAMA]],Hoja1!A:B,2,FALSE)</f>
        <v>1631. Limpieza viaria</v>
      </c>
      <c r="W2395" s="45">
        <v>22</v>
      </c>
      <c r="X2395" s="45">
        <v>22799</v>
      </c>
    </row>
    <row r="2396" spans="1:24" x14ac:dyDescent="0.25">
      <c r="A2396" s="58">
        <v>220260015952</v>
      </c>
      <c r="B2396" s="59" t="s">
        <v>485</v>
      </c>
      <c r="C2396" s="60">
        <v>46154</v>
      </c>
      <c r="D2396" s="58">
        <v>22026002122</v>
      </c>
      <c r="E2396" s="59" t="s">
        <v>847</v>
      </c>
      <c r="F2396" s="61">
        <v>578.69000000000005</v>
      </c>
      <c r="G2396" s="59" t="s">
        <v>323</v>
      </c>
      <c r="H2396" s="59" t="s">
        <v>3856</v>
      </c>
      <c r="I2396" s="62">
        <v>300</v>
      </c>
      <c r="J2396" s="59" t="s">
        <v>455</v>
      </c>
      <c r="K2396" s="59" t="s">
        <v>455</v>
      </c>
      <c r="L2396" s="59" t="s">
        <v>473</v>
      </c>
      <c r="M2396" s="59" t="s">
        <v>457</v>
      </c>
      <c r="N2396" s="59" t="s">
        <v>458</v>
      </c>
      <c r="O2396" s="65" t="s">
        <v>280</v>
      </c>
      <c r="P2396" s="65" t="s">
        <v>3366</v>
      </c>
      <c r="Q2396" s="45" t="s">
        <v>396</v>
      </c>
      <c r="R2396" s="32" t="s">
        <v>231</v>
      </c>
      <c r="S2396" s="45" t="s">
        <v>73</v>
      </c>
      <c r="T2396" s="42" t="str">
        <f>VLOOKUP(Tabla1[[#This Row],[AREA]],Hoja1!A:B,2,FALSE)</f>
        <v>08. Tráfico y movilidad</v>
      </c>
      <c r="U2396" s="45" t="s">
        <v>117</v>
      </c>
      <c r="V2396" s="42" t="str">
        <f>VLOOKUP(Tabla1[[#This Row],[PROGRAMA]],Hoja1!A:B,2,FALSE)</f>
        <v>1532. Pavimentación vias públicas y otros servicios urbanísticos</v>
      </c>
      <c r="W2396" s="45">
        <v>21</v>
      </c>
      <c r="X2396" s="45">
        <v>210</v>
      </c>
    </row>
    <row r="2397" spans="1:24" x14ac:dyDescent="0.25">
      <c r="A2397" s="58">
        <v>220260012535</v>
      </c>
      <c r="B2397" s="59" t="s">
        <v>485</v>
      </c>
      <c r="C2397" s="60">
        <v>46132</v>
      </c>
      <c r="D2397" s="58">
        <v>22026001960</v>
      </c>
      <c r="E2397" s="59" t="s">
        <v>486</v>
      </c>
      <c r="F2397" s="61">
        <v>316.73</v>
      </c>
      <c r="G2397" s="59" t="s">
        <v>323</v>
      </c>
      <c r="H2397" s="59" t="s">
        <v>3857</v>
      </c>
      <c r="I2397" s="62">
        <v>300</v>
      </c>
      <c r="J2397" s="59" t="s">
        <v>455</v>
      </c>
      <c r="K2397" s="59" t="s">
        <v>455</v>
      </c>
      <c r="L2397" s="59" t="s">
        <v>473</v>
      </c>
      <c r="M2397" s="59" t="s">
        <v>457</v>
      </c>
      <c r="N2397" s="59" t="s">
        <v>458</v>
      </c>
      <c r="O2397" s="65" t="s">
        <v>280</v>
      </c>
      <c r="P2397" s="65" t="s">
        <v>3366</v>
      </c>
      <c r="Q2397" s="45" t="s">
        <v>396</v>
      </c>
      <c r="R2397" s="32" t="s">
        <v>231</v>
      </c>
      <c r="S2397" s="45" t="s">
        <v>72</v>
      </c>
      <c r="T2397" s="42" t="str">
        <f>VLOOKUP(Tabla1[[#This Row],[AREA]],Hoja1!A:B,2,FALSE)</f>
        <v>07. Medio ambiente</v>
      </c>
      <c r="U2397" s="45" t="s">
        <v>126</v>
      </c>
      <c r="V2397" s="42" t="str">
        <f>VLOOKUP(Tabla1[[#This Row],[PROGRAMA]],Hoja1!A:B,2,FALSE)</f>
        <v>1711. Parques y jardines</v>
      </c>
      <c r="W2397" s="45">
        <v>22</v>
      </c>
      <c r="X2397" s="45">
        <v>22199</v>
      </c>
    </row>
    <row r="2398" spans="1:24" x14ac:dyDescent="0.25">
      <c r="A2398" s="58">
        <v>220260018419</v>
      </c>
      <c r="B2398" s="59" t="s">
        <v>451</v>
      </c>
      <c r="C2398" s="60">
        <v>46168</v>
      </c>
      <c r="D2398" s="58">
        <v>22026003086</v>
      </c>
      <c r="E2398" s="59" t="s">
        <v>1651</v>
      </c>
      <c r="F2398" s="61">
        <v>1615.73</v>
      </c>
      <c r="G2398" s="59" t="s">
        <v>14</v>
      </c>
      <c r="H2398" s="59" t="s">
        <v>3799</v>
      </c>
      <c r="I2398" s="62">
        <v>220</v>
      </c>
      <c r="J2398" s="59" t="s">
        <v>478</v>
      </c>
      <c r="K2398" s="59" t="s">
        <v>478</v>
      </c>
      <c r="L2398" s="59" t="s">
        <v>473</v>
      </c>
      <c r="M2398" s="59" t="s">
        <v>457</v>
      </c>
      <c r="N2398" s="59" t="s">
        <v>458</v>
      </c>
      <c r="O2398" s="65" t="s">
        <v>276</v>
      </c>
      <c r="P2398" s="65" t="s">
        <v>3366</v>
      </c>
      <c r="Q2398" s="45" t="s">
        <v>396</v>
      </c>
      <c r="R2398" s="32" t="s">
        <v>231</v>
      </c>
      <c r="S2398" s="45" t="s">
        <v>75</v>
      </c>
      <c r="T2398" s="42" t="str">
        <f>VLOOKUP(Tabla1[[#This Row],[AREA]],Hoja1!A:B,2,FALSE)</f>
        <v>10. Personas mayores, familia y servicios sociales</v>
      </c>
      <c r="U2398" s="45" t="s">
        <v>139</v>
      </c>
      <c r="V2398" s="42" t="str">
        <f>VLOOKUP(Tabla1[[#This Row],[PROGRAMA]],Hoja1!A:B,2,FALSE)</f>
        <v>2412. Formación para el empleo</v>
      </c>
      <c r="W2398" s="45">
        <v>22</v>
      </c>
      <c r="X2398" s="45">
        <v>22102</v>
      </c>
    </row>
    <row r="2399" spans="1:24" x14ac:dyDescent="0.25">
      <c r="A2399" s="58">
        <v>220260016401</v>
      </c>
      <c r="B2399" s="59" t="s">
        <v>451</v>
      </c>
      <c r="C2399" s="60">
        <v>46157</v>
      </c>
      <c r="D2399" s="58">
        <v>22026003327</v>
      </c>
      <c r="E2399" s="59" t="s">
        <v>3858</v>
      </c>
      <c r="F2399" s="61">
        <v>1592.69</v>
      </c>
      <c r="G2399" s="59" t="s">
        <v>3859</v>
      </c>
      <c r="H2399" s="59" t="s">
        <v>3860</v>
      </c>
      <c r="I2399" s="62">
        <v>220</v>
      </c>
      <c r="J2399" s="59" t="s">
        <v>527</v>
      </c>
      <c r="K2399" s="59" t="s">
        <v>1703</v>
      </c>
      <c r="L2399" s="59" t="s">
        <v>456</v>
      </c>
      <c r="M2399" s="59" t="s">
        <v>457</v>
      </c>
      <c r="N2399" s="59" t="s">
        <v>458</v>
      </c>
      <c r="O2399" s="65" t="s">
        <v>280</v>
      </c>
      <c r="P2399" s="65" t="s">
        <v>3366</v>
      </c>
      <c r="Q2399" s="45" t="s">
        <v>396</v>
      </c>
      <c r="R2399" s="32" t="s">
        <v>231</v>
      </c>
      <c r="S2399" s="45" t="s">
        <v>72</v>
      </c>
      <c r="T2399" s="42" t="str">
        <f>VLOOKUP(Tabla1[[#This Row],[AREA]],Hoja1!A:B,2,FALSE)</f>
        <v>07. Medio ambiente</v>
      </c>
      <c r="U2399" s="45" t="s">
        <v>124</v>
      </c>
      <c r="V2399" s="42" t="str">
        <f>VLOOKUP(Tabla1[[#This Row],[PROGRAMA]],Hoja1!A:B,2,FALSE)</f>
        <v>1701. Dirección del área de medio ambiente</v>
      </c>
      <c r="W2399" s="45">
        <v>22</v>
      </c>
      <c r="X2399" s="45">
        <v>224</v>
      </c>
    </row>
    <row r="2400" spans="1:24" x14ac:dyDescent="0.25">
      <c r="A2400" s="58">
        <v>220260018029</v>
      </c>
      <c r="B2400" s="59" t="s">
        <v>485</v>
      </c>
      <c r="C2400" s="60">
        <v>46168</v>
      </c>
      <c r="D2400" s="58">
        <v>22026001765</v>
      </c>
      <c r="E2400" s="59" t="s">
        <v>1629</v>
      </c>
      <c r="F2400" s="61">
        <v>289.77999999999997</v>
      </c>
      <c r="G2400" s="59" t="s">
        <v>323</v>
      </c>
      <c r="H2400" s="59" t="s">
        <v>3861</v>
      </c>
      <c r="I2400" s="62">
        <v>300</v>
      </c>
      <c r="J2400" s="59" t="s">
        <v>455</v>
      </c>
      <c r="K2400" s="59" t="s">
        <v>455</v>
      </c>
      <c r="L2400" s="59" t="s">
        <v>473</v>
      </c>
      <c r="M2400" s="59" t="s">
        <v>457</v>
      </c>
      <c r="N2400" s="59" t="s">
        <v>458</v>
      </c>
      <c r="O2400" s="65" t="s">
        <v>280</v>
      </c>
      <c r="P2400" s="65" t="s">
        <v>3366</v>
      </c>
      <c r="Q2400" s="45" t="s">
        <v>396</v>
      </c>
      <c r="R2400" s="32" t="s">
        <v>231</v>
      </c>
      <c r="S2400" s="45" t="s">
        <v>75</v>
      </c>
      <c r="T2400" s="42" t="str">
        <f>VLOOKUP(Tabla1[[#This Row],[AREA]],Hoja1!A:B,2,FALSE)</f>
        <v>10. Personas mayores, familia y servicios sociales</v>
      </c>
      <c r="U2400" s="45" t="s">
        <v>139</v>
      </c>
      <c r="V2400" s="42" t="str">
        <f>VLOOKUP(Tabla1[[#This Row],[PROGRAMA]],Hoja1!A:B,2,FALSE)</f>
        <v>2412. Formación para el empleo</v>
      </c>
      <c r="W2400" s="45">
        <v>22</v>
      </c>
      <c r="X2400" s="45">
        <v>22199</v>
      </c>
    </row>
    <row r="2401" spans="1:24" x14ac:dyDescent="0.25">
      <c r="A2401" s="58">
        <v>220260016850</v>
      </c>
      <c r="B2401" s="59" t="s">
        <v>451</v>
      </c>
      <c r="C2401" s="60">
        <v>46160</v>
      </c>
      <c r="D2401" s="58">
        <v>22026003717</v>
      </c>
      <c r="E2401" s="59" t="s">
        <v>620</v>
      </c>
      <c r="F2401" s="61">
        <v>907.5</v>
      </c>
      <c r="G2401" s="59" t="s">
        <v>13</v>
      </c>
      <c r="H2401" s="59" t="s">
        <v>3862</v>
      </c>
      <c r="I2401" s="62">
        <v>220</v>
      </c>
      <c r="J2401" s="59" t="s">
        <v>455</v>
      </c>
      <c r="K2401" s="59" t="s">
        <v>455</v>
      </c>
      <c r="L2401" s="59" t="s">
        <v>456</v>
      </c>
      <c r="M2401" s="59" t="s">
        <v>467</v>
      </c>
      <c r="N2401" s="59" t="s">
        <v>468</v>
      </c>
      <c r="O2401" s="65" t="s">
        <v>281</v>
      </c>
      <c r="P2401" s="65" t="s">
        <v>3366</v>
      </c>
      <c r="Q2401" s="45" t="s">
        <v>396</v>
      </c>
      <c r="R2401" s="32" t="s">
        <v>231</v>
      </c>
      <c r="S2401" s="45" t="s">
        <v>75</v>
      </c>
      <c r="T2401" s="42" t="str">
        <f>VLOOKUP(Tabla1[[#This Row],[AREA]],Hoja1!A:B,2,FALSE)</f>
        <v>10. Personas mayores, familia y servicios sociales</v>
      </c>
      <c r="U2401" s="45" t="s">
        <v>139</v>
      </c>
      <c r="V2401" s="42" t="str">
        <f>VLOOKUP(Tabla1[[#This Row],[PROGRAMA]],Hoja1!A:B,2,FALSE)</f>
        <v>2412. Formación para el empleo</v>
      </c>
      <c r="W2401" s="45">
        <v>21</v>
      </c>
      <c r="X2401" s="45">
        <v>213</v>
      </c>
    </row>
    <row r="2402" spans="1:24" x14ac:dyDescent="0.25">
      <c r="A2402" s="58">
        <v>220260018031</v>
      </c>
      <c r="B2402" s="59" t="s">
        <v>485</v>
      </c>
      <c r="C2402" s="60">
        <v>46168</v>
      </c>
      <c r="D2402" s="58">
        <v>22026001764</v>
      </c>
      <c r="E2402" s="59" t="s">
        <v>1629</v>
      </c>
      <c r="F2402" s="61">
        <v>180.2</v>
      </c>
      <c r="G2402" s="59" t="s">
        <v>323</v>
      </c>
      <c r="H2402" s="59" t="s">
        <v>3863</v>
      </c>
      <c r="I2402" s="62">
        <v>300</v>
      </c>
      <c r="J2402" s="59" t="s">
        <v>455</v>
      </c>
      <c r="K2402" s="59" t="s">
        <v>455</v>
      </c>
      <c r="L2402" s="59" t="s">
        <v>473</v>
      </c>
      <c r="M2402" s="59" t="s">
        <v>457</v>
      </c>
      <c r="N2402" s="59" t="s">
        <v>458</v>
      </c>
      <c r="O2402" s="65" t="s">
        <v>280</v>
      </c>
      <c r="P2402" s="65" t="s">
        <v>3366</v>
      </c>
      <c r="Q2402" s="45" t="s">
        <v>396</v>
      </c>
      <c r="R2402" s="32" t="s">
        <v>231</v>
      </c>
      <c r="S2402" s="45" t="s">
        <v>75</v>
      </c>
      <c r="T2402" s="42" t="str">
        <f>VLOOKUP(Tabla1[[#This Row],[AREA]],Hoja1!A:B,2,FALSE)</f>
        <v>10. Personas mayores, familia y servicios sociales</v>
      </c>
      <c r="U2402" s="45" t="s">
        <v>139</v>
      </c>
      <c r="V2402" s="42" t="str">
        <f>VLOOKUP(Tabla1[[#This Row],[PROGRAMA]],Hoja1!A:B,2,FALSE)</f>
        <v>2412. Formación para el empleo</v>
      </c>
      <c r="W2402" s="45">
        <v>22</v>
      </c>
      <c r="X2402" s="45">
        <v>22199</v>
      </c>
    </row>
    <row r="2403" spans="1:24" x14ac:dyDescent="0.25">
      <c r="A2403" s="58">
        <v>220260018031</v>
      </c>
      <c r="B2403" s="59" t="s">
        <v>485</v>
      </c>
      <c r="C2403" s="60">
        <v>46168</v>
      </c>
      <c r="D2403" s="58">
        <v>22026001766</v>
      </c>
      <c r="E2403" s="59" t="s">
        <v>1629</v>
      </c>
      <c r="F2403" s="61">
        <v>3.22</v>
      </c>
      <c r="G2403" s="59" t="s">
        <v>323</v>
      </c>
      <c r="H2403" s="59" t="s">
        <v>3863</v>
      </c>
      <c r="I2403" s="62">
        <v>300</v>
      </c>
      <c r="J2403" s="59" t="s">
        <v>455</v>
      </c>
      <c r="K2403" s="59" t="s">
        <v>455</v>
      </c>
      <c r="L2403" s="59" t="s">
        <v>473</v>
      </c>
      <c r="M2403" s="59" t="s">
        <v>457</v>
      </c>
      <c r="N2403" s="59" t="s">
        <v>458</v>
      </c>
      <c r="O2403" s="65" t="s">
        <v>280</v>
      </c>
      <c r="P2403" s="65" t="s">
        <v>3366</v>
      </c>
      <c r="Q2403" s="45" t="s">
        <v>396</v>
      </c>
      <c r="R2403" s="32" t="s">
        <v>231</v>
      </c>
      <c r="S2403" s="45" t="s">
        <v>75</v>
      </c>
      <c r="T2403" s="42" t="str">
        <f>VLOOKUP(Tabla1[[#This Row],[AREA]],Hoja1!A:B,2,FALSE)</f>
        <v>10. Personas mayores, familia y servicios sociales</v>
      </c>
      <c r="U2403" s="45" t="s">
        <v>139</v>
      </c>
      <c r="V2403" s="42" t="str">
        <f>VLOOKUP(Tabla1[[#This Row],[PROGRAMA]],Hoja1!A:B,2,FALSE)</f>
        <v>2412. Formación para el empleo</v>
      </c>
      <c r="W2403" s="45">
        <v>22</v>
      </c>
      <c r="X2403" s="45">
        <v>22199</v>
      </c>
    </row>
    <row r="2404" spans="1:24" x14ac:dyDescent="0.25">
      <c r="A2404" s="58">
        <v>220260011815</v>
      </c>
      <c r="B2404" s="59" t="s">
        <v>451</v>
      </c>
      <c r="C2404" s="60">
        <v>46122</v>
      </c>
      <c r="D2404" s="58">
        <v>22026002166</v>
      </c>
      <c r="E2404" s="59" t="s">
        <v>1551</v>
      </c>
      <c r="F2404" s="61">
        <v>1535.72</v>
      </c>
      <c r="G2404" s="59" t="s">
        <v>1173</v>
      </c>
      <c r="H2404" s="59" t="s">
        <v>3864</v>
      </c>
      <c r="I2404" s="62">
        <v>220</v>
      </c>
      <c r="J2404" s="59" t="s">
        <v>455</v>
      </c>
      <c r="K2404" s="59" t="s">
        <v>455</v>
      </c>
      <c r="L2404" s="59" t="s">
        <v>456</v>
      </c>
      <c r="M2404" s="59" t="s">
        <v>457</v>
      </c>
      <c r="N2404" s="59" t="s">
        <v>458</v>
      </c>
      <c r="O2404" s="65" t="s">
        <v>276</v>
      </c>
      <c r="P2404" s="65" t="s">
        <v>3366</v>
      </c>
      <c r="Q2404" s="45" t="s">
        <v>396</v>
      </c>
      <c r="R2404" s="32" t="s">
        <v>231</v>
      </c>
      <c r="S2404" s="45" t="s">
        <v>74</v>
      </c>
      <c r="T2404" s="42" t="str">
        <f>VLOOKUP(Tabla1[[#This Row],[AREA]],Hoja1!A:B,2,FALSE)</f>
        <v>09. Turismo, eventos y marca ciudad</v>
      </c>
      <c r="U2404" s="45" t="s">
        <v>394</v>
      </c>
      <c r="V2404" s="42" t="str">
        <f>VLOOKUP(Tabla1[[#This Row],[PROGRAMA]],Hoja1!A:B,2,FALSE)</f>
        <v>4332. Dirección del área de turismo, eventos y marca ciudad</v>
      </c>
      <c r="W2404" s="45">
        <v>22</v>
      </c>
      <c r="X2404" s="45">
        <v>22799</v>
      </c>
    </row>
    <row r="2405" spans="1:24" x14ac:dyDescent="0.25">
      <c r="A2405" s="58">
        <v>220260017077</v>
      </c>
      <c r="B2405" s="59" t="s">
        <v>451</v>
      </c>
      <c r="C2405" s="60">
        <v>46161</v>
      </c>
      <c r="D2405" s="58">
        <v>22026003753</v>
      </c>
      <c r="E2405" s="59" t="s">
        <v>735</v>
      </c>
      <c r="F2405" s="61">
        <v>907.5</v>
      </c>
      <c r="G2405" s="59" t="s">
        <v>13</v>
      </c>
      <c r="H2405" s="59" t="s">
        <v>3865</v>
      </c>
      <c r="I2405" s="62">
        <v>220</v>
      </c>
      <c r="J2405" s="59" t="s">
        <v>455</v>
      </c>
      <c r="K2405" s="59" t="s">
        <v>455</v>
      </c>
      <c r="L2405" s="59" t="s">
        <v>473</v>
      </c>
      <c r="M2405" s="59" t="s">
        <v>467</v>
      </c>
      <c r="N2405" s="59" t="s">
        <v>468</v>
      </c>
      <c r="O2405" s="65" t="s">
        <v>281</v>
      </c>
      <c r="P2405" s="65" t="s">
        <v>3366</v>
      </c>
      <c r="Q2405" s="45" t="s">
        <v>396</v>
      </c>
      <c r="R2405" s="32" t="s">
        <v>231</v>
      </c>
      <c r="S2405" s="45" t="s">
        <v>75</v>
      </c>
      <c r="T2405" s="42" t="str">
        <f>VLOOKUP(Tabla1[[#This Row],[AREA]],Hoja1!A:B,2,FALSE)</f>
        <v>10. Personas mayores, familia y servicios sociales</v>
      </c>
      <c r="U2405" s="45" t="s">
        <v>135</v>
      </c>
      <c r="V2405" s="42" t="str">
        <f>VLOOKUP(Tabla1[[#This Row],[PROGRAMA]],Hoja1!A:B,2,FALSE)</f>
        <v>2314. Centro de programas juveniles</v>
      </c>
      <c r="W2405" s="45">
        <v>21</v>
      </c>
      <c r="X2405" s="45">
        <v>213</v>
      </c>
    </row>
    <row r="2406" spans="1:24" x14ac:dyDescent="0.25">
      <c r="A2406" s="58">
        <v>220260018836</v>
      </c>
      <c r="B2406" s="59" t="s">
        <v>451</v>
      </c>
      <c r="C2406" s="60">
        <v>46170</v>
      </c>
      <c r="D2406" s="58">
        <v>22026004215</v>
      </c>
      <c r="E2406" s="59" t="s">
        <v>3866</v>
      </c>
      <c r="F2406" s="61">
        <v>907.5</v>
      </c>
      <c r="G2406" s="59" t="s">
        <v>3867</v>
      </c>
      <c r="H2406" s="59" t="s">
        <v>3868</v>
      </c>
      <c r="I2406" s="62">
        <v>220</v>
      </c>
      <c r="J2406" s="59" t="s">
        <v>3869</v>
      </c>
      <c r="K2406" s="59" t="s">
        <v>494</v>
      </c>
      <c r="L2406" s="59" t="s">
        <v>456</v>
      </c>
      <c r="M2406" s="59" t="s">
        <v>467</v>
      </c>
      <c r="N2406" s="59" t="s">
        <v>468</v>
      </c>
      <c r="O2406" s="65" t="s">
        <v>281</v>
      </c>
      <c r="P2406" s="65" t="s">
        <v>3366</v>
      </c>
      <c r="Q2406" s="45" t="s">
        <v>396</v>
      </c>
      <c r="R2406" s="32" t="s">
        <v>231</v>
      </c>
      <c r="S2406" s="45" t="s">
        <v>71</v>
      </c>
      <c r="T2406" s="42" t="str">
        <f>VLOOKUP(Tabla1[[#This Row],[AREA]],Hoja1!A:B,2,FALSE)</f>
        <v>06. Educación y cultura</v>
      </c>
      <c r="U2406" s="45" t="s">
        <v>157</v>
      </c>
      <c r="V2406" s="42" t="str">
        <f>VLOOKUP(Tabla1[[#This Row],[PROGRAMA]],Hoja1!A:B,2,FALSE)</f>
        <v>3341. Coordinación de políticas culturales</v>
      </c>
      <c r="W2406" s="45">
        <v>22</v>
      </c>
      <c r="X2406" s="45">
        <v>22602</v>
      </c>
    </row>
    <row r="2407" spans="1:24" x14ac:dyDescent="0.25">
      <c r="A2407" s="58">
        <v>220250043602</v>
      </c>
      <c r="B2407" s="59" t="s">
        <v>451</v>
      </c>
      <c r="C2407" s="60">
        <v>46150</v>
      </c>
      <c r="D2407" s="58">
        <v>22025002825</v>
      </c>
      <c r="E2407" s="59" t="s">
        <v>880</v>
      </c>
      <c r="F2407" s="61">
        <v>1375</v>
      </c>
      <c r="G2407" s="59" t="s">
        <v>3870</v>
      </c>
      <c r="H2407" s="59" t="s">
        <v>3871</v>
      </c>
      <c r="I2407" s="62">
        <v>220</v>
      </c>
      <c r="J2407" s="59" t="s">
        <v>455</v>
      </c>
      <c r="K2407" s="59" t="s">
        <v>455</v>
      </c>
      <c r="L2407" s="59" t="s">
        <v>456</v>
      </c>
      <c r="M2407" s="59" t="s">
        <v>457</v>
      </c>
      <c r="N2407" s="59" t="s">
        <v>458</v>
      </c>
      <c r="O2407" s="65" t="s">
        <v>276</v>
      </c>
      <c r="P2407" s="65" t="s">
        <v>3366</v>
      </c>
      <c r="Q2407" s="45" t="s">
        <v>397</v>
      </c>
      <c r="R2407" s="32" t="s">
        <v>232</v>
      </c>
      <c r="S2407" s="45" t="s">
        <v>68</v>
      </c>
      <c r="T2407" s="42" t="str">
        <f>VLOOKUP(Tabla1[[#This Row],[AREA]],Hoja1!A:B,2,FALSE)</f>
        <v>02. Urbanismo y vivienda</v>
      </c>
      <c r="U2407" s="45" t="s">
        <v>115</v>
      </c>
      <c r="V2407" s="42" t="str">
        <f>VLOOKUP(Tabla1[[#This Row],[PROGRAMA]],Hoja1!A:B,2,FALSE)</f>
        <v>1511. Planficación y gestión del urbanismo</v>
      </c>
      <c r="W2407" s="45">
        <v>60</v>
      </c>
      <c r="X2407" s="45">
        <v>609</v>
      </c>
    </row>
    <row r="2408" spans="1:24" x14ac:dyDescent="0.25">
      <c r="A2408" s="58">
        <v>220260017534</v>
      </c>
      <c r="B2408" s="59" t="s">
        <v>451</v>
      </c>
      <c r="C2408" s="60">
        <v>46163</v>
      </c>
      <c r="D2408" s="58">
        <v>22026003861</v>
      </c>
      <c r="E2408" s="59" t="s">
        <v>1211</v>
      </c>
      <c r="F2408" s="61">
        <v>900</v>
      </c>
      <c r="G2408" s="59" t="s">
        <v>3872</v>
      </c>
      <c r="H2408" s="59" t="s">
        <v>3873</v>
      </c>
      <c r="I2408" s="62">
        <v>220</v>
      </c>
      <c r="J2408" s="59" t="s">
        <v>455</v>
      </c>
      <c r="K2408" s="59" t="s">
        <v>455</v>
      </c>
      <c r="L2408" s="59" t="s">
        <v>456</v>
      </c>
      <c r="M2408" s="59" t="s">
        <v>467</v>
      </c>
      <c r="N2408" s="59" t="s">
        <v>468</v>
      </c>
      <c r="O2408" s="65" t="s">
        <v>281</v>
      </c>
      <c r="P2408" s="65" t="s">
        <v>3366</v>
      </c>
      <c r="Q2408" s="45" t="s">
        <v>396</v>
      </c>
      <c r="R2408" s="32" t="s">
        <v>231</v>
      </c>
      <c r="S2408" s="45" t="s">
        <v>66</v>
      </c>
      <c r="T2408" s="42" t="str">
        <f>VLOOKUP(Tabla1[[#This Row],[AREA]],Hoja1!A:B,2,FALSE)</f>
        <v>01. Alcaldía</v>
      </c>
      <c r="U2408" s="45" t="s">
        <v>265</v>
      </c>
      <c r="V2408" s="42" t="str">
        <f>VLOOKUP(Tabla1[[#This Row],[PROGRAMA]],Hoja1!A:B,2,FALSE)</f>
        <v>4331. Desarrollo empresarial</v>
      </c>
      <c r="W2408" s="45">
        <v>22</v>
      </c>
      <c r="X2408" s="45">
        <v>22699</v>
      </c>
    </row>
    <row r="2409" spans="1:24" x14ac:dyDescent="0.25">
      <c r="A2409" s="58">
        <v>220260019794</v>
      </c>
      <c r="B2409" s="59" t="s">
        <v>485</v>
      </c>
      <c r="C2409" s="60">
        <v>46171</v>
      </c>
      <c r="D2409" s="58">
        <v>22026001844</v>
      </c>
      <c r="E2409" s="59" t="s">
        <v>640</v>
      </c>
      <c r="F2409" s="61">
        <v>1231.52</v>
      </c>
      <c r="G2409" s="59" t="s">
        <v>287</v>
      </c>
      <c r="H2409" s="59" t="s">
        <v>3874</v>
      </c>
      <c r="I2409" s="62">
        <v>300</v>
      </c>
      <c r="J2409" s="59" t="s">
        <v>455</v>
      </c>
      <c r="K2409" s="59" t="s">
        <v>455</v>
      </c>
      <c r="L2409" s="59" t="s">
        <v>644</v>
      </c>
      <c r="M2409" s="59" t="s">
        <v>457</v>
      </c>
      <c r="N2409" s="59" t="s">
        <v>458</v>
      </c>
      <c r="O2409" s="65" t="s">
        <v>276</v>
      </c>
      <c r="P2409" s="65" t="s">
        <v>3366</v>
      </c>
      <c r="Q2409" s="45" t="s">
        <v>397</v>
      </c>
      <c r="R2409" s="32" t="s">
        <v>232</v>
      </c>
      <c r="S2409" s="45" t="s">
        <v>73</v>
      </c>
      <c r="T2409" s="42" t="str">
        <f>VLOOKUP(Tabla1[[#This Row],[AREA]],Hoja1!A:B,2,FALSE)</f>
        <v>08. Tráfico y movilidad</v>
      </c>
      <c r="U2409" s="45" t="s">
        <v>117</v>
      </c>
      <c r="V2409" s="42" t="str">
        <f>VLOOKUP(Tabla1[[#This Row],[PROGRAMA]],Hoja1!A:B,2,FALSE)</f>
        <v>1532. Pavimentación vias públicas y otros servicios urbanísticos</v>
      </c>
      <c r="W2409" s="45">
        <v>61</v>
      </c>
      <c r="X2409" s="45">
        <v>619</v>
      </c>
    </row>
    <row r="2410" spans="1:24" x14ac:dyDescent="0.25">
      <c r="A2410" s="58">
        <v>220260019622</v>
      </c>
      <c r="B2410" s="59" t="s">
        <v>485</v>
      </c>
      <c r="C2410" s="60">
        <v>46171</v>
      </c>
      <c r="D2410" s="58">
        <v>22026001177</v>
      </c>
      <c r="E2410" s="59" t="s">
        <v>2455</v>
      </c>
      <c r="F2410" s="61">
        <v>924.68</v>
      </c>
      <c r="G2410" s="59" t="s">
        <v>2460</v>
      </c>
      <c r="H2410" s="59" t="s">
        <v>3875</v>
      </c>
      <c r="I2410" s="62">
        <v>300</v>
      </c>
      <c r="J2410" s="59" t="s">
        <v>455</v>
      </c>
      <c r="K2410" s="59" t="s">
        <v>455</v>
      </c>
      <c r="L2410" s="59" t="s">
        <v>456</v>
      </c>
      <c r="M2410" s="59" t="s">
        <v>457</v>
      </c>
      <c r="N2410" s="59" t="s">
        <v>458</v>
      </c>
      <c r="O2410" s="65" t="s">
        <v>280</v>
      </c>
      <c r="P2410" s="65" t="s">
        <v>3366</v>
      </c>
      <c r="Q2410" s="45" t="s">
        <v>396</v>
      </c>
      <c r="R2410" s="32" t="s">
        <v>231</v>
      </c>
      <c r="S2410" s="45" t="s">
        <v>72</v>
      </c>
      <c r="T2410" s="42" t="str">
        <f>VLOOKUP(Tabla1[[#This Row],[AREA]],Hoja1!A:B,2,FALSE)</f>
        <v>07. Medio ambiente</v>
      </c>
      <c r="U2410" s="45" t="s">
        <v>126</v>
      </c>
      <c r="V2410" s="42" t="str">
        <f>VLOOKUP(Tabla1[[#This Row],[PROGRAMA]],Hoja1!A:B,2,FALSE)</f>
        <v>1711. Parques y jardines</v>
      </c>
      <c r="W2410" s="45">
        <v>21</v>
      </c>
      <c r="X2410" s="45">
        <v>214</v>
      </c>
    </row>
    <row r="2411" spans="1:24" x14ac:dyDescent="0.25">
      <c r="A2411" s="58">
        <v>220260027891</v>
      </c>
      <c r="B2411" s="59" t="s">
        <v>451</v>
      </c>
      <c r="C2411" s="60">
        <v>46198</v>
      </c>
      <c r="D2411" s="58">
        <v>22026004779</v>
      </c>
      <c r="E2411" s="59" t="s">
        <v>640</v>
      </c>
      <c r="F2411" s="61">
        <v>17847.5</v>
      </c>
      <c r="G2411" s="59" t="s">
        <v>3876</v>
      </c>
      <c r="H2411" s="59" t="s">
        <v>3877</v>
      </c>
      <c r="I2411" s="62">
        <v>220</v>
      </c>
      <c r="J2411" s="59" t="s">
        <v>494</v>
      </c>
      <c r="K2411" s="59" t="s">
        <v>494</v>
      </c>
      <c r="L2411" s="59" t="s">
        <v>456</v>
      </c>
      <c r="M2411" s="59" t="s">
        <v>467</v>
      </c>
      <c r="N2411" s="59" t="s">
        <v>468</v>
      </c>
      <c r="O2411" s="65" t="s">
        <v>281</v>
      </c>
      <c r="P2411" s="65" t="s">
        <v>3366</v>
      </c>
      <c r="Q2411" s="45" t="s">
        <v>397</v>
      </c>
      <c r="R2411" s="32" t="s">
        <v>232</v>
      </c>
      <c r="S2411" s="45" t="s">
        <v>73</v>
      </c>
      <c r="T2411" s="42" t="str">
        <f>VLOOKUP(Tabla1[[#This Row],[AREA]],Hoja1!A:B,2,FALSE)</f>
        <v>08. Tráfico y movilidad</v>
      </c>
      <c r="U2411" s="45" t="s">
        <v>117</v>
      </c>
      <c r="V2411" s="42" t="str">
        <f>VLOOKUP(Tabla1[[#This Row],[PROGRAMA]],Hoja1!A:B,2,FALSE)</f>
        <v>1532. Pavimentación vias públicas y otros servicios urbanísticos</v>
      </c>
      <c r="W2411" s="45">
        <v>61</v>
      </c>
      <c r="X2411" s="45">
        <v>619</v>
      </c>
    </row>
    <row r="2412" spans="1:24" x14ac:dyDescent="0.25">
      <c r="A2412" s="58">
        <v>220260012437</v>
      </c>
      <c r="B2412" s="59" t="s">
        <v>485</v>
      </c>
      <c r="C2412" s="60">
        <v>46132</v>
      </c>
      <c r="D2412" s="58">
        <v>22026000422</v>
      </c>
      <c r="E2412" s="59" t="s">
        <v>2707</v>
      </c>
      <c r="F2412" s="61">
        <v>4.43</v>
      </c>
      <c r="G2412" s="59" t="s">
        <v>2324</v>
      </c>
      <c r="H2412" s="59" t="s">
        <v>2708</v>
      </c>
      <c r="I2412" s="62">
        <v>300</v>
      </c>
      <c r="J2412" s="59" t="s">
        <v>455</v>
      </c>
      <c r="K2412" s="59" t="s">
        <v>455</v>
      </c>
      <c r="L2412" s="59" t="s">
        <v>473</v>
      </c>
      <c r="M2412" s="59" t="s">
        <v>457</v>
      </c>
      <c r="N2412" s="59" t="s">
        <v>458</v>
      </c>
      <c r="O2412" s="65" t="s">
        <v>280</v>
      </c>
      <c r="P2412" s="65" t="s">
        <v>3366</v>
      </c>
      <c r="Q2412" s="45" t="s">
        <v>396</v>
      </c>
      <c r="R2412" s="32" t="s">
        <v>231</v>
      </c>
      <c r="S2412" s="45" t="s">
        <v>262</v>
      </c>
      <c r="T2412" s="42" t="str">
        <f>VLOOKUP(Tabla1[[#This Row],[AREA]],Hoja1!A:B,2,FALSE)</f>
        <v>11. Salud pública y seguridad ciudadana</v>
      </c>
      <c r="U2412" s="45" t="s">
        <v>118</v>
      </c>
      <c r="V2412" s="42" t="str">
        <f>VLOOKUP(Tabla1[[#This Row],[PROGRAMA]],Hoja1!A:B,2,FALSE)</f>
        <v>1621. Recogida de residuos</v>
      </c>
      <c r="W2412" s="45">
        <v>22</v>
      </c>
      <c r="X2412" s="45">
        <v>22199</v>
      </c>
    </row>
    <row r="2413" spans="1:24" x14ac:dyDescent="0.25">
      <c r="A2413" s="58">
        <v>220260015958</v>
      </c>
      <c r="B2413" s="59" t="s">
        <v>485</v>
      </c>
      <c r="C2413" s="60">
        <v>46154</v>
      </c>
      <c r="D2413" s="58">
        <v>22026002213</v>
      </c>
      <c r="E2413" s="59" t="s">
        <v>2713</v>
      </c>
      <c r="F2413" s="61">
        <v>398.45</v>
      </c>
      <c r="G2413" s="59" t="s">
        <v>887</v>
      </c>
      <c r="H2413" s="59" t="s">
        <v>3878</v>
      </c>
      <c r="I2413" s="62">
        <v>300</v>
      </c>
      <c r="J2413" s="59" t="s">
        <v>455</v>
      </c>
      <c r="K2413" s="59" t="s">
        <v>455</v>
      </c>
      <c r="L2413" s="59" t="s">
        <v>473</v>
      </c>
      <c r="M2413" s="59" t="s">
        <v>457</v>
      </c>
      <c r="N2413" s="59" t="s">
        <v>458</v>
      </c>
      <c r="O2413" s="65" t="s">
        <v>280</v>
      </c>
      <c r="P2413" s="65" t="s">
        <v>3366</v>
      </c>
      <c r="Q2413" s="45" t="s">
        <v>396</v>
      </c>
      <c r="R2413" s="32" t="s">
        <v>231</v>
      </c>
      <c r="S2413" s="45" t="s">
        <v>66</v>
      </c>
      <c r="T2413" s="42" t="str">
        <f>VLOOKUP(Tabla1[[#This Row],[AREA]],Hoja1!A:B,2,FALSE)</f>
        <v>01. Alcaldía</v>
      </c>
      <c r="U2413" s="45" t="s">
        <v>265</v>
      </c>
      <c r="V2413" s="42" t="str">
        <f>VLOOKUP(Tabla1[[#This Row],[PROGRAMA]],Hoja1!A:B,2,FALSE)</f>
        <v>4331. Desarrollo empresarial</v>
      </c>
      <c r="W2413" s="45">
        <v>21</v>
      </c>
      <c r="X2413" s="45">
        <v>212</v>
      </c>
    </row>
    <row r="2414" spans="1:24" x14ac:dyDescent="0.25">
      <c r="A2414" s="58">
        <v>220260012499</v>
      </c>
      <c r="B2414" s="59" t="s">
        <v>485</v>
      </c>
      <c r="C2414" s="60">
        <v>46132</v>
      </c>
      <c r="D2414" s="58">
        <v>22026000437</v>
      </c>
      <c r="E2414" s="59" t="s">
        <v>726</v>
      </c>
      <c r="F2414" s="61">
        <v>326.10000000000002</v>
      </c>
      <c r="G2414" s="59" t="s">
        <v>887</v>
      </c>
      <c r="H2414" s="59" t="s">
        <v>3879</v>
      </c>
      <c r="I2414" s="62">
        <v>300</v>
      </c>
      <c r="J2414" s="59" t="s">
        <v>455</v>
      </c>
      <c r="K2414" s="59" t="s">
        <v>455</v>
      </c>
      <c r="L2414" s="59" t="s">
        <v>473</v>
      </c>
      <c r="M2414" s="59" t="s">
        <v>457</v>
      </c>
      <c r="N2414" s="59" t="s">
        <v>458</v>
      </c>
      <c r="O2414" s="65" t="s">
        <v>280</v>
      </c>
      <c r="P2414" s="65" t="s">
        <v>3366</v>
      </c>
      <c r="Q2414" s="45" t="s">
        <v>396</v>
      </c>
      <c r="R2414" s="32" t="s">
        <v>231</v>
      </c>
      <c r="S2414" s="45" t="s">
        <v>69</v>
      </c>
      <c r="T2414" s="42" t="str">
        <f>VLOOKUP(Tabla1[[#This Row],[AREA]],Hoja1!A:B,2,FALSE)</f>
        <v>03. Participación ciudadana y deportes</v>
      </c>
      <c r="U2414" s="45" t="s">
        <v>192</v>
      </c>
      <c r="V2414" s="42" t="str">
        <f>VLOOKUP(Tabla1[[#This Row],[PROGRAMA]],Hoja1!A:B,2,FALSE)</f>
        <v>9241. Participación ciudadana</v>
      </c>
      <c r="W2414" s="45">
        <v>21</v>
      </c>
      <c r="X2414" s="45">
        <v>213</v>
      </c>
    </row>
    <row r="2415" spans="1:24" x14ac:dyDescent="0.25">
      <c r="A2415" s="58">
        <v>220260016478</v>
      </c>
      <c r="B2415" s="59" t="s">
        <v>485</v>
      </c>
      <c r="C2415" s="60">
        <v>46157</v>
      </c>
      <c r="D2415" s="58">
        <v>22026000437</v>
      </c>
      <c r="E2415" s="59" t="s">
        <v>726</v>
      </c>
      <c r="F2415" s="61">
        <v>50.06</v>
      </c>
      <c r="G2415" s="59" t="s">
        <v>887</v>
      </c>
      <c r="H2415" s="59" t="s">
        <v>3880</v>
      </c>
      <c r="I2415" s="62">
        <v>300</v>
      </c>
      <c r="J2415" s="59" t="s">
        <v>455</v>
      </c>
      <c r="K2415" s="59" t="s">
        <v>455</v>
      </c>
      <c r="L2415" s="59" t="s">
        <v>473</v>
      </c>
      <c r="M2415" s="59" t="s">
        <v>457</v>
      </c>
      <c r="N2415" s="59" t="s">
        <v>458</v>
      </c>
      <c r="O2415" s="65" t="s">
        <v>280</v>
      </c>
      <c r="P2415" s="65" t="s">
        <v>3366</v>
      </c>
      <c r="Q2415" s="45" t="s">
        <v>396</v>
      </c>
      <c r="R2415" s="32" t="s">
        <v>231</v>
      </c>
      <c r="S2415" s="45" t="s">
        <v>69</v>
      </c>
      <c r="T2415" s="42" t="str">
        <f>VLOOKUP(Tabla1[[#This Row],[AREA]],Hoja1!A:B,2,FALSE)</f>
        <v>03. Participación ciudadana y deportes</v>
      </c>
      <c r="U2415" s="45" t="s">
        <v>192</v>
      </c>
      <c r="V2415" s="42" t="str">
        <f>VLOOKUP(Tabla1[[#This Row],[PROGRAMA]],Hoja1!A:B,2,FALSE)</f>
        <v>9241. Participación ciudadana</v>
      </c>
      <c r="W2415" s="45">
        <v>21</v>
      </c>
      <c r="X2415" s="45">
        <v>213</v>
      </c>
    </row>
    <row r="2416" spans="1:24" x14ac:dyDescent="0.25">
      <c r="A2416" s="58">
        <v>220260014328</v>
      </c>
      <c r="B2416" s="59" t="s">
        <v>451</v>
      </c>
      <c r="C2416" s="60">
        <v>46140</v>
      </c>
      <c r="D2416" s="58">
        <v>22026003577</v>
      </c>
      <c r="E2416" s="59" t="s">
        <v>483</v>
      </c>
      <c r="F2416" s="61">
        <v>871.2</v>
      </c>
      <c r="G2416" s="59" t="s">
        <v>23</v>
      </c>
      <c r="H2416" s="59" t="s">
        <v>3881</v>
      </c>
      <c r="I2416" s="62">
        <v>220</v>
      </c>
      <c r="J2416" s="59" t="s">
        <v>455</v>
      </c>
      <c r="K2416" s="59" t="s">
        <v>455</v>
      </c>
      <c r="L2416" s="59" t="s">
        <v>456</v>
      </c>
      <c r="M2416" s="59" t="s">
        <v>467</v>
      </c>
      <c r="N2416" s="59" t="s">
        <v>468</v>
      </c>
      <c r="O2416" s="65" t="s">
        <v>281</v>
      </c>
      <c r="P2416" s="65" t="s">
        <v>3366</v>
      </c>
      <c r="Q2416" s="45" t="s">
        <v>396</v>
      </c>
      <c r="R2416" s="32" t="s">
        <v>231</v>
      </c>
      <c r="S2416" s="45" t="s">
        <v>66</v>
      </c>
      <c r="T2416" s="42" t="str">
        <f>VLOOKUP(Tabla1[[#This Row],[AREA]],Hoja1!A:B,2,FALSE)</f>
        <v>01. Alcaldía</v>
      </c>
      <c r="U2416" s="45" t="s">
        <v>185</v>
      </c>
      <c r="V2416" s="42" t="str">
        <f>VLOOKUP(Tabla1[[#This Row],[PROGRAMA]],Hoja1!A:B,2,FALSE)</f>
        <v>9203. Unidad de régimen interior</v>
      </c>
      <c r="W2416" s="45">
        <v>20</v>
      </c>
      <c r="X2416" s="45">
        <v>203</v>
      </c>
    </row>
    <row r="2417" spans="1:24" x14ac:dyDescent="0.25">
      <c r="A2417" s="58">
        <v>220260020179</v>
      </c>
      <c r="B2417" s="59" t="s">
        <v>451</v>
      </c>
      <c r="C2417" s="60">
        <v>46171</v>
      </c>
      <c r="D2417" s="58">
        <v>22026004231</v>
      </c>
      <c r="E2417" s="59" t="s">
        <v>1047</v>
      </c>
      <c r="F2417" s="61">
        <v>871.2</v>
      </c>
      <c r="G2417" s="59" t="s">
        <v>3882</v>
      </c>
      <c r="H2417" s="59" t="s">
        <v>3883</v>
      </c>
      <c r="I2417" s="62">
        <v>220</v>
      </c>
      <c r="J2417" s="59" t="s">
        <v>1349</v>
      </c>
      <c r="K2417" s="59" t="s">
        <v>455</v>
      </c>
      <c r="L2417" s="59" t="s">
        <v>456</v>
      </c>
      <c r="M2417" s="59" t="s">
        <v>467</v>
      </c>
      <c r="N2417" s="59" t="s">
        <v>468</v>
      </c>
      <c r="O2417" s="65" t="s">
        <v>281</v>
      </c>
      <c r="P2417" s="65" t="s">
        <v>3366</v>
      </c>
      <c r="Q2417" s="45" t="s">
        <v>396</v>
      </c>
      <c r="R2417" s="32" t="s">
        <v>231</v>
      </c>
      <c r="S2417" s="45" t="s">
        <v>71</v>
      </c>
      <c r="T2417" s="42" t="str">
        <f>VLOOKUP(Tabla1[[#This Row],[AREA]],Hoja1!A:B,2,FALSE)</f>
        <v>06. Educación y cultura</v>
      </c>
      <c r="U2417" s="45" t="s">
        <v>157</v>
      </c>
      <c r="V2417" s="42" t="str">
        <f>VLOOKUP(Tabla1[[#This Row],[PROGRAMA]],Hoja1!A:B,2,FALSE)</f>
        <v>3341. Coordinación de políticas culturales</v>
      </c>
      <c r="W2417" s="45">
        <v>22</v>
      </c>
      <c r="X2417" s="45">
        <v>22799</v>
      </c>
    </row>
    <row r="2418" spans="1:24" x14ac:dyDescent="0.25">
      <c r="A2418" s="58">
        <v>220260015956</v>
      </c>
      <c r="B2418" s="59" t="s">
        <v>485</v>
      </c>
      <c r="C2418" s="60">
        <v>46154</v>
      </c>
      <c r="D2418" s="58">
        <v>22026002213</v>
      </c>
      <c r="E2418" s="59" t="s">
        <v>2713</v>
      </c>
      <c r="F2418" s="61">
        <v>48.84</v>
      </c>
      <c r="G2418" s="59" t="s">
        <v>887</v>
      </c>
      <c r="H2418" s="59" t="s">
        <v>3884</v>
      </c>
      <c r="I2418" s="62">
        <v>300</v>
      </c>
      <c r="J2418" s="59" t="s">
        <v>455</v>
      </c>
      <c r="K2418" s="59" t="s">
        <v>455</v>
      </c>
      <c r="L2418" s="59" t="s">
        <v>473</v>
      </c>
      <c r="M2418" s="59" t="s">
        <v>457</v>
      </c>
      <c r="N2418" s="59" t="s">
        <v>458</v>
      </c>
      <c r="O2418" s="65" t="s">
        <v>280</v>
      </c>
      <c r="P2418" s="65" t="s">
        <v>3366</v>
      </c>
      <c r="Q2418" s="45" t="s">
        <v>396</v>
      </c>
      <c r="R2418" s="32" t="s">
        <v>231</v>
      </c>
      <c r="S2418" s="45" t="s">
        <v>66</v>
      </c>
      <c r="T2418" s="42" t="str">
        <f>VLOOKUP(Tabla1[[#This Row],[AREA]],Hoja1!A:B,2,FALSE)</f>
        <v>01. Alcaldía</v>
      </c>
      <c r="U2418" s="45" t="s">
        <v>265</v>
      </c>
      <c r="V2418" s="42" t="str">
        <f>VLOOKUP(Tabla1[[#This Row],[PROGRAMA]],Hoja1!A:B,2,FALSE)</f>
        <v>4331. Desarrollo empresarial</v>
      </c>
      <c r="W2418" s="45">
        <v>21</v>
      </c>
      <c r="X2418" s="45">
        <v>212</v>
      </c>
    </row>
    <row r="2419" spans="1:24" x14ac:dyDescent="0.25">
      <c r="A2419" s="58">
        <v>220260016476</v>
      </c>
      <c r="B2419" s="59" t="s">
        <v>485</v>
      </c>
      <c r="C2419" s="60">
        <v>46157</v>
      </c>
      <c r="D2419" s="58">
        <v>22026000437</v>
      </c>
      <c r="E2419" s="59" t="s">
        <v>726</v>
      </c>
      <c r="F2419" s="61">
        <v>19.28</v>
      </c>
      <c r="G2419" s="59" t="s">
        <v>887</v>
      </c>
      <c r="H2419" s="59" t="s">
        <v>3885</v>
      </c>
      <c r="I2419" s="62">
        <v>300</v>
      </c>
      <c r="J2419" s="59" t="s">
        <v>455</v>
      </c>
      <c r="K2419" s="59" t="s">
        <v>455</v>
      </c>
      <c r="L2419" s="59" t="s">
        <v>473</v>
      </c>
      <c r="M2419" s="59" t="s">
        <v>457</v>
      </c>
      <c r="N2419" s="59" t="s">
        <v>458</v>
      </c>
      <c r="O2419" s="65" t="s">
        <v>280</v>
      </c>
      <c r="P2419" s="65" t="s">
        <v>3366</v>
      </c>
      <c r="Q2419" s="45" t="s">
        <v>396</v>
      </c>
      <c r="R2419" s="32" t="s">
        <v>231</v>
      </c>
      <c r="S2419" s="45" t="s">
        <v>69</v>
      </c>
      <c r="T2419" s="42" t="str">
        <f>VLOOKUP(Tabla1[[#This Row],[AREA]],Hoja1!A:B,2,FALSE)</f>
        <v>03. Participación ciudadana y deportes</v>
      </c>
      <c r="U2419" s="45" t="s">
        <v>192</v>
      </c>
      <c r="V2419" s="42" t="str">
        <f>VLOOKUP(Tabla1[[#This Row],[PROGRAMA]],Hoja1!A:B,2,FALSE)</f>
        <v>9241. Participación ciudadana</v>
      </c>
      <c r="W2419" s="45">
        <v>21</v>
      </c>
      <c r="X2419" s="45">
        <v>213</v>
      </c>
    </row>
    <row r="2420" spans="1:24" x14ac:dyDescent="0.25">
      <c r="A2420" s="58">
        <v>220260018428</v>
      </c>
      <c r="B2420" s="59" t="s">
        <v>451</v>
      </c>
      <c r="C2420" s="60">
        <v>46168</v>
      </c>
      <c r="D2420" s="58">
        <v>22026004180</v>
      </c>
      <c r="E2420" s="59" t="s">
        <v>1042</v>
      </c>
      <c r="F2420" s="61">
        <v>850</v>
      </c>
      <c r="G2420" s="59" t="s">
        <v>3886</v>
      </c>
      <c r="H2420" s="59" t="s">
        <v>3887</v>
      </c>
      <c r="I2420" s="62">
        <v>220</v>
      </c>
      <c r="J2420" s="59" t="s">
        <v>455</v>
      </c>
      <c r="K2420" s="59" t="s">
        <v>455</v>
      </c>
      <c r="L2420" s="59" t="s">
        <v>473</v>
      </c>
      <c r="M2420" s="59" t="s">
        <v>467</v>
      </c>
      <c r="N2420" s="59" t="s">
        <v>468</v>
      </c>
      <c r="O2420" s="65" t="s">
        <v>281</v>
      </c>
      <c r="P2420" s="65" t="s">
        <v>3366</v>
      </c>
      <c r="Q2420" s="45" t="s">
        <v>396</v>
      </c>
      <c r="R2420" s="32" t="s">
        <v>231</v>
      </c>
      <c r="S2420" s="45" t="s">
        <v>66</v>
      </c>
      <c r="T2420" s="42" t="str">
        <f>VLOOKUP(Tabla1[[#This Row],[AREA]],Hoja1!A:B,2,FALSE)</f>
        <v>01. Alcaldía</v>
      </c>
      <c r="U2420" s="45" t="s">
        <v>188</v>
      </c>
      <c r="V2420" s="42" t="str">
        <f>VLOOKUP(Tabla1[[#This Row],[PROGRAMA]],Hoja1!A:B,2,FALSE)</f>
        <v>9206. Archivo municipal</v>
      </c>
      <c r="W2420" s="45">
        <v>22</v>
      </c>
      <c r="X2420" s="45">
        <v>22001</v>
      </c>
    </row>
    <row r="2421" spans="1:24" x14ac:dyDescent="0.25">
      <c r="A2421" s="58">
        <v>220260018839</v>
      </c>
      <c r="B2421" s="59" t="s">
        <v>451</v>
      </c>
      <c r="C2421" s="60">
        <v>46170</v>
      </c>
      <c r="D2421" s="58">
        <v>22026004245</v>
      </c>
      <c r="E2421" s="59" t="s">
        <v>529</v>
      </c>
      <c r="F2421" s="61">
        <v>795.39</v>
      </c>
      <c r="G2421" s="59" t="s">
        <v>413</v>
      </c>
      <c r="H2421" s="59" t="s">
        <v>3888</v>
      </c>
      <c r="I2421" s="62">
        <v>220</v>
      </c>
      <c r="J2421" s="59" t="s">
        <v>494</v>
      </c>
      <c r="K2421" s="59" t="s">
        <v>494</v>
      </c>
      <c r="L2421" s="59" t="s">
        <v>473</v>
      </c>
      <c r="M2421" s="59" t="s">
        <v>467</v>
      </c>
      <c r="N2421" s="59" t="s">
        <v>468</v>
      </c>
      <c r="O2421" s="65" t="s">
        <v>281</v>
      </c>
      <c r="P2421" s="65" t="s">
        <v>3366</v>
      </c>
      <c r="Q2421" s="45" t="s">
        <v>396</v>
      </c>
      <c r="R2421" s="32" t="s">
        <v>231</v>
      </c>
      <c r="S2421" s="45" t="s">
        <v>66</v>
      </c>
      <c r="T2421" s="42" t="str">
        <f>VLOOKUP(Tabla1[[#This Row],[AREA]],Hoja1!A:B,2,FALSE)</f>
        <v>01. Alcaldía</v>
      </c>
      <c r="U2421" s="45" t="s">
        <v>189</v>
      </c>
      <c r="V2421" s="42" t="str">
        <f>VLOOKUP(Tabla1[[#This Row],[PROGRAMA]],Hoja1!A:B,2,FALSE)</f>
        <v>9207. Gobierno y relaciones</v>
      </c>
      <c r="W2421" s="45">
        <v>22</v>
      </c>
      <c r="X2421" s="45">
        <v>22001</v>
      </c>
    </row>
    <row r="2422" spans="1:24" x14ac:dyDescent="0.25">
      <c r="A2422" s="58">
        <v>220260018425</v>
      </c>
      <c r="B2422" s="59" t="s">
        <v>451</v>
      </c>
      <c r="C2422" s="60">
        <v>46168</v>
      </c>
      <c r="D2422" s="58">
        <v>22026004151</v>
      </c>
      <c r="E2422" s="59" t="s">
        <v>3792</v>
      </c>
      <c r="F2422" s="61">
        <v>792</v>
      </c>
      <c r="G2422" s="59" t="s">
        <v>2124</v>
      </c>
      <c r="H2422" s="59" t="s">
        <v>3889</v>
      </c>
      <c r="I2422" s="62">
        <v>220</v>
      </c>
      <c r="J2422" s="59" t="s">
        <v>455</v>
      </c>
      <c r="K2422" s="59" t="s">
        <v>455</v>
      </c>
      <c r="L2422" s="59" t="s">
        <v>473</v>
      </c>
      <c r="M2422" s="59" t="s">
        <v>467</v>
      </c>
      <c r="N2422" s="59" t="s">
        <v>468</v>
      </c>
      <c r="O2422" s="65" t="s">
        <v>281</v>
      </c>
      <c r="P2422" s="65" t="s">
        <v>3366</v>
      </c>
      <c r="Q2422" s="45" t="s">
        <v>396</v>
      </c>
      <c r="R2422" s="32" t="s">
        <v>231</v>
      </c>
      <c r="S2422" s="45" t="s">
        <v>66</v>
      </c>
      <c r="T2422" s="42" t="str">
        <f>VLOOKUP(Tabla1[[#This Row],[AREA]],Hoja1!A:B,2,FALSE)</f>
        <v>01. Alcaldía</v>
      </c>
      <c r="U2422" s="45" t="s">
        <v>185</v>
      </c>
      <c r="V2422" s="42" t="str">
        <f>VLOOKUP(Tabla1[[#This Row],[PROGRAMA]],Hoja1!A:B,2,FALSE)</f>
        <v>9203. Unidad de régimen interior</v>
      </c>
      <c r="W2422" s="45">
        <v>22</v>
      </c>
      <c r="X2422" s="45">
        <v>22601</v>
      </c>
    </row>
    <row r="2423" spans="1:24" x14ac:dyDescent="0.25">
      <c r="A2423" s="58">
        <v>220250062153</v>
      </c>
      <c r="B2423" s="59" t="s">
        <v>451</v>
      </c>
      <c r="C2423" s="60">
        <v>46150</v>
      </c>
      <c r="D2423" s="58">
        <v>22025006211</v>
      </c>
      <c r="E2423" s="59" t="s">
        <v>1632</v>
      </c>
      <c r="F2423" s="61">
        <v>993880</v>
      </c>
      <c r="G2423" s="59" t="s">
        <v>1633</v>
      </c>
      <c r="H2423" s="59" t="s">
        <v>3890</v>
      </c>
      <c r="I2423" s="62">
        <v>220</v>
      </c>
      <c r="J2423" s="59" t="s">
        <v>1635</v>
      </c>
      <c r="K2423" s="59" t="s">
        <v>455</v>
      </c>
      <c r="L2423" s="59" t="s">
        <v>644</v>
      </c>
      <c r="M2423" s="59" t="s">
        <v>801</v>
      </c>
      <c r="N2423" s="59" t="s">
        <v>468</v>
      </c>
      <c r="O2423" s="65" t="s">
        <v>278</v>
      </c>
      <c r="P2423" s="65" t="s">
        <v>3366</v>
      </c>
      <c r="Q2423" s="45">
        <v>6</v>
      </c>
      <c r="R2423" s="32" t="s">
        <v>232</v>
      </c>
      <c r="S2423" s="45" t="s">
        <v>68</v>
      </c>
      <c r="T2423" s="42" t="str">
        <f>VLOOKUP(Tabla1[[#This Row],[AREA]],Hoja1!A:B,2,FALSE)</f>
        <v>02. Urbanismo y vivienda</v>
      </c>
      <c r="U2423" s="45">
        <v>1511</v>
      </c>
      <c r="V2423" s="42" t="str">
        <f>VLOOKUP(Tabla1[[#This Row],[PROGRAMA]],Hoja1!A:B,2,FALSE)</f>
        <v>1511. Planficación y gestión del urbanismo</v>
      </c>
      <c r="W2423" s="45">
        <v>60</v>
      </c>
      <c r="X2423" s="45">
        <v>609</v>
      </c>
    </row>
    <row r="2424" spans="1:24" x14ac:dyDescent="0.25">
      <c r="A2424" s="58">
        <v>220260019476</v>
      </c>
      <c r="B2424" s="59" t="s">
        <v>485</v>
      </c>
      <c r="C2424" s="60">
        <v>46171</v>
      </c>
      <c r="D2424" s="58">
        <v>22026002935</v>
      </c>
      <c r="E2424" s="59" t="s">
        <v>2713</v>
      </c>
      <c r="F2424" s="61">
        <v>4.66</v>
      </c>
      <c r="G2424" s="59" t="s">
        <v>887</v>
      </c>
      <c r="H2424" s="59" t="s">
        <v>3891</v>
      </c>
      <c r="I2424" s="62">
        <v>300</v>
      </c>
      <c r="J2424" s="59" t="s">
        <v>455</v>
      </c>
      <c r="K2424" s="59" t="s">
        <v>455</v>
      </c>
      <c r="L2424" s="59" t="s">
        <v>473</v>
      </c>
      <c r="M2424" s="59" t="s">
        <v>457</v>
      </c>
      <c r="N2424" s="59" t="s">
        <v>458</v>
      </c>
      <c r="O2424" s="65" t="s">
        <v>280</v>
      </c>
      <c r="P2424" s="65" t="s">
        <v>3366</v>
      </c>
      <c r="Q2424" s="45" t="s">
        <v>396</v>
      </c>
      <c r="R2424" s="32" t="s">
        <v>231</v>
      </c>
      <c r="S2424" s="45" t="s">
        <v>66</v>
      </c>
      <c r="T2424" s="42" t="str">
        <f>VLOOKUP(Tabla1[[#This Row],[AREA]],Hoja1!A:B,2,FALSE)</f>
        <v>01. Alcaldía</v>
      </c>
      <c r="U2424" s="45" t="s">
        <v>265</v>
      </c>
      <c r="V2424" s="42" t="str">
        <f>VLOOKUP(Tabla1[[#This Row],[PROGRAMA]],Hoja1!A:B,2,FALSE)</f>
        <v>4331. Desarrollo empresarial</v>
      </c>
      <c r="W2424" s="45">
        <v>21</v>
      </c>
      <c r="X2424" s="45">
        <v>212</v>
      </c>
    </row>
    <row r="2425" spans="1:24" x14ac:dyDescent="0.25">
      <c r="A2425" s="58">
        <v>220260012868</v>
      </c>
      <c r="B2425" s="59" t="s">
        <v>451</v>
      </c>
      <c r="C2425" s="60">
        <v>46134</v>
      </c>
      <c r="D2425" s="58">
        <v>22026003483</v>
      </c>
      <c r="E2425" s="59" t="s">
        <v>731</v>
      </c>
      <c r="F2425" s="61">
        <v>845.9</v>
      </c>
      <c r="G2425" s="59" t="s">
        <v>2254</v>
      </c>
      <c r="H2425" s="59" t="s">
        <v>3892</v>
      </c>
      <c r="I2425" s="62">
        <v>220</v>
      </c>
      <c r="J2425" s="59" t="s">
        <v>455</v>
      </c>
      <c r="K2425" s="59" t="s">
        <v>455</v>
      </c>
      <c r="L2425" s="59" t="s">
        <v>456</v>
      </c>
      <c r="M2425" s="59" t="s">
        <v>457</v>
      </c>
      <c r="N2425" s="59" t="s">
        <v>458</v>
      </c>
      <c r="O2425" s="65" t="s">
        <v>280</v>
      </c>
      <c r="P2425" s="65" t="s">
        <v>3366</v>
      </c>
      <c r="Q2425" s="45" t="s">
        <v>396</v>
      </c>
      <c r="R2425" s="32" t="s">
        <v>231</v>
      </c>
      <c r="S2425" s="45" t="s">
        <v>72</v>
      </c>
      <c r="T2425" s="42" t="str">
        <f>VLOOKUP(Tabla1[[#This Row],[AREA]],Hoja1!A:B,2,FALSE)</f>
        <v>07. Medio ambiente</v>
      </c>
      <c r="U2425" s="45" t="s">
        <v>124</v>
      </c>
      <c r="V2425" s="42" t="str">
        <f>VLOOKUP(Tabla1[[#This Row],[PROGRAMA]],Hoja1!A:B,2,FALSE)</f>
        <v>1701. Dirección del área de medio ambiente</v>
      </c>
      <c r="W2425" s="45">
        <v>21</v>
      </c>
      <c r="X2425" s="45">
        <v>213</v>
      </c>
    </row>
    <row r="2426" spans="1:24" x14ac:dyDescent="0.25">
      <c r="A2426" s="58">
        <v>220260016873</v>
      </c>
      <c r="B2426" s="59" t="s">
        <v>451</v>
      </c>
      <c r="C2426" s="60">
        <v>46160</v>
      </c>
      <c r="D2426" s="58">
        <v>22026003732</v>
      </c>
      <c r="E2426" s="59" t="s">
        <v>1518</v>
      </c>
      <c r="F2426" s="61">
        <v>245.63</v>
      </c>
      <c r="G2426" s="59" t="s">
        <v>3893</v>
      </c>
      <c r="H2426" s="59" t="s">
        <v>3894</v>
      </c>
      <c r="I2426" s="62">
        <v>220</v>
      </c>
      <c r="J2426" s="59" t="s">
        <v>455</v>
      </c>
      <c r="K2426" s="59" t="s">
        <v>455</v>
      </c>
      <c r="L2426" s="59" t="s">
        <v>456</v>
      </c>
      <c r="M2426" s="59" t="s">
        <v>467</v>
      </c>
      <c r="N2426" s="59" t="s">
        <v>468</v>
      </c>
      <c r="O2426" s="65" t="s">
        <v>281</v>
      </c>
      <c r="P2426" s="65" t="s">
        <v>3366</v>
      </c>
      <c r="Q2426" s="45" t="s">
        <v>396</v>
      </c>
      <c r="R2426" s="32" t="s">
        <v>231</v>
      </c>
      <c r="S2426" s="45" t="s">
        <v>75</v>
      </c>
      <c r="T2426" s="42" t="str">
        <f>VLOOKUP(Tabla1[[#This Row],[AREA]],Hoja1!A:B,2,FALSE)</f>
        <v>10. Personas mayores, familia y servicios sociales</v>
      </c>
      <c r="U2426" s="45" t="s">
        <v>132</v>
      </c>
      <c r="V2426" s="42" t="str">
        <f>VLOOKUP(Tabla1[[#This Row],[PROGRAMA]],Hoja1!A:B,2,FALSE)</f>
        <v>2312. Iniciativas sociales</v>
      </c>
      <c r="W2426" s="45">
        <v>22</v>
      </c>
      <c r="X2426" s="45">
        <v>22606</v>
      </c>
    </row>
    <row r="2427" spans="1:24" x14ac:dyDescent="0.25">
      <c r="A2427" s="58">
        <v>220250049382</v>
      </c>
      <c r="B2427" s="59" t="s">
        <v>451</v>
      </c>
      <c r="C2427" s="60">
        <v>46150</v>
      </c>
      <c r="D2427" s="58">
        <v>22025004052</v>
      </c>
      <c r="E2427" s="59" t="s">
        <v>880</v>
      </c>
      <c r="F2427" s="61">
        <v>805.19</v>
      </c>
      <c r="G2427" s="59" t="s">
        <v>287</v>
      </c>
      <c r="H2427" s="59" t="s">
        <v>3895</v>
      </c>
      <c r="I2427" s="62">
        <v>220</v>
      </c>
      <c r="J2427" s="59" t="s">
        <v>455</v>
      </c>
      <c r="K2427" s="59" t="s">
        <v>455</v>
      </c>
      <c r="L2427" s="59" t="s">
        <v>456</v>
      </c>
      <c r="M2427" s="59" t="s">
        <v>457</v>
      </c>
      <c r="N2427" s="59" t="s">
        <v>458</v>
      </c>
      <c r="O2427" s="65" t="s">
        <v>276</v>
      </c>
      <c r="P2427" s="65" t="s">
        <v>3366</v>
      </c>
      <c r="Q2427" s="45" t="s">
        <v>397</v>
      </c>
      <c r="R2427" s="32" t="s">
        <v>232</v>
      </c>
      <c r="S2427" s="45" t="s">
        <v>68</v>
      </c>
      <c r="T2427" s="42" t="str">
        <f>VLOOKUP(Tabla1[[#This Row],[AREA]],Hoja1!A:B,2,FALSE)</f>
        <v>02. Urbanismo y vivienda</v>
      </c>
      <c r="U2427" s="45" t="s">
        <v>115</v>
      </c>
      <c r="V2427" s="42" t="str">
        <f>VLOOKUP(Tabla1[[#This Row],[PROGRAMA]],Hoja1!A:B,2,FALSE)</f>
        <v>1511. Planficación y gestión del urbanismo</v>
      </c>
      <c r="W2427" s="45">
        <v>60</v>
      </c>
      <c r="X2427" s="45">
        <v>609</v>
      </c>
    </row>
    <row r="2428" spans="1:24" x14ac:dyDescent="0.25">
      <c r="A2428" s="58">
        <v>220260015960</v>
      </c>
      <c r="B2428" s="59" t="s">
        <v>485</v>
      </c>
      <c r="C2428" s="60">
        <v>46154</v>
      </c>
      <c r="D2428" s="58">
        <v>22026002213</v>
      </c>
      <c r="E2428" s="59" t="s">
        <v>2713</v>
      </c>
      <c r="F2428" s="61">
        <v>2883.43</v>
      </c>
      <c r="G2428" s="59" t="s">
        <v>1403</v>
      </c>
      <c r="H2428" s="59" t="s">
        <v>3896</v>
      </c>
      <c r="I2428" s="62">
        <v>300</v>
      </c>
      <c r="J2428" s="59" t="s">
        <v>455</v>
      </c>
      <c r="K2428" s="59" t="s">
        <v>455</v>
      </c>
      <c r="L2428" s="59" t="s">
        <v>473</v>
      </c>
      <c r="M2428" s="59" t="s">
        <v>457</v>
      </c>
      <c r="N2428" s="59" t="s">
        <v>458</v>
      </c>
      <c r="O2428" s="65" t="s">
        <v>280</v>
      </c>
      <c r="P2428" s="65" t="s">
        <v>3366</v>
      </c>
      <c r="Q2428" s="45" t="s">
        <v>396</v>
      </c>
      <c r="R2428" s="32" t="s">
        <v>231</v>
      </c>
      <c r="S2428" s="45" t="s">
        <v>66</v>
      </c>
      <c r="T2428" s="42" t="str">
        <f>VLOOKUP(Tabla1[[#This Row],[AREA]],Hoja1!A:B,2,FALSE)</f>
        <v>01. Alcaldía</v>
      </c>
      <c r="U2428" s="45" t="s">
        <v>265</v>
      </c>
      <c r="V2428" s="42" t="str">
        <f>VLOOKUP(Tabla1[[#This Row],[PROGRAMA]],Hoja1!A:B,2,FALSE)</f>
        <v>4331. Desarrollo empresarial</v>
      </c>
      <c r="W2428" s="45">
        <v>21</v>
      </c>
      <c r="X2428" s="45">
        <v>212</v>
      </c>
    </row>
    <row r="2429" spans="1:24" x14ac:dyDescent="0.25">
      <c r="A2429" s="58">
        <v>220260013700</v>
      </c>
      <c r="B2429" s="59" t="s">
        <v>729</v>
      </c>
      <c r="C2429" s="60">
        <v>46136</v>
      </c>
      <c r="D2429" s="58">
        <v>22026003262</v>
      </c>
      <c r="E2429" s="59" t="s">
        <v>3897</v>
      </c>
      <c r="F2429" s="61">
        <v>775.61</v>
      </c>
      <c r="G2429" s="59" t="s">
        <v>313</v>
      </c>
      <c r="H2429" s="59" t="s">
        <v>3898</v>
      </c>
      <c r="I2429" s="62">
        <v>240</v>
      </c>
      <c r="J2429" s="59" t="s">
        <v>904</v>
      </c>
      <c r="K2429" s="59" t="s">
        <v>904</v>
      </c>
      <c r="L2429" s="59" t="s">
        <v>456</v>
      </c>
      <c r="M2429" s="59" t="s">
        <v>457</v>
      </c>
      <c r="N2429" s="59" t="s">
        <v>458</v>
      </c>
      <c r="O2429" s="65" t="s">
        <v>280</v>
      </c>
      <c r="P2429" s="65" t="s">
        <v>3366</v>
      </c>
      <c r="Q2429" s="45" t="s">
        <v>396</v>
      </c>
      <c r="R2429" s="32" t="s">
        <v>231</v>
      </c>
      <c r="S2429" s="45" t="s">
        <v>68</v>
      </c>
      <c r="T2429" s="42" t="str">
        <f>VLOOKUP(Tabla1[[#This Row],[AREA]],Hoja1!A:B,2,FALSE)</f>
        <v>02. Urbanismo y vivienda</v>
      </c>
      <c r="U2429" s="45" t="s">
        <v>196</v>
      </c>
      <c r="V2429" s="42" t="str">
        <f>VLOOKUP(Tabla1[[#This Row],[PROGRAMA]],Hoja1!A:B,2,FALSE)</f>
        <v>9331. Gestión del patrimonio</v>
      </c>
      <c r="W2429" s="45">
        <v>22</v>
      </c>
      <c r="X2429" s="45">
        <v>22706</v>
      </c>
    </row>
    <row r="2430" spans="1:24" x14ac:dyDescent="0.25">
      <c r="A2430" s="58">
        <v>220250062145</v>
      </c>
      <c r="B2430" s="59" t="s">
        <v>451</v>
      </c>
      <c r="C2430" s="60">
        <v>46113</v>
      </c>
      <c r="D2430" s="58">
        <v>22025008486</v>
      </c>
      <c r="E2430" s="59" t="s">
        <v>874</v>
      </c>
      <c r="F2430" s="61">
        <v>756.25</v>
      </c>
      <c r="G2430" s="59" t="s">
        <v>872</v>
      </c>
      <c r="H2430" s="59" t="s">
        <v>3899</v>
      </c>
      <c r="I2430" s="62">
        <v>220</v>
      </c>
      <c r="J2430" s="59" t="s">
        <v>493</v>
      </c>
      <c r="K2430" s="59" t="s">
        <v>494</v>
      </c>
      <c r="L2430" s="59" t="s">
        <v>456</v>
      </c>
      <c r="M2430" s="59" t="s">
        <v>467</v>
      </c>
      <c r="N2430" s="59" t="s">
        <v>468</v>
      </c>
      <c r="O2430" s="65" t="s">
        <v>281</v>
      </c>
      <c r="P2430" s="65" t="s">
        <v>3366</v>
      </c>
      <c r="Q2430" s="45" t="s">
        <v>397</v>
      </c>
      <c r="R2430" s="32" t="s">
        <v>232</v>
      </c>
      <c r="S2430" s="45" t="s">
        <v>69</v>
      </c>
      <c r="T2430" s="42" t="str">
        <f>VLOOKUP(Tabla1[[#This Row],[AREA]],Hoja1!A:B,2,FALSE)</f>
        <v>03. Participación ciudadana y deportes</v>
      </c>
      <c r="U2430" s="45" t="s">
        <v>192</v>
      </c>
      <c r="V2430" s="42" t="str">
        <f>VLOOKUP(Tabla1[[#This Row],[PROGRAMA]],Hoja1!A:B,2,FALSE)</f>
        <v>9241. Participación ciudadana</v>
      </c>
      <c r="W2430" s="45">
        <v>63</v>
      </c>
      <c r="X2430" s="45">
        <v>632</v>
      </c>
    </row>
    <row r="2431" spans="1:24" x14ac:dyDescent="0.25">
      <c r="A2431" s="58">
        <v>220260011522</v>
      </c>
      <c r="B2431" s="59" t="s">
        <v>451</v>
      </c>
      <c r="C2431" s="60">
        <v>46121</v>
      </c>
      <c r="D2431" s="58">
        <v>22026003251</v>
      </c>
      <c r="E2431" s="59" t="s">
        <v>509</v>
      </c>
      <c r="F2431" s="61">
        <v>756.25</v>
      </c>
      <c r="G2431" s="59" t="s">
        <v>301</v>
      </c>
      <c r="H2431" s="59" t="s">
        <v>3822</v>
      </c>
      <c r="I2431" s="62">
        <v>220</v>
      </c>
      <c r="J2431" s="59" t="s">
        <v>455</v>
      </c>
      <c r="K2431" s="59" t="s">
        <v>455</v>
      </c>
      <c r="L2431" s="59" t="s">
        <v>473</v>
      </c>
      <c r="M2431" s="59" t="s">
        <v>467</v>
      </c>
      <c r="N2431" s="59" t="s">
        <v>468</v>
      </c>
      <c r="O2431" s="65" t="s">
        <v>281</v>
      </c>
      <c r="P2431" s="65" t="s">
        <v>3366</v>
      </c>
      <c r="Q2431" s="45" t="s">
        <v>396</v>
      </c>
      <c r="R2431" s="32" t="s">
        <v>231</v>
      </c>
      <c r="S2431" s="45" t="s">
        <v>75</v>
      </c>
      <c r="T2431" s="42" t="str">
        <f>VLOOKUP(Tabla1[[#This Row],[AREA]],Hoja1!A:B,2,FALSE)</f>
        <v>10. Personas mayores, familia y servicios sociales</v>
      </c>
      <c r="U2431" s="45" t="s">
        <v>132</v>
      </c>
      <c r="V2431" s="42" t="str">
        <f>VLOOKUP(Tabla1[[#This Row],[PROGRAMA]],Hoja1!A:B,2,FALSE)</f>
        <v>2312. Iniciativas sociales</v>
      </c>
      <c r="W2431" s="45">
        <v>21</v>
      </c>
      <c r="X2431" s="45">
        <v>212</v>
      </c>
    </row>
    <row r="2432" spans="1:24" x14ac:dyDescent="0.25">
      <c r="A2432" s="58">
        <v>220260014327</v>
      </c>
      <c r="B2432" s="59" t="s">
        <v>451</v>
      </c>
      <c r="C2432" s="60">
        <v>46140</v>
      </c>
      <c r="D2432" s="58">
        <v>22026003574</v>
      </c>
      <c r="E2432" s="59" t="s">
        <v>3238</v>
      </c>
      <c r="F2432" s="61">
        <v>756.25</v>
      </c>
      <c r="G2432" s="59" t="s">
        <v>3900</v>
      </c>
      <c r="H2432" s="59" t="s">
        <v>3901</v>
      </c>
      <c r="I2432" s="62">
        <v>220</v>
      </c>
      <c r="J2432" s="59" t="s">
        <v>455</v>
      </c>
      <c r="K2432" s="59" t="s">
        <v>455</v>
      </c>
      <c r="L2432" s="59" t="s">
        <v>456</v>
      </c>
      <c r="M2432" s="59" t="s">
        <v>467</v>
      </c>
      <c r="N2432" s="59" t="s">
        <v>468</v>
      </c>
      <c r="O2432" s="65" t="s">
        <v>281</v>
      </c>
      <c r="P2432" s="65" t="s">
        <v>3366</v>
      </c>
      <c r="Q2432" s="45" t="s">
        <v>396</v>
      </c>
      <c r="R2432" s="32" t="s">
        <v>231</v>
      </c>
      <c r="S2432" s="45" t="s">
        <v>66</v>
      </c>
      <c r="T2432" s="42" t="str">
        <f>VLOOKUP(Tabla1[[#This Row],[AREA]],Hoja1!A:B,2,FALSE)</f>
        <v>01. Alcaldía</v>
      </c>
      <c r="U2432" s="45" t="s">
        <v>185</v>
      </c>
      <c r="V2432" s="42" t="str">
        <f>VLOOKUP(Tabla1[[#This Row],[PROGRAMA]],Hoja1!A:B,2,FALSE)</f>
        <v>9203. Unidad de régimen interior</v>
      </c>
      <c r="W2432" s="45">
        <v>22</v>
      </c>
      <c r="X2432" s="45">
        <v>22699</v>
      </c>
    </row>
    <row r="2433" spans="1:24" x14ac:dyDescent="0.25">
      <c r="A2433" s="58">
        <v>220260016875</v>
      </c>
      <c r="B2433" s="59" t="s">
        <v>451</v>
      </c>
      <c r="C2433" s="60">
        <v>46160</v>
      </c>
      <c r="D2433" s="58">
        <v>22026003985</v>
      </c>
      <c r="E2433" s="59" t="s">
        <v>1617</v>
      </c>
      <c r="F2433" s="61">
        <v>753.23</v>
      </c>
      <c r="G2433" s="59" t="s">
        <v>287</v>
      </c>
      <c r="H2433" s="59" t="s">
        <v>3902</v>
      </c>
      <c r="I2433" s="62">
        <v>220</v>
      </c>
      <c r="J2433" s="59" t="s">
        <v>455</v>
      </c>
      <c r="K2433" s="59" t="s">
        <v>455</v>
      </c>
      <c r="L2433" s="59" t="s">
        <v>456</v>
      </c>
      <c r="M2433" s="59" t="s">
        <v>467</v>
      </c>
      <c r="N2433" s="59" t="s">
        <v>468</v>
      </c>
      <c r="O2433" s="65" t="s">
        <v>281</v>
      </c>
      <c r="P2433" s="65" t="s">
        <v>3366</v>
      </c>
      <c r="Q2433" s="45" t="s">
        <v>396</v>
      </c>
      <c r="R2433" s="32" t="s">
        <v>231</v>
      </c>
      <c r="S2433" s="45" t="s">
        <v>262</v>
      </c>
      <c r="T2433" s="42" t="str">
        <f>VLOOKUP(Tabla1[[#This Row],[AREA]],Hoja1!A:B,2,FALSE)</f>
        <v>11. Salud pública y seguridad ciudadana</v>
      </c>
      <c r="U2433" s="45" t="s">
        <v>121</v>
      </c>
      <c r="V2433" s="42" t="str">
        <f>VLOOKUP(Tabla1[[#This Row],[PROGRAMA]],Hoja1!A:B,2,FALSE)</f>
        <v>1631. Limpieza viaria</v>
      </c>
      <c r="W2433" s="45">
        <v>22</v>
      </c>
      <c r="X2433" s="45">
        <v>22799</v>
      </c>
    </row>
    <row r="2434" spans="1:24" x14ac:dyDescent="0.25">
      <c r="A2434" s="58">
        <v>220260011020</v>
      </c>
      <c r="B2434" s="59" t="s">
        <v>451</v>
      </c>
      <c r="C2434" s="60">
        <v>46119</v>
      </c>
      <c r="D2434" s="58">
        <v>22026003224</v>
      </c>
      <c r="E2434" s="59" t="s">
        <v>847</v>
      </c>
      <c r="F2434" s="61">
        <v>726</v>
      </c>
      <c r="G2434" s="59" t="s">
        <v>3903</v>
      </c>
      <c r="H2434" s="59" t="s">
        <v>3904</v>
      </c>
      <c r="I2434" s="62">
        <v>220</v>
      </c>
      <c r="J2434" s="59" t="s">
        <v>455</v>
      </c>
      <c r="K2434" s="59" t="s">
        <v>455</v>
      </c>
      <c r="L2434" s="59" t="s">
        <v>473</v>
      </c>
      <c r="M2434" s="59" t="s">
        <v>467</v>
      </c>
      <c r="N2434" s="59" t="s">
        <v>468</v>
      </c>
      <c r="O2434" s="65" t="s">
        <v>281</v>
      </c>
      <c r="P2434" s="65" t="s">
        <v>3366</v>
      </c>
      <c r="Q2434" s="45" t="s">
        <v>396</v>
      </c>
      <c r="R2434" s="32" t="s">
        <v>231</v>
      </c>
      <c r="S2434" s="45" t="s">
        <v>73</v>
      </c>
      <c r="T2434" s="42" t="str">
        <f>VLOOKUP(Tabla1[[#This Row],[AREA]],Hoja1!A:B,2,FALSE)</f>
        <v>08. Tráfico y movilidad</v>
      </c>
      <c r="U2434" s="45" t="s">
        <v>117</v>
      </c>
      <c r="V2434" s="42" t="str">
        <f>VLOOKUP(Tabla1[[#This Row],[PROGRAMA]],Hoja1!A:B,2,FALSE)</f>
        <v>1532. Pavimentación vias públicas y otros servicios urbanísticos</v>
      </c>
      <c r="W2434" s="45">
        <v>21</v>
      </c>
      <c r="X2434" s="45">
        <v>210</v>
      </c>
    </row>
    <row r="2435" spans="1:24" x14ac:dyDescent="0.25">
      <c r="A2435" s="58">
        <v>220260018043</v>
      </c>
      <c r="B2435" s="59" t="s">
        <v>485</v>
      </c>
      <c r="C2435" s="60">
        <v>46168</v>
      </c>
      <c r="D2435" s="58">
        <v>22026001173</v>
      </c>
      <c r="E2435" s="59" t="s">
        <v>2480</v>
      </c>
      <c r="F2435" s="61">
        <v>2312.59</v>
      </c>
      <c r="G2435" s="59" t="s">
        <v>1403</v>
      </c>
      <c r="H2435" s="59" t="s">
        <v>3905</v>
      </c>
      <c r="I2435" s="62">
        <v>300</v>
      </c>
      <c r="J2435" s="59" t="s">
        <v>455</v>
      </c>
      <c r="K2435" s="59" t="s">
        <v>455</v>
      </c>
      <c r="L2435" s="59" t="s">
        <v>456</v>
      </c>
      <c r="M2435" s="59" t="s">
        <v>457</v>
      </c>
      <c r="N2435" s="59" t="s">
        <v>458</v>
      </c>
      <c r="O2435" s="65" t="s">
        <v>280</v>
      </c>
      <c r="P2435" s="65" t="s">
        <v>3366</v>
      </c>
      <c r="Q2435" s="45" t="s">
        <v>396</v>
      </c>
      <c r="R2435" s="32" t="s">
        <v>231</v>
      </c>
      <c r="S2435" s="45" t="s">
        <v>72</v>
      </c>
      <c r="T2435" s="42" t="str">
        <f>VLOOKUP(Tabla1[[#This Row],[AREA]],Hoja1!A:B,2,FALSE)</f>
        <v>07. Medio ambiente</v>
      </c>
      <c r="U2435" s="45" t="s">
        <v>126</v>
      </c>
      <c r="V2435" s="42" t="str">
        <f>VLOOKUP(Tabla1[[#This Row],[PROGRAMA]],Hoja1!A:B,2,FALSE)</f>
        <v>1711. Parques y jardines</v>
      </c>
      <c r="W2435" s="45">
        <v>21</v>
      </c>
      <c r="X2435" s="45">
        <v>213</v>
      </c>
    </row>
    <row r="2436" spans="1:24" x14ac:dyDescent="0.25">
      <c r="A2436" s="58">
        <v>220260013921</v>
      </c>
      <c r="B2436" s="59" t="s">
        <v>729</v>
      </c>
      <c r="C2436" s="60">
        <v>46139</v>
      </c>
      <c r="D2436" s="58">
        <v>22026003427</v>
      </c>
      <c r="E2436" s="59" t="s">
        <v>3487</v>
      </c>
      <c r="F2436" s="61">
        <v>726</v>
      </c>
      <c r="G2436" s="59" t="s">
        <v>3906</v>
      </c>
      <c r="H2436" s="59" t="s">
        <v>3907</v>
      </c>
      <c r="I2436" s="62">
        <v>240</v>
      </c>
      <c r="J2436" s="59" t="s">
        <v>494</v>
      </c>
      <c r="K2436" s="59" t="s">
        <v>494</v>
      </c>
      <c r="L2436" s="59" t="s">
        <v>456</v>
      </c>
      <c r="M2436" s="59" t="s">
        <v>467</v>
      </c>
      <c r="N2436" s="59" t="s">
        <v>468</v>
      </c>
      <c r="O2436" s="65" t="s">
        <v>281</v>
      </c>
      <c r="P2436" s="65" t="s">
        <v>3366</v>
      </c>
      <c r="Q2436" s="45" t="s">
        <v>396</v>
      </c>
      <c r="R2436" s="32" t="s">
        <v>231</v>
      </c>
      <c r="S2436" s="45" t="s">
        <v>73</v>
      </c>
      <c r="T2436" s="42" t="str">
        <f>VLOOKUP(Tabla1[[#This Row],[AREA]],Hoja1!A:B,2,FALSE)</f>
        <v>08. Tráfico y movilidad</v>
      </c>
      <c r="U2436" s="45" t="s">
        <v>108</v>
      </c>
      <c r="V2436" s="42" t="str">
        <f>VLOOKUP(Tabla1[[#This Row],[PROGRAMA]],Hoja1!A:B,2,FALSE)</f>
        <v>1341. Movilidad</v>
      </c>
      <c r="W2436" s="45">
        <v>22</v>
      </c>
      <c r="X2436" s="45">
        <v>22699</v>
      </c>
    </row>
    <row r="2437" spans="1:24" x14ac:dyDescent="0.25">
      <c r="A2437" s="58">
        <v>220260017530</v>
      </c>
      <c r="B2437" s="59" t="s">
        <v>451</v>
      </c>
      <c r="C2437" s="60">
        <v>46163</v>
      </c>
      <c r="D2437" s="58">
        <v>22026004042</v>
      </c>
      <c r="E2437" s="59" t="s">
        <v>581</v>
      </c>
      <c r="F2437" s="61">
        <v>719.37</v>
      </c>
      <c r="G2437" s="59" t="s">
        <v>408</v>
      </c>
      <c r="H2437" s="59" t="s">
        <v>3908</v>
      </c>
      <c r="I2437" s="62">
        <v>220</v>
      </c>
      <c r="J2437" s="59" t="s">
        <v>2471</v>
      </c>
      <c r="K2437" s="59" t="s">
        <v>478</v>
      </c>
      <c r="L2437" s="59" t="s">
        <v>456</v>
      </c>
      <c r="M2437" s="59" t="s">
        <v>467</v>
      </c>
      <c r="N2437" s="59" t="s">
        <v>468</v>
      </c>
      <c r="O2437" s="65" t="s">
        <v>281</v>
      </c>
      <c r="P2437" s="65" t="s">
        <v>3366</v>
      </c>
      <c r="Q2437" s="45" t="s">
        <v>396</v>
      </c>
      <c r="R2437" s="32" t="s">
        <v>231</v>
      </c>
      <c r="S2437" s="45" t="s">
        <v>262</v>
      </c>
      <c r="T2437" s="42" t="str">
        <f>VLOOKUP(Tabla1[[#This Row],[AREA]],Hoja1!A:B,2,FALSE)</f>
        <v>11. Salud pública y seguridad ciudadana</v>
      </c>
      <c r="U2437" s="45" t="s">
        <v>112</v>
      </c>
      <c r="V2437" s="42" t="str">
        <f>VLOOKUP(Tabla1[[#This Row],[PROGRAMA]],Hoja1!A:B,2,FALSE)</f>
        <v>1361. Prevención y extinción de incencios</v>
      </c>
      <c r="W2437" s="45">
        <v>21</v>
      </c>
      <c r="X2437" s="45">
        <v>213</v>
      </c>
    </row>
    <row r="2438" spans="1:24" x14ac:dyDescent="0.25">
      <c r="A2438" s="58">
        <v>220260016841</v>
      </c>
      <c r="B2438" s="59" t="s">
        <v>451</v>
      </c>
      <c r="C2438" s="60">
        <v>46160</v>
      </c>
      <c r="D2438" s="58">
        <v>22026003705</v>
      </c>
      <c r="E2438" s="59" t="s">
        <v>3792</v>
      </c>
      <c r="F2438" s="61">
        <v>695.2</v>
      </c>
      <c r="G2438" s="59" t="s">
        <v>3793</v>
      </c>
      <c r="H2438" s="59" t="s">
        <v>3909</v>
      </c>
      <c r="I2438" s="62">
        <v>220</v>
      </c>
      <c r="J2438" s="59" t="s">
        <v>2259</v>
      </c>
      <c r="K2438" s="59" t="s">
        <v>2259</v>
      </c>
      <c r="L2438" s="59" t="s">
        <v>456</v>
      </c>
      <c r="M2438" s="59" t="s">
        <v>467</v>
      </c>
      <c r="N2438" s="59" t="s">
        <v>468</v>
      </c>
      <c r="O2438" s="65" t="s">
        <v>281</v>
      </c>
      <c r="P2438" s="65" t="s">
        <v>3366</v>
      </c>
      <c r="Q2438" s="45" t="s">
        <v>396</v>
      </c>
      <c r="R2438" s="32" t="s">
        <v>231</v>
      </c>
      <c r="S2438" s="45" t="s">
        <v>66</v>
      </c>
      <c r="T2438" s="42" t="str">
        <f>VLOOKUP(Tabla1[[#This Row],[AREA]],Hoja1!A:B,2,FALSE)</f>
        <v>01. Alcaldía</v>
      </c>
      <c r="U2438" s="45" t="s">
        <v>185</v>
      </c>
      <c r="V2438" s="42" t="str">
        <f>VLOOKUP(Tabla1[[#This Row],[PROGRAMA]],Hoja1!A:B,2,FALSE)</f>
        <v>9203. Unidad de régimen interior</v>
      </c>
      <c r="W2438" s="45">
        <v>22</v>
      </c>
      <c r="X2438" s="45">
        <v>22601</v>
      </c>
    </row>
    <row r="2439" spans="1:24" x14ac:dyDescent="0.25">
      <c r="A2439" s="58">
        <v>220260011012</v>
      </c>
      <c r="B2439" s="59" t="s">
        <v>451</v>
      </c>
      <c r="C2439" s="60">
        <v>46119</v>
      </c>
      <c r="D2439" s="58">
        <v>22026003112</v>
      </c>
      <c r="E2439" s="59" t="s">
        <v>581</v>
      </c>
      <c r="F2439" s="61">
        <v>693.15</v>
      </c>
      <c r="G2439" s="59" t="s">
        <v>294</v>
      </c>
      <c r="H2439" s="59" t="s">
        <v>3910</v>
      </c>
      <c r="I2439" s="62">
        <v>220</v>
      </c>
      <c r="J2439" s="59" t="s">
        <v>1428</v>
      </c>
      <c r="K2439" s="59" t="s">
        <v>1182</v>
      </c>
      <c r="L2439" s="59" t="s">
        <v>456</v>
      </c>
      <c r="M2439" s="59" t="s">
        <v>467</v>
      </c>
      <c r="N2439" s="59" t="s">
        <v>468</v>
      </c>
      <c r="O2439" s="65" t="s">
        <v>281</v>
      </c>
      <c r="P2439" s="65" t="s">
        <v>3366</v>
      </c>
      <c r="Q2439" s="45" t="s">
        <v>396</v>
      </c>
      <c r="R2439" s="32" t="s">
        <v>231</v>
      </c>
      <c r="S2439" s="45" t="s">
        <v>262</v>
      </c>
      <c r="T2439" s="42" t="str">
        <f>VLOOKUP(Tabla1[[#This Row],[AREA]],Hoja1!A:B,2,FALSE)</f>
        <v>11. Salud pública y seguridad ciudadana</v>
      </c>
      <c r="U2439" s="45" t="s">
        <v>112</v>
      </c>
      <c r="V2439" s="42" t="str">
        <f>VLOOKUP(Tabla1[[#This Row],[PROGRAMA]],Hoja1!A:B,2,FALSE)</f>
        <v>1361. Prevención y extinción de incencios</v>
      </c>
      <c r="W2439" s="45">
        <v>21</v>
      </c>
      <c r="X2439" s="45">
        <v>213</v>
      </c>
    </row>
    <row r="2440" spans="1:24" x14ac:dyDescent="0.25">
      <c r="A2440" s="58">
        <v>220260016837</v>
      </c>
      <c r="B2440" s="59" t="s">
        <v>451</v>
      </c>
      <c r="C2440" s="60">
        <v>46160</v>
      </c>
      <c r="D2440" s="58">
        <v>22026003696</v>
      </c>
      <c r="E2440" s="59" t="s">
        <v>1213</v>
      </c>
      <c r="F2440" s="61">
        <v>688.49</v>
      </c>
      <c r="G2440" s="59" t="s">
        <v>3911</v>
      </c>
      <c r="H2440" s="59" t="s">
        <v>3912</v>
      </c>
      <c r="I2440" s="62">
        <v>220</v>
      </c>
      <c r="J2440" s="59" t="s">
        <v>3913</v>
      </c>
      <c r="K2440" s="59" t="s">
        <v>455</v>
      </c>
      <c r="L2440" s="59" t="s">
        <v>456</v>
      </c>
      <c r="M2440" s="59" t="s">
        <v>467</v>
      </c>
      <c r="N2440" s="59" t="s">
        <v>468</v>
      </c>
      <c r="O2440" s="65" t="s">
        <v>281</v>
      </c>
      <c r="P2440" s="65" t="s">
        <v>3366</v>
      </c>
      <c r="Q2440" s="45" t="s">
        <v>396</v>
      </c>
      <c r="R2440" s="32" t="s">
        <v>231</v>
      </c>
      <c r="S2440" s="45" t="s">
        <v>73</v>
      </c>
      <c r="T2440" s="42" t="str">
        <f>VLOOKUP(Tabla1[[#This Row],[AREA]],Hoja1!A:B,2,FALSE)</f>
        <v>08. Tráfico y movilidad</v>
      </c>
      <c r="U2440" s="45" t="s">
        <v>123</v>
      </c>
      <c r="V2440" s="42" t="str">
        <f>VLOOKUP(Tabla1[[#This Row],[PROGRAMA]],Hoja1!A:B,2,FALSE)</f>
        <v>1651. Alumbrado público</v>
      </c>
      <c r="W2440" s="45">
        <v>21</v>
      </c>
      <c r="X2440" s="45">
        <v>214</v>
      </c>
    </row>
    <row r="2441" spans="1:24" x14ac:dyDescent="0.25">
      <c r="A2441" s="58">
        <v>220260011527</v>
      </c>
      <c r="B2441" s="59" t="s">
        <v>451</v>
      </c>
      <c r="C2441" s="60">
        <v>46121</v>
      </c>
      <c r="D2441" s="58">
        <v>22026003307</v>
      </c>
      <c r="E2441" s="59" t="s">
        <v>813</v>
      </c>
      <c r="F2441" s="61">
        <v>662.36</v>
      </c>
      <c r="G2441" s="59" t="s">
        <v>60</v>
      </c>
      <c r="H2441" s="59" t="s">
        <v>3914</v>
      </c>
      <c r="I2441" s="62">
        <v>220</v>
      </c>
      <c r="J2441" s="59" t="s">
        <v>455</v>
      </c>
      <c r="K2441" s="59" t="s">
        <v>455</v>
      </c>
      <c r="L2441" s="59" t="s">
        <v>473</v>
      </c>
      <c r="M2441" s="59" t="s">
        <v>467</v>
      </c>
      <c r="N2441" s="59" t="s">
        <v>468</v>
      </c>
      <c r="O2441" s="65" t="s">
        <v>281</v>
      </c>
      <c r="P2441" s="65" t="s">
        <v>3366</v>
      </c>
      <c r="Q2441" s="45" t="s">
        <v>396</v>
      </c>
      <c r="R2441" s="32" t="s">
        <v>231</v>
      </c>
      <c r="S2441" s="45" t="s">
        <v>75</v>
      </c>
      <c r="T2441" s="42" t="str">
        <f>VLOOKUP(Tabla1[[#This Row],[AREA]],Hoja1!A:B,2,FALSE)</f>
        <v>10. Personas mayores, familia y servicios sociales</v>
      </c>
      <c r="U2441" s="45" t="s">
        <v>132</v>
      </c>
      <c r="V2441" s="42" t="str">
        <f>VLOOKUP(Tabla1[[#This Row],[PROGRAMA]],Hoja1!A:B,2,FALSE)</f>
        <v>2312. Iniciativas sociales</v>
      </c>
      <c r="W2441" s="45">
        <v>22</v>
      </c>
      <c r="X2441" s="45">
        <v>22699</v>
      </c>
    </row>
    <row r="2442" spans="1:24" x14ac:dyDescent="0.25">
      <c r="A2442" s="58">
        <v>220260019620</v>
      </c>
      <c r="B2442" s="59" t="s">
        <v>485</v>
      </c>
      <c r="C2442" s="60">
        <v>46171</v>
      </c>
      <c r="D2442" s="58">
        <v>22026001173</v>
      </c>
      <c r="E2442" s="59" t="s">
        <v>2480</v>
      </c>
      <c r="F2442" s="61">
        <v>1332</v>
      </c>
      <c r="G2442" s="59" t="s">
        <v>1403</v>
      </c>
      <c r="H2442" s="59" t="s">
        <v>3915</v>
      </c>
      <c r="I2442" s="62">
        <v>300</v>
      </c>
      <c r="J2442" s="59" t="s">
        <v>455</v>
      </c>
      <c r="K2442" s="59" t="s">
        <v>455</v>
      </c>
      <c r="L2442" s="59" t="s">
        <v>456</v>
      </c>
      <c r="M2442" s="59" t="s">
        <v>457</v>
      </c>
      <c r="N2442" s="59" t="s">
        <v>458</v>
      </c>
      <c r="O2442" s="65" t="s">
        <v>280</v>
      </c>
      <c r="P2442" s="65" t="s">
        <v>3366</v>
      </c>
      <c r="Q2442" s="45" t="s">
        <v>396</v>
      </c>
      <c r="R2442" s="32" t="s">
        <v>231</v>
      </c>
      <c r="S2442" s="45" t="s">
        <v>72</v>
      </c>
      <c r="T2442" s="42" t="str">
        <f>VLOOKUP(Tabla1[[#This Row],[AREA]],Hoja1!A:B,2,FALSE)</f>
        <v>07. Medio ambiente</v>
      </c>
      <c r="U2442" s="45" t="s">
        <v>126</v>
      </c>
      <c r="V2442" s="42" t="str">
        <f>VLOOKUP(Tabla1[[#This Row],[PROGRAMA]],Hoja1!A:B,2,FALSE)</f>
        <v>1711. Parques y jardines</v>
      </c>
      <c r="W2442" s="45">
        <v>21</v>
      </c>
      <c r="X2442" s="45">
        <v>213</v>
      </c>
    </row>
    <row r="2443" spans="1:24" x14ac:dyDescent="0.25">
      <c r="A2443" s="58">
        <v>220260018099</v>
      </c>
      <c r="B2443" s="59" t="s">
        <v>485</v>
      </c>
      <c r="C2443" s="60">
        <v>46168</v>
      </c>
      <c r="D2443" s="58">
        <v>22026001173</v>
      </c>
      <c r="E2443" s="59" t="s">
        <v>2480</v>
      </c>
      <c r="F2443" s="61">
        <v>1195.31</v>
      </c>
      <c r="G2443" s="59" t="s">
        <v>1403</v>
      </c>
      <c r="H2443" s="59" t="s">
        <v>3916</v>
      </c>
      <c r="I2443" s="62">
        <v>300</v>
      </c>
      <c r="J2443" s="59" t="s">
        <v>455</v>
      </c>
      <c r="K2443" s="59" t="s">
        <v>455</v>
      </c>
      <c r="L2443" s="59" t="s">
        <v>456</v>
      </c>
      <c r="M2443" s="59" t="s">
        <v>457</v>
      </c>
      <c r="N2443" s="59" t="s">
        <v>458</v>
      </c>
      <c r="O2443" s="65" t="s">
        <v>280</v>
      </c>
      <c r="P2443" s="65" t="s">
        <v>3366</v>
      </c>
      <c r="Q2443" s="45" t="s">
        <v>396</v>
      </c>
      <c r="R2443" s="32" t="s">
        <v>231</v>
      </c>
      <c r="S2443" s="45" t="s">
        <v>72</v>
      </c>
      <c r="T2443" s="42" t="str">
        <f>VLOOKUP(Tabla1[[#This Row],[AREA]],Hoja1!A:B,2,FALSE)</f>
        <v>07. Medio ambiente</v>
      </c>
      <c r="U2443" s="45" t="s">
        <v>126</v>
      </c>
      <c r="V2443" s="42" t="str">
        <f>VLOOKUP(Tabla1[[#This Row],[PROGRAMA]],Hoja1!A:B,2,FALSE)</f>
        <v>1711. Parques y jardines</v>
      </c>
      <c r="W2443" s="45">
        <v>21</v>
      </c>
      <c r="X2443" s="45">
        <v>213</v>
      </c>
    </row>
    <row r="2444" spans="1:24" x14ac:dyDescent="0.25">
      <c r="A2444" s="58">
        <v>220260018419</v>
      </c>
      <c r="B2444" s="59" t="s">
        <v>451</v>
      </c>
      <c r="C2444" s="60">
        <v>46168</v>
      </c>
      <c r="D2444" s="58">
        <v>22026003084</v>
      </c>
      <c r="E2444" s="59" t="s">
        <v>1651</v>
      </c>
      <c r="F2444" s="61">
        <v>774.13</v>
      </c>
      <c r="G2444" s="59" t="s">
        <v>14</v>
      </c>
      <c r="H2444" s="59" t="s">
        <v>3799</v>
      </c>
      <c r="I2444" s="62">
        <v>220</v>
      </c>
      <c r="J2444" s="59" t="s">
        <v>478</v>
      </c>
      <c r="K2444" s="59" t="s">
        <v>478</v>
      </c>
      <c r="L2444" s="59" t="s">
        <v>473</v>
      </c>
      <c r="M2444" s="59" t="s">
        <v>457</v>
      </c>
      <c r="N2444" s="59" t="s">
        <v>458</v>
      </c>
      <c r="O2444" s="65" t="s">
        <v>276</v>
      </c>
      <c r="P2444" s="65" t="s">
        <v>3366</v>
      </c>
      <c r="Q2444" s="45" t="s">
        <v>396</v>
      </c>
      <c r="R2444" s="32" t="s">
        <v>231</v>
      </c>
      <c r="S2444" s="45" t="s">
        <v>75</v>
      </c>
      <c r="T2444" s="42" t="str">
        <f>VLOOKUP(Tabla1[[#This Row],[AREA]],Hoja1!A:B,2,FALSE)</f>
        <v>10. Personas mayores, familia y servicios sociales</v>
      </c>
      <c r="U2444" s="45" t="s">
        <v>139</v>
      </c>
      <c r="V2444" s="42" t="str">
        <f>VLOOKUP(Tabla1[[#This Row],[PROGRAMA]],Hoja1!A:B,2,FALSE)</f>
        <v>2412. Formación para el empleo</v>
      </c>
      <c r="W2444" s="45">
        <v>22</v>
      </c>
      <c r="X2444" s="45">
        <v>22102</v>
      </c>
    </row>
    <row r="2445" spans="1:24" x14ac:dyDescent="0.25">
      <c r="A2445" s="58">
        <v>220260016099</v>
      </c>
      <c r="B2445" s="59" t="s">
        <v>451</v>
      </c>
      <c r="C2445" s="60">
        <v>46156</v>
      </c>
      <c r="D2445" s="58">
        <v>22026003823</v>
      </c>
      <c r="E2445" s="59" t="s">
        <v>717</v>
      </c>
      <c r="F2445" s="61">
        <v>658.24</v>
      </c>
      <c r="G2445" s="59" t="s">
        <v>420</v>
      </c>
      <c r="H2445" s="59" t="s">
        <v>3917</v>
      </c>
      <c r="I2445" s="62">
        <v>220</v>
      </c>
      <c r="J2445" s="59" t="s">
        <v>812</v>
      </c>
      <c r="K2445" s="59" t="s">
        <v>455</v>
      </c>
      <c r="L2445" s="59" t="s">
        <v>473</v>
      </c>
      <c r="M2445" s="59" t="s">
        <v>467</v>
      </c>
      <c r="N2445" s="59" t="s">
        <v>468</v>
      </c>
      <c r="O2445" s="65" t="s">
        <v>281</v>
      </c>
      <c r="P2445" s="65" t="s">
        <v>3366</v>
      </c>
      <c r="Q2445" s="45" t="s">
        <v>396</v>
      </c>
      <c r="R2445" s="32" t="s">
        <v>231</v>
      </c>
      <c r="S2445" s="45" t="s">
        <v>262</v>
      </c>
      <c r="T2445" s="42" t="str">
        <f>VLOOKUP(Tabla1[[#This Row],[AREA]],Hoja1!A:B,2,FALSE)</f>
        <v>11. Salud pública y seguridad ciudadana</v>
      </c>
      <c r="U2445" s="45" t="s">
        <v>118</v>
      </c>
      <c r="V2445" s="42" t="str">
        <f>VLOOKUP(Tabla1[[#This Row],[PROGRAMA]],Hoja1!A:B,2,FALSE)</f>
        <v>1621. Recogida de residuos</v>
      </c>
      <c r="W2445" s="45">
        <v>22</v>
      </c>
      <c r="X2445" s="45">
        <v>22799</v>
      </c>
    </row>
    <row r="2446" spans="1:24" x14ac:dyDescent="0.25">
      <c r="A2446" s="58">
        <v>220260016063</v>
      </c>
      <c r="B2446" s="59" t="s">
        <v>451</v>
      </c>
      <c r="C2446" s="60">
        <v>46156</v>
      </c>
      <c r="D2446" s="58">
        <v>22026003750</v>
      </c>
      <c r="E2446" s="59" t="s">
        <v>726</v>
      </c>
      <c r="F2446" s="61">
        <v>657.01</v>
      </c>
      <c r="G2446" s="59" t="s">
        <v>3918</v>
      </c>
      <c r="H2446" s="59" t="s">
        <v>3919</v>
      </c>
      <c r="I2446" s="62">
        <v>220</v>
      </c>
      <c r="J2446" s="59" t="s">
        <v>455</v>
      </c>
      <c r="K2446" s="59" t="s">
        <v>455</v>
      </c>
      <c r="L2446" s="59" t="s">
        <v>473</v>
      </c>
      <c r="M2446" s="59" t="s">
        <v>467</v>
      </c>
      <c r="N2446" s="59" t="s">
        <v>468</v>
      </c>
      <c r="O2446" s="65" t="s">
        <v>281</v>
      </c>
      <c r="P2446" s="65" t="s">
        <v>3366</v>
      </c>
      <c r="Q2446" s="45" t="s">
        <v>396</v>
      </c>
      <c r="R2446" s="32" t="s">
        <v>231</v>
      </c>
      <c r="S2446" s="45" t="s">
        <v>69</v>
      </c>
      <c r="T2446" s="42" t="str">
        <f>VLOOKUP(Tabla1[[#This Row],[AREA]],Hoja1!A:B,2,FALSE)</f>
        <v>03. Participación ciudadana y deportes</v>
      </c>
      <c r="U2446" s="45" t="s">
        <v>192</v>
      </c>
      <c r="V2446" s="42" t="str">
        <f>VLOOKUP(Tabla1[[#This Row],[PROGRAMA]],Hoja1!A:B,2,FALSE)</f>
        <v>9241. Participación ciudadana</v>
      </c>
      <c r="W2446" s="45">
        <v>21</v>
      </c>
      <c r="X2446" s="45">
        <v>213</v>
      </c>
    </row>
    <row r="2447" spans="1:24" x14ac:dyDescent="0.25">
      <c r="A2447" s="58">
        <v>220260011016</v>
      </c>
      <c r="B2447" s="59" t="s">
        <v>451</v>
      </c>
      <c r="C2447" s="60">
        <v>46119</v>
      </c>
      <c r="D2447" s="58">
        <v>22026003160</v>
      </c>
      <c r="E2447" s="59" t="s">
        <v>2618</v>
      </c>
      <c r="F2447" s="61">
        <v>652.79999999999995</v>
      </c>
      <c r="G2447" s="59" t="s">
        <v>3920</v>
      </c>
      <c r="H2447" s="59" t="s">
        <v>3921</v>
      </c>
      <c r="I2447" s="62">
        <v>220</v>
      </c>
      <c r="J2447" s="59" t="s">
        <v>2219</v>
      </c>
      <c r="K2447" s="59" t="s">
        <v>494</v>
      </c>
      <c r="L2447" s="59" t="s">
        <v>473</v>
      </c>
      <c r="M2447" s="59" t="s">
        <v>467</v>
      </c>
      <c r="N2447" s="59" t="s">
        <v>468</v>
      </c>
      <c r="O2447" s="65" t="s">
        <v>281</v>
      </c>
      <c r="P2447" s="65" t="s">
        <v>3366</v>
      </c>
      <c r="Q2447" s="45" t="s">
        <v>396</v>
      </c>
      <c r="R2447" s="32" t="s">
        <v>231</v>
      </c>
      <c r="S2447" s="45" t="s">
        <v>261</v>
      </c>
      <c r="T2447" s="42" t="str">
        <f>VLOOKUP(Tabla1[[#This Row],[AREA]],Hoja1!A:B,2,FALSE)</f>
        <v>05. Comercio, mercados y consumo</v>
      </c>
      <c r="U2447" s="45" t="s">
        <v>174</v>
      </c>
      <c r="V2447" s="42" t="str">
        <f>VLOOKUP(Tabla1[[#This Row],[PROGRAMA]],Hoja1!A:B,2,FALSE)</f>
        <v>4312. Mercados</v>
      </c>
      <c r="W2447" s="45">
        <v>22</v>
      </c>
      <c r="X2447" s="45">
        <v>22699</v>
      </c>
    </row>
    <row r="2448" spans="1:24" x14ac:dyDescent="0.25">
      <c r="A2448" s="58">
        <v>220260018113</v>
      </c>
      <c r="B2448" s="59" t="s">
        <v>485</v>
      </c>
      <c r="C2448" s="60">
        <v>46168</v>
      </c>
      <c r="D2448" s="58">
        <v>22026001960</v>
      </c>
      <c r="E2448" s="59" t="s">
        <v>486</v>
      </c>
      <c r="F2448" s="61">
        <v>918.17</v>
      </c>
      <c r="G2448" s="59" t="s">
        <v>1403</v>
      </c>
      <c r="H2448" s="59" t="s">
        <v>3922</v>
      </c>
      <c r="I2448" s="62">
        <v>300</v>
      </c>
      <c r="J2448" s="59" t="s">
        <v>455</v>
      </c>
      <c r="K2448" s="59" t="s">
        <v>455</v>
      </c>
      <c r="L2448" s="59" t="s">
        <v>473</v>
      </c>
      <c r="M2448" s="59" t="s">
        <v>457</v>
      </c>
      <c r="N2448" s="59" t="s">
        <v>458</v>
      </c>
      <c r="O2448" s="65" t="s">
        <v>280</v>
      </c>
      <c r="P2448" s="65" t="s">
        <v>3366</v>
      </c>
      <c r="Q2448" s="45" t="s">
        <v>396</v>
      </c>
      <c r="R2448" s="32" t="s">
        <v>231</v>
      </c>
      <c r="S2448" s="45" t="s">
        <v>72</v>
      </c>
      <c r="T2448" s="42" t="str">
        <f>VLOOKUP(Tabla1[[#This Row],[AREA]],Hoja1!A:B,2,FALSE)</f>
        <v>07. Medio ambiente</v>
      </c>
      <c r="U2448" s="45" t="s">
        <v>126</v>
      </c>
      <c r="V2448" s="42" t="str">
        <f>VLOOKUP(Tabla1[[#This Row],[PROGRAMA]],Hoja1!A:B,2,FALSE)</f>
        <v>1711. Parques y jardines</v>
      </c>
      <c r="W2448" s="45">
        <v>22</v>
      </c>
      <c r="X2448" s="45">
        <v>22199</v>
      </c>
    </row>
    <row r="2449" spans="1:24" x14ac:dyDescent="0.25">
      <c r="A2449" s="58">
        <v>220260018115</v>
      </c>
      <c r="B2449" s="59" t="s">
        <v>485</v>
      </c>
      <c r="C2449" s="60">
        <v>46168</v>
      </c>
      <c r="D2449" s="58">
        <v>22026001960</v>
      </c>
      <c r="E2449" s="59" t="s">
        <v>486</v>
      </c>
      <c r="F2449" s="61">
        <v>871.74</v>
      </c>
      <c r="G2449" s="59" t="s">
        <v>1403</v>
      </c>
      <c r="H2449" s="59" t="s">
        <v>3923</v>
      </c>
      <c r="I2449" s="62">
        <v>300</v>
      </c>
      <c r="J2449" s="59" t="s">
        <v>455</v>
      </c>
      <c r="K2449" s="59" t="s">
        <v>455</v>
      </c>
      <c r="L2449" s="59" t="s">
        <v>473</v>
      </c>
      <c r="M2449" s="59" t="s">
        <v>457</v>
      </c>
      <c r="N2449" s="59" t="s">
        <v>458</v>
      </c>
      <c r="O2449" s="65" t="s">
        <v>280</v>
      </c>
      <c r="P2449" s="65" t="s">
        <v>3366</v>
      </c>
      <c r="Q2449" s="45" t="s">
        <v>396</v>
      </c>
      <c r="R2449" s="32" t="s">
        <v>231</v>
      </c>
      <c r="S2449" s="45" t="s">
        <v>72</v>
      </c>
      <c r="T2449" s="42" t="str">
        <f>VLOOKUP(Tabla1[[#This Row],[AREA]],Hoja1!A:B,2,FALSE)</f>
        <v>07. Medio ambiente</v>
      </c>
      <c r="U2449" s="45" t="s">
        <v>126</v>
      </c>
      <c r="V2449" s="42" t="str">
        <f>VLOOKUP(Tabla1[[#This Row],[PROGRAMA]],Hoja1!A:B,2,FALSE)</f>
        <v>1711. Parques y jardines</v>
      </c>
      <c r="W2449" s="45">
        <v>22</v>
      </c>
      <c r="X2449" s="45">
        <v>22199</v>
      </c>
    </row>
    <row r="2450" spans="1:24" x14ac:dyDescent="0.25">
      <c r="A2450" s="58">
        <v>220260016424</v>
      </c>
      <c r="B2450" s="59" t="s">
        <v>485</v>
      </c>
      <c r="C2450" s="60">
        <v>46157</v>
      </c>
      <c r="D2450" s="58">
        <v>22026002240</v>
      </c>
      <c r="E2450" s="59" t="s">
        <v>2611</v>
      </c>
      <c r="F2450" s="61">
        <v>558.54</v>
      </c>
      <c r="G2450" s="59" t="s">
        <v>3298</v>
      </c>
      <c r="H2450" s="59" t="s">
        <v>3924</v>
      </c>
      <c r="I2450" s="62">
        <v>300</v>
      </c>
      <c r="J2450" s="59" t="s">
        <v>455</v>
      </c>
      <c r="K2450" s="59" t="s">
        <v>455</v>
      </c>
      <c r="L2450" s="59" t="s">
        <v>456</v>
      </c>
      <c r="M2450" s="59" t="s">
        <v>457</v>
      </c>
      <c r="N2450" s="59" t="s">
        <v>458</v>
      </c>
      <c r="O2450" s="65" t="s">
        <v>280</v>
      </c>
      <c r="P2450" s="65" t="s">
        <v>3366</v>
      </c>
      <c r="Q2450" s="45" t="s">
        <v>396</v>
      </c>
      <c r="R2450" s="32" t="s">
        <v>231</v>
      </c>
      <c r="S2450" s="45" t="s">
        <v>262</v>
      </c>
      <c r="T2450" s="42" t="str">
        <f>VLOOKUP(Tabla1[[#This Row],[AREA]],Hoja1!A:B,2,FALSE)</f>
        <v>11. Salud pública y seguridad ciudadana</v>
      </c>
      <c r="U2450" s="45" t="s">
        <v>106</v>
      </c>
      <c r="V2450" s="42" t="str">
        <f>VLOOKUP(Tabla1[[#This Row],[PROGRAMA]],Hoja1!A:B,2,FALSE)</f>
        <v>1321. Policía municipal</v>
      </c>
      <c r="W2450" s="45">
        <v>21</v>
      </c>
      <c r="X2450" s="45">
        <v>214</v>
      </c>
    </row>
    <row r="2451" spans="1:24" x14ac:dyDescent="0.25">
      <c r="A2451" s="58">
        <v>220260019646</v>
      </c>
      <c r="B2451" s="59" t="s">
        <v>485</v>
      </c>
      <c r="C2451" s="60">
        <v>46171</v>
      </c>
      <c r="D2451" s="58">
        <v>22026001960</v>
      </c>
      <c r="E2451" s="59" t="s">
        <v>486</v>
      </c>
      <c r="F2451" s="61">
        <v>837.67</v>
      </c>
      <c r="G2451" s="59" t="s">
        <v>1403</v>
      </c>
      <c r="H2451" s="59" t="s">
        <v>3925</v>
      </c>
      <c r="I2451" s="62">
        <v>300</v>
      </c>
      <c r="J2451" s="59" t="s">
        <v>455</v>
      </c>
      <c r="K2451" s="59" t="s">
        <v>455</v>
      </c>
      <c r="L2451" s="59" t="s">
        <v>473</v>
      </c>
      <c r="M2451" s="59" t="s">
        <v>457</v>
      </c>
      <c r="N2451" s="59" t="s">
        <v>458</v>
      </c>
      <c r="O2451" s="65" t="s">
        <v>280</v>
      </c>
      <c r="P2451" s="65" t="s">
        <v>3366</v>
      </c>
      <c r="Q2451" s="45" t="s">
        <v>396</v>
      </c>
      <c r="R2451" s="32" t="s">
        <v>231</v>
      </c>
      <c r="S2451" s="45" t="s">
        <v>72</v>
      </c>
      <c r="T2451" s="42" t="str">
        <f>VLOOKUP(Tabla1[[#This Row],[AREA]],Hoja1!A:B,2,FALSE)</f>
        <v>07. Medio ambiente</v>
      </c>
      <c r="U2451" s="45" t="s">
        <v>126</v>
      </c>
      <c r="V2451" s="42" t="str">
        <f>VLOOKUP(Tabla1[[#This Row],[PROGRAMA]],Hoja1!A:B,2,FALSE)</f>
        <v>1711. Parques y jardines</v>
      </c>
      <c r="W2451" s="45">
        <v>22</v>
      </c>
      <c r="X2451" s="45">
        <v>22199</v>
      </c>
    </row>
    <row r="2452" spans="1:24" x14ac:dyDescent="0.25">
      <c r="A2452" s="58">
        <v>220260018201</v>
      </c>
      <c r="B2452" s="59" t="s">
        <v>485</v>
      </c>
      <c r="C2452" s="60">
        <v>46168</v>
      </c>
      <c r="D2452" s="58">
        <v>22026002189</v>
      </c>
      <c r="E2452" s="59" t="s">
        <v>537</v>
      </c>
      <c r="F2452" s="61">
        <v>766.18</v>
      </c>
      <c r="G2452" s="59" t="s">
        <v>1403</v>
      </c>
      <c r="H2452" s="59" t="s">
        <v>3926</v>
      </c>
      <c r="I2452" s="62">
        <v>300</v>
      </c>
      <c r="J2452" s="59" t="s">
        <v>455</v>
      </c>
      <c r="K2452" s="59" t="s">
        <v>455</v>
      </c>
      <c r="L2452" s="59" t="s">
        <v>473</v>
      </c>
      <c r="M2452" s="59" t="s">
        <v>457</v>
      </c>
      <c r="N2452" s="59" t="s">
        <v>458</v>
      </c>
      <c r="O2452" s="65" t="s">
        <v>280</v>
      </c>
      <c r="P2452" s="65" t="s">
        <v>3366</v>
      </c>
      <c r="Q2452" s="45" t="s">
        <v>396</v>
      </c>
      <c r="R2452" s="32" t="s">
        <v>231</v>
      </c>
      <c r="S2452" s="45" t="s">
        <v>262</v>
      </c>
      <c r="T2452" s="42" t="str">
        <f>VLOOKUP(Tabla1[[#This Row],[AREA]],Hoja1!A:B,2,FALSE)</f>
        <v>11. Salud pública y seguridad ciudadana</v>
      </c>
      <c r="U2452" s="45" t="s">
        <v>112</v>
      </c>
      <c r="V2452" s="42" t="str">
        <f>VLOOKUP(Tabla1[[#This Row],[PROGRAMA]],Hoja1!A:B,2,FALSE)</f>
        <v>1361. Prevención y extinción de incencios</v>
      </c>
      <c r="W2452" s="45">
        <v>22</v>
      </c>
      <c r="X2452" s="45">
        <v>22199</v>
      </c>
    </row>
    <row r="2453" spans="1:24" x14ac:dyDescent="0.25">
      <c r="A2453" s="58">
        <v>220260019604</v>
      </c>
      <c r="B2453" s="59" t="s">
        <v>485</v>
      </c>
      <c r="C2453" s="60">
        <v>46171</v>
      </c>
      <c r="D2453" s="58">
        <v>22026001960</v>
      </c>
      <c r="E2453" s="59" t="s">
        <v>486</v>
      </c>
      <c r="F2453" s="61">
        <v>738.41</v>
      </c>
      <c r="G2453" s="59" t="s">
        <v>1403</v>
      </c>
      <c r="H2453" s="59" t="s">
        <v>3927</v>
      </c>
      <c r="I2453" s="62">
        <v>300</v>
      </c>
      <c r="J2453" s="59" t="s">
        <v>455</v>
      </c>
      <c r="K2453" s="59" t="s">
        <v>455</v>
      </c>
      <c r="L2453" s="59" t="s">
        <v>473</v>
      </c>
      <c r="M2453" s="59" t="s">
        <v>457</v>
      </c>
      <c r="N2453" s="59" t="s">
        <v>458</v>
      </c>
      <c r="O2453" s="65" t="s">
        <v>280</v>
      </c>
      <c r="P2453" s="65" t="s">
        <v>3366</v>
      </c>
      <c r="Q2453" s="45" t="s">
        <v>396</v>
      </c>
      <c r="R2453" s="32" t="s">
        <v>231</v>
      </c>
      <c r="S2453" s="45" t="s">
        <v>72</v>
      </c>
      <c r="T2453" s="42" t="str">
        <f>VLOOKUP(Tabla1[[#This Row],[AREA]],Hoja1!A:B,2,FALSE)</f>
        <v>07. Medio ambiente</v>
      </c>
      <c r="U2453" s="45" t="s">
        <v>126</v>
      </c>
      <c r="V2453" s="42" t="str">
        <f>VLOOKUP(Tabla1[[#This Row],[PROGRAMA]],Hoja1!A:B,2,FALSE)</f>
        <v>1711. Parques y jardines</v>
      </c>
      <c r="W2453" s="45">
        <v>22</v>
      </c>
      <c r="X2453" s="45">
        <v>22199</v>
      </c>
    </row>
    <row r="2454" spans="1:24" x14ac:dyDescent="0.25">
      <c r="A2454" s="58">
        <v>220260012573</v>
      </c>
      <c r="B2454" s="59" t="s">
        <v>485</v>
      </c>
      <c r="C2454" s="60">
        <v>46132</v>
      </c>
      <c r="D2454" s="58">
        <v>22026000436</v>
      </c>
      <c r="E2454" s="59" t="s">
        <v>535</v>
      </c>
      <c r="F2454" s="61">
        <v>585.70000000000005</v>
      </c>
      <c r="G2454" s="59" t="s">
        <v>1403</v>
      </c>
      <c r="H2454" s="59" t="s">
        <v>3928</v>
      </c>
      <c r="I2454" s="62">
        <v>300</v>
      </c>
      <c r="J2454" s="59" t="s">
        <v>455</v>
      </c>
      <c r="K2454" s="59" t="s">
        <v>455</v>
      </c>
      <c r="L2454" s="59" t="s">
        <v>473</v>
      </c>
      <c r="M2454" s="59" t="s">
        <v>457</v>
      </c>
      <c r="N2454" s="59" t="s">
        <v>458</v>
      </c>
      <c r="O2454" s="65" t="s">
        <v>280</v>
      </c>
      <c r="P2454" s="65" t="s">
        <v>3366</v>
      </c>
      <c r="Q2454" s="45" t="s">
        <v>396</v>
      </c>
      <c r="R2454" s="32" t="s">
        <v>231</v>
      </c>
      <c r="S2454" s="45" t="s">
        <v>69</v>
      </c>
      <c r="T2454" s="42" t="str">
        <f>VLOOKUP(Tabla1[[#This Row],[AREA]],Hoja1!A:B,2,FALSE)</f>
        <v>03. Participación ciudadana y deportes</v>
      </c>
      <c r="U2454" s="45" t="s">
        <v>192</v>
      </c>
      <c r="V2454" s="42" t="str">
        <f>VLOOKUP(Tabla1[[#This Row],[PROGRAMA]],Hoja1!A:B,2,FALSE)</f>
        <v>9241. Participación ciudadana</v>
      </c>
      <c r="W2454" s="45">
        <v>21</v>
      </c>
      <c r="X2454" s="45">
        <v>212</v>
      </c>
    </row>
    <row r="2455" spans="1:24" x14ac:dyDescent="0.25">
      <c r="A2455" s="58">
        <v>220260016462</v>
      </c>
      <c r="B2455" s="59" t="s">
        <v>485</v>
      </c>
      <c r="C2455" s="60">
        <v>46157</v>
      </c>
      <c r="D2455" s="58">
        <v>22026002189</v>
      </c>
      <c r="E2455" s="59" t="s">
        <v>537</v>
      </c>
      <c r="F2455" s="61">
        <v>515.70000000000005</v>
      </c>
      <c r="G2455" s="59" t="s">
        <v>1403</v>
      </c>
      <c r="H2455" s="59" t="s">
        <v>3929</v>
      </c>
      <c r="I2455" s="62">
        <v>300</v>
      </c>
      <c r="J2455" s="59" t="s">
        <v>455</v>
      </c>
      <c r="K2455" s="59" t="s">
        <v>455</v>
      </c>
      <c r="L2455" s="59" t="s">
        <v>473</v>
      </c>
      <c r="M2455" s="59" t="s">
        <v>457</v>
      </c>
      <c r="N2455" s="59" t="s">
        <v>458</v>
      </c>
      <c r="O2455" s="65" t="s">
        <v>280</v>
      </c>
      <c r="P2455" s="65" t="s">
        <v>3366</v>
      </c>
      <c r="Q2455" s="45" t="s">
        <v>396</v>
      </c>
      <c r="R2455" s="32" t="s">
        <v>231</v>
      </c>
      <c r="S2455" s="45" t="s">
        <v>262</v>
      </c>
      <c r="T2455" s="42" t="str">
        <f>VLOOKUP(Tabla1[[#This Row],[AREA]],Hoja1!A:B,2,FALSE)</f>
        <v>11. Salud pública y seguridad ciudadana</v>
      </c>
      <c r="U2455" s="45" t="s">
        <v>112</v>
      </c>
      <c r="V2455" s="42" t="str">
        <f>VLOOKUP(Tabla1[[#This Row],[PROGRAMA]],Hoja1!A:B,2,FALSE)</f>
        <v>1361. Prevención y extinción de incencios</v>
      </c>
      <c r="W2455" s="45">
        <v>22</v>
      </c>
      <c r="X2455" s="45">
        <v>22199</v>
      </c>
    </row>
    <row r="2456" spans="1:24" x14ac:dyDescent="0.25">
      <c r="A2456" s="58">
        <v>220260018041</v>
      </c>
      <c r="B2456" s="59" t="s">
        <v>485</v>
      </c>
      <c r="C2456" s="60">
        <v>46168</v>
      </c>
      <c r="D2456" s="58">
        <v>22026001960</v>
      </c>
      <c r="E2456" s="59" t="s">
        <v>486</v>
      </c>
      <c r="F2456" s="61">
        <v>514.14</v>
      </c>
      <c r="G2456" s="59" t="s">
        <v>1403</v>
      </c>
      <c r="H2456" s="59" t="s">
        <v>3930</v>
      </c>
      <c r="I2456" s="62">
        <v>300</v>
      </c>
      <c r="J2456" s="59" t="s">
        <v>455</v>
      </c>
      <c r="K2456" s="59" t="s">
        <v>455</v>
      </c>
      <c r="L2456" s="59" t="s">
        <v>473</v>
      </c>
      <c r="M2456" s="59" t="s">
        <v>457</v>
      </c>
      <c r="N2456" s="59" t="s">
        <v>458</v>
      </c>
      <c r="O2456" s="65" t="s">
        <v>280</v>
      </c>
      <c r="P2456" s="65" t="s">
        <v>3366</v>
      </c>
      <c r="Q2456" s="45" t="s">
        <v>396</v>
      </c>
      <c r="R2456" s="32" t="s">
        <v>231</v>
      </c>
      <c r="S2456" s="45" t="s">
        <v>72</v>
      </c>
      <c r="T2456" s="42" t="str">
        <f>VLOOKUP(Tabla1[[#This Row],[AREA]],Hoja1!A:B,2,FALSE)</f>
        <v>07. Medio ambiente</v>
      </c>
      <c r="U2456" s="45" t="s">
        <v>126</v>
      </c>
      <c r="V2456" s="42" t="str">
        <f>VLOOKUP(Tabla1[[#This Row],[PROGRAMA]],Hoja1!A:B,2,FALSE)</f>
        <v>1711. Parques y jardines</v>
      </c>
      <c r="W2456" s="45">
        <v>22</v>
      </c>
      <c r="X2456" s="45">
        <v>22199</v>
      </c>
    </row>
    <row r="2457" spans="1:24" x14ac:dyDescent="0.25">
      <c r="A2457" s="58">
        <v>220260018153</v>
      </c>
      <c r="B2457" s="59" t="s">
        <v>485</v>
      </c>
      <c r="C2457" s="60">
        <v>46168</v>
      </c>
      <c r="D2457" s="58">
        <v>22026000437</v>
      </c>
      <c r="E2457" s="59" t="s">
        <v>726</v>
      </c>
      <c r="F2457" s="61">
        <v>460.97</v>
      </c>
      <c r="G2457" s="59" t="s">
        <v>1403</v>
      </c>
      <c r="H2457" s="59" t="s">
        <v>3931</v>
      </c>
      <c r="I2457" s="62">
        <v>300</v>
      </c>
      <c r="J2457" s="59" t="s">
        <v>455</v>
      </c>
      <c r="K2457" s="59" t="s">
        <v>455</v>
      </c>
      <c r="L2457" s="59" t="s">
        <v>473</v>
      </c>
      <c r="M2457" s="59" t="s">
        <v>457</v>
      </c>
      <c r="N2457" s="59" t="s">
        <v>458</v>
      </c>
      <c r="O2457" s="65" t="s">
        <v>280</v>
      </c>
      <c r="P2457" s="65" t="s">
        <v>3366</v>
      </c>
      <c r="Q2457" s="45" t="s">
        <v>396</v>
      </c>
      <c r="R2457" s="32" t="s">
        <v>231</v>
      </c>
      <c r="S2457" s="45" t="s">
        <v>69</v>
      </c>
      <c r="T2457" s="42" t="str">
        <f>VLOOKUP(Tabla1[[#This Row],[AREA]],Hoja1!A:B,2,FALSE)</f>
        <v>03. Participación ciudadana y deportes</v>
      </c>
      <c r="U2457" s="45" t="s">
        <v>192</v>
      </c>
      <c r="V2457" s="42" t="str">
        <f>VLOOKUP(Tabla1[[#This Row],[PROGRAMA]],Hoja1!A:B,2,FALSE)</f>
        <v>9241. Participación ciudadana</v>
      </c>
      <c r="W2457" s="45">
        <v>21</v>
      </c>
      <c r="X2457" s="45">
        <v>213</v>
      </c>
    </row>
    <row r="2458" spans="1:24" x14ac:dyDescent="0.25">
      <c r="A2458" s="58">
        <v>220260012549</v>
      </c>
      <c r="B2458" s="59" t="s">
        <v>485</v>
      </c>
      <c r="C2458" s="60">
        <v>46132</v>
      </c>
      <c r="D2458" s="58">
        <v>22026001960</v>
      </c>
      <c r="E2458" s="59" t="s">
        <v>486</v>
      </c>
      <c r="F2458" s="61">
        <v>374.3</v>
      </c>
      <c r="G2458" s="59" t="s">
        <v>1403</v>
      </c>
      <c r="H2458" s="59" t="s">
        <v>3932</v>
      </c>
      <c r="I2458" s="62">
        <v>300</v>
      </c>
      <c r="J2458" s="59" t="s">
        <v>455</v>
      </c>
      <c r="K2458" s="59" t="s">
        <v>455</v>
      </c>
      <c r="L2458" s="59" t="s">
        <v>473</v>
      </c>
      <c r="M2458" s="59" t="s">
        <v>457</v>
      </c>
      <c r="N2458" s="59" t="s">
        <v>458</v>
      </c>
      <c r="O2458" s="65" t="s">
        <v>280</v>
      </c>
      <c r="P2458" s="65" t="s">
        <v>3366</v>
      </c>
      <c r="Q2458" s="45" t="s">
        <v>396</v>
      </c>
      <c r="R2458" s="32" t="s">
        <v>231</v>
      </c>
      <c r="S2458" s="45" t="s">
        <v>72</v>
      </c>
      <c r="T2458" s="42" t="str">
        <f>VLOOKUP(Tabla1[[#This Row],[AREA]],Hoja1!A:B,2,FALSE)</f>
        <v>07. Medio ambiente</v>
      </c>
      <c r="U2458" s="45" t="s">
        <v>126</v>
      </c>
      <c r="V2458" s="42" t="str">
        <f>VLOOKUP(Tabla1[[#This Row],[PROGRAMA]],Hoja1!A:B,2,FALSE)</f>
        <v>1711. Parques y jardines</v>
      </c>
      <c r="W2458" s="45">
        <v>22</v>
      </c>
      <c r="X2458" s="45">
        <v>22199</v>
      </c>
    </row>
    <row r="2459" spans="1:24" x14ac:dyDescent="0.25">
      <c r="A2459" s="58">
        <v>220260015922</v>
      </c>
      <c r="B2459" s="59" t="s">
        <v>485</v>
      </c>
      <c r="C2459" s="60">
        <v>46154</v>
      </c>
      <c r="D2459" s="58">
        <v>22026000422</v>
      </c>
      <c r="E2459" s="59" t="s">
        <v>2707</v>
      </c>
      <c r="F2459" s="61">
        <v>273.36</v>
      </c>
      <c r="G2459" s="59" t="s">
        <v>1403</v>
      </c>
      <c r="H2459" s="59" t="s">
        <v>2708</v>
      </c>
      <c r="I2459" s="62">
        <v>300</v>
      </c>
      <c r="J2459" s="59" t="s">
        <v>455</v>
      </c>
      <c r="K2459" s="59" t="s">
        <v>455</v>
      </c>
      <c r="L2459" s="59" t="s">
        <v>473</v>
      </c>
      <c r="M2459" s="59" t="s">
        <v>457</v>
      </c>
      <c r="N2459" s="59" t="s">
        <v>458</v>
      </c>
      <c r="O2459" s="65" t="s">
        <v>280</v>
      </c>
      <c r="P2459" s="65" t="s">
        <v>3366</v>
      </c>
      <c r="Q2459" s="45" t="s">
        <v>396</v>
      </c>
      <c r="R2459" s="32" t="s">
        <v>231</v>
      </c>
      <c r="S2459" s="45" t="s">
        <v>262</v>
      </c>
      <c r="T2459" s="42" t="str">
        <f>VLOOKUP(Tabla1[[#This Row],[AREA]],Hoja1!A:B,2,FALSE)</f>
        <v>11. Salud pública y seguridad ciudadana</v>
      </c>
      <c r="U2459" s="45" t="s">
        <v>118</v>
      </c>
      <c r="V2459" s="42" t="str">
        <f>VLOOKUP(Tabla1[[#This Row],[PROGRAMA]],Hoja1!A:B,2,FALSE)</f>
        <v>1621. Recogida de residuos</v>
      </c>
      <c r="W2459" s="45">
        <v>22</v>
      </c>
      <c r="X2459" s="45">
        <v>22199</v>
      </c>
    </row>
    <row r="2460" spans="1:24" x14ac:dyDescent="0.25">
      <c r="A2460" s="58">
        <v>220260019500</v>
      </c>
      <c r="B2460" s="59" t="s">
        <v>485</v>
      </c>
      <c r="C2460" s="60">
        <v>46171</v>
      </c>
      <c r="D2460" s="58">
        <v>22026000422</v>
      </c>
      <c r="E2460" s="59" t="s">
        <v>2707</v>
      </c>
      <c r="F2460" s="61">
        <v>214.9</v>
      </c>
      <c r="G2460" s="59" t="s">
        <v>1403</v>
      </c>
      <c r="H2460" s="59" t="s">
        <v>2708</v>
      </c>
      <c r="I2460" s="62">
        <v>300</v>
      </c>
      <c r="J2460" s="59" t="s">
        <v>455</v>
      </c>
      <c r="K2460" s="59" t="s">
        <v>455</v>
      </c>
      <c r="L2460" s="59" t="s">
        <v>473</v>
      </c>
      <c r="M2460" s="59" t="s">
        <v>457</v>
      </c>
      <c r="N2460" s="59" t="s">
        <v>458</v>
      </c>
      <c r="O2460" s="65" t="s">
        <v>280</v>
      </c>
      <c r="P2460" s="65" t="s">
        <v>3366</v>
      </c>
      <c r="Q2460" s="45" t="s">
        <v>396</v>
      </c>
      <c r="R2460" s="32" t="s">
        <v>231</v>
      </c>
      <c r="S2460" s="45" t="s">
        <v>262</v>
      </c>
      <c r="T2460" s="42" t="str">
        <f>VLOOKUP(Tabla1[[#This Row],[AREA]],Hoja1!A:B,2,FALSE)</f>
        <v>11. Salud pública y seguridad ciudadana</v>
      </c>
      <c r="U2460" s="45" t="s">
        <v>118</v>
      </c>
      <c r="V2460" s="42" t="str">
        <f>VLOOKUP(Tabla1[[#This Row],[PROGRAMA]],Hoja1!A:B,2,FALSE)</f>
        <v>1621. Recogida de residuos</v>
      </c>
      <c r="W2460" s="45">
        <v>22</v>
      </c>
      <c r="X2460" s="45">
        <v>22199</v>
      </c>
    </row>
    <row r="2461" spans="1:24" x14ac:dyDescent="0.25">
      <c r="A2461" s="58">
        <v>220260011163</v>
      </c>
      <c r="B2461" s="59" t="s">
        <v>485</v>
      </c>
      <c r="C2461" s="60">
        <v>46120</v>
      </c>
      <c r="D2461" s="58">
        <v>22026001284</v>
      </c>
      <c r="E2461" s="59" t="s">
        <v>509</v>
      </c>
      <c r="F2461" s="61">
        <v>184.69</v>
      </c>
      <c r="G2461" s="59" t="s">
        <v>1403</v>
      </c>
      <c r="H2461" s="59" t="s">
        <v>3933</v>
      </c>
      <c r="I2461" s="62">
        <v>300</v>
      </c>
      <c r="J2461" s="59" t="s">
        <v>455</v>
      </c>
      <c r="K2461" s="59" t="s">
        <v>455</v>
      </c>
      <c r="L2461" s="59" t="s">
        <v>473</v>
      </c>
      <c r="M2461" s="59" t="s">
        <v>457</v>
      </c>
      <c r="N2461" s="59" t="s">
        <v>458</v>
      </c>
      <c r="O2461" s="65" t="s">
        <v>280</v>
      </c>
      <c r="P2461" s="65" t="s">
        <v>3366</v>
      </c>
      <c r="Q2461" s="45" t="s">
        <v>396</v>
      </c>
      <c r="R2461" s="32" t="s">
        <v>231</v>
      </c>
      <c r="S2461" s="45" t="s">
        <v>75</v>
      </c>
      <c r="T2461" s="42" t="str">
        <f>VLOOKUP(Tabla1[[#This Row],[AREA]],Hoja1!A:B,2,FALSE)</f>
        <v>10. Personas mayores, familia y servicios sociales</v>
      </c>
      <c r="U2461" s="45" t="s">
        <v>132</v>
      </c>
      <c r="V2461" s="42" t="str">
        <f>VLOOKUP(Tabla1[[#This Row],[PROGRAMA]],Hoja1!A:B,2,FALSE)</f>
        <v>2312. Iniciativas sociales</v>
      </c>
      <c r="W2461" s="45">
        <v>21</v>
      </c>
      <c r="X2461" s="45">
        <v>212</v>
      </c>
    </row>
    <row r="2462" spans="1:24" x14ac:dyDescent="0.25">
      <c r="A2462" s="58">
        <v>220260015906</v>
      </c>
      <c r="B2462" s="59" t="s">
        <v>485</v>
      </c>
      <c r="C2462" s="60">
        <v>46154</v>
      </c>
      <c r="D2462" s="58">
        <v>22026000422</v>
      </c>
      <c r="E2462" s="59" t="s">
        <v>2707</v>
      </c>
      <c r="F2462" s="61">
        <v>115.13</v>
      </c>
      <c r="G2462" s="59" t="s">
        <v>1403</v>
      </c>
      <c r="H2462" s="59" t="s">
        <v>2708</v>
      </c>
      <c r="I2462" s="62">
        <v>300</v>
      </c>
      <c r="J2462" s="59" t="s">
        <v>455</v>
      </c>
      <c r="K2462" s="59" t="s">
        <v>455</v>
      </c>
      <c r="L2462" s="59" t="s">
        <v>473</v>
      </c>
      <c r="M2462" s="59" t="s">
        <v>457</v>
      </c>
      <c r="N2462" s="59" t="s">
        <v>458</v>
      </c>
      <c r="O2462" s="65" t="s">
        <v>280</v>
      </c>
      <c r="P2462" s="65" t="s">
        <v>3366</v>
      </c>
      <c r="Q2462" s="45" t="s">
        <v>396</v>
      </c>
      <c r="R2462" s="32" t="s">
        <v>231</v>
      </c>
      <c r="S2462" s="45" t="s">
        <v>262</v>
      </c>
      <c r="T2462" s="42" t="str">
        <f>VLOOKUP(Tabla1[[#This Row],[AREA]],Hoja1!A:B,2,FALSE)</f>
        <v>11. Salud pública y seguridad ciudadana</v>
      </c>
      <c r="U2462" s="45" t="s">
        <v>118</v>
      </c>
      <c r="V2462" s="42" t="str">
        <f>VLOOKUP(Tabla1[[#This Row],[PROGRAMA]],Hoja1!A:B,2,FALSE)</f>
        <v>1621. Recogida de residuos</v>
      </c>
      <c r="W2462" s="45">
        <v>22</v>
      </c>
      <c r="X2462" s="45">
        <v>22199</v>
      </c>
    </row>
    <row r="2463" spans="1:24" x14ac:dyDescent="0.25">
      <c r="A2463" s="58">
        <v>220260016484</v>
      </c>
      <c r="B2463" s="59" t="s">
        <v>485</v>
      </c>
      <c r="C2463" s="60">
        <v>46157</v>
      </c>
      <c r="D2463" s="58">
        <v>22026002245</v>
      </c>
      <c r="E2463" s="59" t="s">
        <v>590</v>
      </c>
      <c r="F2463" s="61">
        <v>102.49</v>
      </c>
      <c r="G2463" s="59" t="s">
        <v>1403</v>
      </c>
      <c r="H2463" s="59" t="s">
        <v>3934</v>
      </c>
      <c r="I2463" s="62">
        <v>300</v>
      </c>
      <c r="J2463" s="59" t="s">
        <v>455</v>
      </c>
      <c r="K2463" s="59" t="s">
        <v>455</v>
      </c>
      <c r="L2463" s="59" t="s">
        <v>473</v>
      </c>
      <c r="M2463" s="59" t="s">
        <v>457</v>
      </c>
      <c r="N2463" s="59" t="s">
        <v>458</v>
      </c>
      <c r="O2463" s="65" t="s">
        <v>280</v>
      </c>
      <c r="P2463" s="65" t="s">
        <v>3366</v>
      </c>
      <c r="Q2463" s="45" t="s">
        <v>396</v>
      </c>
      <c r="R2463" s="32" t="s">
        <v>231</v>
      </c>
      <c r="S2463" s="45" t="s">
        <v>262</v>
      </c>
      <c r="T2463" s="42" t="str">
        <f>VLOOKUP(Tabla1[[#This Row],[AREA]],Hoja1!A:B,2,FALSE)</f>
        <v>11. Salud pública y seguridad ciudadana</v>
      </c>
      <c r="U2463" s="45" t="s">
        <v>106</v>
      </c>
      <c r="V2463" s="42" t="str">
        <f>VLOOKUP(Tabla1[[#This Row],[PROGRAMA]],Hoja1!A:B,2,FALSE)</f>
        <v>1321. Policía municipal</v>
      </c>
      <c r="W2463" s="45">
        <v>21</v>
      </c>
      <c r="X2463" s="45">
        <v>213</v>
      </c>
    </row>
    <row r="2464" spans="1:24" x14ac:dyDescent="0.25">
      <c r="A2464" s="58">
        <v>220260017081</v>
      </c>
      <c r="B2464" s="59" t="s">
        <v>485</v>
      </c>
      <c r="C2464" s="60">
        <v>46161</v>
      </c>
      <c r="D2464" s="58">
        <v>22026001022</v>
      </c>
      <c r="E2464" s="59" t="s">
        <v>540</v>
      </c>
      <c r="F2464" s="61">
        <v>100.91</v>
      </c>
      <c r="G2464" s="59" t="s">
        <v>1403</v>
      </c>
      <c r="H2464" s="59" t="s">
        <v>3935</v>
      </c>
      <c r="I2464" s="62">
        <v>300</v>
      </c>
      <c r="J2464" s="59" t="s">
        <v>455</v>
      </c>
      <c r="K2464" s="59" t="s">
        <v>455</v>
      </c>
      <c r="L2464" s="59" t="s">
        <v>473</v>
      </c>
      <c r="M2464" s="59" t="s">
        <v>457</v>
      </c>
      <c r="N2464" s="59" t="s">
        <v>458</v>
      </c>
      <c r="O2464" s="65" t="s">
        <v>280</v>
      </c>
      <c r="P2464" s="65" t="s">
        <v>3366</v>
      </c>
      <c r="Q2464" s="45" t="s">
        <v>396</v>
      </c>
      <c r="R2464" s="32" t="s">
        <v>231</v>
      </c>
      <c r="S2464" s="45" t="s">
        <v>75</v>
      </c>
      <c r="T2464" s="42" t="str">
        <f>VLOOKUP(Tabla1[[#This Row],[AREA]],Hoja1!A:B,2,FALSE)</f>
        <v>10. Personas mayores, familia y servicios sociales</v>
      </c>
      <c r="U2464" s="45" t="s">
        <v>130</v>
      </c>
      <c r="V2464" s="42" t="str">
        <f>VLOOKUP(Tabla1[[#This Row],[PROGRAMA]],Hoja1!A:B,2,FALSE)</f>
        <v>2311. Intervención social</v>
      </c>
      <c r="W2464" s="45">
        <v>21</v>
      </c>
      <c r="X2464" s="45">
        <v>212</v>
      </c>
    </row>
    <row r="2465" spans="1:24" x14ac:dyDescent="0.25">
      <c r="A2465" s="58">
        <v>220260019558</v>
      </c>
      <c r="B2465" s="59" t="s">
        <v>485</v>
      </c>
      <c r="C2465" s="60">
        <v>46171</v>
      </c>
      <c r="D2465" s="58">
        <v>22026002122</v>
      </c>
      <c r="E2465" s="59" t="s">
        <v>847</v>
      </c>
      <c r="F2465" s="61">
        <v>623.69000000000005</v>
      </c>
      <c r="G2465" s="59" t="s">
        <v>3936</v>
      </c>
      <c r="H2465" s="59" t="s">
        <v>3937</v>
      </c>
      <c r="I2465" s="62">
        <v>300</v>
      </c>
      <c r="J2465" s="59" t="s">
        <v>455</v>
      </c>
      <c r="K2465" s="59" t="s">
        <v>455</v>
      </c>
      <c r="L2465" s="59" t="s">
        <v>473</v>
      </c>
      <c r="M2465" s="59" t="s">
        <v>457</v>
      </c>
      <c r="N2465" s="59" t="s">
        <v>458</v>
      </c>
      <c r="O2465" s="65" t="s">
        <v>280</v>
      </c>
      <c r="P2465" s="65" t="s">
        <v>3366</v>
      </c>
      <c r="Q2465" s="45" t="s">
        <v>396</v>
      </c>
      <c r="R2465" s="32" t="s">
        <v>231</v>
      </c>
      <c r="S2465" s="45" t="s">
        <v>73</v>
      </c>
      <c r="T2465" s="42" t="str">
        <f>VLOOKUP(Tabla1[[#This Row],[AREA]],Hoja1!A:B,2,FALSE)</f>
        <v>08. Tráfico y movilidad</v>
      </c>
      <c r="U2465" s="45" t="s">
        <v>117</v>
      </c>
      <c r="V2465" s="42" t="str">
        <f>VLOOKUP(Tabla1[[#This Row],[PROGRAMA]],Hoja1!A:B,2,FALSE)</f>
        <v>1532. Pavimentación vias públicas y otros servicios urbanísticos</v>
      </c>
      <c r="W2465" s="45">
        <v>21</v>
      </c>
      <c r="X2465" s="45">
        <v>210</v>
      </c>
    </row>
    <row r="2466" spans="1:24" x14ac:dyDescent="0.25">
      <c r="A2466" s="58">
        <v>220260015474</v>
      </c>
      <c r="B2466" s="59" t="s">
        <v>451</v>
      </c>
      <c r="C2466" s="60">
        <v>46150</v>
      </c>
      <c r="D2466" s="58">
        <v>22026003652</v>
      </c>
      <c r="E2466" s="59" t="s">
        <v>2618</v>
      </c>
      <c r="F2466" s="61">
        <v>617.1</v>
      </c>
      <c r="G2466" s="59" t="s">
        <v>3938</v>
      </c>
      <c r="H2466" s="59" t="s">
        <v>3939</v>
      </c>
      <c r="I2466" s="62">
        <v>220</v>
      </c>
      <c r="J2466" s="59" t="s">
        <v>2083</v>
      </c>
      <c r="K2466" s="59" t="s">
        <v>455</v>
      </c>
      <c r="L2466" s="59" t="s">
        <v>473</v>
      </c>
      <c r="M2466" s="59" t="s">
        <v>467</v>
      </c>
      <c r="N2466" s="59" t="s">
        <v>468</v>
      </c>
      <c r="O2466" s="65" t="s">
        <v>281</v>
      </c>
      <c r="P2466" s="65" t="s">
        <v>3366</v>
      </c>
      <c r="Q2466" s="45" t="s">
        <v>396</v>
      </c>
      <c r="R2466" s="32" t="s">
        <v>231</v>
      </c>
      <c r="S2466" s="45" t="s">
        <v>261</v>
      </c>
      <c r="T2466" s="42" t="str">
        <f>VLOOKUP(Tabla1[[#This Row],[AREA]],Hoja1!A:B,2,FALSE)</f>
        <v>05. Comercio, mercados y consumo</v>
      </c>
      <c r="U2466" s="45" t="s">
        <v>174</v>
      </c>
      <c r="V2466" s="42" t="str">
        <f>VLOOKUP(Tabla1[[#This Row],[PROGRAMA]],Hoja1!A:B,2,FALSE)</f>
        <v>4312. Mercados</v>
      </c>
      <c r="W2466" s="45">
        <v>22</v>
      </c>
      <c r="X2466" s="45">
        <v>22699</v>
      </c>
    </row>
    <row r="2467" spans="1:24" x14ac:dyDescent="0.25">
      <c r="A2467" s="58">
        <v>220260012015</v>
      </c>
      <c r="B2467" s="59" t="s">
        <v>451</v>
      </c>
      <c r="C2467" s="60">
        <v>46126</v>
      </c>
      <c r="D2467" s="58">
        <v>22026003229</v>
      </c>
      <c r="E2467" s="59" t="s">
        <v>1434</v>
      </c>
      <c r="F2467" s="61">
        <v>510.12</v>
      </c>
      <c r="G2467" s="59" t="s">
        <v>981</v>
      </c>
      <c r="H2467" s="59" t="s">
        <v>3940</v>
      </c>
      <c r="I2467" s="62">
        <v>220</v>
      </c>
      <c r="J2467" s="59" t="s">
        <v>812</v>
      </c>
      <c r="K2467" s="59" t="s">
        <v>455</v>
      </c>
      <c r="L2467" s="59" t="s">
        <v>473</v>
      </c>
      <c r="M2467" s="59" t="s">
        <v>457</v>
      </c>
      <c r="N2467" s="59" t="s">
        <v>458</v>
      </c>
      <c r="O2467" s="65" t="s">
        <v>280</v>
      </c>
      <c r="P2467" s="65" t="s">
        <v>3366</v>
      </c>
      <c r="Q2467" s="45" t="s">
        <v>397</v>
      </c>
      <c r="R2467" s="32" t="s">
        <v>232</v>
      </c>
      <c r="S2467" s="45" t="s">
        <v>73</v>
      </c>
      <c r="T2467" s="42" t="str">
        <f>VLOOKUP(Tabla1[[#This Row],[AREA]],Hoja1!A:B,2,FALSE)</f>
        <v>08. Tráfico y movilidad</v>
      </c>
      <c r="U2467" s="45" t="s">
        <v>123</v>
      </c>
      <c r="V2467" s="42" t="str">
        <f>VLOOKUP(Tabla1[[#This Row],[PROGRAMA]],Hoja1!A:B,2,FALSE)</f>
        <v>1651. Alumbrado público</v>
      </c>
      <c r="W2467" s="45">
        <v>61</v>
      </c>
      <c r="X2467" s="45">
        <v>619</v>
      </c>
    </row>
    <row r="2468" spans="1:24" x14ac:dyDescent="0.25">
      <c r="A2468" s="58">
        <v>220260015455</v>
      </c>
      <c r="B2468" s="59" t="s">
        <v>485</v>
      </c>
      <c r="C2468" s="60">
        <v>46150</v>
      </c>
      <c r="D2468" s="58">
        <v>22026001980</v>
      </c>
      <c r="E2468" s="59" t="s">
        <v>870</v>
      </c>
      <c r="F2468" s="61">
        <v>83.09</v>
      </c>
      <c r="G2468" s="59" t="s">
        <v>1403</v>
      </c>
      <c r="H2468" s="59" t="s">
        <v>3941</v>
      </c>
      <c r="I2468" s="62">
        <v>300</v>
      </c>
      <c r="J2468" s="59" t="s">
        <v>455</v>
      </c>
      <c r="K2468" s="59" t="s">
        <v>455</v>
      </c>
      <c r="L2468" s="59" t="s">
        <v>473</v>
      </c>
      <c r="M2468" s="59" t="s">
        <v>457</v>
      </c>
      <c r="N2468" s="59" t="s">
        <v>458</v>
      </c>
      <c r="O2468" s="65" t="s">
        <v>280</v>
      </c>
      <c r="P2468" s="65" t="s">
        <v>3366</v>
      </c>
      <c r="Q2468" s="45" t="s">
        <v>396</v>
      </c>
      <c r="R2468" s="32" t="s">
        <v>231</v>
      </c>
      <c r="S2468" s="45" t="s">
        <v>262</v>
      </c>
      <c r="T2468" s="42" t="str">
        <f>VLOOKUP(Tabla1[[#This Row],[AREA]],Hoja1!A:B,2,FALSE)</f>
        <v>11. Salud pública y seguridad ciudadana</v>
      </c>
      <c r="U2468" s="45" t="s">
        <v>141</v>
      </c>
      <c r="V2468" s="42" t="str">
        <f>VLOOKUP(Tabla1[[#This Row],[PROGRAMA]],Hoja1!A:B,2,FALSE)</f>
        <v>3111. Protección de la salubridad pública</v>
      </c>
      <c r="W2468" s="45">
        <v>22</v>
      </c>
      <c r="X2468" s="45">
        <v>22199</v>
      </c>
    </row>
    <row r="2469" spans="1:24" x14ac:dyDescent="0.25">
      <c r="A2469" s="58">
        <v>220260016746</v>
      </c>
      <c r="B2469" s="59" t="s">
        <v>485</v>
      </c>
      <c r="C2469" s="60">
        <v>46157</v>
      </c>
      <c r="D2469" s="58">
        <v>22026000943</v>
      </c>
      <c r="E2469" s="59" t="s">
        <v>507</v>
      </c>
      <c r="F2469" s="61">
        <v>81.19</v>
      </c>
      <c r="G2469" s="59" t="s">
        <v>1403</v>
      </c>
      <c r="H2469" s="59" t="s">
        <v>3942</v>
      </c>
      <c r="I2469" s="62">
        <v>300</v>
      </c>
      <c r="J2469" s="59" t="s">
        <v>455</v>
      </c>
      <c r="K2469" s="59" t="s">
        <v>455</v>
      </c>
      <c r="L2469" s="59" t="s">
        <v>473</v>
      </c>
      <c r="M2469" s="59" t="s">
        <v>457</v>
      </c>
      <c r="N2469" s="59" t="s">
        <v>458</v>
      </c>
      <c r="O2469" s="65" t="s">
        <v>280</v>
      </c>
      <c r="P2469" s="65" t="s">
        <v>3366</v>
      </c>
      <c r="Q2469" s="45" t="s">
        <v>396</v>
      </c>
      <c r="R2469" s="32" t="s">
        <v>231</v>
      </c>
      <c r="S2469" s="45" t="s">
        <v>71</v>
      </c>
      <c r="T2469" s="42" t="str">
        <f>VLOOKUP(Tabla1[[#This Row],[AREA]],Hoja1!A:B,2,FALSE)</f>
        <v>06. Educación y cultura</v>
      </c>
      <c r="U2469" s="45" t="s">
        <v>147</v>
      </c>
      <c r="V2469" s="42" t="str">
        <f>VLOOKUP(Tabla1[[#This Row],[PROGRAMA]],Hoja1!A:B,2,FALSE)</f>
        <v>3232. Conservación y mantenimiento centros educación infantil y primaria</v>
      </c>
      <c r="W2469" s="45">
        <v>21</v>
      </c>
      <c r="X2469" s="45">
        <v>212</v>
      </c>
    </row>
    <row r="2470" spans="1:24" x14ac:dyDescent="0.25">
      <c r="A2470" s="58">
        <v>220260012873</v>
      </c>
      <c r="B2470" s="59" t="s">
        <v>451</v>
      </c>
      <c r="C2470" s="60">
        <v>46134</v>
      </c>
      <c r="D2470" s="58">
        <v>22026003500</v>
      </c>
      <c r="E2470" s="59" t="s">
        <v>2046</v>
      </c>
      <c r="F2470" s="61">
        <v>771.32</v>
      </c>
      <c r="G2470" s="59" t="s">
        <v>314</v>
      </c>
      <c r="H2470" s="59" t="s">
        <v>3943</v>
      </c>
      <c r="I2470" s="62">
        <v>220</v>
      </c>
      <c r="J2470" s="59" t="s">
        <v>527</v>
      </c>
      <c r="K2470" s="59" t="s">
        <v>1703</v>
      </c>
      <c r="L2470" s="59" t="s">
        <v>473</v>
      </c>
      <c r="M2470" s="59" t="s">
        <v>457</v>
      </c>
      <c r="N2470" s="59" t="s">
        <v>458</v>
      </c>
      <c r="O2470" s="65" t="s">
        <v>276</v>
      </c>
      <c r="P2470" s="65" t="s">
        <v>3366</v>
      </c>
      <c r="Q2470" s="45" t="s">
        <v>396</v>
      </c>
      <c r="R2470" s="32" t="s">
        <v>231</v>
      </c>
      <c r="S2470" s="45" t="s">
        <v>75</v>
      </c>
      <c r="T2470" s="42" t="str">
        <f>VLOOKUP(Tabla1[[#This Row],[AREA]],Hoja1!A:B,2,FALSE)</f>
        <v>10. Personas mayores, familia y servicios sociales</v>
      </c>
      <c r="U2470" s="45" t="s">
        <v>139</v>
      </c>
      <c r="V2470" s="42" t="str">
        <f>VLOOKUP(Tabla1[[#This Row],[PROGRAMA]],Hoja1!A:B,2,FALSE)</f>
        <v>2412. Formación para el empleo</v>
      </c>
      <c r="W2470" s="45">
        <v>22</v>
      </c>
      <c r="X2470" s="45">
        <v>22100</v>
      </c>
    </row>
    <row r="2471" spans="1:24" x14ac:dyDescent="0.25">
      <c r="A2471" s="58">
        <v>220260015912</v>
      </c>
      <c r="B2471" s="59" t="s">
        <v>485</v>
      </c>
      <c r="C2471" s="60">
        <v>46154</v>
      </c>
      <c r="D2471" s="58">
        <v>22026001284</v>
      </c>
      <c r="E2471" s="59" t="s">
        <v>509</v>
      </c>
      <c r="F2471" s="61">
        <v>78.77</v>
      </c>
      <c r="G2471" s="59" t="s">
        <v>1403</v>
      </c>
      <c r="H2471" s="59" t="s">
        <v>3944</v>
      </c>
      <c r="I2471" s="62">
        <v>300</v>
      </c>
      <c r="J2471" s="59" t="s">
        <v>455</v>
      </c>
      <c r="K2471" s="59" t="s">
        <v>455</v>
      </c>
      <c r="L2471" s="59" t="s">
        <v>473</v>
      </c>
      <c r="M2471" s="59" t="s">
        <v>457</v>
      </c>
      <c r="N2471" s="59" t="s">
        <v>458</v>
      </c>
      <c r="O2471" s="65" t="s">
        <v>280</v>
      </c>
      <c r="P2471" s="65" t="s">
        <v>3366</v>
      </c>
      <c r="Q2471" s="45" t="s">
        <v>396</v>
      </c>
      <c r="R2471" s="32" t="s">
        <v>231</v>
      </c>
      <c r="S2471" s="45" t="s">
        <v>75</v>
      </c>
      <c r="T2471" s="42" t="str">
        <f>VLOOKUP(Tabla1[[#This Row],[AREA]],Hoja1!A:B,2,FALSE)</f>
        <v>10. Personas mayores, familia y servicios sociales</v>
      </c>
      <c r="U2471" s="45" t="s">
        <v>132</v>
      </c>
      <c r="V2471" s="42" t="str">
        <f>VLOOKUP(Tabla1[[#This Row],[PROGRAMA]],Hoja1!A:B,2,FALSE)</f>
        <v>2312. Iniciativas sociales</v>
      </c>
      <c r="W2471" s="45">
        <v>21</v>
      </c>
      <c r="X2471" s="45">
        <v>212</v>
      </c>
    </row>
    <row r="2472" spans="1:24" x14ac:dyDescent="0.25">
      <c r="A2472" s="58">
        <v>220260019582</v>
      </c>
      <c r="B2472" s="59" t="s">
        <v>485</v>
      </c>
      <c r="C2472" s="60">
        <v>46171</v>
      </c>
      <c r="D2472" s="58">
        <v>22026002935</v>
      </c>
      <c r="E2472" s="59" t="s">
        <v>2713</v>
      </c>
      <c r="F2472" s="61">
        <v>69.27</v>
      </c>
      <c r="G2472" s="59" t="s">
        <v>1403</v>
      </c>
      <c r="H2472" s="59" t="s">
        <v>3945</v>
      </c>
      <c r="I2472" s="62">
        <v>300</v>
      </c>
      <c r="J2472" s="59" t="s">
        <v>455</v>
      </c>
      <c r="K2472" s="59" t="s">
        <v>455</v>
      </c>
      <c r="L2472" s="59" t="s">
        <v>473</v>
      </c>
      <c r="M2472" s="59" t="s">
        <v>457</v>
      </c>
      <c r="N2472" s="59" t="s">
        <v>458</v>
      </c>
      <c r="O2472" s="65" t="s">
        <v>280</v>
      </c>
      <c r="P2472" s="65" t="s">
        <v>3366</v>
      </c>
      <c r="Q2472" s="45" t="s">
        <v>396</v>
      </c>
      <c r="R2472" s="32" t="s">
        <v>231</v>
      </c>
      <c r="S2472" s="45" t="s">
        <v>66</v>
      </c>
      <c r="T2472" s="42" t="str">
        <f>VLOOKUP(Tabla1[[#This Row],[AREA]],Hoja1!A:B,2,FALSE)</f>
        <v>01. Alcaldía</v>
      </c>
      <c r="U2472" s="45" t="s">
        <v>265</v>
      </c>
      <c r="V2472" s="42" t="str">
        <f>VLOOKUP(Tabla1[[#This Row],[PROGRAMA]],Hoja1!A:B,2,FALSE)</f>
        <v>4331. Desarrollo empresarial</v>
      </c>
      <c r="W2472" s="45">
        <v>21</v>
      </c>
      <c r="X2472" s="45">
        <v>212</v>
      </c>
    </row>
    <row r="2473" spans="1:24" x14ac:dyDescent="0.25">
      <c r="A2473" s="58">
        <v>220260016436</v>
      </c>
      <c r="B2473" s="59" t="s">
        <v>485</v>
      </c>
      <c r="C2473" s="60">
        <v>46157</v>
      </c>
      <c r="D2473" s="58">
        <v>22026001980</v>
      </c>
      <c r="E2473" s="59" t="s">
        <v>870</v>
      </c>
      <c r="F2473" s="61">
        <v>62.7</v>
      </c>
      <c r="G2473" s="59" t="s">
        <v>1403</v>
      </c>
      <c r="H2473" s="59" t="s">
        <v>3946</v>
      </c>
      <c r="I2473" s="62">
        <v>300</v>
      </c>
      <c r="J2473" s="59" t="s">
        <v>455</v>
      </c>
      <c r="K2473" s="59" t="s">
        <v>455</v>
      </c>
      <c r="L2473" s="59" t="s">
        <v>473</v>
      </c>
      <c r="M2473" s="59" t="s">
        <v>457</v>
      </c>
      <c r="N2473" s="59" t="s">
        <v>458</v>
      </c>
      <c r="O2473" s="65" t="s">
        <v>280</v>
      </c>
      <c r="P2473" s="65" t="s">
        <v>3366</v>
      </c>
      <c r="Q2473" s="45" t="s">
        <v>396</v>
      </c>
      <c r="R2473" s="32" t="s">
        <v>231</v>
      </c>
      <c r="S2473" s="45" t="s">
        <v>262</v>
      </c>
      <c r="T2473" s="42" t="str">
        <f>VLOOKUP(Tabla1[[#This Row],[AREA]],Hoja1!A:B,2,FALSE)</f>
        <v>11. Salud pública y seguridad ciudadana</v>
      </c>
      <c r="U2473" s="45" t="s">
        <v>141</v>
      </c>
      <c r="V2473" s="42" t="str">
        <f>VLOOKUP(Tabla1[[#This Row],[PROGRAMA]],Hoja1!A:B,2,FALSE)</f>
        <v>3111. Protección de la salubridad pública</v>
      </c>
      <c r="W2473" s="45">
        <v>22</v>
      </c>
      <c r="X2473" s="45">
        <v>22199</v>
      </c>
    </row>
    <row r="2474" spans="1:24" x14ac:dyDescent="0.25">
      <c r="A2474" s="58">
        <v>220260015855</v>
      </c>
      <c r="B2474" s="59" t="s">
        <v>451</v>
      </c>
      <c r="C2474" s="60">
        <v>46154</v>
      </c>
      <c r="D2474" s="58">
        <v>22026003704</v>
      </c>
      <c r="E2474" s="59" t="s">
        <v>1684</v>
      </c>
      <c r="F2474" s="61">
        <v>41073.519999999997</v>
      </c>
      <c r="G2474" s="59" t="s">
        <v>3947</v>
      </c>
      <c r="H2474" s="59" t="s">
        <v>3948</v>
      </c>
      <c r="I2474" s="62">
        <v>220</v>
      </c>
      <c r="J2474" s="59" t="s">
        <v>455</v>
      </c>
      <c r="K2474" s="59" t="s">
        <v>455</v>
      </c>
      <c r="L2474" s="59" t="s">
        <v>644</v>
      </c>
      <c r="M2474" s="59" t="s">
        <v>467</v>
      </c>
      <c r="N2474" s="59" t="s">
        <v>468</v>
      </c>
      <c r="O2474" s="65" t="s">
        <v>281</v>
      </c>
      <c r="P2474" s="65" t="s">
        <v>3366</v>
      </c>
      <c r="Q2474" s="45" t="s">
        <v>397</v>
      </c>
      <c r="R2474" s="32" t="s">
        <v>232</v>
      </c>
      <c r="S2474" s="45" t="s">
        <v>261</v>
      </c>
      <c r="T2474" s="42" t="str">
        <f>VLOOKUP(Tabla1[[#This Row],[AREA]],Hoja1!A:B,2,FALSE)</f>
        <v>05. Comercio, mercados y consumo</v>
      </c>
      <c r="U2474" s="45" t="s">
        <v>174</v>
      </c>
      <c r="V2474" s="42" t="str">
        <f>VLOOKUP(Tabla1[[#This Row],[PROGRAMA]],Hoja1!A:B,2,FALSE)</f>
        <v>4312. Mercados</v>
      </c>
      <c r="W2474" s="45">
        <v>63</v>
      </c>
      <c r="X2474" s="45">
        <v>632</v>
      </c>
    </row>
    <row r="2475" spans="1:24" x14ac:dyDescent="0.25">
      <c r="A2475" s="58">
        <v>220260016728</v>
      </c>
      <c r="B2475" s="59" t="s">
        <v>485</v>
      </c>
      <c r="C2475" s="60">
        <v>46157</v>
      </c>
      <c r="D2475" s="58">
        <v>22026001206</v>
      </c>
      <c r="E2475" s="59" t="s">
        <v>1103</v>
      </c>
      <c r="F2475" s="61">
        <v>60.95</v>
      </c>
      <c r="G2475" s="59" t="s">
        <v>1403</v>
      </c>
      <c r="H2475" s="59" t="s">
        <v>3949</v>
      </c>
      <c r="I2475" s="62">
        <v>300</v>
      </c>
      <c r="J2475" s="59" t="s">
        <v>455</v>
      </c>
      <c r="K2475" s="59" t="s">
        <v>455</v>
      </c>
      <c r="L2475" s="59" t="s">
        <v>473</v>
      </c>
      <c r="M2475" s="59" t="s">
        <v>457</v>
      </c>
      <c r="N2475" s="59" t="s">
        <v>458</v>
      </c>
      <c r="O2475" s="65" t="s">
        <v>280</v>
      </c>
      <c r="P2475" s="65" t="s">
        <v>3366</v>
      </c>
      <c r="Q2475" s="45" t="s">
        <v>396</v>
      </c>
      <c r="R2475" s="32" t="s">
        <v>231</v>
      </c>
      <c r="S2475" s="45" t="s">
        <v>72</v>
      </c>
      <c r="T2475" s="42" t="str">
        <f>VLOOKUP(Tabla1[[#This Row],[AREA]],Hoja1!A:B,2,FALSE)</f>
        <v>07. Medio ambiente</v>
      </c>
      <c r="U2475" s="45" t="s">
        <v>128</v>
      </c>
      <c r="V2475" s="42" t="str">
        <f>VLOOKUP(Tabla1[[#This Row],[PROGRAMA]],Hoja1!A:B,2,FALSE)</f>
        <v>1721. Protección del medio ambiente</v>
      </c>
      <c r="W2475" s="45">
        <v>22</v>
      </c>
      <c r="X2475" s="45">
        <v>22199</v>
      </c>
    </row>
    <row r="2476" spans="1:24" x14ac:dyDescent="0.25">
      <c r="A2476" s="58">
        <v>220260011005</v>
      </c>
      <c r="B2476" s="59" t="s">
        <v>451</v>
      </c>
      <c r="C2476" s="60">
        <v>46119</v>
      </c>
      <c r="D2476" s="58">
        <v>22026003257</v>
      </c>
      <c r="E2476" s="59" t="s">
        <v>665</v>
      </c>
      <c r="F2476" s="61">
        <v>605</v>
      </c>
      <c r="G2476" s="59" t="s">
        <v>2935</v>
      </c>
      <c r="H2476" s="59" t="s">
        <v>3950</v>
      </c>
      <c r="I2476" s="62">
        <v>220</v>
      </c>
      <c r="J2476" s="59" t="s">
        <v>455</v>
      </c>
      <c r="K2476" s="59" t="s">
        <v>455</v>
      </c>
      <c r="L2476" s="59" t="s">
        <v>456</v>
      </c>
      <c r="M2476" s="59" t="s">
        <v>467</v>
      </c>
      <c r="N2476" s="59" t="s">
        <v>468</v>
      </c>
      <c r="O2476" s="65" t="s">
        <v>281</v>
      </c>
      <c r="P2476" s="65" t="s">
        <v>3366</v>
      </c>
      <c r="Q2476" s="45" t="s">
        <v>396</v>
      </c>
      <c r="R2476" s="32" t="s">
        <v>231</v>
      </c>
      <c r="S2476" s="45" t="s">
        <v>66</v>
      </c>
      <c r="T2476" s="42" t="str">
        <f>VLOOKUP(Tabla1[[#This Row],[AREA]],Hoja1!A:B,2,FALSE)</f>
        <v>01. Alcaldía</v>
      </c>
      <c r="U2476" s="45" t="s">
        <v>265</v>
      </c>
      <c r="V2476" s="42" t="str">
        <f>VLOOKUP(Tabla1[[#This Row],[PROGRAMA]],Hoja1!A:B,2,FALSE)</f>
        <v>4331. Desarrollo empresarial</v>
      </c>
      <c r="W2476" s="45">
        <v>22</v>
      </c>
      <c r="X2476" s="45">
        <v>22799</v>
      </c>
    </row>
    <row r="2477" spans="1:24" x14ac:dyDescent="0.25">
      <c r="A2477" s="58">
        <v>220260016056</v>
      </c>
      <c r="B2477" s="59" t="s">
        <v>451</v>
      </c>
      <c r="C2477" s="60">
        <v>46156</v>
      </c>
      <c r="D2477" s="58">
        <v>22026003770</v>
      </c>
      <c r="E2477" s="59" t="s">
        <v>3835</v>
      </c>
      <c r="F2477" s="61">
        <v>605</v>
      </c>
      <c r="G2477" s="59" t="s">
        <v>3951</v>
      </c>
      <c r="H2477" s="59" t="s">
        <v>3952</v>
      </c>
      <c r="I2477" s="62">
        <v>220</v>
      </c>
      <c r="J2477" s="59" t="s">
        <v>455</v>
      </c>
      <c r="K2477" s="59" t="s">
        <v>455</v>
      </c>
      <c r="L2477" s="59" t="s">
        <v>456</v>
      </c>
      <c r="M2477" s="59" t="s">
        <v>467</v>
      </c>
      <c r="N2477" s="59" t="s">
        <v>468</v>
      </c>
      <c r="O2477" s="65" t="s">
        <v>281</v>
      </c>
      <c r="P2477" s="65" t="s">
        <v>3366</v>
      </c>
      <c r="Q2477" s="45" t="s">
        <v>396</v>
      </c>
      <c r="R2477" s="32" t="s">
        <v>231</v>
      </c>
      <c r="S2477" s="45" t="s">
        <v>75</v>
      </c>
      <c r="T2477" s="42" t="str">
        <f>VLOOKUP(Tabla1[[#This Row],[AREA]],Hoja1!A:B,2,FALSE)</f>
        <v>10. Personas mayores, familia y servicios sociales</v>
      </c>
      <c r="U2477" s="45" t="s">
        <v>134</v>
      </c>
      <c r="V2477" s="42" t="str">
        <f>VLOOKUP(Tabla1[[#This Row],[PROGRAMA]],Hoja1!A:B,2,FALSE)</f>
        <v>2313. Dirección del área de personas mayores, familia y servicios sociales</v>
      </c>
      <c r="W2477" s="45">
        <v>22</v>
      </c>
      <c r="X2477" s="45">
        <v>22699</v>
      </c>
    </row>
    <row r="2478" spans="1:24" x14ac:dyDescent="0.25">
      <c r="A2478" s="58">
        <v>220260016698</v>
      </c>
      <c r="B2478" s="59" t="s">
        <v>485</v>
      </c>
      <c r="C2478" s="60">
        <v>46157</v>
      </c>
      <c r="D2478" s="58">
        <v>22026001206</v>
      </c>
      <c r="E2478" s="59" t="s">
        <v>1103</v>
      </c>
      <c r="F2478" s="61">
        <v>51.8</v>
      </c>
      <c r="G2478" s="59" t="s">
        <v>1403</v>
      </c>
      <c r="H2478" s="59" t="s">
        <v>3953</v>
      </c>
      <c r="I2478" s="62">
        <v>300</v>
      </c>
      <c r="J2478" s="59" t="s">
        <v>455</v>
      </c>
      <c r="K2478" s="59" t="s">
        <v>455</v>
      </c>
      <c r="L2478" s="59" t="s">
        <v>473</v>
      </c>
      <c r="M2478" s="59" t="s">
        <v>457</v>
      </c>
      <c r="N2478" s="59" t="s">
        <v>474</v>
      </c>
      <c r="O2478" s="65" t="s">
        <v>280</v>
      </c>
      <c r="P2478" s="65" t="s">
        <v>3366</v>
      </c>
      <c r="Q2478" s="45" t="s">
        <v>396</v>
      </c>
      <c r="R2478" s="32" t="s">
        <v>231</v>
      </c>
      <c r="S2478" s="45" t="s">
        <v>72</v>
      </c>
      <c r="T2478" s="42" t="str">
        <f>VLOOKUP(Tabla1[[#This Row],[AREA]],Hoja1!A:B,2,FALSE)</f>
        <v>07. Medio ambiente</v>
      </c>
      <c r="U2478" s="45" t="s">
        <v>128</v>
      </c>
      <c r="V2478" s="42" t="str">
        <f>VLOOKUP(Tabla1[[#This Row],[PROGRAMA]],Hoja1!A:B,2,FALSE)</f>
        <v>1721. Protección del medio ambiente</v>
      </c>
      <c r="W2478" s="45">
        <v>22</v>
      </c>
      <c r="X2478" s="45">
        <v>22199</v>
      </c>
    </row>
    <row r="2479" spans="1:24" x14ac:dyDescent="0.25">
      <c r="A2479" s="58">
        <v>220260019482</v>
      </c>
      <c r="B2479" s="59" t="s">
        <v>485</v>
      </c>
      <c r="C2479" s="60">
        <v>46171</v>
      </c>
      <c r="D2479" s="58">
        <v>22026001284</v>
      </c>
      <c r="E2479" s="59" t="s">
        <v>509</v>
      </c>
      <c r="F2479" s="61">
        <v>50.82</v>
      </c>
      <c r="G2479" s="59" t="s">
        <v>1403</v>
      </c>
      <c r="H2479" s="59" t="s">
        <v>3954</v>
      </c>
      <c r="I2479" s="62">
        <v>300</v>
      </c>
      <c r="J2479" s="59" t="s">
        <v>455</v>
      </c>
      <c r="K2479" s="59" t="s">
        <v>455</v>
      </c>
      <c r="L2479" s="59" t="s">
        <v>473</v>
      </c>
      <c r="M2479" s="59" t="s">
        <v>457</v>
      </c>
      <c r="N2479" s="59" t="s">
        <v>458</v>
      </c>
      <c r="O2479" s="65" t="s">
        <v>280</v>
      </c>
      <c r="P2479" s="65" t="s">
        <v>3366</v>
      </c>
      <c r="Q2479" s="45" t="s">
        <v>396</v>
      </c>
      <c r="R2479" s="32" t="s">
        <v>231</v>
      </c>
      <c r="S2479" s="45" t="s">
        <v>75</v>
      </c>
      <c r="T2479" s="42" t="str">
        <f>VLOOKUP(Tabla1[[#This Row],[AREA]],Hoja1!A:B,2,FALSE)</f>
        <v>10. Personas mayores, familia y servicios sociales</v>
      </c>
      <c r="U2479" s="45" t="s">
        <v>132</v>
      </c>
      <c r="V2479" s="42" t="str">
        <f>VLOOKUP(Tabla1[[#This Row],[PROGRAMA]],Hoja1!A:B,2,FALSE)</f>
        <v>2312. Iniciativas sociales</v>
      </c>
      <c r="W2479" s="45">
        <v>21</v>
      </c>
      <c r="X2479" s="45">
        <v>212</v>
      </c>
    </row>
    <row r="2480" spans="1:24" x14ac:dyDescent="0.25">
      <c r="A2480" s="58">
        <v>220260016748</v>
      </c>
      <c r="B2480" s="59" t="s">
        <v>485</v>
      </c>
      <c r="C2480" s="60">
        <v>46157</v>
      </c>
      <c r="D2480" s="58">
        <v>22026000943</v>
      </c>
      <c r="E2480" s="59" t="s">
        <v>507</v>
      </c>
      <c r="F2480" s="61">
        <v>49.76</v>
      </c>
      <c r="G2480" s="59" t="s">
        <v>1403</v>
      </c>
      <c r="H2480" s="59" t="s">
        <v>3955</v>
      </c>
      <c r="I2480" s="62">
        <v>300</v>
      </c>
      <c r="J2480" s="59" t="s">
        <v>455</v>
      </c>
      <c r="K2480" s="59" t="s">
        <v>455</v>
      </c>
      <c r="L2480" s="59" t="s">
        <v>473</v>
      </c>
      <c r="M2480" s="59" t="s">
        <v>457</v>
      </c>
      <c r="N2480" s="59" t="s">
        <v>458</v>
      </c>
      <c r="O2480" s="65" t="s">
        <v>280</v>
      </c>
      <c r="P2480" s="65" t="s">
        <v>3366</v>
      </c>
      <c r="Q2480" s="45" t="s">
        <v>396</v>
      </c>
      <c r="R2480" s="32" t="s">
        <v>231</v>
      </c>
      <c r="S2480" s="45" t="s">
        <v>71</v>
      </c>
      <c r="T2480" s="42" t="str">
        <f>VLOOKUP(Tabla1[[#This Row],[AREA]],Hoja1!A:B,2,FALSE)</f>
        <v>06. Educación y cultura</v>
      </c>
      <c r="U2480" s="45" t="s">
        <v>147</v>
      </c>
      <c r="V2480" s="42" t="str">
        <f>VLOOKUP(Tabla1[[#This Row],[PROGRAMA]],Hoja1!A:B,2,FALSE)</f>
        <v>3232. Conservación y mantenimiento centros educación infantil y primaria</v>
      </c>
      <c r="W2480" s="45">
        <v>21</v>
      </c>
      <c r="X2480" s="45">
        <v>212</v>
      </c>
    </row>
    <row r="2481" spans="1:24" x14ac:dyDescent="0.25">
      <c r="A2481" s="58">
        <v>220260016482</v>
      </c>
      <c r="B2481" s="59" t="s">
        <v>485</v>
      </c>
      <c r="C2481" s="60">
        <v>46157</v>
      </c>
      <c r="D2481" s="58">
        <v>22026000437</v>
      </c>
      <c r="E2481" s="59" t="s">
        <v>726</v>
      </c>
      <c r="F2481" s="61">
        <v>49.74</v>
      </c>
      <c r="G2481" s="59" t="s">
        <v>1403</v>
      </c>
      <c r="H2481" s="59" t="s">
        <v>3956</v>
      </c>
      <c r="I2481" s="62">
        <v>300</v>
      </c>
      <c r="J2481" s="59" t="s">
        <v>455</v>
      </c>
      <c r="K2481" s="59" t="s">
        <v>455</v>
      </c>
      <c r="L2481" s="59" t="s">
        <v>473</v>
      </c>
      <c r="M2481" s="59" t="s">
        <v>457</v>
      </c>
      <c r="N2481" s="59" t="s">
        <v>458</v>
      </c>
      <c r="O2481" s="65" t="s">
        <v>280</v>
      </c>
      <c r="P2481" s="65" t="s">
        <v>3366</v>
      </c>
      <c r="Q2481" s="45" t="s">
        <v>396</v>
      </c>
      <c r="R2481" s="32" t="s">
        <v>231</v>
      </c>
      <c r="S2481" s="45" t="s">
        <v>69</v>
      </c>
      <c r="T2481" s="42" t="str">
        <f>VLOOKUP(Tabla1[[#This Row],[AREA]],Hoja1!A:B,2,FALSE)</f>
        <v>03. Participación ciudadana y deportes</v>
      </c>
      <c r="U2481" s="45" t="s">
        <v>192</v>
      </c>
      <c r="V2481" s="42" t="str">
        <f>VLOOKUP(Tabla1[[#This Row],[PROGRAMA]],Hoja1!A:B,2,FALSE)</f>
        <v>9241. Participación ciudadana</v>
      </c>
      <c r="W2481" s="45">
        <v>21</v>
      </c>
      <c r="X2481" s="45">
        <v>213</v>
      </c>
    </row>
    <row r="2482" spans="1:24" x14ac:dyDescent="0.25">
      <c r="A2482" s="58">
        <v>220260019490</v>
      </c>
      <c r="B2482" s="59" t="s">
        <v>485</v>
      </c>
      <c r="C2482" s="60">
        <v>46171</v>
      </c>
      <c r="D2482" s="58">
        <v>22026003184</v>
      </c>
      <c r="E2482" s="59" t="s">
        <v>2121</v>
      </c>
      <c r="F2482" s="61">
        <v>41.06</v>
      </c>
      <c r="G2482" s="59" t="s">
        <v>1403</v>
      </c>
      <c r="H2482" s="59" t="s">
        <v>3957</v>
      </c>
      <c r="I2482" s="62">
        <v>300</v>
      </c>
      <c r="J2482" s="59" t="s">
        <v>455</v>
      </c>
      <c r="K2482" s="59" t="s">
        <v>455</v>
      </c>
      <c r="L2482" s="59" t="s">
        <v>473</v>
      </c>
      <c r="M2482" s="59" t="s">
        <v>457</v>
      </c>
      <c r="N2482" s="59" t="s">
        <v>458</v>
      </c>
      <c r="O2482" s="65" t="s">
        <v>280</v>
      </c>
      <c r="P2482" s="65" t="s">
        <v>3366</v>
      </c>
      <c r="Q2482" s="45" t="s">
        <v>396</v>
      </c>
      <c r="R2482" s="32" t="s">
        <v>231</v>
      </c>
      <c r="S2482" s="45" t="s">
        <v>71</v>
      </c>
      <c r="T2482" s="42" t="str">
        <f>VLOOKUP(Tabla1[[#This Row],[AREA]],Hoja1!A:B,2,FALSE)</f>
        <v>06. Educación y cultura</v>
      </c>
      <c r="U2482" s="45" t="s">
        <v>153</v>
      </c>
      <c r="V2482" s="42" t="str">
        <f>VLOOKUP(Tabla1[[#This Row],[PROGRAMA]],Hoja1!A:B,2,FALSE)</f>
        <v>3321. Bibliotecas públicas</v>
      </c>
      <c r="W2482" s="45">
        <v>21</v>
      </c>
      <c r="X2482" s="45">
        <v>212</v>
      </c>
    </row>
    <row r="2483" spans="1:24" x14ac:dyDescent="0.25">
      <c r="A2483" s="58">
        <v>220260012331</v>
      </c>
      <c r="B2483" s="59" t="s">
        <v>485</v>
      </c>
      <c r="C2483" s="60">
        <v>46132</v>
      </c>
      <c r="D2483" s="58">
        <v>22026001284</v>
      </c>
      <c r="E2483" s="59" t="s">
        <v>509</v>
      </c>
      <c r="F2483" s="61">
        <v>32.450000000000003</v>
      </c>
      <c r="G2483" s="59" t="s">
        <v>1403</v>
      </c>
      <c r="H2483" s="59" t="s">
        <v>3958</v>
      </c>
      <c r="I2483" s="62">
        <v>300</v>
      </c>
      <c r="J2483" s="59" t="s">
        <v>455</v>
      </c>
      <c r="K2483" s="59" t="s">
        <v>455</v>
      </c>
      <c r="L2483" s="59" t="s">
        <v>473</v>
      </c>
      <c r="M2483" s="59" t="s">
        <v>457</v>
      </c>
      <c r="N2483" s="59" t="s">
        <v>458</v>
      </c>
      <c r="O2483" s="65" t="s">
        <v>280</v>
      </c>
      <c r="P2483" s="65" t="s">
        <v>3366</v>
      </c>
      <c r="Q2483" s="45" t="s">
        <v>396</v>
      </c>
      <c r="R2483" s="32" t="s">
        <v>231</v>
      </c>
      <c r="S2483" s="45" t="s">
        <v>75</v>
      </c>
      <c r="T2483" s="42" t="str">
        <f>VLOOKUP(Tabla1[[#This Row],[AREA]],Hoja1!A:B,2,FALSE)</f>
        <v>10. Personas mayores, familia y servicios sociales</v>
      </c>
      <c r="U2483" s="45" t="s">
        <v>132</v>
      </c>
      <c r="V2483" s="42" t="str">
        <f>VLOOKUP(Tabla1[[#This Row],[PROGRAMA]],Hoja1!A:B,2,FALSE)</f>
        <v>2312. Iniciativas sociales</v>
      </c>
      <c r="W2483" s="45">
        <v>21</v>
      </c>
      <c r="X2483" s="45">
        <v>212</v>
      </c>
    </row>
    <row r="2484" spans="1:24" x14ac:dyDescent="0.25">
      <c r="A2484" s="58">
        <v>220260016732</v>
      </c>
      <c r="B2484" s="59" t="s">
        <v>485</v>
      </c>
      <c r="C2484" s="60">
        <v>46157</v>
      </c>
      <c r="D2484" s="58">
        <v>22026001283</v>
      </c>
      <c r="E2484" s="59" t="s">
        <v>509</v>
      </c>
      <c r="F2484" s="61">
        <v>27.71</v>
      </c>
      <c r="G2484" s="59" t="s">
        <v>1403</v>
      </c>
      <c r="H2484" s="59" t="s">
        <v>3959</v>
      </c>
      <c r="I2484" s="62">
        <v>300</v>
      </c>
      <c r="J2484" s="59" t="s">
        <v>455</v>
      </c>
      <c r="K2484" s="59" t="s">
        <v>455</v>
      </c>
      <c r="L2484" s="59" t="s">
        <v>473</v>
      </c>
      <c r="M2484" s="59" t="s">
        <v>457</v>
      </c>
      <c r="N2484" s="59" t="s">
        <v>458</v>
      </c>
      <c r="O2484" s="65" t="s">
        <v>280</v>
      </c>
      <c r="P2484" s="65" t="s">
        <v>3366</v>
      </c>
      <c r="Q2484" s="45" t="s">
        <v>396</v>
      </c>
      <c r="R2484" s="32" t="s">
        <v>231</v>
      </c>
      <c r="S2484" s="45" t="s">
        <v>75</v>
      </c>
      <c r="T2484" s="42" t="str">
        <f>VLOOKUP(Tabla1[[#This Row],[AREA]],Hoja1!A:B,2,FALSE)</f>
        <v>10. Personas mayores, familia y servicios sociales</v>
      </c>
      <c r="U2484" s="45" t="s">
        <v>132</v>
      </c>
      <c r="V2484" s="42" t="str">
        <f>VLOOKUP(Tabla1[[#This Row],[PROGRAMA]],Hoja1!A:B,2,FALSE)</f>
        <v>2312. Iniciativas sociales</v>
      </c>
      <c r="W2484" s="45">
        <v>21</v>
      </c>
      <c r="X2484" s="45">
        <v>212</v>
      </c>
    </row>
    <row r="2485" spans="1:24" x14ac:dyDescent="0.25">
      <c r="A2485" s="58">
        <v>220260016690</v>
      </c>
      <c r="B2485" s="59" t="s">
        <v>485</v>
      </c>
      <c r="C2485" s="60">
        <v>46157</v>
      </c>
      <c r="D2485" s="58">
        <v>22026001022</v>
      </c>
      <c r="E2485" s="59" t="s">
        <v>540</v>
      </c>
      <c r="F2485" s="61">
        <v>22.53</v>
      </c>
      <c r="G2485" s="59" t="s">
        <v>1403</v>
      </c>
      <c r="H2485" s="59" t="s">
        <v>3960</v>
      </c>
      <c r="I2485" s="62">
        <v>300</v>
      </c>
      <c r="J2485" s="59" t="s">
        <v>455</v>
      </c>
      <c r="K2485" s="59" t="s">
        <v>455</v>
      </c>
      <c r="L2485" s="59" t="s">
        <v>473</v>
      </c>
      <c r="M2485" s="59" t="s">
        <v>457</v>
      </c>
      <c r="N2485" s="59" t="s">
        <v>458</v>
      </c>
      <c r="O2485" s="65" t="s">
        <v>280</v>
      </c>
      <c r="P2485" s="65" t="s">
        <v>3366</v>
      </c>
      <c r="Q2485" s="45" t="s">
        <v>396</v>
      </c>
      <c r="R2485" s="32" t="s">
        <v>231</v>
      </c>
      <c r="S2485" s="45" t="s">
        <v>75</v>
      </c>
      <c r="T2485" s="42" t="str">
        <f>VLOOKUP(Tabla1[[#This Row],[AREA]],Hoja1!A:B,2,FALSE)</f>
        <v>10. Personas mayores, familia y servicios sociales</v>
      </c>
      <c r="U2485" s="45" t="s">
        <v>130</v>
      </c>
      <c r="V2485" s="42" t="str">
        <f>VLOOKUP(Tabla1[[#This Row],[PROGRAMA]],Hoja1!A:B,2,FALSE)</f>
        <v>2311. Intervención social</v>
      </c>
      <c r="W2485" s="45">
        <v>21</v>
      </c>
      <c r="X2485" s="45">
        <v>212</v>
      </c>
    </row>
    <row r="2486" spans="1:24" x14ac:dyDescent="0.25">
      <c r="A2486" s="58">
        <v>220260014336</v>
      </c>
      <c r="B2486" s="59" t="s">
        <v>451</v>
      </c>
      <c r="C2486" s="60">
        <v>46140</v>
      </c>
      <c r="D2486" s="58">
        <v>22026003449</v>
      </c>
      <c r="E2486" s="59" t="s">
        <v>2602</v>
      </c>
      <c r="F2486" s="61">
        <v>610.63</v>
      </c>
      <c r="G2486" s="59" t="s">
        <v>287</v>
      </c>
      <c r="H2486" s="59" t="s">
        <v>3961</v>
      </c>
      <c r="I2486" s="62">
        <v>220</v>
      </c>
      <c r="J2486" s="59" t="s">
        <v>455</v>
      </c>
      <c r="K2486" s="59" t="s">
        <v>455</v>
      </c>
      <c r="L2486" s="59" t="s">
        <v>456</v>
      </c>
      <c r="M2486" s="59" t="s">
        <v>457</v>
      </c>
      <c r="N2486" s="59" t="s">
        <v>458</v>
      </c>
      <c r="O2486" s="65" t="s">
        <v>276</v>
      </c>
      <c r="P2486" s="65" t="s">
        <v>3366</v>
      </c>
      <c r="Q2486" s="45">
        <v>6</v>
      </c>
      <c r="R2486" s="32" t="s">
        <v>232</v>
      </c>
      <c r="S2486" s="45" t="s">
        <v>72</v>
      </c>
      <c r="T2486" s="42" t="str">
        <f>VLOOKUP(Tabla1[[#This Row],[AREA]],Hoja1!A:B,2,FALSE)</f>
        <v>07. Medio ambiente</v>
      </c>
      <c r="U2486" s="45">
        <v>1711</v>
      </c>
      <c r="V2486" s="42" t="str">
        <f>VLOOKUP(Tabla1[[#This Row],[PROGRAMA]],Hoja1!A:B,2,FALSE)</f>
        <v>1711. Parques y jardines</v>
      </c>
      <c r="W2486" s="45">
        <v>61</v>
      </c>
      <c r="X2486" s="45">
        <v>610</v>
      </c>
    </row>
    <row r="2487" spans="1:24" x14ac:dyDescent="0.25">
      <c r="A2487" s="58">
        <v>220260018263</v>
      </c>
      <c r="B2487" s="59" t="s">
        <v>485</v>
      </c>
      <c r="C2487" s="60">
        <v>46168</v>
      </c>
      <c r="D2487" s="58">
        <v>22026002245</v>
      </c>
      <c r="E2487" s="59" t="s">
        <v>590</v>
      </c>
      <c r="F2487" s="61">
        <v>21.44</v>
      </c>
      <c r="G2487" s="59" t="s">
        <v>1403</v>
      </c>
      <c r="H2487" s="59" t="s">
        <v>3962</v>
      </c>
      <c r="I2487" s="62">
        <v>300</v>
      </c>
      <c r="J2487" s="59" t="s">
        <v>455</v>
      </c>
      <c r="K2487" s="59" t="s">
        <v>455</v>
      </c>
      <c r="L2487" s="59" t="s">
        <v>473</v>
      </c>
      <c r="M2487" s="59" t="s">
        <v>457</v>
      </c>
      <c r="N2487" s="59" t="s">
        <v>458</v>
      </c>
      <c r="O2487" s="65" t="s">
        <v>280</v>
      </c>
      <c r="P2487" s="65" t="s">
        <v>3366</v>
      </c>
      <c r="Q2487" s="45" t="s">
        <v>396</v>
      </c>
      <c r="R2487" s="32" t="s">
        <v>231</v>
      </c>
      <c r="S2487" s="45" t="s">
        <v>262</v>
      </c>
      <c r="T2487" s="42" t="str">
        <f>VLOOKUP(Tabla1[[#This Row],[AREA]],Hoja1!A:B,2,FALSE)</f>
        <v>11. Salud pública y seguridad ciudadana</v>
      </c>
      <c r="U2487" s="45" t="s">
        <v>106</v>
      </c>
      <c r="V2487" s="42" t="str">
        <f>VLOOKUP(Tabla1[[#This Row],[PROGRAMA]],Hoja1!A:B,2,FALSE)</f>
        <v>1321. Policía municipal</v>
      </c>
      <c r="W2487" s="45">
        <v>21</v>
      </c>
      <c r="X2487" s="45">
        <v>213</v>
      </c>
    </row>
    <row r="2488" spans="1:24" x14ac:dyDescent="0.25">
      <c r="A2488" s="58">
        <v>220260016734</v>
      </c>
      <c r="B2488" s="59" t="s">
        <v>485</v>
      </c>
      <c r="C2488" s="60">
        <v>46157</v>
      </c>
      <c r="D2488" s="58">
        <v>22026001284</v>
      </c>
      <c r="E2488" s="59" t="s">
        <v>509</v>
      </c>
      <c r="F2488" s="61">
        <v>19.72</v>
      </c>
      <c r="G2488" s="59" t="s">
        <v>1403</v>
      </c>
      <c r="H2488" s="59" t="s">
        <v>3963</v>
      </c>
      <c r="I2488" s="62">
        <v>300</v>
      </c>
      <c r="J2488" s="59" t="s">
        <v>455</v>
      </c>
      <c r="K2488" s="59" t="s">
        <v>455</v>
      </c>
      <c r="L2488" s="59" t="s">
        <v>473</v>
      </c>
      <c r="M2488" s="59" t="s">
        <v>457</v>
      </c>
      <c r="N2488" s="59" t="s">
        <v>458</v>
      </c>
      <c r="O2488" s="65" t="s">
        <v>280</v>
      </c>
      <c r="P2488" s="65" t="s">
        <v>3366</v>
      </c>
      <c r="Q2488" s="45" t="s">
        <v>396</v>
      </c>
      <c r="R2488" s="32" t="s">
        <v>231</v>
      </c>
      <c r="S2488" s="45" t="s">
        <v>75</v>
      </c>
      <c r="T2488" s="42" t="str">
        <f>VLOOKUP(Tabla1[[#This Row],[AREA]],Hoja1!A:B,2,FALSE)</f>
        <v>10. Personas mayores, familia y servicios sociales</v>
      </c>
      <c r="U2488" s="45" t="s">
        <v>132</v>
      </c>
      <c r="V2488" s="42" t="str">
        <f>VLOOKUP(Tabla1[[#This Row],[PROGRAMA]],Hoja1!A:B,2,FALSE)</f>
        <v>2312. Iniciativas sociales</v>
      </c>
      <c r="W2488" s="45">
        <v>21</v>
      </c>
      <c r="X2488" s="45">
        <v>212</v>
      </c>
    </row>
    <row r="2489" spans="1:24" x14ac:dyDescent="0.25">
      <c r="A2489" s="58">
        <v>220260015946</v>
      </c>
      <c r="B2489" s="59" t="s">
        <v>485</v>
      </c>
      <c r="C2489" s="60">
        <v>46154</v>
      </c>
      <c r="D2489" s="58">
        <v>22026002213</v>
      </c>
      <c r="E2489" s="59" t="s">
        <v>2713</v>
      </c>
      <c r="F2489" s="61">
        <v>12.79</v>
      </c>
      <c r="G2489" s="59" t="s">
        <v>1403</v>
      </c>
      <c r="H2489" s="59" t="s">
        <v>3964</v>
      </c>
      <c r="I2489" s="62">
        <v>300</v>
      </c>
      <c r="J2489" s="59" t="s">
        <v>455</v>
      </c>
      <c r="K2489" s="59" t="s">
        <v>455</v>
      </c>
      <c r="L2489" s="59" t="s">
        <v>473</v>
      </c>
      <c r="M2489" s="59" t="s">
        <v>457</v>
      </c>
      <c r="N2489" s="59" t="s">
        <v>458</v>
      </c>
      <c r="O2489" s="65" t="s">
        <v>280</v>
      </c>
      <c r="P2489" s="65" t="s">
        <v>3366</v>
      </c>
      <c r="Q2489" s="45" t="s">
        <v>396</v>
      </c>
      <c r="R2489" s="32" t="s">
        <v>231</v>
      </c>
      <c r="S2489" s="45" t="s">
        <v>66</v>
      </c>
      <c r="T2489" s="42" t="str">
        <f>VLOOKUP(Tabla1[[#This Row],[AREA]],Hoja1!A:B,2,FALSE)</f>
        <v>01. Alcaldía</v>
      </c>
      <c r="U2489" s="45" t="s">
        <v>265</v>
      </c>
      <c r="V2489" s="42" t="str">
        <f>VLOOKUP(Tabla1[[#This Row],[PROGRAMA]],Hoja1!A:B,2,FALSE)</f>
        <v>4331. Desarrollo empresarial</v>
      </c>
      <c r="W2489" s="45">
        <v>21</v>
      </c>
      <c r="X2489" s="45">
        <v>212</v>
      </c>
    </row>
    <row r="2490" spans="1:24" x14ac:dyDescent="0.25">
      <c r="A2490" s="58">
        <v>220260012331</v>
      </c>
      <c r="B2490" s="59" t="s">
        <v>485</v>
      </c>
      <c r="C2490" s="60">
        <v>46132</v>
      </c>
      <c r="D2490" s="58">
        <v>22026001283</v>
      </c>
      <c r="E2490" s="59" t="s">
        <v>509</v>
      </c>
      <c r="F2490" s="61">
        <v>11.9</v>
      </c>
      <c r="G2490" s="59" t="s">
        <v>1403</v>
      </c>
      <c r="H2490" s="59" t="s">
        <v>3958</v>
      </c>
      <c r="I2490" s="62">
        <v>300</v>
      </c>
      <c r="J2490" s="59" t="s">
        <v>455</v>
      </c>
      <c r="K2490" s="59" t="s">
        <v>455</v>
      </c>
      <c r="L2490" s="59" t="s">
        <v>473</v>
      </c>
      <c r="M2490" s="59" t="s">
        <v>457</v>
      </c>
      <c r="N2490" s="59" t="s">
        <v>458</v>
      </c>
      <c r="O2490" s="65" t="s">
        <v>280</v>
      </c>
      <c r="P2490" s="65" t="s">
        <v>3366</v>
      </c>
      <c r="Q2490" s="45" t="s">
        <v>396</v>
      </c>
      <c r="R2490" s="32" t="s">
        <v>231</v>
      </c>
      <c r="S2490" s="45" t="s">
        <v>75</v>
      </c>
      <c r="T2490" s="42" t="str">
        <f>VLOOKUP(Tabla1[[#This Row],[AREA]],Hoja1!A:B,2,FALSE)</f>
        <v>10. Personas mayores, familia y servicios sociales</v>
      </c>
      <c r="U2490" s="45" t="s">
        <v>132</v>
      </c>
      <c r="V2490" s="42" t="str">
        <f>VLOOKUP(Tabla1[[#This Row],[PROGRAMA]],Hoja1!A:B,2,FALSE)</f>
        <v>2312. Iniciativas sociales</v>
      </c>
      <c r="W2490" s="45">
        <v>21</v>
      </c>
      <c r="X2490" s="45">
        <v>212</v>
      </c>
    </row>
    <row r="2491" spans="1:24" x14ac:dyDescent="0.25">
      <c r="A2491" s="58">
        <v>220260016860</v>
      </c>
      <c r="B2491" s="59" t="s">
        <v>451</v>
      </c>
      <c r="C2491" s="60">
        <v>46160</v>
      </c>
      <c r="D2491" s="58">
        <v>22026003874</v>
      </c>
      <c r="E2491" s="59" t="s">
        <v>3753</v>
      </c>
      <c r="F2491" s="61">
        <v>605</v>
      </c>
      <c r="G2491" s="59" t="s">
        <v>423</v>
      </c>
      <c r="H2491" s="59" t="s">
        <v>3809</v>
      </c>
      <c r="I2491" s="62">
        <v>220</v>
      </c>
      <c r="J2491" s="59" t="s">
        <v>2512</v>
      </c>
      <c r="K2491" s="59" t="s">
        <v>494</v>
      </c>
      <c r="L2491" s="59" t="s">
        <v>456</v>
      </c>
      <c r="M2491" s="59" t="s">
        <v>467</v>
      </c>
      <c r="N2491" s="59" t="s">
        <v>468</v>
      </c>
      <c r="O2491" s="65" t="s">
        <v>281</v>
      </c>
      <c r="P2491" s="65" t="s">
        <v>3366</v>
      </c>
      <c r="Q2491" s="45" t="s">
        <v>396</v>
      </c>
      <c r="R2491" s="32" t="s">
        <v>231</v>
      </c>
      <c r="S2491" s="45" t="s">
        <v>75</v>
      </c>
      <c r="T2491" s="42" t="str">
        <f>VLOOKUP(Tabla1[[#This Row],[AREA]],Hoja1!A:B,2,FALSE)</f>
        <v>10. Personas mayores, familia y servicios sociales</v>
      </c>
      <c r="U2491" s="45" t="s">
        <v>130</v>
      </c>
      <c r="V2491" s="42" t="str">
        <f>VLOOKUP(Tabla1[[#This Row],[PROGRAMA]],Hoja1!A:B,2,FALSE)</f>
        <v>2311. Intervención social</v>
      </c>
      <c r="W2491" s="45">
        <v>22</v>
      </c>
      <c r="X2491" s="45">
        <v>22602</v>
      </c>
    </row>
    <row r="2492" spans="1:24" x14ac:dyDescent="0.25">
      <c r="A2492" s="58">
        <v>220260015914</v>
      </c>
      <c r="B2492" s="59" t="s">
        <v>485</v>
      </c>
      <c r="C2492" s="60">
        <v>46154</v>
      </c>
      <c r="D2492" s="58">
        <v>22026000437</v>
      </c>
      <c r="E2492" s="59" t="s">
        <v>726</v>
      </c>
      <c r="F2492" s="61">
        <v>11.27</v>
      </c>
      <c r="G2492" s="59" t="s">
        <v>1403</v>
      </c>
      <c r="H2492" s="59" t="s">
        <v>3965</v>
      </c>
      <c r="I2492" s="62">
        <v>300</v>
      </c>
      <c r="J2492" s="59" t="s">
        <v>455</v>
      </c>
      <c r="K2492" s="59" t="s">
        <v>455</v>
      </c>
      <c r="L2492" s="59" t="s">
        <v>473</v>
      </c>
      <c r="M2492" s="59" t="s">
        <v>457</v>
      </c>
      <c r="N2492" s="59" t="s">
        <v>458</v>
      </c>
      <c r="O2492" s="65" t="s">
        <v>280</v>
      </c>
      <c r="P2492" s="65" t="s">
        <v>3366</v>
      </c>
      <c r="Q2492" s="45" t="s">
        <v>396</v>
      </c>
      <c r="R2492" s="32" t="s">
        <v>231</v>
      </c>
      <c r="S2492" s="45" t="s">
        <v>69</v>
      </c>
      <c r="T2492" s="42" t="str">
        <f>VLOOKUP(Tabla1[[#This Row],[AREA]],Hoja1!A:B,2,FALSE)</f>
        <v>03. Participación ciudadana y deportes</v>
      </c>
      <c r="U2492" s="45" t="s">
        <v>192</v>
      </c>
      <c r="V2492" s="42" t="str">
        <f>VLOOKUP(Tabla1[[#This Row],[PROGRAMA]],Hoja1!A:B,2,FALSE)</f>
        <v>9241. Participación ciudadana</v>
      </c>
      <c r="W2492" s="45">
        <v>21</v>
      </c>
      <c r="X2492" s="45">
        <v>213</v>
      </c>
    </row>
    <row r="2493" spans="1:24" x14ac:dyDescent="0.25">
      <c r="A2493" s="58">
        <v>220260015916</v>
      </c>
      <c r="B2493" s="59" t="s">
        <v>485</v>
      </c>
      <c r="C2493" s="60">
        <v>46154</v>
      </c>
      <c r="D2493" s="58">
        <v>22026001283</v>
      </c>
      <c r="E2493" s="59" t="s">
        <v>509</v>
      </c>
      <c r="F2493" s="61">
        <v>11.04</v>
      </c>
      <c r="G2493" s="59" t="s">
        <v>1403</v>
      </c>
      <c r="H2493" s="59" t="s">
        <v>3966</v>
      </c>
      <c r="I2493" s="62">
        <v>300</v>
      </c>
      <c r="J2493" s="59" t="s">
        <v>455</v>
      </c>
      <c r="K2493" s="59" t="s">
        <v>455</v>
      </c>
      <c r="L2493" s="59" t="s">
        <v>473</v>
      </c>
      <c r="M2493" s="59" t="s">
        <v>457</v>
      </c>
      <c r="N2493" s="59" t="s">
        <v>458</v>
      </c>
      <c r="O2493" s="65" t="s">
        <v>280</v>
      </c>
      <c r="P2493" s="65" t="s">
        <v>3366</v>
      </c>
      <c r="Q2493" s="45" t="s">
        <v>396</v>
      </c>
      <c r="R2493" s="32" t="s">
        <v>231</v>
      </c>
      <c r="S2493" s="45" t="s">
        <v>75</v>
      </c>
      <c r="T2493" s="42" t="str">
        <f>VLOOKUP(Tabla1[[#This Row],[AREA]],Hoja1!A:B,2,FALSE)</f>
        <v>10. Personas mayores, familia y servicios sociales</v>
      </c>
      <c r="U2493" s="45" t="s">
        <v>132</v>
      </c>
      <c r="V2493" s="42" t="str">
        <f>VLOOKUP(Tabla1[[#This Row],[PROGRAMA]],Hoja1!A:B,2,FALSE)</f>
        <v>2312. Iniciativas sociales</v>
      </c>
      <c r="W2493" s="45">
        <v>21</v>
      </c>
      <c r="X2493" s="45">
        <v>212</v>
      </c>
    </row>
    <row r="2494" spans="1:24" x14ac:dyDescent="0.25">
      <c r="A2494" s="58">
        <v>220260015912</v>
      </c>
      <c r="B2494" s="59" t="s">
        <v>485</v>
      </c>
      <c r="C2494" s="60">
        <v>46154</v>
      </c>
      <c r="D2494" s="58">
        <v>22026001283</v>
      </c>
      <c r="E2494" s="59" t="s">
        <v>509</v>
      </c>
      <c r="F2494" s="61">
        <v>9.9</v>
      </c>
      <c r="G2494" s="59" t="s">
        <v>1403</v>
      </c>
      <c r="H2494" s="59" t="s">
        <v>3944</v>
      </c>
      <c r="I2494" s="62">
        <v>300</v>
      </c>
      <c r="J2494" s="59" t="s">
        <v>455</v>
      </c>
      <c r="K2494" s="59" t="s">
        <v>455</v>
      </c>
      <c r="L2494" s="59" t="s">
        <v>473</v>
      </c>
      <c r="M2494" s="59" t="s">
        <v>457</v>
      </c>
      <c r="N2494" s="59" t="s">
        <v>458</v>
      </c>
      <c r="O2494" s="65" t="s">
        <v>280</v>
      </c>
      <c r="P2494" s="65" t="s">
        <v>3366</v>
      </c>
      <c r="Q2494" s="45" t="s">
        <v>396</v>
      </c>
      <c r="R2494" s="32" t="s">
        <v>231</v>
      </c>
      <c r="S2494" s="45" t="s">
        <v>75</v>
      </c>
      <c r="T2494" s="42" t="str">
        <f>VLOOKUP(Tabla1[[#This Row],[AREA]],Hoja1!A:B,2,FALSE)</f>
        <v>10. Personas mayores, familia y servicios sociales</v>
      </c>
      <c r="U2494" s="45" t="s">
        <v>132</v>
      </c>
      <c r="V2494" s="42" t="str">
        <f>VLOOKUP(Tabla1[[#This Row],[PROGRAMA]],Hoja1!A:B,2,FALSE)</f>
        <v>2312. Iniciativas sociales</v>
      </c>
      <c r="W2494" s="45">
        <v>21</v>
      </c>
      <c r="X2494" s="45">
        <v>212</v>
      </c>
    </row>
    <row r="2495" spans="1:24" x14ac:dyDescent="0.25">
      <c r="A2495" s="58">
        <v>220260012505</v>
      </c>
      <c r="B2495" s="59" t="s">
        <v>485</v>
      </c>
      <c r="C2495" s="60">
        <v>46132</v>
      </c>
      <c r="D2495" s="58">
        <v>22026000437</v>
      </c>
      <c r="E2495" s="59" t="s">
        <v>726</v>
      </c>
      <c r="F2495" s="61">
        <v>557.55999999999995</v>
      </c>
      <c r="G2495" s="59" t="s">
        <v>3936</v>
      </c>
      <c r="H2495" s="59" t="s">
        <v>3967</v>
      </c>
      <c r="I2495" s="62">
        <v>300</v>
      </c>
      <c r="J2495" s="59" t="s">
        <v>455</v>
      </c>
      <c r="K2495" s="59" t="s">
        <v>455</v>
      </c>
      <c r="L2495" s="59" t="s">
        <v>473</v>
      </c>
      <c r="M2495" s="59" t="s">
        <v>457</v>
      </c>
      <c r="N2495" s="59" t="s">
        <v>458</v>
      </c>
      <c r="O2495" s="65" t="s">
        <v>280</v>
      </c>
      <c r="P2495" s="65" t="s">
        <v>3366</v>
      </c>
      <c r="Q2495" s="45" t="s">
        <v>396</v>
      </c>
      <c r="R2495" s="32" t="s">
        <v>231</v>
      </c>
      <c r="S2495" s="45" t="s">
        <v>69</v>
      </c>
      <c r="T2495" s="42" t="str">
        <f>VLOOKUP(Tabla1[[#This Row],[AREA]],Hoja1!A:B,2,FALSE)</f>
        <v>03. Participación ciudadana y deportes</v>
      </c>
      <c r="U2495" s="45" t="s">
        <v>192</v>
      </c>
      <c r="V2495" s="42" t="str">
        <f>VLOOKUP(Tabla1[[#This Row],[PROGRAMA]],Hoja1!A:B,2,FALSE)</f>
        <v>9241. Participación ciudadana</v>
      </c>
      <c r="W2495" s="45">
        <v>21</v>
      </c>
      <c r="X2495" s="45">
        <v>213</v>
      </c>
    </row>
    <row r="2496" spans="1:24" x14ac:dyDescent="0.25">
      <c r="A2496" s="58">
        <v>220260016428</v>
      </c>
      <c r="B2496" s="59" t="s">
        <v>485</v>
      </c>
      <c r="C2496" s="60">
        <v>46157</v>
      </c>
      <c r="D2496" s="58">
        <v>22026002250</v>
      </c>
      <c r="E2496" s="59" t="s">
        <v>968</v>
      </c>
      <c r="F2496" s="61">
        <v>312.97000000000003</v>
      </c>
      <c r="G2496" s="59" t="s">
        <v>3936</v>
      </c>
      <c r="H2496" s="59" t="s">
        <v>3968</v>
      </c>
      <c r="I2496" s="62">
        <v>300</v>
      </c>
      <c r="J2496" s="59" t="s">
        <v>455</v>
      </c>
      <c r="K2496" s="59" t="s">
        <v>455</v>
      </c>
      <c r="L2496" s="59" t="s">
        <v>473</v>
      </c>
      <c r="M2496" s="59" t="s">
        <v>457</v>
      </c>
      <c r="N2496" s="59" t="s">
        <v>458</v>
      </c>
      <c r="O2496" s="65" t="s">
        <v>280</v>
      </c>
      <c r="P2496" s="65" t="s">
        <v>3366</v>
      </c>
      <c r="Q2496" s="45" t="s">
        <v>396</v>
      </c>
      <c r="R2496" s="32" t="s">
        <v>231</v>
      </c>
      <c r="S2496" s="45" t="s">
        <v>262</v>
      </c>
      <c r="T2496" s="42" t="str">
        <f>VLOOKUP(Tabla1[[#This Row],[AREA]],Hoja1!A:B,2,FALSE)</f>
        <v>11. Salud pública y seguridad ciudadana</v>
      </c>
      <c r="U2496" s="45" t="s">
        <v>106</v>
      </c>
      <c r="V2496" s="42" t="str">
        <f>VLOOKUP(Tabla1[[#This Row],[PROGRAMA]],Hoja1!A:B,2,FALSE)</f>
        <v>1321. Policía municipal</v>
      </c>
      <c r="W2496" s="45">
        <v>22</v>
      </c>
      <c r="X2496" s="45">
        <v>22699</v>
      </c>
    </row>
    <row r="2497" spans="1:24" x14ac:dyDescent="0.25">
      <c r="A2497" s="58">
        <v>220260016708</v>
      </c>
      <c r="B2497" s="59" t="s">
        <v>485</v>
      </c>
      <c r="C2497" s="60">
        <v>46157</v>
      </c>
      <c r="D2497" s="58">
        <v>22026000943</v>
      </c>
      <c r="E2497" s="59" t="s">
        <v>507</v>
      </c>
      <c r="F2497" s="61">
        <v>73.36</v>
      </c>
      <c r="G2497" s="59" t="s">
        <v>3936</v>
      </c>
      <c r="H2497" s="59" t="s">
        <v>3969</v>
      </c>
      <c r="I2497" s="62">
        <v>300</v>
      </c>
      <c r="J2497" s="59" t="s">
        <v>455</v>
      </c>
      <c r="K2497" s="59" t="s">
        <v>455</v>
      </c>
      <c r="L2497" s="59" t="s">
        <v>473</v>
      </c>
      <c r="M2497" s="59" t="s">
        <v>457</v>
      </c>
      <c r="N2497" s="59" t="s">
        <v>458</v>
      </c>
      <c r="O2497" s="65" t="s">
        <v>280</v>
      </c>
      <c r="P2497" s="65" t="s">
        <v>3366</v>
      </c>
      <c r="Q2497" s="45" t="s">
        <v>396</v>
      </c>
      <c r="R2497" s="32" t="s">
        <v>231</v>
      </c>
      <c r="S2497" s="45" t="s">
        <v>71</v>
      </c>
      <c r="T2497" s="42" t="str">
        <f>VLOOKUP(Tabla1[[#This Row],[AREA]],Hoja1!A:B,2,FALSE)</f>
        <v>06. Educación y cultura</v>
      </c>
      <c r="U2497" s="45" t="s">
        <v>147</v>
      </c>
      <c r="V2497" s="42" t="str">
        <f>VLOOKUP(Tabla1[[#This Row],[PROGRAMA]],Hoja1!A:B,2,FALSE)</f>
        <v>3232. Conservación y mantenimiento centros educación infantil y primaria</v>
      </c>
      <c r="W2497" s="45">
        <v>21</v>
      </c>
      <c r="X2497" s="45">
        <v>212</v>
      </c>
    </row>
    <row r="2498" spans="1:24" x14ac:dyDescent="0.25">
      <c r="A2498" s="58">
        <v>220260015950</v>
      </c>
      <c r="B2498" s="59" t="s">
        <v>485</v>
      </c>
      <c r="C2498" s="60">
        <v>46154</v>
      </c>
      <c r="D2498" s="58">
        <v>22026002213</v>
      </c>
      <c r="E2498" s="59" t="s">
        <v>2713</v>
      </c>
      <c r="F2498" s="61">
        <v>41.19</v>
      </c>
      <c r="G2498" s="59" t="s">
        <v>3936</v>
      </c>
      <c r="H2498" s="59" t="s">
        <v>3970</v>
      </c>
      <c r="I2498" s="62">
        <v>300</v>
      </c>
      <c r="J2498" s="59" t="s">
        <v>455</v>
      </c>
      <c r="K2498" s="59" t="s">
        <v>455</v>
      </c>
      <c r="L2498" s="59" t="s">
        <v>473</v>
      </c>
      <c r="M2498" s="59" t="s">
        <v>457</v>
      </c>
      <c r="N2498" s="59" t="s">
        <v>458</v>
      </c>
      <c r="O2498" s="65" t="s">
        <v>280</v>
      </c>
      <c r="P2498" s="65" t="s">
        <v>3366</v>
      </c>
      <c r="Q2498" s="45" t="s">
        <v>396</v>
      </c>
      <c r="R2498" s="32" t="s">
        <v>231</v>
      </c>
      <c r="S2498" s="45" t="s">
        <v>66</v>
      </c>
      <c r="T2498" s="42" t="str">
        <f>VLOOKUP(Tabla1[[#This Row],[AREA]],Hoja1!A:B,2,FALSE)</f>
        <v>01. Alcaldía</v>
      </c>
      <c r="U2498" s="45" t="s">
        <v>265</v>
      </c>
      <c r="V2498" s="42" t="str">
        <f>VLOOKUP(Tabla1[[#This Row],[PROGRAMA]],Hoja1!A:B,2,FALSE)</f>
        <v>4331. Desarrollo empresarial</v>
      </c>
      <c r="W2498" s="45">
        <v>21</v>
      </c>
      <c r="X2498" s="45">
        <v>212</v>
      </c>
    </row>
    <row r="2499" spans="1:24" x14ac:dyDescent="0.25">
      <c r="A2499" s="58">
        <v>220260012503</v>
      </c>
      <c r="B2499" s="59" t="s">
        <v>485</v>
      </c>
      <c r="C2499" s="60">
        <v>46132</v>
      </c>
      <c r="D2499" s="58">
        <v>22026000437</v>
      </c>
      <c r="E2499" s="59" t="s">
        <v>726</v>
      </c>
      <c r="F2499" s="61">
        <v>26.04</v>
      </c>
      <c r="G2499" s="59" t="s">
        <v>3936</v>
      </c>
      <c r="H2499" s="59" t="s">
        <v>3971</v>
      </c>
      <c r="I2499" s="62">
        <v>300</v>
      </c>
      <c r="J2499" s="59" t="s">
        <v>455</v>
      </c>
      <c r="K2499" s="59" t="s">
        <v>455</v>
      </c>
      <c r="L2499" s="59" t="s">
        <v>473</v>
      </c>
      <c r="M2499" s="59" t="s">
        <v>457</v>
      </c>
      <c r="N2499" s="59" t="s">
        <v>458</v>
      </c>
      <c r="O2499" s="65" t="s">
        <v>280</v>
      </c>
      <c r="P2499" s="65" t="s">
        <v>3366</v>
      </c>
      <c r="Q2499" s="45" t="s">
        <v>396</v>
      </c>
      <c r="R2499" s="32" t="s">
        <v>231</v>
      </c>
      <c r="S2499" s="45" t="s">
        <v>69</v>
      </c>
      <c r="T2499" s="42" t="str">
        <f>VLOOKUP(Tabla1[[#This Row],[AREA]],Hoja1!A:B,2,FALSE)</f>
        <v>03. Participación ciudadana y deportes</v>
      </c>
      <c r="U2499" s="45" t="s">
        <v>192</v>
      </c>
      <c r="V2499" s="42" t="str">
        <f>VLOOKUP(Tabla1[[#This Row],[PROGRAMA]],Hoja1!A:B,2,FALSE)</f>
        <v>9241. Participación ciudadana</v>
      </c>
      <c r="W2499" s="45">
        <v>21</v>
      </c>
      <c r="X2499" s="45">
        <v>213</v>
      </c>
    </row>
    <row r="2500" spans="1:24" x14ac:dyDescent="0.25">
      <c r="A2500" s="58">
        <v>220260015910</v>
      </c>
      <c r="B2500" s="59" t="s">
        <v>485</v>
      </c>
      <c r="C2500" s="60">
        <v>46154</v>
      </c>
      <c r="D2500" s="58">
        <v>22026001284</v>
      </c>
      <c r="E2500" s="59" t="s">
        <v>509</v>
      </c>
      <c r="F2500" s="61">
        <v>17</v>
      </c>
      <c r="G2500" s="59" t="s">
        <v>3936</v>
      </c>
      <c r="H2500" s="59" t="s">
        <v>3972</v>
      </c>
      <c r="I2500" s="62">
        <v>300</v>
      </c>
      <c r="J2500" s="59" t="s">
        <v>455</v>
      </c>
      <c r="K2500" s="59" t="s">
        <v>455</v>
      </c>
      <c r="L2500" s="59" t="s">
        <v>473</v>
      </c>
      <c r="M2500" s="59" t="s">
        <v>457</v>
      </c>
      <c r="N2500" s="59" t="s">
        <v>458</v>
      </c>
      <c r="O2500" s="65" t="s">
        <v>280</v>
      </c>
      <c r="P2500" s="65" t="s">
        <v>3366</v>
      </c>
      <c r="Q2500" s="45" t="s">
        <v>396</v>
      </c>
      <c r="R2500" s="32" t="s">
        <v>231</v>
      </c>
      <c r="S2500" s="45" t="s">
        <v>75</v>
      </c>
      <c r="T2500" s="42" t="str">
        <f>VLOOKUP(Tabla1[[#This Row],[AREA]],Hoja1!A:B,2,FALSE)</f>
        <v>10. Personas mayores, familia y servicios sociales</v>
      </c>
      <c r="U2500" s="45" t="s">
        <v>132</v>
      </c>
      <c r="V2500" s="42" t="str">
        <f>VLOOKUP(Tabla1[[#This Row],[PROGRAMA]],Hoja1!A:B,2,FALSE)</f>
        <v>2312. Iniciativas sociales</v>
      </c>
      <c r="W2500" s="45">
        <v>21</v>
      </c>
      <c r="X2500" s="45">
        <v>212</v>
      </c>
    </row>
    <row r="2501" spans="1:24" x14ac:dyDescent="0.25">
      <c r="A2501" s="58">
        <v>220260019474</v>
      </c>
      <c r="B2501" s="59" t="s">
        <v>485</v>
      </c>
      <c r="C2501" s="60">
        <v>46171</v>
      </c>
      <c r="D2501" s="58">
        <v>22026001176</v>
      </c>
      <c r="E2501" s="59" t="s">
        <v>2711</v>
      </c>
      <c r="F2501" s="61">
        <v>15.17</v>
      </c>
      <c r="G2501" s="59" t="s">
        <v>3936</v>
      </c>
      <c r="H2501" s="59" t="s">
        <v>3973</v>
      </c>
      <c r="I2501" s="62">
        <v>300</v>
      </c>
      <c r="J2501" s="59" t="s">
        <v>455</v>
      </c>
      <c r="K2501" s="59" t="s">
        <v>455</v>
      </c>
      <c r="L2501" s="59" t="s">
        <v>473</v>
      </c>
      <c r="M2501" s="59" t="s">
        <v>457</v>
      </c>
      <c r="N2501" s="59" t="s">
        <v>458</v>
      </c>
      <c r="O2501" s="65" t="s">
        <v>280</v>
      </c>
      <c r="P2501" s="65" t="s">
        <v>3366</v>
      </c>
      <c r="Q2501" s="45" t="s">
        <v>396</v>
      </c>
      <c r="R2501" s="32" t="s">
        <v>231</v>
      </c>
      <c r="S2501" s="45" t="s">
        <v>75</v>
      </c>
      <c r="T2501" s="42" t="str">
        <f>VLOOKUP(Tabla1[[#This Row],[AREA]],Hoja1!A:B,2,FALSE)</f>
        <v>10. Personas mayores, familia y servicios sociales</v>
      </c>
      <c r="U2501" s="45" t="s">
        <v>139</v>
      </c>
      <c r="V2501" s="42" t="str">
        <f>VLOOKUP(Tabla1[[#This Row],[PROGRAMA]],Hoja1!A:B,2,FALSE)</f>
        <v>2412. Formación para el empleo</v>
      </c>
      <c r="W2501" s="45">
        <v>21</v>
      </c>
      <c r="X2501" s="45">
        <v>212</v>
      </c>
    </row>
    <row r="2502" spans="1:24" x14ac:dyDescent="0.25">
      <c r="A2502" s="58">
        <v>220260016861</v>
      </c>
      <c r="B2502" s="59" t="s">
        <v>451</v>
      </c>
      <c r="C2502" s="60">
        <v>46160</v>
      </c>
      <c r="D2502" s="58">
        <v>22026003875</v>
      </c>
      <c r="E2502" s="59" t="s">
        <v>3753</v>
      </c>
      <c r="F2502" s="61">
        <v>605</v>
      </c>
      <c r="G2502" s="59" t="s">
        <v>984</v>
      </c>
      <c r="H2502" s="59" t="s">
        <v>3809</v>
      </c>
      <c r="I2502" s="62">
        <v>220</v>
      </c>
      <c r="J2502" s="59" t="s">
        <v>455</v>
      </c>
      <c r="K2502" s="59" t="s">
        <v>455</v>
      </c>
      <c r="L2502" s="59" t="s">
        <v>456</v>
      </c>
      <c r="M2502" s="59" t="s">
        <v>467</v>
      </c>
      <c r="N2502" s="59" t="s">
        <v>468</v>
      </c>
      <c r="O2502" s="65" t="s">
        <v>281</v>
      </c>
      <c r="P2502" s="65" t="s">
        <v>3366</v>
      </c>
      <c r="Q2502" s="45" t="s">
        <v>396</v>
      </c>
      <c r="R2502" s="32" t="s">
        <v>231</v>
      </c>
      <c r="S2502" s="45" t="s">
        <v>75</v>
      </c>
      <c r="T2502" s="42" t="str">
        <f>VLOOKUP(Tabla1[[#This Row],[AREA]],Hoja1!A:B,2,FALSE)</f>
        <v>10. Personas mayores, familia y servicios sociales</v>
      </c>
      <c r="U2502" s="45" t="s">
        <v>130</v>
      </c>
      <c r="V2502" s="42" t="str">
        <f>VLOOKUP(Tabla1[[#This Row],[PROGRAMA]],Hoja1!A:B,2,FALSE)</f>
        <v>2311. Intervención social</v>
      </c>
      <c r="W2502" s="45">
        <v>22</v>
      </c>
      <c r="X2502" s="45">
        <v>22602</v>
      </c>
    </row>
    <row r="2503" spans="1:24" x14ac:dyDescent="0.25">
      <c r="A2503" s="58">
        <v>220260016863</v>
      </c>
      <c r="B2503" s="59" t="s">
        <v>451</v>
      </c>
      <c r="C2503" s="60">
        <v>46160</v>
      </c>
      <c r="D2503" s="58">
        <v>22026003876</v>
      </c>
      <c r="E2503" s="59" t="s">
        <v>3753</v>
      </c>
      <c r="F2503" s="61">
        <v>605</v>
      </c>
      <c r="G2503" s="59" t="s">
        <v>2212</v>
      </c>
      <c r="H2503" s="59" t="s">
        <v>3809</v>
      </c>
      <c r="I2503" s="62">
        <v>220</v>
      </c>
      <c r="J2503" s="59" t="s">
        <v>455</v>
      </c>
      <c r="K2503" s="59" t="s">
        <v>455</v>
      </c>
      <c r="L2503" s="59" t="s">
        <v>456</v>
      </c>
      <c r="M2503" s="59" t="s">
        <v>467</v>
      </c>
      <c r="N2503" s="59" t="s">
        <v>468</v>
      </c>
      <c r="O2503" s="65" t="s">
        <v>281</v>
      </c>
      <c r="P2503" s="65" t="s">
        <v>3366</v>
      </c>
      <c r="Q2503" s="45" t="s">
        <v>396</v>
      </c>
      <c r="R2503" s="32" t="s">
        <v>231</v>
      </c>
      <c r="S2503" s="45" t="s">
        <v>75</v>
      </c>
      <c r="T2503" s="42" t="str">
        <f>VLOOKUP(Tabla1[[#This Row],[AREA]],Hoja1!A:B,2,FALSE)</f>
        <v>10. Personas mayores, familia y servicios sociales</v>
      </c>
      <c r="U2503" s="45" t="s">
        <v>130</v>
      </c>
      <c r="V2503" s="42" t="str">
        <f>VLOOKUP(Tabla1[[#This Row],[PROGRAMA]],Hoja1!A:B,2,FALSE)</f>
        <v>2311. Intervención social</v>
      </c>
      <c r="W2503" s="45">
        <v>22</v>
      </c>
      <c r="X2503" s="45">
        <v>22602</v>
      </c>
    </row>
    <row r="2504" spans="1:24" x14ac:dyDescent="0.25">
      <c r="A2504" s="58">
        <v>220260012043</v>
      </c>
      <c r="B2504" s="59" t="s">
        <v>451</v>
      </c>
      <c r="C2504" s="60">
        <v>46128</v>
      </c>
      <c r="D2504" s="58">
        <v>22026003433</v>
      </c>
      <c r="E2504" s="59" t="s">
        <v>517</v>
      </c>
      <c r="F2504" s="61">
        <v>600</v>
      </c>
      <c r="G2504" s="59" t="s">
        <v>26</v>
      </c>
      <c r="H2504" s="59" t="s">
        <v>3974</v>
      </c>
      <c r="I2504" s="62">
        <v>220</v>
      </c>
      <c r="J2504" s="59" t="s">
        <v>455</v>
      </c>
      <c r="K2504" s="59" t="s">
        <v>455</v>
      </c>
      <c r="L2504" s="59" t="s">
        <v>473</v>
      </c>
      <c r="M2504" s="59" t="s">
        <v>467</v>
      </c>
      <c r="N2504" s="59" t="s">
        <v>468</v>
      </c>
      <c r="O2504" s="65" t="s">
        <v>281</v>
      </c>
      <c r="P2504" s="65" t="s">
        <v>3366</v>
      </c>
      <c r="Q2504" s="45" t="s">
        <v>396</v>
      </c>
      <c r="R2504" s="32" t="s">
        <v>231</v>
      </c>
      <c r="S2504" s="45" t="s">
        <v>71</v>
      </c>
      <c r="T2504" s="42" t="str">
        <f>VLOOKUP(Tabla1[[#This Row],[AREA]],Hoja1!A:B,2,FALSE)</f>
        <v>06. Educación y cultura</v>
      </c>
      <c r="U2504" s="45" t="s">
        <v>153</v>
      </c>
      <c r="V2504" s="42" t="str">
        <f>VLOOKUP(Tabla1[[#This Row],[PROGRAMA]],Hoja1!A:B,2,FALSE)</f>
        <v>3321. Bibliotecas públicas</v>
      </c>
      <c r="W2504" s="45">
        <v>22</v>
      </c>
      <c r="X2504" s="45">
        <v>22001</v>
      </c>
    </row>
    <row r="2505" spans="1:24" x14ac:dyDescent="0.25">
      <c r="A2505" s="58">
        <v>220260017513</v>
      </c>
      <c r="B2505" s="59" t="s">
        <v>451</v>
      </c>
      <c r="C2505" s="60">
        <v>46162</v>
      </c>
      <c r="D2505" s="58">
        <v>22026004069</v>
      </c>
      <c r="E2505" s="59" t="s">
        <v>1232</v>
      </c>
      <c r="F2505" s="61">
        <v>600</v>
      </c>
      <c r="G2505" s="59" t="s">
        <v>3975</v>
      </c>
      <c r="H2505" s="59" t="s">
        <v>3976</v>
      </c>
      <c r="I2505" s="62">
        <v>220</v>
      </c>
      <c r="J2505" s="59" t="s">
        <v>455</v>
      </c>
      <c r="K2505" s="59" t="s">
        <v>455</v>
      </c>
      <c r="L2505" s="59" t="s">
        <v>456</v>
      </c>
      <c r="M2505" s="59" t="s">
        <v>467</v>
      </c>
      <c r="N2505" s="59" t="s">
        <v>468</v>
      </c>
      <c r="O2505" s="65" t="s">
        <v>281</v>
      </c>
      <c r="P2505" s="65" t="s">
        <v>3366</v>
      </c>
      <c r="Q2505" s="45" t="s">
        <v>396</v>
      </c>
      <c r="R2505" s="32" t="s">
        <v>231</v>
      </c>
      <c r="S2505" s="45" t="s">
        <v>75</v>
      </c>
      <c r="T2505" s="42" t="str">
        <f>VLOOKUP(Tabla1[[#This Row],[AREA]],Hoja1!A:B,2,FALSE)</f>
        <v>10. Personas mayores, familia y servicios sociales</v>
      </c>
      <c r="U2505" s="45" t="s">
        <v>135</v>
      </c>
      <c r="V2505" s="42" t="str">
        <f>VLOOKUP(Tabla1[[#This Row],[PROGRAMA]],Hoja1!A:B,2,FALSE)</f>
        <v>2314. Centro de programas juveniles</v>
      </c>
      <c r="W2505" s="45">
        <v>22</v>
      </c>
      <c r="X2505" s="45">
        <v>22613</v>
      </c>
    </row>
    <row r="2506" spans="1:24" x14ac:dyDescent="0.25">
      <c r="A2506" s="58">
        <v>220260018039</v>
      </c>
      <c r="B2506" s="59" t="s">
        <v>485</v>
      </c>
      <c r="C2506" s="60">
        <v>46168</v>
      </c>
      <c r="D2506" s="58">
        <v>22026001960</v>
      </c>
      <c r="E2506" s="59" t="s">
        <v>486</v>
      </c>
      <c r="F2506" s="61">
        <v>430.95</v>
      </c>
      <c r="G2506" s="59" t="s">
        <v>2406</v>
      </c>
      <c r="H2506" s="59" t="s">
        <v>3977</v>
      </c>
      <c r="I2506" s="62">
        <v>300</v>
      </c>
      <c r="J2506" s="59" t="s">
        <v>455</v>
      </c>
      <c r="K2506" s="59" t="s">
        <v>455</v>
      </c>
      <c r="L2506" s="59" t="s">
        <v>473</v>
      </c>
      <c r="M2506" s="59" t="s">
        <v>457</v>
      </c>
      <c r="N2506" s="59" t="s">
        <v>458</v>
      </c>
      <c r="O2506" s="65" t="s">
        <v>280</v>
      </c>
      <c r="P2506" s="65" t="s">
        <v>3366</v>
      </c>
      <c r="Q2506" s="45" t="s">
        <v>396</v>
      </c>
      <c r="R2506" s="32" t="s">
        <v>231</v>
      </c>
      <c r="S2506" s="45" t="s">
        <v>72</v>
      </c>
      <c r="T2506" s="42" t="str">
        <f>VLOOKUP(Tabla1[[#This Row],[AREA]],Hoja1!A:B,2,FALSE)</f>
        <v>07. Medio ambiente</v>
      </c>
      <c r="U2506" s="45" t="s">
        <v>126</v>
      </c>
      <c r="V2506" s="42" t="str">
        <f>VLOOKUP(Tabla1[[#This Row],[PROGRAMA]],Hoja1!A:B,2,FALSE)</f>
        <v>1711. Parques y jardines</v>
      </c>
      <c r="W2506" s="45">
        <v>22</v>
      </c>
      <c r="X2506" s="45">
        <v>22199</v>
      </c>
    </row>
    <row r="2507" spans="1:24" x14ac:dyDescent="0.25">
      <c r="A2507" s="58">
        <v>220260018037</v>
      </c>
      <c r="B2507" s="59" t="s">
        <v>485</v>
      </c>
      <c r="C2507" s="60">
        <v>46168</v>
      </c>
      <c r="D2507" s="58">
        <v>22026001960</v>
      </c>
      <c r="E2507" s="59" t="s">
        <v>486</v>
      </c>
      <c r="F2507" s="61">
        <v>263.2</v>
      </c>
      <c r="G2507" s="59" t="s">
        <v>2406</v>
      </c>
      <c r="H2507" s="59" t="s">
        <v>3978</v>
      </c>
      <c r="I2507" s="62">
        <v>300</v>
      </c>
      <c r="J2507" s="59" t="s">
        <v>455</v>
      </c>
      <c r="K2507" s="59" t="s">
        <v>455</v>
      </c>
      <c r="L2507" s="59" t="s">
        <v>473</v>
      </c>
      <c r="M2507" s="59" t="s">
        <v>457</v>
      </c>
      <c r="N2507" s="59" t="s">
        <v>458</v>
      </c>
      <c r="O2507" s="65" t="s">
        <v>280</v>
      </c>
      <c r="P2507" s="65" t="s">
        <v>3366</v>
      </c>
      <c r="Q2507" s="45" t="s">
        <v>396</v>
      </c>
      <c r="R2507" s="32" t="s">
        <v>231</v>
      </c>
      <c r="S2507" s="45" t="s">
        <v>72</v>
      </c>
      <c r="T2507" s="42" t="str">
        <f>VLOOKUP(Tabla1[[#This Row],[AREA]],Hoja1!A:B,2,FALSE)</f>
        <v>07. Medio ambiente</v>
      </c>
      <c r="U2507" s="45" t="s">
        <v>126</v>
      </c>
      <c r="V2507" s="42" t="str">
        <f>VLOOKUP(Tabla1[[#This Row],[PROGRAMA]],Hoja1!A:B,2,FALSE)</f>
        <v>1711. Parques y jardines</v>
      </c>
      <c r="W2507" s="45">
        <v>22</v>
      </c>
      <c r="X2507" s="45">
        <v>22199</v>
      </c>
    </row>
    <row r="2508" spans="1:24" x14ac:dyDescent="0.25">
      <c r="A2508" s="58">
        <v>220260016464</v>
      </c>
      <c r="B2508" s="59" t="s">
        <v>485</v>
      </c>
      <c r="C2508" s="60">
        <v>46157</v>
      </c>
      <c r="D2508" s="58">
        <v>22026002189</v>
      </c>
      <c r="E2508" s="59" t="s">
        <v>537</v>
      </c>
      <c r="F2508" s="61">
        <v>199.78</v>
      </c>
      <c r="G2508" s="59" t="s">
        <v>2406</v>
      </c>
      <c r="H2508" s="59" t="s">
        <v>3979</v>
      </c>
      <c r="I2508" s="62">
        <v>300</v>
      </c>
      <c r="J2508" s="59" t="s">
        <v>455</v>
      </c>
      <c r="K2508" s="59" t="s">
        <v>455</v>
      </c>
      <c r="L2508" s="59" t="s">
        <v>473</v>
      </c>
      <c r="M2508" s="59" t="s">
        <v>457</v>
      </c>
      <c r="N2508" s="59" t="s">
        <v>458</v>
      </c>
      <c r="O2508" s="65" t="s">
        <v>280</v>
      </c>
      <c r="P2508" s="65" t="s">
        <v>3366</v>
      </c>
      <c r="Q2508" s="45" t="s">
        <v>396</v>
      </c>
      <c r="R2508" s="32" t="s">
        <v>231</v>
      </c>
      <c r="S2508" s="45" t="s">
        <v>262</v>
      </c>
      <c r="T2508" s="42" t="str">
        <f>VLOOKUP(Tabla1[[#This Row],[AREA]],Hoja1!A:B,2,FALSE)</f>
        <v>11. Salud pública y seguridad ciudadana</v>
      </c>
      <c r="U2508" s="45" t="s">
        <v>112</v>
      </c>
      <c r="V2508" s="42" t="str">
        <f>VLOOKUP(Tabla1[[#This Row],[PROGRAMA]],Hoja1!A:B,2,FALSE)</f>
        <v>1361. Prevención y extinción de incencios</v>
      </c>
      <c r="W2508" s="45">
        <v>22</v>
      </c>
      <c r="X2508" s="45">
        <v>22199</v>
      </c>
    </row>
    <row r="2509" spans="1:24" x14ac:dyDescent="0.25">
      <c r="A2509" s="58">
        <v>220260011528</v>
      </c>
      <c r="B2509" s="59" t="s">
        <v>451</v>
      </c>
      <c r="C2509" s="60">
        <v>46121</v>
      </c>
      <c r="D2509" s="58">
        <v>22026003084</v>
      </c>
      <c r="E2509" s="59" t="s">
        <v>1651</v>
      </c>
      <c r="F2509" s="61">
        <v>597.79999999999995</v>
      </c>
      <c r="G2509" s="59" t="s">
        <v>14</v>
      </c>
      <c r="H2509" s="59" t="s">
        <v>3668</v>
      </c>
      <c r="I2509" s="62">
        <v>220</v>
      </c>
      <c r="J2509" s="59" t="s">
        <v>478</v>
      </c>
      <c r="K2509" s="59" t="s">
        <v>478</v>
      </c>
      <c r="L2509" s="59" t="s">
        <v>473</v>
      </c>
      <c r="M2509" s="59" t="s">
        <v>457</v>
      </c>
      <c r="N2509" s="59" t="s">
        <v>458</v>
      </c>
      <c r="O2509" s="65" t="s">
        <v>276</v>
      </c>
      <c r="P2509" s="65" t="s">
        <v>3366</v>
      </c>
      <c r="Q2509" s="45" t="s">
        <v>396</v>
      </c>
      <c r="R2509" s="32" t="s">
        <v>231</v>
      </c>
      <c r="S2509" s="45" t="s">
        <v>75</v>
      </c>
      <c r="T2509" s="42" t="str">
        <f>VLOOKUP(Tabla1[[#This Row],[AREA]],Hoja1!A:B,2,FALSE)</f>
        <v>10. Personas mayores, familia y servicios sociales</v>
      </c>
      <c r="U2509" s="45" t="s">
        <v>139</v>
      </c>
      <c r="V2509" s="42" t="str">
        <f>VLOOKUP(Tabla1[[#This Row],[PROGRAMA]],Hoja1!A:B,2,FALSE)</f>
        <v>2412. Formación para el empleo</v>
      </c>
      <c r="W2509" s="45">
        <v>22</v>
      </c>
      <c r="X2509" s="45">
        <v>22102</v>
      </c>
    </row>
    <row r="2510" spans="1:24" x14ac:dyDescent="0.25">
      <c r="A2510" s="58">
        <v>220260012493</v>
      </c>
      <c r="B2510" s="59" t="s">
        <v>485</v>
      </c>
      <c r="C2510" s="60">
        <v>46132</v>
      </c>
      <c r="D2510" s="58">
        <v>22026000692</v>
      </c>
      <c r="E2510" s="59" t="s">
        <v>808</v>
      </c>
      <c r="F2510" s="61">
        <v>375.62</v>
      </c>
      <c r="G2510" s="59" t="s">
        <v>3980</v>
      </c>
      <c r="H2510" s="59" t="s">
        <v>3981</v>
      </c>
      <c r="I2510" s="62">
        <v>300</v>
      </c>
      <c r="J2510" s="59" t="s">
        <v>1535</v>
      </c>
      <c r="K2510" s="59" t="s">
        <v>494</v>
      </c>
      <c r="L2510" s="59" t="s">
        <v>456</v>
      </c>
      <c r="M2510" s="59" t="s">
        <v>457</v>
      </c>
      <c r="N2510" s="59" t="s">
        <v>458</v>
      </c>
      <c r="O2510" s="65" t="s">
        <v>280</v>
      </c>
      <c r="P2510" s="65" t="s">
        <v>3366</v>
      </c>
      <c r="Q2510" s="45" t="s">
        <v>396</v>
      </c>
      <c r="R2510" s="32" t="s">
        <v>231</v>
      </c>
      <c r="S2510" s="45" t="s">
        <v>262</v>
      </c>
      <c r="T2510" s="42" t="str">
        <f>VLOOKUP(Tabla1[[#This Row],[AREA]],Hoja1!A:B,2,FALSE)</f>
        <v>11. Salud pública y seguridad ciudadana</v>
      </c>
      <c r="U2510" s="45" t="s">
        <v>121</v>
      </c>
      <c r="V2510" s="42" t="str">
        <f>VLOOKUP(Tabla1[[#This Row],[PROGRAMA]],Hoja1!A:B,2,FALSE)</f>
        <v>1631. Limpieza viaria</v>
      </c>
      <c r="W2510" s="45">
        <v>21</v>
      </c>
      <c r="X2510" s="45">
        <v>214</v>
      </c>
    </row>
    <row r="2511" spans="1:24" x14ac:dyDescent="0.25">
      <c r="A2511" s="58">
        <v>220260012485</v>
      </c>
      <c r="B2511" s="59" t="s">
        <v>485</v>
      </c>
      <c r="C2511" s="60">
        <v>46132</v>
      </c>
      <c r="D2511" s="58">
        <v>22026000692</v>
      </c>
      <c r="E2511" s="59" t="s">
        <v>808</v>
      </c>
      <c r="F2511" s="61">
        <v>312.35000000000002</v>
      </c>
      <c r="G2511" s="59" t="s">
        <v>3980</v>
      </c>
      <c r="H2511" s="59" t="s">
        <v>3981</v>
      </c>
      <c r="I2511" s="62">
        <v>300</v>
      </c>
      <c r="J2511" s="59" t="s">
        <v>1535</v>
      </c>
      <c r="K2511" s="59" t="s">
        <v>494</v>
      </c>
      <c r="L2511" s="59" t="s">
        <v>456</v>
      </c>
      <c r="M2511" s="59" t="s">
        <v>457</v>
      </c>
      <c r="N2511" s="59" t="s">
        <v>458</v>
      </c>
      <c r="O2511" s="65" t="s">
        <v>280</v>
      </c>
      <c r="P2511" s="65" t="s">
        <v>3366</v>
      </c>
      <c r="Q2511" s="45" t="s">
        <v>396</v>
      </c>
      <c r="R2511" s="32" t="s">
        <v>231</v>
      </c>
      <c r="S2511" s="45" t="s">
        <v>262</v>
      </c>
      <c r="T2511" s="42" t="str">
        <f>VLOOKUP(Tabla1[[#This Row],[AREA]],Hoja1!A:B,2,FALSE)</f>
        <v>11. Salud pública y seguridad ciudadana</v>
      </c>
      <c r="U2511" s="45" t="s">
        <v>121</v>
      </c>
      <c r="V2511" s="42" t="str">
        <f>VLOOKUP(Tabla1[[#This Row],[PROGRAMA]],Hoja1!A:B,2,FALSE)</f>
        <v>1631. Limpieza viaria</v>
      </c>
      <c r="W2511" s="45">
        <v>21</v>
      </c>
      <c r="X2511" s="45">
        <v>214</v>
      </c>
    </row>
    <row r="2512" spans="1:24" x14ac:dyDescent="0.25">
      <c r="A2512" s="58">
        <v>220260012491</v>
      </c>
      <c r="B2512" s="59" t="s">
        <v>485</v>
      </c>
      <c r="C2512" s="60">
        <v>46132</v>
      </c>
      <c r="D2512" s="58">
        <v>22026000692</v>
      </c>
      <c r="E2512" s="59" t="s">
        <v>808</v>
      </c>
      <c r="F2512" s="61">
        <v>293.12</v>
      </c>
      <c r="G2512" s="59" t="s">
        <v>3980</v>
      </c>
      <c r="H2512" s="59" t="s">
        <v>3981</v>
      </c>
      <c r="I2512" s="62">
        <v>300</v>
      </c>
      <c r="J2512" s="59" t="s">
        <v>1535</v>
      </c>
      <c r="K2512" s="59" t="s">
        <v>494</v>
      </c>
      <c r="L2512" s="59" t="s">
        <v>456</v>
      </c>
      <c r="M2512" s="59" t="s">
        <v>457</v>
      </c>
      <c r="N2512" s="59" t="s">
        <v>458</v>
      </c>
      <c r="O2512" s="65" t="s">
        <v>280</v>
      </c>
      <c r="P2512" s="65" t="s">
        <v>3366</v>
      </c>
      <c r="Q2512" s="45" t="s">
        <v>396</v>
      </c>
      <c r="R2512" s="32" t="s">
        <v>231</v>
      </c>
      <c r="S2512" s="45" t="s">
        <v>262</v>
      </c>
      <c r="T2512" s="42" t="str">
        <f>VLOOKUP(Tabla1[[#This Row],[AREA]],Hoja1!A:B,2,FALSE)</f>
        <v>11. Salud pública y seguridad ciudadana</v>
      </c>
      <c r="U2512" s="45" t="s">
        <v>121</v>
      </c>
      <c r="V2512" s="42" t="str">
        <f>VLOOKUP(Tabla1[[#This Row],[PROGRAMA]],Hoja1!A:B,2,FALSE)</f>
        <v>1631. Limpieza viaria</v>
      </c>
      <c r="W2512" s="45">
        <v>21</v>
      </c>
      <c r="X2512" s="45">
        <v>214</v>
      </c>
    </row>
    <row r="2513" spans="1:24" x14ac:dyDescent="0.25">
      <c r="A2513" s="58">
        <v>220260012479</v>
      </c>
      <c r="B2513" s="59" t="s">
        <v>485</v>
      </c>
      <c r="C2513" s="60">
        <v>46132</v>
      </c>
      <c r="D2513" s="58">
        <v>22026000692</v>
      </c>
      <c r="E2513" s="59" t="s">
        <v>808</v>
      </c>
      <c r="F2513" s="61">
        <v>60</v>
      </c>
      <c r="G2513" s="59" t="s">
        <v>3980</v>
      </c>
      <c r="H2513" s="59" t="s">
        <v>3981</v>
      </c>
      <c r="I2513" s="62">
        <v>300</v>
      </c>
      <c r="J2513" s="59" t="s">
        <v>1535</v>
      </c>
      <c r="K2513" s="59" t="s">
        <v>494</v>
      </c>
      <c r="L2513" s="59" t="s">
        <v>456</v>
      </c>
      <c r="M2513" s="59" t="s">
        <v>457</v>
      </c>
      <c r="N2513" s="59" t="s">
        <v>458</v>
      </c>
      <c r="O2513" s="65" t="s">
        <v>280</v>
      </c>
      <c r="P2513" s="65" t="s">
        <v>3366</v>
      </c>
      <c r="Q2513" s="45" t="s">
        <v>396</v>
      </c>
      <c r="R2513" s="32" t="s">
        <v>231</v>
      </c>
      <c r="S2513" s="45" t="s">
        <v>262</v>
      </c>
      <c r="T2513" s="42" t="str">
        <f>VLOOKUP(Tabla1[[#This Row],[AREA]],Hoja1!A:B,2,FALSE)</f>
        <v>11. Salud pública y seguridad ciudadana</v>
      </c>
      <c r="U2513" s="45" t="s">
        <v>121</v>
      </c>
      <c r="V2513" s="42" t="str">
        <f>VLOOKUP(Tabla1[[#This Row],[PROGRAMA]],Hoja1!A:B,2,FALSE)</f>
        <v>1631. Limpieza viaria</v>
      </c>
      <c r="W2513" s="45">
        <v>21</v>
      </c>
      <c r="X2513" s="45">
        <v>214</v>
      </c>
    </row>
    <row r="2514" spans="1:24" x14ac:dyDescent="0.25">
      <c r="A2514" s="58">
        <v>220260012487</v>
      </c>
      <c r="B2514" s="59" t="s">
        <v>485</v>
      </c>
      <c r="C2514" s="60">
        <v>46132</v>
      </c>
      <c r="D2514" s="58">
        <v>22026000692</v>
      </c>
      <c r="E2514" s="59" t="s">
        <v>808</v>
      </c>
      <c r="F2514" s="61">
        <v>41.01</v>
      </c>
      <c r="G2514" s="59" t="s">
        <v>3980</v>
      </c>
      <c r="H2514" s="59" t="s">
        <v>3981</v>
      </c>
      <c r="I2514" s="62">
        <v>300</v>
      </c>
      <c r="J2514" s="59" t="s">
        <v>1535</v>
      </c>
      <c r="K2514" s="59" t="s">
        <v>494</v>
      </c>
      <c r="L2514" s="59" t="s">
        <v>456</v>
      </c>
      <c r="M2514" s="59" t="s">
        <v>457</v>
      </c>
      <c r="N2514" s="59" t="s">
        <v>458</v>
      </c>
      <c r="O2514" s="65" t="s">
        <v>280</v>
      </c>
      <c r="P2514" s="65" t="s">
        <v>3366</v>
      </c>
      <c r="Q2514" s="45" t="s">
        <v>396</v>
      </c>
      <c r="R2514" s="32" t="s">
        <v>231</v>
      </c>
      <c r="S2514" s="45" t="s">
        <v>262</v>
      </c>
      <c r="T2514" s="42" t="str">
        <f>VLOOKUP(Tabla1[[#This Row],[AREA]],Hoja1!A:B,2,FALSE)</f>
        <v>11. Salud pública y seguridad ciudadana</v>
      </c>
      <c r="U2514" s="45" t="s">
        <v>121</v>
      </c>
      <c r="V2514" s="42" t="str">
        <f>VLOOKUP(Tabla1[[#This Row],[PROGRAMA]],Hoja1!A:B,2,FALSE)</f>
        <v>1631. Limpieza viaria</v>
      </c>
      <c r="W2514" s="45">
        <v>21</v>
      </c>
      <c r="X2514" s="45">
        <v>214</v>
      </c>
    </row>
    <row r="2515" spans="1:24" x14ac:dyDescent="0.25">
      <c r="A2515" s="58">
        <v>220260012483</v>
      </c>
      <c r="B2515" s="59" t="s">
        <v>485</v>
      </c>
      <c r="C2515" s="60">
        <v>46132</v>
      </c>
      <c r="D2515" s="58">
        <v>22026000692</v>
      </c>
      <c r="E2515" s="59" t="s">
        <v>808</v>
      </c>
      <c r="F2515" s="61">
        <v>20</v>
      </c>
      <c r="G2515" s="59" t="s">
        <v>3980</v>
      </c>
      <c r="H2515" s="59" t="s">
        <v>3981</v>
      </c>
      <c r="I2515" s="62">
        <v>300</v>
      </c>
      <c r="J2515" s="59" t="s">
        <v>1535</v>
      </c>
      <c r="K2515" s="59" t="s">
        <v>494</v>
      </c>
      <c r="L2515" s="59" t="s">
        <v>456</v>
      </c>
      <c r="M2515" s="59" t="s">
        <v>457</v>
      </c>
      <c r="N2515" s="59" t="s">
        <v>458</v>
      </c>
      <c r="O2515" s="65" t="s">
        <v>280</v>
      </c>
      <c r="P2515" s="65" t="s">
        <v>3366</v>
      </c>
      <c r="Q2515" s="45" t="s">
        <v>396</v>
      </c>
      <c r="R2515" s="32" t="s">
        <v>231</v>
      </c>
      <c r="S2515" s="45" t="s">
        <v>262</v>
      </c>
      <c r="T2515" s="42" t="str">
        <f>VLOOKUP(Tabla1[[#This Row],[AREA]],Hoja1!A:B,2,FALSE)</f>
        <v>11. Salud pública y seguridad ciudadana</v>
      </c>
      <c r="U2515" s="45" t="s">
        <v>121</v>
      </c>
      <c r="V2515" s="42" t="str">
        <f>VLOOKUP(Tabla1[[#This Row],[PROGRAMA]],Hoja1!A:B,2,FALSE)</f>
        <v>1631. Limpieza viaria</v>
      </c>
      <c r="W2515" s="45">
        <v>21</v>
      </c>
      <c r="X2515" s="45">
        <v>214</v>
      </c>
    </row>
    <row r="2516" spans="1:24" x14ac:dyDescent="0.25">
      <c r="A2516" s="58">
        <v>220260012489</v>
      </c>
      <c r="B2516" s="59" t="s">
        <v>485</v>
      </c>
      <c r="C2516" s="60">
        <v>46132</v>
      </c>
      <c r="D2516" s="58">
        <v>22026000692</v>
      </c>
      <c r="E2516" s="59" t="s">
        <v>808</v>
      </c>
      <c r="F2516" s="61">
        <v>20</v>
      </c>
      <c r="G2516" s="59" t="s">
        <v>3980</v>
      </c>
      <c r="H2516" s="59" t="s">
        <v>3981</v>
      </c>
      <c r="I2516" s="62">
        <v>300</v>
      </c>
      <c r="J2516" s="59" t="s">
        <v>1535</v>
      </c>
      <c r="K2516" s="59" t="s">
        <v>494</v>
      </c>
      <c r="L2516" s="59" t="s">
        <v>456</v>
      </c>
      <c r="M2516" s="59" t="s">
        <v>457</v>
      </c>
      <c r="N2516" s="59" t="s">
        <v>458</v>
      </c>
      <c r="O2516" s="65" t="s">
        <v>280</v>
      </c>
      <c r="P2516" s="65" t="s">
        <v>3366</v>
      </c>
      <c r="Q2516" s="45" t="s">
        <v>396</v>
      </c>
      <c r="R2516" s="32" t="s">
        <v>231</v>
      </c>
      <c r="S2516" s="45" t="s">
        <v>262</v>
      </c>
      <c r="T2516" s="42" t="str">
        <f>VLOOKUP(Tabla1[[#This Row],[AREA]],Hoja1!A:B,2,FALSE)</f>
        <v>11. Salud pública y seguridad ciudadana</v>
      </c>
      <c r="U2516" s="45" t="s">
        <v>121</v>
      </c>
      <c r="V2516" s="42" t="str">
        <f>VLOOKUP(Tabla1[[#This Row],[PROGRAMA]],Hoja1!A:B,2,FALSE)</f>
        <v>1631. Limpieza viaria</v>
      </c>
      <c r="W2516" s="45">
        <v>21</v>
      </c>
      <c r="X2516" s="45">
        <v>214</v>
      </c>
    </row>
    <row r="2517" spans="1:24" x14ac:dyDescent="0.25">
      <c r="A2517" s="58">
        <v>220260018051</v>
      </c>
      <c r="B2517" s="59" t="s">
        <v>485</v>
      </c>
      <c r="C2517" s="60">
        <v>46168</v>
      </c>
      <c r="D2517" s="58">
        <v>22026001320</v>
      </c>
      <c r="E2517" s="59" t="s">
        <v>3081</v>
      </c>
      <c r="F2517" s="61">
        <v>923.87</v>
      </c>
      <c r="G2517" s="59" t="s">
        <v>3982</v>
      </c>
      <c r="H2517" s="59" t="s">
        <v>3983</v>
      </c>
      <c r="I2517" s="62">
        <v>300</v>
      </c>
      <c r="J2517" s="59" t="s">
        <v>2208</v>
      </c>
      <c r="K2517" s="59" t="s">
        <v>455</v>
      </c>
      <c r="L2517" s="59" t="s">
        <v>473</v>
      </c>
      <c r="M2517" s="59" t="s">
        <v>457</v>
      </c>
      <c r="N2517" s="59" t="s">
        <v>458</v>
      </c>
      <c r="O2517" s="65" t="s">
        <v>280</v>
      </c>
      <c r="P2517" s="65" t="s">
        <v>3366</v>
      </c>
      <c r="Q2517" s="45" t="s">
        <v>396</v>
      </c>
      <c r="R2517" s="32" t="s">
        <v>231</v>
      </c>
      <c r="S2517" s="45" t="s">
        <v>72</v>
      </c>
      <c r="T2517" s="42" t="str">
        <f>VLOOKUP(Tabla1[[#This Row],[AREA]],Hoja1!A:B,2,FALSE)</f>
        <v>07. Medio ambiente</v>
      </c>
      <c r="U2517" s="45" t="s">
        <v>126</v>
      </c>
      <c r="V2517" s="42" t="str">
        <f>VLOOKUP(Tabla1[[#This Row],[PROGRAMA]],Hoja1!A:B,2,FALSE)</f>
        <v>1711. Parques y jardines</v>
      </c>
      <c r="W2517" s="45">
        <v>22</v>
      </c>
      <c r="X2517" s="45">
        <v>22106</v>
      </c>
    </row>
    <row r="2518" spans="1:24" x14ac:dyDescent="0.25">
      <c r="A2518" s="58">
        <v>220260019628</v>
      </c>
      <c r="B2518" s="59" t="s">
        <v>485</v>
      </c>
      <c r="C2518" s="60">
        <v>46171</v>
      </c>
      <c r="D2518" s="58">
        <v>22026001320</v>
      </c>
      <c r="E2518" s="59" t="s">
        <v>3081</v>
      </c>
      <c r="F2518" s="61">
        <v>923.87</v>
      </c>
      <c r="G2518" s="59" t="s">
        <v>3982</v>
      </c>
      <c r="H2518" s="59" t="s">
        <v>3983</v>
      </c>
      <c r="I2518" s="62">
        <v>300</v>
      </c>
      <c r="J2518" s="59" t="s">
        <v>2208</v>
      </c>
      <c r="K2518" s="59" t="s">
        <v>455</v>
      </c>
      <c r="L2518" s="59" t="s">
        <v>473</v>
      </c>
      <c r="M2518" s="59" t="s">
        <v>457</v>
      </c>
      <c r="N2518" s="59" t="s">
        <v>458</v>
      </c>
      <c r="O2518" s="65" t="s">
        <v>280</v>
      </c>
      <c r="P2518" s="65" t="s">
        <v>3366</v>
      </c>
      <c r="Q2518" s="45" t="s">
        <v>396</v>
      </c>
      <c r="R2518" s="32" t="s">
        <v>231</v>
      </c>
      <c r="S2518" s="45" t="s">
        <v>72</v>
      </c>
      <c r="T2518" s="42" t="str">
        <f>VLOOKUP(Tabla1[[#This Row],[AREA]],Hoja1!A:B,2,FALSE)</f>
        <v>07. Medio ambiente</v>
      </c>
      <c r="U2518" s="45" t="s">
        <v>126</v>
      </c>
      <c r="V2518" s="42" t="str">
        <f>VLOOKUP(Tabla1[[#This Row],[PROGRAMA]],Hoja1!A:B,2,FALSE)</f>
        <v>1711. Parques y jardines</v>
      </c>
      <c r="W2518" s="45">
        <v>22</v>
      </c>
      <c r="X2518" s="45">
        <v>22106</v>
      </c>
    </row>
    <row r="2519" spans="1:24" x14ac:dyDescent="0.25">
      <c r="A2519" s="58">
        <v>220260019566</v>
      </c>
      <c r="B2519" s="59" t="s">
        <v>485</v>
      </c>
      <c r="C2519" s="60">
        <v>46171</v>
      </c>
      <c r="D2519" s="58">
        <v>22026002147</v>
      </c>
      <c r="E2519" s="59" t="s">
        <v>567</v>
      </c>
      <c r="F2519" s="61">
        <v>576.25</v>
      </c>
      <c r="G2519" s="59" t="s">
        <v>2517</v>
      </c>
      <c r="H2519" s="59" t="s">
        <v>3984</v>
      </c>
      <c r="I2519" s="62">
        <v>300</v>
      </c>
      <c r="J2519" s="59" t="s">
        <v>455</v>
      </c>
      <c r="K2519" s="59" t="s">
        <v>455</v>
      </c>
      <c r="L2519" s="59" t="s">
        <v>473</v>
      </c>
      <c r="M2519" s="59" t="s">
        <v>457</v>
      </c>
      <c r="N2519" s="59" t="s">
        <v>458</v>
      </c>
      <c r="O2519" s="65" t="s">
        <v>280</v>
      </c>
      <c r="P2519" s="65" t="s">
        <v>3366</v>
      </c>
      <c r="Q2519" s="45" t="s">
        <v>396</v>
      </c>
      <c r="R2519" s="32" t="s">
        <v>231</v>
      </c>
      <c r="S2519" s="45" t="s">
        <v>73</v>
      </c>
      <c r="T2519" s="42" t="str">
        <f>VLOOKUP(Tabla1[[#This Row],[AREA]],Hoja1!A:B,2,FALSE)</f>
        <v>08. Tráfico y movilidad</v>
      </c>
      <c r="U2519" s="45" t="s">
        <v>117</v>
      </c>
      <c r="V2519" s="42" t="str">
        <f>VLOOKUP(Tabla1[[#This Row],[PROGRAMA]],Hoja1!A:B,2,FALSE)</f>
        <v>1532. Pavimentación vias públicas y otros servicios urbanísticos</v>
      </c>
      <c r="W2519" s="45">
        <v>22</v>
      </c>
      <c r="X2519" s="45">
        <v>22199</v>
      </c>
    </row>
    <row r="2520" spans="1:24" x14ac:dyDescent="0.25">
      <c r="A2520" s="58">
        <v>220260012427</v>
      </c>
      <c r="B2520" s="59" t="s">
        <v>485</v>
      </c>
      <c r="C2520" s="60">
        <v>46132</v>
      </c>
      <c r="D2520" s="58">
        <v>22026000868</v>
      </c>
      <c r="E2520" s="59" t="s">
        <v>1199</v>
      </c>
      <c r="F2520" s="61">
        <v>570.38</v>
      </c>
      <c r="G2520" s="59" t="s">
        <v>1403</v>
      </c>
      <c r="H2520" s="59" t="s">
        <v>3985</v>
      </c>
      <c r="I2520" s="62">
        <v>300</v>
      </c>
      <c r="J2520" s="59" t="s">
        <v>455</v>
      </c>
      <c r="K2520" s="59" t="s">
        <v>455</v>
      </c>
      <c r="L2520" s="59" t="s">
        <v>473</v>
      </c>
      <c r="M2520" s="59" t="s">
        <v>457</v>
      </c>
      <c r="N2520" s="59" t="s">
        <v>458</v>
      </c>
      <c r="O2520" s="65" t="s">
        <v>280</v>
      </c>
      <c r="P2520" s="65" t="s">
        <v>3366</v>
      </c>
      <c r="Q2520" s="45" t="s">
        <v>396</v>
      </c>
      <c r="R2520" s="32" t="s">
        <v>231</v>
      </c>
      <c r="S2520" s="45" t="s">
        <v>68</v>
      </c>
      <c r="T2520" s="42" t="str">
        <f>VLOOKUP(Tabla1[[#This Row],[AREA]],Hoja1!A:B,2,FALSE)</f>
        <v>02. Urbanismo y vivienda</v>
      </c>
      <c r="U2520" s="45" t="s">
        <v>197</v>
      </c>
      <c r="V2520" s="42" t="str">
        <f>VLOOKUP(Tabla1[[#This Row],[PROGRAMA]],Hoja1!A:B,2,FALSE)</f>
        <v>9332. Mantenimiento de edificios e instalaciones municipales</v>
      </c>
      <c r="W2520" s="45">
        <v>21</v>
      </c>
      <c r="X2520" s="45">
        <v>212</v>
      </c>
    </row>
    <row r="2521" spans="1:24" x14ac:dyDescent="0.25">
      <c r="A2521" s="58">
        <v>220260015908</v>
      </c>
      <c r="B2521" s="59" t="s">
        <v>485</v>
      </c>
      <c r="C2521" s="60">
        <v>46154</v>
      </c>
      <c r="D2521" s="58">
        <v>22026002663</v>
      </c>
      <c r="E2521" s="59" t="s">
        <v>573</v>
      </c>
      <c r="F2521" s="61">
        <v>564.15</v>
      </c>
      <c r="G2521" s="59" t="s">
        <v>910</v>
      </c>
      <c r="H2521" s="59" t="s">
        <v>3986</v>
      </c>
      <c r="I2521" s="62">
        <v>300</v>
      </c>
      <c r="J2521" s="59" t="s">
        <v>455</v>
      </c>
      <c r="K2521" s="59" t="s">
        <v>455</v>
      </c>
      <c r="L2521" s="59" t="s">
        <v>473</v>
      </c>
      <c r="M2521" s="59" t="s">
        <v>457</v>
      </c>
      <c r="N2521" s="59" t="s">
        <v>458</v>
      </c>
      <c r="O2521" s="65" t="s">
        <v>280</v>
      </c>
      <c r="P2521" s="65" t="s">
        <v>3366</v>
      </c>
      <c r="Q2521" s="45" t="s">
        <v>396</v>
      </c>
      <c r="R2521" s="32" t="s">
        <v>231</v>
      </c>
      <c r="S2521" s="45" t="s">
        <v>70</v>
      </c>
      <c r="T2521" s="42" t="str">
        <f>VLOOKUP(Tabla1[[#This Row],[AREA]],Hoja1!A:B,2,FALSE)</f>
        <v>04. Hacienda, personal y modernización administrativa</v>
      </c>
      <c r="U2521" s="45" t="s">
        <v>186</v>
      </c>
      <c r="V2521" s="42" t="str">
        <f>VLOOKUP(Tabla1[[#This Row],[PROGRAMA]],Hoja1!A:B,2,FALSE)</f>
        <v>9204. Tecnologías de la información y comunicación</v>
      </c>
      <c r="W2521" s="45">
        <v>21</v>
      </c>
      <c r="X2521" s="45">
        <v>213</v>
      </c>
    </row>
    <row r="2522" spans="1:24" x14ac:dyDescent="0.25">
      <c r="A2522" s="58">
        <v>220260018834</v>
      </c>
      <c r="B2522" s="59" t="s">
        <v>451</v>
      </c>
      <c r="C2522" s="60">
        <v>46170</v>
      </c>
      <c r="D2522" s="58">
        <v>22026004075</v>
      </c>
      <c r="E2522" s="59" t="s">
        <v>637</v>
      </c>
      <c r="F2522" s="61">
        <v>562.11</v>
      </c>
      <c r="G2522" s="59" t="s">
        <v>3987</v>
      </c>
      <c r="H2522" s="59" t="s">
        <v>3988</v>
      </c>
      <c r="I2522" s="62">
        <v>220</v>
      </c>
      <c r="J2522" s="59" t="s">
        <v>455</v>
      </c>
      <c r="K2522" s="59" t="s">
        <v>455</v>
      </c>
      <c r="L2522" s="59" t="s">
        <v>473</v>
      </c>
      <c r="M2522" s="59" t="s">
        <v>467</v>
      </c>
      <c r="N2522" s="59" t="s">
        <v>468</v>
      </c>
      <c r="O2522" s="65" t="s">
        <v>281</v>
      </c>
      <c r="P2522" s="65" t="s">
        <v>3366</v>
      </c>
      <c r="Q2522" s="45" t="s">
        <v>396</v>
      </c>
      <c r="R2522" s="32" t="s">
        <v>231</v>
      </c>
      <c r="S2522" s="45" t="s">
        <v>68</v>
      </c>
      <c r="T2522" s="42" t="str">
        <f>VLOOKUP(Tabla1[[#This Row],[AREA]],Hoja1!A:B,2,FALSE)</f>
        <v>02. Urbanismo y vivienda</v>
      </c>
      <c r="U2522" s="45" t="s">
        <v>197</v>
      </c>
      <c r="V2522" s="42" t="str">
        <f>VLOOKUP(Tabla1[[#This Row],[PROGRAMA]],Hoja1!A:B,2,FALSE)</f>
        <v>9332. Mantenimiento de edificios e instalaciones municipales</v>
      </c>
      <c r="W2522" s="45">
        <v>21</v>
      </c>
      <c r="X2522" s="45">
        <v>213</v>
      </c>
    </row>
    <row r="2523" spans="1:24" x14ac:dyDescent="0.25">
      <c r="A2523" s="58">
        <v>220260012497</v>
      </c>
      <c r="B2523" s="59" t="s">
        <v>485</v>
      </c>
      <c r="C2523" s="60">
        <v>46132</v>
      </c>
      <c r="D2523" s="58">
        <v>22026000866</v>
      </c>
      <c r="E2523" s="59" t="s">
        <v>2854</v>
      </c>
      <c r="F2523" s="61">
        <v>560.9</v>
      </c>
      <c r="G2523" s="59" t="s">
        <v>2661</v>
      </c>
      <c r="H2523" s="59" t="s">
        <v>3989</v>
      </c>
      <c r="I2523" s="62">
        <v>300</v>
      </c>
      <c r="J2523" s="59" t="s">
        <v>1349</v>
      </c>
      <c r="K2523" s="59" t="s">
        <v>455</v>
      </c>
      <c r="L2523" s="59" t="s">
        <v>456</v>
      </c>
      <c r="M2523" s="59" t="s">
        <v>457</v>
      </c>
      <c r="N2523" s="59" t="s">
        <v>458</v>
      </c>
      <c r="O2523" s="65" t="s">
        <v>280</v>
      </c>
      <c r="P2523" s="65" t="s">
        <v>3366</v>
      </c>
      <c r="Q2523" s="45" t="s">
        <v>396</v>
      </c>
      <c r="R2523" s="32" t="s">
        <v>231</v>
      </c>
      <c r="S2523" s="45" t="s">
        <v>68</v>
      </c>
      <c r="T2523" s="42" t="str">
        <f>VLOOKUP(Tabla1[[#This Row],[AREA]],Hoja1!A:B,2,FALSE)</f>
        <v>02. Urbanismo y vivienda</v>
      </c>
      <c r="U2523" s="45" t="s">
        <v>197</v>
      </c>
      <c r="V2523" s="42" t="str">
        <f>VLOOKUP(Tabla1[[#This Row],[PROGRAMA]],Hoja1!A:B,2,FALSE)</f>
        <v>9332. Mantenimiento de edificios e instalaciones municipales</v>
      </c>
      <c r="W2523" s="45">
        <v>21</v>
      </c>
      <c r="X2523" s="45">
        <v>214</v>
      </c>
    </row>
    <row r="2524" spans="1:24" x14ac:dyDescent="0.25">
      <c r="A2524" s="58">
        <v>220260020178</v>
      </c>
      <c r="B2524" s="59" t="s">
        <v>451</v>
      </c>
      <c r="C2524" s="60">
        <v>46171</v>
      </c>
      <c r="D2524" s="58">
        <v>22026004219</v>
      </c>
      <c r="E2524" s="59" t="s">
        <v>1224</v>
      </c>
      <c r="F2524" s="61">
        <v>555.55999999999995</v>
      </c>
      <c r="G2524" s="59" t="s">
        <v>27</v>
      </c>
      <c r="H2524" s="59" t="s">
        <v>3990</v>
      </c>
      <c r="I2524" s="62">
        <v>220</v>
      </c>
      <c r="J2524" s="59" t="s">
        <v>455</v>
      </c>
      <c r="K2524" s="59" t="s">
        <v>455</v>
      </c>
      <c r="L2524" s="59" t="s">
        <v>473</v>
      </c>
      <c r="M2524" s="59" t="s">
        <v>467</v>
      </c>
      <c r="N2524" s="59" t="s">
        <v>468</v>
      </c>
      <c r="O2524" s="65" t="s">
        <v>281</v>
      </c>
      <c r="P2524" s="65" t="s">
        <v>3366</v>
      </c>
      <c r="Q2524" s="45" t="s">
        <v>396</v>
      </c>
      <c r="R2524" s="32" t="s">
        <v>231</v>
      </c>
      <c r="S2524" s="45" t="s">
        <v>69</v>
      </c>
      <c r="T2524" s="42" t="str">
        <f>VLOOKUP(Tabla1[[#This Row],[AREA]],Hoja1!A:B,2,FALSE)</f>
        <v>03. Participación ciudadana y deportes</v>
      </c>
      <c r="U2524" s="45" t="s">
        <v>192</v>
      </c>
      <c r="V2524" s="42" t="str">
        <f>VLOOKUP(Tabla1[[#This Row],[PROGRAMA]],Hoja1!A:B,2,FALSE)</f>
        <v>9241. Participación ciudadana</v>
      </c>
      <c r="W2524" s="45">
        <v>22</v>
      </c>
      <c r="X2524" s="45">
        <v>22103</v>
      </c>
    </row>
    <row r="2525" spans="1:24" x14ac:dyDescent="0.25">
      <c r="A2525" s="58">
        <v>220260011520</v>
      </c>
      <c r="B2525" s="59" t="s">
        <v>451</v>
      </c>
      <c r="C2525" s="60">
        <v>46121</v>
      </c>
      <c r="D2525" s="58">
        <v>22026003239</v>
      </c>
      <c r="E2525" s="59" t="s">
        <v>542</v>
      </c>
      <c r="F2525" s="61">
        <v>550</v>
      </c>
      <c r="G2525" s="59" t="s">
        <v>1356</v>
      </c>
      <c r="H2525" s="59" t="s">
        <v>3991</v>
      </c>
      <c r="I2525" s="62">
        <v>220</v>
      </c>
      <c r="J2525" s="59" t="s">
        <v>1358</v>
      </c>
      <c r="K2525" s="59" t="s">
        <v>531</v>
      </c>
      <c r="L2525" s="59" t="s">
        <v>456</v>
      </c>
      <c r="M2525" s="59" t="s">
        <v>467</v>
      </c>
      <c r="N2525" s="59" t="s">
        <v>468</v>
      </c>
      <c r="O2525" s="65" t="s">
        <v>281</v>
      </c>
      <c r="P2525" s="65" t="s">
        <v>3366</v>
      </c>
      <c r="Q2525" s="45" t="s">
        <v>396</v>
      </c>
      <c r="R2525" s="32" t="s">
        <v>231</v>
      </c>
      <c r="S2525" s="45" t="s">
        <v>69</v>
      </c>
      <c r="T2525" s="42" t="str">
        <f>VLOOKUP(Tabla1[[#This Row],[AREA]],Hoja1!A:B,2,FALSE)</f>
        <v>03. Participación ciudadana y deportes</v>
      </c>
      <c r="U2525" s="45" t="s">
        <v>192</v>
      </c>
      <c r="V2525" s="42" t="str">
        <f>VLOOKUP(Tabla1[[#This Row],[PROGRAMA]],Hoja1!A:B,2,FALSE)</f>
        <v>9241. Participación ciudadana</v>
      </c>
      <c r="W2525" s="45">
        <v>22</v>
      </c>
      <c r="X2525" s="45">
        <v>22609</v>
      </c>
    </row>
    <row r="2526" spans="1:24" x14ac:dyDescent="0.25">
      <c r="A2526" s="58">
        <v>220260011537</v>
      </c>
      <c r="B2526" s="59" t="s">
        <v>451</v>
      </c>
      <c r="C2526" s="60">
        <v>46121</v>
      </c>
      <c r="D2526" s="58">
        <v>22026003286</v>
      </c>
      <c r="E2526" s="59" t="s">
        <v>1629</v>
      </c>
      <c r="F2526" s="61">
        <v>550</v>
      </c>
      <c r="G2526" s="59" t="s">
        <v>3714</v>
      </c>
      <c r="H2526" s="59" t="s">
        <v>3992</v>
      </c>
      <c r="I2526" s="62">
        <v>220</v>
      </c>
      <c r="J2526" s="59" t="s">
        <v>455</v>
      </c>
      <c r="K2526" s="59" t="s">
        <v>455</v>
      </c>
      <c r="L2526" s="59" t="s">
        <v>473</v>
      </c>
      <c r="M2526" s="59" t="s">
        <v>467</v>
      </c>
      <c r="N2526" s="59" t="s">
        <v>468</v>
      </c>
      <c r="O2526" s="65" t="s">
        <v>281</v>
      </c>
      <c r="P2526" s="65" t="s">
        <v>3366</v>
      </c>
      <c r="Q2526" s="45" t="s">
        <v>396</v>
      </c>
      <c r="R2526" s="32" t="s">
        <v>231</v>
      </c>
      <c r="S2526" s="45" t="s">
        <v>75</v>
      </c>
      <c r="T2526" s="42" t="str">
        <f>VLOOKUP(Tabla1[[#This Row],[AREA]],Hoja1!A:B,2,FALSE)</f>
        <v>10. Personas mayores, familia y servicios sociales</v>
      </c>
      <c r="U2526" s="45" t="s">
        <v>139</v>
      </c>
      <c r="V2526" s="42" t="str">
        <f>VLOOKUP(Tabla1[[#This Row],[PROGRAMA]],Hoja1!A:B,2,FALSE)</f>
        <v>2412. Formación para el empleo</v>
      </c>
      <c r="W2526" s="45">
        <v>22</v>
      </c>
      <c r="X2526" s="45">
        <v>22199</v>
      </c>
    </row>
    <row r="2527" spans="1:24" x14ac:dyDescent="0.25">
      <c r="A2527" s="58">
        <v>220260012889</v>
      </c>
      <c r="B2527" s="59" t="s">
        <v>451</v>
      </c>
      <c r="C2527" s="60">
        <v>46134</v>
      </c>
      <c r="D2527" s="58">
        <v>22026003319</v>
      </c>
      <c r="E2527" s="59" t="s">
        <v>3593</v>
      </c>
      <c r="F2527" s="61">
        <v>550</v>
      </c>
      <c r="G2527" s="59" t="s">
        <v>3993</v>
      </c>
      <c r="H2527" s="59" t="s">
        <v>3994</v>
      </c>
      <c r="I2527" s="62">
        <v>220</v>
      </c>
      <c r="J2527" s="59" t="s">
        <v>455</v>
      </c>
      <c r="K2527" s="59" t="s">
        <v>455</v>
      </c>
      <c r="L2527" s="59" t="s">
        <v>473</v>
      </c>
      <c r="M2527" s="59" t="s">
        <v>467</v>
      </c>
      <c r="N2527" s="59" t="s">
        <v>468</v>
      </c>
      <c r="O2527" s="65" t="s">
        <v>281</v>
      </c>
      <c r="P2527" s="65" t="s">
        <v>3366</v>
      </c>
      <c r="Q2527" s="45" t="s">
        <v>396</v>
      </c>
      <c r="R2527" s="32" t="s">
        <v>231</v>
      </c>
      <c r="S2527" s="45" t="s">
        <v>68</v>
      </c>
      <c r="T2527" s="42" t="str">
        <f>VLOOKUP(Tabla1[[#This Row],[AREA]],Hoja1!A:B,2,FALSE)</f>
        <v>02. Urbanismo y vivienda</v>
      </c>
      <c r="U2527" s="45" t="s">
        <v>197</v>
      </c>
      <c r="V2527" s="42" t="str">
        <f>VLOOKUP(Tabla1[[#This Row],[PROGRAMA]],Hoja1!A:B,2,FALSE)</f>
        <v>9332. Mantenimiento de edificios e instalaciones municipales</v>
      </c>
      <c r="W2527" s="45">
        <v>22</v>
      </c>
      <c r="X2527" s="45">
        <v>22104</v>
      </c>
    </row>
    <row r="2528" spans="1:24" x14ac:dyDescent="0.25">
      <c r="A2528" s="58">
        <v>220260016839</v>
      </c>
      <c r="B2528" s="59" t="s">
        <v>451</v>
      </c>
      <c r="C2528" s="60">
        <v>46160</v>
      </c>
      <c r="D2528" s="58">
        <v>22026003703</v>
      </c>
      <c r="E2528" s="59" t="s">
        <v>813</v>
      </c>
      <c r="F2528" s="61">
        <v>546.85</v>
      </c>
      <c r="G2528" s="59" t="s">
        <v>3995</v>
      </c>
      <c r="H2528" s="59" t="s">
        <v>3996</v>
      </c>
      <c r="I2528" s="62">
        <v>220</v>
      </c>
      <c r="J2528" s="59" t="s">
        <v>455</v>
      </c>
      <c r="K2528" s="59" t="s">
        <v>455</v>
      </c>
      <c r="L2528" s="59" t="s">
        <v>473</v>
      </c>
      <c r="M2528" s="59" t="s">
        <v>467</v>
      </c>
      <c r="N2528" s="59" t="s">
        <v>468</v>
      </c>
      <c r="O2528" s="65" t="s">
        <v>281</v>
      </c>
      <c r="P2528" s="65" t="s">
        <v>3366</v>
      </c>
      <c r="Q2528" s="45" t="s">
        <v>396</v>
      </c>
      <c r="R2528" s="32" t="s">
        <v>231</v>
      </c>
      <c r="S2528" s="45" t="s">
        <v>75</v>
      </c>
      <c r="T2528" s="42" t="str">
        <f>VLOOKUP(Tabla1[[#This Row],[AREA]],Hoja1!A:B,2,FALSE)</f>
        <v>10. Personas mayores, familia y servicios sociales</v>
      </c>
      <c r="U2528" s="45" t="s">
        <v>132</v>
      </c>
      <c r="V2528" s="42" t="str">
        <f>VLOOKUP(Tabla1[[#This Row],[PROGRAMA]],Hoja1!A:B,2,FALSE)</f>
        <v>2312. Iniciativas sociales</v>
      </c>
      <c r="W2528" s="45">
        <v>22</v>
      </c>
      <c r="X2528" s="45">
        <v>22699</v>
      </c>
    </row>
    <row r="2529" spans="1:24" x14ac:dyDescent="0.25">
      <c r="A2529" s="58">
        <v>220250032158</v>
      </c>
      <c r="B2529" s="59" t="s">
        <v>451</v>
      </c>
      <c r="C2529" s="60">
        <v>46113</v>
      </c>
      <c r="D2529" s="58">
        <v>22025005163</v>
      </c>
      <c r="E2529" s="59" t="s">
        <v>650</v>
      </c>
      <c r="F2529" s="61">
        <v>544.5</v>
      </c>
      <c r="G2529" s="59" t="s">
        <v>2263</v>
      </c>
      <c r="H2529" s="59" t="s">
        <v>3997</v>
      </c>
      <c r="I2529" s="62">
        <v>220</v>
      </c>
      <c r="J2529" s="59" t="s">
        <v>455</v>
      </c>
      <c r="K2529" s="59" t="s">
        <v>455</v>
      </c>
      <c r="L2529" s="59" t="s">
        <v>456</v>
      </c>
      <c r="M2529" s="59" t="s">
        <v>467</v>
      </c>
      <c r="N2529" s="59" t="s">
        <v>468</v>
      </c>
      <c r="O2529" s="65" t="s">
        <v>281</v>
      </c>
      <c r="P2529" s="65" t="s">
        <v>3366</v>
      </c>
      <c r="Q2529" s="45" t="s">
        <v>397</v>
      </c>
      <c r="R2529" s="32" t="s">
        <v>232</v>
      </c>
      <c r="S2529" s="45" t="s">
        <v>75</v>
      </c>
      <c r="T2529" s="42" t="str">
        <f>VLOOKUP(Tabla1[[#This Row],[AREA]],Hoja1!A:B,2,FALSE)</f>
        <v>10. Personas mayores, familia y servicios sociales</v>
      </c>
      <c r="U2529" s="45" t="s">
        <v>132</v>
      </c>
      <c r="V2529" s="42" t="str">
        <f>VLOOKUP(Tabla1[[#This Row],[PROGRAMA]],Hoja1!A:B,2,FALSE)</f>
        <v>2312. Iniciativas sociales</v>
      </c>
      <c r="W2529" s="45">
        <v>63</v>
      </c>
      <c r="X2529" s="45">
        <v>632</v>
      </c>
    </row>
    <row r="2530" spans="1:24" x14ac:dyDescent="0.25">
      <c r="A2530" s="58">
        <v>220260011519</v>
      </c>
      <c r="B2530" s="59" t="s">
        <v>451</v>
      </c>
      <c r="C2530" s="60">
        <v>46121</v>
      </c>
      <c r="D2530" s="58">
        <v>22026003237</v>
      </c>
      <c r="E2530" s="59" t="s">
        <v>559</v>
      </c>
      <c r="F2530" s="61">
        <v>544.5</v>
      </c>
      <c r="G2530" s="59" t="s">
        <v>418</v>
      </c>
      <c r="H2530" s="59" t="s">
        <v>3998</v>
      </c>
      <c r="I2530" s="62">
        <v>220</v>
      </c>
      <c r="J2530" s="59" t="s">
        <v>455</v>
      </c>
      <c r="K2530" s="59" t="s">
        <v>455</v>
      </c>
      <c r="L2530" s="59" t="s">
        <v>456</v>
      </c>
      <c r="M2530" s="59" t="s">
        <v>467</v>
      </c>
      <c r="N2530" s="59" t="s">
        <v>468</v>
      </c>
      <c r="O2530" s="65" t="s">
        <v>281</v>
      </c>
      <c r="P2530" s="65" t="s">
        <v>3366</v>
      </c>
      <c r="Q2530" s="45" t="s">
        <v>396</v>
      </c>
      <c r="R2530" s="32" t="s">
        <v>231</v>
      </c>
      <c r="S2530" s="45" t="s">
        <v>75</v>
      </c>
      <c r="T2530" s="42" t="str">
        <f>VLOOKUP(Tabla1[[#This Row],[AREA]],Hoja1!A:B,2,FALSE)</f>
        <v>10. Personas mayores, familia y servicios sociales</v>
      </c>
      <c r="U2530" s="45" t="s">
        <v>136</v>
      </c>
      <c r="V2530" s="42" t="str">
        <f>VLOOKUP(Tabla1[[#This Row],[PROGRAMA]],Hoja1!A:B,2,FALSE)</f>
        <v>2315. Políticas de Igualdad e infancia</v>
      </c>
      <c r="W2530" s="45">
        <v>22</v>
      </c>
      <c r="X2530" s="45">
        <v>22799</v>
      </c>
    </row>
    <row r="2531" spans="1:24" x14ac:dyDescent="0.25">
      <c r="A2531" s="58">
        <v>220260012053</v>
      </c>
      <c r="B2531" s="59" t="s">
        <v>451</v>
      </c>
      <c r="C2531" s="60">
        <v>46128</v>
      </c>
      <c r="D2531" s="58">
        <v>22026003387</v>
      </c>
      <c r="E2531" s="59" t="s">
        <v>956</v>
      </c>
      <c r="F2531" s="61">
        <v>539.66</v>
      </c>
      <c r="G2531" s="59" t="s">
        <v>3999</v>
      </c>
      <c r="H2531" s="59" t="s">
        <v>4000</v>
      </c>
      <c r="I2531" s="62">
        <v>220</v>
      </c>
      <c r="J2531" s="59" t="s">
        <v>908</v>
      </c>
      <c r="K2531" s="59" t="s">
        <v>908</v>
      </c>
      <c r="L2531" s="59" t="s">
        <v>456</v>
      </c>
      <c r="M2531" s="59" t="s">
        <v>467</v>
      </c>
      <c r="N2531" s="59" t="s">
        <v>468</v>
      </c>
      <c r="O2531" s="65" t="s">
        <v>281</v>
      </c>
      <c r="P2531" s="65" t="s">
        <v>3366</v>
      </c>
      <c r="Q2531" s="45" t="s">
        <v>396</v>
      </c>
      <c r="R2531" s="32" t="s">
        <v>231</v>
      </c>
      <c r="S2531" s="45" t="s">
        <v>72</v>
      </c>
      <c r="T2531" s="42" t="str">
        <f>VLOOKUP(Tabla1[[#This Row],[AREA]],Hoja1!A:B,2,FALSE)</f>
        <v>07. Medio ambiente</v>
      </c>
      <c r="U2531" s="45" t="s">
        <v>128</v>
      </c>
      <c r="V2531" s="42" t="str">
        <f>VLOOKUP(Tabla1[[#This Row],[PROGRAMA]],Hoja1!A:B,2,FALSE)</f>
        <v>1721. Protección del medio ambiente</v>
      </c>
      <c r="W2531" s="45">
        <v>22</v>
      </c>
      <c r="X2531" s="45">
        <v>22799</v>
      </c>
    </row>
    <row r="2532" spans="1:24" x14ac:dyDescent="0.25">
      <c r="A2532" s="58">
        <v>220260018185</v>
      </c>
      <c r="B2532" s="59" t="s">
        <v>485</v>
      </c>
      <c r="C2532" s="60">
        <v>46168</v>
      </c>
      <c r="D2532" s="58">
        <v>22026000866</v>
      </c>
      <c r="E2532" s="59" t="s">
        <v>2854</v>
      </c>
      <c r="F2532" s="61">
        <v>535.05999999999995</v>
      </c>
      <c r="G2532" s="59" t="s">
        <v>3009</v>
      </c>
      <c r="H2532" s="59" t="s">
        <v>4001</v>
      </c>
      <c r="I2532" s="62">
        <v>300</v>
      </c>
      <c r="J2532" s="59" t="s">
        <v>455</v>
      </c>
      <c r="K2532" s="59" t="s">
        <v>455</v>
      </c>
      <c r="L2532" s="59" t="s">
        <v>456</v>
      </c>
      <c r="M2532" s="59" t="s">
        <v>457</v>
      </c>
      <c r="N2532" s="59" t="s">
        <v>458</v>
      </c>
      <c r="O2532" s="65" t="s">
        <v>280</v>
      </c>
      <c r="P2532" s="65" t="s">
        <v>3366</v>
      </c>
      <c r="Q2532" s="45" t="s">
        <v>396</v>
      </c>
      <c r="R2532" s="32" t="s">
        <v>231</v>
      </c>
      <c r="S2532" s="45" t="s">
        <v>68</v>
      </c>
      <c r="T2532" s="42" t="str">
        <f>VLOOKUP(Tabla1[[#This Row],[AREA]],Hoja1!A:B,2,FALSE)</f>
        <v>02. Urbanismo y vivienda</v>
      </c>
      <c r="U2532" s="45" t="s">
        <v>197</v>
      </c>
      <c r="V2532" s="42" t="str">
        <f>VLOOKUP(Tabla1[[#This Row],[PROGRAMA]],Hoja1!A:B,2,FALSE)</f>
        <v>9332. Mantenimiento de edificios e instalaciones municipales</v>
      </c>
      <c r="W2532" s="45">
        <v>21</v>
      </c>
      <c r="X2532" s="45">
        <v>214</v>
      </c>
    </row>
    <row r="2533" spans="1:24" x14ac:dyDescent="0.25">
      <c r="A2533" s="58">
        <v>220260018055</v>
      </c>
      <c r="B2533" s="59" t="s">
        <v>485</v>
      </c>
      <c r="C2533" s="60">
        <v>46168</v>
      </c>
      <c r="D2533" s="58">
        <v>22026001320</v>
      </c>
      <c r="E2533" s="59" t="s">
        <v>3081</v>
      </c>
      <c r="F2533" s="61">
        <v>774.58</v>
      </c>
      <c r="G2533" s="59" t="s">
        <v>3982</v>
      </c>
      <c r="H2533" s="59" t="s">
        <v>4002</v>
      </c>
      <c r="I2533" s="62">
        <v>300</v>
      </c>
      <c r="J2533" s="59" t="s">
        <v>2208</v>
      </c>
      <c r="K2533" s="59" t="s">
        <v>455</v>
      </c>
      <c r="L2533" s="59" t="s">
        <v>473</v>
      </c>
      <c r="M2533" s="59" t="s">
        <v>457</v>
      </c>
      <c r="N2533" s="59" t="s">
        <v>458</v>
      </c>
      <c r="O2533" s="65" t="s">
        <v>280</v>
      </c>
      <c r="P2533" s="65" t="s">
        <v>3366</v>
      </c>
      <c r="Q2533" s="45" t="s">
        <v>396</v>
      </c>
      <c r="R2533" s="32" t="s">
        <v>231</v>
      </c>
      <c r="S2533" s="45" t="s">
        <v>72</v>
      </c>
      <c r="T2533" s="42" t="str">
        <f>VLOOKUP(Tabla1[[#This Row],[AREA]],Hoja1!A:B,2,FALSE)</f>
        <v>07. Medio ambiente</v>
      </c>
      <c r="U2533" s="45" t="s">
        <v>126</v>
      </c>
      <c r="V2533" s="42" t="str">
        <f>VLOOKUP(Tabla1[[#This Row],[PROGRAMA]],Hoja1!A:B,2,FALSE)</f>
        <v>1711. Parques y jardines</v>
      </c>
      <c r="W2533" s="45">
        <v>22</v>
      </c>
      <c r="X2533" s="45">
        <v>22106</v>
      </c>
    </row>
    <row r="2534" spans="1:24" x14ac:dyDescent="0.25">
      <c r="A2534" s="58">
        <v>220260018053</v>
      </c>
      <c r="B2534" s="59" t="s">
        <v>485</v>
      </c>
      <c r="C2534" s="60">
        <v>46168</v>
      </c>
      <c r="D2534" s="58">
        <v>22026001320</v>
      </c>
      <c r="E2534" s="59" t="s">
        <v>3081</v>
      </c>
      <c r="F2534" s="61">
        <v>692.9</v>
      </c>
      <c r="G2534" s="59" t="s">
        <v>3982</v>
      </c>
      <c r="H2534" s="59" t="s">
        <v>4003</v>
      </c>
      <c r="I2534" s="62">
        <v>300</v>
      </c>
      <c r="J2534" s="59" t="s">
        <v>2208</v>
      </c>
      <c r="K2534" s="59" t="s">
        <v>455</v>
      </c>
      <c r="L2534" s="59" t="s">
        <v>473</v>
      </c>
      <c r="M2534" s="59" t="s">
        <v>457</v>
      </c>
      <c r="N2534" s="59" t="s">
        <v>458</v>
      </c>
      <c r="O2534" s="65" t="s">
        <v>280</v>
      </c>
      <c r="P2534" s="65" t="s">
        <v>3366</v>
      </c>
      <c r="Q2534" s="45" t="s">
        <v>396</v>
      </c>
      <c r="R2534" s="32" t="s">
        <v>231</v>
      </c>
      <c r="S2534" s="45" t="s">
        <v>72</v>
      </c>
      <c r="T2534" s="42" t="str">
        <f>VLOOKUP(Tabla1[[#This Row],[AREA]],Hoja1!A:B,2,FALSE)</f>
        <v>07. Medio ambiente</v>
      </c>
      <c r="U2534" s="45" t="s">
        <v>126</v>
      </c>
      <c r="V2534" s="42" t="str">
        <f>VLOOKUP(Tabla1[[#This Row],[PROGRAMA]],Hoja1!A:B,2,FALSE)</f>
        <v>1711. Parques y jardines</v>
      </c>
      <c r="W2534" s="45">
        <v>22</v>
      </c>
      <c r="X2534" s="45">
        <v>22106</v>
      </c>
    </row>
    <row r="2535" spans="1:24" x14ac:dyDescent="0.25">
      <c r="A2535" s="58">
        <v>220260017684</v>
      </c>
      <c r="B2535" s="59" t="s">
        <v>485</v>
      </c>
      <c r="C2535" s="60">
        <v>46164</v>
      </c>
      <c r="D2535" s="58">
        <v>22026002920</v>
      </c>
      <c r="E2535" s="59" t="s">
        <v>2478</v>
      </c>
      <c r="F2535" s="61">
        <v>525</v>
      </c>
      <c r="G2535" s="59" t="s">
        <v>4004</v>
      </c>
      <c r="H2535" s="59" t="s">
        <v>4005</v>
      </c>
      <c r="I2535" s="62">
        <v>300</v>
      </c>
      <c r="J2535" s="59" t="s">
        <v>455</v>
      </c>
      <c r="K2535" s="59" t="s">
        <v>455</v>
      </c>
      <c r="L2535" s="59" t="s">
        <v>456</v>
      </c>
      <c r="M2535" s="59" t="s">
        <v>467</v>
      </c>
      <c r="N2535" s="59" t="s">
        <v>468</v>
      </c>
      <c r="O2535" s="65" t="s">
        <v>281</v>
      </c>
      <c r="P2535" s="65" t="s">
        <v>3366</v>
      </c>
      <c r="Q2535" s="45" t="s">
        <v>403</v>
      </c>
      <c r="R2535" s="32" t="s">
        <v>239</v>
      </c>
      <c r="S2535" s="45" t="s">
        <v>70</v>
      </c>
      <c r="T2535" s="42" t="str">
        <f>VLOOKUP(Tabla1[[#This Row],[AREA]],Hoja1!A:B,2,FALSE)</f>
        <v>04. Hacienda, personal y modernización administrativa</v>
      </c>
      <c r="U2535" s="45" t="s">
        <v>184</v>
      </c>
      <c r="V2535" s="42" t="str">
        <f>VLOOKUP(Tabla1[[#This Row],[PROGRAMA]],Hoja1!A:B,2,FALSE)</f>
        <v>9202. Gestión de recursos humanos</v>
      </c>
      <c r="W2535" s="45">
        <v>16</v>
      </c>
      <c r="X2535" s="45">
        <v>16200</v>
      </c>
    </row>
    <row r="2536" spans="1:24" x14ac:dyDescent="0.25">
      <c r="A2536" s="58">
        <v>220250048663</v>
      </c>
      <c r="B2536" s="59" t="s">
        <v>451</v>
      </c>
      <c r="C2536" s="60">
        <v>46150</v>
      </c>
      <c r="D2536" s="58">
        <v>22025006301</v>
      </c>
      <c r="E2536" s="59" t="s">
        <v>880</v>
      </c>
      <c r="F2536" s="61">
        <v>517.16</v>
      </c>
      <c r="G2536" s="59" t="s">
        <v>998</v>
      </c>
      <c r="H2536" s="59" t="s">
        <v>4006</v>
      </c>
      <c r="I2536" s="62">
        <v>220</v>
      </c>
      <c r="J2536" s="59" t="s">
        <v>1000</v>
      </c>
      <c r="K2536" s="59" t="s">
        <v>1000</v>
      </c>
      <c r="L2536" s="59" t="s">
        <v>456</v>
      </c>
      <c r="M2536" s="59" t="s">
        <v>467</v>
      </c>
      <c r="N2536" s="59" t="s">
        <v>468</v>
      </c>
      <c r="O2536" s="65" t="s">
        <v>281</v>
      </c>
      <c r="P2536" s="65" t="s">
        <v>3366</v>
      </c>
      <c r="Q2536" s="45" t="s">
        <v>397</v>
      </c>
      <c r="R2536" s="32" t="s">
        <v>232</v>
      </c>
      <c r="S2536" s="45" t="s">
        <v>68</v>
      </c>
      <c r="T2536" s="42" t="str">
        <f>VLOOKUP(Tabla1[[#This Row],[AREA]],Hoja1!A:B,2,FALSE)</f>
        <v>02. Urbanismo y vivienda</v>
      </c>
      <c r="U2536" s="45" t="s">
        <v>115</v>
      </c>
      <c r="V2536" s="42" t="str">
        <f>VLOOKUP(Tabla1[[#This Row],[PROGRAMA]],Hoja1!A:B,2,FALSE)</f>
        <v>1511. Planficación y gestión del urbanismo</v>
      </c>
      <c r="W2536" s="45">
        <v>60</v>
      </c>
      <c r="X2536" s="45">
        <v>609</v>
      </c>
    </row>
    <row r="2537" spans="1:24" x14ac:dyDescent="0.25">
      <c r="A2537" s="58">
        <v>220260015469</v>
      </c>
      <c r="B2537" s="59" t="s">
        <v>451</v>
      </c>
      <c r="C2537" s="60">
        <v>46150</v>
      </c>
      <c r="D2537" s="58">
        <v>22026003651</v>
      </c>
      <c r="E2537" s="59" t="s">
        <v>2618</v>
      </c>
      <c r="F2537" s="61">
        <v>511.02</v>
      </c>
      <c r="G2537" s="59" t="s">
        <v>4007</v>
      </c>
      <c r="H2537" s="59" t="s">
        <v>4008</v>
      </c>
      <c r="I2537" s="62">
        <v>220</v>
      </c>
      <c r="J2537" s="59" t="s">
        <v>455</v>
      </c>
      <c r="K2537" s="59" t="s">
        <v>455</v>
      </c>
      <c r="L2537" s="59" t="s">
        <v>473</v>
      </c>
      <c r="M2537" s="59" t="s">
        <v>467</v>
      </c>
      <c r="N2537" s="59" t="s">
        <v>468</v>
      </c>
      <c r="O2537" s="65" t="s">
        <v>281</v>
      </c>
      <c r="P2537" s="65" t="s">
        <v>3366</v>
      </c>
      <c r="Q2537" s="45" t="s">
        <v>396</v>
      </c>
      <c r="R2537" s="32" t="s">
        <v>231</v>
      </c>
      <c r="S2537" s="45" t="s">
        <v>261</v>
      </c>
      <c r="T2537" s="42" t="str">
        <f>VLOOKUP(Tabla1[[#This Row],[AREA]],Hoja1!A:B,2,FALSE)</f>
        <v>05. Comercio, mercados y consumo</v>
      </c>
      <c r="U2537" s="45" t="s">
        <v>174</v>
      </c>
      <c r="V2537" s="42" t="str">
        <f>VLOOKUP(Tabla1[[#This Row],[PROGRAMA]],Hoja1!A:B,2,FALSE)</f>
        <v>4312. Mercados</v>
      </c>
      <c r="W2537" s="45">
        <v>22</v>
      </c>
      <c r="X2537" s="45">
        <v>22699</v>
      </c>
    </row>
    <row r="2538" spans="1:24" x14ac:dyDescent="0.25">
      <c r="A2538" s="58">
        <v>220260011511</v>
      </c>
      <c r="B2538" s="59" t="s">
        <v>485</v>
      </c>
      <c r="C2538" s="60">
        <v>46121</v>
      </c>
      <c r="D2538" s="58">
        <v>22026000434</v>
      </c>
      <c r="E2538" s="59" t="s">
        <v>726</v>
      </c>
      <c r="F2538" s="61">
        <v>506.03</v>
      </c>
      <c r="G2538" s="59" t="s">
        <v>1478</v>
      </c>
      <c r="H2538" s="59" t="s">
        <v>4009</v>
      </c>
      <c r="I2538" s="62">
        <v>300</v>
      </c>
      <c r="J2538" s="59" t="s">
        <v>455</v>
      </c>
      <c r="K2538" s="59" t="s">
        <v>494</v>
      </c>
      <c r="L2538" s="59" t="s">
        <v>473</v>
      </c>
      <c r="M2538" s="59" t="s">
        <v>457</v>
      </c>
      <c r="N2538" s="59" t="s">
        <v>458</v>
      </c>
      <c r="O2538" s="65" t="s">
        <v>276</v>
      </c>
      <c r="P2538" s="65" t="s">
        <v>3366</v>
      </c>
      <c r="Q2538" s="45" t="s">
        <v>396</v>
      </c>
      <c r="R2538" s="32" t="s">
        <v>231</v>
      </c>
      <c r="S2538" s="45" t="s">
        <v>69</v>
      </c>
      <c r="T2538" s="42" t="str">
        <f>VLOOKUP(Tabla1[[#This Row],[AREA]],Hoja1!A:B,2,FALSE)</f>
        <v>03. Participación ciudadana y deportes</v>
      </c>
      <c r="U2538" s="45" t="s">
        <v>192</v>
      </c>
      <c r="V2538" s="42" t="str">
        <f>VLOOKUP(Tabla1[[#This Row],[PROGRAMA]],Hoja1!A:B,2,FALSE)</f>
        <v>9241. Participación ciudadana</v>
      </c>
      <c r="W2538" s="45">
        <v>21</v>
      </c>
      <c r="X2538" s="45">
        <v>213</v>
      </c>
    </row>
    <row r="2539" spans="1:24" x14ac:dyDescent="0.25">
      <c r="A2539" s="58">
        <v>220260018421</v>
      </c>
      <c r="B2539" s="59" t="s">
        <v>451</v>
      </c>
      <c r="C2539" s="60">
        <v>46168</v>
      </c>
      <c r="D2539" s="58">
        <v>22026004124</v>
      </c>
      <c r="E2539" s="59" t="s">
        <v>1314</v>
      </c>
      <c r="F2539" s="61">
        <v>500.01</v>
      </c>
      <c r="G2539" s="59" t="s">
        <v>1315</v>
      </c>
      <c r="H2539" s="59" t="s">
        <v>4010</v>
      </c>
      <c r="I2539" s="62">
        <v>220</v>
      </c>
      <c r="J2539" s="59" t="s">
        <v>455</v>
      </c>
      <c r="K2539" s="59" t="s">
        <v>455</v>
      </c>
      <c r="L2539" s="59" t="s">
        <v>456</v>
      </c>
      <c r="M2539" s="59" t="s">
        <v>467</v>
      </c>
      <c r="N2539" s="59" t="s">
        <v>468</v>
      </c>
      <c r="O2539" s="65" t="s">
        <v>281</v>
      </c>
      <c r="P2539" s="65" t="s">
        <v>3366</v>
      </c>
      <c r="Q2539" s="45" t="s">
        <v>396</v>
      </c>
      <c r="R2539" s="32" t="s">
        <v>231</v>
      </c>
      <c r="S2539" s="45" t="s">
        <v>75</v>
      </c>
      <c r="T2539" s="42" t="str">
        <f>VLOOKUP(Tabla1[[#This Row],[AREA]],Hoja1!A:B,2,FALSE)</f>
        <v>10. Personas mayores, familia y servicios sociales</v>
      </c>
      <c r="U2539" s="45" t="s">
        <v>139</v>
      </c>
      <c r="V2539" s="42" t="str">
        <f>VLOOKUP(Tabla1[[#This Row],[PROGRAMA]],Hoja1!A:B,2,FALSE)</f>
        <v>2412. Formación para el empleo</v>
      </c>
      <c r="W2539" s="45">
        <v>22</v>
      </c>
      <c r="X2539" s="45">
        <v>22699</v>
      </c>
    </row>
    <row r="2540" spans="1:24" x14ac:dyDescent="0.25">
      <c r="A2540" s="58">
        <v>220260010811</v>
      </c>
      <c r="B2540" s="59" t="s">
        <v>451</v>
      </c>
      <c r="C2540" s="60">
        <v>46118</v>
      </c>
      <c r="D2540" s="58">
        <v>22026003068</v>
      </c>
      <c r="E2540" s="59" t="s">
        <v>2711</v>
      </c>
      <c r="F2540" s="61">
        <v>500</v>
      </c>
      <c r="G2540" s="59" t="s">
        <v>57</v>
      </c>
      <c r="H2540" s="59" t="s">
        <v>4011</v>
      </c>
      <c r="I2540" s="62">
        <v>220</v>
      </c>
      <c r="J2540" s="59" t="s">
        <v>455</v>
      </c>
      <c r="K2540" s="59" t="s">
        <v>455</v>
      </c>
      <c r="L2540" s="59" t="s">
        <v>473</v>
      </c>
      <c r="M2540" s="59" t="s">
        <v>467</v>
      </c>
      <c r="N2540" s="59" t="s">
        <v>468</v>
      </c>
      <c r="O2540" s="65" t="s">
        <v>281</v>
      </c>
      <c r="P2540" s="65" t="s">
        <v>3366</v>
      </c>
      <c r="Q2540" s="45" t="s">
        <v>396</v>
      </c>
      <c r="R2540" s="32" t="s">
        <v>231</v>
      </c>
      <c r="S2540" s="45" t="s">
        <v>75</v>
      </c>
      <c r="T2540" s="42" t="str">
        <f>VLOOKUP(Tabla1[[#This Row],[AREA]],Hoja1!A:B,2,FALSE)</f>
        <v>10. Personas mayores, familia y servicios sociales</v>
      </c>
      <c r="U2540" s="45" t="s">
        <v>139</v>
      </c>
      <c r="V2540" s="42" t="str">
        <f>VLOOKUP(Tabla1[[#This Row],[PROGRAMA]],Hoja1!A:B,2,FALSE)</f>
        <v>2412. Formación para el empleo</v>
      </c>
      <c r="W2540" s="45">
        <v>21</v>
      </c>
      <c r="X2540" s="45">
        <v>212</v>
      </c>
    </row>
    <row r="2541" spans="1:24" x14ac:dyDescent="0.25">
      <c r="A2541" s="58">
        <v>220260012044</v>
      </c>
      <c r="B2541" s="59" t="s">
        <v>451</v>
      </c>
      <c r="C2541" s="60">
        <v>46128</v>
      </c>
      <c r="D2541" s="58">
        <v>22026003441</v>
      </c>
      <c r="E2541" s="59" t="s">
        <v>4012</v>
      </c>
      <c r="F2541" s="61">
        <v>500</v>
      </c>
      <c r="G2541" s="59" t="s">
        <v>60</v>
      </c>
      <c r="H2541" s="59" t="s">
        <v>4013</v>
      </c>
      <c r="I2541" s="62">
        <v>220</v>
      </c>
      <c r="J2541" s="59" t="s">
        <v>455</v>
      </c>
      <c r="K2541" s="59" t="s">
        <v>455</v>
      </c>
      <c r="L2541" s="59" t="s">
        <v>473</v>
      </c>
      <c r="M2541" s="59" t="s">
        <v>467</v>
      </c>
      <c r="N2541" s="59" t="s">
        <v>468</v>
      </c>
      <c r="O2541" s="65" t="s">
        <v>281</v>
      </c>
      <c r="P2541" s="65" t="s">
        <v>3366</v>
      </c>
      <c r="Q2541" s="45" t="s">
        <v>396</v>
      </c>
      <c r="R2541" s="32" t="s">
        <v>231</v>
      </c>
      <c r="S2541" s="45" t="s">
        <v>71</v>
      </c>
      <c r="T2541" s="42" t="str">
        <f>VLOOKUP(Tabla1[[#This Row],[AREA]],Hoja1!A:B,2,FALSE)</f>
        <v>06. Educación y cultura</v>
      </c>
      <c r="U2541" s="45" t="s">
        <v>153</v>
      </c>
      <c r="V2541" s="42" t="str">
        <f>VLOOKUP(Tabla1[[#This Row],[PROGRAMA]],Hoja1!A:B,2,FALSE)</f>
        <v>3321. Bibliotecas públicas</v>
      </c>
      <c r="W2541" s="45">
        <v>22</v>
      </c>
      <c r="X2541" s="45">
        <v>22199</v>
      </c>
    </row>
    <row r="2542" spans="1:24" x14ac:dyDescent="0.25">
      <c r="A2542" s="58">
        <v>220260014637</v>
      </c>
      <c r="B2542" s="59" t="s">
        <v>451</v>
      </c>
      <c r="C2542" s="60">
        <v>46142</v>
      </c>
      <c r="D2542" s="58">
        <v>22026003532</v>
      </c>
      <c r="E2542" s="59" t="s">
        <v>1949</v>
      </c>
      <c r="F2542" s="61">
        <v>500</v>
      </c>
      <c r="G2542" s="59" t="s">
        <v>4014</v>
      </c>
      <c r="H2542" s="59" t="s">
        <v>4015</v>
      </c>
      <c r="I2542" s="62">
        <v>220</v>
      </c>
      <c r="J2542" s="59" t="s">
        <v>455</v>
      </c>
      <c r="K2542" s="59" t="s">
        <v>455</v>
      </c>
      <c r="L2542" s="59" t="s">
        <v>473</v>
      </c>
      <c r="M2542" s="59" t="s">
        <v>467</v>
      </c>
      <c r="N2542" s="59" t="s">
        <v>468</v>
      </c>
      <c r="O2542" s="65" t="s">
        <v>281</v>
      </c>
      <c r="P2542" s="65" t="s">
        <v>3366</v>
      </c>
      <c r="Q2542" s="45" t="s">
        <v>396</v>
      </c>
      <c r="R2542" s="32" t="s">
        <v>231</v>
      </c>
      <c r="S2542" s="45" t="s">
        <v>71</v>
      </c>
      <c r="T2542" s="42" t="str">
        <f>VLOOKUP(Tabla1[[#This Row],[AREA]],Hoja1!A:B,2,FALSE)</f>
        <v>06. Educación y cultura</v>
      </c>
      <c r="U2542" s="45" t="s">
        <v>145</v>
      </c>
      <c r="V2542" s="42" t="str">
        <f>VLOOKUP(Tabla1[[#This Row],[PROGRAMA]],Hoja1!A:B,2,FALSE)</f>
        <v>3231. Escuelas infantiles</v>
      </c>
      <c r="W2542" s="45">
        <v>21</v>
      </c>
      <c r="X2542" s="45">
        <v>212</v>
      </c>
    </row>
    <row r="2543" spans="1:24" x14ac:dyDescent="0.25">
      <c r="A2543" s="58">
        <v>220260019626</v>
      </c>
      <c r="B2543" s="59" t="s">
        <v>485</v>
      </c>
      <c r="C2543" s="60">
        <v>46171</v>
      </c>
      <c r="D2543" s="58">
        <v>22026001320</v>
      </c>
      <c r="E2543" s="59" t="s">
        <v>3081</v>
      </c>
      <c r="F2543" s="61">
        <v>330.07</v>
      </c>
      <c r="G2543" s="59" t="s">
        <v>3982</v>
      </c>
      <c r="H2543" s="59" t="s">
        <v>4016</v>
      </c>
      <c r="I2543" s="62">
        <v>300</v>
      </c>
      <c r="J2543" s="59" t="s">
        <v>2208</v>
      </c>
      <c r="K2543" s="59" t="s">
        <v>455</v>
      </c>
      <c r="L2543" s="59" t="s">
        <v>473</v>
      </c>
      <c r="M2543" s="59" t="s">
        <v>457</v>
      </c>
      <c r="N2543" s="59" t="s">
        <v>458</v>
      </c>
      <c r="O2543" s="65" t="s">
        <v>280</v>
      </c>
      <c r="P2543" s="65" t="s">
        <v>3366</v>
      </c>
      <c r="Q2543" s="45" t="s">
        <v>396</v>
      </c>
      <c r="R2543" s="32" t="s">
        <v>231</v>
      </c>
      <c r="S2543" s="45" t="s">
        <v>72</v>
      </c>
      <c r="T2543" s="42" t="str">
        <f>VLOOKUP(Tabla1[[#This Row],[AREA]],Hoja1!A:B,2,FALSE)</f>
        <v>07. Medio ambiente</v>
      </c>
      <c r="U2543" s="45" t="s">
        <v>126</v>
      </c>
      <c r="V2543" s="42" t="str">
        <f>VLOOKUP(Tabla1[[#This Row],[PROGRAMA]],Hoja1!A:B,2,FALSE)</f>
        <v>1711. Parques y jardines</v>
      </c>
      <c r="W2543" s="45">
        <v>22</v>
      </c>
      <c r="X2543" s="45">
        <v>22106</v>
      </c>
    </row>
    <row r="2544" spans="1:24" x14ac:dyDescent="0.25">
      <c r="A2544" s="58">
        <v>220260012537</v>
      </c>
      <c r="B2544" s="59" t="s">
        <v>485</v>
      </c>
      <c r="C2544" s="60">
        <v>46132</v>
      </c>
      <c r="D2544" s="58">
        <v>22026001320</v>
      </c>
      <c r="E2544" s="59" t="s">
        <v>3081</v>
      </c>
      <c r="F2544" s="61">
        <v>252.45</v>
      </c>
      <c r="G2544" s="59" t="s">
        <v>3982</v>
      </c>
      <c r="H2544" s="59" t="s">
        <v>4017</v>
      </c>
      <c r="I2544" s="62">
        <v>300</v>
      </c>
      <c r="J2544" s="59" t="s">
        <v>2208</v>
      </c>
      <c r="K2544" s="59" t="s">
        <v>455</v>
      </c>
      <c r="L2544" s="59" t="s">
        <v>473</v>
      </c>
      <c r="M2544" s="59" t="s">
        <v>457</v>
      </c>
      <c r="N2544" s="59" t="s">
        <v>458</v>
      </c>
      <c r="O2544" s="65" t="s">
        <v>280</v>
      </c>
      <c r="P2544" s="65" t="s">
        <v>3366</v>
      </c>
      <c r="Q2544" s="45" t="s">
        <v>396</v>
      </c>
      <c r="R2544" s="32" t="s">
        <v>231</v>
      </c>
      <c r="S2544" s="45" t="s">
        <v>72</v>
      </c>
      <c r="T2544" s="42" t="str">
        <f>VLOOKUP(Tabla1[[#This Row],[AREA]],Hoja1!A:B,2,FALSE)</f>
        <v>07. Medio ambiente</v>
      </c>
      <c r="U2544" s="45" t="s">
        <v>126</v>
      </c>
      <c r="V2544" s="42" t="str">
        <f>VLOOKUP(Tabla1[[#This Row],[PROGRAMA]],Hoja1!A:B,2,FALSE)</f>
        <v>1711. Parques y jardines</v>
      </c>
      <c r="W2544" s="45">
        <v>22</v>
      </c>
      <c r="X2544" s="45">
        <v>22106</v>
      </c>
    </row>
    <row r="2545" spans="1:24" x14ac:dyDescent="0.25">
      <c r="A2545" s="58">
        <v>220260016057</v>
      </c>
      <c r="B2545" s="59" t="s">
        <v>451</v>
      </c>
      <c r="C2545" s="60">
        <v>46156</v>
      </c>
      <c r="D2545" s="58">
        <v>22026002490</v>
      </c>
      <c r="E2545" s="59" t="s">
        <v>2589</v>
      </c>
      <c r="F2545" s="61">
        <v>500</v>
      </c>
      <c r="G2545" s="59" t="s">
        <v>59</v>
      </c>
      <c r="H2545" s="59" t="s">
        <v>4018</v>
      </c>
      <c r="I2545" s="62">
        <v>220</v>
      </c>
      <c r="J2545" s="59" t="s">
        <v>455</v>
      </c>
      <c r="K2545" s="59" t="s">
        <v>455</v>
      </c>
      <c r="L2545" s="59" t="s">
        <v>456</v>
      </c>
      <c r="M2545" s="59" t="s">
        <v>467</v>
      </c>
      <c r="N2545" s="59" t="s">
        <v>468</v>
      </c>
      <c r="O2545" s="65" t="s">
        <v>281</v>
      </c>
      <c r="P2545" s="65" t="s">
        <v>3366</v>
      </c>
      <c r="Q2545" s="45" t="s">
        <v>396</v>
      </c>
      <c r="R2545" s="32" t="s">
        <v>231</v>
      </c>
      <c r="S2545" s="45" t="s">
        <v>71</v>
      </c>
      <c r="T2545" s="42" t="str">
        <f>VLOOKUP(Tabla1[[#This Row],[AREA]],Hoja1!A:B,2,FALSE)</f>
        <v>06. Educación y cultura</v>
      </c>
      <c r="U2545" s="45" t="s">
        <v>153</v>
      </c>
      <c r="V2545" s="42" t="str">
        <f>VLOOKUP(Tabla1[[#This Row],[PROGRAMA]],Hoja1!A:B,2,FALSE)</f>
        <v>3321. Bibliotecas públicas</v>
      </c>
      <c r="W2545" s="45">
        <v>22</v>
      </c>
      <c r="X2545" s="45">
        <v>223</v>
      </c>
    </row>
    <row r="2546" spans="1:24" x14ac:dyDescent="0.25">
      <c r="A2546" s="58">
        <v>220260016872</v>
      </c>
      <c r="B2546" s="59" t="s">
        <v>451</v>
      </c>
      <c r="C2546" s="60">
        <v>46160</v>
      </c>
      <c r="D2546" s="58">
        <v>22026003962</v>
      </c>
      <c r="E2546" s="59" t="s">
        <v>537</v>
      </c>
      <c r="F2546" s="61">
        <v>487.63</v>
      </c>
      <c r="G2546" s="59" t="s">
        <v>4019</v>
      </c>
      <c r="H2546" s="59" t="s">
        <v>4020</v>
      </c>
      <c r="I2546" s="62">
        <v>220</v>
      </c>
      <c r="J2546" s="59" t="s">
        <v>2088</v>
      </c>
      <c r="K2546" s="59" t="s">
        <v>3078</v>
      </c>
      <c r="L2546" s="59" t="s">
        <v>473</v>
      </c>
      <c r="M2546" s="59" t="s">
        <v>467</v>
      </c>
      <c r="N2546" s="59" t="s">
        <v>468</v>
      </c>
      <c r="O2546" s="65" t="s">
        <v>281</v>
      </c>
      <c r="P2546" s="65" t="s">
        <v>3366</v>
      </c>
      <c r="Q2546" s="45" t="s">
        <v>396</v>
      </c>
      <c r="R2546" s="32" t="s">
        <v>231</v>
      </c>
      <c r="S2546" s="45" t="s">
        <v>262</v>
      </c>
      <c r="T2546" s="42" t="str">
        <f>VLOOKUP(Tabla1[[#This Row],[AREA]],Hoja1!A:B,2,FALSE)</f>
        <v>11. Salud pública y seguridad ciudadana</v>
      </c>
      <c r="U2546" s="45" t="s">
        <v>112</v>
      </c>
      <c r="V2546" s="42" t="str">
        <f>VLOOKUP(Tabla1[[#This Row],[PROGRAMA]],Hoja1!A:B,2,FALSE)</f>
        <v>1361. Prevención y extinción de incencios</v>
      </c>
      <c r="W2546" s="45">
        <v>22</v>
      </c>
      <c r="X2546" s="45">
        <v>22199</v>
      </c>
    </row>
    <row r="2547" spans="1:24" x14ac:dyDescent="0.25">
      <c r="A2547" s="58">
        <v>220260014411</v>
      </c>
      <c r="B2547" s="59" t="s">
        <v>451</v>
      </c>
      <c r="C2547" s="60">
        <v>46141</v>
      </c>
      <c r="D2547" s="58">
        <v>22026003671</v>
      </c>
      <c r="E2547" s="59" t="s">
        <v>529</v>
      </c>
      <c r="F2547" s="61">
        <v>479</v>
      </c>
      <c r="G2547" s="59" t="s">
        <v>351</v>
      </c>
      <c r="H2547" s="59" t="s">
        <v>4021</v>
      </c>
      <c r="I2547" s="62">
        <v>220</v>
      </c>
      <c r="J2547" s="59" t="s">
        <v>494</v>
      </c>
      <c r="K2547" s="59" t="s">
        <v>494</v>
      </c>
      <c r="L2547" s="59" t="s">
        <v>473</v>
      </c>
      <c r="M2547" s="59" t="s">
        <v>467</v>
      </c>
      <c r="N2547" s="59" t="s">
        <v>468</v>
      </c>
      <c r="O2547" s="65" t="s">
        <v>281</v>
      </c>
      <c r="P2547" s="65" t="s">
        <v>3366</v>
      </c>
      <c r="Q2547" s="45" t="s">
        <v>396</v>
      </c>
      <c r="R2547" s="32" t="s">
        <v>231</v>
      </c>
      <c r="S2547" s="45" t="s">
        <v>66</v>
      </c>
      <c r="T2547" s="42" t="str">
        <f>VLOOKUP(Tabla1[[#This Row],[AREA]],Hoja1!A:B,2,FALSE)</f>
        <v>01. Alcaldía</v>
      </c>
      <c r="U2547" s="45" t="s">
        <v>189</v>
      </c>
      <c r="V2547" s="42" t="str">
        <f>VLOOKUP(Tabla1[[#This Row],[PROGRAMA]],Hoja1!A:B,2,FALSE)</f>
        <v>9207. Gobierno y relaciones</v>
      </c>
      <c r="W2547" s="45">
        <v>22</v>
      </c>
      <c r="X2547" s="45">
        <v>22001</v>
      </c>
    </row>
    <row r="2548" spans="1:24" x14ac:dyDescent="0.25">
      <c r="A2548" s="58">
        <v>220260016075</v>
      </c>
      <c r="B2548" s="59" t="s">
        <v>451</v>
      </c>
      <c r="C2548" s="60">
        <v>46156</v>
      </c>
      <c r="D2548" s="58">
        <v>22026003793</v>
      </c>
      <c r="E2548" s="59" t="s">
        <v>2303</v>
      </c>
      <c r="F2548" s="61">
        <v>475</v>
      </c>
      <c r="G2548" s="59" t="s">
        <v>4022</v>
      </c>
      <c r="H2548" s="59" t="s">
        <v>4023</v>
      </c>
      <c r="I2548" s="62">
        <v>220</v>
      </c>
      <c r="J2548" s="59" t="s">
        <v>455</v>
      </c>
      <c r="K2548" s="59" t="s">
        <v>455</v>
      </c>
      <c r="L2548" s="59" t="s">
        <v>456</v>
      </c>
      <c r="M2548" s="59" t="s">
        <v>467</v>
      </c>
      <c r="N2548" s="59" t="s">
        <v>468</v>
      </c>
      <c r="O2548" s="65" t="s">
        <v>281</v>
      </c>
      <c r="P2548" s="65" t="s">
        <v>3366</v>
      </c>
      <c r="Q2548" s="45" t="s">
        <v>396</v>
      </c>
      <c r="R2548" s="32" t="s">
        <v>231</v>
      </c>
      <c r="S2548" s="45" t="s">
        <v>262</v>
      </c>
      <c r="T2548" s="42" t="str">
        <f>VLOOKUP(Tabla1[[#This Row],[AREA]],Hoja1!A:B,2,FALSE)</f>
        <v>11. Salud pública y seguridad ciudadana</v>
      </c>
      <c r="U2548" s="45" t="s">
        <v>106</v>
      </c>
      <c r="V2548" s="42" t="str">
        <f>VLOOKUP(Tabla1[[#This Row],[PROGRAMA]],Hoja1!A:B,2,FALSE)</f>
        <v>1321. Policía municipal</v>
      </c>
      <c r="W2548" s="45">
        <v>22</v>
      </c>
      <c r="X2548" s="45">
        <v>22601</v>
      </c>
    </row>
    <row r="2549" spans="1:24" x14ac:dyDescent="0.25">
      <c r="A2549" s="58">
        <v>220260011510</v>
      </c>
      <c r="B2549" s="59" t="s">
        <v>485</v>
      </c>
      <c r="C2549" s="60">
        <v>46121</v>
      </c>
      <c r="D2549" s="58">
        <v>22026000434</v>
      </c>
      <c r="E2549" s="59" t="s">
        <v>726</v>
      </c>
      <c r="F2549" s="61">
        <v>474.97</v>
      </c>
      <c r="G2549" s="59" t="s">
        <v>1478</v>
      </c>
      <c r="H2549" s="59" t="s">
        <v>4024</v>
      </c>
      <c r="I2549" s="62">
        <v>300</v>
      </c>
      <c r="J2549" s="59" t="s">
        <v>455</v>
      </c>
      <c r="K2549" s="59" t="s">
        <v>494</v>
      </c>
      <c r="L2549" s="59" t="s">
        <v>473</v>
      </c>
      <c r="M2549" s="59" t="s">
        <v>457</v>
      </c>
      <c r="N2549" s="59" t="s">
        <v>458</v>
      </c>
      <c r="O2549" s="65" t="s">
        <v>276</v>
      </c>
      <c r="P2549" s="65" t="s">
        <v>3366</v>
      </c>
      <c r="Q2549" s="45" t="s">
        <v>396</v>
      </c>
      <c r="R2549" s="32" t="s">
        <v>231</v>
      </c>
      <c r="S2549" s="45" t="s">
        <v>69</v>
      </c>
      <c r="T2549" s="42" t="str">
        <f>VLOOKUP(Tabla1[[#This Row],[AREA]],Hoja1!A:B,2,FALSE)</f>
        <v>03. Participación ciudadana y deportes</v>
      </c>
      <c r="U2549" s="45" t="s">
        <v>192</v>
      </c>
      <c r="V2549" s="42" t="str">
        <f>VLOOKUP(Tabla1[[#This Row],[PROGRAMA]],Hoja1!A:B,2,FALSE)</f>
        <v>9241. Participación ciudadana</v>
      </c>
      <c r="W2549" s="45">
        <v>21</v>
      </c>
      <c r="X2549" s="45">
        <v>213</v>
      </c>
    </row>
    <row r="2550" spans="1:24" x14ac:dyDescent="0.25">
      <c r="A2550" s="58">
        <v>220260011527</v>
      </c>
      <c r="B2550" s="59" t="s">
        <v>451</v>
      </c>
      <c r="C2550" s="60">
        <v>46121</v>
      </c>
      <c r="D2550" s="58">
        <v>22026003306</v>
      </c>
      <c r="E2550" s="59" t="s">
        <v>813</v>
      </c>
      <c r="F2550" s="61">
        <v>473.1</v>
      </c>
      <c r="G2550" s="59" t="s">
        <v>60</v>
      </c>
      <c r="H2550" s="59" t="s">
        <v>3914</v>
      </c>
      <c r="I2550" s="62">
        <v>220</v>
      </c>
      <c r="J2550" s="59" t="s">
        <v>455</v>
      </c>
      <c r="K2550" s="59" t="s">
        <v>455</v>
      </c>
      <c r="L2550" s="59" t="s">
        <v>473</v>
      </c>
      <c r="M2550" s="59" t="s">
        <v>467</v>
      </c>
      <c r="N2550" s="59" t="s">
        <v>468</v>
      </c>
      <c r="O2550" s="65" t="s">
        <v>281</v>
      </c>
      <c r="P2550" s="65" t="s">
        <v>3366</v>
      </c>
      <c r="Q2550" s="45" t="s">
        <v>396</v>
      </c>
      <c r="R2550" s="32" t="s">
        <v>231</v>
      </c>
      <c r="S2550" s="45" t="s">
        <v>75</v>
      </c>
      <c r="T2550" s="42" t="str">
        <f>VLOOKUP(Tabla1[[#This Row],[AREA]],Hoja1!A:B,2,FALSE)</f>
        <v>10. Personas mayores, familia y servicios sociales</v>
      </c>
      <c r="U2550" s="45" t="s">
        <v>132</v>
      </c>
      <c r="V2550" s="42" t="str">
        <f>VLOOKUP(Tabla1[[#This Row],[PROGRAMA]],Hoja1!A:B,2,FALSE)</f>
        <v>2312. Iniciativas sociales</v>
      </c>
      <c r="W2550" s="45">
        <v>22</v>
      </c>
      <c r="X2550" s="45">
        <v>22699</v>
      </c>
    </row>
    <row r="2551" spans="1:24" x14ac:dyDescent="0.25">
      <c r="A2551" s="58">
        <v>220260011017</v>
      </c>
      <c r="B2551" s="59" t="s">
        <v>451</v>
      </c>
      <c r="C2551" s="60">
        <v>46119</v>
      </c>
      <c r="D2551" s="58">
        <v>22026003171</v>
      </c>
      <c r="E2551" s="59" t="s">
        <v>517</v>
      </c>
      <c r="F2551" s="61">
        <v>462.04</v>
      </c>
      <c r="G2551" s="59" t="s">
        <v>4025</v>
      </c>
      <c r="H2551" s="59" t="s">
        <v>4026</v>
      </c>
      <c r="I2551" s="62">
        <v>220</v>
      </c>
      <c r="J2551" s="59" t="s">
        <v>478</v>
      </c>
      <c r="K2551" s="59" t="s">
        <v>478</v>
      </c>
      <c r="L2551" s="59" t="s">
        <v>473</v>
      </c>
      <c r="M2551" s="59" t="s">
        <v>467</v>
      </c>
      <c r="N2551" s="59" t="s">
        <v>468</v>
      </c>
      <c r="O2551" s="65" t="s">
        <v>281</v>
      </c>
      <c r="P2551" s="65" t="s">
        <v>3366</v>
      </c>
      <c r="Q2551" s="45" t="s">
        <v>396</v>
      </c>
      <c r="R2551" s="32" t="s">
        <v>231</v>
      </c>
      <c r="S2551" s="45" t="s">
        <v>71</v>
      </c>
      <c r="T2551" s="42" t="str">
        <f>VLOOKUP(Tabla1[[#This Row],[AREA]],Hoja1!A:B,2,FALSE)</f>
        <v>06. Educación y cultura</v>
      </c>
      <c r="U2551" s="45" t="s">
        <v>153</v>
      </c>
      <c r="V2551" s="42" t="str">
        <f>VLOOKUP(Tabla1[[#This Row],[PROGRAMA]],Hoja1!A:B,2,FALSE)</f>
        <v>3321. Bibliotecas públicas</v>
      </c>
      <c r="W2551" s="45">
        <v>22</v>
      </c>
      <c r="X2551" s="45">
        <v>22001</v>
      </c>
    </row>
    <row r="2552" spans="1:24" x14ac:dyDescent="0.25">
      <c r="A2552" s="58">
        <v>220260014322</v>
      </c>
      <c r="B2552" s="59" t="s">
        <v>451</v>
      </c>
      <c r="C2552" s="60">
        <v>46140</v>
      </c>
      <c r="D2552" s="58">
        <v>22026003548</v>
      </c>
      <c r="E2552" s="59" t="s">
        <v>1859</v>
      </c>
      <c r="F2552" s="61">
        <v>450</v>
      </c>
      <c r="G2552" s="59" t="s">
        <v>2169</v>
      </c>
      <c r="H2552" s="59" t="s">
        <v>4027</v>
      </c>
      <c r="I2552" s="62">
        <v>220</v>
      </c>
      <c r="J2552" s="59" t="s">
        <v>1880</v>
      </c>
      <c r="K2552" s="59" t="s">
        <v>455</v>
      </c>
      <c r="L2552" s="59" t="s">
        <v>456</v>
      </c>
      <c r="M2552" s="59" t="s">
        <v>467</v>
      </c>
      <c r="N2552" s="59" t="s">
        <v>468</v>
      </c>
      <c r="O2552" s="65" t="s">
        <v>281</v>
      </c>
      <c r="P2552" s="65" t="s">
        <v>3366</v>
      </c>
      <c r="Q2552" s="45" t="s">
        <v>396</v>
      </c>
      <c r="R2552" s="32" t="s">
        <v>231</v>
      </c>
      <c r="S2552" s="45" t="s">
        <v>262</v>
      </c>
      <c r="T2552" s="42" t="str">
        <f>VLOOKUP(Tabla1[[#This Row],[AREA]],Hoja1!A:B,2,FALSE)</f>
        <v>11. Salud pública y seguridad ciudadana</v>
      </c>
      <c r="U2552" s="45" t="s">
        <v>118</v>
      </c>
      <c r="V2552" s="42" t="str">
        <f>VLOOKUP(Tabla1[[#This Row],[PROGRAMA]],Hoja1!A:B,2,FALSE)</f>
        <v>1621. Recogida de residuos</v>
      </c>
      <c r="W2552" s="45">
        <v>20</v>
      </c>
      <c r="X2552" s="45">
        <v>203</v>
      </c>
    </row>
    <row r="2553" spans="1:24" x14ac:dyDescent="0.25">
      <c r="A2553" s="58">
        <v>220260012433</v>
      </c>
      <c r="B2553" s="59" t="s">
        <v>485</v>
      </c>
      <c r="C2553" s="60">
        <v>46132</v>
      </c>
      <c r="D2553" s="58">
        <v>22026000866</v>
      </c>
      <c r="E2553" s="59" t="s">
        <v>2854</v>
      </c>
      <c r="F2553" s="61">
        <v>443.44</v>
      </c>
      <c r="G2553" s="59" t="s">
        <v>2661</v>
      </c>
      <c r="H2553" s="59" t="s">
        <v>4028</v>
      </c>
      <c r="I2553" s="62">
        <v>300</v>
      </c>
      <c r="J2553" s="59" t="s">
        <v>1349</v>
      </c>
      <c r="K2553" s="59" t="s">
        <v>455</v>
      </c>
      <c r="L2553" s="59" t="s">
        <v>456</v>
      </c>
      <c r="M2553" s="59" t="s">
        <v>457</v>
      </c>
      <c r="N2553" s="59" t="s">
        <v>458</v>
      </c>
      <c r="O2553" s="65" t="s">
        <v>280</v>
      </c>
      <c r="P2553" s="65" t="s">
        <v>3366</v>
      </c>
      <c r="Q2553" s="45" t="s">
        <v>396</v>
      </c>
      <c r="R2553" s="32" t="s">
        <v>231</v>
      </c>
      <c r="S2553" s="45" t="s">
        <v>68</v>
      </c>
      <c r="T2553" s="42" t="str">
        <f>VLOOKUP(Tabla1[[#This Row],[AREA]],Hoja1!A:B,2,FALSE)</f>
        <v>02. Urbanismo y vivienda</v>
      </c>
      <c r="U2553" s="45" t="s">
        <v>197</v>
      </c>
      <c r="V2553" s="42" t="str">
        <f>VLOOKUP(Tabla1[[#This Row],[PROGRAMA]],Hoja1!A:B,2,FALSE)</f>
        <v>9332. Mantenimiento de edificios e instalaciones municipales</v>
      </c>
      <c r="W2553" s="45">
        <v>21</v>
      </c>
      <c r="X2553" s="45">
        <v>214</v>
      </c>
    </row>
    <row r="2554" spans="1:24" x14ac:dyDescent="0.25">
      <c r="A2554" s="58">
        <v>220260011524</v>
      </c>
      <c r="B2554" s="59" t="s">
        <v>451</v>
      </c>
      <c r="C2554" s="60">
        <v>46121</v>
      </c>
      <c r="D2554" s="58">
        <v>22026003280</v>
      </c>
      <c r="E2554" s="59" t="s">
        <v>2586</v>
      </c>
      <c r="F2554" s="61">
        <v>441.65</v>
      </c>
      <c r="G2554" s="59" t="s">
        <v>23</v>
      </c>
      <c r="H2554" s="59" t="s">
        <v>4029</v>
      </c>
      <c r="I2554" s="62">
        <v>220</v>
      </c>
      <c r="J2554" s="59" t="s">
        <v>455</v>
      </c>
      <c r="K2554" s="59" t="s">
        <v>455</v>
      </c>
      <c r="L2554" s="59" t="s">
        <v>456</v>
      </c>
      <c r="M2554" s="59" t="s">
        <v>467</v>
      </c>
      <c r="N2554" s="59" t="s">
        <v>468</v>
      </c>
      <c r="O2554" s="65" t="s">
        <v>281</v>
      </c>
      <c r="P2554" s="65" t="s">
        <v>3366</v>
      </c>
      <c r="Q2554" s="45" t="s">
        <v>396</v>
      </c>
      <c r="R2554" s="32" t="s">
        <v>231</v>
      </c>
      <c r="S2554" s="45" t="s">
        <v>75</v>
      </c>
      <c r="T2554" s="42" t="str">
        <f>VLOOKUP(Tabla1[[#This Row],[AREA]],Hoja1!A:B,2,FALSE)</f>
        <v>10. Personas mayores, familia y servicios sociales</v>
      </c>
      <c r="U2554" s="45" t="s">
        <v>132</v>
      </c>
      <c r="V2554" s="42" t="str">
        <f>VLOOKUP(Tabla1[[#This Row],[PROGRAMA]],Hoja1!A:B,2,FALSE)</f>
        <v>2312. Iniciativas sociales</v>
      </c>
      <c r="W2554" s="45">
        <v>22</v>
      </c>
      <c r="X2554" s="45">
        <v>22617</v>
      </c>
    </row>
    <row r="2555" spans="1:24" x14ac:dyDescent="0.25">
      <c r="A2555" s="58">
        <v>220260012870</v>
      </c>
      <c r="B2555" s="59" t="s">
        <v>451</v>
      </c>
      <c r="C2555" s="60">
        <v>46134</v>
      </c>
      <c r="D2555" s="58">
        <v>22026003485</v>
      </c>
      <c r="E2555" s="59" t="s">
        <v>2586</v>
      </c>
      <c r="F2555" s="61">
        <v>441.65</v>
      </c>
      <c r="G2555" s="59" t="s">
        <v>23</v>
      </c>
      <c r="H2555" s="59" t="s">
        <v>4030</v>
      </c>
      <c r="I2555" s="62">
        <v>220</v>
      </c>
      <c r="J2555" s="59" t="s">
        <v>455</v>
      </c>
      <c r="K2555" s="59" t="s">
        <v>455</v>
      </c>
      <c r="L2555" s="59" t="s">
        <v>456</v>
      </c>
      <c r="M2555" s="59" t="s">
        <v>467</v>
      </c>
      <c r="N2555" s="59" t="s">
        <v>468</v>
      </c>
      <c r="O2555" s="65" t="s">
        <v>281</v>
      </c>
      <c r="P2555" s="65" t="s">
        <v>3366</v>
      </c>
      <c r="Q2555" s="45" t="s">
        <v>396</v>
      </c>
      <c r="R2555" s="32" t="s">
        <v>231</v>
      </c>
      <c r="S2555" s="45" t="s">
        <v>75</v>
      </c>
      <c r="T2555" s="42" t="str">
        <f>VLOOKUP(Tabla1[[#This Row],[AREA]],Hoja1!A:B,2,FALSE)</f>
        <v>10. Personas mayores, familia y servicios sociales</v>
      </c>
      <c r="U2555" s="45" t="s">
        <v>132</v>
      </c>
      <c r="V2555" s="42" t="str">
        <f>VLOOKUP(Tabla1[[#This Row],[PROGRAMA]],Hoja1!A:B,2,FALSE)</f>
        <v>2312. Iniciativas sociales</v>
      </c>
      <c r="W2555" s="45">
        <v>22</v>
      </c>
      <c r="X2555" s="45">
        <v>22617</v>
      </c>
    </row>
    <row r="2556" spans="1:24" x14ac:dyDescent="0.25">
      <c r="A2556" s="58">
        <v>220260016335</v>
      </c>
      <c r="B2556" s="59" t="s">
        <v>451</v>
      </c>
      <c r="C2556" s="60">
        <v>46157</v>
      </c>
      <c r="D2556" s="58">
        <v>22026003960</v>
      </c>
      <c r="E2556" s="59" t="s">
        <v>1042</v>
      </c>
      <c r="F2556" s="61">
        <v>429.35</v>
      </c>
      <c r="G2556" s="59" t="s">
        <v>4031</v>
      </c>
      <c r="H2556" s="59" t="s">
        <v>4032</v>
      </c>
      <c r="I2556" s="62">
        <v>220</v>
      </c>
      <c r="J2556" s="59" t="s">
        <v>4033</v>
      </c>
      <c r="K2556" s="59" t="s">
        <v>455</v>
      </c>
      <c r="L2556" s="59" t="s">
        <v>473</v>
      </c>
      <c r="M2556" s="59" t="s">
        <v>467</v>
      </c>
      <c r="N2556" s="59" t="s">
        <v>468</v>
      </c>
      <c r="O2556" s="65" t="s">
        <v>281</v>
      </c>
      <c r="P2556" s="65" t="s">
        <v>3366</v>
      </c>
      <c r="Q2556" s="45" t="s">
        <v>396</v>
      </c>
      <c r="R2556" s="32" t="s">
        <v>231</v>
      </c>
      <c r="S2556" s="45" t="s">
        <v>66</v>
      </c>
      <c r="T2556" s="42" t="str">
        <f>VLOOKUP(Tabla1[[#This Row],[AREA]],Hoja1!A:B,2,FALSE)</f>
        <v>01. Alcaldía</v>
      </c>
      <c r="U2556" s="45" t="s">
        <v>188</v>
      </c>
      <c r="V2556" s="42" t="str">
        <f>VLOOKUP(Tabla1[[#This Row],[PROGRAMA]],Hoja1!A:B,2,FALSE)</f>
        <v>9206. Archivo municipal</v>
      </c>
      <c r="W2556" s="45">
        <v>22</v>
      </c>
      <c r="X2556" s="45">
        <v>22001</v>
      </c>
    </row>
    <row r="2557" spans="1:24" x14ac:dyDescent="0.25">
      <c r="A2557" s="58">
        <v>220260011535</v>
      </c>
      <c r="B2557" s="59" t="s">
        <v>451</v>
      </c>
      <c r="C2557" s="60">
        <v>46121</v>
      </c>
      <c r="D2557" s="58">
        <v>22026003282</v>
      </c>
      <c r="E2557" s="59" t="s">
        <v>4034</v>
      </c>
      <c r="F2557" s="61">
        <v>423.5</v>
      </c>
      <c r="G2557" s="59" t="s">
        <v>4035</v>
      </c>
      <c r="H2557" s="59" t="s">
        <v>4036</v>
      </c>
      <c r="I2557" s="62">
        <v>220</v>
      </c>
      <c r="J2557" s="59" t="s">
        <v>455</v>
      </c>
      <c r="K2557" s="59" t="s">
        <v>455</v>
      </c>
      <c r="L2557" s="59" t="s">
        <v>473</v>
      </c>
      <c r="M2557" s="59" t="s">
        <v>467</v>
      </c>
      <c r="N2557" s="59" t="s">
        <v>468</v>
      </c>
      <c r="O2557" s="65" t="s">
        <v>281</v>
      </c>
      <c r="P2557" s="65" t="s">
        <v>3366</v>
      </c>
      <c r="Q2557" s="45" t="s">
        <v>396</v>
      </c>
      <c r="R2557" s="32" t="s">
        <v>231</v>
      </c>
      <c r="S2557" s="45" t="s">
        <v>66</v>
      </c>
      <c r="T2557" s="42" t="str">
        <f>VLOOKUP(Tabla1[[#This Row],[AREA]],Hoja1!A:B,2,FALSE)</f>
        <v>01. Alcaldía</v>
      </c>
      <c r="U2557" s="45" t="s">
        <v>185</v>
      </c>
      <c r="V2557" s="42" t="str">
        <f>VLOOKUP(Tabla1[[#This Row],[PROGRAMA]],Hoja1!A:B,2,FALSE)</f>
        <v>9203. Unidad de régimen interior</v>
      </c>
      <c r="W2557" s="45">
        <v>21</v>
      </c>
      <c r="X2557" s="45">
        <v>215</v>
      </c>
    </row>
    <row r="2558" spans="1:24" x14ac:dyDescent="0.25">
      <c r="A2558" s="58">
        <v>220260017070</v>
      </c>
      <c r="B2558" s="59" t="s">
        <v>451</v>
      </c>
      <c r="C2558" s="60">
        <v>46161</v>
      </c>
      <c r="D2558" s="58">
        <v>22026003860</v>
      </c>
      <c r="E2558" s="59" t="s">
        <v>3748</v>
      </c>
      <c r="F2558" s="61">
        <v>420.06</v>
      </c>
      <c r="G2558" s="59" t="s">
        <v>4037</v>
      </c>
      <c r="H2558" s="59" t="s">
        <v>4038</v>
      </c>
      <c r="I2558" s="62">
        <v>220</v>
      </c>
      <c r="J2558" s="59" t="s">
        <v>455</v>
      </c>
      <c r="K2558" s="59" t="s">
        <v>455</v>
      </c>
      <c r="L2558" s="59" t="s">
        <v>456</v>
      </c>
      <c r="M2558" s="59" t="s">
        <v>467</v>
      </c>
      <c r="N2558" s="59" t="s">
        <v>468</v>
      </c>
      <c r="O2558" s="65" t="s">
        <v>281</v>
      </c>
      <c r="P2558" s="65" t="s">
        <v>3366</v>
      </c>
      <c r="Q2558" s="45" t="s">
        <v>396</v>
      </c>
      <c r="R2558" s="32" t="s">
        <v>231</v>
      </c>
      <c r="S2558" s="45" t="s">
        <v>75</v>
      </c>
      <c r="T2558" s="42" t="str">
        <f>VLOOKUP(Tabla1[[#This Row],[AREA]],Hoja1!A:B,2,FALSE)</f>
        <v>10. Personas mayores, familia y servicios sociales</v>
      </c>
      <c r="U2558" s="45" t="s">
        <v>135</v>
      </c>
      <c r="V2558" s="42" t="str">
        <f>VLOOKUP(Tabla1[[#This Row],[PROGRAMA]],Hoja1!A:B,2,FALSE)</f>
        <v>2314. Centro de programas juveniles</v>
      </c>
      <c r="W2558" s="45">
        <v>22</v>
      </c>
      <c r="X2558" s="45">
        <v>22615</v>
      </c>
    </row>
    <row r="2559" spans="1:24" x14ac:dyDescent="0.25">
      <c r="A2559" s="58">
        <v>220260016862</v>
      </c>
      <c r="B2559" s="59" t="s">
        <v>451</v>
      </c>
      <c r="C2559" s="60">
        <v>46160</v>
      </c>
      <c r="D2559" s="58">
        <v>22026003720</v>
      </c>
      <c r="E2559" s="59" t="s">
        <v>3238</v>
      </c>
      <c r="F2559" s="61">
        <v>417.45</v>
      </c>
      <c r="G2559" s="59" t="s">
        <v>2658</v>
      </c>
      <c r="H2559" s="59" t="s">
        <v>4039</v>
      </c>
      <c r="I2559" s="62">
        <v>220</v>
      </c>
      <c r="J2559" s="59" t="s">
        <v>974</v>
      </c>
      <c r="K2559" s="59" t="s">
        <v>455</v>
      </c>
      <c r="L2559" s="59" t="s">
        <v>456</v>
      </c>
      <c r="M2559" s="59" t="s">
        <v>467</v>
      </c>
      <c r="N2559" s="59" t="s">
        <v>468</v>
      </c>
      <c r="O2559" s="65" t="s">
        <v>281</v>
      </c>
      <c r="P2559" s="65" t="s">
        <v>3366</v>
      </c>
      <c r="Q2559" s="45" t="s">
        <v>396</v>
      </c>
      <c r="R2559" s="32" t="s">
        <v>231</v>
      </c>
      <c r="S2559" s="45" t="s">
        <v>66</v>
      </c>
      <c r="T2559" s="42" t="str">
        <f>VLOOKUP(Tabla1[[#This Row],[AREA]],Hoja1!A:B,2,FALSE)</f>
        <v>01. Alcaldía</v>
      </c>
      <c r="U2559" s="45" t="s">
        <v>185</v>
      </c>
      <c r="V2559" s="42" t="str">
        <f>VLOOKUP(Tabla1[[#This Row],[PROGRAMA]],Hoja1!A:B,2,FALSE)</f>
        <v>9203. Unidad de régimen interior</v>
      </c>
      <c r="W2559" s="45">
        <v>22</v>
      </c>
      <c r="X2559" s="45">
        <v>22699</v>
      </c>
    </row>
    <row r="2560" spans="1:24" x14ac:dyDescent="0.25">
      <c r="A2560" s="58">
        <v>220260016859</v>
      </c>
      <c r="B2560" s="59" t="s">
        <v>451</v>
      </c>
      <c r="C2560" s="60">
        <v>46160</v>
      </c>
      <c r="D2560" s="58">
        <v>22026003869</v>
      </c>
      <c r="E2560" s="59" t="s">
        <v>2586</v>
      </c>
      <c r="F2560" s="61">
        <v>401.96</v>
      </c>
      <c r="G2560" s="59" t="s">
        <v>317</v>
      </c>
      <c r="H2560" s="59" t="s">
        <v>4040</v>
      </c>
      <c r="I2560" s="62">
        <v>220</v>
      </c>
      <c r="J2560" s="59" t="s">
        <v>455</v>
      </c>
      <c r="K2560" s="59" t="s">
        <v>455</v>
      </c>
      <c r="L2560" s="59" t="s">
        <v>456</v>
      </c>
      <c r="M2560" s="59" t="s">
        <v>467</v>
      </c>
      <c r="N2560" s="59" t="s">
        <v>468</v>
      </c>
      <c r="O2560" s="65" t="s">
        <v>281</v>
      </c>
      <c r="P2560" s="65" t="s">
        <v>3366</v>
      </c>
      <c r="Q2560" s="45" t="s">
        <v>396</v>
      </c>
      <c r="R2560" s="32" t="s">
        <v>231</v>
      </c>
      <c r="S2560" s="45" t="s">
        <v>75</v>
      </c>
      <c r="T2560" s="42" t="str">
        <f>VLOOKUP(Tabla1[[#This Row],[AREA]],Hoja1!A:B,2,FALSE)</f>
        <v>10. Personas mayores, familia y servicios sociales</v>
      </c>
      <c r="U2560" s="45" t="s">
        <v>132</v>
      </c>
      <c r="V2560" s="42" t="str">
        <f>VLOOKUP(Tabla1[[#This Row],[PROGRAMA]],Hoja1!A:B,2,FALSE)</f>
        <v>2312. Iniciativas sociales</v>
      </c>
      <c r="W2560" s="45">
        <v>22</v>
      </c>
      <c r="X2560" s="45">
        <v>22617</v>
      </c>
    </row>
    <row r="2561" spans="1:24" x14ac:dyDescent="0.25">
      <c r="A2561" s="58">
        <v>220260015060</v>
      </c>
      <c r="B2561" s="59" t="s">
        <v>451</v>
      </c>
      <c r="C2561" s="60">
        <v>46148</v>
      </c>
      <c r="D2561" s="58">
        <v>22026003583</v>
      </c>
      <c r="E2561" s="59" t="s">
        <v>559</v>
      </c>
      <c r="F2561" s="61">
        <v>400</v>
      </c>
      <c r="G2561" s="59" t="s">
        <v>4041</v>
      </c>
      <c r="H2561" s="59" t="s">
        <v>4042</v>
      </c>
      <c r="I2561" s="62">
        <v>220</v>
      </c>
      <c r="J2561" s="59" t="s">
        <v>455</v>
      </c>
      <c r="K2561" s="59" t="s">
        <v>455</v>
      </c>
      <c r="L2561" s="59" t="s">
        <v>456</v>
      </c>
      <c r="M2561" s="59" t="s">
        <v>467</v>
      </c>
      <c r="N2561" s="59" t="s">
        <v>468</v>
      </c>
      <c r="O2561" s="65" t="s">
        <v>281</v>
      </c>
      <c r="P2561" s="65" t="s">
        <v>3366</v>
      </c>
      <c r="Q2561" s="45" t="s">
        <v>396</v>
      </c>
      <c r="R2561" s="32" t="s">
        <v>231</v>
      </c>
      <c r="S2561" s="45" t="s">
        <v>75</v>
      </c>
      <c r="T2561" s="42" t="str">
        <f>VLOOKUP(Tabla1[[#This Row],[AREA]],Hoja1!A:B,2,FALSE)</f>
        <v>10. Personas mayores, familia y servicios sociales</v>
      </c>
      <c r="U2561" s="45" t="s">
        <v>136</v>
      </c>
      <c r="V2561" s="42" t="str">
        <f>VLOOKUP(Tabla1[[#This Row],[PROGRAMA]],Hoja1!A:B,2,FALSE)</f>
        <v>2315. Políticas de Igualdad e infancia</v>
      </c>
      <c r="W2561" s="45">
        <v>22</v>
      </c>
      <c r="X2561" s="45">
        <v>22799</v>
      </c>
    </row>
    <row r="2562" spans="1:24" x14ac:dyDescent="0.25">
      <c r="A2562" s="58">
        <v>220260017073</v>
      </c>
      <c r="B2562" s="59" t="s">
        <v>451</v>
      </c>
      <c r="C2562" s="60">
        <v>46161</v>
      </c>
      <c r="D2562" s="58">
        <v>22026003961</v>
      </c>
      <c r="E2562" s="59" t="s">
        <v>581</v>
      </c>
      <c r="F2562" s="61">
        <v>396.88</v>
      </c>
      <c r="G2562" s="59" t="s">
        <v>4043</v>
      </c>
      <c r="H2562" s="59" t="s">
        <v>4044</v>
      </c>
      <c r="I2562" s="62">
        <v>220</v>
      </c>
      <c r="J2562" s="59" t="s">
        <v>4045</v>
      </c>
      <c r="K2562" s="59" t="s">
        <v>783</v>
      </c>
      <c r="L2562" s="59" t="s">
        <v>456</v>
      </c>
      <c r="M2562" s="59" t="s">
        <v>467</v>
      </c>
      <c r="N2562" s="59" t="s">
        <v>468</v>
      </c>
      <c r="O2562" s="65" t="s">
        <v>281</v>
      </c>
      <c r="P2562" s="65" t="s">
        <v>3366</v>
      </c>
      <c r="Q2562" s="45" t="s">
        <v>396</v>
      </c>
      <c r="R2562" s="32" t="s">
        <v>231</v>
      </c>
      <c r="S2562" s="45" t="s">
        <v>262</v>
      </c>
      <c r="T2562" s="42" t="str">
        <f>VLOOKUP(Tabla1[[#This Row],[AREA]],Hoja1!A:B,2,FALSE)</f>
        <v>11. Salud pública y seguridad ciudadana</v>
      </c>
      <c r="U2562" s="45" t="s">
        <v>112</v>
      </c>
      <c r="V2562" s="42" t="str">
        <f>VLOOKUP(Tabla1[[#This Row],[PROGRAMA]],Hoja1!A:B,2,FALSE)</f>
        <v>1361. Prevención y extinción de incencios</v>
      </c>
      <c r="W2562" s="45">
        <v>21</v>
      </c>
      <c r="X2562" s="45">
        <v>213</v>
      </c>
    </row>
    <row r="2563" spans="1:24" x14ac:dyDescent="0.25">
      <c r="A2563" s="58">
        <v>220260016839</v>
      </c>
      <c r="B2563" s="59" t="s">
        <v>451</v>
      </c>
      <c r="C2563" s="60">
        <v>46160</v>
      </c>
      <c r="D2563" s="58">
        <v>22026003702</v>
      </c>
      <c r="E2563" s="59" t="s">
        <v>813</v>
      </c>
      <c r="F2563" s="61">
        <v>390.65</v>
      </c>
      <c r="G2563" s="59" t="s">
        <v>3995</v>
      </c>
      <c r="H2563" s="59" t="s">
        <v>3996</v>
      </c>
      <c r="I2563" s="62">
        <v>220</v>
      </c>
      <c r="J2563" s="59" t="s">
        <v>455</v>
      </c>
      <c r="K2563" s="59" t="s">
        <v>455</v>
      </c>
      <c r="L2563" s="59" t="s">
        <v>473</v>
      </c>
      <c r="M2563" s="59" t="s">
        <v>467</v>
      </c>
      <c r="N2563" s="59" t="s">
        <v>468</v>
      </c>
      <c r="O2563" s="65" t="s">
        <v>281</v>
      </c>
      <c r="P2563" s="65" t="s">
        <v>3366</v>
      </c>
      <c r="Q2563" s="45" t="s">
        <v>396</v>
      </c>
      <c r="R2563" s="32" t="s">
        <v>231</v>
      </c>
      <c r="S2563" s="45" t="s">
        <v>75</v>
      </c>
      <c r="T2563" s="42" t="str">
        <f>VLOOKUP(Tabla1[[#This Row],[AREA]],Hoja1!A:B,2,FALSE)</f>
        <v>10. Personas mayores, familia y servicios sociales</v>
      </c>
      <c r="U2563" s="45" t="s">
        <v>132</v>
      </c>
      <c r="V2563" s="42" t="str">
        <f>VLOOKUP(Tabla1[[#This Row],[PROGRAMA]],Hoja1!A:B,2,FALSE)</f>
        <v>2312. Iniciativas sociales</v>
      </c>
      <c r="W2563" s="45">
        <v>22</v>
      </c>
      <c r="X2563" s="45">
        <v>22699</v>
      </c>
    </row>
    <row r="2564" spans="1:24" x14ac:dyDescent="0.25">
      <c r="A2564" s="58">
        <v>220260011003</v>
      </c>
      <c r="B2564" s="59" t="s">
        <v>451</v>
      </c>
      <c r="C2564" s="60">
        <v>46119</v>
      </c>
      <c r="D2564" s="58">
        <v>22026003176</v>
      </c>
      <c r="E2564" s="59" t="s">
        <v>968</v>
      </c>
      <c r="F2564" s="61">
        <v>387.75</v>
      </c>
      <c r="G2564" s="59" t="s">
        <v>4046</v>
      </c>
      <c r="H2564" s="59" t="s">
        <v>4047</v>
      </c>
      <c r="I2564" s="62">
        <v>220</v>
      </c>
      <c r="J2564" s="59" t="s">
        <v>531</v>
      </c>
      <c r="K2564" s="59" t="s">
        <v>531</v>
      </c>
      <c r="L2564" s="59" t="s">
        <v>473</v>
      </c>
      <c r="M2564" s="59" t="s">
        <v>467</v>
      </c>
      <c r="N2564" s="59" t="s">
        <v>468</v>
      </c>
      <c r="O2564" s="65" t="s">
        <v>281</v>
      </c>
      <c r="P2564" s="65" t="s">
        <v>3366</v>
      </c>
      <c r="Q2564" s="45" t="s">
        <v>396</v>
      </c>
      <c r="R2564" s="32" t="s">
        <v>231</v>
      </c>
      <c r="S2564" s="45" t="s">
        <v>262</v>
      </c>
      <c r="T2564" s="42" t="str">
        <f>VLOOKUP(Tabla1[[#This Row],[AREA]],Hoja1!A:B,2,FALSE)</f>
        <v>11. Salud pública y seguridad ciudadana</v>
      </c>
      <c r="U2564" s="45" t="s">
        <v>106</v>
      </c>
      <c r="V2564" s="42" t="str">
        <f>VLOOKUP(Tabla1[[#This Row],[PROGRAMA]],Hoja1!A:B,2,FALSE)</f>
        <v>1321. Policía municipal</v>
      </c>
      <c r="W2564" s="45">
        <v>22</v>
      </c>
      <c r="X2564" s="45">
        <v>22699</v>
      </c>
    </row>
    <row r="2565" spans="1:24" x14ac:dyDescent="0.25">
      <c r="A2565" s="58">
        <v>220260018569</v>
      </c>
      <c r="B2565" s="59" t="s">
        <v>451</v>
      </c>
      <c r="C2565" s="60">
        <v>46168</v>
      </c>
      <c r="D2565" s="58">
        <v>22026004091</v>
      </c>
      <c r="E2565" s="59" t="s">
        <v>813</v>
      </c>
      <c r="F2565" s="61">
        <v>379.2</v>
      </c>
      <c r="G2565" s="59" t="s">
        <v>319</v>
      </c>
      <c r="H2565" s="59" t="s">
        <v>4048</v>
      </c>
      <c r="I2565" s="62">
        <v>220</v>
      </c>
      <c r="J2565" s="59" t="s">
        <v>812</v>
      </c>
      <c r="K2565" s="59" t="s">
        <v>455</v>
      </c>
      <c r="L2565" s="59" t="s">
        <v>456</v>
      </c>
      <c r="M2565" s="59" t="s">
        <v>467</v>
      </c>
      <c r="N2565" s="59" t="s">
        <v>468</v>
      </c>
      <c r="O2565" s="65" t="s">
        <v>281</v>
      </c>
      <c r="P2565" s="65" t="s">
        <v>3366</v>
      </c>
      <c r="Q2565" s="45" t="s">
        <v>396</v>
      </c>
      <c r="R2565" s="32" t="s">
        <v>231</v>
      </c>
      <c r="S2565" s="45" t="s">
        <v>75</v>
      </c>
      <c r="T2565" s="42" t="str">
        <f>VLOOKUP(Tabla1[[#This Row],[AREA]],Hoja1!A:B,2,FALSE)</f>
        <v>10. Personas mayores, familia y servicios sociales</v>
      </c>
      <c r="U2565" s="45" t="s">
        <v>132</v>
      </c>
      <c r="V2565" s="42" t="str">
        <f>VLOOKUP(Tabla1[[#This Row],[PROGRAMA]],Hoja1!A:B,2,FALSE)</f>
        <v>2312. Iniciativas sociales</v>
      </c>
      <c r="W2565" s="45">
        <v>22</v>
      </c>
      <c r="X2565" s="45">
        <v>22699</v>
      </c>
    </row>
    <row r="2566" spans="1:24" x14ac:dyDescent="0.25">
      <c r="A2566" s="58">
        <v>220260018223</v>
      </c>
      <c r="B2566" s="59" t="s">
        <v>485</v>
      </c>
      <c r="C2566" s="60">
        <v>46168</v>
      </c>
      <c r="D2566" s="58">
        <v>22026001335</v>
      </c>
      <c r="E2566" s="59" t="s">
        <v>3510</v>
      </c>
      <c r="F2566" s="61">
        <v>1100.1099999999999</v>
      </c>
      <c r="G2566" s="59" t="s">
        <v>1457</v>
      </c>
      <c r="H2566" s="59" t="s">
        <v>4049</v>
      </c>
      <c r="I2566" s="62">
        <v>300</v>
      </c>
      <c r="J2566" s="59" t="s">
        <v>455</v>
      </c>
      <c r="K2566" s="59" t="s">
        <v>455</v>
      </c>
      <c r="L2566" s="59" t="s">
        <v>473</v>
      </c>
      <c r="M2566" s="59" t="s">
        <v>457</v>
      </c>
      <c r="N2566" s="59" t="s">
        <v>458</v>
      </c>
      <c r="O2566" s="65" t="s">
        <v>280</v>
      </c>
      <c r="P2566" s="65" t="s">
        <v>3366</v>
      </c>
      <c r="Q2566" s="45" t="s">
        <v>397</v>
      </c>
      <c r="R2566" s="32" t="s">
        <v>232</v>
      </c>
      <c r="S2566" s="45" t="s">
        <v>72</v>
      </c>
      <c r="T2566" s="42" t="str">
        <f>VLOOKUP(Tabla1[[#This Row],[AREA]],Hoja1!A:B,2,FALSE)</f>
        <v>07. Medio ambiente</v>
      </c>
      <c r="U2566" s="45" t="s">
        <v>126</v>
      </c>
      <c r="V2566" s="42" t="str">
        <f>VLOOKUP(Tabla1[[#This Row],[PROGRAMA]],Hoja1!A:B,2,FALSE)</f>
        <v>1711. Parques y jardines</v>
      </c>
      <c r="W2566" s="45">
        <v>61</v>
      </c>
      <c r="X2566" s="45">
        <v>619</v>
      </c>
    </row>
    <row r="2567" spans="1:24" x14ac:dyDescent="0.25">
      <c r="A2567" s="58">
        <v>220260018219</v>
      </c>
      <c r="B2567" s="59" t="s">
        <v>485</v>
      </c>
      <c r="C2567" s="60">
        <v>46168</v>
      </c>
      <c r="D2567" s="58">
        <v>22026001335</v>
      </c>
      <c r="E2567" s="59" t="s">
        <v>3510</v>
      </c>
      <c r="F2567" s="61">
        <v>852.13</v>
      </c>
      <c r="G2567" s="59" t="s">
        <v>1457</v>
      </c>
      <c r="H2567" s="59" t="s">
        <v>4050</v>
      </c>
      <c r="I2567" s="62">
        <v>300</v>
      </c>
      <c r="J2567" s="59" t="s">
        <v>455</v>
      </c>
      <c r="K2567" s="59" t="s">
        <v>455</v>
      </c>
      <c r="L2567" s="59" t="s">
        <v>473</v>
      </c>
      <c r="M2567" s="59" t="s">
        <v>457</v>
      </c>
      <c r="N2567" s="59" t="s">
        <v>458</v>
      </c>
      <c r="O2567" s="65" t="s">
        <v>280</v>
      </c>
      <c r="P2567" s="65" t="s">
        <v>3366</v>
      </c>
      <c r="Q2567" s="45" t="s">
        <v>397</v>
      </c>
      <c r="R2567" s="32" t="s">
        <v>232</v>
      </c>
      <c r="S2567" s="45" t="s">
        <v>72</v>
      </c>
      <c r="T2567" s="42" t="str">
        <f>VLOOKUP(Tabla1[[#This Row],[AREA]],Hoja1!A:B,2,FALSE)</f>
        <v>07. Medio ambiente</v>
      </c>
      <c r="U2567" s="45" t="s">
        <v>126</v>
      </c>
      <c r="V2567" s="42" t="str">
        <f>VLOOKUP(Tabla1[[#This Row],[PROGRAMA]],Hoja1!A:B,2,FALSE)</f>
        <v>1711. Parques y jardines</v>
      </c>
      <c r="W2567" s="45">
        <v>61</v>
      </c>
      <c r="X2567" s="45">
        <v>619</v>
      </c>
    </row>
    <row r="2568" spans="1:24" x14ac:dyDescent="0.25">
      <c r="A2568" s="58">
        <v>220260019636</v>
      </c>
      <c r="B2568" s="59" t="s">
        <v>485</v>
      </c>
      <c r="C2568" s="60">
        <v>46171</v>
      </c>
      <c r="D2568" s="58">
        <v>22026001335</v>
      </c>
      <c r="E2568" s="59" t="s">
        <v>3510</v>
      </c>
      <c r="F2568" s="61">
        <v>664.29</v>
      </c>
      <c r="G2568" s="59" t="s">
        <v>1457</v>
      </c>
      <c r="H2568" s="59" t="s">
        <v>4051</v>
      </c>
      <c r="I2568" s="62">
        <v>300</v>
      </c>
      <c r="J2568" s="59" t="s">
        <v>455</v>
      </c>
      <c r="K2568" s="59" t="s">
        <v>455</v>
      </c>
      <c r="L2568" s="59" t="s">
        <v>473</v>
      </c>
      <c r="M2568" s="59" t="s">
        <v>457</v>
      </c>
      <c r="N2568" s="59" t="s">
        <v>458</v>
      </c>
      <c r="O2568" s="65" t="s">
        <v>280</v>
      </c>
      <c r="P2568" s="65" t="s">
        <v>3366</v>
      </c>
      <c r="Q2568" s="45" t="s">
        <v>397</v>
      </c>
      <c r="R2568" s="32" t="s">
        <v>232</v>
      </c>
      <c r="S2568" s="45" t="s">
        <v>72</v>
      </c>
      <c r="T2568" s="42" t="str">
        <f>VLOOKUP(Tabla1[[#This Row],[AREA]],Hoja1!A:B,2,FALSE)</f>
        <v>07. Medio ambiente</v>
      </c>
      <c r="U2568" s="45" t="s">
        <v>126</v>
      </c>
      <c r="V2568" s="42" t="str">
        <f>VLOOKUP(Tabla1[[#This Row],[PROGRAMA]],Hoja1!A:B,2,FALSE)</f>
        <v>1711. Parques y jardines</v>
      </c>
      <c r="W2568" s="45">
        <v>61</v>
      </c>
      <c r="X2568" s="45">
        <v>619</v>
      </c>
    </row>
    <row r="2569" spans="1:24" x14ac:dyDescent="0.25">
      <c r="A2569" s="58">
        <v>220260018107</v>
      </c>
      <c r="B2569" s="59" t="s">
        <v>485</v>
      </c>
      <c r="C2569" s="60">
        <v>46168</v>
      </c>
      <c r="D2569" s="58">
        <v>22026001335</v>
      </c>
      <c r="E2569" s="59" t="s">
        <v>3510</v>
      </c>
      <c r="F2569" s="61">
        <v>582.19000000000005</v>
      </c>
      <c r="G2569" s="59" t="s">
        <v>1457</v>
      </c>
      <c r="H2569" s="59" t="s">
        <v>4052</v>
      </c>
      <c r="I2569" s="62">
        <v>300</v>
      </c>
      <c r="J2569" s="59" t="s">
        <v>455</v>
      </c>
      <c r="K2569" s="59" t="s">
        <v>455</v>
      </c>
      <c r="L2569" s="59" t="s">
        <v>473</v>
      </c>
      <c r="M2569" s="59" t="s">
        <v>457</v>
      </c>
      <c r="N2569" s="59" t="s">
        <v>458</v>
      </c>
      <c r="O2569" s="65" t="s">
        <v>280</v>
      </c>
      <c r="P2569" s="65" t="s">
        <v>3366</v>
      </c>
      <c r="Q2569" s="45" t="s">
        <v>397</v>
      </c>
      <c r="R2569" s="32" t="s">
        <v>232</v>
      </c>
      <c r="S2569" s="45" t="s">
        <v>72</v>
      </c>
      <c r="T2569" s="42" t="str">
        <f>VLOOKUP(Tabla1[[#This Row],[AREA]],Hoja1!A:B,2,FALSE)</f>
        <v>07. Medio ambiente</v>
      </c>
      <c r="U2569" s="45" t="s">
        <v>126</v>
      </c>
      <c r="V2569" s="42" t="str">
        <f>VLOOKUP(Tabla1[[#This Row],[PROGRAMA]],Hoja1!A:B,2,FALSE)</f>
        <v>1711. Parques y jardines</v>
      </c>
      <c r="W2569" s="45">
        <v>61</v>
      </c>
      <c r="X2569" s="45">
        <v>619</v>
      </c>
    </row>
    <row r="2570" spans="1:24" x14ac:dyDescent="0.25">
      <c r="A2570" s="58">
        <v>220260019634</v>
      </c>
      <c r="B2570" s="59" t="s">
        <v>485</v>
      </c>
      <c r="C2570" s="60">
        <v>46171</v>
      </c>
      <c r="D2570" s="58">
        <v>22026001335</v>
      </c>
      <c r="E2570" s="59" t="s">
        <v>3510</v>
      </c>
      <c r="F2570" s="61">
        <v>546.9</v>
      </c>
      <c r="G2570" s="59" t="s">
        <v>1457</v>
      </c>
      <c r="H2570" s="59" t="s">
        <v>4053</v>
      </c>
      <c r="I2570" s="62">
        <v>300</v>
      </c>
      <c r="J2570" s="59" t="s">
        <v>455</v>
      </c>
      <c r="K2570" s="59" t="s">
        <v>455</v>
      </c>
      <c r="L2570" s="59" t="s">
        <v>473</v>
      </c>
      <c r="M2570" s="59" t="s">
        <v>457</v>
      </c>
      <c r="N2570" s="59" t="s">
        <v>458</v>
      </c>
      <c r="O2570" s="65" t="s">
        <v>280</v>
      </c>
      <c r="P2570" s="65" t="s">
        <v>3366</v>
      </c>
      <c r="Q2570" s="45" t="s">
        <v>397</v>
      </c>
      <c r="R2570" s="32" t="s">
        <v>232</v>
      </c>
      <c r="S2570" s="45" t="s">
        <v>72</v>
      </c>
      <c r="T2570" s="42" t="str">
        <f>VLOOKUP(Tabla1[[#This Row],[AREA]],Hoja1!A:B,2,FALSE)</f>
        <v>07. Medio ambiente</v>
      </c>
      <c r="U2570" s="45" t="s">
        <v>126</v>
      </c>
      <c r="V2570" s="42" t="str">
        <f>VLOOKUP(Tabla1[[#This Row],[PROGRAMA]],Hoja1!A:B,2,FALSE)</f>
        <v>1711. Parques y jardines</v>
      </c>
      <c r="W2570" s="45">
        <v>61</v>
      </c>
      <c r="X2570" s="45">
        <v>619</v>
      </c>
    </row>
    <row r="2571" spans="1:24" x14ac:dyDescent="0.25">
      <c r="A2571" s="58">
        <v>220260018065</v>
      </c>
      <c r="B2571" s="59" t="s">
        <v>485</v>
      </c>
      <c r="C2571" s="60">
        <v>46168</v>
      </c>
      <c r="D2571" s="58">
        <v>22026001960</v>
      </c>
      <c r="E2571" s="59" t="s">
        <v>486</v>
      </c>
      <c r="F2571" s="61">
        <v>464.27</v>
      </c>
      <c r="G2571" s="59" t="s">
        <v>1457</v>
      </c>
      <c r="H2571" s="59" t="s">
        <v>4054</v>
      </c>
      <c r="I2571" s="62">
        <v>300</v>
      </c>
      <c r="J2571" s="59" t="s">
        <v>455</v>
      </c>
      <c r="K2571" s="59" t="s">
        <v>455</v>
      </c>
      <c r="L2571" s="59" t="s">
        <v>473</v>
      </c>
      <c r="M2571" s="59" t="s">
        <v>457</v>
      </c>
      <c r="N2571" s="59" t="s">
        <v>458</v>
      </c>
      <c r="O2571" s="65" t="s">
        <v>280</v>
      </c>
      <c r="P2571" s="65" t="s">
        <v>3366</v>
      </c>
      <c r="Q2571" s="45" t="s">
        <v>396</v>
      </c>
      <c r="R2571" s="32" t="s">
        <v>231</v>
      </c>
      <c r="S2571" s="45" t="s">
        <v>72</v>
      </c>
      <c r="T2571" s="42" t="str">
        <f>VLOOKUP(Tabla1[[#This Row],[AREA]],Hoja1!A:B,2,FALSE)</f>
        <v>07. Medio ambiente</v>
      </c>
      <c r="U2571" s="45" t="s">
        <v>126</v>
      </c>
      <c r="V2571" s="42" t="str">
        <f>VLOOKUP(Tabla1[[#This Row],[PROGRAMA]],Hoja1!A:B,2,FALSE)</f>
        <v>1711. Parques y jardines</v>
      </c>
      <c r="W2571" s="45">
        <v>22</v>
      </c>
      <c r="X2571" s="45">
        <v>22199</v>
      </c>
    </row>
    <row r="2572" spans="1:24" x14ac:dyDescent="0.25">
      <c r="A2572" s="58">
        <v>220260019632</v>
      </c>
      <c r="B2572" s="59" t="s">
        <v>485</v>
      </c>
      <c r="C2572" s="60">
        <v>46171</v>
      </c>
      <c r="D2572" s="58">
        <v>22026001335</v>
      </c>
      <c r="E2572" s="59" t="s">
        <v>3510</v>
      </c>
      <c r="F2572" s="61">
        <v>425.52</v>
      </c>
      <c r="G2572" s="59" t="s">
        <v>1457</v>
      </c>
      <c r="H2572" s="59" t="s">
        <v>4055</v>
      </c>
      <c r="I2572" s="62">
        <v>300</v>
      </c>
      <c r="J2572" s="59" t="s">
        <v>455</v>
      </c>
      <c r="K2572" s="59" t="s">
        <v>455</v>
      </c>
      <c r="L2572" s="59" t="s">
        <v>473</v>
      </c>
      <c r="M2572" s="59" t="s">
        <v>457</v>
      </c>
      <c r="N2572" s="59" t="s">
        <v>458</v>
      </c>
      <c r="O2572" s="65" t="s">
        <v>280</v>
      </c>
      <c r="P2572" s="65" t="s">
        <v>3366</v>
      </c>
      <c r="Q2572" s="45" t="s">
        <v>397</v>
      </c>
      <c r="R2572" s="32" t="s">
        <v>232</v>
      </c>
      <c r="S2572" s="45" t="s">
        <v>72</v>
      </c>
      <c r="T2572" s="42" t="str">
        <f>VLOOKUP(Tabla1[[#This Row],[AREA]],Hoja1!A:B,2,FALSE)</f>
        <v>07. Medio ambiente</v>
      </c>
      <c r="U2572" s="45" t="s">
        <v>126</v>
      </c>
      <c r="V2572" s="42" t="str">
        <f>VLOOKUP(Tabla1[[#This Row],[PROGRAMA]],Hoja1!A:B,2,FALSE)</f>
        <v>1711. Parques y jardines</v>
      </c>
      <c r="W2572" s="45">
        <v>61</v>
      </c>
      <c r="X2572" s="45">
        <v>619</v>
      </c>
    </row>
    <row r="2573" spans="1:24" x14ac:dyDescent="0.25">
      <c r="A2573" s="58">
        <v>220260018221</v>
      </c>
      <c r="B2573" s="59" t="s">
        <v>485</v>
      </c>
      <c r="C2573" s="60">
        <v>46168</v>
      </c>
      <c r="D2573" s="58">
        <v>22026001335</v>
      </c>
      <c r="E2573" s="59" t="s">
        <v>3510</v>
      </c>
      <c r="F2573" s="61">
        <v>398.84</v>
      </c>
      <c r="G2573" s="59" t="s">
        <v>1457</v>
      </c>
      <c r="H2573" s="59" t="s">
        <v>4056</v>
      </c>
      <c r="I2573" s="62">
        <v>300</v>
      </c>
      <c r="J2573" s="59" t="s">
        <v>455</v>
      </c>
      <c r="K2573" s="59" t="s">
        <v>455</v>
      </c>
      <c r="L2573" s="59" t="s">
        <v>473</v>
      </c>
      <c r="M2573" s="59" t="s">
        <v>457</v>
      </c>
      <c r="N2573" s="59" t="s">
        <v>458</v>
      </c>
      <c r="O2573" s="65" t="s">
        <v>280</v>
      </c>
      <c r="P2573" s="65" t="s">
        <v>3366</v>
      </c>
      <c r="Q2573" s="45" t="s">
        <v>397</v>
      </c>
      <c r="R2573" s="32" t="s">
        <v>232</v>
      </c>
      <c r="S2573" s="45" t="s">
        <v>72</v>
      </c>
      <c r="T2573" s="42" t="str">
        <f>VLOOKUP(Tabla1[[#This Row],[AREA]],Hoja1!A:B,2,FALSE)</f>
        <v>07. Medio ambiente</v>
      </c>
      <c r="U2573" s="45" t="s">
        <v>126</v>
      </c>
      <c r="V2573" s="42" t="str">
        <f>VLOOKUP(Tabla1[[#This Row],[PROGRAMA]],Hoja1!A:B,2,FALSE)</f>
        <v>1711. Parques y jardines</v>
      </c>
      <c r="W2573" s="45">
        <v>61</v>
      </c>
      <c r="X2573" s="45">
        <v>619</v>
      </c>
    </row>
    <row r="2574" spans="1:24" x14ac:dyDescent="0.25">
      <c r="A2574" s="58">
        <v>220260018105</v>
      </c>
      <c r="B2574" s="59" t="s">
        <v>485</v>
      </c>
      <c r="C2574" s="60">
        <v>46168</v>
      </c>
      <c r="D2574" s="58">
        <v>22026001335</v>
      </c>
      <c r="E2574" s="59" t="s">
        <v>3510</v>
      </c>
      <c r="F2574" s="61">
        <v>397.92</v>
      </c>
      <c r="G2574" s="59" t="s">
        <v>1457</v>
      </c>
      <c r="H2574" s="59" t="s">
        <v>4057</v>
      </c>
      <c r="I2574" s="62">
        <v>300</v>
      </c>
      <c r="J2574" s="59" t="s">
        <v>455</v>
      </c>
      <c r="K2574" s="59" t="s">
        <v>455</v>
      </c>
      <c r="L2574" s="59" t="s">
        <v>473</v>
      </c>
      <c r="M2574" s="59" t="s">
        <v>457</v>
      </c>
      <c r="N2574" s="59" t="s">
        <v>458</v>
      </c>
      <c r="O2574" s="65" t="s">
        <v>280</v>
      </c>
      <c r="P2574" s="65" t="s">
        <v>3366</v>
      </c>
      <c r="Q2574" s="45" t="s">
        <v>397</v>
      </c>
      <c r="R2574" s="32" t="s">
        <v>232</v>
      </c>
      <c r="S2574" s="45" t="s">
        <v>72</v>
      </c>
      <c r="T2574" s="42" t="str">
        <f>VLOOKUP(Tabla1[[#This Row],[AREA]],Hoja1!A:B,2,FALSE)</f>
        <v>07. Medio ambiente</v>
      </c>
      <c r="U2574" s="45" t="s">
        <v>126</v>
      </c>
      <c r="V2574" s="42" t="str">
        <f>VLOOKUP(Tabla1[[#This Row],[PROGRAMA]],Hoja1!A:B,2,FALSE)</f>
        <v>1711. Parques y jardines</v>
      </c>
      <c r="W2574" s="45">
        <v>61</v>
      </c>
      <c r="X2574" s="45">
        <v>619</v>
      </c>
    </row>
    <row r="2575" spans="1:24" x14ac:dyDescent="0.25">
      <c r="A2575" s="58">
        <v>220260018109</v>
      </c>
      <c r="B2575" s="59" t="s">
        <v>485</v>
      </c>
      <c r="C2575" s="60">
        <v>46168</v>
      </c>
      <c r="D2575" s="58">
        <v>22026001335</v>
      </c>
      <c r="E2575" s="59" t="s">
        <v>3510</v>
      </c>
      <c r="F2575" s="61">
        <v>386.97</v>
      </c>
      <c r="G2575" s="59" t="s">
        <v>1457</v>
      </c>
      <c r="H2575" s="59" t="s">
        <v>4058</v>
      </c>
      <c r="I2575" s="62">
        <v>300</v>
      </c>
      <c r="J2575" s="59" t="s">
        <v>455</v>
      </c>
      <c r="K2575" s="59" t="s">
        <v>455</v>
      </c>
      <c r="L2575" s="59" t="s">
        <v>473</v>
      </c>
      <c r="M2575" s="59" t="s">
        <v>457</v>
      </c>
      <c r="N2575" s="59" t="s">
        <v>458</v>
      </c>
      <c r="O2575" s="65" t="s">
        <v>280</v>
      </c>
      <c r="P2575" s="65" t="s">
        <v>3366</v>
      </c>
      <c r="Q2575" s="45" t="s">
        <v>397</v>
      </c>
      <c r="R2575" s="32" t="s">
        <v>232</v>
      </c>
      <c r="S2575" s="45" t="s">
        <v>72</v>
      </c>
      <c r="T2575" s="42" t="str">
        <f>VLOOKUP(Tabla1[[#This Row],[AREA]],Hoja1!A:B,2,FALSE)</f>
        <v>07. Medio ambiente</v>
      </c>
      <c r="U2575" s="45" t="s">
        <v>126</v>
      </c>
      <c r="V2575" s="42" t="str">
        <f>VLOOKUP(Tabla1[[#This Row],[PROGRAMA]],Hoja1!A:B,2,FALSE)</f>
        <v>1711. Parques y jardines</v>
      </c>
      <c r="W2575" s="45">
        <v>61</v>
      </c>
      <c r="X2575" s="45">
        <v>619</v>
      </c>
    </row>
    <row r="2576" spans="1:24" x14ac:dyDescent="0.25">
      <c r="A2576" s="58">
        <v>220260019468</v>
      </c>
      <c r="B2576" s="59" t="s">
        <v>485</v>
      </c>
      <c r="C2576" s="60">
        <v>46171</v>
      </c>
      <c r="D2576" s="58">
        <v>22026001765</v>
      </c>
      <c r="E2576" s="59" t="s">
        <v>1629</v>
      </c>
      <c r="F2576" s="61">
        <v>349.04</v>
      </c>
      <c r="G2576" s="59" t="s">
        <v>1457</v>
      </c>
      <c r="H2576" s="59" t="s">
        <v>4059</v>
      </c>
      <c r="I2576" s="62">
        <v>300</v>
      </c>
      <c r="J2576" s="59" t="s">
        <v>455</v>
      </c>
      <c r="K2576" s="59" t="s">
        <v>455</v>
      </c>
      <c r="L2576" s="59" t="s">
        <v>473</v>
      </c>
      <c r="M2576" s="59" t="s">
        <v>457</v>
      </c>
      <c r="N2576" s="59" t="s">
        <v>458</v>
      </c>
      <c r="O2576" s="65" t="s">
        <v>280</v>
      </c>
      <c r="P2576" s="65" t="s">
        <v>3366</v>
      </c>
      <c r="Q2576" s="45" t="s">
        <v>396</v>
      </c>
      <c r="R2576" s="32" t="s">
        <v>231</v>
      </c>
      <c r="S2576" s="45" t="s">
        <v>75</v>
      </c>
      <c r="T2576" s="42" t="str">
        <f>VLOOKUP(Tabla1[[#This Row],[AREA]],Hoja1!A:B,2,FALSE)</f>
        <v>10. Personas mayores, familia y servicios sociales</v>
      </c>
      <c r="U2576" s="45" t="s">
        <v>139</v>
      </c>
      <c r="V2576" s="42" t="str">
        <f>VLOOKUP(Tabla1[[#This Row],[PROGRAMA]],Hoja1!A:B,2,FALSE)</f>
        <v>2412. Formación para el empleo</v>
      </c>
      <c r="W2576" s="45">
        <v>22</v>
      </c>
      <c r="X2576" s="45">
        <v>22199</v>
      </c>
    </row>
    <row r="2577" spans="1:24" x14ac:dyDescent="0.25">
      <c r="A2577" s="58">
        <v>220260019642</v>
      </c>
      <c r="B2577" s="59" t="s">
        <v>485</v>
      </c>
      <c r="C2577" s="60">
        <v>46171</v>
      </c>
      <c r="D2577" s="58">
        <v>22026001960</v>
      </c>
      <c r="E2577" s="59" t="s">
        <v>486</v>
      </c>
      <c r="F2577" s="61">
        <v>307.93</v>
      </c>
      <c r="G2577" s="59" t="s">
        <v>1457</v>
      </c>
      <c r="H2577" s="59" t="s">
        <v>4060</v>
      </c>
      <c r="I2577" s="62">
        <v>300</v>
      </c>
      <c r="J2577" s="59" t="s">
        <v>455</v>
      </c>
      <c r="K2577" s="59" t="s">
        <v>455</v>
      </c>
      <c r="L2577" s="59" t="s">
        <v>473</v>
      </c>
      <c r="M2577" s="59" t="s">
        <v>457</v>
      </c>
      <c r="N2577" s="59" t="s">
        <v>458</v>
      </c>
      <c r="O2577" s="65" t="s">
        <v>280</v>
      </c>
      <c r="P2577" s="65" t="s">
        <v>3366</v>
      </c>
      <c r="Q2577" s="45" t="s">
        <v>396</v>
      </c>
      <c r="R2577" s="32" t="s">
        <v>231</v>
      </c>
      <c r="S2577" s="45" t="s">
        <v>72</v>
      </c>
      <c r="T2577" s="42" t="str">
        <f>VLOOKUP(Tabla1[[#This Row],[AREA]],Hoja1!A:B,2,FALSE)</f>
        <v>07. Medio ambiente</v>
      </c>
      <c r="U2577" s="45" t="s">
        <v>126</v>
      </c>
      <c r="V2577" s="42" t="str">
        <f>VLOOKUP(Tabla1[[#This Row],[PROGRAMA]],Hoja1!A:B,2,FALSE)</f>
        <v>1711. Parques y jardines</v>
      </c>
      <c r="W2577" s="45">
        <v>22</v>
      </c>
      <c r="X2577" s="45">
        <v>22199</v>
      </c>
    </row>
    <row r="2578" spans="1:24" x14ac:dyDescent="0.25">
      <c r="A2578" s="58">
        <v>220260019630</v>
      </c>
      <c r="B2578" s="59" t="s">
        <v>485</v>
      </c>
      <c r="C2578" s="60">
        <v>46171</v>
      </c>
      <c r="D2578" s="58">
        <v>22026001335</v>
      </c>
      <c r="E2578" s="59" t="s">
        <v>3510</v>
      </c>
      <c r="F2578" s="61">
        <v>279.82</v>
      </c>
      <c r="G2578" s="59" t="s">
        <v>1457</v>
      </c>
      <c r="H2578" s="59" t="s">
        <v>4061</v>
      </c>
      <c r="I2578" s="62">
        <v>300</v>
      </c>
      <c r="J2578" s="59" t="s">
        <v>455</v>
      </c>
      <c r="K2578" s="59" t="s">
        <v>455</v>
      </c>
      <c r="L2578" s="59" t="s">
        <v>473</v>
      </c>
      <c r="M2578" s="59" t="s">
        <v>457</v>
      </c>
      <c r="N2578" s="59" t="s">
        <v>458</v>
      </c>
      <c r="O2578" s="65" t="s">
        <v>280</v>
      </c>
      <c r="P2578" s="65" t="s">
        <v>3366</v>
      </c>
      <c r="Q2578" s="45" t="s">
        <v>397</v>
      </c>
      <c r="R2578" s="32" t="s">
        <v>232</v>
      </c>
      <c r="S2578" s="45" t="s">
        <v>72</v>
      </c>
      <c r="T2578" s="42" t="str">
        <f>VLOOKUP(Tabla1[[#This Row],[AREA]],Hoja1!A:B,2,FALSE)</f>
        <v>07. Medio ambiente</v>
      </c>
      <c r="U2578" s="45" t="s">
        <v>126</v>
      </c>
      <c r="V2578" s="42" t="str">
        <f>VLOOKUP(Tabla1[[#This Row],[PROGRAMA]],Hoja1!A:B,2,FALSE)</f>
        <v>1711. Parques y jardines</v>
      </c>
      <c r="W2578" s="45">
        <v>61</v>
      </c>
      <c r="X2578" s="45">
        <v>619</v>
      </c>
    </row>
    <row r="2579" spans="1:24" x14ac:dyDescent="0.25">
      <c r="A2579" s="58">
        <v>220260019472</v>
      </c>
      <c r="B2579" s="59" t="s">
        <v>485</v>
      </c>
      <c r="C2579" s="60">
        <v>46171</v>
      </c>
      <c r="D2579" s="58">
        <v>22026001765</v>
      </c>
      <c r="E2579" s="59" t="s">
        <v>1629</v>
      </c>
      <c r="F2579" s="61">
        <v>270.01</v>
      </c>
      <c r="G2579" s="59" t="s">
        <v>1457</v>
      </c>
      <c r="H2579" s="59" t="s">
        <v>4062</v>
      </c>
      <c r="I2579" s="62">
        <v>300</v>
      </c>
      <c r="J2579" s="59" t="s">
        <v>455</v>
      </c>
      <c r="K2579" s="59" t="s">
        <v>455</v>
      </c>
      <c r="L2579" s="59" t="s">
        <v>473</v>
      </c>
      <c r="M2579" s="59" t="s">
        <v>457</v>
      </c>
      <c r="N2579" s="59" t="s">
        <v>458</v>
      </c>
      <c r="O2579" s="65" t="s">
        <v>280</v>
      </c>
      <c r="P2579" s="65" t="s">
        <v>3366</v>
      </c>
      <c r="Q2579" s="45" t="s">
        <v>396</v>
      </c>
      <c r="R2579" s="32" t="s">
        <v>231</v>
      </c>
      <c r="S2579" s="45" t="s">
        <v>75</v>
      </c>
      <c r="T2579" s="42" t="str">
        <f>VLOOKUP(Tabla1[[#This Row],[AREA]],Hoja1!A:B,2,FALSE)</f>
        <v>10. Personas mayores, familia y servicios sociales</v>
      </c>
      <c r="U2579" s="45" t="s">
        <v>139</v>
      </c>
      <c r="V2579" s="42" t="str">
        <f>VLOOKUP(Tabla1[[#This Row],[PROGRAMA]],Hoja1!A:B,2,FALSE)</f>
        <v>2412. Formación para el empleo</v>
      </c>
      <c r="W2579" s="45">
        <v>22</v>
      </c>
      <c r="X2579" s="45">
        <v>22199</v>
      </c>
    </row>
    <row r="2580" spans="1:24" x14ac:dyDescent="0.25">
      <c r="A2580" s="58">
        <v>220260019644</v>
      </c>
      <c r="B2580" s="59" t="s">
        <v>485</v>
      </c>
      <c r="C2580" s="60">
        <v>46171</v>
      </c>
      <c r="D2580" s="58">
        <v>22026001960</v>
      </c>
      <c r="E2580" s="59" t="s">
        <v>486</v>
      </c>
      <c r="F2580" s="61">
        <v>266.04000000000002</v>
      </c>
      <c r="G2580" s="59" t="s">
        <v>1457</v>
      </c>
      <c r="H2580" s="59" t="s">
        <v>4063</v>
      </c>
      <c r="I2580" s="62">
        <v>300</v>
      </c>
      <c r="J2580" s="59" t="s">
        <v>455</v>
      </c>
      <c r="K2580" s="59" t="s">
        <v>455</v>
      </c>
      <c r="L2580" s="59" t="s">
        <v>473</v>
      </c>
      <c r="M2580" s="59" t="s">
        <v>457</v>
      </c>
      <c r="N2580" s="59" t="s">
        <v>458</v>
      </c>
      <c r="O2580" s="65" t="s">
        <v>280</v>
      </c>
      <c r="P2580" s="65" t="s">
        <v>3366</v>
      </c>
      <c r="Q2580" s="45" t="s">
        <v>396</v>
      </c>
      <c r="R2580" s="32" t="s">
        <v>231</v>
      </c>
      <c r="S2580" s="45" t="s">
        <v>72</v>
      </c>
      <c r="T2580" s="42" t="str">
        <f>VLOOKUP(Tabla1[[#This Row],[AREA]],Hoja1!A:B,2,FALSE)</f>
        <v>07. Medio ambiente</v>
      </c>
      <c r="U2580" s="45" t="s">
        <v>126</v>
      </c>
      <c r="V2580" s="42" t="str">
        <f>VLOOKUP(Tabla1[[#This Row],[PROGRAMA]],Hoja1!A:B,2,FALSE)</f>
        <v>1711. Parques y jardines</v>
      </c>
      <c r="W2580" s="45">
        <v>22</v>
      </c>
      <c r="X2580" s="45">
        <v>22199</v>
      </c>
    </row>
    <row r="2581" spans="1:24" x14ac:dyDescent="0.25">
      <c r="A2581" s="58">
        <v>220260018954</v>
      </c>
      <c r="B2581" s="59" t="s">
        <v>451</v>
      </c>
      <c r="C2581" s="60">
        <v>46170</v>
      </c>
      <c r="D2581" s="58">
        <v>22026003417</v>
      </c>
      <c r="E2581" s="59" t="s">
        <v>1765</v>
      </c>
      <c r="F2581" s="61">
        <v>288.45999999999998</v>
      </c>
      <c r="G2581" s="59" t="s">
        <v>981</v>
      </c>
      <c r="H2581" s="59" t="s">
        <v>4064</v>
      </c>
      <c r="I2581" s="62">
        <v>220</v>
      </c>
      <c r="J2581" s="59" t="s">
        <v>812</v>
      </c>
      <c r="K2581" s="59" t="s">
        <v>455</v>
      </c>
      <c r="L2581" s="59" t="s">
        <v>456</v>
      </c>
      <c r="M2581" s="59" t="s">
        <v>457</v>
      </c>
      <c r="N2581" s="59" t="s">
        <v>458</v>
      </c>
      <c r="O2581" s="65" t="s">
        <v>280</v>
      </c>
      <c r="P2581" s="65" t="s">
        <v>3366</v>
      </c>
      <c r="Q2581" s="45">
        <v>6</v>
      </c>
      <c r="R2581" s="32" t="s">
        <v>232</v>
      </c>
      <c r="S2581" s="45" t="s">
        <v>74</v>
      </c>
      <c r="T2581" s="42" t="str">
        <f>VLOOKUP(Tabla1[[#This Row],[AREA]],Hoja1!A:B,2,FALSE)</f>
        <v>09. Turismo, eventos y marca ciudad</v>
      </c>
      <c r="U2581" s="45">
        <v>4321</v>
      </c>
      <c r="V2581" s="42" t="str">
        <f>VLOOKUP(Tabla1[[#This Row],[PROGRAMA]],Hoja1!A:B,2,FALSE)</f>
        <v>4321. Turismo</v>
      </c>
      <c r="W2581" s="45">
        <v>63</v>
      </c>
      <c r="X2581" s="45">
        <v>632</v>
      </c>
    </row>
    <row r="2582" spans="1:24" x14ac:dyDescent="0.25">
      <c r="A2582" s="58">
        <v>220260019618</v>
      </c>
      <c r="B2582" s="59" t="s">
        <v>485</v>
      </c>
      <c r="C2582" s="60">
        <v>46171</v>
      </c>
      <c r="D2582" s="58">
        <v>22026001335</v>
      </c>
      <c r="E2582" s="59" t="s">
        <v>3510</v>
      </c>
      <c r="F2582" s="61">
        <v>199.53</v>
      </c>
      <c r="G2582" s="59" t="s">
        <v>1457</v>
      </c>
      <c r="H2582" s="59" t="s">
        <v>4065</v>
      </c>
      <c r="I2582" s="62">
        <v>300</v>
      </c>
      <c r="J2582" s="59" t="s">
        <v>455</v>
      </c>
      <c r="K2582" s="59" t="s">
        <v>455</v>
      </c>
      <c r="L2582" s="59" t="s">
        <v>473</v>
      </c>
      <c r="M2582" s="59" t="s">
        <v>457</v>
      </c>
      <c r="N2582" s="59" t="s">
        <v>458</v>
      </c>
      <c r="O2582" s="65" t="s">
        <v>280</v>
      </c>
      <c r="P2582" s="65" t="s">
        <v>3366</v>
      </c>
      <c r="Q2582" s="45" t="s">
        <v>397</v>
      </c>
      <c r="R2582" s="32" t="s">
        <v>232</v>
      </c>
      <c r="S2582" s="45" t="s">
        <v>72</v>
      </c>
      <c r="T2582" s="42" t="str">
        <f>VLOOKUP(Tabla1[[#This Row],[AREA]],Hoja1!A:B,2,FALSE)</f>
        <v>07. Medio ambiente</v>
      </c>
      <c r="U2582" s="45" t="s">
        <v>126</v>
      </c>
      <c r="V2582" s="42" t="str">
        <f>VLOOKUP(Tabla1[[#This Row],[PROGRAMA]],Hoja1!A:B,2,FALSE)</f>
        <v>1711. Parques y jardines</v>
      </c>
      <c r="W2582" s="45">
        <v>61</v>
      </c>
      <c r="X2582" s="45">
        <v>619</v>
      </c>
    </row>
    <row r="2583" spans="1:24" x14ac:dyDescent="0.25">
      <c r="A2583" s="58">
        <v>220260012513</v>
      </c>
      <c r="B2583" s="59" t="s">
        <v>485</v>
      </c>
      <c r="C2583" s="60">
        <v>46132</v>
      </c>
      <c r="D2583" s="58">
        <v>22026001960</v>
      </c>
      <c r="E2583" s="59" t="s">
        <v>486</v>
      </c>
      <c r="F2583" s="61">
        <v>198.86</v>
      </c>
      <c r="G2583" s="59" t="s">
        <v>1457</v>
      </c>
      <c r="H2583" s="59" t="s">
        <v>4066</v>
      </c>
      <c r="I2583" s="62">
        <v>300</v>
      </c>
      <c r="J2583" s="59" t="s">
        <v>455</v>
      </c>
      <c r="K2583" s="59" t="s">
        <v>455</v>
      </c>
      <c r="L2583" s="59" t="s">
        <v>473</v>
      </c>
      <c r="M2583" s="59" t="s">
        <v>457</v>
      </c>
      <c r="N2583" s="59" t="s">
        <v>458</v>
      </c>
      <c r="O2583" s="65" t="s">
        <v>280</v>
      </c>
      <c r="P2583" s="65" t="s">
        <v>3366</v>
      </c>
      <c r="Q2583" s="45" t="s">
        <v>396</v>
      </c>
      <c r="R2583" s="32" t="s">
        <v>231</v>
      </c>
      <c r="S2583" s="45" t="s">
        <v>72</v>
      </c>
      <c r="T2583" s="42" t="str">
        <f>VLOOKUP(Tabla1[[#This Row],[AREA]],Hoja1!A:B,2,FALSE)</f>
        <v>07. Medio ambiente</v>
      </c>
      <c r="U2583" s="45" t="s">
        <v>126</v>
      </c>
      <c r="V2583" s="42" t="str">
        <f>VLOOKUP(Tabla1[[#This Row],[PROGRAMA]],Hoja1!A:B,2,FALSE)</f>
        <v>1711. Parques y jardines</v>
      </c>
      <c r="W2583" s="45">
        <v>22</v>
      </c>
      <c r="X2583" s="45">
        <v>22199</v>
      </c>
    </row>
    <row r="2584" spans="1:24" x14ac:dyDescent="0.25">
      <c r="A2584" s="58">
        <v>220260012511</v>
      </c>
      <c r="B2584" s="59" t="s">
        <v>485</v>
      </c>
      <c r="C2584" s="60">
        <v>46132</v>
      </c>
      <c r="D2584" s="58">
        <v>22026001173</v>
      </c>
      <c r="E2584" s="59" t="s">
        <v>2480</v>
      </c>
      <c r="F2584" s="61">
        <v>197.63</v>
      </c>
      <c r="G2584" s="59" t="s">
        <v>1457</v>
      </c>
      <c r="H2584" s="59" t="s">
        <v>4067</v>
      </c>
      <c r="I2584" s="62">
        <v>300</v>
      </c>
      <c r="J2584" s="59" t="s">
        <v>455</v>
      </c>
      <c r="K2584" s="59" t="s">
        <v>455</v>
      </c>
      <c r="L2584" s="59" t="s">
        <v>456</v>
      </c>
      <c r="M2584" s="59" t="s">
        <v>457</v>
      </c>
      <c r="N2584" s="59" t="s">
        <v>458</v>
      </c>
      <c r="O2584" s="65" t="s">
        <v>280</v>
      </c>
      <c r="P2584" s="65" t="s">
        <v>3366</v>
      </c>
      <c r="Q2584" s="45" t="s">
        <v>396</v>
      </c>
      <c r="R2584" s="32" t="s">
        <v>231</v>
      </c>
      <c r="S2584" s="45" t="s">
        <v>72</v>
      </c>
      <c r="T2584" s="42" t="str">
        <f>VLOOKUP(Tabla1[[#This Row],[AREA]],Hoja1!A:B,2,FALSE)</f>
        <v>07. Medio ambiente</v>
      </c>
      <c r="U2584" s="45" t="s">
        <v>126</v>
      </c>
      <c r="V2584" s="42" t="str">
        <f>VLOOKUP(Tabla1[[#This Row],[PROGRAMA]],Hoja1!A:B,2,FALSE)</f>
        <v>1711. Parques y jardines</v>
      </c>
      <c r="W2584" s="45">
        <v>21</v>
      </c>
      <c r="X2584" s="45">
        <v>213</v>
      </c>
    </row>
    <row r="2585" spans="1:24" x14ac:dyDescent="0.25">
      <c r="A2585" s="58">
        <v>220260012521</v>
      </c>
      <c r="B2585" s="59" t="s">
        <v>485</v>
      </c>
      <c r="C2585" s="60">
        <v>46132</v>
      </c>
      <c r="D2585" s="58">
        <v>22026001960</v>
      </c>
      <c r="E2585" s="59" t="s">
        <v>486</v>
      </c>
      <c r="F2585" s="61">
        <v>189.39</v>
      </c>
      <c r="G2585" s="59" t="s">
        <v>1457</v>
      </c>
      <c r="H2585" s="59" t="s">
        <v>4068</v>
      </c>
      <c r="I2585" s="62">
        <v>300</v>
      </c>
      <c r="J2585" s="59" t="s">
        <v>455</v>
      </c>
      <c r="K2585" s="59" t="s">
        <v>455</v>
      </c>
      <c r="L2585" s="59" t="s">
        <v>473</v>
      </c>
      <c r="M2585" s="59" t="s">
        <v>457</v>
      </c>
      <c r="N2585" s="59" t="s">
        <v>458</v>
      </c>
      <c r="O2585" s="65" t="s">
        <v>280</v>
      </c>
      <c r="P2585" s="65" t="s">
        <v>3366</v>
      </c>
      <c r="Q2585" s="45" t="s">
        <v>396</v>
      </c>
      <c r="R2585" s="32" t="s">
        <v>231</v>
      </c>
      <c r="S2585" s="45" t="s">
        <v>72</v>
      </c>
      <c r="T2585" s="42" t="str">
        <f>VLOOKUP(Tabla1[[#This Row],[AREA]],Hoja1!A:B,2,FALSE)</f>
        <v>07. Medio ambiente</v>
      </c>
      <c r="U2585" s="45" t="s">
        <v>126</v>
      </c>
      <c r="V2585" s="42" t="str">
        <f>VLOOKUP(Tabla1[[#This Row],[PROGRAMA]],Hoja1!A:B,2,FALSE)</f>
        <v>1711. Parques y jardines</v>
      </c>
      <c r="W2585" s="45">
        <v>22</v>
      </c>
      <c r="X2585" s="45">
        <v>22199</v>
      </c>
    </row>
    <row r="2586" spans="1:24" x14ac:dyDescent="0.25">
      <c r="A2586" s="58">
        <v>220260018231</v>
      </c>
      <c r="B2586" s="59" t="s">
        <v>485</v>
      </c>
      <c r="C2586" s="60">
        <v>46168</v>
      </c>
      <c r="D2586" s="58">
        <v>22026001960</v>
      </c>
      <c r="E2586" s="59" t="s">
        <v>486</v>
      </c>
      <c r="F2586" s="61">
        <v>188.82</v>
      </c>
      <c r="G2586" s="59" t="s">
        <v>1457</v>
      </c>
      <c r="H2586" s="59" t="s">
        <v>4069</v>
      </c>
      <c r="I2586" s="62">
        <v>300</v>
      </c>
      <c r="J2586" s="59" t="s">
        <v>455</v>
      </c>
      <c r="K2586" s="59" t="s">
        <v>455</v>
      </c>
      <c r="L2586" s="59" t="s">
        <v>473</v>
      </c>
      <c r="M2586" s="59" t="s">
        <v>457</v>
      </c>
      <c r="N2586" s="59" t="s">
        <v>458</v>
      </c>
      <c r="O2586" s="65" t="s">
        <v>280</v>
      </c>
      <c r="P2586" s="65" t="s">
        <v>3366</v>
      </c>
      <c r="Q2586" s="45" t="s">
        <v>396</v>
      </c>
      <c r="R2586" s="32" t="s">
        <v>231</v>
      </c>
      <c r="S2586" s="45" t="s">
        <v>72</v>
      </c>
      <c r="T2586" s="42" t="str">
        <f>VLOOKUP(Tabla1[[#This Row],[AREA]],Hoja1!A:B,2,FALSE)</f>
        <v>07. Medio ambiente</v>
      </c>
      <c r="U2586" s="45" t="s">
        <v>126</v>
      </c>
      <c r="V2586" s="42" t="str">
        <f>VLOOKUP(Tabla1[[#This Row],[PROGRAMA]],Hoja1!A:B,2,FALSE)</f>
        <v>1711. Parques y jardines</v>
      </c>
      <c r="W2586" s="45">
        <v>22</v>
      </c>
      <c r="X2586" s="45">
        <v>22199</v>
      </c>
    </row>
    <row r="2587" spans="1:24" x14ac:dyDescent="0.25">
      <c r="A2587" s="58">
        <v>220260012517</v>
      </c>
      <c r="B2587" s="59" t="s">
        <v>485</v>
      </c>
      <c r="C2587" s="60">
        <v>46132</v>
      </c>
      <c r="D2587" s="58">
        <v>22026001960</v>
      </c>
      <c r="E2587" s="59" t="s">
        <v>486</v>
      </c>
      <c r="F2587" s="61">
        <v>188.57</v>
      </c>
      <c r="G2587" s="59" t="s">
        <v>1457</v>
      </c>
      <c r="H2587" s="59" t="s">
        <v>4070</v>
      </c>
      <c r="I2587" s="62">
        <v>300</v>
      </c>
      <c r="J2587" s="59" t="s">
        <v>455</v>
      </c>
      <c r="K2587" s="59" t="s">
        <v>455</v>
      </c>
      <c r="L2587" s="59" t="s">
        <v>473</v>
      </c>
      <c r="M2587" s="59" t="s">
        <v>457</v>
      </c>
      <c r="N2587" s="59" t="s">
        <v>458</v>
      </c>
      <c r="O2587" s="65" t="s">
        <v>280</v>
      </c>
      <c r="P2587" s="65" t="s">
        <v>3366</v>
      </c>
      <c r="Q2587" s="45" t="s">
        <v>396</v>
      </c>
      <c r="R2587" s="32" t="s">
        <v>231</v>
      </c>
      <c r="S2587" s="45" t="s">
        <v>72</v>
      </c>
      <c r="T2587" s="42" t="str">
        <f>VLOOKUP(Tabla1[[#This Row],[AREA]],Hoja1!A:B,2,FALSE)</f>
        <v>07. Medio ambiente</v>
      </c>
      <c r="U2587" s="45" t="s">
        <v>126</v>
      </c>
      <c r="V2587" s="42" t="str">
        <f>VLOOKUP(Tabla1[[#This Row],[PROGRAMA]],Hoja1!A:B,2,FALSE)</f>
        <v>1711. Parques y jardines</v>
      </c>
      <c r="W2587" s="45">
        <v>22</v>
      </c>
      <c r="X2587" s="45">
        <v>22199</v>
      </c>
    </row>
    <row r="2588" spans="1:24" x14ac:dyDescent="0.25">
      <c r="A2588" s="58">
        <v>220250063713</v>
      </c>
      <c r="B2588" s="59" t="s">
        <v>451</v>
      </c>
      <c r="C2588" s="60">
        <v>46150</v>
      </c>
      <c r="D2588" s="58">
        <v>22025007296</v>
      </c>
      <c r="E2588" s="59" t="s">
        <v>679</v>
      </c>
      <c r="F2588" s="61">
        <v>564.76</v>
      </c>
      <c r="G2588" s="59" t="s">
        <v>1834</v>
      </c>
      <c r="H2588" s="59" t="s">
        <v>4071</v>
      </c>
      <c r="I2588" s="62">
        <v>220</v>
      </c>
      <c r="J2588" s="59" t="s">
        <v>493</v>
      </c>
      <c r="K2588" s="59" t="s">
        <v>494</v>
      </c>
      <c r="L2588" s="59" t="s">
        <v>456</v>
      </c>
      <c r="M2588" s="59" t="s">
        <v>457</v>
      </c>
      <c r="N2588" s="59" t="s">
        <v>458</v>
      </c>
      <c r="O2588" s="65" t="s">
        <v>276</v>
      </c>
      <c r="P2588" s="65" t="s">
        <v>3366</v>
      </c>
      <c r="Q2588" s="45" t="s">
        <v>397</v>
      </c>
      <c r="R2588" s="32" t="s">
        <v>232</v>
      </c>
      <c r="S2588" s="45" t="s">
        <v>73</v>
      </c>
      <c r="T2588" s="42" t="str">
        <f>VLOOKUP(Tabla1[[#This Row],[AREA]],Hoja1!A:B,2,FALSE)</f>
        <v>08. Tráfico y movilidad</v>
      </c>
      <c r="U2588" s="45" t="s">
        <v>108</v>
      </c>
      <c r="V2588" s="42" t="str">
        <f>VLOOKUP(Tabla1[[#This Row],[PROGRAMA]],Hoja1!A:B,2,FALSE)</f>
        <v>1341. Movilidad</v>
      </c>
      <c r="W2588" s="45">
        <v>61</v>
      </c>
      <c r="X2588" s="45">
        <v>619</v>
      </c>
    </row>
    <row r="2589" spans="1:24" x14ac:dyDescent="0.25">
      <c r="A2589" s="58">
        <v>220260019640</v>
      </c>
      <c r="B2589" s="59" t="s">
        <v>485</v>
      </c>
      <c r="C2589" s="60">
        <v>46171</v>
      </c>
      <c r="D2589" s="58">
        <v>22026001960</v>
      </c>
      <c r="E2589" s="59" t="s">
        <v>486</v>
      </c>
      <c r="F2589" s="61">
        <v>187.39</v>
      </c>
      <c r="G2589" s="59" t="s">
        <v>1457</v>
      </c>
      <c r="H2589" s="59" t="s">
        <v>4072</v>
      </c>
      <c r="I2589" s="62">
        <v>300</v>
      </c>
      <c r="J2589" s="59" t="s">
        <v>455</v>
      </c>
      <c r="K2589" s="59" t="s">
        <v>455</v>
      </c>
      <c r="L2589" s="59" t="s">
        <v>473</v>
      </c>
      <c r="M2589" s="59" t="s">
        <v>457</v>
      </c>
      <c r="N2589" s="59" t="s">
        <v>458</v>
      </c>
      <c r="O2589" s="65" t="s">
        <v>280</v>
      </c>
      <c r="P2589" s="65" t="s">
        <v>3366</v>
      </c>
      <c r="Q2589" s="45" t="s">
        <v>396</v>
      </c>
      <c r="R2589" s="32" t="s">
        <v>231</v>
      </c>
      <c r="S2589" s="45" t="s">
        <v>72</v>
      </c>
      <c r="T2589" s="42" t="str">
        <f>VLOOKUP(Tabla1[[#This Row],[AREA]],Hoja1!A:B,2,FALSE)</f>
        <v>07. Medio ambiente</v>
      </c>
      <c r="U2589" s="45" t="s">
        <v>126</v>
      </c>
      <c r="V2589" s="42" t="str">
        <f>VLOOKUP(Tabla1[[#This Row],[PROGRAMA]],Hoja1!A:B,2,FALSE)</f>
        <v>1711. Parques y jardines</v>
      </c>
      <c r="W2589" s="45">
        <v>22</v>
      </c>
      <c r="X2589" s="45">
        <v>22199</v>
      </c>
    </row>
    <row r="2590" spans="1:24" x14ac:dyDescent="0.25">
      <c r="A2590" s="58">
        <v>220260019516</v>
      </c>
      <c r="B2590" s="59" t="s">
        <v>485</v>
      </c>
      <c r="C2590" s="60">
        <v>46171</v>
      </c>
      <c r="D2590" s="58">
        <v>22026000422</v>
      </c>
      <c r="E2590" s="59" t="s">
        <v>2707</v>
      </c>
      <c r="F2590" s="61">
        <v>152.27000000000001</v>
      </c>
      <c r="G2590" s="59" t="s">
        <v>1457</v>
      </c>
      <c r="H2590" s="59" t="s">
        <v>2708</v>
      </c>
      <c r="I2590" s="62">
        <v>300</v>
      </c>
      <c r="J2590" s="59" t="s">
        <v>455</v>
      </c>
      <c r="K2590" s="59" t="s">
        <v>455</v>
      </c>
      <c r="L2590" s="59" t="s">
        <v>473</v>
      </c>
      <c r="M2590" s="59" t="s">
        <v>457</v>
      </c>
      <c r="N2590" s="59" t="s">
        <v>458</v>
      </c>
      <c r="O2590" s="65" t="s">
        <v>280</v>
      </c>
      <c r="P2590" s="65" t="s">
        <v>3366</v>
      </c>
      <c r="Q2590" s="45" t="s">
        <v>396</v>
      </c>
      <c r="R2590" s="32" t="s">
        <v>231</v>
      </c>
      <c r="S2590" s="45" t="s">
        <v>262</v>
      </c>
      <c r="T2590" s="42" t="str">
        <f>VLOOKUP(Tabla1[[#This Row],[AREA]],Hoja1!A:B,2,FALSE)</f>
        <v>11. Salud pública y seguridad ciudadana</v>
      </c>
      <c r="U2590" s="45" t="s">
        <v>118</v>
      </c>
      <c r="V2590" s="42" t="str">
        <f>VLOOKUP(Tabla1[[#This Row],[PROGRAMA]],Hoja1!A:B,2,FALSE)</f>
        <v>1621. Recogida de residuos</v>
      </c>
      <c r="W2590" s="45">
        <v>22</v>
      </c>
      <c r="X2590" s="45">
        <v>22199</v>
      </c>
    </row>
    <row r="2591" spans="1:24" x14ac:dyDescent="0.25">
      <c r="A2591" s="58">
        <v>220260019612</v>
      </c>
      <c r="B2591" s="59" t="s">
        <v>485</v>
      </c>
      <c r="C2591" s="60">
        <v>46171</v>
      </c>
      <c r="D2591" s="58">
        <v>22026001960</v>
      </c>
      <c r="E2591" s="59" t="s">
        <v>486</v>
      </c>
      <c r="F2591" s="61">
        <v>148.96</v>
      </c>
      <c r="G2591" s="59" t="s">
        <v>1457</v>
      </c>
      <c r="H2591" s="59" t="s">
        <v>4073</v>
      </c>
      <c r="I2591" s="62">
        <v>300</v>
      </c>
      <c r="J2591" s="59" t="s">
        <v>455</v>
      </c>
      <c r="K2591" s="59" t="s">
        <v>455</v>
      </c>
      <c r="L2591" s="59" t="s">
        <v>473</v>
      </c>
      <c r="M2591" s="59" t="s">
        <v>457</v>
      </c>
      <c r="N2591" s="59" t="s">
        <v>458</v>
      </c>
      <c r="O2591" s="65" t="s">
        <v>280</v>
      </c>
      <c r="P2591" s="65" t="s">
        <v>3366</v>
      </c>
      <c r="Q2591" s="45" t="s">
        <v>396</v>
      </c>
      <c r="R2591" s="32" t="s">
        <v>231</v>
      </c>
      <c r="S2591" s="45" t="s">
        <v>72</v>
      </c>
      <c r="T2591" s="42" t="str">
        <f>VLOOKUP(Tabla1[[#This Row],[AREA]],Hoja1!A:B,2,FALSE)</f>
        <v>07. Medio ambiente</v>
      </c>
      <c r="U2591" s="45" t="s">
        <v>126</v>
      </c>
      <c r="V2591" s="42" t="str">
        <f>VLOOKUP(Tabla1[[#This Row],[PROGRAMA]],Hoja1!A:B,2,FALSE)</f>
        <v>1711. Parques y jardines</v>
      </c>
      <c r="W2591" s="45">
        <v>22</v>
      </c>
      <c r="X2591" s="45">
        <v>22199</v>
      </c>
    </row>
    <row r="2592" spans="1:24" x14ac:dyDescent="0.25">
      <c r="A2592" s="58">
        <v>220250048668</v>
      </c>
      <c r="B2592" s="59" t="s">
        <v>451</v>
      </c>
      <c r="C2592" s="60">
        <v>46113</v>
      </c>
      <c r="D2592" s="58">
        <v>22025005378</v>
      </c>
      <c r="E2592" s="59" t="s">
        <v>650</v>
      </c>
      <c r="F2592" s="61">
        <v>254.28</v>
      </c>
      <c r="G2592" s="59" t="s">
        <v>998</v>
      </c>
      <c r="H2592" s="59" t="s">
        <v>4074</v>
      </c>
      <c r="I2592" s="62">
        <v>220</v>
      </c>
      <c r="J2592" s="59" t="s">
        <v>1000</v>
      </c>
      <c r="K2592" s="59" t="s">
        <v>1000</v>
      </c>
      <c r="L2592" s="59" t="s">
        <v>644</v>
      </c>
      <c r="M2592" s="59" t="s">
        <v>467</v>
      </c>
      <c r="N2592" s="59" t="s">
        <v>458</v>
      </c>
      <c r="O2592" s="65" t="s">
        <v>281</v>
      </c>
      <c r="P2592" s="65" t="s">
        <v>3366</v>
      </c>
      <c r="Q2592" s="45" t="s">
        <v>397</v>
      </c>
      <c r="R2592" s="32" t="s">
        <v>232</v>
      </c>
      <c r="S2592" s="45" t="s">
        <v>75</v>
      </c>
      <c r="T2592" s="42" t="str">
        <f>VLOOKUP(Tabla1[[#This Row],[AREA]],Hoja1!A:B,2,FALSE)</f>
        <v>10. Personas mayores, familia y servicios sociales</v>
      </c>
      <c r="U2592" s="45" t="s">
        <v>132</v>
      </c>
      <c r="V2592" s="42" t="str">
        <f>VLOOKUP(Tabla1[[#This Row],[PROGRAMA]],Hoja1!A:B,2,FALSE)</f>
        <v>2312. Iniciativas sociales</v>
      </c>
      <c r="W2592" s="45">
        <v>63</v>
      </c>
      <c r="X2592" s="45">
        <v>632</v>
      </c>
    </row>
    <row r="2593" spans="1:24" x14ac:dyDescent="0.25">
      <c r="A2593" s="58">
        <v>220260019470</v>
      </c>
      <c r="B2593" s="59" t="s">
        <v>485</v>
      </c>
      <c r="C2593" s="60">
        <v>46171</v>
      </c>
      <c r="D2593" s="58">
        <v>22026001765</v>
      </c>
      <c r="E2593" s="59" t="s">
        <v>1629</v>
      </c>
      <c r="F2593" s="61">
        <v>141.96</v>
      </c>
      <c r="G2593" s="59" t="s">
        <v>1457</v>
      </c>
      <c r="H2593" s="59" t="s">
        <v>4075</v>
      </c>
      <c r="I2593" s="62">
        <v>300</v>
      </c>
      <c r="J2593" s="59" t="s">
        <v>455</v>
      </c>
      <c r="K2593" s="59" t="s">
        <v>455</v>
      </c>
      <c r="L2593" s="59" t="s">
        <v>473</v>
      </c>
      <c r="M2593" s="59" t="s">
        <v>457</v>
      </c>
      <c r="N2593" s="59" t="s">
        <v>458</v>
      </c>
      <c r="O2593" s="65" t="s">
        <v>280</v>
      </c>
      <c r="P2593" s="65" t="s">
        <v>3366</v>
      </c>
      <c r="Q2593" s="45" t="s">
        <v>396</v>
      </c>
      <c r="R2593" s="32" t="s">
        <v>231</v>
      </c>
      <c r="S2593" s="45" t="s">
        <v>75</v>
      </c>
      <c r="T2593" s="42" t="str">
        <f>VLOOKUP(Tabla1[[#This Row],[AREA]],Hoja1!A:B,2,FALSE)</f>
        <v>10. Personas mayores, familia y servicios sociales</v>
      </c>
      <c r="U2593" s="45" t="s">
        <v>139</v>
      </c>
      <c r="V2593" s="42" t="str">
        <f>VLOOKUP(Tabla1[[#This Row],[PROGRAMA]],Hoja1!A:B,2,FALSE)</f>
        <v>2412. Formación para el empleo</v>
      </c>
      <c r="W2593" s="45">
        <v>22</v>
      </c>
      <c r="X2593" s="45">
        <v>22199</v>
      </c>
    </row>
    <row r="2594" spans="1:24" x14ac:dyDescent="0.25">
      <c r="A2594" s="58">
        <v>220260018229</v>
      </c>
      <c r="B2594" s="59" t="s">
        <v>485</v>
      </c>
      <c r="C2594" s="60">
        <v>46168</v>
      </c>
      <c r="D2594" s="58">
        <v>22026001960</v>
      </c>
      <c r="E2594" s="59" t="s">
        <v>486</v>
      </c>
      <c r="F2594" s="61">
        <v>138.97</v>
      </c>
      <c r="G2594" s="59" t="s">
        <v>1457</v>
      </c>
      <c r="H2594" s="59" t="s">
        <v>4076</v>
      </c>
      <c r="I2594" s="62">
        <v>300</v>
      </c>
      <c r="J2594" s="59" t="s">
        <v>455</v>
      </c>
      <c r="K2594" s="59" t="s">
        <v>455</v>
      </c>
      <c r="L2594" s="59" t="s">
        <v>473</v>
      </c>
      <c r="M2594" s="59" t="s">
        <v>457</v>
      </c>
      <c r="N2594" s="59" t="s">
        <v>458</v>
      </c>
      <c r="O2594" s="65" t="s">
        <v>280</v>
      </c>
      <c r="P2594" s="65" t="s">
        <v>3366</v>
      </c>
      <c r="Q2594" s="45" t="s">
        <v>396</v>
      </c>
      <c r="R2594" s="32" t="s">
        <v>231</v>
      </c>
      <c r="S2594" s="45" t="s">
        <v>72</v>
      </c>
      <c r="T2594" s="42" t="str">
        <f>VLOOKUP(Tabla1[[#This Row],[AREA]],Hoja1!A:B,2,FALSE)</f>
        <v>07. Medio ambiente</v>
      </c>
      <c r="U2594" s="45" t="s">
        <v>126</v>
      </c>
      <c r="V2594" s="42" t="str">
        <f>VLOOKUP(Tabla1[[#This Row],[PROGRAMA]],Hoja1!A:B,2,FALSE)</f>
        <v>1711. Parques y jardines</v>
      </c>
      <c r="W2594" s="45">
        <v>22</v>
      </c>
      <c r="X2594" s="45">
        <v>22199</v>
      </c>
    </row>
    <row r="2595" spans="1:24" x14ac:dyDescent="0.25">
      <c r="A2595" s="58">
        <v>220260018119</v>
      </c>
      <c r="B2595" s="59" t="s">
        <v>485</v>
      </c>
      <c r="C2595" s="60">
        <v>46168</v>
      </c>
      <c r="D2595" s="58">
        <v>22026001960</v>
      </c>
      <c r="E2595" s="59" t="s">
        <v>486</v>
      </c>
      <c r="F2595" s="61">
        <v>131.41</v>
      </c>
      <c r="G2595" s="59" t="s">
        <v>1457</v>
      </c>
      <c r="H2595" s="59" t="s">
        <v>4077</v>
      </c>
      <c r="I2595" s="62">
        <v>300</v>
      </c>
      <c r="J2595" s="59" t="s">
        <v>455</v>
      </c>
      <c r="K2595" s="59" t="s">
        <v>455</v>
      </c>
      <c r="L2595" s="59" t="s">
        <v>473</v>
      </c>
      <c r="M2595" s="59" t="s">
        <v>457</v>
      </c>
      <c r="N2595" s="59" t="s">
        <v>458</v>
      </c>
      <c r="O2595" s="65" t="s">
        <v>280</v>
      </c>
      <c r="P2595" s="65" t="s">
        <v>3366</v>
      </c>
      <c r="Q2595" s="45" t="s">
        <v>396</v>
      </c>
      <c r="R2595" s="32" t="s">
        <v>231</v>
      </c>
      <c r="S2595" s="45" t="s">
        <v>72</v>
      </c>
      <c r="T2595" s="42" t="str">
        <f>VLOOKUP(Tabla1[[#This Row],[AREA]],Hoja1!A:B,2,FALSE)</f>
        <v>07. Medio ambiente</v>
      </c>
      <c r="U2595" s="45" t="s">
        <v>126</v>
      </c>
      <c r="V2595" s="42" t="str">
        <f>VLOOKUP(Tabla1[[#This Row],[PROGRAMA]],Hoja1!A:B,2,FALSE)</f>
        <v>1711. Parques y jardines</v>
      </c>
      <c r="W2595" s="45">
        <v>22</v>
      </c>
      <c r="X2595" s="45">
        <v>22199</v>
      </c>
    </row>
    <row r="2596" spans="1:24" x14ac:dyDescent="0.25">
      <c r="A2596" s="58">
        <v>220260019538</v>
      </c>
      <c r="B2596" s="59" t="s">
        <v>485</v>
      </c>
      <c r="C2596" s="60">
        <v>46171</v>
      </c>
      <c r="D2596" s="58">
        <v>22026000943</v>
      </c>
      <c r="E2596" s="59" t="s">
        <v>507</v>
      </c>
      <c r="F2596" s="61">
        <v>105.56</v>
      </c>
      <c r="G2596" s="59" t="s">
        <v>1457</v>
      </c>
      <c r="H2596" s="59" t="s">
        <v>4078</v>
      </c>
      <c r="I2596" s="62">
        <v>300</v>
      </c>
      <c r="J2596" s="59" t="s">
        <v>455</v>
      </c>
      <c r="K2596" s="59" t="s">
        <v>455</v>
      </c>
      <c r="L2596" s="59" t="s">
        <v>473</v>
      </c>
      <c r="M2596" s="59" t="s">
        <v>457</v>
      </c>
      <c r="N2596" s="59" t="s">
        <v>458</v>
      </c>
      <c r="O2596" s="65" t="s">
        <v>280</v>
      </c>
      <c r="P2596" s="65" t="s">
        <v>3366</v>
      </c>
      <c r="Q2596" s="45" t="s">
        <v>396</v>
      </c>
      <c r="R2596" s="32" t="s">
        <v>231</v>
      </c>
      <c r="S2596" s="45" t="s">
        <v>71</v>
      </c>
      <c r="T2596" s="42" t="str">
        <f>VLOOKUP(Tabla1[[#This Row],[AREA]],Hoja1!A:B,2,FALSE)</f>
        <v>06. Educación y cultura</v>
      </c>
      <c r="U2596" s="45" t="s">
        <v>147</v>
      </c>
      <c r="V2596" s="42" t="str">
        <f>VLOOKUP(Tabla1[[#This Row],[PROGRAMA]],Hoja1!A:B,2,FALSE)</f>
        <v>3232. Conservación y mantenimiento centros educación infantil y primaria</v>
      </c>
      <c r="W2596" s="45">
        <v>21</v>
      </c>
      <c r="X2596" s="45">
        <v>212</v>
      </c>
    </row>
    <row r="2597" spans="1:24" x14ac:dyDescent="0.25">
      <c r="A2597" s="58">
        <v>220260011241</v>
      </c>
      <c r="B2597" s="59" t="s">
        <v>485</v>
      </c>
      <c r="C2597" s="60">
        <v>46120</v>
      </c>
      <c r="D2597" s="58">
        <v>22026000943</v>
      </c>
      <c r="E2597" s="59" t="s">
        <v>507</v>
      </c>
      <c r="F2597" s="61">
        <v>104.31</v>
      </c>
      <c r="G2597" s="59" t="s">
        <v>1457</v>
      </c>
      <c r="H2597" s="59" t="s">
        <v>2329</v>
      </c>
      <c r="I2597" s="62">
        <v>300</v>
      </c>
      <c r="J2597" s="59" t="s">
        <v>455</v>
      </c>
      <c r="K2597" s="59" t="s">
        <v>455</v>
      </c>
      <c r="L2597" s="59" t="s">
        <v>473</v>
      </c>
      <c r="M2597" s="59" t="s">
        <v>457</v>
      </c>
      <c r="N2597" s="59" t="s">
        <v>458</v>
      </c>
      <c r="O2597" s="65" t="s">
        <v>280</v>
      </c>
      <c r="P2597" s="65" t="s">
        <v>3366</v>
      </c>
      <c r="Q2597" s="45" t="s">
        <v>396</v>
      </c>
      <c r="R2597" s="32" t="s">
        <v>231</v>
      </c>
      <c r="S2597" s="45" t="s">
        <v>71</v>
      </c>
      <c r="T2597" s="42" t="str">
        <f>VLOOKUP(Tabla1[[#This Row],[AREA]],Hoja1!A:B,2,FALSE)</f>
        <v>06. Educación y cultura</v>
      </c>
      <c r="U2597" s="45" t="s">
        <v>147</v>
      </c>
      <c r="V2597" s="42" t="str">
        <f>VLOOKUP(Tabla1[[#This Row],[PROGRAMA]],Hoja1!A:B,2,FALSE)</f>
        <v>3232. Conservación y mantenimiento centros educación infantil y primaria</v>
      </c>
      <c r="W2597" s="45">
        <v>21</v>
      </c>
      <c r="X2597" s="45">
        <v>212</v>
      </c>
    </row>
    <row r="2598" spans="1:24" x14ac:dyDescent="0.25">
      <c r="A2598" s="58">
        <v>220260012525</v>
      </c>
      <c r="B2598" s="59" t="s">
        <v>485</v>
      </c>
      <c r="C2598" s="60">
        <v>46132</v>
      </c>
      <c r="D2598" s="58">
        <v>22026001960</v>
      </c>
      <c r="E2598" s="59" t="s">
        <v>486</v>
      </c>
      <c r="F2598" s="61">
        <v>99.85</v>
      </c>
      <c r="G2598" s="59" t="s">
        <v>1457</v>
      </c>
      <c r="H2598" s="59" t="s">
        <v>4079</v>
      </c>
      <c r="I2598" s="62">
        <v>300</v>
      </c>
      <c r="J2598" s="59" t="s">
        <v>455</v>
      </c>
      <c r="K2598" s="59" t="s">
        <v>455</v>
      </c>
      <c r="L2598" s="59" t="s">
        <v>473</v>
      </c>
      <c r="M2598" s="59" t="s">
        <v>457</v>
      </c>
      <c r="N2598" s="59" t="s">
        <v>458</v>
      </c>
      <c r="O2598" s="65" t="s">
        <v>280</v>
      </c>
      <c r="P2598" s="65" t="s">
        <v>3366</v>
      </c>
      <c r="Q2598" s="45" t="s">
        <v>396</v>
      </c>
      <c r="R2598" s="32" t="s">
        <v>231</v>
      </c>
      <c r="S2598" s="45" t="s">
        <v>72</v>
      </c>
      <c r="T2598" s="42" t="str">
        <f>VLOOKUP(Tabla1[[#This Row],[AREA]],Hoja1!A:B,2,FALSE)</f>
        <v>07. Medio ambiente</v>
      </c>
      <c r="U2598" s="45" t="s">
        <v>126</v>
      </c>
      <c r="V2598" s="42" t="str">
        <f>VLOOKUP(Tabla1[[#This Row],[PROGRAMA]],Hoja1!A:B,2,FALSE)</f>
        <v>1711. Parques y jardines</v>
      </c>
      <c r="W2598" s="45">
        <v>22</v>
      </c>
      <c r="X2598" s="45">
        <v>22199</v>
      </c>
    </row>
    <row r="2599" spans="1:24" x14ac:dyDescent="0.25">
      <c r="A2599" s="58">
        <v>220260012515</v>
      </c>
      <c r="B2599" s="59" t="s">
        <v>485</v>
      </c>
      <c r="C2599" s="60">
        <v>46132</v>
      </c>
      <c r="D2599" s="58">
        <v>22026001960</v>
      </c>
      <c r="E2599" s="59" t="s">
        <v>486</v>
      </c>
      <c r="F2599" s="61">
        <v>96.03</v>
      </c>
      <c r="G2599" s="59" t="s">
        <v>1457</v>
      </c>
      <c r="H2599" s="59" t="s">
        <v>4080</v>
      </c>
      <c r="I2599" s="62">
        <v>300</v>
      </c>
      <c r="J2599" s="59" t="s">
        <v>455</v>
      </c>
      <c r="K2599" s="59" t="s">
        <v>455</v>
      </c>
      <c r="L2599" s="59" t="s">
        <v>473</v>
      </c>
      <c r="M2599" s="59" t="s">
        <v>457</v>
      </c>
      <c r="N2599" s="59" t="s">
        <v>458</v>
      </c>
      <c r="O2599" s="65" t="s">
        <v>280</v>
      </c>
      <c r="P2599" s="65" t="s">
        <v>3366</v>
      </c>
      <c r="Q2599" s="45" t="s">
        <v>396</v>
      </c>
      <c r="R2599" s="32" t="s">
        <v>231</v>
      </c>
      <c r="S2599" s="45" t="s">
        <v>72</v>
      </c>
      <c r="T2599" s="42" t="str">
        <f>VLOOKUP(Tabla1[[#This Row],[AREA]],Hoja1!A:B,2,FALSE)</f>
        <v>07. Medio ambiente</v>
      </c>
      <c r="U2599" s="45" t="s">
        <v>126</v>
      </c>
      <c r="V2599" s="42" t="str">
        <f>VLOOKUP(Tabla1[[#This Row],[PROGRAMA]],Hoja1!A:B,2,FALSE)</f>
        <v>1711. Parques y jardines</v>
      </c>
      <c r="W2599" s="45">
        <v>22</v>
      </c>
      <c r="X2599" s="45">
        <v>22199</v>
      </c>
    </row>
    <row r="2600" spans="1:24" x14ac:dyDescent="0.25">
      <c r="A2600" s="58">
        <v>220260012523</v>
      </c>
      <c r="B2600" s="59" t="s">
        <v>485</v>
      </c>
      <c r="C2600" s="60">
        <v>46132</v>
      </c>
      <c r="D2600" s="58">
        <v>22026001960</v>
      </c>
      <c r="E2600" s="59" t="s">
        <v>486</v>
      </c>
      <c r="F2600" s="61">
        <v>94.34</v>
      </c>
      <c r="G2600" s="59" t="s">
        <v>1457</v>
      </c>
      <c r="H2600" s="59" t="s">
        <v>4081</v>
      </c>
      <c r="I2600" s="62">
        <v>300</v>
      </c>
      <c r="J2600" s="59" t="s">
        <v>455</v>
      </c>
      <c r="K2600" s="59" t="s">
        <v>455</v>
      </c>
      <c r="L2600" s="59" t="s">
        <v>473</v>
      </c>
      <c r="M2600" s="59" t="s">
        <v>457</v>
      </c>
      <c r="N2600" s="59" t="s">
        <v>458</v>
      </c>
      <c r="O2600" s="65" t="s">
        <v>280</v>
      </c>
      <c r="P2600" s="65" t="s">
        <v>3366</v>
      </c>
      <c r="Q2600" s="45" t="s">
        <v>396</v>
      </c>
      <c r="R2600" s="32" t="s">
        <v>231</v>
      </c>
      <c r="S2600" s="45" t="s">
        <v>72</v>
      </c>
      <c r="T2600" s="42" t="str">
        <f>VLOOKUP(Tabla1[[#This Row],[AREA]],Hoja1!A:B,2,FALSE)</f>
        <v>07. Medio ambiente</v>
      </c>
      <c r="U2600" s="45" t="s">
        <v>126</v>
      </c>
      <c r="V2600" s="42" t="str">
        <f>VLOOKUP(Tabla1[[#This Row],[PROGRAMA]],Hoja1!A:B,2,FALSE)</f>
        <v>1711. Parques y jardines</v>
      </c>
      <c r="W2600" s="45">
        <v>22</v>
      </c>
      <c r="X2600" s="45">
        <v>22199</v>
      </c>
    </row>
    <row r="2601" spans="1:24" x14ac:dyDescent="0.25">
      <c r="A2601" s="58">
        <v>220260016726</v>
      </c>
      <c r="B2601" s="59" t="s">
        <v>485</v>
      </c>
      <c r="C2601" s="60">
        <v>46157</v>
      </c>
      <c r="D2601" s="58">
        <v>22026000943</v>
      </c>
      <c r="E2601" s="59" t="s">
        <v>507</v>
      </c>
      <c r="F2601" s="61">
        <v>85.93</v>
      </c>
      <c r="G2601" s="59" t="s">
        <v>1457</v>
      </c>
      <c r="H2601" s="59" t="s">
        <v>4082</v>
      </c>
      <c r="I2601" s="62">
        <v>300</v>
      </c>
      <c r="J2601" s="59" t="s">
        <v>455</v>
      </c>
      <c r="K2601" s="59" t="s">
        <v>455</v>
      </c>
      <c r="L2601" s="59" t="s">
        <v>473</v>
      </c>
      <c r="M2601" s="59" t="s">
        <v>457</v>
      </c>
      <c r="N2601" s="59" t="s">
        <v>458</v>
      </c>
      <c r="O2601" s="65" t="s">
        <v>280</v>
      </c>
      <c r="P2601" s="65" t="s">
        <v>3366</v>
      </c>
      <c r="Q2601" s="45" t="s">
        <v>396</v>
      </c>
      <c r="R2601" s="32" t="s">
        <v>231</v>
      </c>
      <c r="S2601" s="45" t="s">
        <v>71</v>
      </c>
      <c r="T2601" s="42" t="str">
        <f>VLOOKUP(Tabla1[[#This Row],[AREA]],Hoja1!A:B,2,FALSE)</f>
        <v>06. Educación y cultura</v>
      </c>
      <c r="U2601" s="45" t="s">
        <v>147</v>
      </c>
      <c r="V2601" s="42" t="str">
        <f>VLOOKUP(Tabla1[[#This Row],[PROGRAMA]],Hoja1!A:B,2,FALSE)</f>
        <v>3232. Conservación y mantenimiento centros educación infantil y primaria</v>
      </c>
      <c r="W2601" s="45">
        <v>21</v>
      </c>
      <c r="X2601" s="45">
        <v>212</v>
      </c>
    </row>
    <row r="2602" spans="1:24" x14ac:dyDescent="0.25">
      <c r="A2602" s="58">
        <v>220260012031</v>
      </c>
      <c r="B2602" s="59" t="s">
        <v>451</v>
      </c>
      <c r="C2602" s="60">
        <v>46127</v>
      </c>
      <c r="D2602" s="58">
        <v>22026003358</v>
      </c>
      <c r="E2602" s="59" t="s">
        <v>2597</v>
      </c>
      <c r="F2602" s="61">
        <v>226.86</v>
      </c>
      <c r="G2602" s="59" t="s">
        <v>998</v>
      </c>
      <c r="H2602" s="59" t="s">
        <v>4083</v>
      </c>
      <c r="I2602" s="62">
        <v>220</v>
      </c>
      <c r="J2602" s="59" t="s">
        <v>1000</v>
      </c>
      <c r="K2602" s="59" t="s">
        <v>1000</v>
      </c>
      <c r="L2602" s="59" t="s">
        <v>456</v>
      </c>
      <c r="M2602" s="59" t="s">
        <v>457</v>
      </c>
      <c r="N2602" s="59" t="s">
        <v>458</v>
      </c>
      <c r="O2602" s="65" t="s">
        <v>280</v>
      </c>
      <c r="P2602" s="65" t="s">
        <v>3366</v>
      </c>
      <c r="Q2602" s="45">
        <v>6</v>
      </c>
      <c r="R2602" s="32" t="s">
        <v>232</v>
      </c>
      <c r="S2602" s="45" t="s">
        <v>71</v>
      </c>
      <c r="T2602" s="42" t="str">
        <f>VLOOKUP(Tabla1[[#This Row],[AREA]],Hoja1!A:B,2,FALSE)</f>
        <v>06. Educación y cultura</v>
      </c>
      <c r="U2602" s="45">
        <v>3341</v>
      </c>
      <c r="V2602" s="42" t="str">
        <f>VLOOKUP(Tabla1[[#This Row],[PROGRAMA]],Hoja1!A:B,2,FALSE)</f>
        <v>3341. Coordinación de políticas culturales</v>
      </c>
      <c r="W2602" s="45">
        <v>63</v>
      </c>
      <c r="X2602" s="45">
        <v>632</v>
      </c>
    </row>
    <row r="2603" spans="1:24" x14ac:dyDescent="0.25">
      <c r="A2603" s="58">
        <v>220260016724</v>
      </c>
      <c r="B2603" s="59" t="s">
        <v>485</v>
      </c>
      <c r="C2603" s="60">
        <v>46157</v>
      </c>
      <c r="D2603" s="58">
        <v>22026000943</v>
      </c>
      <c r="E2603" s="59" t="s">
        <v>507</v>
      </c>
      <c r="F2603" s="61">
        <v>83.11</v>
      </c>
      <c r="G2603" s="59" t="s">
        <v>1457</v>
      </c>
      <c r="H2603" s="59" t="s">
        <v>4084</v>
      </c>
      <c r="I2603" s="62">
        <v>300</v>
      </c>
      <c r="J2603" s="59" t="s">
        <v>455</v>
      </c>
      <c r="K2603" s="59" t="s">
        <v>455</v>
      </c>
      <c r="L2603" s="59" t="s">
        <v>473</v>
      </c>
      <c r="M2603" s="59" t="s">
        <v>457</v>
      </c>
      <c r="N2603" s="59" t="s">
        <v>458</v>
      </c>
      <c r="O2603" s="65" t="s">
        <v>280</v>
      </c>
      <c r="P2603" s="65" t="s">
        <v>3366</v>
      </c>
      <c r="Q2603" s="45" t="s">
        <v>396</v>
      </c>
      <c r="R2603" s="32" t="s">
        <v>231</v>
      </c>
      <c r="S2603" s="45" t="s">
        <v>71</v>
      </c>
      <c r="T2603" s="42" t="str">
        <f>VLOOKUP(Tabla1[[#This Row],[AREA]],Hoja1!A:B,2,FALSE)</f>
        <v>06. Educación y cultura</v>
      </c>
      <c r="U2603" s="45" t="s">
        <v>147</v>
      </c>
      <c r="V2603" s="42" t="str">
        <f>VLOOKUP(Tabla1[[#This Row],[PROGRAMA]],Hoja1!A:B,2,FALSE)</f>
        <v>3232. Conservación y mantenimiento centros educación infantil y primaria</v>
      </c>
      <c r="W2603" s="45">
        <v>21</v>
      </c>
      <c r="X2603" s="45">
        <v>212</v>
      </c>
    </row>
    <row r="2604" spans="1:24" x14ac:dyDescent="0.25">
      <c r="A2604" s="58">
        <v>220260018225</v>
      </c>
      <c r="B2604" s="59" t="s">
        <v>485</v>
      </c>
      <c r="C2604" s="60">
        <v>46168</v>
      </c>
      <c r="D2604" s="58">
        <v>22026001960</v>
      </c>
      <c r="E2604" s="59" t="s">
        <v>486</v>
      </c>
      <c r="F2604" s="61">
        <v>79.78</v>
      </c>
      <c r="G2604" s="59" t="s">
        <v>1457</v>
      </c>
      <c r="H2604" s="59" t="s">
        <v>4085</v>
      </c>
      <c r="I2604" s="62">
        <v>300</v>
      </c>
      <c r="J2604" s="59" t="s">
        <v>455</v>
      </c>
      <c r="K2604" s="59" t="s">
        <v>455</v>
      </c>
      <c r="L2604" s="59" t="s">
        <v>473</v>
      </c>
      <c r="M2604" s="59" t="s">
        <v>457</v>
      </c>
      <c r="N2604" s="59" t="s">
        <v>458</v>
      </c>
      <c r="O2604" s="65" t="s">
        <v>280</v>
      </c>
      <c r="P2604" s="65" t="s">
        <v>3366</v>
      </c>
      <c r="Q2604" s="45" t="s">
        <v>396</v>
      </c>
      <c r="R2604" s="32" t="s">
        <v>231</v>
      </c>
      <c r="S2604" s="45" t="s">
        <v>72</v>
      </c>
      <c r="T2604" s="42" t="str">
        <f>VLOOKUP(Tabla1[[#This Row],[AREA]],Hoja1!A:B,2,FALSE)</f>
        <v>07. Medio ambiente</v>
      </c>
      <c r="U2604" s="45" t="s">
        <v>126</v>
      </c>
      <c r="V2604" s="42" t="str">
        <f>VLOOKUP(Tabla1[[#This Row],[PROGRAMA]],Hoja1!A:B,2,FALSE)</f>
        <v>1711. Parques y jardines</v>
      </c>
      <c r="W2604" s="45">
        <v>22</v>
      </c>
      <c r="X2604" s="45">
        <v>22199</v>
      </c>
    </row>
    <row r="2605" spans="1:24" x14ac:dyDescent="0.25">
      <c r="A2605" s="58">
        <v>220260019568</v>
      </c>
      <c r="B2605" s="59" t="s">
        <v>485</v>
      </c>
      <c r="C2605" s="60">
        <v>46171</v>
      </c>
      <c r="D2605" s="58">
        <v>22026000943</v>
      </c>
      <c r="E2605" s="59" t="s">
        <v>507</v>
      </c>
      <c r="F2605" s="61">
        <v>71.209999999999994</v>
      </c>
      <c r="G2605" s="59" t="s">
        <v>1457</v>
      </c>
      <c r="H2605" s="59" t="s">
        <v>4086</v>
      </c>
      <c r="I2605" s="62">
        <v>300</v>
      </c>
      <c r="J2605" s="59" t="s">
        <v>455</v>
      </c>
      <c r="K2605" s="59" t="s">
        <v>455</v>
      </c>
      <c r="L2605" s="59" t="s">
        <v>473</v>
      </c>
      <c r="M2605" s="59" t="s">
        <v>457</v>
      </c>
      <c r="N2605" s="59" t="s">
        <v>458</v>
      </c>
      <c r="O2605" s="65" t="s">
        <v>280</v>
      </c>
      <c r="P2605" s="65" t="s">
        <v>3366</v>
      </c>
      <c r="Q2605" s="45" t="s">
        <v>396</v>
      </c>
      <c r="R2605" s="32" t="s">
        <v>231</v>
      </c>
      <c r="S2605" s="45" t="s">
        <v>71</v>
      </c>
      <c r="T2605" s="42" t="str">
        <f>VLOOKUP(Tabla1[[#This Row],[AREA]],Hoja1!A:B,2,FALSE)</f>
        <v>06. Educación y cultura</v>
      </c>
      <c r="U2605" s="45" t="s">
        <v>147</v>
      </c>
      <c r="V2605" s="42" t="str">
        <f>VLOOKUP(Tabla1[[#This Row],[PROGRAMA]],Hoja1!A:B,2,FALSE)</f>
        <v>3232. Conservación y mantenimiento centros educación infantil y primaria</v>
      </c>
      <c r="W2605" s="45">
        <v>21</v>
      </c>
      <c r="X2605" s="45">
        <v>212</v>
      </c>
    </row>
    <row r="2606" spans="1:24" x14ac:dyDescent="0.25">
      <c r="A2606" s="58">
        <v>220260018117</v>
      </c>
      <c r="B2606" s="59" t="s">
        <v>485</v>
      </c>
      <c r="C2606" s="60">
        <v>46168</v>
      </c>
      <c r="D2606" s="58">
        <v>22026001960</v>
      </c>
      <c r="E2606" s="59" t="s">
        <v>486</v>
      </c>
      <c r="F2606" s="61">
        <v>68.8</v>
      </c>
      <c r="G2606" s="59" t="s">
        <v>1457</v>
      </c>
      <c r="H2606" s="59" t="s">
        <v>4087</v>
      </c>
      <c r="I2606" s="62">
        <v>300</v>
      </c>
      <c r="J2606" s="59" t="s">
        <v>455</v>
      </c>
      <c r="K2606" s="59" t="s">
        <v>455</v>
      </c>
      <c r="L2606" s="59" t="s">
        <v>473</v>
      </c>
      <c r="M2606" s="59" t="s">
        <v>457</v>
      </c>
      <c r="N2606" s="59" t="s">
        <v>458</v>
      </c>
      <c r="O2606" s="65" t="s">
        <v>280</v>
      </c>
      <c r="P2606" s="65" t="s">
        <v>3366</v>
      </c>
      <c r="Q2606" s="45" t="s">
        <v>396</v>
      </c>
      <c r="R2606" s="32" t="s">
        <v>231</v>
      </c>
      <c r="S2606" s="45" t="s">
        <v>72</v>
      </c>
      <c r="T2606" s="42" t="str">
        <f>VLOOKUP(Tabla1[[#This Row],[AREA]],Hoja1!A:B,2,FALSE)</f>
        <v>07. Medio ambiente</v>
      </c>
      <c r="U2606" s="45" t="s">
        <v>126</v>
      </c>
      <c r="V2606" s="42" t="str">
        <f>VLOOKUP(Tabla1[[#This Row],[PROGRAMA]],Hoja1!A:B,2,FALSE)</f>
        <v>1711. Parques y jardines</v>
      </c>
      <c r="W2606" s="45">
        <v>22</v>
      </c>
      <c r="X2606" s="45">
        <v>22199</v>
      </c>
    </row>
    <row r="2607" spans="1:24" x14ac:dyDescent="0.25">
      <c r="A2607" s="58">
        <v>220260018227</v>
      </c>
      <c r="B2607" s="59" t="s">
        <v>485</v>
      </c>
      <c r="C2607" s="60">
        <v>46168</v>
      </c>
      <c r="D2607" s="58">
        <v>22026001960</v>
      </c>
      <c r="E2607" s="59" t="s">
        <v>486</v>
      </c>
      <c r="F2607" s="61">
        <v>66.150000000000006</v>
      </c>
      <c r="G2607" s="59" t="s">
        <v>1457</v>
      </c>
      <c r="H2607" s="59" t="s">
        <v>4088</v>
      </c>
      <c r="I2607" s="62">
        <v>300</v>
      </c>
      <c r="J2607" s="59" t="s">
        <v>455</v>
      </c>
      <c r="K2607" s="59" t="s">
        <v>455</v>
      </c>
      <c r="L2607" s="59" t="s">
        <v>473</v>
      </c>
      <c r="M2607" s="59" t="s">
        <v>457</v>
      </c>
      <c r="N2607" s="59" t="s">
        <v>458</v>
      </c>
      <c r="O2607" s="65" t="s">
        <v>280</v>
      </c>
      <c r="P2607" s="65" t="s">
        <v>3366</v>
      </c>
      <c r="Q2607" s="45" t="s">
        <v>396</v>
      </c>
      <c r="R2607" s="32" t="s">
        <v>231</v>
      </c>
      <c r="S2607" s="45" t="s">
        <v>72</v>
      </c>
      <c r="T2607" s="42" t="str">
        <f>VLOOKUP(Tabla1[[#This Row],[AREA]],Hoja1!A:B,2,FALSE)</f>
        <v>07. Medio ambiente</v>
      </c>
      <c r="U2607" s="45" t="s">
        <v>126</v>
      </c>
      <c r="V2607" s="42" t="str">
        <f>VLOOKUP(Tabla1[[#This Row],[PROGRAMA]],Hoja1!A:B,2,FALSE)</f>
        <v>1711. Parques y jardines</v>
      </c>
      <c r="W2607" s="45">
        <v>22</v>
      </c>
      <c r="X2607" s="45">
        <v>22199</v>
      </c>
    </row>
    <row r="2608" spans="1:24" x14ac:dyDescent="0.25">
      <c r="A2608" s="58">
        <v>220260019542</v>
      </c>
      <c r="B2608" s="59" t="s">
        <v>485</v>
      </c>
      <c r="C2608" s="60">
        <v>46171</v>
      </c>
      <c r="D2608" s="58">
        <v>22026000943</v>
      </c>
      <c r="E2608" s="59" t="s">
        <v>507</v>
      </c>
      <c r="F2608" s="61">
        <v>58.18</v>
      </c>
      <c r="G2608" s="59" t="s">
        <v>1457</v>
      </c>
      <c r="H2608" s="59" t="s">
        <v>4089</v>
      </c>
      <c r="I2608" s="62">
        <v>300</v>
      </c>
      <c r="J2608" s="59" t="s">
        <v>455</v>
      </c>
      <c r="K2608" s="59" t="s">
        <v>455</v>
      </c>
      <c r="L2608" s="59" t="s">
        <v>473</v>
      </c>
      <c r="M2608" s="59" t="s">
        <v>457</v>
      </c>
      <c r="N2608" s="59" t="s">
        <v>458</v>
      </c>
      <c r="O2608" s="65" t="s">
        <v>280</v>
      </c>
      <c r="P2608" s="65" t="s">
        <v>3366</v>
      </c>
      <c r="Q2608" s="45" t="s">
        <v>396</v>
      </c>
      <c r="R2608" s="32" t="s">
        <v>231</v>
      </c>
      <c r="S2608" s="45" t="s">
        <v>71</v>
      </c>
      <c r="T2608" s="42" t="str">
        <f>VLOOKUP(Tabla1[[#This Row],[AREA]],Hoja1!A:B,2,FALSE)</f>
        <v>06. Educación y cultura</v>
      </c>
      <c r="U2608" s="45" t="s">
        <v>147</v>
      </c>
      <c r="V2608" s="42" t="str">
        <f>VLOOKUP(Tabla1[[#This Row],[PROGRAMA]],Hoja1!A:B,2,FALSE)</f>
        <v>3232. Conservación y mantenimiento centros educación infantil y primaria</v>
      </c>
      <c r="W2608" s="45">
        <v>21</v>
      </c>
      <c r="X2608" s="45">
        <v>212</v>
      </c>
    </row>
    <row r="2609" spans="1:24" x14ac:dyDescent="0.25">
      <c r="A2609" s="58">
        <v>220260012519</v>
      </c>
      <c r="B2609" s="59" t="s">
        <v>485</v>
      </c>
      <c r="C2609" s="60">
        <v>46132</v>
      </c>
      <c r="D2609" s="58">
        <v>22026001960</v>
      </c>
      <c r="E2609" s="59" t="s">
        <v>486</v>
      </c>
      <c r="F2609" s="61">
        <v>56.57</v>
      </c>
      <c r="G2609" s="59" t="s">
        <v>1457</v>
      </c>
      <c r="H2609" s="59" t="s">
        <v>4090</v>
      </c>
      <c r="I2609" s="62">
        <v>300</v>
      </c>
      <c r="J2609" s="59" t="s">
        <v>455</v>
      </c>
      <c r="K2609" s="59" t="s">
        <v>455</v>
      </c>
      <c r="L2609" s="59" t="s">
        <v>473</v>
      </c>
      <c r="M2609" s="59" t="s">
        <v>457</v>
      </c>
      <c r="N2609" s="59" t="s">
        <v>458</v>
      </c>
      <c r="O2609" s="65" t="s">
        <v>280</v>
      </c>
      <c r="P2609" s="65" t="s">
        <v>3366</v>
      </c>
      <c r="Q2609" s="45" t="s">
        <v>396</v>
      </c>
      <c r="R2609" s="32" t="s">
        <v>231</v>
      </c>
      <c r="S2609" s="45" t="s">
        <v>72</v>
      </c>
      <c r="T2609" s="42" t="str">
        <f>VLOOKUP(Tabla1[[#This Row],[AREA]],Hoja1!A:B,2,FALSE)</f>
        <v>07. Medio ambiente</v>
      </c>
      <c r="U2609" s="45" t="s">
        <v>126</v>
      </c>
      <c r="V2609" s="42" t="str">
        <f>VLOOKUP(Tabla1[[#This Row],[PROGRAMA]],Hoja1!A:B,2,FALSE)</f>
        <v>1711. Parques y jardines</v>
      </c>
      <c r="W2609" s="45">
        <v>22</v>
      </c>
      <c r="X2609" s="45">
        <v>22199</v>
      </c>
    </row>
    <row r="2610" spans="1:24" x14ac:dyDescent="0.25">
      <c r="A2610" s="58">
        <v>220260019614</v>
      </c>
      <c r="B2610" s="59" t="s">
        <v>485</v>
      </c>
      <c r="C2610" s="60">
        <v>46171</v>
      </c>
      <c r="D2610" s="58">
        <v>22026001960</v>
      </c>
      <c r="E2610" s="59" t="s">
        <v>486</v>
      </c>
      <c r="F2610" s="61">
        <v>55.04</v>
      </c>
      <c r="G2610" s="59" t="s">
        <v>1457</v>
      </c>
      <c r="H2610" s="59" t="s">
        <v>4091</v>
      </c>
      <c r="I2610" s="62">
        <v>300</v>
      </c>
      <c r="J2610" s="59" t="s">
        <v>455</v>
      </c>
      <c r="K2610" s="59" t="s">
        <v>455</v>
      </c>
      <c r="L2610" s="59" t="s">
        <v>473</v>
      </c>
      <c r="M2610" s="59" t="s">
        <v>457</v>
      </c>
      <c r="N2610" s="59" t="s">
        <v>458</v>
      </c>
      <c r="O2610" s="65" t="s">
        <v>280</v>
      </c>
      <c r="P2610" s="65" t="s">
        <v>3366</v>
      </c>
      <c r="Q2610" s="45" t="s">
        <v>396</v>
      </c>
      <c r="R2610" s="32" t="s">
        <v>231</v>
      </c>
      <c r="S2610" s="45" t="s">
        <v>72</v>
      </c>
      <c r="T2610" s="42" t="str">
        <f>VLOOKUP(Tabla1[[#This Row],[AREA]],Hoja1!A:B,2,FALSE)</f>
        <v>07. Medio ambiente</v>
      </c>
      <c r="U2610" s="45" t="s">
        <v>126</v>
      </c>
      <c r="V2610" s="42" t="str">
        <f>VLOOKUP(Tabla1[[#This Row],[PROGRAMA]],Hoja1!A:B,2,FALSE)</f>
        <v>1711. Parques y jardines</v>
      </c>
      <c r="W2610" s="45">
        <v>22</v>
      </c>
      <c r="X2610" s="45">
        <v>22199</v>
      </c>
    </row>
    <row r="2611" spans="1:24" x14ac:dyDescent="0.25">
      <c r="A2611" s="58">
        <v>220260012415</v>
      </c>
      <c r="B2611" s="59" t="s">
        <v>485</v>
      </c>
      <c r="C2611" s="60">
        <v>46132</v>
      </c>
      <c r="D2611" s="58">
        <v>22026000422</v>
      </c>
      <c r="E2611" s="59" t="s">
        <v>2707</v>
      </c>
      <c r="F2611" s="61">
        <v>53.28</v>
      </c>
      <c r="G2611" s="59" t="s">
        <v>1457</v>
      </c>
      <c r="H2611" s="59" t="s">
        <v>2708</v>
      </c>
      <c r="I2611" s="62">
        <v>300</v>
      </c>
      <c r="J2611" s="59" t="s">
        <v>455</v>
      </c>
      <c r="K2611" s="59" t="s">
        <v>455</v>
      </c>
      <c r="L2611" s="59" t="s">
        <v>473</v>
      </c>
      <c r="M2611" s="59" t="s">
        <v>457</v>
      </c>
      <c r="N2611" s="59" t="s">
        <v>458</v>
      </c>
      <c r="O2611" s="65" t="s">
        <v>280</v>
      </c>
      <c r="P2611" s="65" t="s">
        <v>3366</v>
      </c>
      <c r="Q2611" s="45" t="s">
        <v>396</v>
      </c>
      <c r="R2611" s="32" t="s">
        <v>231</v>
      </c>
      <c r="S2611" s="45" t="s">
        <v>262</v>
      </c>
      <c r="T2611" s="42" t="str">
        <f>VLOOKUP(Tabla1[[#This Row],[AREA]],Hoja1!A:B,2,FALSE)</f>
        <v>11. Salud pública y seguridad ciudadana</v>
      </c>
      <c r="U2611" s="45" t="s">
        <v>118</v>
      </c>
      <c r="V2611" s="42" t="str">
        <f>VLOOKUP(Tabla1[[#This Row],[PROGRAMA]],Hoja1!A:B,2,FALSE)</f>
        <v>1621. Recogida de residuos</v>
      </c>
      <c r="W2611" s="45">
        <v>22</v>
      </c>
      <c r="X2611" s="45">
        <v>22199</v>
      </c>
    </row>
    <row r="2612" spans="1:24" x14ac:dyDescent="0.25">
      <c r="A2612" s="58">
        <v>220260018235</v>
      </c>
      <c r="B2612" s="59" t="s">
        <v>485</v>
      </c>
      <c r="C2612" s="60">
        <v>46168</v>
      </c>
      <c r="D2612" s="58">
        <v>22026001960</v>
      </c>
      <c r="E2612" s="59" t="s">
        <v>486</v>
      </c>
      <c r="F2612" s="61">
        <v>51.04</v>
      </c>
      <c r="G2612" s="59" t="s">
        <v>1457</v>
      </c>
      <c r="H2612" s="59" t="s">
        <v>4092</v>
      </c>
      <c r="I2612" s="62">
        <v>300</v>
      </c>
      <c r="J2612" s="59" t="s">
        <v>455</v>
      </c>
      <c r="K2612" s="59" t="s">
        <v>455</v>
      </c>
      <c r="L2612" s="59" t="s">
        <v>473</v>
      </c>
      <c r="M2612" s="59" t="s">
        <v>457</v>
      </c>
      <c r="N2612" s="59" t="s">
        <v>458</v>
      </c>
      <c r="O2612" s="65" t="s">
        <v>280</v>
      </c>
      <c r="P2612" s="65" t="s">
        <v>3366</v>
      </c>
      <c r="Q2612" s="45" t="s">
        <v>396</v>
      </c>
      <c r="R2612" s="32" t="s">
        <v>231</v>
      </c>
      <c r="S2612" s="45" t="s">
        <v>72</v>
      </c>
      <c r="T2612" s="42" t="str">
        <f>VLOOKUP(Tabla1[[#This Row],[AREA]],Hoja1!A:B,2,FALSE)</f>
        <v>07. Medio ambiente</v>
      </c>
      <c r="U2612" s="45" t="s">
        <v>126</v>
      </c>
      <c r="V2612" s="42" t="str">
        <f>VLOOKUP(Tabla1[[#This Row],[PROGRAMA]],Hoja1!A:B,2,FALSE)</f>
        <v>1711. Parques y jardines</v>
      </c>
      <c r="W2612" s="45">
        <v>22</v>
      </c>
      <c r="X2612" s="45">
        <v>22199</v>
      </c>
    </row>
    <row r="2613" spans="1:24" x14ac:dyDescent="0.25">
      <c r="A2613" s="58">
        <v>220260015884</v>
      </c>
      <c r="B2613" s="59" t="s">
        <v>485</v>
      </c>
      <c r="C2613" s="60">
        <v>46154</v>
      </c>
      <c r="D2613" s="58">
        <v>22026000422</v>
      </c>
      <c r="E2613" s="59" t="s">
        <v>2707</v>
      </c>
      <c r="F2613" s="61">
        <v>42.6</v>
      </c>
      <c r="G2613" s="59" t="s">
        <v>1457</v>
      </c>
      <c r="H2613" s="59" t="s">
        <v>2622</v>
      </c>
      <c r="I2613" s="62">
        <v>300</v>
      </c>
      <c r="J2613" s="59" t="s">
        <v>455</v>
      </c>
      <c r="K2613" s="59" t="s">
        <v>455</v>
      </c>
      <c r="L2613" s="59" t="s">
        <v>473</v>
      </c>
      <c r="M2613" s="59" t="s">
        <v>457</v>
      </c>
      <c r="N2613" s="59" t="s">
        <v>458</v>
      </c>
      <c r="O2613" s="65" t="s">
        <v>280</v>
      </c>
      <c r="P2613" s="65" t="s">
        <v>3366</v>
      </c>
      <c r="Q2613" s="45" t="s">
        <v>396</v>
      </c>
      <c r="R2613" s="32" t="s">
        <v>231</v>
      </c>
      <c r="S2613" s="45" t="s">
        <v>262</v>
      </c>
      <c r="T2613" s="42" t="str">
        <f>VLOOKUP(Tabla1[[#This Row],[AREA]],Hoja1!A:B,2,FALSE)</f>
        <v>11. Salud pública y seguridad ciudadana</v>
      </c>
      <c r="U2613" s="45" t="s">
        <v>118</v>
      </c>
      <c r="V2613" s="42" t="str">
        <f>VLOOKUP(Tabla1[[#This Row],[PROGRAMA]],Hoja1!A:B,2,FALSE)</f>
        <v>1621. Recogida de residuos</v>
      </c>
      <c r="W2613" s="45">
        <v>22</v>
      </c>
      <c r="X2613" s="45">
        <v>22199</v>
      </c>
    </row>
    <row r="2614" spans="1:24" x14ac:dyDescent="0.25">
      <c r="A2614" s="58">
        <v>220250017143</v>
      </c>
      <c r="B2614" s="59" t="s">
        <v>451</v>
      </c>
      <c r="C2614" s="60">
        <v>46150</v>
      </c>
      <c r="D2614" s="58">
        <v>22025003690</v>
      </c>
      <c r="E2614" s="59" t="s">
        <v>4093</v>
      </c>
      <c r="F2614" s="61">
        <v>190.01</v>
      </c>
      <c r="G2614" s="59" t="s">
        <v>998</v>
      </c>
      <c r="H2614" s="59" t="s">
        <v>4094</v>
      </c>
      <c r="I2614" s="62">
        <v>220</v>
      </c>
      <c r="J2614" s="59" t="s">
        <v>1000</v>
      </c>
      <c r="K2614" s="59" t="s">
        <v>1000</v>
      </c>
      <c r="L2614" s="59" t="s">
        <v>456</v>
      </c>
      <c r="M2614" s="59" t="s">
        <v>457</v>
      </c>
      <c r="N2614" s="59" t="s">
        <v>458</v>
      </c>
      <c r="O2614" s="65" t="s">
        <v>280</v>
      </c>
      <c r="P2614" s="65" t="s">
        <v>3366</v>
      </c>
      <c r="Q2614" s="45">
        <v>6</v>
      </c>
      <c r="R2614" s="32" t="s">
        <v>232</v>
      </c>
      <c r="S2614" s="45" t="s">
        <v>73</v>
      </c>
      <c r="T2614" s="42" t="str">
        <f>VLOOKUP(Tabla1[[#This Row],[AREA]],Hoja1!A:B,2,FALSE)</f>
        <v>08. Tráfico y movilidad</v>
      </c>
      <c r="U2614" s="45">
        <v>1532</v>
      </c>
      <c r="V2614" s="42" t="str">
        <f>VLOOKUP(Tabla1[[#This Row],[PROGRAMA]],Hoja1!A:B,2,FALSE)</f>
        <v>1532. Pavimentación vias públicas y otros servicios urbanísticos</v>
      </c>
      <c r="W2614" s="45">
        <v>60</v>
      </c>
      <c r="X2614" s="45">
        <v>609</v>
      </c>
    </row>
    <row r="2615" spans="1:24" x14ac:dyDescent="0.25">
      <c r="A2615" s="58">
        <v>220260018233</v>
      </c>
      <c r="B2615" s="59" t="s">
        <v>485</v>
      </c>
      <c r="C2615" s="60">
        <v>46168</v>
      </c>
      <c r="D2615" s="58">
        <v>22026001960</v>
      </c>
      <c r="E2615" s="59" t="s">
        <v>486</v>
      </c>
      <c r="F2615" s="61">
        <v>42.43</v>
      </c>
      <c r="G2615" s="59" t="s">
        <v>1457</v>
      </c>
      <c r="H2615" s="59" t="s">
        <v>4095</v>
      </c>
      <c r="I2615" s="62">
        <v>300</v>
      </c>
      <c r="J2615" s="59" t="s">
        <v>455</v>
      </c>
      <c r="K2615" s="59" t="s">
        <v>455</v>
      </c>
      <c r="L2615" s="59" t="s">
        <v>473</v>
      </c>
      <c r="M2615" s="59" t="s">
        <v>457</v>
      </c>
      <c r="N2615" s="59" t="s">
        <v>458</v>
      </c>
      <c r="O2615" s="65" t="s">
        <v>280</v>
      </c>
      <c r="P2615" s="65" t="s">
        <v>3366</v>
      </c>
      <c r="Q2615" s="45" t="s">
        <v>396</v>
      </c>
      <c r="R2615" s="32" t="s">
        <v>231</v>
      </c>
      <c r="S2615" s="45" t="s">
        <v>72</v>
      </c>
      <c r="T2615" s="42" t="str">
        <f>VLOOKUP(Tabla1[[#This Row],[AREA]],Hoja1!A:B,2,FALSE)</f>
        <v>07. Medio ambiente</v>
      </c>
      <c r="U2615" s="45" t="s">
        <v>126</v>
      </c>
      <c r="V2615" s="42" t="str">
        <f>VLOOKUP(Tabla1[[#This Row],[PROGRAMA]],Hoja1!A:B,2,FALSE)</f>
        <v>1711. Parques y jardines</v>
      </c>
      <c r="W2615" s="45">
        <v>22</v>
      </c>
      <c r="X2615" s="45">
        <v>22199</v>
      </c>
    </row>
    <row r="2616" spans="1:24" x14ac:dyDescent="0.25">
      <c r="A2616" s="58">
        <v>220260018237</v>
      </c>
      <c r="B2616" s="59" t="s">
        <v>485</v>
      </c>
      <c r="C2616" s="60">
        <v>46168</v>
      </c>
      <c r="D2616" s="58">
        <v>22026001960</v>
      </c>
      <c r="E2616" s="59" t="s">
        <v>486</v>
      </c>
      <c r="F2616" s="61">
        <v>37</v>
      </c>
      <c r="G2616" s="59" t="s">
        <v>1457</v>
      </c>
      <c r="H2616" s="59" t="s">
        <v>4096</v>
      </c>
      <c r="I2616" s="62">
        <v>300</v>
      </c>
      <c r="J2616" s="59" t="s">
        <v>455</v>
      </c>
      <c r="K2616" s="59" t="s">
        <v>455</v>
      </c>
      <c r="L2616" s="59" t="s">
        <v>473</v>
      </c>
      <c r="M2616" s="59" t="s">
        <v>457</v>
      </c>
      <c r="N2616" s="59" t="s">
        <v>458</v>
      </c>
      <c r="O2616" s="65" t="s">
        <v>280</v>
      </c>
      <c r="P2616" s="65" t="s">
        <v>3366</v>
      </c>
      <c r="Q2616" s="45" t="s">
        <v>396</v>
      </c>
      <c r="R2616" s="32" t="s">
        <v>231</v>
      </c>
      <c r="S2616" s="45" t="s">
        <v>72</v>
      </c>
      <c r="T2616" s="42" t="str">
        <f>VLOOKUP(Tabla1[[#This Row],[AREA]],Hoja1!A:B,2,FALSE)</f>
        <v>07. Medio ambiente</v>
      </c>
      <c r="U2616" s="45" t="s">
        <v>126</v>
      </c>
      <c r="V2616" s="42" t="str">
        <f>VLOOKUP(Tabla1[[#This Row],[PROGRAMA]],Hoja1!A:B,2,FALSE)</f>
        <v>1711. Parques y jardines</v>
      </c>
      <c r="W2616" s="45">
        <v>22</v>
      </c>
      <c r="X2616" s="45">
        <v>22199</v>
      </c>
    </row>
    <row r="2617" spans="1:24" x14ac:dyDescent="0.25">
      <c r="A2617" s="58">
        <v>220260016722</v>
      </c>
      <c r="B2617" s="59" t="s">
        <v>485</v>
      </c>
      <c r="C2617" s="60">
        <v>46157</v>
      </c>
      <c r="D2617" s="58">
        <v>22026000943</v>
      </c>
      <c r="E2617" s="59" t="s">
        <v>507</v>
      </c>
      <c r="F2617" s="61">
        <v>36.53</v>
      </c>
      <c r="G2617" s="59" t="s">
        <v>1457</v>
      </c>
      <c r="H2617" s="59" t="s">
        <v>2334</v>
      </c>
      <c r="I2617" s="62">
        <v>300</v>
      </c>
      <c r="J2617" s="59" t="s">
        <v>455</v>
      </c>
      <c r="K2617" s="59" t="s">
        <v>455</v>
      </c>
      <c r="L2617" s="59" t="s">
        <v>473</v>
      </c>
      <c r="M2617" s="59" t="s">
        <v>457</v>
      </c>
      <c r="N2617" s="59" t="s">
        <v>458</v>
      </c>
      <c r="O2617" s="65" t="s">
        <v>280</v>
      </c>
      <c r="P2617" s="65" t="s">
        <v>3366</v>
      </c>
      <c r="Q2617" s="45" t="s">
        <v>396</v>
      </c>
      <c r="R2617" s="32" t="s">
        <v>231</v>
      </c>
      <c r="S2617" s="45" t="s">
        <v>71</v>
      </c>
      <c r="T2617" s="42" t="str">
        <f>VLOOKUP(Tabla1[[#This Row],[AREA]],Hoja1!A:B,2,FALSE)</f>
        <v>06. Educación y cultura</v>
      </c>
      <c r="U2617" s="45" t="s">
        <v>147</v>
      </c>
      <c r="V2617" s="42" t="str">
        <f>VLOOKUP(Tabla1[[#This Row],[PROGRAMA]],Hoja1!A:B,2,FALSE)</f>
        <v>3232. Conservación y mantenimiento centros educación infantil y primaria</v>
      </c>
      <c r="W2617" s="45">
        <v>21</v>
      </c>
      <c r="X2617" s="45">
        <v>212</v>
      </c>
    </row>
    <row r="2618" spans="1:24" x14ac:dyDescent="0.25">
      <c r="A2618" s="58">
        <v>220260018147</v>
      </c>
      <c r="B2618" s="59" t="s">
        <v>485</v>
      </c>
      <c r="C2618" s="60">
        <v>46168</v>
      </c>
      <c r="D2618" s="58">
        <v>22026002189</v>
      </c>
      <c r="E2618" s="59" t="s">
        <v>537</v>
      </c>
      <c r="F2618" s="61">
        <v>25.81</v>
      </c>
      <c r="G2618" s="59" t="s">
        <v>1457</v>
      </c>
      <c r="H2618" s="59" t="s">
        <v>4097</v>
      </c>
      <c r="I2618" s="62">
        <v>300</v>
      </c>
      <c r="J2618" s="59" t="s">
        <v>455</v>
      </c>
      <c r="K2618" s="59" t="s">
        <v>455</v>
      </c>
      <c r="L2618" s="59" t="s">
        <v>473</v>
      </c>
      <c r="M2618" s="59" t="s">
        <v>457</v>
      </c>
      <c r="N2618" s="59" t="s">
        <v>458</v>
      </c>
      <c r="O2618" s="65" t="s">
        <v>280</v>
      </c>
      <c r="P2618" s="65" t="s">
        <v>3366</v>
      </c>
      <c r="Q2618" s="45" t="s">
        <v>396</v>
      </c>
      <c r="R2618" s="32" t="s">
        <v>231</v>
      </c>
      <c r="S2618" s="45" t="s">
        <v>262</v>
      </c>
      <c r="T2618" s="42" t="str">
        <f>VLOOKUP(Tabla1[[#This Row],[AREA]],Hoja1!A:B,2,FALSE)</f>
        <v>11. Salud pública y seguridad ciudadana</v>
      </c>
      <c r="U2618" s="45" t="s">
        <v>112</v>
      </c>
      <c r="V2618" s="42" t="str">
        <f>VLOOKUP(Tabla1[[#This Row],[PROGRAMA]],Hoja1!A:B,2,FALSE)</f>
        <v>1361. Prevención y extinción de incencios</v>
      </c>
      <c r="W2618" s="45">
        <v>22</v>
      </c>
      <c r="X2618" s="45">
        <v>22199</v>
      </c>
    </row>
    <row r="2619" spans="1:24" x14ac:dyDescent="0.25">
      <c r="A2619" s="58">
        <v>220260016486</v>
      </c>
      <c r="B2619" s="59" t="s">
        <v>485</v>
      </c>
      <c r="C2619" s="60">
        <v>46157</v>
      </c>
      <c r="D2619" s="58">
        <v>22026000422</v>
      </c>
      <c r="E2619" s="59" t="s">
        <v>2707</v>
      </c>
      <c r="F2619" s="61">
        <v>22.69</v>
      </c>
      <c r="G2619" s="59" t="s">
        <v>1457</v>
      </c>
      <c r="H2619" s="59" t="s">
        <v>2708</v>
      </c>
      <c r="I2619" s="62">
        <v>300</v>
      </c>
      <c r="J2619" s="59" t="s">
        <v>455</v>
      </c>
      <c r="K2619" s="59" t="s">
        <v>455</v>
      </c>
      <c r="L2619" s="59" t="s">
        <v>473</v>
      </c>
      <c r="M2619" s="59" t="s">
        <v>457</v>
      </c>
      <c r="N2619" s="59" t="s">
        <v>458</v>
      </c>
      <c r="O2619" s="65" t="s">
        <v>280</v>
      </c>
      <c r="P2619" s="65" t="s">
        <v>3366</v>
      </c>
      <c r="Q2619" s="45" t="s">
        <v>396</v>
      </c>
      <c r="R2619" s="32" t="s">
        <v>231</v>
      </c>
      <c r="S2619" s="45" t="s">
        <v>262</v>
      </c>
      <c r="T2619" s="42" t="str">
        <f>VLOOKUP(Tabla1[[#This Row],[AREA]],Hoja1!A:B,2,FALSE)</f>
        <v>11. Salud pública y seguridad ciudadana</v>
      </c>
      <c r="U2619" s="45" t="s">
        <v>118</v>
      </c>
      <c r="V2619" s="42" t="str">
        <f>VLOOKUP(Tabla1[[#This Row],[PROGRAMA]],Hoja1!A:B,2,FALSE)</f>
        <v>1621. Recogida de residuos</v>
      </c>
      <c r="W2619" s="45">
        <v>22</v>
      </c>
      <c r="X2619" s="45">
        <v>22199</v>
      </c>
    </row>
    <row r="2620" spans="1:24" x14ac:dyDescent="0.25">
      <c r="A2620" s="58">
        <v>220260018121</v>
      </c>
      <c r="B2620" s="59" t="s">
        <v>485</v>
      </c>
      <c r="C2620" s="60">
        <v>46168</v>
      </c>
      <c r="D2620" s="58">
        <v>22026001960</v>
      </c>
      <c r="E2620" s="59" t="s">
        <v>486</v>
      </c>
      <c r="F2620" s="61">
        <v>18.91</v>
      </c>
      <c r="G2620" s="59" t="s">
        <v>1457</v>
      </c>
      <c r="H2620" s="59" t="s">
        <v>4098</v>
      </c>
      <c r="I2620" s="62">
        <v>300</v>
      </c>
      <c r="J2620" s="59" t="s">
        <v>455</v>
      </c>
      <c r="K2620" s="59" t="s">
        <v>455</v>
      </c>
      <c r="L2620" s="59" t="s">
        <v>473</v>
      </c>
      <c r="M2620" s="59" t="s">
        <v>457</v>
      </c>
      <c r="N2620" s="59" t="s">
        <v>458</v>
      </c>
      <c r="O2620" s="65" t="s">
        <v>280</v>
      </c>
      <c r="P2620" s="65" t="s">
        <v>3366</v>
      </c>
      <c r="Q2620" s="45" t="s">
        <v>396</v>
      </c>
      <c r="R2620" s="32" t="s">
        <v>231</v>
      </c>
      <c r="S2620" s="45" t="s">
        <v>72</v>
      </c>
      <c r="T2620" s="42" t="str">
        <f>VLOOKUP(Tabla1[[#This Row],[AREA]],Hoja1!A:B,2,FALSE)</f>
        <v>07. Medio ambiente</v>
      </c>
      <c r="U2620" s="45" t="s">
        <v>126</v>
      </c>
      <c r="V2620" s="42" t="str">
        <f>VLOOKUP(Tabla1[[#This Row],[PROGRAMA]],Hoja1!A:B,2,FALSE)</f>
        <v>1711. Parques y jardines</v>
      </c>
      <c r="W2620" s="45">
        <v>22</v>
      </c>
      <c r="X2620" s="45">
        <v>22199</v>
      </c>
    </row>
    <row r="2621" spans="1:24" x14ac:dyDescent="0.25">
      <c r="A2621" s="58">
        <v>220260019536</v>
      </c>
      <c r="B2621" s="59" t="s">
        <v>485</v>
      </c>
      <c r="C2621" s="60">
        <v>46171</v>
      </c>
      <c r="D2621" s="58">
        <v>22026000943</v>
      </c>
      <c r="E2621" s="59" t="s">
        <v>507</v>
      </c>
      <c r="F2621" s="61">
        <v>16.2</v>
      </c>
      <c r="G2621" s="59" t="s">
        <v>1457</v>
      </c>
      <c r="H2621" s="59" t="s">
        <v>4078</v>
      </c>
      <c r="I2621" s="62">
        <v>300</v>
      </c>
      <c r="J2621" s="59" t="s">
        <v>455</v>
      </c>
      <c r="K2621" s="59" t="s">
        <v>455</v>
      </c>
      <c r="L2621" s="59" t="s">
        <v>473</v>
      </c>
      <c r="M2621" s="59" t="s">
        <v>457</v>
      </c>
      <c r="N2621" s="59" t="s">
        <v>458</v>
      </c>
      <c r="O2621" s="65" t="s">
        <v>280</v>
      </c>
      <c r="P2621" s="65" t="s">
        <v>3366</v>
      </c>
      <c r="Q2621" s="45" t="s">
        <v>396</v>
      </c>
      <c r="R2621" s="32" t="s">
        <v>231</v>
      </c>
      <c r="S2621" s="45" t="s">
        <v>71</v>
      </c>
      <c r="T2621" s="42" t="str">
        <f>VLOOKUP(Tabla1[[#This Row],[AREA]],Hoja1!A:B,2,FALSE)</f>
        <v>06. Educación y cultura</v>
      </c>
      <c r="U2621" s="45" t="s">
        <v>147</v>
      </c>
      <c r="V2621" s="42" t="str">
        <f>VLOOKUP(Tabla1[[#This Row],[PROGRAMA]],Hoja1!A:B,2,FALSE)</f>
        <v>3232. Conservación y mantenimiento centros educación infantil y primaria</v>
      </c>
      <c r="W2621" s="45">
        <v>21</v>
      </c>
      <c r="X2621" s="45">
        <v>212</v>
      </c>
    </row>
    <row r="2622" spans="1:24" x14ac:dyDescent="0.25">
      <c r="A2622" s="58">
        <v>220260012565</v>
      </c>
      <c r="B2622" s="59" t="s">
        <v>485</v>
      </c>
      <c r="C2622" s="60">
        <v>46132</v>
      </c>
      <c r="D2622" s="58">
        <v>22026000436</v>
      </c>
      <c r="E2622" s="59" t="s">
        <v>535</v>
      </c>
      <c r="F2622" s="61">
        <v>13.99</v>
      </c>
      <c r="G2622" s="59" t="s">
        <v>1457</v>
      </c>
      <c r="H2622" s="59" t="s">
        <v>4099</v>
      </c>
      <c r="I2622" s="62">
        <v>300</v>
      </c>
      <c r="J2622" s="59" t="s">
        <v>455</v>
      </c>
      <c r="K2622" s="59" t="s">
        <v>455</v>
      </c>
      <c r="L2622" s="59" t="s">
        <v>473</v>
      </c>
      <c r="M2622" s="59" t="s">
        <v>457</v>
      </c>
      <c r="N2622" s="59" t="s">
        <v>458</v>
      </c>
      <c r="O2622" s="65" t="s">
        <v>280</v>
      </c>
      <c r="P2622" s="65" t="s">
        <v>3366</v>
      </c>
      <c r="Q2622" s="45" t="s">
        <v>396</v>
      </c>
      <c r="R2622" s="32" t="s">
        <v>231</v>
      </c>
      <c r="S2622" s="45" t="s">
        <v>69</v>
      </c>
      <c r="T2622" s="42" t="str">
        <f>VLOOKUP(Tabla1[[#This Row],[AREA]],Hoja1!A:B,2,FALSE)</f>
        <v>03. Participación ciudadana y deportes</v>
      </c>
      <c r="U2622" s="45" t="s">
        <v>192</v>
      </c>
      <c r="V2622" s="42" t="str">
        <f>VLOOKUP(Tabla1[[#This Row],[PROGRAMA]],Hoja1!A:B,2,FALSE)</f>
        <v>9241. Participación ciudadana</v>
      </c>
      <c r="W2622" s="45">
        <v>21</v>
      </c>
      <c r="X2622" s="45">
        <v>212</v>
      </c>
    </row>
    <row r="2623" spans="1:24" x14ac:dyDescent="0.25">
      <c r="A2623" s="58">
        <v>220260016706</v>
      </c>
      <c r="B2623" s="59" t="s">
        <v>485</v>
      </c>
      <c r="C2623" s="60">
        <v>46157</v>
      </c>
      <c r="D2623" s="58">
        <v>22026000944</v>
      </c>
      <c r="E2623" s="59" t="s">
        <v>1949</v>
      </c>
      <c r="F2623" s="61">
        <v>10.45</v>
      </c>
      <c r="G2623" s="59" t="s">
        <v>1457</v>
      </c>
      <c r="H2623" s="59" t="s">
        <v>4100</v>
      </c>
      <c r="I2623" s="62">
        <v>300</v>
      </c>
      <c r="J2623" s="59" t="s">
        <v>455</v>
      </c>
      <c r="K2623" s="59" t="s">
        <v>455</v>
      </c>
      <c r="L2623" s="59" t="s">
        <v>473</v>
      </c>
      <c r="M2623" s="59" t="s">
        <v>457</v>
      </c>
      <c r="N2623" s="59" t="s">
        <v>458</v>
      </c>
      <c r="O2623" s="65" t="s">
        <v>280</v>
      </c>
      <c r="P2623" s="65" t="s">
        <v>3366</v>
      </c>
      <c r="Q2623" s="45" t="s">
        <v>396</v>
      </c>
      <c r="R2623" s="32" t="s">
        <v>231</v>
      </c>
      <c r="S2623" s="45" t="s">
        <v>71</v>
      </c>
      <c r="T2623" s="42" t="str">
        <f>VLOOKUP(Tabla1[[#This Row],[AREA]],Hoja1!A:B,2,FALSE)</f>
        <v>06. Educación y cultura</v>
      </c>
      <c r="U2623" s="45" t="s">
        <v>145</v>
      </c>
      <c r="V2623" s="42" t="str">
        <f>VLOOKUP(Tabla1[[#This Row],[PROGRAMA]],Hoja1!A:B,2,FALSE)</f>
        <v>3231. Escuelas infantiles</v>
      </c>
      <c r="W2623" s="45">
        <v>21</v>
      </c>
      <c r="X2623" s="45">
        <v>212</v>
      </c>
    </row>
    <row r="2624" spans="1:24" x14ac:dyDescent="0.25">
      <c r="A2624" s="58">
        <v>220260019540</v>
      </c>
      <c r="B2624" s="59" t="s">
        <v>485</v>
      </c>
      <c r="C2624" s="60">
        <v>46171</v>
      </c>
      <c r="D2624" s="58">
        <v>22026000943</v>
      </c>
      <c r="E2624" s="59" t="s">
        <v>507</v>
      </c>
      <c r="F2624" s="61">
        <v>7.27</v>
      </c>
      <c r="G2624" s="59" t="s">
        <v>1457</v>
      </c>
      <c r="H2624" s="59" t="s">
        <v>4101</v>
      </c>
      <c r="I2624" s="62">
        <v>300</v>
      </c>
      <c r="J2624" s="59" t="s">
        <v>455</v>
      </c>
      <c r="K2624" s="59" t="s">
        <v>455</v>
      </c>
      <c r="L2624" s="59" t="s">
        <v>473</v>
      </c>
      <c r="M2624" s="59" t="s">
        <v>457</v>
      </c>
      <c r="N2624" s="59" t="s">
        <v>458</v>
      </c>
      <c r="O2624" s="65" t="s">
        <v>280</v>
      </c>
      <c r="P2624" s="65" t="s">
        <v>3366</v>
      </c>
      <c r="Q2624" s="45" t="s">
        <v>396</v>
      </c>
      <c r="R2624" s="32" t="s">
        <v>231</v>
      </c>
      <c r="S2624" s="45" t="s">
        <v>71</v>
      </c>
      <c r="T2624" s="42" t="str">
        <f>VLOOKUP(Tabla1[[#This Row],[AREA]],Hoja1!A:B,2,FALSE)</f>
        <v>06. Educación y cultura</v>
      </c>
      <c r="U2624" s="45" t="s">
        <v>147</v>
      </c>
      <c r="V2624" s="42" t="str">
        <f>VLOOKUP(Tabla1[[#This Row],[PROGRAMA]],Hoja1!A:B,2,FALSE)</f>
        <v>3232. Conservación y mantenimiento centros educación infantil y primaria</v>
      </c>
      <c r="W2624" s="45">
        <v>21</v>
      </c>
      <c r="X2624" s="45">
        <v>212</v>
      </c>
    </row>
    <row r="2625" spans="1:24" x14ac:dyDescent="0.25">
      <c r="A2625" s="58">
        <v>220260016474</v>
      </c>
      <c r="B2625" s="59" t="s">
        <v>485</v>
      </c>
      <c r="C2625" s="60">
        <v>46157</v>
      </c>
      <c r="D2625" s="58">
        <v>22026000436</v>
      </c>
      <c r="E2625" s="59" t="s">
        <v>535</v>
      </c>
      <c r="F2625" s="61">
        <v>1.69</v>
      </c>
      <c r="G2625" s="59" t="s">
        <v>1457</v>
      </c>
      <c r="H2625" s="59" t="s">
        <v>4102</v>
      </c>
      <c r="I2625" s="62">
        <v>300</v>
      </c>
      <c r="J2625" s="59" t="s">
        <v>455</v>
      </c>
      <c r="K2625" s="59" t="s">
        <v>455</v>
      </c>
      <c r="L2625" s="59" t="s">
        <v>473</v>
      </c>
      <c r="M2625" s="59" t="s">
        <v>457</v>
      </c>
      <c r="N2625" s="59" t="s">
        <v>458</v>
      </c>
      <c r="O2625" s="65" t="s">
        <v>280</v>
      </c>
      <c r="P2625" s="65" t="s">
        <v>3366</v>
      </c>
      <c r="Q2625" s="45" t="s">
        <v>396</v>
      </c>
      <c r="R2625" s="32" t="s">
        <v>231</v>
      </c>
      <c r="S2625" s="45" t="s">
        <v>69</v>
      </c>
      <c r="T2625" s="42" t="str">
        <f>VLOOKUP(Tabla1[[#This Row],[AREA]],Hoja1!A:B,2,FALSE)</f>
        <v>03. Participación ciudadana y deportes</v>
      </c>
      <c r="U2625" s="45" t="s">
        <v>192</v>
      </c>
      <c r="V2625" s="42" t="str">
        <f>VLOOKUP(Tabla1[[#This Row],[PROGRAMA]],Hoja1!A:B,2,FALSE)</f>
        <v>9241. Participación ciudadana</v>
      </c>
      <c r="W2625" s="45">
        <v>21</v>
      </c>
      <c r="X2625" s="45">
        <v>212</v>
      </c>
    </row>
    <row r="2626" spans="1:24" x14ac:dyDescent="0.25">
      <c r="A2626" s="58">
        <v>220250047588</v>
      </c>
      <c r="B2626" s="59" t="s">
        <v>451</v>
      </c>
      <c r="C2626" s="60">
        <v>46150</v>
      </c>
      <c r="D2626" s="58">
        <v>22025006832</v>
      </c>
      <c r="E2626" s="59" t="s">
        <v>2188</v>
      </c>
      <c r="F2626" s="61">
        <v>448.32</v>
      </c>
      <c r="G2626" s="59" t="s">
        <v>287</v>
      </c>
      <c r="H2626" s="59" t="s">
        <v>4103</v>
      </c>
      <c r="I2626" s="62">
        <v>220</v>
      </c>
      <c r="J2626" s="59" t="s">
        <v>455</v>
      </c>
      <c r="K2626" s="59" t="s">
        <v>455</v>
      </c>
      <c r="L2626" s="59" t="s">
        <v>456</v>
      </c>
      <c r="M2626" s="59" t="s">
        <v>467</v>
      </c>
      <c r="N2626" s="59" t="s">
        <v>468</v>
      </c>
      <c r="O2626" s="65" t="s">
        <v>281</v>
      </c>
      <c r="P2626" s="65" t="s">
        <v>3366</v>
      </c>
      <c r="Q2626" s="45" t="s">
        <v>397</v>
      </c>
      <c r="R2626" s="32" t="s">
        <v>232</v>
      </c>
      <c r="S2626" s="45" t="s">
        <v>262</v>
      </c>
      <c r="T2626" s="42" t="str">
        <f>VLOOKUP(Tabla1[[#This Row],[AREA]],Hoja1!A:B,2,FALSE)</f>
        <v>11. Salud pública y seguridad ciudadana</v>
      </c>
      <c r="U2626" s="45" t="s">
        <v>106</v>
      </c>
      <c r="V2626" s="42" t="str">
        <f>VLOOKUP(Tabla1[[#This Row],[PROGRAMA]],Hoja1!A:B,2,FALSE)</f>
        <v>1321. Policía municipal</v>
      </c>
      <c r="W2626" s="45">
        <v>63</v>
      </c>
      <c r="X2626" s="45">
        <v>632</v>
      </c>
    </row>
    <row r="2627" spans="1:24" x14ac:dyDescent="0.25">
      <c r="A2627" s="58">
        <v>220260019478</v>
      </c>
      <c r="B2627" s="59" t="s">
        <v>485</v>
      </c>
      <c r="C2627" s="60">
        <v>46171</v>
      </c>
      <c r="D2627" s="58">
        <v>22026002935</v>
      </c>
      <c r="E2627" s="59" t="s">
        <v>2713</v>
      </c>
      <c r="F2627" s="61">
        <v>19.84</v>
      </c>
      <c r="G2627" s="59" t="s">
        <v>326</v>
      </c>
      <c r="H2627" s="59" t="s">
        <v>1579</v>
      </c>
      <c r="I2627" s="62">
        <v>300</v>
      </c>
      <c r="J2627" s="59" t="s">
        <v>478</v>
      </c>
      <c r="K2627" s="59" t="s">
        <v>478</v>
      </c>
      <c r="L2627" s="59" t="s">
        <v>473</v>
      </c>
      <c r="M2627" s="59" t="s">
        <v>457</v>
      </c>
      <c r="N2627" s="59" t="s">
        <v>458</v>
      </c>
      <c r="O2627" s="65" t="s">
        <v>280</v>
      </c>
      <c r="P2627" s="65" t="s">
        <v>3366</v>
      </c>
      <c r="Q2627" s="45" t="s">
        <v>396</v>
      </c>
      <c r="R2627" s="32" t="s">
        <v>231</v>
      </c>
      <c r="S2627" s="45" t="s">
        <v>66</v>
      </c>
      <c r="T2627" s="42" t="str">
        <f>VLOOKUP(Tabla1[[#This Row],[AREA]],Hoja1!A:B,2,FALSE)</f>
        <v>01. Alcaldía</v>
      </c>
      <c r="U2627" s="45" t="s">
        <v>265</v>
      </c>
      <c r="V2627" s="42" t="str">
        <f>VLOOKUP(Tabla1[[#This Row],[PROGRAMA]],Hoja1!A:B,2,FALSE)</f>
        <v>4331. Desarrollo empresarial</v>
      </c>
      <c r="W2627" s="45">
        <v>21</v>
      </c>
      <c r="X2627" s="45">
        <v>212</v>
      </c>
    </row>
    <row r="2628" spans="1:24" x14ac:dyDescent="0.25">
      <c r="A2628" s="58">
        <v>220260015924</v>
      </c>
      <c r="B2628" s="59" t="s">
        <v>485</v>
      </c>
      <c r="C2628" s="60">
        <v>46154</v>
      </c>
      <c r="D2628" s="58">
        <v>22026000690</v>
      </c>
      <c r="E2628" s="59" t="s">
        <v>808</v>
      </c>
      <c r="F2628" s="61">
        <v>4850.42</v>
      </c>
      <c r="G2628" s="59" t="s">
        <v>1345</v>
      </c>
      <c r="H2628" s="59" t="s">
        <v>3011</v>
      </c>
      <c r="I2628" s="62">
        <v>300</v>
      </c>
      <c r="J2628" s="59" t="s">
        <v>455</v>
      </c>
      <c r="K2628" s="59" t="s">
        <v>455</v>
      </c>
      <c r="L2628" s="59" t="s">
        <v>473</v>
      </c>
      <c r="M2628" s="59" t="s">
        <v>457</v>
      </c>
      <c r="N2628" s="59" t="s">
        <v>458</v>
      </c>
      <c r="O2628" s="65" t="s">
        <v>280</v>
      </c>
      <c r="P2628" s="65" t="s">
        <v>3366</v>
      </c>
      <c r="Q2628" s="45" t="s">
        <v>396</v>
      </c>
      <c r="R2628" s="32" t="s">
        <v>231</v>
      </c>
      <c r="S2628" s="45" t="s">
        <v>262</v>
      </c>
      <c r="T2628" s="42" t="str">
        <f>VLOOKUP(Tabla1[[#This Row],[AREA]],Hoja1!A:B,2,FALSE)</f>
        <v>11. Salud pública y seguridad ciudadana</v>
      </c>
      <c r="U2628" s="45" t="s">
        <v>121</v>
      </c>
      <c r="V2628" s="42" t="str">
        <f>VLOOKUP(Tabla1[[#This Row],[PROGRAMA]],Hoja1!A:B,2,FALSE)</f>
        <v>1631. Limpieza viaria</v>
      </c>
      <c r="W2628" s="45">
        <v>21</v>
      </c>
      <c r="X2628" s="45">
        <v>214</v>
      </c>
    </row>
    <row r="2629" spans="1:24" x14ac:dyDescent="0.25">
      <c r="A2629" s="58">
        <v>220260012871</v>
      </c>
      <c r="B2629" s="59" t="s">
        <v>451</v>
      </c>
      <c r="C2629" s="60">
        <v>46134</v>
      </c>
      <c r="D2629" s="58">
        <v>22026003492</v>
      </c>
      <c r="E2629" s="59" t="s">
        <v>813</v>
      </c>
      <c r="F2629" s="61">
        <v>107.25</v>
      </c>
      <c r="G2629" s="59" t="s">
        <v>4104</v>
      </c>
      <c r="H2629" s="59" t="s">
        <v>4105</v>
      </c>
      <c r="I2629" s="62">
        <v>220</v>
      </c>
      <c r="J2629" s="59" t="s">
        <v>455</v>
      </c>
      <c r="K2629" s="59" t="s">
        <v>455</v>
      </c>
      <c r="L2629" s="59" t="s">
        <v>456</v>
      </c>
      <c r="M2629" s="59" t="s">
        <v>467</v>
      </c>
      <c r="N2629" s="59" t="s">
        <v>468</v>
      </c>
      <c r="O2629" s="65" t="s">
        <v>281</v>
      </c>
      <c r="P2629" s="65" t="s">
        <v>3366</v>
      </c>
      <c r="Q2629" s="45" t="s">
        <v>396</v>
      </c>
      <c r="R2629" s="32" t="s">
        <v>231</v>
      </c>
      <c r="S2629" s="45" t="s">
        <v>75</v>
      </c>
      <c r="T2629" s="42" t="str">
        <f>VLOOKUP(Tabla1[[#This Row],[AREA]],Hoja1!A:B,2,FALSE)</f>
        <v>10. Personas mayores, familia y servicios sociales</v>
      </c>
      <c r="U2629" s="45" t="s">
        <v>132</v>
      </c>
      <c r="V2629" s="42" t="str">
        <f>VLOOKUP(Tabla1[[#This Row],[PROGRAMA]],Hoja1!A:B,2,FALSE)</f>
        <v>2312. Iniciativas sociales</v>
      </c>
      <c r="W2629" s="45">
        <v>22</v>
      </c>
      <c r="X2629" s="45">
        <v>22699</v>
      </c>
    </row>
    <row r="2630" spans="1:24" x14ac:dyDescent="0.25">
      <c r="A2630" s="58">
        <v>220260012445</v>
      </c>
      <c r="B2630" s="59" t="s">
        <v>485</v>
      </c>
      <c r="C2630" s="60">
        <v>46132</v>
      </c>
      <c r="D2630" s="58">
        <v>22026000691</v>
      </c>
      <c r="E2630" s="59" t="s">
        <v>971</v>
      </c>
      <c r="F2630" s="61">
        <v>3944.59</v>
      </c>
      <c r="G2630" s="59" t="s">
        <v>1345</v>
      </c>
      <c r="H2630" s="59" t="s">
        <v>3643</v>
      </c>
      <c r="I2630" s="62">
        <v>300</v>
      </c>
      <c r="J2630" s="59" t="s">
        <v>455</v>
      </c>
      <c r="K2630" s="59" t="s">
        <v>455</v>
      </c>
      <c r="L2630" s="59" t="s">
        <v>456</v>
      </c>
      <c r="M2630" s="59" t="s">
        <v>457</v>
      </c>
      <c r="N2630" s="59" t="s">
        <v>458</v>
      </c>
      <c r="O2630" s="65" t="s">
        <v>280</v>
      </c>
      <c r="P2630" s="65" t="s">
        <v>3366</v>
      </c>
      <c r="Q2630" s="45" t="s">
        <v>396</v>
      </c>
      <c r="R2630" s="32" t="s">
        <v>231</v>
      </c>
      <c r="S2630" s="45" t="s">
        <v>262</v>
      </c>
      <c r="T2630" s="42" t="str">
        <f>VLOOKUP(Tabla1[[#This Row],[AREA]],Hoja1!A:B,2,FALSE)</f>
        <v>11. Salud pública y seguridad ciudadana</v>
      </c>
      <c r="U2630" s="45" t="s">
        <v>118</v>
      </c>
      <c r="V2630" s="42" t="str">
        <f>VLOOKUP(Tabla1[[#This Row],[PROGRAMA]],Hoja1!A:B,2,FALSE)</f>
        <v>1621. Recogida de residuos</v>
      </c>
      <c r="W2630" s="45">
        <v>21</v>
      </c>
      <c r="X2630" s="45">
        <v>214</v>
      </c>
    </row>
    <row r="2631" spans="1:24" x14ac:dyDescent="0.25">
      <c r="A2631" s="58">
        <v>220260019526</v>
      </c>
      <c r="B2631" s="59" t="s">
        <v>485</v>
      </c>
      <c r="C2631" s="60">
        <v>46171</v>
      </c>
      <c r="D2631" s="58">
        <v>22026000690</v>
      </c>
      <c r="E2631" s="59" t="s">
        <v>808</v>
      </c>
      <c r="F2631" s="61">
        <v>3867.54</v>
      </c>
      <c r="G2631" s="59" t="s">
        <v>1345</v>
      </c>
      <c r="H2631" s="59" t="s">
        <v>3011</v>
      </c>
      <c r="I2631" s="62">
        <v>300</v>
      </c>
      <c r="J2631" s="59" t="s">
        <v>455</v>
      </c>
      <c r="K2631" s="59" t="s">
        <v>455</v>
      </c>
      <c r="L2631" s="59" t="s">
        <v>473</v>
      </c>
      <c r="M2631" s="59" t="s">
        <v>457</v>
      </c>
      <c r="N2631" s="59" t="s">
        <v>458</v>
      </c>
      <c r="O2631" s="65" t="s">
        <v>280</v>
      </c>
      <c r="P2631" s="65" t="s">
        <v>3366</v>
      </c>
      <c r="Q2631" s="45" t="s">
        <v>396</v>
      </c>
      <c r="R2631" s="32" t="s">
        <v>231</v>
      </c>
      <c r="S2631" s="45" t="s">
        <v>262</v>
      </c>
      <c r="T2631" s="42" t="str">
        <f>VLOOKUP(Tabla1[[#This Row],[AREA]],Hoja1!A:B,2,FALSE)</f>
        <v>11. Salud pública y seguridad ciudadana</v>
      </c>
      <c r="U2631" s="45" t="s">
        <v>121</v>
      </c>
      <c r="V2631" s="42" t="str">
        <f>VLOOKUP(Tabla1[[#This Row],[PROGRAMA]],Hoja1!A:B,2,FALSE)</f>
        <v>1631. Limpieza viaria</v>
      </c>
      <c r="W2631" s="45">
        <v>21</v>
      </c>
      <c r="X2631" s="45">
        <v>214</v>
      </c>
    </row>
    <row r="2632" spans="1:24" x14ac:dyDescent="0.25">
      <c r="A2632" s="58">
        <v>220260012337</v>
      </c>
      <c r="B2632" s="59" t="s">
        <v>485</v>
      </c>
      <c r="C2632" s="60">
        <v>46132</v>
      </c>
      <c r="D2632" s="58">
        <v>22026000691</v>
      </c>
      <c r="E2632" s="59" t="s">
        <v>971</v>
      </c>
      <c r="F2632" s="61">
        <v>3457.08</v>
      </c>
      <c r="G2632" s="59" t="s">
        <v>1345</v>
      </c>
      <c r="H2632" s="59" t="s">
        <v>2972</v>
      </c>
      <c r="I2632" s="62">
        <v>300</v>
      </c>
      <c r="J2632" s="59" t="s">
        <v>455</v>
      </c>
      <c r="K2632" s="59" t="s">
        <v>455</v>
      </c>
      <c r="L2632" s="59" t="s">
        <v>456</v>
      </c>
      <c r="M2632" s="59" t="s">
        <v>457</v>
      </c>
      <c r="N2632" s="59" t="s">
        <v>458</v>
      </c>
      <c r="O2632" s="65" t="s">
        <v>280</v>
      </c>
      <c r="P2632" s="65" t="s">
        <v>3366</v>
      </c>
      <c r="Q2632" s="45" t="s">
        <v>396</v>
      </c>
      <c r="R2632" s="32" t="s">
        <v>231</v>
      </c>
      <c r="S2632" s="45" t="s">
        <v>262</v>
      </c>
      <c r="T2632" s="42" t="str">
        <f>VLOOKUP(Tabla1[[#This Row],[AREA]],Hoja1!A:B,2,FALSE)</f>
        <v>11. Salud pública y seguridad ciudadana</v>
      </c>
      <c r="U2632" s="45" t="s">
        <v>118</v>
      </c>
      <c r="V2632" s="42" t="str">
        <f>VLOOKUP(Tabla1[[#This Row],[PROGRAMA]],Hoja1!A:B,2,FALSE)</f>
        <v>1621. Recogida de residuos</v>
      </c>
      <c r="W2632" s="45">
        <v>21</v>
      </c>
      <c r="X2632" s="45">
        <v>214</v>
      </c>
    </row>
    <row r="2633" spans="1:24" x14ac:dyDescent="0.25">
      <c r="A2633" s="58">
        <v>220260016496</v>
      </c>
      <c r="B2633" s="59" t="s">
        <v>485</v>
      </c>
      <c r="C2633" s="60">
        <v>46157</v>
      </c>
      <c r="D2633" s="58">
        <v>22026000691</v>
      </c>
      <c r="E2633" s="59" t="s">
        <v>971</v>
      </c>
      <c r="F2633" s="61">
        <v>3150.96</v>
      </c>
      <c r="G2633" s="59" t="s">
        <v>1345</v>
      </c>
      <c r="H2633" s="59" t="s">
        <v>3643</v>
      </c>
      <c r="I2633" s="62">
        <v>300</v>
      </c>
      <c r="J2633" s="59" t="s">
        <v>455</v>
      </c>
      <c r="K2633" s="59" t="s">
        <v>455</v>
      </c>
      <c r="L2633" s="59" t="s">
        <v>456</v>
      </c>
      <c r="M2633" s="59" t="s">
        <v>457</v>
      </c>
      <c r="N2633" s="59" t="s">
        <v>458</v>
      </c>
      <c r="O2633" s="65" t="s">
        <v>280</v>
      </c>
      <c r="P2633" s="65" t="s">
        <v>3366</v>
      </c>
      <c r="Q2633" s="45" t="s">
        <v>396</v>
      </c>
      <c r="R2633" s="32" t="s">
        <v>231</v>
      </c>
      <c r="S2633" s="45" t="s">
        <v>262</v>
      </c>
      <c r="T2633" s="42" t="str">
        <f>VLOOKUP(Tabla1[[#This Row],[AREA]],Hoja1!A:B,2,FALSE)</f>
        <v>11. Salud pública y seguridad ciudadana</v>
      </c>
      <c r="U2633" s="45" t="s">
        <v>118</v>
      </c>
      <c r="V2633" s="42" t="str">
        <f>VLOOKUP(Tabla1[[#This Row],[PROGRAMA]],Hoja1!A:B,2,FALSE)</f>
        <v>1621. Recogida de residuos</v>
      </c>
      <c r="W2633" s="45">
        <v>21</v>
      </c>
      <c r="X2633" s="45">
        <v>214</v>
      </c>
    </row>
    <row r="2634" spans="1:24" x14ac:dyDescent="0.25">
      <c r="A2634" s="58">
        <v>220260012339</v>
      </c>
      <c r="B2634" s="59" t="s">
        <v>485</v>
      </c>
      <c r="C2634" s="60">
        <v>46132</v>
      </c>
      <c r="D2634" s="58">
        <v>22026000691</v>
      </c>
      <c r="E2634" s="59" t="s">
        <v>971</v>
      </c>
      <c r="F2634" s="61">
        <v>2845.61</v>
      </c>
      <c r="G2634" s="59" t="s">
        <v>1345</v>
      </c>
      <c r="H2634" s="59" t="s">
        <v>2972</v>
      </c>
      <c r="I2634" s="62">
        <v>300</v>
      </c>
      <c r="J2634" s="59" t="s">
        <v>455</v>
      </c>
      <c r="K2634" s="59" t="s">
        <v>455</v>
      </c>
      <c r="L2634" s="59" t="s">
        <v>456</v>
      </c>
      <c r="M2634" s="59" t="s">
        <v>457</v>
      </c>
      <c r="N2634" s="59" t="s">
        <v>458</v>
      </c>
      <c r="O2634" s="65" t="s">
        <v>280</v>
      </c>
      <c r="P2634" s="65" t="s">
        <v>3366</v>
      </c>
      <c r="Q2634" s="45" t="s">
        <v>396</v>
      </c>
      <c r="R2634" s="32" t="s">
        <v>231</v>
      </c>
      <c r="S2634" s="45" t="s">
        <v>262</v>
      </c>
      <c r="T2634" s="42" t="str">
        <f>VLOOKUP(Tabla1[[#This Row],[AREA]],Hoja1!A:B,2,FALSE)</f>
        <v>11. Salud pública y seguridad ciudadana</v>
      </c>
      <c r="U2634" s="45" t="s">
        <v>118</v>
      </c>
      <c r="V2634" s="42" t="str">
        <f>VLOOKUP(Tabla1[[#This Row],[PROGRAMA]],Hoja1!A:B,2,FALSE)</f>
        <v>1621. Recogida de residuos</v>
      </c>
      <c r="W2634" s="45">
        <v>21</v>
      </c>
      <c r="X2634" s="45">
        <v>214</v>
      </c>
    </row>
    <row r="2635" spans="1:24" x14ac:dyDescent="0.25">
      <c r="A2635" s="58">
        <v>220260012347</v>
      </c>
      <c r="B2635" s="59" t="s">
        <v>485</v>
      </c>
      <c r="C2635" s="60">
        <v>46132</v>
      </c>
      <c r="D2635" s="58">
        <v>22026000691</v>
      </c>
      <c r="E2635" s="59" t="s">
        <v>971</v>
      </c>
      <c r="F2635" s="61">
        <v>2148.52</v>
      </c>
      <c r="G2635" s="59" t="s">
        <v>1345</v>
      </c>
      <c r="H2635" s="59" t="s">
        <v>4106</v>
      </c>
      <c r="I2635" s="62">
        <v>300</v>
      </c>
      <c r="J2635" s="59" t="s">
        <v>455</v>
      </c>
      <c r="K2635" s="59" t="s">
        <v>455</v>
      </c>
      <c r="L2635" s="59" t="s">
        <v>456</v>
      </c>
      <c r="M2635" s="59" t="s">
        <v>457</v>
      </c>
      <c r="N2635" s="59" t="s">
        <v>458</v>
      </c>
      <c r="O2635" s="65" t="s">
        <v>280</v>
      </c>
      <c r="P2635" s="65" t="s">
        <v>3366</v>
      </c>
      <c r="Q2635" s="45" t="s">
        <v>396</v>
      </c>
      <c r="R2635" s="32" t="s">
        <v>231</v>
      </c>
      <c r="S2635" s="45" t="s">
        <v>262</v>
      </c>
      <c r="T2635" s="42" t="str">
        <f>VLOOKUP(Tabla1[[#This Row],[AREA]],Hoja1!A:B,2,FALSE)</f>
        <v>11. Salud pública y seguridad ciudadana</v>
      </c>
      <c r="U2635" s="45" t="s">
        <v>118</v>
      </c>
      <c r="V2635" s="42" t="str">
        <f>VLOOKUP(Tabla1[[#This Row],[PROGRAMA]],Hoja1!A:B,2,FALSE)</f>
        <v>1621. Recogida de residuos</v>
      </c>
      <c r="W2635" s="45">
        <v>21</v>
      </c>
      <c r="X2635" s="45">
        <v>214</v>
      </c>
    </row>
    <row r="2636" spans="1:24" x14ac:dyDescent="0.25">
      <c r="A2636" s="58">
        <v>220260012343</v>
      </c>
      <c r="B2636" s="59" t="s">
        <v>485</v>
      </c>
      <c r="C2636" s="60">
        <v>46132</v>
      </c>
      <c r="D2636" s="58">
        <v>22026000692</v>
      </c>
      <c r="E2636" s="59" t="s">
        <v>808</v>
      </c>
      <c r="F2636" s="61">
        <v>1358.42</v>
      </c>
      <c r="G2636" s="59" t="s">
        <v>1345</v>
      </c>
      <c r="H2636" s="59" t="s">
        <v>3744</v>
      </c>
      <c r="I2636" s="62">
        <v>300</v>
      </c>
      <c r="J2636" s="59" t="s">
        <v>455</v>
      </c>
      <c r="K2636" s="59" t="s">
        <v>455</v>
      </c>
      <c r="L2636" s="59" t="s">
        <v>456</v>
      </c>
      <c r="M2636" s="59" t="s">
        <v>457</v>
      </c>
      <c r="N2636" s="59" t="s">
        <v>458</v>
      </c>
      <c r="O2636" s="65" t="s">
        <v>280</v>
      </c>
      <c r="P2636" s="65" t="s">
        <v>3366</v>
      </c>
      <c r="Q2636" s="45" t="s">
        <v>396</v>
      </c>
      <c r="R2636" s="32" t="s">
        <v>231</v>
      </c>
      <c r="S2636" s="45" t="s">
        <v>262</v>
      </c>
      <c r="T2636" s="42" t="str">
        <f>VLOOKUP(Tabla1[[#This Row],[AREA]],Hoja1!A:B,2,FALSE)</f>
        <v>11. Salud pública y seguridad ciudadana</v>
      </c>
      <c r="U2636" s="45" t="s">
        <v>121</v>
      </c>
      <c r="V2636" s="42" t="str">
        <f>VLOOKUP(Tabla1[[#This Row],[PROGRAMA]],Hoja1!A:B,2,FALSE)</f>
        <v>1631. Limpieza viaria</v>
      </c>
      <c r="W2636" s="45">
        <v>21</v>
      </c>
      <c r="X2636" s="45">
        <v>214</v>
      </c>
    </row>
    <row r="2637" spans="1:24" x14ac:dyDescent="0.25">
      <c r="A2637" s="58">
        <v>220260012341</v>
      </c>
      <c r="B2637" s="59" t="s">
        <v>485</v>
      </c>
      <c r="C2637" s="60">
        <v>46132</v>
      </c>
      <c r="D2637" s="58">
        <v>22026000692</v>
      </c>
      <c r="E2637" s="59" t="s">
        <v>808</v>
      </c>
      <c r="F2637" s="61">
        <v>1152.3599999999999</v>
      </c>
      <c r="G2637" s="59" t="s">
        <v>1345</v>
      </c>
      <c r="H2637" s="59" t="s">
        <v>4107</v>
      </c>
      <c r="I2637" s="62">
        <v>300</v>
      </c>
      <c r="J2637" s="59" t="s">
        <v>455</v>
      </c>
      <c r="K2637" s="59" t="s">
        <v>455</v>
      </c>
      <c r="L2637" s="59" t="s">
        <v>456</v>
      </c>
      <c r="M2637" s="59" t="s">
        <v>457</v>
      </c>
      <c r="N2637" s="59" t="s">
        <v>458</v>
      </c>
      <c r="O2637" s="65" t="s">
        <v>280</v>
      </c>
      <c r="P2637" s="65" t="s">
        <v>3366</v>
      </c>
      <c r="Q2637" s="45" t="s">
        <v>396</v>
      </c>
      <c r="R2637" s="32" t="s">
        <v>231</v>
      </c>
      <c r="S2637" s="45" t="s">
        <v>262</v>
      </c>
      <c r="T2637" s="42" t="str">
        <f>VLOOKUP(Tabla1[[#This Row],[AREA]],Hoja1!A:B,2,FALSE)</f>
        <v>11. Salud pública y seguridad ciudadana</v>
      </c>
      <c r="U2637" s="45" t="s">
        <v>121</v>
      </c>
      <c r="V2637" s="42" t="str">
        <f>VLOOKUP(Tabla1[[#This Row],[PROGRAMA]],Hoja1!A:B,2,FALSE)</f>
        <v>1631. Limpieza viaria</v>
      </c>
      <c r="W2637" s="45">
        <v>21</v>
      </c>
      <c r="X2637" s="45">
        <v>214</v>
      </c>
    </row>
    <row r="2638" spans="1:24" x14ac:dyDescent="0.25">
      <c r="A2638" s="58">
        <v>220260016502</v>
      </c>
      <c r="B2638" s="59" t="s">
        <v>485</v>
      </c>
      <c r="C2638" s="60">
        <v>46157</v>
      </c>
      <c r="D2638" s="58">
        <v>22026000691</v>
      </c>
      <c r="E2638" s="59" t="s">
        <v>971</v>
      </c>
      <c r="F2638" s="61">
        <v>793.09</v>
      </c>
      <c r="G2638" s="59" t="s">
        <v>1345</v>
      </c>
      <c r="H2638" s="59" t="s">
        <v>3730</v>
      </c>
      <c r="I2638" s="62">
        <v>300</v>
      </c>
      <c r="J2638" s="59" t="s">
        <v>455</v>
      </c>
      <c r="K2638" s="59" t="s">
        <v>455</v>
      </c>
      <c r="L2638" s="59" t="s">
        <v>456</v>
      </c>
      <c r="M2638" s="59" t="s">
        <v>457</v>
      </c>
      <c r="N2638" s="59" t="s">
        <v>458</v>
      </c>
      <c r="O2638" s="65" t="s">
        <v>280</v>
      </c>
      <c r="P2638" s="65" t="s">
        <v>3366</v>
      </c>
      <c r="Q2638" s="45" t="s">
        <v>396</v>
      </c>
      <c r="R2638" s="32" t="s">
        <v>231</v>
      </c>
      <c r="S2638" s="45" t="s">
        <v>262</v>
      </c>
      <c r="T2638" s="42" t="str">
        <f>VLOOKUP(Tabla1[[#This Row],[AREA]],Hoja1!A:B,2,FALSE)</f>
        <v>11. Salud pública y seguridad ciudadana</v>
      </c>
      <c r="U2638" s="45" t="s">
        <v>118</v>
      </c>
      <c r="V2638" s="42" t="str">
        <f>VLOOKUP(Tabla1[[#This Row],[PROGRAMA]],Hoja1!A:B,2,FALSE)</f>
        <v>1621. Recogida de residuos</v>
      </c>
      <c r="W2638" s="45">
        <v>21</v>
      </c>
      <c r="X2638" s="45">
        <v>214</v>
      </c>
    </row>
    <row r="2639" spans="1:24" x14ac:dyDescent="0.25">
      <c r="A2639" s="58">
        <v>220260012439</v>
      </c>
      <c r="B2639" s="59" t="s">
        <v>485</v>
      </c>
      <c r="C2639" s="60">
        <v>46132</v>
      </c>
      <c r="D2639" s="58">
        <v>22026000692</v>
      </c>
      <c r="E2639" s="59" t="s">
        <v>808</v>
      </c>
      <c r="F2639" s="61">
        <v>712.62</v>
      </c>
      <c r="G2639" s="59" t="s">
        <v>1345</v>
      </c>
      <c r="H2639" s="59" t="s">
        <v>3744</v>
      </c>
      <c r="I2639" s="62">
        <v>300</v>
      </c>
      <c r="J2639" s="59" t="s">
        <v>455</v>
      </c>
      <c r="K2639" s="59" t="s">
        <v>455</v>
      </c>
      <c r="L2639" s="59" t="s">
        <v>456</v>
      </c>
      <c r="M2639" s="59" t="s">
        <v>457</v>
      </c>
      <c r="N2639" s="59" t="s">
        <v>458</v>
      </c>
      <c r="O2639" s="65" t="s">
        <v>280</v>
      </c>
      <c r="P2639" s="65" t="s">
        <v>3366</v>
      </c>
      <c r="Q2639" s="45" t="s">
        <v>396</v>
      </c>
      <c r="R2639" s="32" t="s">
        <v>231</v>
      </c>
      <c r="S2639" s="45" t="s">
        <v>262</v>
      </c>
      <c r="T2639" s="42" t="str">
        <f>VLOOKUP(Tabla1[[#This Row],[AREA]],Hoja1!A:B,2,FALSE)</f>
        <v>11. Salud pública y seguridad ciudadana</v>
      </c>
      <c r="U2639" s="45" t="s">
        <v>121</v>
      </c>
      <c r="V2639" s="42" t="str">
        <f>VLOOKUP(Tabla1[[#This Row],[PROGRAMA]],Hoja1!A:B,2,FALSE)</f>
        <v>1631. Limpieza viaria</v>
      </c>
      <c r="W2639" s="45">
        <v>21</v>
      </c>
      <c r="X2639" s="45">
        <v>214</v>
      </c>
    </row>
    <row r="2640" spans="1:24" x14ac:dyDescent="0.25">
      <c r="A2640" s="58">
        <v>220260012443</v>
      </c>
      <c r="B2640" s="59" t="s">
        <v>485</v>
      </c>
      <c r="C2640" s="60">
        <v>46132</v>
      </c>
      <c r="D2640" s="58">
        <v>22026000692</v>
      </c>
      <c r="E2640" s="59" t="s">
        <v>808</v>
      </c>
      <c r="F2640" s="61">
        <v>711.38</v>
      </c>
      <c r="G2640" s="59" t="s">
        <v>1345</v>
      </c>
      <c r="H2640" s="59" t="s">
        <v>4108</v>
      </c>
      <c r="I2640" s="62">
        <v>300</v>
      </c>
      <c r="J2640" s="59" t="s">
        <v>455</v>
      </c>
      <c r="K2640" s="59" t="s">
        <v>455</v>
      </c>
      <c r="L2640" s="59" t="s">
        <v>456</v>
      </c>
      <c r="M2640" s="59" t="s">
        <v>457</v>
      </c>
      <c r="N2640" s="59" t="s">
        <v>458</v>
      </c>
      <c r="O2640" s="65" t="s">
        <v>280</v>
      </c>
      <c r="P2640" s="65" t="s">
        <v>3366</v>
      </c>
      <c r="Q2640" s="45" t="s">
        <v>396</v>
      </c>
      <c r="R2640" s="32" t="s">
        <v>231</v>
      </c>
      <c r="S2640" s="45" t="s">
        <v>262</v>
      </c>
      <c r="T2640" s="42" t="str">
        <f>VLOOKUP(Tabla1[[#This Row],[AREA]],Hoja1!A:B,2,FALSE)</f>
        <v>11. Salud pública y seguridad ciudadana</v>
      </c>
      <c r="U2640" s="45" t="s">
        <v>121</v>
      </c>
      <c r="V2640" s="42" t="str">
        <f>VLOOKUP(Tabla1[[#This Row],[PROGRAMA]],Hoja1!A:B,2,FALSE)</f>
        <v>1631. Limpieza viaria</v>
      </c>
      <c r="W2640" s="45">
        <v>21</v>
      </c>
      <c r="X2640" s="45">
        <v>214</v>
      </c>
    </row>
    <row r="2641" spans="1:24" x14ac:dyDescent="0.25">
      <c r="A2641" s="58">
        <v>220260019502</v>
      </c>
      <c r="B2641" s="59" t="s">
        <v>485</v>
      </c>
      <c r="C2641" s="60">
        <v>46171</v>
      </c>
      <c r="D2641" s="58">
        <v>22026000691</v>
      </c>
      <c r="E2641" s="59" t="s">
        <v>971</v>
      </c>
      <c r="F2641" s="61">
        <v>544.74</v>
      </c>
      <c r="G2641" s="59" t="s">
        <v>1345</v>
      </c>
      <c r="H2641" s="59" t="s">
        <v>3643</v>
      </c>
      <c r="I2641" s="62">
        <v>300</v>
      </c>
      <c r="J2641" s="59" t="s">
        <v>455</v>
      </c>
      <c r="K2641" s="59" t="s">
        <v>455</v>
      </c>
      <c r="L2641" s="59" t="s">
        <v>456</v>
      </c>
      <c r="M2641" s="59" t="s">
        <v>457</v>
      </c>
      <c r="N2641" s="59" t="s">
        <v>458</v>
      </c>
      <c r="O2641" s="65" t="s">
        <v>280</v>
      </c>
      <c r="P2641" s="65" t="s">
        <v>3366</v>
      </c>
      <c r="Q2641" s="45" t="s">
        <v>396</v>
      </c>
      <c r="R2641" s="32" t="s">
        <v>231</v>
      </c>
      <c r="S2641" s="45" t="s">
        <v>262</v>
      </c>
      <c r="T2641" s="42" t="str">
        <f>VLOOKUP(Tabla1[[#This Row],[AREA]],Hoja1!A:B,2,FALSE)</f>
        <v>11. Salud pública y seguridad ciudadana</v>
      </c>
      <c r="U2641" s="45" t="s">
        <v>118</v>
      </c>
      <c r="V2641" s="42" t="str">
        <f>VLOOKUP(Tabla1[[#This Row],[PROGRAMA]],Hoja1!A:B,2,FALSE)</f>
        <v>1621. Recogida de residuos</v>
      </c>
      <c r="W2641" s="45">
        <v>21</v>
      </c>
      <c r="X2641" s="45">
        <v>214</v>
      </c>
    </row>
    <row r="2642" spans="1:24" x14ac:dyDescent="0.25">
      <c r="A2642" s="58">
        <v>220260015886</v>
      </c>
      <c r="B2642" s="59" t="s">
        <v>485</v>
      </c>
      <c r="C2642" s="60">
        <v>46154</v>
      </c>
      <c r="D2642" s="58">
        <v>22026000689</v>
      </c>
      <c r="E2642" s="59" t="s">
        <v>971</v>
      </c>
      <c r="F2642" s="61">
        <v>447.1</v>
      </c>
      <c r="G2642" s="59" t="s">
        <v>1345</v>
      </c>
      <c r="H2642" s="59" t="s">
        <v>2622</v>
      </c>
      <c r="I2642" s="62">
        <v>300</v>
      </c>
      <c r="J2642" s="59" t="s">
        <v>455</v>
      </c>
      <c r="K2642" s="59" t="s">
        <v>455</v>
      </c>
      <c r="L2642" s="59" t="s">
        <v>473</v>
      </c>
      <c r="M2642" s="59" t="s">
        <v>457</v>
      </c>
      <c r="N2642" s="59" t="s">
        <v>458</v>
      </c>
      <c r="O2642" s="65" t="s">
        <v>280</v>
      </c>
      <c r="P2642" s="65" t="s">
        <v>3366</v>
      </c>
      <c r="Q2642" s="45" t="s">
        <v>396</v>
      </c>
      <c r="R2642" s="32" t="s">
        <v>231</v>
      </c>
      <c r="S2642" s="45" t="s">
        <v>262</v>
      </c>
      <c r="T2642" s="42" t="str">
        <f>VLOOKUP(Tabla1[[#This Row],[AREA]],Hoja1!A:B,2,FALSE)</f>
        <v>11. Salud pública y seguridad ciudadana</v>
      </c>
      <c r="U2642" s="45" t="s">
        <v>118</v>
      </c>
      <c r="V2642" s="42" t="str">
        <f>VLOOKUP(Tabla1[[#This Row],[PROGRAMA]],Hoja1!A:B,2,FALSE)</f>
        <v>1621. Recogida de residuos</v>
      </c>
      <c r="W2642" s="45">
        <v>21</v>
      </c>
      <c r="X2642" s="45">
        <v>214</v>
      </c>
    </row>
    <row r="2643" spans="1:24" x14ac:dyDescent="0.25">
      <c r="A2643" s="58">
        <v>220260019660</v>
      </c>
      <c r="B2643" s="59" t="s">
        <v>485</v>
      </c>
      <c r="C2643" s="60">
        <v>46171</v>
      </c>
      <c r="D2643" s="58">
        <v>22026002190</v>
      </c>
      <c r="E2643" s="59" t="s">
        <v>2973</v>
      </c>
      <c r="F2643" s="61">
        <v>382.02</v>
      </c>
      <c r="G2643" s="59" t="s">
        <v>1345</v>
      </c>
      <c r="H2643" s="59" t="s">
        <v>4109</v>
      </c>
      <c r="I2643" s="62">
        <v>300</v>
      </c>
      <c r="J2643" s="59" t="s">
        <v>455</v>
      </c>
      <c r="K2643" s="59" t="s">
        <v>455</v>
      </c>
      <c r="L2643" s="59" t="s">
        <v>456</v>
      </c>
      <c r="M2643" s="59" t="s">
        <v>457</v>
      </c>
      <c r="N2643" s="59" t="s">
        <v>458</v>
      </c>
      <c r="O2643" s="65" t="s">
        <v>280</v>
      </c>
      <c r="P2643" s="65" t="s">
        <v>3366</v>
      </c>
      <c r="Q2643" s="45" t="s">
        <v>396</v>
      </c>
      <c r="R2643" s="32" t="s">
        <v>231</v>
      </c>
      <c r="S2643" s="45" t="s">
        <v>262</v>
      </c>
      <c r="T2643" s="42" t="str">
        <f>VLOOKUP(Tabla1[[#This Row],[AREA]],Hoja1!A:B,2,FALSE)</f>
        <v>11. Salud pública y seguridad ciudadana</v>
      </c>
      <c r="U2643" s="45" t="s">
        <v>112</v>
      </c>
      <c r="V2643" s="42" t="str">
        <f>VLOOKUP(Tabla1[[#This Row],[PROGRAMA]],Hoja1!A:B,2,FALSE)</f>
        <v>1361. Prevención y extinción de incencios</v>
      </c>
      <c r="W2643" s="45">
        <v>21</v>
      </c>
      <c r="X2643" s="45">
        <v>214</v>
      </c>
    </row>
    <row r="2644" spans="1:24" x14ac:dyDescent="0.25">
      <c r="A2644" s="58">
        <v>220260012345</v>
      </c>
      <c r="B2644" s="59" t="s">
        <v>485</v>
      </c>
      <c r="C2644" s="60">
        <v>46132</v>
      </c>
      <c r="D2644" s="58">
        <v>22026000692</v>
      </c>
      <c r="E2644" s="59" t="s">
        <v>808</v>
      </c>
      <c r="F2644" s="61">
        <v>366.16</v>
      </c>
      <c r="G2644" s="59" t="s">
        <v>1345</v>
      </c>
      <c r="H2644" s="59" t="s">
        <v>3744</v>
      </c>
      <c r="I2644" s="62">
        <v>300</v>
      </c>
      <c r="J2644" s="59" t="s">
        <v>455</v>
      </c>
      <c r="K2644" s="59" t="s">
        <v>455</v>
      </c>
      <c r="L2644" s="59" t="s">
        <v>456</v>
      </c>
      <c r="M2644" s="59" t="s">
        <v>457</v>
      </c>
      <c r="N2644" s="59" t="s">
        <v>458</v>
      </c>
      <c r="O2644" s="65" t="s">
        <v>280</v>
      </c>
      <c r="P2644" s="65" t="s">
        <v>3366</v>
      </c>
      <c r="Q2644" s="45" t="s">
        <v>396</v>
      </c>
      <c r="R2644" s="32" t="s">
        <v>231</v>
      </c>
      <c r="S2644" s="45" t="s">
        <v>262</v>
      </c>
      <c r="T2644" s="42" t="str">
        <f>VLOOKUP(Tabla1[[#This Row],[AREA]],Hoja1!A:B,2,FALSE)</f>
        <v>11. Salud pública y seguridad ciudadana</v>
      </c>
      <c r="U2644" s="45" t="s">
        <v>121</v>
      </c>
      <c r="V2644" s="42" t="str">
        <f>VLOOKUP(Tabla1[[#This Row],[PROGRAMA]],Hoja1!A:B,2,FALSE)</f>
        <v>1631. Limpieza viaria</v>
      </c>
      <c r="W2644" s="45">
        <v>21</v>
      </c>
      <c r="X2644" s="45">
        <v>214</v>
      </c>
    </row>
    <row r="2645" spans="1:24" x14ac:dyDescent="0.25">
      <c r="A2645" s="58">
        <v>220260019504</v>
      </c>
      <c r="B2645" s="59" t="s">
        <v>485</v>
      </c>
      <c r="C2645" s="60">
        <v>46171</v>
      </c>
      <c r="D2645" s="58">
        <v>22026000691</v>
      </c>
      <c r="E2645" s="59" t="s">
        <v>971</v>
      </c>
      <c r="F2645" s="61">
        <v>252.29</v>
      </c>
      <c r="G2645" s="59" t="s">
        <v>1345</v>
      </c>
      <c r="H2645" s="59" t="s">
        <v>3643</v>
      </c>
      <c r="I2645" s="62">
        <v>300</v>
      </c>
      <c r="J2645" s="59" t="s">
        <v>455</v>
      </c>
      <c r="K2645" s="59" t="s">
        <v>455</v>
      </c>
      <c r="L2645" s="59" t="s">
        <v>456</v>
      </c>
      <c r="M2645" s="59" t="s">
        <v>457</v>
      </c>
      <c r="N2645" s="59" t="s">
        <v>458</v>
      </c>
      <c r="O2645" s="65" t="s">
        <v>280</v>
      </c>
      <c r="P2645" s="65" t="s">
        <v>3366</v>
      </c>
      <c r="Q2645" s="45" t="s">
        <v>396</v>
      </c>
      <c r="R2645" s="32" t="s">
        <v>231</v>
      </c>
      <c r="S2645" s="45" t="s">
        <v>262</v>
      </c>
      <c r="T2645" s="42" t="str">
        <f>VLOOKUP(Tabla1[[#This Row],[AREA]],Hoja1!A:B,2,FALSE)</f>
        <v>11. Salud pública y seguridad ciudadana</v>
      </c>
      <c r="U2645" s="45" t="s">
        <v>118</v>
      </c>
      <c r="V2645" s="42" t="str">
        <f>VLOOKUP(Tabla1[[#This Row],[PROGRAMA]],Hoja1!A:B,2,FALSE)</f>
        <v>1621. Recogida de residuos</v>
      </c>
      <c r="W2645" s="45">
        <v>21</v>
      </c>
      <c r="X2645" s="45">
        <v>214</v>
      </c>
    </row>
    <row r="2646" spans="1:24" x14ac:dyDescent="0.25">
      <c r="A2646" s="58">
        <v>220260016500</v>
      </c>
      <c r="B2646" s="59" t="s">
        <v>485</v>
      </c>
      <c r="C2646" s="60">
        <v>46157</v>
      </c>
      <c r="D2646" s="58">
        <v>22026000692</v>
      </c>
      <c r="E2646" s="59" t="s">
        <v>808</v>
      </c>
      <c r="F2646" s="61">
        <v>94.38</v>
      </c>
      <c r="G2646" s="59" t="s">
        <v>1345</v>
      </c>
      <c r="H2646" s="59" t="s">
        <v>4110</v>
      </c>
      <c r="I2646" s="62">
        <v>300</v>
      </c>
      <c r="J2646" s="59" t="s">
        <v>455</v>
      </c>
      <c r="K2646" s="59" t="s">
        <v>455</v>
      </c>
      <c r="L2646" s="59" t="s">
        <v>456</v>
      </c>
      <c r="M2646" s="59" t="s">
        <v>457</v>
      </c>
      <c r="N2646" s="59" t="s">
        <v>458</v>
      </c>
      <c r="O2646" s="65" t="s">
        <v>280</v>
      </c>
      <c r="P2646" s="65" t="s">
        <v>3366</v>
      </c>
      <c r="Q2646" s="45" t="s">
        <v>396</v>
      </c>
      <c r="R2646" s="32" t="s">
        <v>231</v>
      </c>
      <c r="S2646" s="45" t="s">
        <v>262</v>
      </c>
      <c r="T2646" s="42" t="str">
        <f>VLOOKUP(Tabla1[[#This Row],[AREA]],Hoja1!A:B,2,FALSE)</f>
        <v>11. Salud pública y seguridad ciudadana</v>
      </c>
      <c r="U2646" s="45" t="s">
        <v>121</v>
      </c>
      <c r="V2646" s="42" t="str">
        <f>VLOOKUP(Tabla1[[#This Row],[PROGRAMA]],Hoja1!A:B,2,FALSE)</f>
        <v>1631. Limpieza viaria</v>
      </c>
      <c r="W2646" s="45">
        <v>21</v>
      </c>
      <c r="X2646" s="45">
        <v>214</v>
      </c>
    </row>
    <row r="2647" spans="1:24" x14ac:dyDescent="0.25">
      <c r="A2647" s="58">
        <v>220260012441</v>
      </c>
      <c r="B2647" s="59" t="s">
        <v>485</v>
      </c>
      <c r="C2647" s="60">
        <v>46132</v>
      </c>
      <c r="D2647" s="58">
        <v>22026000691</v>
      </c>
      <c r="E2647" s="59" t="s">
        <v>971</v>
      </c>
      <c r="F2647" s="61">
        <v>64.13</v>
      </c>
      <c r="G2647" s="59" t="s">
        <v>1345</v>
      </c>
      <c r="H2647" s="59" t="s">
        <v>3643</v>
      </c>
      <c r="I2647" s="62">
        <v>300</v>
      </c>
      <c r="J2647" s="59" t="s">
        <v>455</v>
      </c>
      <c r="K2647" s="59" t="s">
        <v>455</v>
      </c>
      <c r="L2647" s="59" t="s">
        <v>456</v>
      </c>
      <c r="M2647" s="59" t="s">
        <v>457</v>
      </c>
      <c r="N2647" s="59" t="s">
        <v>458</v>
      </c>
      <c r="O2647" s="65" t="s">
        <v>280</v>
      </c>
      <c r="P2647" s="65" t="s">
        <v>3366</v>
      </c>
      <c r="Q2647" s="45" t="s">
        <v>396</v>
      </c>
      <c r="R2647" s="32" t="s">
        <v>231</v>
      </c>
      <c r="S2647" s="45" t="s">
        <v>262</v>
      </c>
      <c r="T2647" s="42" t="str">
        <f>VLOOKUP(Tabla1[[#This Row],[AREA]],Hoja1!A:B,2,FALSE)</f>
        <v>11. Salud pública y seguridad ciudadana</v>
      </c>
      <c r="U2647" s="45" t="s">
        <v>118</v>
      </c>
      <c r="V2647" s="42" t="str">
        <f>VLOOKUP(Tabla1[[#This Row],[PROGRAMA]],Hoja1!A:B,2,FALSE)</f>
        <v>1621. Recogida de residuos</v>
      </c>
      <c r="W2647" s="45">
        <v>21</v>
      </c>
      <c r="X2647" s="45">
        <v>214</v>
      </c>
    </row>
    <row r="2648" spans="1:24" x14ac:dyDescent="0.25">
      <c r="A2648" s="58">
        <v>220260019662</v>
      </c>
      <c r="B2648" s="59" t="s">
        <v>485</v>
      </c>
      <c r="C2648" s="60">
        <v>46171</v>
      </c>
      <c r="D2648" s="58">
        <v>22026003642</v>
      </c>
      <c r="E2648" s="59" t="s">
        <v>537</v>
      </c>
      <c r="F2648" s="61">
        <v>38.39</v>
      </c>
      <c r="G2648" s="59" t="s">
        <v>1345</v>
      </c>
      <c r="H2648" s="59" t="s">
        <v>4111</v>
      </c>
      <c r="I2648" s="62">
        <v>300</v>
      </c>
      <c r="J2648" s="59" t="s">
        <v>455</v>
      </c>
      <c r="K2648" s="59" t="s">
        <v>455</v>
      </c>
      <c r="L2648" s="59" t="s">
        <v>456</v>
      </c>
      <c r="M2648" s="59" t="s">
        <v>457</v>
      </c>
      <c r="N2648" s="59" t="s">
        <v>458</v>
      </c>
      <c r="O2648" s="65" t="s">
        <v>280</v>
      </c>
      <c r="P2648" s="65" t="s">
        <v>3366</v>
      </c>
      <c r="Q2648" s="45" t="s">
        <v>396</v>
      </c>
      <c r="R2648" s="32" t="s">
        <v>231</v>
      </c>
      <c r="S2648" s="45" t="s">
        <v>262</v>
      </c>
      <c r="T2648" s="42" t="str">
        <f>VLOOKUP(Tabla1[[#This Row],[AREA]],Hoja1!A:B,2,FALSE)</f>
        <v>11. Salud pública y seguridad ciudadana</v>
      </c>
      <c r="U2648" s="45" t="s">
        <v>112</v>
      </c>
      <c r="V2648" s="42" t="str">
        <f>VLOOKUP(Tabla1[[#This Row],[PROGRAMA]],Hoja1!A:B,2,FALSE)</f>
        <v>1361. Prevención y extinción de incencios</v>
      </c>
      <c r="W2648" s="45">
        <v>22</v>
      </c>
      <c r="X2648" s="45">
        <v>22199</v>
      </c>
    </row>
    <row r="2649" spans="1:24" x14ac:dyDescent="0.25">
      <c r="A2649" s="58">
        <v>220260016498</v>
      </c>
      <c r="B2649" s="59" t="s">
        <v>485</v>
      </c>
      <c r="C2649" s="60">
        <v>46157</v>
      </c>
      <c r="D2649" s="58">
        <v>22026000691</v>
      </c>
      <c r="E2649" s="59" t="s">
        <v>971</v>
      </c>
      <c r="F2649" s="61">
        <v>33.99</v>
      </c>
      <c r="G2649" s="59" t="s">
        <v>1345</v>
      </c>
      <c r="H2649" s="59" t="s">
        <v>3643</v>
      </c>
      <c r="I2649" s="62">
        <v>300</v>
      </c>
      <c r="J2649" s="59" t="s">
        <v>455</v>
      </c>
      <c r="K2649" s="59" t="s">
        <v>455</v>
      </c>
      <c r="L2649" s="59" t="s">
        <v>456</v>
      </c>
      <c r="M2649" s="59" t="s">
        <v>457</v>
      </c>
      <c r="N2649" s="59" t="s">
        <v>458</v>
      </c>
      <c r="O2649" s="65" t="s">
        <v>280</v>
      </c>
      <c r="P2649" s="65" t="s">
        <v>3366</v>
      </c>
      <c r="Q2649" s="45" t="s">
        <v>396</v>
      </c>
      <c r="R2649" s="32" t="s">
        <v>231</v>
      </c>
      <c r="S2649" s="45" t="s">
        <v>262</v>
      </c>
      <c r="T2649" s="42" t="str">
        <f>VLOOKUP(Tabla1[[#This Row],[AREA]],Hoja1!A:B,2,FALSE)</f>
        <v>11. Salud pública y seguridad ciudadana</v>
      </c>
      <c r="U2649" s="45" t="s">
        <v>118</v>
      </c>
      <c r="V2649" s="42" t="str">
        <f>VLOOKUP(Tabla1[[#This Row],[PROGRAMA]],Hoja1!A:B,2,FALSE)</f>
        <v>1621. Recogida de residuos</v>
      </c>
      <c r="W2649" s="45">
        <v>21</v>
      </c>
      <c r="X2649" s="45">
        <v>214</v>
      </c>
    </row>
    <row r="2650" spans="1:24" x14ac:dyDescent="0.25">
      <c r="A2650" s="58">
        <v>220260016492</v>
      </c>
      <c r="B2650" s="59" t="s">
        <v>485</v>
      </c>
      <c r="C2650" s="60">
        <v>46157</v>
      </c>
      <c r="D2650" s="58">
        <v>22026000689</v>
      </c>
      <c r="E2650" s="59" t="s">
        <v>971</v>
      </c>
      <c r="F2650" s="61">
        <v>1709.26</v>
      </c>
      <c r="G2650" s="59" t="s">
        <v>2979</v>
      </c>
      <c r="H2650" s="59" t="s">
        <v>4112</v>
      </c>
      <c r="I2650" s="62">
        <v>300</v>
      </c>
      <c r="J2650" s="59" t="s">
        <v>455</v>
      </c>
      <c r="K2650" s="59" t="s">
        <v>455</v>
      </c>
      <c r="L2650" s="59" t="s">
        <v>473</v>
      </c>
      <c r="M2650" s="59" t="s">
        <v>457</v>
      </c>
      <c r="N2650" s="59" t="s">
        <v>458</v>
      </c>
      <c r="O2650" s="65" t="s">
        <v>280</v>
      </c>
      <c r="P2650" s="65" t="s">
        <v>3366</v>
      </c>
      <c r="Q2650" s="45" t="s">
        <v>396</v>
      </c>
      <c r="R2650" s="32" t="s">
        <v>231</v>
      </c>
      <c r="S2650" s="45" t="s">
        <v>262</v>
      </c>
      <c r="T2650" s="42" t="str">
        <f>VLOOKUP(Tabla1[[#This Row],[AREA]],Hoja1!A:B,2,FALSE)</f>
        <v>11. Salud pública y seguridad ciudadana</v>
      </c>
      <c r="U2650" s="45" t="s">
        <v>118</v>
      </c>
      <c r="V2650" s="42" t="str">
        <f>VLOOKUP(Tabla1[[#This Row],[PROGRAMA]],Hoja1!A:B,2,FALSE)</f>
        <v>1621. Recogida de residuos</v>
      </c>
      <c r="W2650" s="45">
        <v>21</v>
      </c>
      <c r="X2650" s="45">
        <v>214</v>
      </c>
    </row>
    <row r="2651" spans="1:24" x14ac:dyDescent="0.25">
      <c r="A2651" s="58">
        <v>220260015888</v>
      </c>
      <c r="B2651" s="59" t="s">
        <v>485</v>
      </c>
      <c r="C2651" s="60">
        <v>46154</v>
      </c>
      <c r="D2651" s="58">
        <v>22026000689</v>
      </c>
      <c r="E2651" s="59" t="s">
        <v>971</v>
      </c>
      <c r="F2651" s="61">
        <v>1126.22</v>
      </c>
      <c r="G2651" s="59" t="s">
        <v>2979</v>
      </c>
      <c r="H2651" s="59" t="s">
        <v>2622</v>
      </c>
      <c r="I2651" s="62">
        <v>300</v>
      </c>
      <c r="J2651" s="59" t="s">
        <v>455</v>
      </c>
      <c r="K2651" s="59" t="s">
        <v>455</v>
      </c>
      <c r="L2651" s="59" t="s">
        <v>473</v>
      </c>
      <c r="M2651" s="59" t="s">
        <v>457</v>
      </c>
      <c r="N2651" s="59" t="s">
        <v>458</v>
      </c>
      <c r="O2651" s="65" t="s">
        <v>280</v>
      </c>
      <c r="P2651" s="65" t="s">
        <v>3366</v>
      </c>
      <c r="Q2651" s="45" t="s">
        <v>396</v>
      </c>
      <c r="R2651" s="32" t="s">
        <v>231</v>
      </c>
      <c r="S2651" s="45" t="s">
        <v>262</v>
      </c>
      <c r="T2651" s="42" t="str">
        <f>VLOOKUP(Tabla1[[#This Row],[AREA]],Hoja1!A:B,2,FALSE)</f>
        <v>11. Salud pública y seguridad ciudadana</v>
      </c>
      <c r="U2651" s="45" t="s">
        <v>118</v>
      </c>
      <c r="V2651" s="42" t="str">
        <f>VLOOKUP(Tabla1[[#This Row],[PROGRAMA]],Hoja1!A:B,2,FALSE)</f>
        <v>1621. Recogida de residuos</v>
      </c>
      <c r="W2651" s="45">
        <v>21</v>
      </c>
      <c r="X2651" s="45">
        <v>214</v>
      </c>
    </row>
    <row r="2652" spans="1:24" x14ac:dyDescent="0.25">
      <c r="A2652" s="58">
        <v>220250063873</v>
      </c>
      <c r="B2652" s="59" t="s">
        <v>451</v>
      </c>
      <c r="C2652" s="60">
        <v>46113</v>
      </c>
      <c r="D2652" s="58">
        <v>22025006611</v>
      </c>
      <c r="E2652" s="59" t="s">
        <v>874</v>
      </c>
      <c r="F2652" s="61">
        <v>378.99</v>
      </c>
      <c r="G2652" s="59" t="s">
        <v>1633</v>
      </c>
      <c r="H2652" s="59" t="s">
        <v>4113</v>
      </c>
      <c r="I2652" s="62">
        <v>220</v>
      </c>
      <c r="J2652" s="59" t="s">
        <v>1635</v>
      </c>
      <c r="K2652" s="59" t="s">
        <v>455</v>
      </c>
      <c r="L2652" s="59" t="s">
        <v>644</v>
      </c>
      <c r="M2652" s="59" t="s">
        <v>457</v>
      </c>
      <c r="N2652" s="59" t="s">
        <v>458</v>
      </c>
      <c r="O2652" s="65" t="s">
        <v>276</v>
      </c>
      <c r="P2652" s="65" t="s">
        <v>3366</v>
      </c>
      <c r="Q2652" s="45" t="s">
        <v>397</v>
      </c>
      <c r="R2652" s="32" t="s">
        <v>232</v>
      </c>
      <c r="S2652" s="45" t="s">
        <v>69</v>
      </c>
      <c r="T2652" s="42" t="str">
        <f>VLOOKUP(Tabla1[[#This Row],[AREA]],Hoja1!A:B,2,FALSE)</f>
        <v>03. Participación ciudadana y deportes</v>
      </c>
      <c r="U2652" s="45" t="s">
        <v>192</v>
      </c>
      <c r="V2652" s="42" t="str">
        <f>VLOOKUP(Tabla1[[#This Row],[PROGRAMA]],Hoja1!A:B,2,FALSE)</f>
        <v>9241. Participación ciudadana</v>
      </c>
      <c r="W2652" s="45">
        <v>63</v>
      </c>
      <c r="X2652" s="45">
        <v>632</v>
      </c>
    </row>
    <row r="2653" spans="1:24" x14ac:dyDescent="0.25">
      <c r="A2653" s="58">
        <v>220260012381</v>
      </c>
      <c r="B2653" s="59" t="s">
        <v>485</v>
      </c>
      <c r="C2653" s="60">
        <v>46132</v>
      </c>
      <c r="D2653" s="58">
        <v>22026002189</v>
      </c>
      <c r="E2653" s="59" t="s">
        <v>537</v>
      </c>
      <c r="F2653" s="61">
        <v>361.79</v>
      </c>
      <c r="G2653" s="59" t="s">
        <v>3000</v>
      </c>
      <c r="H2653" s="59" t="s">
        <v>4114</v>
      </c>
      <c r="I2653" s="62">
        <v>300</v>
      </c>
      <c r="J2653" s="59" t="s">
        <v>455</v>
      </c>
      <c r="K2653" s="59" t="s">
        <v>455</v>
      </c>
      <c r="L2653" s="59" t="s">
        <v>473</v>
      </c>
      <c r="M2653" s="59" t="s">
        <v>457</v>
      </c>
      <c r="N2653" s="59" t="s">
        <v>458</v>
      </c>
      <c r="O2653" s="65" t="s">
        <v>280</v>
      </c>
      <c r="P2653" s="65" t="s">
        <v>3366</v>
      </c>
      <c r="Q2653" s="45" t="s">
        <v>396</v>
      </c>
      <c r="R2653" s="32" t="s">
        <v>231</v>
      </c>
      <c r="S2653" s="45" t="s">
        <v>262</v>
      </c>
      <c r="T2653" s="42" t="str">
        <f>VLOOKUP(Tabla1[[#This Row],[AREA]],Hoja1!A:B,2,FALSE)</f>
        <v>11. Salud pública y seguridad ciudadana</v>
      </c>
      <c r="U2653" s="45" t="s">
        <v>112</v>
      </c>
      <c r="V2653" s="42" t="str">
        <f>VLOOKUP(Tabla1[[#This Row],[PROGRAMA]],Hoja1!A:B,2,FALSE)</f>
        <v>1361. Prevención y extinción de incencios</v>
      </c>
      <c r="W2653" s="45">
        <v>22</v>
      </c>
      <c r="X2653" s="45">
        <v>22199</v>
      </c>
    </row>
    <row r="2654" spans="1:24" x14ac:dyDescent="0.25">
      <c r="A2654" s="58">
        <v>220260012883</v>
      </c>
      <c r="B2654" s="59" t="s">
        <v>451</v>
      </c>
      <c r="C2654" s="60">
        <v>46134</v>
      </c>
      <c r="D2654" s="58">
        <v>22026003501</v>
      </c>
      <c r="E2654" s="59" t="s">
        <v>2046</v>
      </c>
      <c r="F2654" s="61">
        <v>264.22000000000003</v>
      </c>
      <c r="G2654" s="59" t="s">
        <v>314</v>
      </c>
      <c r="H2654" s="59" t="s">
        <v>4115</v>
      </c>
      <c r="I2654" s="62">
        <v>220</v>
      </c>
      <c r="J2654" s="59" t="s">
        <v>527</v>
      </c>
      <c r="K2654" s="59" t="s">
        <v>1703</v>
      </c>
      <c r="L2654" s="59" t="s">
        <v>473</v>
      </c>
      <c r="M2654" s="59" t="s">
        <v>457</v>
      </c>
      <c r="N2654" s="59" t="s">
        <v>458</v>
      </c>
      <c r="O2654" s="65" t="s">
        <v>276</v>
      </c>
      <c r="P2654" s="65" t="s">
        <v>3366</v>
      </c>
      <c r="Q2654" s="45" t="s">
        <v>396</v>
      </c>
      <c r="R2654" s="32" t="s">
        <v>231</v>
      </c>
      <c r="S2654" s="45" t="s">
        <v>75</v>
      </c>
      <c r="T2654" s="42" t="str">
        <f>VLOOKUP(Tabla1[[#This Row],[AREA]],Hoja1!A:B,2,FALSE)</f>
        <v>10. Personas mayores, familia y servicios sociales</v>
      </c>
      <c r="U2654" s="45" t="s">
        <v>139</v>
      </c>
      <c r="V2654" s="42" t="str">
        <f>VLOOKUP(Tabla1[[#This Row],[PROGRAMA]],Hoja1!A:B,2,FALSE)</f>
        <v>2412. Formación para el empleo</v>
      </c>
      <c r="W2654" s="45">
        <v>22</v>
      </c>
      <c r="X2654" s="45">
        <v>22100</v>
      </c>
    </row>
    <row r="2655" spans="1:24" x14ac:dyDescent="0.25">
      <c r="A2655" s="58">
        <v>220260012353</v>
      </c>
      <c r="B2655" s="59" t="s">
        <v>485</v>
      </c>
      <c r="C2655" s="60">
        <v>46132</v>
      </c>
      <c r="D2655" s="58">
        <v>22026000422</v>
      </c>
      <c r="E2655" s="59" t="s">
        <v>2707</v>
      </c>
      <c r="F2655" s="61">
        <v>1029.6400000000001</v>
      </c>
      <c r="G2655" s="59" t="s">
        <v>2855</v>
      </c>
      <c r="H2655" s="59" t="s">
        <v>2708</v>
      </c>
      <c r="I2655" s="62">
        <v>300</v>
      </c>
      <c r="J2655" s="59" t="s">
        <v>455</v>
      </c>
      <c r="K2655" s="59" t="s">
        <v>455</v>
      </c>
      <c r="L2655" s="59" t="s">
        <v>473</v>
      </c>
      <c r="M2655" s="59" t="s">
        <v>457</v>
      </c>
      <c r="N2655" s="59" t="s">
        <v>458</v>
      </c>
      <c r="O2655" s="65" t="s">
        <v>280</v>
      </c>
      <c r="P2655" s="65" t="s">
        <v>3366</v>
      </c>
      <c r="Q2655" s="45" t="s">
        <v>396</v>
      </c>
      <c r="R2655" s="32" t="s">
        <v>231</v>
      </c>
      <c r="S2655" s="45" t="s">
        <v>262</v>
      </c>
      <c r="T2655" s="42" t="str">
        <f>VLOOKUP(Tabla1[[#This Row],[AREA]],Hoja1!A:B,2,FALSE)</f>
        <v>11. Salud pública y seguridad ciudadana</v>
      </c>
      <c r="U2655" s="45" t="s">
        <v>118</v>
      </c>
      <c r="V2655" s="42" t="str">
        <f>VLOOKUP(Tabla1[[#This Row],[PROGRAMA]],Hoja1!A:B,2,FALSE)</f>
        <v>1621. Recogida de residuos</v>
      </c>
      <c r="W2655" s="45">
        <v>22</v>
      </c>
      <c r="X2655" s="45">
        <v>22199</v>
      </c>
    </row>
    <row r="2656" spans="1:24" x14ac:dyDescent="0.25">
      <c r="A2656" s="58">
        <v>220260015896</v>
      </c>
      <c r="B2656" s="59" t="s">
        <v>485</v>
      </c>
      <c r="C2656" s="60">
        <v>46154</v>
      </c>
      <c r="D2656" s="58">
        <v>22026000422</v>
      </c>
      <c r="E2656" s="59" t="s">
        <v>2707</v>
      </c>
      <c r="F2656" s="61">
        <v>941.63</v>
      </c>
      <c r="G2656" s="59" t="s">
        <v>2855</v>
      </c>
      <c r="H2656" s="59" t="s">
        <v>4116</v>
      </c>
      <c r="I2656" s="62">
        <v>300</v>
      </c>
      <c r="J2656" s="59" t="s">
        <v>455</v>
      </c>
      <c r="K2656" s="59" t="s">
        <v>455</v>
      </c>
      <c r="L2656" s="59" t="s">
        <v>473</v>
      </c>
      <c r="M2656" s="59" t="s">
        <v>457</v>
      </c>
      <c r="N2656" s="59" t="s">
        <v>458</v>
      </c>
      <c r="O2656" s="65" t="s">
        <v>280</v>
      </c>
      <c r="P2656" s="65" t="s">
        <v>3366</v>
      </c>
      <c r="Q2656" s="45" t="s">
        <v>396</v>
      </c>
      <c r="R2656" s="32" t="s">
        <v>231</v>
      </c>
      <c r="S2656" s="45" t="s">
        <v>262</v>
      </c>
      <c r="T2656" s="42" t="str">
        <f>VLOOKUP(Tabla1[[#This Row],[AREA]],Hoja1!A:B,2,FALSE)</f>
        <v>11. Salud pública y seguridad ciudadana</v>
      </c>
      <c r="U2656" s="45" t="s">
        <v>118</v>
      </c>
      <c r="V2656" s="42" t="str">
        <f>VLOOKUP(Tabla1[[#This Row],[PROGRAMA]],Hoja1!A:B,2,FALSE)</f>
        <v>1621. Recogida de residuos</v>
      </c>
      <c r="W2656" s="45">
        <v>22</v>
      </c>
      <c r="X2656" s="45">
        <v>22199</v>
      </c>
    </row>
    <row r="2657" spans="1:24" x14ac:dyDescent="0.25">
      <c r="A2657" s="58">
        <v>220260017527</v>
      </c>
      <c r="B2657" s="59" t="s">
        <v>451</v>
      </c>
      <c r="C2657" s="60">
        <v>46163</v>
      </c>
      <c r="D2657" s="58">
        <v>22026004102</v>
      </c>
      <c r="E2657" s="59" t="s">
        <v>1019</v>
      </c>
      <c r="F2657" s="61">
        <v>367.6</v>
      </c>
      <c r="G2657" s="59" t="s">
        <v>284</v>
      </c>
      <c r="H2657" s="59" t="s">
        <v>4117</v>
      </c>
      <c r="I2657" s="62">
        <v>220</v>
      </c>
      <c r="J2657" s="59" t="s">
        <v>455</v>
      </c>
      <c r="K2657" s="59" t="s">
        <v>455</v>
      </c>
      <c r="L2657" s="59" t="s">
        <v>473</v>
      </c>
      <c r="M2657" s="59" t="s">
        <v>467</v>
      </c>
      <c r="N2657" s="59" t="s">
        <v>468</v>
      </c>
      <c r="O2657" s="65" t="s">
        <v>281</v>
      </c>
      <c r="P2657" s="65" t="s">
        <v>3366</v>
      </c>
      <c r="Q2657" s="45" t="s">
        <v>396</v>
      </c>
      <c r="R2657" s="32" t="s">
        <v>231</v>
      </c>
      <c r="S2657" s="45" t="s">
        <v>262</v>
      </c>
      <c r="T2657" s="42" t="str">
        <f>VLOOKUP(Tabla1[[#This Row],[AREA]],Hoja1!A:B,2,FALSE)</f>
        <v>11. Salud pública y seguridad ciudadana</v>
      </c>
      <c r="U2657" s="45" t="s">
        <v>106</v>
      </c>
      <c r="V2657" s="42" t="str">
        <f>VLOOKUP(Tabla1[[#This Row],[PROGRAMA]],Hoja1!A:B,2,FALSE)</f>
        <v>1321. Policía municipal</v>
      </c>
      <c r="W2657" s="45">
        <v>22</v>
      </c>
      <c r="X2657" s="45">
        <v>22199</v>
      </c>
    </row>
    <row r="2658" spans="1:24" x14ac:dyDescent="0.25">
      <c r="A2658" s="58">
        <v>220260016052</v>
      </c>
      <c r="B2658" s="59" t="s">
        <v>451</v>
      </c>
      <c r="C2658" s="60">
        <v>46156</v>
      </c>
      <c r="D2658" s="58">
        <v>22026003777</v>
      </c>
      <c r="E2658" s="59" t="s">
        <v>615</v>
      </c>
      <c r="F2658" s="61">
        <v>363</v>
      </c>
      <c r="G2658" s="59" t="s">
        <v>4118</v>
      </c>
      <c r="H2658" s="59" t="s">
        <v>4119</v>
      </c>
      <c r="I2658" s="62">
        <v>220</v>
      </c>
      <c r="J2658" s="59" t="s">
        <v>455</v>
      </c>
      <c r="K2658" s="59" t="s">
        <v>455</v>
      </c>
      <c r="L2658" s="59" t="s">
        <v>456</v>
      </c>
      <c r="M2658" s="59" t="s">
        <v>467</v>
      </c>
      <c r="N2658" s="59" t="s">
        <v>468</v>
      </c>
      <c r="O2658" s="65" t="s">
        <v>281</v>
      </c>
      <c r="P2658" s="65" t="s">
        <v>3366</v>
      </c>
      <c r="Q2658" s="45" t="s">
        <v>396</v>
      </c>
      <c r="R2658" s="32" t="s">
        <v>231</v>
      </c>
      <c r="S2658" s="45" t="s">
        <v>71</v>
      </c>
      <c r="T2658" s="42" t="str">
        <f>VLOOKUP(Tabla1[[#This Row],[AREA]],Hoja1!A:B,2,FALSE)</f>
        <v>06. Educación y cultura</v>
      </c>
      <c r="U2658" s="45" t="s">
        <v>147</v>
      </c>
      <c r="V2658" s="42" t="str">
        <f>VLOOKUP(Tabla1[[#This Row],[PROGRAMA]],Hoja1!A:B,2,FALSE)</f>
        <v>3232. Conservación y mantenimiento centros educación infantil y primaria</v>
      </c>
      <c r="W2658" s="45">
        <v>21</v>
      </c>
      <c r="X2658" s="45">
        <v>213</v>
      </c>
    </row>
    <row r="2659" spans="1:24" x14ac:dyDescent="0.25">
      <c r="A2659" s="58">
        <v>220260011007</v>
      </c>
      <c r="B2659" s="59" t="s">
        <v>451</v>
      </c>
      <c r="C2659" s="60">
        <v>46119</v>
      </c>
      <c r="D2659" s="58">
        <v>22026002913</v>
      </c>
      <c r="E2659" s="59" t="s">
        <v>4120</v>
      </c>
      <c r="F2659" s="61">
        <v>350.9</v>
      </c>
      <c r="G2659" s="59" t="s">
        <v>3266</v>
      </c>
      <c r="H2659" s="59" t="s">
        <v>4121</v>
      </c>
      <c r="I2659" s="62">
        <v>220</v>
      </c>
      <c r="J2659" s="59" t="s">
        <v>455</v>
      </c>
      <c r="K2659" s="59" t="s">
        <v>455</v>
      </c>
      <c r="L2659" s="59" t="s">
        <v>473</v>
      </c>
      <c r="M2659" s="59" t="s">
        <v>467</v>
      </c>
      <c r="N2659" s="59" t="s">
        <v>468</v>
      </c>
      <c r="O2659" s="65" t="s">
        <v>281</v>
      </c>
      <c r="P2659" s="65" t="s">
        <v>3366</v>
      </c>
      <c r="Q2659" s="45" t="s">
        <v>397</v>
      </c>
      <c r="R2659" s="32" t="s">
        <v>232</v>
      </c>
      <c r="S2659" s="45" t="s">
        <v>262</v>
      </c>
      <c r="T2659" s="42" t="str">
        <f>VLOOKUP(Tabla1[[#This Row],[AREA]],Hoja1!A:B,2,FALSE)</f>
        <v>11. Salud pública y seguridad ciudadana</v>
      </c>
      <c r="U2659" s="45" t="s">
        <v>112</v>
      </c>
      <c r="V2659" s="42" t="str">
        <f>VLOOKUP(Tabla1[[#This Row],[PROGRAMA]],Hoja1!A:B,2,FALSE)</f>
        <v>1361. Prevención y extinción de incencios</v>
      </c>
      <c r="W2659" s="45">
        <v>62</v>
      </c>
      <c r="X2659" s="45">
        <v>625</v>
      </c>
    </row>
    <row r="2660" spans="1:24" x14ac:dyDescent="0.25">
      <c r="A2660" s="58">
        <v>220260018568</v>
      </c>
      <c r="B2660" s="59" t="s">
        <v>451</v>
      </c>
      <c r="C2660" s="60">
        <v>46168</v>
      </c>
      <c r="D2660" s="58">
        <v>22026004080</v>
      </c>
      <c r="E2660" s="59" t="s">
        <v>464</v>
      </c>
      <c r="F2660" s="61">
        <v>350</v>
      </c>
      <c r="G2660" s="59" t="s">
        <v>4122</v>
      </c>
      <c r="H2660" s="59" t="s">
        <v>4123</v>
      </c>
      <c r="I2660" s="62">
        <v>220</v>
      </c>
      <c r="J2660" s="59" t="s">
        <v>2259</v>
      </c>
      <c r="K2660" s="59" t="s">
        <v>4124</v>
      </c>
      <c r="L2660" s="59" t="s">
        <v>456</v>
      </c>
      <c r="M2660" s="59" t="s">
        <v>467</v>
      </c>
      <c r="N2660" s="59" t="s">
        <v>468</v>
      </c>
      <c r="O2660" s="65" t="s">
        <v>281</v>
      </c>
      <c r="P2660" s="65" t="s">
        <v>3366</v>
      </c>
      <c r="Q2660" s="45" t="s">
        <v>396</v>
      </c>
      <c r="R2660" s="32" t="s">
        <v>231</v>
      </c>
      <c r="S2660" s="45" t="s">
        <v>75</v>
      </c>
      <c r="T2660" s="42" t="str">
        <f>VLOOKUP(Tabla1[[#This Row],[AREA]],Hoja1!A:B,2,FALSE)</f>
        <v>10. Personas mayores, familia y servicios sociales</v>
      </c>
      <c r="U2660" s="45" t="s">
        <v>132</v>
      </c>
      <c r="V2660" s="42" t="str">
        <f>VLOOKUP(Tabla1[[#This Row],[PROGRAMA]],Hoja1!A:B,2,FALSE)</f>
        <v>2312. Iniciativas sociales</v>
      </c>
      <c r="W2660" s="45">
        <v>22</v>
      </c>
      <c r="X2660" s="45">
        <v>22799</v>
      </c>
    </row>
    <row r="2661" spans="1:24" x14ac:dyDescent="0.25">
      <c r="A2661" s="58">
        <v>220260016854</v>
      </c>
      <c r="B2661" s="59" t="s">
        <v>451</v>
      </c>
      <c r="C2661" s="60">
        <v>46160</v>
      </c>
      <c r="D2661" s="58">
        <v>22026003857</v>
      </c>
      <c r="E2661" s="59" t="s">
        <v>569</v>
      </c>
      <c r="F2661" s="61">
        <v>335.17</v>
      </c>
      <c r="G2661" s="59" t="s">
        <v>13</v>
      </c>
      <c r="H2661" s="59" t="s">
        <v>4125</v>
      </c>
      <c r="I2661" s="62">
        <v>220</v>
      </c>
      <c r="J2661" s="59" t="s">
        <v>455</v>
      </c>
      <c r="K2661" s="59" t="s">
        <v>455</v>
      </c>
      <c r="L2661" s="59" t="s">
        <v>456</v>
      </c>
      <c r="M2661" s="59" t="s">
        <v>467</v>
      </c>
      <c r="N2661" s="59" t="s">
        <v>468</v>
      </c>
      <c r="O2661" s="65" t="s">
        <v>281</v>
      </c>
      <c r="P2661" s="65" t="s">
        <v>3366</v>
      </c>
      <c r="Q2661" s="45" t="s">
        <v>396</v>
      </c>
      <c r="R2661" s="32" t="s">
        <v>231</v>
      </c>
      <c r="S2661" s="45" t="s">
        <v>75</v>
      </c>
      <c r="T2661" s="42" t="str">
        <f>VLOOKUP(Tabla1[[#This Row],[AREA]],Hoja1!A:B,2,FALSE)</f>
        <v>10. Personas mayores, familia y servicios sociales</v>
      </c>
      <c r="U2661" s="45" t="s">
        <v>130</v>
      </c>
      <c r="V2661" s="42" t="str">
        <f>VLOOKUP(Tabla1[[#This Row],[PROGRAMA]],Hoja1!A:B,2,FALSE)</f>
        <v>2311. Intervención social</v>
      </c>
      <c r="W2661" s="45">
        <v>21</v>
      </c>
      <c r="X2661" s="45">
        <v>213</v>
      </c>
    </row>
    <row r="2662" spans="1:24" x14ac:dyDescent="0.25">
      <c r="A2662" s="58">
        <v>220260011512</v>
      </c>
      <c r="B2662" s="59" t="s">
        <v>485</v>
      </c>
      <c r="C2662" s="60">
        <v>46121</v>
      </c>
      <c r="D2662" s="58">
        <v>22026000434</v>
      </c>
      <c r="E2662" s="59" t="s">
        <v>726</v>
      </c>
      <c r="F2662" s="61">
        <v>332.38</v>
      </c>
      <c r="G2662" s="59" t="s">
        <v>1478</v>
      </c>
      <c r="H2662" s="59" t="s">
        <v>4126</v>
      </c>
      <c r="I2662" s="62">
        <v>300</v>
      </c>
      <c r="J2662" s="59" t="s">
        <v>455</v>
      </c>
      <c r="K2662" s="59" t="s">
        <v>494</v>
      </c>
      <c r="L2662" s="59" t="s">
        <v>473</v>
      </c>
      <c r="M2662" s="59" t="s">
        <v>457</v>
      </c>
      <c r="N2662" s="59" t="s">
        <v>458</v>
      </c>
      <c r="O2662" s="65" t="s">
        <v>276</v>
      </c>
      <c r="P2662" s="65" t="s">
        <v>3366</v>
      </c>
      <c r="Q2662" s="45" t="s">
        <v>396</v>
      </c>
      <c r="R2662" s="32" t="s">
        <v>231</v>
      </c>
      <c r="S2662" s="45" t="s">
        <v>69</v>
      </c>
      <c r="T2662" s="42" t="str">
        <f>VLOOKUP(Tabla1[[#This Row],[AREA]],Hoja1!A:B,2,FALSE)</f>
        <v>03. Participación ciudadana y deportes</v>
      </c>
      <c r="U2662" s="45" t="s">
        <v>192</v>
      </c>
      <c r="V2662" s="42" t="str">
        <f>VLOOKUP(Tabla1[[#This Row],[PROGRAMA]],Hoja1!A:B,2,FALSE)</f>
        <v>9241. Participación ciudadana</v>
      </c>
      <c r="W2662" s="45">
        <v>21</v>
      </c>
      <c r="X2662" s="45">
        <v>213</v>
      </c>
    </row>
    <row r="2663" spans="1:24" x14ac:dyDescent="0.25">
      <c r="A2663" s="58">
        <v>220260011019</v>
      </c>
      <c r="B2663" s="59" t="s">
        <v>451</v>
      </c>
      <c r="C2663" s="60">
        <v>46119</v>
      </c>
      <c r="D2663" s="58">
        <v>22026003173</v>
      </c>
      <c r="E2663" s="59" t="s">
        <v>517</v>
      </c>
      <c r="F2663" s="61">
        <v>329.99</v>
      </c>
      <c r="G2663" s="59" t="s">
        <v>4127</v>
      </c>
      <c r="H2663" s="59" t="s">
        <v>4128</v>
      </c>
      <c r="I2663" s="62">
        <v>220</v>
      </c>
      <c r="J2663" s="59" t="s">
        <v>4129</v>
      </c>
      <c r="K2663" s="59" t="s">
        <v>4130</v>
      </c>
      <c r="L2663" s="59" t="s">
        <v>473</v>
      </c>
      <c r="M2663" s="59" t="s">
        <v>467</v>
      </c>
      <c r="N2663" s="59" t="s">
        <v>468</v>
      </c>
      <c r="O2663" s="65" t="s">
        <v>281</v>
      </c>
      <c r="P2663" s="65" t="s">
        <v>3366</v>
      </c>
      <c r="Q2663" s="45" t="s">
        <v>396</v>
      </c>
      <c r="R2663" s="32" t="s">
        <v>231</v>
      </c>
      <c r="S2663" s="45" t="s">
        <v>71</v>
      </c>
      <c r="T2663" s="42" t="str">
        <f>VLOOKUP(Tabla1[[#This Row],[AREA]],Hoja1!A:B,2,FALSE)</f>
        <v>06. Educación y cultura</v>
      </c>
      <c r="U2663" s="45" t="s">
        <v>153</v>
      </c>
      <c r="V2663" s="42" t="str">
        <f>VLOOKUP(Tabla1[[#This Row],[PROGRAMA]],Hoja1!A:B,2,FALSE)</f>
        <v>3321. Bibliotecas públicas</v>
      </c>
      <c r="W2663" s="45">
        <v>22</v>
      </c>
      <c r="X2663" s="45">
        <v>22001</v>
      </c>
    </row>
    <row r="2664" spans="1:24" x14ac:dyDescent="0.25">
      <c r="A2664" s="58">
        <v>220260020177</v>
      </c>
      <c r="B2664" s="59" t="s">
        <v>451</v>
      </c>
      <c r="C2664" s="60">
        <v>46171</v>
      </c>
      <c r="D2664" s="58">
        <v>22026004218</v>
      </c>
      <c r="E2664" s="59" t="s">
        <v>1028</v>
      </c>
      <c r="F2664" s="61">
        <v>325.04000000000002</v>
      </c>
      <c r="G2664" s="59" t="s">
        <v>284</v>
      </c>
      <c r="H2664" s="59" t="s">
        <v>4131</v>
      </c>
      <c r="I2664" s="62">
        <v>220</v>
      </c>
      <c r="J2664" s="59" t="s">
        <v>455</v>
      </c>
      <c r="K2664" s="59" t="s">
        <v>455</v>
      </c>
      <c r="L2664" s="59" t="s">
        <v>473</v>
      </c>
      <c r="M2664" s="59" t="s">
        <v>467</v>
      </c>
      <c r="N2664" s="59" t="s">
        <v>468</v>
      </c>
      <c r="O2664" s="65" t="s">
        <v>281</v>
      </c>
      <c r="P2664" s="65" t="s">
        <v>3366</v>
      </c>
      <c r="Q2664" s="45" t="s">
        <v>396</v>
      </c>
      <c r="R2664" s="32" t="s">
        <v>231</v>
      </c>
      <c r="S2664" s="45" t="s">
        <v>69</v>
      </c>
      <c r="T2664" s="42" t="str">
        <f>VLOOKUP(Tabla1[[#This Row],[AREA]],Hoja1!A:B,2,FALSE)</f>
        <v>03. Participación ciudadana y deportes</v>
      </c>
      <c r="U2664" s="45" t="s">
        <v>192</v>
      </c>
      <c r="V2664" s="42" t="str">
        <f>VLOOKUP(Tabla1[[#This Row],[PROGRAMA]],Hoja1!A:B,2,FALSE)</f>
        <v>9241. Participación ciudadana</v>
      </c>
      <c r="W2664" s="45">
        <v>22</v>
      </c>
      <c r="X2664" s="45">
        <v>22602</v>
      </c>
    </row>
    <row r="2665" spans="1:24" x14ac:dyDescent="0.25">
      <c r="A2665" s="58">
        <v>220260016173</v>
      </c>
      <c r="B2665" s="59" t="s">
        <v>451</v>
      </c>
      <c r="C2665" s="60">
        <v>46157</v>
      </c>
      <c r="D2665" s="58">
        <v>22026003779</v>
      </c>
      <c r="E2665" s="59" t="s">
        <v>617</v>
      </c>
      <c r="F2665" s="61">
        <v>320.5</v>
      </c>
      <c r="G2665" s="59" t="s">
        <v>282</v>
      </c>
      <c r="H2665" s="59" t="s">
        <v>4132</v>
      </c>
      <c r="I2665" s="62">
        <v>220</v>
      </c>
      <c r="J2665" s="59" t="s">
        <v>455</v>
      </c>
      <c r="K2665" s="59" t="s">
        <v>455</v>
      </c>
      <c r="L2665" s="59" t="s">
        <v>456</v>
      </c>
      <c r="M2665" s="59" t="s">
        <v>467</v>
      </c>
      <c r="N2665" s="59" t="s">
        <v>468</v>
      </c>
      <c r="O2665" s="65" t="s">
        <v>281</v>
      </c>
      <c r="P2665" s="65" t="s">
        <v>3366</v>
      </c>
      <c r="Q2665" s="45" t="s">
        <v>396</v>
      </c>
      <c r="R2665" s="32" t="s">
        <v>231</v>
      </c>
      <c r="S2665" s="45" t="s">
        <v>75</v>
      </c>
      <c r="T2665" s="42" t="str">
        <f>VLOOKUP(Tabla1[[#This Row],[AREA]],Hoja1!A:B,2,FALSE)</f>
        <v>10. Personas mayores, familia y servicios sociales</v>
      </c>
      <c r="U2665" s="45" t="s">
        <v>132</v>
      </c>
      <c r="V2665" s="42" t="str">
        <f>VLOOKUP(Tabla1[[#This Row],[PROGRAMA]],Hoja1!A:B,2,FALSE)</f>
        <v>2312. Iniciativas sociales</v>
      </c>
      <c r="W2665" s="45">
        <v>21</v>
      </c>
      <c r="X2665" s="45">
        <v>213</v>
      </c>
    </row>
    <row r="2666" spans="1:24" x14ac:dyDescent="0.25">
      <c r="A2666" s="58">
        <v>220260016069</v>
      </c>
      <c r="B2666" s="59" t="s">
        <v>451</v>
      </c>
      <c r="C2666" s="60">
        <v>46156</v>
      </c>
      <c r="D2666" s="58">
        <v>22026003782</v>
      </c>
      <c r="E2666" s="59" t="s">
        <v>617</v>
      </c>
      <c r="F2666" s="61">
        <v>319.44</v>
      </c>
      <c r="G2666" s="59" t="s">
        <v>1797</v>
      </c>
      <c r="H2666" s="59" t="s">
        <v>4133</v>
      </c>
      <c r="I2666" s="62">
        <v>220</v>
      </c>
      <c r="J2666" s="59" t="s">
        <v>455</v>
      </c>
      <c r="K2666" s="59" t="s">
        <v>455</v>
      </c>
      <c r="L2666" s="59" t="s">
        <v>473</v>
      </c>
      <c r="M2666" s="59" t="s">
        <v>467</v>
      </c>
      <c r="N2666" s="59" t="s">
        <v>468</v>
      </c>
      <c r="O2666" s="65" t="s">
        <v>281</v>
      </c>
      <c r="P2666" s="65" t="s">
        <v>3366</v>
      </c>
      <c r="Q2666" s="45" t="s">
        <v>396</v>
      </c>
      <c r="R2666" s="32" t="s">
        <v>231</v>
      </c>
      <c r="S2666" s="45" t="s">
        <v>75</v>
      </c>
      <c r="T2666" s="42" t="str">
        <f>VLOOKUP(Tabla1[[#This Row],[AREA]],Hoja1!A:B,2,FALSE)</f>
        <v>10. Personas mayores, familia y servicios sociales</v>
      </c>
      <c r="U2666" s="45" t="s">
        <v>132</v>
      </c>
      <c r="V2666" s="42" t="str">
        <f>VLOOKUP(Tabla1[[#This Row],[PROGRAMA]],Hoja1!A:B,2,FALSE)</f>
        <v>2312. Iniciativas sociales</v>
      </c>
      <c r="W2666" s="45">
        <v>21</v>
      </c>
      <c r="X2666" s="45">
        <v>213</v>
      </c>
    </row>
    <row r="2667" spans="1:24" x14ac:dyDescent="0.25">
      <c r="A2667" s="58">
        <v>220260016054</v>
      </c>
      <c r="B2667" s="59" t="s">
        <v>451</v>
      </c>
      <c r="C2667" s="60">
        <v>46156</v>
      </c>
      <c r="D2667" s="58">
        <v>22026003774</v>
      </c>
      <c r="E2667" s="59" t="s">
        <v>517</v>
      </c>
      <c r="F2667" s="61">
        <v>318.85000000000002</v>
      </c>
      <c r="G2667" s="59" t="s">
        <v>4134</v>
      </c>
      <c r="H2667" s="59" t="s">
        <v>4135</v>
      </c>
      <c r="I2667" s="62">
        <v>220</v>
      </c>
      <c r="J2667" s="59" t="s">
        <v>494</v>
      </c>
      <c r="K2667" s="59" t="s">
        <v>494</v>
      </c>
      <c r="L2667" s="59" t="s">
        <v>473</v>
      </c>
      <c r="M2667" s="59" t="s">
        <v>467</v>
      </c>
      <c r="N2667" s="59" t="s">
        <v>468</v>
      </c>
      <c r="O2667" s="65" t="s">
        <v>281</v>
      </c>
      <c r="P2667" s="65" t="s">
        <v>3366</v>
      </c>
      <c r="Q2667" s="45" t="s">
        <v>396</v>
      </c>
      <c r="R2667" s="32" t="s">
        <v>231</v>
      </c>
      <c r="S2667" s="45" t="s">
        <v>71</v>
      </c>
      <c r="T2667" s="42" t="str">
        <f>VLOOKUP(Tabla1[[#This Row],[AREA]],Hoja1!A:B,2,FALSE)</f>
        <v>06. Educación y cultura</v>
      </c>
      <c r="U2667" s="45" t="s">
        <v>153</v>
      </c>
      <c r="V2667" s="42" t="str">
        <f>VLOOKUP(Tabla1[[#This Row],[PROGRAMA]],Hoja1!A:B,2,FALSE)</f>
        <v>3321. Bibliotecas públicas</v>
      </c>
      <c r="W2667" s="45">
        <v>22</v>
      </c>
      <c r="X2667" s="45">
        <v>22001</v>
      </c>
    </row>
    <row r="2668" spans="1:24" x14ac:dyDescent="0.25">
      <c r="A2668" s="58">
        <v>220260012421</v>
      </c>
      <c r="B2668" s="59" t="s">
        <v>485</v>
      </c>
      <c r="C2668" s="60">
        <v>46132</v>
      </c>
      <c r="D2668" s="58">
        <v>22026000868</v>
      </c>
      <c r="E2668" s="59" t="s">
        <v>1199</v>
      </c>
      <c r="F2668" s="61">
        <v>311.68</v>
      </c>
      <c r="G2668" s="59" t="s">
        <v>2001</v>
      </c>
      <c r="H2668" s="59" t="s">
        <v>4136</v>
      </c>
      <c r="I2668" s="62">
        <v>300</v>
      </c>
      <c r="J2668" s="59" t="s">
        <v>455</v>
      </c>
      <c r="K2668" s="59" t="s">
        <v>455</v>
      </c>
      <c r="L2668" s="59" t="s">
        <v>473</v>
      </c>
      <c r="M2668" s="59" t="s">
        <v>457</v>
      </c>
      <c r="N2668" s="59" t="s">
        <v>458</v>
      </c>
      <c r="O2668" s="65" t="s">
        <v>280</v>
      </c>
      <c r="P2668" s="65" t="s">
        <v>3366</v>
      </c>
      <c r="Q2668" s="45" t="s">
        <v>396</v>
      </c>
      <c r="R2668" s="32" t="s">
        <v>231</v>
      </c>
      <c r="S2668" s="45" t="s">
        <v>68</v>
      </c>
      <c r="T2668" s="42" t="str">
        <f>VLOOKUP(Tabla1[[#This Row],[AREA]],Hoja1!A:B,2,FALSE)</f>
        <v>02. Urbanismo y vivienda</v>
      </c>
      <c r="U2668" s="45" t="s">
        <v>197</v>
      </c>
      <c r="V2668" s="42" t="str">
        <f>VLOOKUP(Tabla1[[#This Row],[PROGRAMA]],Hoja1!A:B,2,FALSE)</f>
        <v>9332. Mantenimiento de edificios e instalaciones municipales</v>
      </c>
      <c r="W2668" s="45">
        <v>21</v>
      </c>
      <c r="X2668" s="45">
        <v>212</v>
      </c>
    </row>
    <row r="2669" spans="1:24" x14ac:dyDescent="0.25">
      <c r="A2669" s="58">
        <v>220260014408</v>
      </c>
      <c r="B2669" s="59" t="s">
        <v>451</v>
      </c>
      <c r="C2669" s="60">
        <v>46141</v>
      </c>
      <c r="D2669" s="58">
        <v>22026003660</v>
      </c>
      <c r="E2669" s="59" t="s">
        <v>537</v>
      </c>
      <c r="F2669" s="61">
        <v>311.32</v>
      </c>
      <c r="G2669" s="59" t="s">
        <v>4137</v>
      </c>
      <c r="H2669" s="59" t="s">
        <v>4138</v>
      </c>
      <c r="I2669" s="62">
        <v>220</v>
      </c>
      <c r="J2669" s="59" t="s">
        <v>4139</v>
      </c>
      <c r="K2669" s="59" t="s">
        <v>4139</v>
      </c>
      <c r="L2669" s="59" t="s">
        <v>473</v>
      </c>
      <c r="M2669" s="59" t="s">
        <v>467</v>
      </c>
      <c r="N2669" s="59" t="s">
        <v>468</v>
      </c>
      <c r="O2669" s="65" t="s">
        <v>281</v>
      </c>
      <c r="P2669" s="65" t="s">
        <v>3366</v>
      </c>
      <c r="Q2669" s="45" t="s">
        <v>396</v>
      </c>
      <c r="R2669" s="32" t="s">
        <v>231</v>
      </c>
      <c r="S2669" s="45" t="s">
        <v>262</v>
      </c>
      <c r="T2669" s="42" t="str">
        <f>VLOOKUP(Tabla1[[#This Row],[AREA]],Hoja1!A:B,2,FALSE)</f>
        <v>11. Salud pública y seguridad ciudadana</v>
      </c>
      <c r="U2669" s="45" t="s">
        <v>112</v>
      </c>
      <c r="V2669" s="42" t="str">
        <f>VLOOKUP(Tabla1[[#This Row],[PROGRAMA]],Hoja1!A:B,2,FALSE)</f>
        <v>1361. Prevención y extinción de incencios</v>
      </c>
      <c r="W2669" s="45">
        <v>22</v>
      </c>
      <c r="X2669" s="45">
        <v>22199</v>
      </c>
    </row>
    <row r="2670" spans="1:24" x14ac:dyDescent="0.25">
      <c r="A2670" s="58">
        <v>220260012893</v>
      </c>
      <c r="B2670" s="59" t="s">
        <v>451</v>
      </c>
      <c r="C2670" s="60">
        <v>46134</v>
      </c>
      <c r="D2670" s="58">
        <v>22026003508</v>
      </c>
      <c r="E2670" s="59" t="s">
        <v>682</v>
      </c>
      <c r="F2670" s="61">
        <v>308.55</v>
      </c>
      <c r="G2670" s="59" t="s">
        <v>330</v>
      </c>
      <c r="H2670" s="59" t="s">
        <v>4140</v>
      </c>
      <c r="I2670" s="62">
        <v>220</v>
      </c>
      <c r="J2670" s="59" t="s">
        <v>455</v>
      </c>
      <c r="K2670" s="59" t="s">
        <v>455</v>
      </c>
      <c r="L2670" s="59" t="s">
        <v>456</v>
      </c>
      <c r="M2670" s="59" t="s">
        <v>467</v>
      </c>
      <c r="N2670" s="59" t="s">
        <v>468</v>
      </c>
      <c r="O2670" s="65" t="s">
        <v>281</v>
      </c>
      <c r="P2670" s="65" t="s">
        <v>3366</v>
      </c>
      <c r="Q2670" s="45" t="s">
        <v>396</v>
      </c>
      <c r="R2670" s="32" t="s">
        <v>231</v>
      </c>
      <c r="S2670" s="45" t="s">
        <v>262</v>
      </c>
      <c r="T2670" s="42" t="str">
        <f>VLOOKUP(Tabla1[[#This Row],[AREA]],Hoja1!A:B,2,FALSE)</f>
        <v>11. Salud pública y seguridad ciudadana</v>
      </c>
      <c r="U2670" s="45" t="s">
        <v>121</v>
      </c>
      <c r="V2670" s="42" t="str">
        <f>VLOOKUP(Tabla1[[#This Row],[PROGRAMA]],Hoja1!A:B,2,FALSE)</f>
        <v>1631. Limpieza viaria</v>
      </c>
      <c r="W2670" s="45">
        <v>22</v>
      </c>
      <c r="X2670" s="45">
        <v>22700</v>
      </c>
    </row>
    <row r="2671" spans="1:24" x14ac:dyDescent="0.25">
      <c r="A2671" s="58">
        <v>220260011814</v>
      </c>
      <c r="B2671" s="59" t="s">
        <v>451</v>
      </c>
      <c r="C2671" s="60">
        <v>46122</v>
      </c>
      <c r="D2671" s="58">
        <v>22026003342</v>
      </c>
      <c r="E2671" s="59" t="s">
        <v>726</v>
      </c>
      <c r="F2671" s="61">
        <v>302.5</v>
      </c>
      <c r="G2671" s="59" t="s">
        <v>402</v>
      </c>
      <c r="H2671" s="59" t="s">
        <v>4141</v>
      </c>
      <c r="I2671" s="62">
        <v>220</v>
      </c>
      <c r="J2671" s="59" t="s">
        <v>455</v>
      </c>
      <c r="K2671" s="59" t="s">
        <v>455</v>
      </c>
      <c r="L2671" s="59" t="s">
        <v>456</v>
      </c>
      <c r="M2671" s="59" t="s">
        <v>467</v>
      </c>
      <c r="N2671" s="59" t="s">
        <v>468</v>
      </c>
      <c r="O2671" s="65" t="s">
        <v>281</v>
      </c>
      <c r="P2671" s="65" t="s">
        <v>3366</v>
      </c>
      <c r="Q2671" s="45" t="s">
        <v>396</v>
      </c>
      <c r="R2671" s="32" t="s">
        <v>231</v>
      </c>
      <c r="S2671" s="45" t="s">
        <v>69</v>
      </c>
      <c r="T2671" s="42" t="str">
        <f>VLOOKUP(Tabla1[[#This Row],[AREA]],Hoja1!A:B,2,FALSE)</f>
        <v>03. Participación ciudadana y deportes</v>
      </c>
      <c r="U2671" s="45" t="s">
        <v>192</v>
      </c>
      <c r="V2671" s="42" t="str">
        <f>VLOOKUP(Tabla1[[#This Row],[PROGRAMA]],Hoja1!A:B,2,FALSE)</f>
        <v>9241. Participación ciudadana</v>
      </c>
      <c r="W2671" s="45">
        <v>21</v>
      </c>
      <c r="X2671" s="45">
        <v>213</v>
      </c>
    </row>
    <row r="2672" spans="1:24" x14ac:dyDescent="0.25">
      <c r="A2672" s="58">
        <v>220260011106</v>
      </c>
      <c r="B2672" s="59" t="s">
        <v>451</v>
      </c>
      <c r="C2672" s="60">
        <v>46120</v>
      </c>
      <c r="D2672" s="58">
        <v>22026003121</v>
      </c>
      <c r="E2672" s="59" t="s">
        <v>4142</v>
      </c>
      <c r="F2672" s="61">
        <v>302.44</v>
      </c>
      <c r="G2672" s="59" t="s">
        <v>344</v>
      </c>
      <c r="H2672" s="59" t="s">
        <v>4143</v>
      </c>
      <c r="I2672" s="62">
        <v>220</v>
      </c>
      <c r="J2672" s="59" t="s">
        <v>455</v>
      </c>
      <c r="K2672" s="59" t="s">
        <v>455</v>
      </c>
      <c r="L2672" s="59" t="s">
        <v>473</v>
      </c>
      <c r="M2672" s="59" t="s">
        <v>467</v>
      </c>
      <c r="N2672" s="59" t="s">
        <v>468</v>
      </c>
      <c r="O2672" s="65" t="s">
        <v>281</v>
      </c>
      <c r="P2672" s="65" t="s">
        <v>3366</v>
      </c>
      <c r="Q2672" s="45" t="s">
        <v>396</v>
      </c>
      <c r="R2672" s="32" t="s">
        <v>231</v>
      </c>
      <c r="S2672" s="45" t="s">
        <v>73</v>
      </c>
      <c r="T2672" s="42" t="str">
        <f>VLOOKUP(Tabla1[[#This Row],[AREA]],Hoja1!A:B,2,FALSE)</f>
        <v>08. Tráfico y movilidad</v>
      </c>
      <c r="U2672" s="45" t="s">
        <v>108</v>
      </c>
      <c r="V2672" s="42" t="str">
        <f>VLOOKUP(Tabla1[[#This Row],[PROGRAMA]],Hoja1!A:B,2,FALSE)</f>
        <v>1341. Movilidad</v>
      </c>
      <c r="W2672" s="45">
        <v>21</v>
      </c>
      <c r="X2672" s="45">
        <v>214</v>
      </c>
    </row>
    <row r="2673" spans="1:24" x14ac:dyDescent="0.25">
      <c r="A2673" s="58">
        <v>220260010810</v>
      </c>
      <c r="B2673" s="59" t="s">
        <v>451</v>
      </c>
      <c r="C2673" s="60">
        <v>46118</v>
      </c>
      <c r="D2673" s="58">
        <v>22026003057</v>
      </c>
      <c r="E2673" s="59" t="s">
        <v>4144</v>
      </c>
      <c r="F2673" s="61">
        <v>300</v>
      </c>
      <c r="G2673" s="59" t="s">
        <v>284</v>
      </c>
      <c r="H2673" s="59" t="s">
        <v>4145</v>
      </c>
      <c r="I2673" s="62">
        <v>220</v>
      </c>
      <c r="J2673" s="59" t="s">
        <v>455</v>
      </c>
      <c r="K2673" s="59" t="s">
        <v>455</v>
      </c>
      <c r="L2673" s="59" t="s">
        <v>473</v>
      </c>
      <c r="M2673" s="59" t="s">
        <v>467</v>
      </c>
      <c r="N2673" s="59" t="s">
        <v>468</v>
      </c>
      <c r="O2673" s="65" t="s">
        <v>281</v>
      </c>
      <c r="P2673" s="65" t="s">
        <v>3366</v>
      </c>
      <c r="Q2673" s="45" t="s">
        <v>396</v>
      </c>
      <c r="R2673" s="32" t="s">
        <v>231</v>
      </c>
      <c r="S2673" s="45" t="s">
        <v>71</v>
      </c>
      <c r="T2673" s="42" t="str">
        <f>VLOOKUP(Tabla1[[#This Row],[AREA]],Hoja1!A:B,2,FALSE)</f>
        <v>06. Educación y cultura</v>
      </c>
      <c r="U2673" s="45" t="s">
        <v>149</v>
      </c>
      <c r="V2673" s="42" t="str">
        <f>VLOOKUP(Tabla1[[#This Row],[PROGRAMA]],Hoja1!A:B,2,FALSE)</f>
        <v>3261. Servicios complementarios de educación</v>
      </c>
      <c r="W2673" s="45">
        <v>22</v>
      </c>
      <c r="X2673" s="45">
        <v>22699</v>
      </c>
    </row>
    <row r="2674" spans="1:24" x14ac:dyDescent="0.25">
      <c r="A2674" s="58">
        <v>220260018565</v>
      </c>
      <c r="B2674" s="59" t="s">
        <v>451</v>
      </c>
      <c r="C2674" s="60">
        <v>46168</v>
      </c>
      <c r="D2674" s="58">
        <v>22026004001</v>
      </c>
      <c r="E2674" s="59" t="s">
        <v>665</v>
      </c>
      <c r="F2674" s="61">
        <v>300</v>
      </c>
      <c r="G2674" s="59" t="s">
        <v>1315</v>
      </c>
      <c r="H2674" s="59" t="s">
        <v>4146</v>
      </c>
      <c r="I2674" s="62">
        <v>220</v>
      </c>
      <c r="J2674" s="59" t="s">
        <v>455</v>
      </c>
      <c r="K2674" s="59" t="s">
        <v>455</v>
      </c>
      <c r="L2674" s="59" t="s">
        <v>456</v>
      </c>
      <c r="M2674" s="59" t="s">
        <v>467</v>
      </c>
      <c r="N2674" s="59" t="s">
        <v>468</v>
      </c>
      <c r="O2674" s="65" t="s">
        <v>281</v>
      </c>
      <c r="P2674" s="65" t="s">
        <v>3366</v>
      </c>
      <c r="Q2674" s="45" t="s">
        <v>396</v>
      </c>
      <c r="R2674" s="32" t="s">
        <v>231</v>
      </c>
      <c r="S2674" s="45" t="s">
        <v>66</v>
      </c>
      <c r="T2674" s="42" t="str">
        <f>VLOOKUP(Tabla1[[#This Row],[AREA]],Hoja1!A:B,2,FALSE)</f>
        <v>01. Alcaldía</v>
      </c>
      <c r="U2674" s="45" t="s">
        <v>265</v>
      </c>
      <c r="V2674" s="42" t="str">
        <f>VLOOKUP(Tabla1[[#This Row],[PROGRAMA]],Hoja1!A:B,2,FALSE)</f>
        <v>4331. Desarrollo empresarial</v>
      </c>
      <c r="W2674" s="45">
        <v>22</v>
      </c>
      <c r="X2674" s="45">
        <v>22799</v>
      </c>
    </row>
    <row r="2675" spans="1:24" x14ac:dyDescent="0.25">
      <c r="A2675" s="58">
        <v>220260011523</v>
      </c>
      <c r="B2675" s="59" t="s">
        <v>451</v>
      </c>
      <c r="C2675" s="60">
        <v>46121</v>
      </c>
      <c r="D2675" s="58">
        <v>22026003265</v>
      </c>
      <c r="E2675" s="59" t="s">
        <v>2586</v>
      </c>
      <c r="F2675" s="61">
        <v>299.48</v>
      </c>
      <c r="G2675" s="59" t="s">
        <v>342</v>
      </c>
      <c r="H2675" s="59" t="s">
        <v>4147</v>
      </c>
      <c r="I2675" s="62">
        <v>220</v>
      </c>
      <c r="J2675" s="59" t="s">
        <v>455</v>
      </c>
      <c r="K2675" s="59" t="s">
        <v>455</v>
      </c>
      <c r="L2675" s="59" t="s">
        <v>473</v>
      </c>
      <c r="M2675" s="59" t="s">
        <v>467</v>
      </c>
      <c r="N2675" s="59" t="s">
        <v>468</v>
      </c>
      <c r="O2675" s="65" t="s">
        <v>281</v>
      </c>
      <c r="P2675" s="65" t="s">
        <v>3366</v>
      </c>
      <c r="Q2675" s="45" t="s">
        <v>396</v>
      </c>
      <c r="R2675" s="32" t="s">
        <v>231</v>
      </c>
      <c r="S2675" s="45" t="s">
        <v>75</v>
      </c>
      <c r="T2675" s="42" t="str">
        <f>VLOOKUP(Tabla1[[#This Row],[AREA]],Hoja1!A:B,2,FALSE)</f>
        <v>10. Personas mayores, familia y servicios sociales</v>
      </c>
      <c r="U2675" s="45" t="s">
        <v>132</v>
      </c>
      <c r="V2675" s="42" t="str">
        <f>VLOOKUP(Tabla1[[#This Row],[PROGRAMA]],Hoja1!A:B,2,FALSE)</f>
        <v>2312. Iniciativas sociales</v>
      </c>
      <c r="W2675" s="45">
        <v>22</v>
      </c>
      <c r="X2675" s="45">
        <v>22617</v>
      </c>
    </row>
    <row r="2676" spans="1:24" x14ac:dyDescent="0.25">
      <c r="A2676" s="58">
        <v>220260012431</v>
      </c>
      <c r="B2676" s="59" t="s">
        <v>485</v>
      </c>
      <c r="C2676" s="60">
        <v>46132</v>
      </c>
      <c r="D2676" s="58">
        <v>22026000866</v>
      </c>
      <c r="E2676" s="59" t="s">
        <v>2854</v>
      </c>
      <c r="F2676" s="61">
        <v>296.22000000000003</v>
      </c>
      <c r="G2676" s="59" t="s">
        <v>2661</v>
      </c>
      <c r="H2676" s="59" t="s">
        <v>4148</v>
      </c>
      <c r="I2676" s="62">
        <v>300</v>
      </c>
      <c r="J2676" s="59" t="s">
        <v>1349</v>
      </c>
      <c r="K2676" s="59" t="s">
        <v>455</v>
      </c>
      <c r="L2676" s="59" t="s">
        <v>456</v>
      </c>
      <c r="M2676" s="59" t="s">
        <v>457</v>
      </c>
      <c r="N2676" s="59" t="s">
        <v>458</v>
      </c>
      <c r="O2676" s="65" t="s">
        <v>280</v>
      </c>
      <c r="P2676" s="65" t="s">
        <v>3366</v>
      </c>
      <c r="Q2676" s="45" t="s">
        <v>396</v>
      </c>
      <c r="R2676" s="32" t="s">
        <v>231</v>
      </c>
      <c r="S2676" s="45" t="s">
        <v>68</v>
      </c>
      <c r="T2676" s="42" t="str">
        <f>VLOOKUP(Tabla1[[#This Row],[AREA]],Hoja1!A:B,2,FALSE)</f>
        <v>02. Urbanismo y vivienda</v>
      </c>
      <c r="U2676" s="45" t="s">
        <v>197</v>
      </c>
      <c r="V2676" s="42" t="str">
        <f>VLOOKUP(Tabla1[[#This Row],[PROGRAMA]],Hoja1!A:B,2,FALSE)</f>
        <v>9332. Mantenimiento de edificios e instalaciones municipales</v>
      </c>
      <c r="W2676" s="45">
        <v>21</v>
      </c>
      <c r="X2676" s="45">
        <v>214</v>
      </c>
    </row>
    <row r="2677" spans="1:24" x14ac:dyDescent="0.25">
      <c r="A2677" s="58">
        <v>220260017598</v>
      </c>
      <c r="B2677" s="59" t="s">
        <v>451</v>
      </c>
      <c r="C2677" s="60">
        <v>46163</v>
      </c>
      <c r="D2677" s="58">
        <v>22026003559</v>
      </c>
      <c r="E2677" s="59" t="s">
        <v>3238</v>
      </c>
      <c r="F2677" s="61">
        <v>292.82</v>
      </c>
      <c r="G2677" s="59" t="s">
        <v>296</v>
      </c>
      <c r="H2677" s="59" t="s">
        <v>4149</v>
      </c>
      <c r="I2677" s="62">
        <v>220</v>
      </c>
      <c r="J2677" s="59" t="s">
        <v>455</v>
      </c>
      <c r="K2677" s="59" t="s">
        <v>455</v>
      </c>
      <c r="L2677" s="59" t="s">
        <v>473</v>
      </c>
      <c r="M2677" s="59" t="s">
        <v>467</v>
      </c>
      <c r="N2677" s="59" t="s">
        <v>468</v>
      </c>
      <c r="O2677" s="65" t="s">
        <v>281</v>
      </c>
      <c r="P2677" s="65" t="s">
        <v>3366</v>
      </c>
      <c r="Q2677" s="45" t="s">
        <v>396</v>
      </c>
      <c r="R2677" s="32" t="s">
        <v>231</v>
      </c>
      <c r="S2677" s="45" t="s">
        <v>66</v>
      </c>
      <c r="T2677" s="42" t="str">
        <f>VLOOKUP(Tabla1[[#This Row],[AREA]],Hoja1!A:B,2,FALSE)</f>
        <v>01. Alcaldía</v>
      </c>
      <c r="U2677" s="45" t="s">
        <v>185</v>
      </c>
      <c r="V2677" s="42" t="str">
        <f>VLOOKUP(Tabla1[[#This Row],[PROGRAMA]],Hoja1!A:B,2,FALSE)</f>
        <v>9203. Unidad de régimen interior</v>
      </c>
      <c r="W2677" s="45">
        <v>22</v>
      </c>
      <c r="X2677" s="45">
        <v>22699</v>
      </c>
    </row>
    <row r="2678" spans="1:24" x14ac:dyDescent="0.25">
      <c r="A2678" s="58">
        <v>220260011538</v>
      </c>
      <c r="B2678" s="59" t="s">
        <v>451</v>
      </c>
      <c r="C2678" s="60">
        <v>46121</v>
      </c>
      <c r="D2678" s="58">
        <v>22026003288</v>
      </c>
      <c r="E2678" s="59" t="s">
        <v>581</v>
      </c>
      <c r="F2678" s="61">
        <v>290.39999999999998</v>
      </c>
      <c r="G2678" s="59" t="s">
        <v>3731</v>
      </c>
      <c r="H2678" s="59" t="s">
        <v>4150</v>
      </c>
      <c r="I2678" s="62">
        <v>220</v>
      </c>
      <c r="J2678" s="59" t="s">
        <v>455</v>
      </c>
      <c r="K2678" s="59" t="s">
        <v>455</v>
      </c>
      <c r="L2678" s="59" t="s">
        <v>456</v>
      </c>
      <c r="M2678" s="59" t="s">
        <v>467</v>
      </c>
      <c r="N2678" s="59" t="s">
        <v>468</v>
      </c>
      <c r="O2678" s="65" t="s">
        <v>281</v>
      </c>
      <c r="P2678" s="65" t="s">
        <v>3366</v>
      </c>
      <c r="Q2678" s="45" t="s">
        <v>396</v>
      </c>
      <c r="R2678" s="32" t="s">
        <v>231</v>
      </c>
      <c r="S2678" s="45" t="s">
        <v>262</v>
      </c>
      <c r="T2678" s="42" t="str">
        <f>VLOOKUP(Tabla1[[#This Row],[AREA]],Hoja1!A:B,2,FALSE)</f>
        <v>11. Salud pública y seguridad ciudadana</v>
      </c>
      <c r="U2678" s="45" t="s">
        <v>112</v>
      </c>
      <c r="V2678" s="42" t="str">
        <f>VLOOKUP(Tabla1[[#This Row],[PROGRAMA]],Hoja1!A:B,2,FALSE)</f>
        <v>1361. Prevención y extinción de incencios</v>
      </c>
      <c r="W2678" s="45">
        <v>21</v>
      </c>
      <c r="X2678" s="45">
        <v>213</v>
      </c>
    </row>
    <row r="2679" spans="1:24" x14ac:dyDescent="0.25">
      <c r="A2679" s="58">
        <v>220260019799</v>
      </c>
      <c r="B2679" s="59" t="s">
        <v>485</v>
      </c>
      <c r="C2679" s="60">
        <v>46171</v>
      </c>
      <c r="D2679" s="58">
        <v>22026000434</v>
      </c>
      <c r="E2679" s="59" t="s">
        <v>726</v>
      </c>
      <c r="F2679" s="61">
        <v>290.20999999999998</v>
      </c>
      <c r="G2679" s="59" t="s">
        <v>1478</v>
      </c>
      <c r="H2679" s="59" t="s">
        <v>4151</v>
      </c>
      <c r="I2679" s="62">
        <v>300</v>
      </c>
      <c r="J2679" s="59" t="s">
        <v>455</v>
      </c>
      <c r="K2679" s="59" t="s">
        <v>494</v>
      </c>
      <c r="L2679" s="59" t="s">
        <v>473</v>
      </c>
      <c r="M2679" s="59" t="s">
        <v>457</v>
      </c>
      <c r="N2679" s="59" t="s">
        <v>458</v>
      </c>
      <c r="O2679" s="65" t="s">
        <v>276</v>
      </c>
      <c r="P2679" s="65" t="s">
        <v>3366</v>
      </c>
      <c r="Q2679" s="45" t="s">
        <v>396</v>
      </c>
      <c r="R2679" s="32" t="s">
        <v>231</v>
      </c>
      <c r="S2679" s="45" t="s">
        <v>69</v>
      </c>
      <c r="T2679" s="42" t="str">
        <f>VLOOKUP(Tabla1[[#This Row],[AREA]],Hoja1!A:B,2,FALSE)</f>
        <v>03. Participación ciudadana y deportes</v>
      </c>
      <c r="U2679" s="45" t="s">
        <v>192</v>
      </c>
      <c r="V2679" s="42" t="str">
        <f>VLOOKUP(Tabla1[[#This Row],[PROGRAMA]],Hoja1!A:B,2,FALSE)</f>
        <v>9241. Participación ciudadana</v>
      </c>
      <c r="W2679" s="45">
        <v>21</v>
      </c>
      <c r="X2679" s="45">
        <v>213</v>
      </c>
    </row>
    <row r="2680" spans="1:24" x14ac:dyDescent="0.25">
      <c r="A2680" s="58">
        <v>220260018573</v>
      </c>
      <c r="B2680" s="59" t="s">
        <v>451</v>
      </c>
      <c r="C2680" s="60">
        <v>46168</v>
      </c>
      <c r="D2680" s="58">
        <v>22026004110</v>
      </c>
      <c r="E2680" s="59" t="s">
        <v>581</v>
      </c>
      <c r="F2680" s="61">
        <v>288.70999999999998</v>
      </c>
      <c r="G2680" s="59" t="s">
        <v>398</v>
      </c>
      <c r="H2680" s="59" t="s">
        <v>4152</v>
      </c>
      <c r="I2680" s="62">
        <v>220</v>
      </c>
      <c r="J2680" s="59" t="s">
        <v>455</v>
      </c>
      <c r="K2680" s="59" t="s">
        <v>455</v>
      </c>
      <c r="L2680" s="59" t="s">
        <v>456</v>
      </c>
      <c r="M2680" s="59" t="s">
        <v>467</v>
      </c>
      <c r="N2680" s="59" t="s">
        <v>468</v>
      </c>
      <c r="O2680" s="65" t="s">
        <v>281</v>
      </c>
      <c r="P2680" s="65" t="s">
        <v>3366</v>
      </c>
      <c r="Q2680" s="45" t="s">
        <v>396</v>
      </c>
      <c r="R2680" s="32" t="s">
        <v>231</v>
      </c>
      <c r="S2680" s="45" t="s">
        <v>262</v>
      </c>
      <c r="T2680" s="42" t="str">
        <f>VLOOKUP(Tabla1[[#This Row],[AREA]],Hoja1!A:B,2,FALSE)</f>
        <v>11. Salud pública y seguridad ciudadana</v>
      </c>
      <c r="U2680" s="45" t="s">
        <v>112</v>
      </c>
      <c r="V2680" s="42" t="str">
        <f>VLOOKUP(Tabla1[[#This Row],[PROGRAMA]],Hoja1!A:B,2,FALSE)</f>
        <v>1361. Prevención y extinción de incencios</v>
      </c>
      <c r="W2680" s="45">
        <v>21</v>
      </c>
      <c r="X2680" s="45">
        <v>213</v>
      </c>
    </row>
    <row r="2681" spans="1:24" x14ac:dyDescent="0.25">
      <c r="A2681" s="58">
        <v>220260016845</v>
      </c>
      <c r="B2681" s="59" t="s">
        <v>451</v>
      </c>
      <c r="C2681" s="60">
        <v>46160</v>
      </c>
      <c r="D2681" s="58">
        <v>22026003820</v>
      </c>
      <c r="E2681" s="59" t="s">
        <v>486</v>
      </c>
      <c r="F2681" s="61">
        <v>278.91000000000003</v>
      </c>
      <c r="G2681" s="59" t="s">
        <v>1563</v>
      </c>
      <c r="H2681" s="59" t="s">
        <v>4153</v>
      </c>
      <c r="I2681" s="62">
        <v>220</v>
      </c>
      <c r="J2681" s="59" t="s">
        <v>455</v>
      </c>
      <c r="K2681" s="59" t="s">
        <v>455</v>
      </c>
      <c r="L2681" s="59" t="s">
        <v>473</v>
      </c>
      <c r="M2681" s="59" t="s">
        <v>467</v>
      </c>
      <c r="N2681" s="59" t="s">
        <v>468</v>
      </c>
      <c r="O2681" s="65" t="s">
        <v>281</v>
      </c>
      <c r="P2681" s="65" t="s">
        <v>3366</v>
      </c>
      <c r="Q2681" s="45" t="s">
        <v>396</v>
      </c>
      <c r="R2681" s="32" t="s">
        <v>231</v>
      </c>
      <c r="S2681" s="45" t="s">
        <v>72</v>
      </c>
      <c r="T2681" s="42" t="str">
        <f>VLOOKUP(Tabla1[[#This Row],[AREA]],Hoja1!A:B,2,FALSE)</f>
        <v>07. Medio ambiente</v>
      </c>
      <c r="U2681" s="45" t="s">
        <v>126</v>
      </c>
      <c r="V2681" s="42" t="str">
        <f>VLOOKUP(Tabla1[[#This Row],[PROGRAMA]],Hoja1!A:B,2,FALSE)</f>
        <v>1711. Parques y jardines</v>
      </c>
      <c r="W2681" s="45">
        <v>22</v>
      </c>
      <c r="X2681" s="45">
        <v>22199</v>
      </c>
    </row>
    <row r="2682" spans="1:24" x14ac:dyDescent="0.25">
      <c r="A2682" s="58">
        <v>220260011000</v>
      </c>
      <c r="B2682" s="59" t="s">
        <v>451</v>
      </c>
      <c r="C2682" s="60">
        <v>46119</v>
      </c>
      <c r="D2682" s="58">
        <v>22026003122</v>
      </c>
      <c r="E2682" s="59" t="s">
        <v>1028</v>
      </c>
      <c r="F2682" s="61">
        <v>278.3</v>
      </c>
      <c r="G2682" s="59" t="s">
        <v>427</v>
      </c>
      <c r="H2682" s="59" t="s">
        <v>4154</v>
      </c>
      <c r="I2682" s="62">
        <v>220</v>
      </c>
      <c r="J2682" s="59" t="s">
        <v>455</v>
      </c>
      <c r="K2682" s="59" t="s">
        <v>455</v>
      </c>
      <c r="L2682" s="59" t="s">
        <v>456</v>
      </c>
      <c r="M2682" s="59" t="s">
        <v>467</v>
      </c>
      <c r="N2682" s="59" t="s">
        <v>468</v>
      </c>
      <c r="O2682" s="65" t="s">
        <v>281</v>
      </c>
      <c r="P2682" s="65" t="s">
        <v>3366</v>
      </c>
      <c r="Q2682" s="45" t="s">
        <v>396</v>
      </c>
      <c r="R2682" s="32" t="s">
        <v>231</v>
      </c>
      <c r="S2682" s="45" t="s">
        <v>69</v>
      </c>
      <c r="T2682" s="42" t="str">
        <f>VLOOKUP(Tabla1[[#This Row],[AREA]],Hoja1!A:B,2,FALSE)</f>
        <v>03. Participación ciudadana y deportes</v>
      </c>
      <c r="U2682" s="45" t="s">
        <v>192</v>
      </c>
      <c r="V2682" s="42" t="str">
        <f>VLOOKUP(Tabla1[[#This Row],[PROGRAMA]],Hoja1!A:B,2,FALSE)</f>
        <v>9241. Participación ciudadana</v>
      </c>
      <c r="W2682" s="45">
        <v>22</v>
      </c>
      <c r="X2682" s="45">
        <v>22602</v>
      </c>
    </row>
    <row r="2683" spans="1:24" x14ac:dyDescent="0.25">
      <c r="A2683" s="58">
        <v>220260012021</v>
      </c>
      <c r="B2683" s="59" t="s">
        <v>451</v>
      </c>
      <c r="C2683" s="60">
        <v>46126</v>
      </c>
      <c r="D2683" s="58">
        <v>22026003310</v>
      </c>
      <c r="E2683" s="59" t="s">
        <v>537</v>
      </c>
      <c r="F2683" s="61">
        <v>276.82</v>
      </c>
      <c r="G2683" s="59" t="s">
        <v>4155</v>
      </c>
      <c r="H2683" s="59" t="s">
        <v>3312</v>
      </c>
      <c r="I2683" s="62">
        <v>220</v>
      </c>
      <c r="J2683" s="59" t="s">
        <v>523</v>
      </c>
      <c r="K2683" s="59" t="s">
        <v>455</v>
      </c>
      <c r="L2683" s="59" t="s">
        <v>473</v>
      </c>
      <c r="M2683" s="59" t="s">
        <v>467</v>
      </c>
      <c r="N2683" s="59" t="s">
        <v>468</v>
      </c>
      <c r="O2683" s="65" t="s">
        <v>281</v>
      </c>
      <c r="P2683" s="65" t="s">
        <v>3366</v>
      </c>
      <c r="Q2683" s="45" t="s">
        <v>396</v>
      </c>
      <c r="R2683" s="32" t="s">
        <v>231</v>
      </c>
      <c r="S2683" s="45" t="s">
        <v>262</v>
      </c>
      <c r="T2683" s="42" t="str">
        <f>VLOOKUP(Tabla1[[#This Row],[AREA]],Hoja1!A:B,2,FALSE)</f>
        <v>11. Salud pública y seguridad ciudadana</v>
      </c>
      <c r="U2683" s="45" t="s">
        <v>112</v>
      </c>
      <c r="V2683" s="42" t="str">
        <f>VLOOKUP(Tabla1[[#This Row],[PROGRAMA]],Hoja1!A:B,2,FALSE)</f>
        <v>1361. Prevención y extinción de incencios</v>
      </c>
      <c r="W2683" s="45">
        <v>22</v>
      </c>
      <c r="X2683" s="45">
        <v>22199</v>
      </c>
    </row>
    <row r="2684" spans="1:24" x14ac:dyDescent="0.25">
      <c r="A2684" s="58">
        <v>220260014329</v>
      </c>
      <c r="B2684" s="59" t="s">
        <v>451</v>
      </c>
      <c r="C2684" s="60">
        <v>46140</v>
      </c>
      <c r="D2684" s="58">
        <v>22026003579</v>
      </c>
      <c r="E2684" s="59" t="s">
        <v>3238</v>
      </c>
      <c r="F2684" s="61">
        <v>275.88</v>
      </c>
      <c r="G2684" s="59" t="s">
        <v>296</v>
      </c>
      <c r="H2684" s="59" t="s">
        <v>4156</v>
      </c>
      <c r="I2684" s="62">
        <v>220</v>
      </c>
      <c r="J2684" s="59" t="s">
        <v>455</v>
      </c>
      <c r="K2684" s="59" t="s">
        <v>455</v>
      </c>
      <c r="L2684" s="59" t="s">
        <v>473</v>
      </c>
      <c r="M2684" s="59" t="s">
        <v>467</v>
      </c>
      <c r="N2684" s="59" t="s">
        <v>468</v>
      </c>
      <c r="O2684" s="65" t="s">
        <v>281</v>
      </c>
      <c r="P2684" s="65" t="s">
        <v>3366</v>
      </c>
      <c r="Q2684" s="45" t="s">
        <v>396</v>
      </c>
      <c r="R2684" s="32" t="s">
        <v>231</v>
      </c>
      <c r="S2684" s="45" t="s">
        <v>66</v>
      </c>
      <c r="T2684" s="42" t="str">
        <f>VLOOKUP(Tabla1[[#This Row],[AREA]],Hoja1!A:B,2,FALSE)</f>
        <v>01. Alcaldía</v>
      </c>
      <c r="U2684" s="45" t="s">
        <v>185</v>
      </c>
      <c r="V2684" s="42" t="str">
        <f>VLOOKUP(Tabla1[[#This Row],[PROGRAMA]],Hoja1!A:B,2,FALSE)</f>
        <v>9203. Unidad de régimen interior</v>
      </c>
      <c r="W2684" s="45">
        <v>22</v>
      </c>
      <c r="X2684" s="45">
        <v>22699</v>
      </c>
    </row>
    <row r="2685" spans="1:24" x14ac:dyDescent="0.25">
      <c r="A2685" s="58">
        <v>220260016855</v>
      </c>
      <c r="B2685" s="59" t="s">
        <v>451</v>
      </c>
      <c r="C2685" s="60">
        <v>46160</v>
      </c>
      <c r="D2685" s="58">
        <v>22026003863</v>
      </c>
      <c r="E2685" s="59" t="s">
        <v>1314</v>
      </c>
      <c r="F2685" s="61">
        <v>275</v>
      </c>
      <c r="G2685" s="59" t="s">
        <v>1315</v>
      </c>
      <c r="H2685" s="59" t="s">
        <v>4157</v>
      </c>
      <c r="I2685" s="62">
        <v>220</v>
      </c>
      <c r="J2685" s="59" t="s">
        <v>455</v>
      </c>
      <c r="K2685" s="59" t="s">
        <v>455</v>
      </c>
      <c r="L2685" s="59" t="s">
        <v>456</v>
      </c>
      <c r="M2685" s="59" t="s">
        <v>467</v>
      </c>
      <c r="N2685" s="59" t="s">
        <v>468</v>
      </c>
      <c r="O2685" s="65" t="s">
        <v>281</v>
      </c>
      <c r="P2685" s="65" t="s">
        <v>3366</v>
      </c>
      <c r="Q2685" s="45" t="s">
        <v>396</v>
      </c>
      <c r="R2685" s="32" t="s">
        <v>231</v>
      </c>
      <c r="S2685" s="45" t="s">
        <v>75</v>
      </c>
      <c r="T2685" s="42" t="str">
        <f>VLOOKUP(Tabla1[[#This Row],[AREA]],Hoja1!A:B,2,FALSE)</f>
        <v>10. Personas mayores, familia y servicios sociales</v>
      </c>
      <c r="U2685" s="45" t="s">
        <v>139</v>
      </c>
      <c r="V2685" s="42" t="str">
        <f>VLOOKUP(Tabla1[[#This Row],[PROGRAMA]],Hoja1!A:B,2,FALSE)</f>
        <v>2412. Formación para el empleo</v>
      </c>
      <c r="W2685" s="45">
        <v>22</v>
      </c>
      <c r="X2685" s="45">
        <v>22699</v>
      </c>
    </row>
    <row r="2686" spans="1:24" x14ac:dyDescent="0.25">
      <c r="A2686" s="58">
        <v>220260018566</v>
      </c>
      <c r="B2686" s="59" t="s">
        <v>451</v>
      </c>
      <c r="C2686" s="60">
        <v>46168</v>
      </c>
      <c r="D2686" s="58">
        <v>22026004021</v>
      </c>
      <c r="E2686" s="59" t="s">
        <v>665</v>
      </c>
      <c r="F2686" s="61">
        <v>275</v>
      </c>
      <c r="G2686" s="59" t="s">
        <v>4158</v>
      </c>
      <c r="H2686" s="59" t="s">
        <v>4159</v>
      </c>
      <c r="I2686" s="62">
        <v>220</v>
      </c>
      <c r="J2686" s="59" t="s">
        <v>455</v>
      </c>
      <c r="K2686" s="59" t="s">
        <v>455</v>
      </c>
      <c r="L2686" s="59" t="s">
        <v>456</v>
      </c>
      <c r="M2686" s="59" t="s">
        <v>467</v>
      </c>
      <c r="N2686" s="59" t="s">
        <v>468</v>
      </c>
      <c r="O2686" s="65" t="s">
        <v>281</v>
      </c>
      <c r="P2686" s="65" t="s">
        <v>3366</v>
      </c>
      <c r="Q2686" s="45" t="s">
        <v>396</v>
      </c>
      <c r="R2686" s="32" t="s">
        <v>231</v>
      </c>
      <c r="S2686" s="45" t="s">
        <v>66</v>
      </c>
      <c r="T2686" s="42" t="str">
        <f>VLOOKUP(Tabla1[[#This Row],[AREA]],Hoja1!A:B,2,FALSE)</f>
        <v>01. Alcaldía</v>
      </c>
      <c r="U2686" s="45" t="s">
        <v>265</v>
      </c>
      <c r="V2686" s="42" t="str">
        <f>VLOOKUP(Tabla1[[#This Row],[PROGRAMA]],Hoja1!A:B,2,FALSE)</f>
        <v>4331. Desarrollo empresarial</v>
      </c>
      <c r="W2686" s="45">
        <v>22</v>
      </c>
      <c r="X2686" s="45">
        <v>22799</v>
      </c>
    </row>
    <row r="2687" spans="1:24" x14ac:dyDescent="0.25">
      <c r="A2687" s="58">
        <v>220260018569</v>
      </c>
      <c r="B2687" s="59" t="s">
        <v>451</v>
      </c>
      <c r="C2687" s="60">
        <v>46168</v>
      </c>
      <c r="D2687" s="58">
        <v>22026004090</v>
      </c>
      <c r="E2687" s="59" t="s">
        <v>813</v>
      </c>
      <c r="F2687" s="61">
        <v>270.8</v>
      </c>
      <c r="G2687" s="59" t="s">
        <v>319</v>
      </c>
      <c r="H2687" s="59" t="s">
        <v>4048</v>
      </c>
      <c r="I2687" s="62">
        <v>220</v>
      </c>
      <c r="J2687" s="59" t="s">
        <v>812</v>
      </c>
      <c r="K2687" s="59" t="s">
        <v>455</v>
      </c>
      <c r="L2687" s="59" t="s">
        <v>456</v>
      </c>
      <c r="M2687" s="59" t="s">
        <v>467</v>
      </c>
      <c r="N2687" s="59" t="s">
        <v>468</v>
      </c>
      <c r="O2687" s="65" t="s">
        <v>281</v>
      </c>
      <c r="P2687" s="65" t="s">
        <v>3366</v>
      </c>
      <c r="Q2687" s="45" t="s">
        <v>396</v>
      </c>
      <c r="R2687" s="32" t="s">
        <v>231</v>
      </c>
      <c r="S2687" s="45" t="s">
        <v>75</v>
      </c>
      <c r="T2687" s="42" t="str">
        <f>VLOOKUP(Tabla1[[#This Row],[AREA]],Hoja1!A:B,2,FALSE)</f>
        <v>10. Personas mayores, familia y servicios sociales</v>
      </c>
      <c r="U2687" s="45" t="s">
        <v>132</v>
      </c>
      <c r="V2687" s="42" t="str">
        <f>VLOOKUP(Tabla1[[#This Row],[PROGRAMA]],Hoja1!A:B,2,FALSE)</f>
        <v>2312. Iniciativas sociales</v>
      </c>
      <c r="W2687" s="45">
        <v>22</v>
      </c>
      <c r="X2687" s="45">
        <v>22699</v>
      </c>
    </row>
    <row r="2688" spans="1:24" x14ac:dyDescent="0.25">
      <c r="A2688" s="58">
        <v>220260019562</v>
      </c>
      <c r="B2688" s="59" t="s">
        <v>485</v>
      </c>
      <c r="C2688" s="60">
        <v>46171</v>
      </c>
      <c r="D2688" s="58">
        <v>22026002152</v>
      </c>
      <c r="E2688" s="59" t="s">
        <v>2519</v>
      </c>
      <c r="F2688" s="61">
        <v>268.31</v>
      </c>
      <c r="G2688" s="59" t="s">
        <v>2476</v>
      </c>
      <c r="H2688" s="59" t="s">
        <v>4160</v>
      </c>
      <c r="I2688" s="62">
        <v>300</v>
      </c>
      <c r="J2688" s="59" t="s">
        <v>455</v>
      </c>
      <c r="K2688" s="59" t="s">
        <v>455</v>
      </c>
      <c r="L2688" s="59" t="s">
        <v>456</v>
      </c>
      <c r="M2688" s="59" t="s">
        <v>457</v>
      </c>
      <c r="N2688" s="59" t="s">
        <v>458</v>
      </c>
      <c r="O2688" s="65" t="s">
        <v>280</v>
      </c>
      <c r="P2688" s="65" t="s">
        <v>3366</v>
      </c>
      <c r="Q2688" s="45" t="s">
        <v>396</v>
      </c>
      <c r="R2688" s="32" t="s">
        <v>231</v>
      </c>
      <c r="S2688" s="45" t="s">
        <v>73</v>
      </c>
      <c r="T2688" s="42" t="str">
        <f>VLOOKUP(Tabla1[[#This Row],[AREA]],Hoja1!A:B,2,FALSE)</f>
        <v>08. Tráfico y movilidad</v>
      </c>
      <c r="U2688" s="45" t="s">
        <v>117</v>
      </c>
      <c r="V2688" s="42" t="str">
        <f>VLOOKUP(Tabla1[[#This Row],[PROGRAMA]],Hoja1!A:B,2,FALSE)</f>
        <v>1532. Pavimentación vias públicas y otros servicios urbanísticos</v>
      </c>
      <c r="W2688" s="45">
        <v>21</v>
      </c>
      <c r="X2688" s="45">
        <v>214</v>
      </c>
    </row>
    <row r="2689" spans="1:24" x14ac:dyDescent="0.25">
      <c r="A2689" s="58">
        <v>220260018165</v>
      </c>
      <c r="B2689" s="59" t="s">
        <v>485</v>
      </c>
      <c r="C2689" s="60">
        <v>46168</v>
      </c>
      <c r="D2689" s="58">
        <v>22026000868</v>
      </c>
      <c r="E2689" s="59" t="s">
        <v>1199</v>
      </c>
      <c r="F2689" s="61">
        <v>267.52999999999997</v>
      </c>
      <c r="G2689" s="59" t="s">
        <v>2267</v>
      </c>
      <c r="H2689" s="59" t="s">
        <v>4161</v>
      </c>
      <c r="I2689" s="62">
        <v>300</v>
      </c>
      <c r="J2689" s="59" t="s">
        <v>455</v>
      </c>
      <c r="K2689" s="59" t="s">
        <v>455</v>
      </c>
      <c r="L2689" s="59" t="s">
        <v>473</v>
      </c>
      <c r="M2689" s="59" t="s">
        <v>457</v>
      </c>
      <c r="N2689" s="59" t="s">
        <v>458</v>
      </c>
      <c r="O2689" s="65" t="s">
        <v>280</v>
      </c>
      <c r="P2689" s="65" t="s">
        <v>3366</v>
      </c>
      <c r="Q2689" s="45" t="s">
        <v>396</v>
      </c>
      <c r="R2689" s="32" t="s">
        <v>231</v>
      </c>
      <c r="S2689" s="45" t="s">
        <v>68</v>
      </c>
      <c r="T2689" s="42" t="str">
        <f>VLOOKUP(Tabla1[[#This Row],[AREA]],Hoja1!A:B,2,FALSE)</f>
        <v>02. Urbanismo y vivienda</v>
      </c>
      <c r="U2689" s="45" t="s">
        <v>197</v>
      </c>
      <c r="V2689" s="42" t="str">
        <f>VLOOKUP(Tabla1[[#This Row],[PROGRAMA]],Hoja1!A:B,2,FALSE)</f>
        <v>9332. Mantenimiento de edificios e instalaciones municipales</v>
      </c>
      <c r="W2689" s="45">
        <v>21</v>
      </c>
      <c r="X2689" s="45">
        <v>212</v>
      </c>
    </row>
    <row r="2690" spans="1:24" x14ac:dyDescent="0.25">
      <c r="A2690" s="58">
        <v>220260015936</v>
      </c>
      <c r="B2690" s="59" t="s">
        <v>485</v>
      </c>
      <c r="C2690" s="60">
        <v>46154</v>
      </c>
      <c r="D2690" s="58">
        <v>22026000866</v>
      </c>
      <c r="E2690" s="59" t="s">
        <v>2854</v>
      </c>
      <c r="F2690" s="61">
        <v>265.99</v>
      </c>
      <c r="G2690" s="59" t="s">
        <v>3298</v>
      </c>
      <c r="H2690" s="59" t="s">
        <v>4162</v>
      </c>
      <c r="I2690" s="62">
        <v>300</v>
      </c>
      <c r="J2690" s="59" t="s">
        <v>455</v>
      </c>
      <c r="K2690" s="59" t="s">
        <v>455</v>
      </c>
      <c r="L2690" s="59" t="s">
        <v>456</v>
      </c>
      <c r="M2690" s="59" t="s">
        <v>457</v>
      </c>
      <c r="N2690" s="59" t="s">
        <v>458</v>
      </c>
      <c r="O2690" s="65" t="s">
        <v>280</v>
      </c>
      <c r="P2690" s="65" t="s">
        <v>3366</v>
      </c>
      <c r="Q2690" s="45" t="s">
        <v>396</v>
      </c>
      <c r="R2690" s="32" t="s">
        <v>231</v>
      </c>
      <c r="S2690" s="45" t="s">
        <v>68</v>
      </c>
      <c r="T2690" s="42" t="str">
        <f>VLOOKUP(Tabla1[[#This Row],[AREA]],Hoja1!A:B,2,FALSE)</f>
        <v>02. Urbanismo y vivienda</v>
      </c>
      <c r="U2690" s="45" t="s">
        <v>197</v>
      </c>
      <c r="V2690" s="42" t="str">
        <f>VLOOKUP(Tabla1[[#This Row],[PROGRAMA]],Hoja1!A:B,2,FALSE)</f>
        <v>9332. Mantenimiento de edificios e instalaciones municipales</v>
      </c>
      <c r="W2690" s="45">
        <v>21</v>
      </c>
      <c r="X2690" s="45">
        <v>214</v>
      </c>
    </row>
    <row r="2691" spans="1:24" x14ac:dyDescent="0.25">
      <c r="A2691" s="58">
        <v>220260017528</v>
      </c>
      <c r="B2691" s="59" t="s">
        <v>451</v>
      </c>
      <c r="C2691" s="60">
        <v>46163</v>
      </c>
      <c r="D2691" s="58">
        <v>22026004057</v>
      </c>
      <c r="E2691" s="59" t="s">
        <v>4163</v>
      </c>
      <c r="F2691" s="61">
        <v>265.33</v>
      </c>
      <c r="G2691" s="59" t="s">
        <v>3918</v>
      </c>
      <c r="H2691" s="59" t="s">
        <v>4164</v>
      </c>
      <c r="I2691" s="62">
        <v>220</v>
      </c>
      <c r="J2691" s="59" t="s">
        <v>455</v>
      </c>
      <c r="K2691" s="59" t="s">
        <v>455</v>
      </c>
      <c r="L2691" s="59" t="s">
        <v>473</v>
      </c>
      <c r="M2691" s="59" t="s">
        <v>467</v>
      </c>
      <c r="N2691" s="59" t="s">
        <v>468</v>
      </c>
      <c r="O2691" s="65" t="s">
        <v>281</v>
      </c>
      <c r="P2691" s="65" t="s">
        <v>3366</v>
      </c>
      <c r="Q2691" s="45" t="s">
        <v>396</v>
      </c>
      <c r="R2691" s="32" t="s">
        <v>231</v>
      </c>
      <c r="S2691" s="45" t="s">
        <v>70</v>
      </c>
      <c r="T2691" s="42" t="str">
        <f>VLOOKUP(Tabla1[[#This Row],[AREA]],Hoja1!A:B,2,FALSE)</f>
        <v>04. Hacienda, personal y modernización administrativa</v>
      </c>
      <c r="U2691" s="45" t="s">
        <v>190</v>
      </c>
      <c r="V2691" s="42" t="str">
        <f>VLOOKUP(Tabla1[[#This Row],[PROGRAMA]],Hoja1!A:B,2,FALSE)</f>
        <v>9209. Dirección del area de hacienda, personal y modernización administrativa</v>
      </c>
      <c r="W2691" s="45">
        <v>22</v>
      </c>
      <c r="X2691" s="45">
        <v>22199</v>
      </c>
    </row>
    <row r="2692" spans="1:24" x14ac:dyDescent="0.25">
      <c r="A2692" s="58">
        <v>220260014340</v>
      </c>
      <c r="B2692" s="59" t="s">
        <v>451</v>
      </c>
      <c r="C2692" s="60">
        <v>46140</v>
      </c>
      <c r="D2692" s="58">
        <v>22026003558</v>
      </c>
      <c r="E2692" s="59" t="s">
        <v>2540</v>
      </c>
      <c r="F2692" s="61">
        <v>260.88</v>
      </c>
      <c r="G2692" s="59" t="s">
        <v>301</v>
      </c>
      <c r="H2692" s="59" t="s">
        <v>4165</v>
      </c>
      <c r="I2692" s="62">
        <v>220</v>
      </c>
      <c r="J2692" s="59" t="s">
        <v>455</v>
      </c>
      <c r="K2692" s="59" t="s">
        <v>455</v>
      </c>
      <c r="L2692" s="59" t="s">
        <v>473</v>
      </c>
      <c r="M2692" s="59" t="s">
        <v>467</v>
      </c>
      <c r="N2692" s="59" t="s">
        <v>468</v>
      </c>
      <c r="O2692" s="65" t="s">
        <v>281</v>
      </c>
      <c r="P2692" s="65" t="s">
        <v>3366</v>
      </c>
      <c r="Q2692" s="45" t="s">
        <v>396</v>
      </c>
      <c r="R2692" s="32" t="s">
        <v>231</v>
      </c>
      <c r="S2692" s="45" t="s">
        <v>75</v>
      </c>
      <c r="T2692" s="42" t="str">
        <f>VLOOKUP(Tabla1[[#This Row],[AREA]],Hoja1!A:B,2,FALSE)</f>
        <v>10. Personas mayores, familia y servicios sociales</v>
      </c>
      <c r="U2692" s="45" t="s">
        <v>130</v>
      </c>
      <c r="V2692" s="42" t="str">
        <f>VLOOKUP(Tabla1[[#This Row],[PROGRAMA]],Hoja1!A:B,2,FALSE)</f>
        <v>2311. Intervención social</v>
      </c>
      <c r="W2692" s="45">
        <v>22</v>
      </c>
      <c r="X2692" s="45">
        <v>22199</v>
      </c>
    </row>
    <row r="2693" spans="1:24" x14ac:dyDescent="0.25">
      <c r="A2693" s="58">
        <v>220260016354</v>
      </c>
      <c r="B2693" s="59" t="s">
        <v>451</v>
      </c>
      <c r="C2693" s="60">
        <v>46157</v>
      </c>
      <c r="D2693" s="58">
        <v>22026003810</v>
      </c>
      <c r="E2693" s="59" t="s">
        <v>1042</v>
      </c>
      <c r="F2693" s="61">
        <v>254.15</v>
      </c>
      <c r="G2693" s="59" t="s">
        <v>1930</v>
      </c>
      <c r="H2693" s="59" t="s">
        <v>4166</v>
      </c>
      <c r="I2693" s="62">
        <v>220</v>
      </c>
      <c r="J2693" s="59" t="s">
        <v>1932</v>
      </c>
      <c r="K2693" s="59" t="s">
        <v>455</v>
      </c>
      <c r="L2693" s="59" t="s">
        <v>473</v>
      </c>
      <c r="M2693" s="59" t="s">
        <v>467</v>
      </c>
      <c r="N2693" s="59" t="s">
        <v>468</v>
      </c>
      <c r="O2693" s="65" t="s">
        <v>281</v>
      </c>
      <c r="P2693" s="65" t="s">
        <v>3366</v>
      </c>
      <c r="Q2693" s="45" t="s">
        <v>396</v>
      </c>
      <c r="R2693" s="32" t="s">
        <v>231</v>
      </c>
      <c r="S2693" s="45" t="s">
        <v>66</v>
      </c>
      <c r="T2693" s="42" t="str">
        <f>VLOOKUP(Tabla1[[#This Row],[AREA]],Hoja1!A:B,2,FALSE)</f>
        <v>01. Alcaldía</v>
      </c>
      <c r="U2693" s="45" t="s">
        <v>188</v>
      </c>
      <c r="V2693" s="42" t="str">
        <f>VLOOKUP(Tabla1[[#This Row],[PROGRAMA]],Hoja1!A:B,2,FALSE)</f>
        <v>9206. Archivo municipal</v>
      </c>
      <c r="W2693" s="45">
        <v>22</v>
      </c>
      <c r="X2693" s="45">
        <v>22001</v>
      </c>
    </row>
    <row r="2694" spans="1:24" x14ac:dyDescent="0.25">
      <c r="A2694" s="58">
        <v>220260014332</v>
      </c>
      <c r="B2694" s="59" t="s">
        <v>451</v>
      </c>
      <c r="C2694" s="60">
        <v>46140</v>
      </c>
      <c r="D2694" s="58">
        <v>22026003606</v>
      </c>
      <c r="E2694" s="59" t="s">
        <v>590</v>
      </c>
      <c r="F2694" s="61">
        <v>252.07</v>
      </c>
      <c r="G2694" s="59" t="s">
        <v>311</v>
      </c>
      <c r="H2694" s="59" t="s">
        <v>4167</v>
      </c>
      <c r="I2694" s="62">
        <v>220</v>
      </c>
      <c r="J2694" s="59" t="s">
        <v>455</v>
      </c>
      <c r="K2694" s="59" t="s">
        <v>455</v>
      </c>
      <c r="L2694" s="59" t="s">
        <v>456</v>
      </c>
      <c r="M2694" s="59" t="s">
        <v>467</v>
      </c>
      <c r="N2694" s="59" t="s">
        <v>468</v>
      </c>
      <c r="O2694" s="65" t="s">
        <v>281</v>
      </c>
      <c r="P2694" s="65" t="s">
        <v>3366</v>
      </c>
      <c r="Q2694" s="45" t="s">
        <v>396</v>
      </c>
      <c r="R2694" s="32" t="s">
        <v>231</v>
      </c>
      <c r="S2694" s="45" t="s">
        <v>262</v>
      </c>
      <c r="T2694" s="42" t="str">
        <f>VLOOKUP(Tabla1[[#This Row],[AREA]],Hoja1!A:B,2,FALSE)</f>
        <v>11. Salud pública y seguridad ciudadana</v>
      </c>
      <c r="U2694" s="45" t="s">
        <v>106</v>
      </c>
      <c r="V2694" s="42" t="str">
        <f>VLOOKUP(Tabla1[[#This Row],[PROGRAMA]],Hoja1!A:B,2,FALSE)</f>
        <v>1321. Policía municipal</v>
      </c>
      <c r="W2694" s="45">
        <v>21</v>
      </c>
      <c r="X2694" s="45">
        <v>213</v>
      </c>
    </row>
    <row r="2695" spans="1:24" x14ac:dyDescent="0.25">
      <c r="A2695" s="58">
        <v>220260016061</v>
      </c>
      <c r="B2695" s="59" t="s">
        <v>451</v>
      </c>
      <c r="C2695" s="60">
        <v>46156</v>
      </c>
      <c r="D2695" s="58">
        <v>22026003756</v>
      </c>
      <c r="E2695" s="59" t="s">
        <v>4168</v>
      </c>
      <c r="F2695" s="61">
        <v>251.68</v>
      </c>
      <c r="G2695" s="59" t="s">
        <v>4169</v>
      </c>
      <c r="H2695" s="59" t="s">
        <v>4170</v>
      </c>
      <c r="I2695" s="62">
        <v>220</v>
      </c>
      <c r="J2695" s="59" t="s">
        <v>455</v>
      </c>
      <c r="K2695" s="59" t="s">
        <v>455</v>
      </c>
      <c r="L2695" s="59" t="s">
        <v>473</v>
      </c>
      <c r="M2695" s="59" t="s">
        <v>467</v>
      </c>
      <c r="N2695" s="59" t="s">
        <v>468</v>
      </c>
      <c r="O2695" s="65" t="s">
        <v>281</v>
      </c>
      <c r="P2695" s="65" t="s">
        <v>3366</v>
      </c>
      <c r="Q2695" s="45" t="s">
        <v>396</v>
      </c>
      <c r="R2695" s="32" t="s">
        <v>231</v>
      </c>
      <c r="S2695" s="45" t="s">
        <v>66</v>
      </c>
      <c r="T2695" s="42" t="str">
        <f>VLOOKUP(Tabla1[[#This Row],[AREA]],Hoja1!A:B,2,FALSE)</f>
        <v>01. Alcaldía</v>
      </c>
      <c r="U2695" s="45" t="s">
        <v>265</v>
      </c>
      <c r="V2695" s="42" t="str">
        <f>VLOOKUP(Tabla1[[#This Row],[PROGRAMA]],Hoja1!A:B,2,FALSE)</f>
        <v>4331. Desarrollo empresarial</v>
      </c>
      <c r="W2695" s="45">
        <v>22</v>
      </c>
      <c r="X2695" s="45">
        <v>22112</v>
      </c>
    </row>
    <row r="2696" spans="1:24" x14ac:dyDescent="0.25">
      <c r="A2696" s="58">
        <v>220260014331</v>
      </c>
      <c r="B2696" s="59" t="s">
        <v>451</v>
      </c>
      <c r="C2696" s="60">
        <v>46140</v>
      </c>
      <c r="D2696" s="58">
        <v>22026002487</v>
      </c>
      <c r="E2696" s="59" t="s">
        <v>968</v>
      </c>
      <c r="F2696" s="61">
        <v>250</v>
      </c>
      <c r="G2696" s="59" t="s">
        <v>4171</v>
      </c>
      <c r="H2696" s="59" t="s">
        <v>4172</v>
      </c>
      <c r="I2696" s="62">
        <v>220</v>
      </c>
      <c r="J2696" s="59" t="s">
        <v>478</v>
      </c>
      <c r="K2696" s="59" t="s">
        <v>478</v>
      </c>
      <c r="L2696" s="59" t="s">
        <v>473</v>
      </c>
      <c r="M2696" s="59" t="s">
        <v>467</v>
      </c>
      <c r="N2696" s="59" t="s">
        <v>468</v>
      </c>
      <c r="O2696" s="65" t="s">
        <v>281</v>
      </c>
      <c r="P2696" s="65" t="s">
        <v>3366</v>
      </c>
      <c r="Q2696" s="45" t="s">
        <v>396</v>
      </c>
      <c r="R2696" s="32" t="s">
        <v>231</v>
      </c>
      <c r="S2696" s="45" t="s">
        <v>262</v>
      </c>
      <c r="T2696" s="42" t="str">
        <f>VLOOKUP(Tabla1[[#This Row],[AREA]],Hoja1!A:B,2,FALSE)</f>
        <v>11. Salud pública y seguridad ciudadana</v>
      </c>
      <c r="U2696" s="45" t="s">
        <v>106</v>
      </c>
      <c r="V2696" s="42" t="str">
        <f>VLOOKUP(Tabla1[[#This Row],[PROGRAMA]],Hoja1!A:B,2,FALSE)</f>
        <v>1321. Policía municipal</v>
      </c>
      <c r="W2696" s="45">
        <v>22</v>
      </c>
      <c r="X2696" s="45">
        <v>22699</v>
      </c>
    </row>
    <row r="2697" spans="1:24" x14ac:dyDescent="0.25">
      <c r="A2697" s="58">
        <v>220260018568</v>
      </c>
      <c r="B2697" s="59" t="s">
        <v>451</v>
      </c>
      <c r="C2697" s="60">
        <v>46168</v>
      </c>
      <c r="D2697" s="58">
        <v>22026004079</v>
      </c>
      <c r="E2697" s="59" t="s">
        <v>464</v>
      </c>
      <c r="F2697" s="61">
        <v>250</v>
      </c>
      <c r="G2697" s="59" t="s">
        <v>4122</v>
      </c>
      <c r="H2697" s="59" t="s">
        <v>4123</v>
      </c>
      <c r="I2697" s="62">
        <v>220</v>
      </c>
      <c r="J2697" s="59" t="s">
        <v>2259</v>
      </c>
      <c r="K2697" s="59" t="s">
        <v>4124</v>
      </c>
      <c r="L2697" s="59" t="s">
        <v>456</v>
      </c>
      <c r="M2697" s="59" t="s">
        <v>467</v>
      </c>
      <c r="N2697" s="59" t="s">
        <v>468</v>
      </c>
      <c r="O2697" s="65" t="s">
        <v>281</v>
      </c>
      <c r="P2697" s="65" t="s">
        <v>3366</v>
      </c>
      <c r="Q2697" s="45" t="s">
        <v>396</v>
      </c>
      <c r="R2697" s="32" t="s">
        <v>231</v>
      </c>
      <c r="S2697" s="45" t="s">
        <v>75</v>
      </c>
      <c r="T2697" s="42" t="str">
        <f>VLOOKUP(Tabla1[[#This Row],[AREA]],Hoja1!A:B,2,FALSE)</f>
        <v>10. Personas mayores, familia y servicios sociales</v>
      </c>
      <c r="U2697" s="45" t="s">
        <v>132</v>
      </c>
      <c r="V2697" s="42" t="str">
        <f>VLOOKUP(Tabla1[[#This Row],[PROGRAMA]],Hoja1!A:B,2,FALSE)</f>
        <v>2312. Iniciativas sociales</v>
      </c>
      <c r="W2697" s="45">
        <v>22</v>
      </c>
      <c r="X2697" s="45">
        <v>22799</v>
      </c>
    </row>
    <row r="2698" spans="1:24" x14ac:dyDescent="0.25">
      <c r="A2698" s="58">
        <v>220260015606</v>
      </c>
      <c r="B2698" s="59" t="s">
        <v>451</v>
      </c>
      <c r="C2698" s="60">
        <v>46150</v>
      </c>
      <c r="D2698" s="58">
        <v>22025001935</v>
      </c>
      <c r="E2698" s="59" t="s">
        <v>1079</v>
      </c>
      <c r="F2698" s="61">
        <v>32565.02</v>
      </c>
      <c r="G2698" s="59" t="s">
        <v>981</v>
      </c>
      <c r="H2698" s="59" t="s">
        <v>1081</v>
      </c>
      <c r="I2698" s="62">
        <v>220</v>
      </c>
      <c r="J2698" s="59" t="s">
        <v>812</v>
      </c>
      <c r="K2698" s="59" t="s">
        <v>455</v>
      </c>
      <c r="L2698" s="59" t="s">
        <v>456</v>
      </c>
      <c r="M2698" s="59" t="s">
        <v>457</v>
      </c>
      <c r="N2698" s="59" t="s">
        <v>458</v>
      </c>
      <c r="O2698" s="65" t="s">
        <v>280</v>
      </c>
      <c r="P2698" s="65" t="s">
        <v>3366</v>
      </c>
      <c r="Q2698" s="45">
        <v>6</v>
      </c>
      <c r="R2698" s="32" t="s">
        <v>232</v>
      </c>
      <c r="S2698" s="45" t="s">
        <v>68</v>
      </c>
      <c r="T2698" s="42" t="str">
        <f>VLOOKUP(Tabla1[[#This Row],[AREA]],Hoja1!A:B,2,FALSE)</f>
        <v>02. Urbanismo y vivienda</v>
      </c>
      <c r="U2698" s="45">
        <v>9332</v>
      </c>
      <c r="V2698" s="42" t="str">
        <f>VLOOKUP(Tabla1[[#This Row],[PROGRAMA]],Hoja1!A:B,2,FALSE)</f>
        <v>9332. Mantenimiento de edificios e instalaciones municipales</v>
      </c>
      <c r="W2698" s="45">
        <v>63</v>
      </c>
      <c r="X2698" s="45">
        <v>632</v>
      </c>
    </row>
    <row r="2699" spans="1:24" x14ac:dyDescent="0.25">
      <c r="A2699" s="58">
        <v>220260016402</v>
      </c>
      <c r="B2699" s="59" t="s">
        <v>485</v>
      </c>
      <c r="C2699" s="60">
        <v>46157</v>
      </c>
      <c r="D2699" s="58">
        <v>22026000459</v>
      </c>
      <c r="E2699" s="59" t="s">
        <v>3300</v>
      </c>
      <c r="F2699" s="61">
        <v>243.37</v>
      </c>
      <c r="G2699" s="59" t="s">
        <v>3298</v>
      </c>
      <c r="H2699" s="59" t="s">
        <v>4173</v>
      </c>
      <c r="I2699" s="62">
        <v>300</v>
      </c>
      <c r="J2699" s="59" t="s">
        <v>455</v>
      </c>
      <c r="K2699" s="59" t="s">
        <v>455</v>
      </c>
      <c r="L2699" s="59" t="s">
        <v>456</v>
      </c>
      <c r="M2699" s="59" t="s">
        <v>457</v>
      </c>
      <c r="N2699" s="59" t="s">
        <v>458</v>
      </c>
      <c r="O2699" s="65" t="s">
        <v>280</v>
      </c>
      <c r="P2699" s="65" t="s">
        <v>3366</v>
      </c>
      <c r="Q2699" s="45" t="s">
        <v>396</v>
      </c>
      <c r="R2699" s="32" t="s">
        <v>231</v>
      </c>
      <c r="S2699" s="45" t="s">
        <v>66</v>
      </c>
      <c r="T2699" s="42" t="str">
        <f>VLOOKUP(Tabla1[[#This Row],[AREA]],Hoja1!A:B,2,FALSE)</f>
        <v>01. Alcaldía</v>
      </c>
      <c r="U2699" s="45" t="s">
        <v>185</v>
      </c>
      <c r="V2699" s="42" t="str">
        <f>VLOOKUP(Tabla1[[#This Row],[PROGRAMA]],Hoja1!A:B,2,FALSE)</f>
        <v>9203. Unidad de régimen interior</v>
      </c>
      <c r="W2699" s="45">
        <v>21</v>
      </c>
      <c r="X2699" s="45">
        <v>214</v>
      </c>
    </row>
    <row r="2700" spans="1:24" x14ac:dyDescent="0.25">
      <c r="A2700" s="58">
        <v>220260014333</v>
      </c>
      <c r="B2700" s="59" t="s">
        <v>451</v>
      </c>
      <c r="C2700" s="60">
        <v>46140</v>
      </c>
      <c r="D2700" s="58">
        <v>22026002494</v>
      </c>
      <c r="E2700" s="59" t="s">
        <v>968</v>
      </c>
      <c r="F2700" s="61">
        <v>242.44</v>
      </c>
      <c r="G2700" s="59" t="s">
        <v>2169</v>
      </c>
      <c r="H2700" s="59" t="s">
        <v>4174</v>
      </c>
      <c r="I2700" s="62">
        <v>220</v>
      </c>
      <c r="J2700" s="59" t="s">
        <v>1880</v>
      </c>
      <c r="K2700" s="59" t="s">
        <v>455</v>
      </c>
      <c r="L2700" s="59" t="s">
        <v>456</v>
      </c>
      <c r="M2700" s="59" t="s">
        <v>467</v>
      </c>
      <c r="N2700" s="59" t="s">
        <v>468</v>
      </c>
      <c r="O2700" s="65" t="s">
        <v>281</v>
      </c>
      <c r="P2700" s="65" t="s">
        <v>3366</v>
      </c>
      <c r="Q2700" s="45" t="s">
        <v>396</v>
      </c>
      <c r="R2700" s="32" t="s">
        <v>231</v>
      </c>
      <c r="S2700" s="45" t="s">
        <v>262</v>
      </c>
      <c r="T2700" s="42" t="str">
        <f>VLOOKUP(Tabla1[[#This Row],[AREA]],Hoja1!A:B,2,FALSE)</f>
        <v>11. Salud pública y seguridad ciudadana</v>
      </c>
      <c r="U2700" s="45" t="s">
        <v>106</v>
      </c>
      <c r="V2700" s="42" t="str">
        <f>VLOOKUP(Tabla1[[#This Row],[PROGRAMA]],Hoja1!A:B,2,FALSE)</f>
        <v>1321. Policía municipal</v>
      </c>
      <c r="W2700" s="45">
        <v>22</v>
      </c>
      <c r="X2700" s="45">
        <v>22699</v>
      </c>
    </row>
    <row r="2701" spans="1:24" x14ac:dyDescent="0.25">
      <c r="A2701" s="58">
        <v>220260016100</v>
      </c>
      <c r="B2701" s="59" t="s">
        <v>451</v>
      </c>
      <c r="C2701" s="60">
        <v>46156</v>
      </c>
      <c r="D2701" s="58">
        <v>22026003824</v>
      </c>
      <c r="E2701" s="59" t="s">
        <v>464</v>
      </c>
      <c r="F2701" s="61">
        <v>242</v>
      </c>
      <c r="G2701" s="59" t="s">
        <v>3807</v>
      </c>
      <c r="H2701" s="59" t="s">
        <v>3808</v>
      </c>
      <c r="I2701" s="62">
        <v>220</v>
      </c>
      <c r="J2701" s="59" t="s">
        <v>2148</v>
      </c>
      <c r="K2701" s="59" t="s">
        <v>760</v>
      </c>
      <c r="L2701" s="59" t="s">
        <v>456</v>
      </c>
      <c r="M2701" s="59" t="s">
        <v>467</v>
      </c>
      <c r="N2701" s="59" t="s">
        <v>468</v>
      </c>
      <c r="O2701" s="65" t="s">
        <v>281</v>
      </c>
      <c r="P2701" s="65" t="s">
        <v>3366</v>
      </c>
      <c r="Q2701" s="45" t="s">
        <v>396</v>
      </c>
      <c r="R2701" s="32" t="s">
        <v>231</v>
      </c>
      <c r="S2701" s="45" t="s">
        <v>75</v>
      </c>
      <c r="T2701" s="42" t="str">
        <f>VLOOKUP(Tabla1[[#This Row],[AREA]],Hoja1!A:B,2,FALSE)</f>
        <v>10. Personas mayores, familia y servicios sociales</v>
      </c>
      <c r="U2701" s="45" t="s">
        <v>132</v>
      </c>
      <c r="V2701" s="42" t="str">
        <f>VLOOKUP(Tabla1[[#This Row],[PROGRAMA]],Hoja1!A:B,2,FALSE)</f>
        <v>2312. Iniciativas sociales</v>
      </c>
      <c r="W2701" s="45">
        <v>22</v>
      </c>
      <c r="X2701" s="45">
        <v>22799</v>
      </c>
    </row>
    <row r="2702" spans="1:24" x14ac:dyDescent="0.25">
      <c r="A2702" s="58">
        <v>220260018562</v>
      </c>
      <c r="B2702" s="59" t="s">
        <v>451</v>
      </c>
      <c r="C2702" s="60">
        <v>46168</v>
      </c>
      <c r="D2702" s="58">
        <v>22026003859</v>
      </c>
      <c r="E2702" s="59" t="s">
        <v>808</v>
      </c>
      <c r="F2702" s="61">
        <v>242</v>
      </c>
      <c r="G2702" s="59" t="s">
        <v>4175</v>
      </c>
      <c r="H2702" s="59" t="s">
        <v>4176</v>
      </c>
      <c r="I2702" s="62">
        <v>220</v>
      </c>
      <c r="J2702" s="59" t="s">
        <v>455</v>
      </c>
      <c r="K2702" s="59" t="s">
        <v>455</v>
      </c>
      <c r="L2702" s="59" t="s">
        <v>456</v>
      </c>
      <c r="M2702" s="59" t="s">
        <v>467</v>
      </c>
      <c r="N2702" s="59" t="s">
        <v>468</v>
      </c>
      <c r="O2702" s="65" t="s">
        <v>281</v>
      </c>
      <c r="P2702" s="65" t="s">
        <v>3366</v>
      </c>
      <c r="Q2702" s="45" t="s">
        <v>396</v>
      </c>
      <c r="R2702" s="32" t="s">
        <v>231</v>
      </c>
      <c r="S2702" s="45" t="s">
        <v>262</v>
      </c>
      <c r="T2702" s="42" t="str">
        <f>VLOOKUP(Tabla1[[#This Row],[AREA]],Hoja1!A:B,2,FALSE)</f>
        <v>11. Salud pública y seguridad ciudadana</v>
      </c>
      <c r="U2702" s="45" t="s">
        <v>121</v>
      </c>
      <c r="V2702" s="42" t="str">
        <f>VLOOKUP(Tabla1[[#This Row],[PROGRAMA]],Hoja1!A:B,2,FALSE)</f>
        <v>1631. Limpieza viaria</v>
      </c>
      <c r="W2702" s="45">
        <v>21</v>
      </c>
      <c r="X2702" s="45">
        <v>214</v>
      </c>
    </row>
    <row r="2703" spans="1:24" x14ac:dyDescent="0.25">
      <c r="A2703" s="58">
        <v>220260015059</v>
      </c>
      <c r="B2703" s="59" t="s">
        <v>451</v>
      </c>
      <c r="C2703" s="60">
        <v>46148</v>
      </c>
      <c r="D2703" s="58">
        <v>22026003580</v>
      </c>
      <c r="E2703" s="59" t="s">
        <v>559</v>
      </c>
      <c r="F2703" s="61">
        <v>240</v>
      </c>
      <c r="G2703" s="59" t="s">
        <v>2410</v>
      </c>
      <c r="H2703" s="59" t="s">
        <v>4177</v>
      </c>
      <c r="I2703" s="62">
        <v>220</v>
      </c>
      <c r="J2703" s="59" t="s">
        <v>455</v>
      </c>
      <c r="K2703" s="59" t="s">
        <v>455</v>
      </c>
      <c r="L2703" s="59" t="s">
        <v>456</v>
      </c>
      <c r="M2703" s="59" t="s">
        <v>467</v>
      </c>
      <c r="N2703" s="59" t="s">
        <v>468</v>
      </c>
      <c r="O2703" s="65" t="s">
        <v>281</v>
      </c>
      <c r="P2703" s="65" t="s">
        <v>3366</v>
      </c>
      <c r="Q2703" s="45" t="s">
        <v>396</v>
      </c>
      <c r="R2703" s="32" t="s">
        <v>231</v>
      </c>
      <c r="S2703" s="45" t="s">
        <v>75</v>
      </c>
      <c r="T2703" s="42" t="str">
        <f>VLOOKUP(Tabla1[[#This Row],[AREA]],Hoja1!A:B,2,FALSE)</f>
        <v>10. Personas mayores, familia y servicios sociales</v>
      </c>
      <c r="U2703" s="45" t="s">
        <v>136</v>
      </c>
      <c r="V2703" s="42" t="str">
        <f>VLOOKUP(Tabla1[[#This Row],[PROGRAMA]],Hoja1!A:B,2,FALSE)</f>
        <v>2315. Políticas de Igualdad e infancia</v>
      </c>
      <c r="W2703" s="45">
        <v>22</v>
      </c>
      <c r="X2703" s="45">
        <v>22799</v>
      </c>
    </row>
    <row r="2704" spans="1:24" x14ac:dyDescent="0.25">
      <c r="A2704" s="58">
        <v>220260016072</v>
      </c>
      <c r="B2704" s="59" t="s">
        <v>451</v>
      </c>
      <c r="C2704" s="60">
        <v>46156</v>
      </c>
      <c r="D2704" s="58">
        <v>22026003790</v>
      </c>
      <c r="E2704" s="59" t="s">
        <v>581</v>
      </c>
      <c r="F2704" s="61">
        <v>237.89</v>
      </c>
      <c r="G2704" s="59" t="s">
        <v>290</v>
      </c>
      <c r="H2704" s="59" t="s">
        <v>4178</v>
      </c>
      <c r="I2704" s="62">
        <v>220</v>
      </c>
      <c r="J2704" s="59" t="s">
        <v>455</v>
      </c>
      <c r="K2704" s="59" t="s">
        <v>455</v>
      </c>
      <c r="L2704" s="59" t="s">
        <v>456</v>
      </c>
      <c r="M2704" s="59" t="s">
        <v>467</v>
      </c>
      <c r="N2704" s="59" t="s">
        <v>468</v>
      </c>
      <c r="O2704" s="65" t="s">
        <v>281</v>
      </c>
      <c r="P2704" s="65" t="s">
        <v>3366</v>
      </c>
      <c r="Q2704" s="45" t="s">
        <v>396</v>
      </c>
      <c r="R2704" s="32" t="s">
        <v>231</v>
      </c>
      <c r="S2704" s="45" t="s">
        <v>262</v>
      </c>
      <c r="T2704" s="42" t="str">
        <f>VLOOKUP(Tabla1[[#This Row],[AREA]],Hoja1!A:B,2,FALSE)</f>
        <v>11. Salud pública y seguridad ciudadana</v>
      </c>
      <c r="U2704" s="45" t="s">
        <v>112</v>
      </c>
      <c r="V2704" s="42" t="str">
        <f>VLOOKUP(Tabla1[[#This Row],[PROGRAMA]],Hoja1!A:B,2,FALSE)</f>
        <v>1361. Prevención y extinción de incencios</v>
      </c>
      <c r="W2704" s="45">
        <v>21</v>
      </c>
      <c r="X2704" s="45">
        <v>213</v>
      </c>
    </row>
    <row r="2705" spans="1:24" x14ac:dyDescent="0.25">
      <c r="A2705" s="58">
        <v>220260012547</v>
      </c>
      <c r="B2705" s="59" t="s">
        <v>485</v>
      </c>
      <c r="C2705" s="60">
        <v>46132</v>
      </c>
      <c r="D2705" s="58">
        <v>22026001960</v>
      </c>
      <c r="E2705" s="59" t="s">
        <v>486</v>
      </c>
      <c r="F2705" s="61">
        <v>784.08</v>
      </c>
      <c r="G2705" s="59" t="s">
        <v>2855</v>
      </c>
      <c r="H2705" s="59" t="s">
        <v>4179</v>
      </c>
      <c r="I2705" s="62">
        <v>300</v>
      </c>
      <c r="J2705" s="59" t="s">
        <v>455</v>
      </c>
      <c r="K2705" s="59" t="s">
        <v>455</v>
      </c>
      <c r="L2705" s="59" t="s">
        <v>473</v>
      </c>
      <c r="M2705" s="59" t="s">
        <v>457</v>
      </c>
      <c r="N2705" s="59" t="s">
        <v>458</v>
      </c>
      <c r="O2705" s="65" t="s">
        <v>280</v>
      </c>
      <c r="P2705" s="65" t="s">
        <v>3366</v>
      </c>
      <c r="Q2705" s="45" t="s">
        <v>396</v>
      </c>
      <c r="R2705" s="32" t="s">
        <v>231</v>
      </c>
      <c r="S2705" s="45" t="s">
        <v>72</v>
      </c>
      <c r="T2705" s="42" t="str">
        <f>VLOOKUP(Tabla1[[#This Row],[AREA]],Hoja1!A:B,2,FALSE)</f>
        <v>07. Medio ambiente</v>
      </c>
      <c r="U2705" s="45" t="s">
        <v>126</v>
      </c>
      <c r="V2705" s="42" t="str">
        <f>VLOOKUP(Tabla1[[#This Row],[PROGRAMA]],Hoja1!A:B,2,FALSE)</f>
        <v>1711. Parques y jardines</v>
      </c>
      <c r="W2705" s="45">
        <v>22</v>
      </c>
      <c r="X2705" s="45">
        <v>22199</v>
      </c>
    </row>
    <row r="2706" spans="1:24" x14ac:dyDescent="0.25">
      <c r="A2706" s="58">
        <v>220260012878</v>
      </c>
      <c r="B2706" s="59" t="s">
        <v>451</v>
      </c>
      <c r="C2706" s="60">
        <v>46134</v>
      </c>
      <c r="D2706" s="58">
        <v>22026003512</v>
      </c>
      <c r="E2706" s="59" t="s">
        <v>4012</v>
      </c>
      <c r="F2706" s="61">
        <v>228.69</v>
      </c>
      <c r="G2706" s="59" t="s">
        <v>4180</v>
      </c>
      <c r="H2706" s="59" t="s">
        <v>4181</v>
      </c>
      <c r="I2706" s="62">
        <v>220</v>
      </c>
      <c r="J2706" s="59" t="s">
        <v>455</v>
      </c>
      <c r="K2706" s="59" t="s">
        <v>455</v>
      </c>
      <c r="L2706" s="59" t="s">
        <v>473</v>
      </c>
      <c r="M2706" s="59" t="s">
        <v>467</v>
      </c>
      <c r="N2706" s="59" t="s">
        <v>468</v>
      </c>
      <c r="O2706" s="65" t="s">
        <v>281</v>
      </c>
      <c r="P2706" s="65" t="s">
        <v>3366</v>
      </c>
      <c r="Q2706" s="45" t="s">
        <v>396</v>
      </c>
      <c r="R2706" s="32" t="s">
        <v>231</v>
      </c>
      <c r="S2706" s="45" t="s">
        <v>71</v>
      </c>
      <c r="T2706" s="42" t="str">
        <f>VLOOKUP(Tabla1[[#This Row],[AREA]],Hoja1!A:B,2,FALSE)</f>
        <v>06. Educación y cultura</v>
      </c>
      <c r="U2706" s="45" t="s">
        <v>153</v>
      </c>
      <c r="V2706" s="42" t="str">
        <f>VLOOKUP(Tabla1[[#This Row],[PROGRAMA]],Hoja1!A:B,2,FALSE)</f>
        <v>3321. Bibliotecas públicas</v>
      </c>
      <c r="W2706" s="45">
        <v>22</v>
      </c>
      <c r="X2706" s="45">
        <v>22199</v>
      </c>
    </row>
    <row r="2707" spans="1:24" x14ac:dyDescent="0.25">
      <c r="A2707" s="58">
        <v>220260011526</v>
      </c>
      <c r="B2707" s="59" t="s">
        <v>451</v>
      </c>
      <c r="C2707" s="60">
        <v>46121</v>
      </c>
      <c r="D2707" s="58">
        <v>22026003295</v>
      </c>
      <c r="E2707" s="59" t="s">
        <v>617</v>
      </c>
      <c r="F2707" s="61">
        <v>226.27</v>
      </c>
      <c r="G2707" s="59" t="s">
        <v>282</v>
      </c>
      <c r="H2707" s="59" t="s">
        <v>4182</v>
      </c>
      <c r="I2707" s="62">
        <v>220</v>
      </c>
      <c r="J2707" s="59" t="s">
        <v>455</v>
      </c>
      <c r="K2707" s="59" t="s">
        <v>455</v>
      </c>
      <c r="L2707" s="59" t="s">
        <v>456</v>
      </c>
      <c r="M2707" s="59" t="s">
        <v>467</v>
      </c>
      <c r="N2707" s="59" t="s">
        <v>468</v>
      </c>
      <c r="O2707" s="65" t="s">
        <v>281</v>
      </c>
      <c r="P2707" s="65" t="s">
        <v>3366</v>
      </c>
      <c r="Q2707" s="45" t="s">
        <v>396</v>
      </c>
      <c r="R2707" s="32" t="s">
        <v>231</v>
      </c>
      <c r="S2707" s="45" t="s">
        <v>75</v>
      </c>
      <c r="T2707" s="42" t="str">
        <f>VLOOKUP(Tabla1[[#This Row],[AREA]],Hoja1!A:B,2,FALSE)</f>
        <v>10. Personas mayores, familia y servicios sociales</v>
      </c>
      <c r="U2707" s="45" t="s">
        <v>132</v>
      </c>
      <c r="V2707" s="42" t="str">
        <f>VLOOKUP(Tabla1[[#This Row],[PROGRAMA]],Hoja1!A:B,2,FALSE)</f>
        <v>2312. Iniciativas sociales</v>
      </c>
      <c r="W2707" s="45">
        <v>21</v>
      </c>
      <c r="X2707" s="45">
        <v>213</v>
      </c>
    </row>
    <row r="2708" spans="1:24" x14ac:dyDescent="0.25">
      <c r="A2708" s="58">
        <v>220260011150</v>
      </c>
      <c r="B2708" s="59" t="s">
        <v>485</v>
      </c>
      <c r="C2708" s="60">
        <v>46120</v>
      </c>
      <c r="D2708" s="58">
        <v>22026002018</v>
      </c>
      <c r="E2708" s="59" t="s">
        <v>1155</v>
      </c>
      <c r="F2708" s="61">
        <v>221.43</v>
      </c>
      <c r="G2708" s="59" t="s">
        <v>2267</v>
      </c>
      <c r="H2708" s="59" t="s">
        <v>4183</v>
      </c>
      <c r="I2708" s="62">
        <v>300</v>
      </c>
      <c r="J2708" s="59" t="s">
        <v>455</v>
      </c>
      <c r="K2708" s="59" t="s">
        <v>455</v>
      </c>
      <c r="L2708" s="59" t="s">
        <v>473</v>
      </c>
      <c r="M2708" s="59" t="s">
        <v>457</v>
      </c>
      <c r="N2708" s="59" t="s">
        <v>458</v>
      </c>
      <c r="O2708" s="65" t="s">
        <v>280</v>
      </c>
      <c r="P2708" s="65" t="s">
        <v>3366</v>
      </c>
      <c r="Q2708" s="45" t="s">
        <v>396</v>
      </c>
      <c r="R2708" s="32" t="s">
        <v>231</v>
      </c>
      <c r="S2708" s="45" t="s">
        <v>75</v>
      </c>
      <c r="T2708" s="42" t="str">
        <f>VLOOKUP(Tabla1[[#This Row],[AREA]],Hoja1!A:B,2,FALSE)</f>
        <v>10. Personas mayores, familia y servicios sociales</v>
      </c>
      <c r="U2708" s="45" t="s">
        <v>135</v>
      </c>
      <c r="V2708" s="42" t="str">
        <f>VLOOKUP(Tabla1[[#This Row],[PROGRAMA]],Hoja1!A:B,2,FALSE)</f>
        <v>2314. Centro de programas juveniles</v>
      </c>
      <c r="W2708" s="45">
        <v>21</v>
      </c>
      <c r="X2708" s="45">
        <v>212</v>
      </c>
    </row>
    <row r="2709" spans="1:24" x14ac:dyDescent="0.25">
      <c r="A2709" s="58">
        <v>220260014317</v>
      </c>
      <c r="B2709" s="59" t="s">
        <v>451</v>
      </c>
      <c r="C2709" s="60">
        <v>46140</v>
      </c>
      <c r="D2709" s="58">
        <v>22026003497</v>
      </c>
      <c r="E2709" s="59" t="s">
        <v>581</v>
      </c>
      <c r="F2709" s="61">
        <v>217.8</v>
      </c>
      <c r="G2709" s="59" t="s">
        <v>4184</v>
      </c>
      <c r="H2709" s="59" t="s">
        <v>4185</v>
      </c>
      <c r="I2709" s="62">
        <v>220</v>
      </c>
      <c r="J2709" s="59" t="s">
        <v>4186</v>
      </c>
      <c r="K2709" s="59" t="s">
        <v>494</v>
      </c>
      <c r="L2709" s="59" t="s">
        <v>456</v>
      </c>
      <c r="M2709" s="59" t="s">
        <v>467</v>
      </c>
      <c r="N2709" s="59" t="s">
        <v>468</v>
      </c>
      <c r="O2709" s="65" t="s">
        <v>281</v>
      </c>
      <c r="P2709" s="65" t="s">
        <v>3366</v>
      </c>
      <c r="Q2709" s="45" t="s">
        <v>396</v>
      </c>
      <c r="R2709" s="32" t="s">
        <v>231</v>
      </c>
      <c r="S2709" s="45" t="s">
        <v>262</v>
      </c>
      <c r="T2709" s="42" t="str">
        <f>VLOOKUP(Tabla1[[#This Row],[AREA]],Hoja1!A:B,2,FALSE)</f>
        <v>11. Salud pública y seguridad ciudadana</v>
      </c>
      <c r="U2709" s="45" t="s">
        <v>112</v>
      </c>
      <c r="V2709" s="42" t="str">
        <f>VLOOKUP(Tabla1[[#This Row],[PROGRAMA]],Hoja1!A:B,2,FALSE)</f>
        <v>1361. Prevención y extinción de incencios</v>
      </c>
      <c r="W2709" s="45">
        <v>21</v>
      </c>
      <c r="X2709" s="45">
        <v>213</v>
      </c>
    </row>
    <row r="2710" spans="1:24" x14ac:dyDescent="0.25">
      <c r="A2710" s="58">
        <v>220260014330</v>
      </c>
      <c r="B2710" s="59" t="s">
        <v>451</v>
      </c>
      <c r="C2710" s="60">
        <v>46140</v>
      </c>
      <c r="D2710" s="58">
        <v>22026003581</v>
      </c>
      <c r="E2710" s="59" t="s">
        <v>665</v>
      </c>
      <c r="F2710" s="61">
        <v>217.8</v>
      </c>
      <c r="G2710" s="59" t="s">
        <v>4187</v>
      </c>
      <c r="H2710" s="59" t="s">
        <v>4188</v>
      </c>
      <c r="I2710" s="62">
        <v>220</v>
      </c>
      <c r="J2710" s="59" t="s">
        <v>455</v>
      </c>
      <c r="K2710" s="59" t="s">
        <v>455</v>
      </c>
      <c r="L2710" s="59" t="s">
        <v>456</v>
      </c>
      <c r="M2710" s="59" t="s">
        <v>467</v>
      </c>
      <c r="N2710" s="59" t="s">
        <v>468</v>
      </c>
      <c r="O2710" s="65" t="s">
        <v>281</v>
      </c>
      <c r="P2710" s="65" t="s">
        <v>3366</v>
      </c>
      <c r="Q2710" s="45" t="s">
        <v>396</v>
      </c>
      <c r="R2710" s="32" t="s">
        <v>231</v>
      </c>
      <c r="S2710" s="45" t="s">
        <v>66</v>
      </c>
      <c r="T2710" s="42" t="str">
        <f>VLOOKUP(Tabla1[[#This Row],[AREA]],Hoja1!A:B,2,FALSE)</f>
        <v>01. Alcaldía</v>
      </c>
      <c r="U2710" s="45" t="s">
        <v>265</v>
      </c>
      <c r="V2710" s="42" t="str">
        <f>VLOOKUP(Tabla1[[#This Row],[PROGRAMA]],Hoja1!A:B,2,FALSE)</f>
        <v>4331. Desarrollo empresarial</v>
      </c>
      <c r="W2710" s="45">
        <v>22</v>
      </c>
      <c r="X2710" s="45">
        <v>22799</v>
      </c>
    </row>
    <row r="2711" spans="1:24" x14ac:dyDescent="0.25">
      <c r="A2711" s="58">
        <v>220260012357</v>
      </c>
      <c r="B2711" s="59" t="s">
        <v>485</v>
      </c>
      <c r="C2711" s="60">
        <v>46132</v>
      </c>
      <c r="D2711" s="58">
        <v>22026000427</v>
      </c>
      <c r="E2711" s="59" t="s">
        <v>992</v>
      </c>
      <c r="F2711" s="61">
        <v>523.51</v>
      </c>
      <c r="G2711" s="59" t="s">
        <v>2855</v>
      </c>
      <c r="H2711" s="59" t="s">
        <v>4189</v>
      </c>
      <c r="I2711" s="62">
        <v>300</v>
      </c>
      <c r="J2711" s="59" t="s">
        <v>455</v>
      </c>
      <c r="K2711" s="59" t="s">
        <v>455</v>
      </c>
      <c r="L2711" s="59" t="s">
        <v>473</v>
      </c>
      <c r="M2711" s="59" t="s">
        <v>457</v>
      </c>
      <c r="N2711" s="59" t="s">
        <v>458</v>
      </c>
      <c r="O2711" s="65" t="s">
        <v>280</v>
      </c>
      <c r="P2711" s="65" t="s">
        <v>3366</v>
      </c>
      <c r="Q2711" s="45" t="s">
        <v>396</v>
      </c>
      <c r="R2711" s="32" t="s">
        <v>231</v>
      </c>
      <c r="S2711" s="45" t="s">
        <v>262</v>
      </c>
      <c r="T2711" s="42" t="str">
        <f>VLOOKUP(Tabla1[[#This Row],[AREA]],Hoja1!A:B,2,FALSE)</f>
        <v>11. Salud pública y seguridad ciudadana</v>
      </c>
      <c r="U2711" s="45" t="s">
        <v>121</v>
      </c>
      <c r="V2711" s="42" t="str">
        <f>VLOOKUP(Tabla1[[#This Row],[PROGRAMA]],Hoja1!A:B,2,FALSE)</f>
        <v>1631. Limpieza viaria</v>
      </c>
      <c r="W2711" s="45">
        <v>22</v>
      </c>
      <c r="X2711" s="45">
        <v>22199</v>
      </c>
    </row>
    <row r="2712" spans="1:24" x14ac:dyDescent="0.25">
      <c r="A2712" s="58">
        <v>220260011022</v>
      </c>
      <c r="B2712" s="59" t="s">
        <v>451</v>
      </c>
      <c r="C2712" s="60">
        <v>46119</v>
      </c>
      <c r="D2712" s="58">
        <v>22026003120</v>
      </c>
      <c r="E2712" s="59" t="s">
        <v>535</v>
      </c>
      <c r="F2712" s="61">
        <v>208.56</v>
      </c>
      <c r="G2712" s="59" t="s">
        <v>301</v>
      </c>
      <c r="H2712" s="59" t="s">
        <v>4190</v>
      </c>
      <c r="I2712" s="62">
        <v>220</v>
      </c>
      <c r="J2712" s="59" t="s">
        <v>455</v>
      </c>
      <c r="K2712" s="59" t="s">
        <v>455</v>
      </c>
      <c r="L2712" s="59" t="s">
        <v>473</v>
      </c>
      <c r="M2712" s="59" t="s">
        <v>467</v>
      </c>
      <c r="N2712" s="59" t="s">
        <v>468</v>
      </c>
      <c r="O2712" s="65" t="s">
        <v>281</v>
      </c>
      <c r="P2712" s="65" t="s">
        <v>3366</v>
      </c>
      <c r="Q2712" s="45" t="s">
        <v>396</v>
      </c>
      <c r="R2712" s="32" t="s">
        <v>231</v>
      </c>
      <c r="S2712" s="45" t="s">
        <v>69</v>
      </c>
      <c r="T2712" s="42" t="str">
        <f>VLOOKUP(Tabla1[[#This Row],[AREA]],Hoja1!A:B,2,FALSE)</f>
        <v>03. Participación ciudadana y deportes</v>
      </c>
      <c r="U2712" s="45" t="s">
        <v>192</v>
      </c>
      <c r="V2712" s="42" t="str">
        <f>VLOOKUP(Tabla1[[#This Row],[PROGRAMA]],Hoja1!A:B,2,FALSE)</f>
        <v>9241. Participación ciudadana</v>
      </c>
      <c r="W2712" s="45">
        <v>21</v>
      </c>
      <c r="X2712" s="45">
        <v>212</v>
      </c>
    </row>
    <row r="2713" spans="1:24" x14ac:dyDescent="0.25">
      <c r="A2713" s="58">
        <v>220260015920</v>
      </c>
      <c r="B2713" s="59" t="s">
        <v>485</v>
      </c>
      <c r="C2713" s="60">
        <v>46154</v>
      </c>
      <c r="D2713" s="58">
        <v>22026000427</v>
      </c>
      <c r="E2713" s="59" t="s">
        <v>992</v>
      </c>
      <c r="F2713" s="61">
        <v>514.73</v>
      </c>
      <c r="G2713" s="59" t="s">
        <v>2855</v>
      </c>
      <c r="H2713" s="59" t="s">
        <v>3729</v>
      </c>
      <c r="I2713" s="62">
        <v>300</v>
      </c>
      <c r="J2713" s="59" t="s">
        <v>455</v>
      </c>
      <c r="K2713" s="59" t="s">
        <v>455</v>
      </c>
      <c r="L2713" s="59" t="s">
        <v>473</v>
      </c>
      <c r="M2713" s="59" t="s">
        <v>457</v>
      </c>
      <c r="N2713" s="59" t="s">
        <v>458</v>
      </c>
      <c r="O2713" s="65" t="s">
        <v>280</v>
      </c>
      <c r="P2713" s="65" t="s">
        <v>3366</v>
      </c>
      <c r="Q2713" s="45" t="s">
        <v>396</v>
      </c>
      <c r="R2713" s="32" t="s">
        <v>231</v>
      </c>
      <c r="S2713" s="45" t="s">
        <v>262</v>
      </c>
      <c r="T2713" s="42" t="str">
        <f>VLOOKUP(Tabla1[[#This Row],[AREA]],Hoja1!A:B,2,FALSE)</f>
        <v>11. Salud pública y seguridad ciudadana</v>
      </c>
      <c r="U2713" s="45" t="s">
        <v>121</v>
      </c>
      <c r="V2713" s="42" t="str">
        <f>VLOOKUP(Tabla1[[#This Row],[PROGRAMA]],Hoja1!A:B,2,FALSE)</f>
        <v>1631. Limpieza viaria</v>
      </c>
      <c r="W2713" s="45">
        <v>22</v>
      </c>
      <c r="X2713" s="45">
        <v>22199</v>
      </c>
    </row>
    <row r="2714" spans="1:24" x14ac:dyDescent="0.25">
      <c r="A2714" s="58">
        <v>220260018959</v>
      </c>
      <c r="B2714" s="59" t="s">
        <v>451</v>
      </c>
      <c r="C2714" s="60">
        <v>46170</v>
      </c>
      <c r="D2714" s="58">
        <v>22026004169</v>
      </c>
      <c r="E2714" s="59" t="s">
        <v>682</v>
      </c>
      <c r="F2714" s="61">
        <v>205.7</v>
      </c>
      <c r="G2714" s="59" t="s">
        <v>330</v>
      </c>
      <c r="H2714" s="59" t="s">
        <v>4191</v>
      </c>
      <c r="I2714" s="62">
        <v>220</v>
      </c>
      <c r="J2714" s="59" t="s">
        <v>455</v>
      </c>
      <c r="K2714" s="59" t="s">
        <v>455</v>
      </c>
      <c r="L2714" s="59" t="s">
        <v>456</v>
      </c>
      <c r="M2714" s="59" t="s">
        <v>467</v>
      </c>
      <c r="N2714" s="59" t="s">
        <v>468</v>
      </c>
      <c r="O2714" s="65" t="s">
        <v>281</v>
      </c>
      <c r="P2714" s="65" t="s">
        <v>3366</v>
      </c>
      <c r="Q2714" s="45" t="s">
        <v>396</v>
      </c>
      <c r="R2714" s="32" t="s">
        <v>231</v>
      </c>
      <c r="S2714" s="45" t="s">
        <v>262</v>
      </c>
      <c r="T2714" s="42" t="str">
        <f>VLOOKUP(Tabla1[[#This Row],[AREA]],Hoja1!A:B,2,FALSE)</f>
        <v>11. Salud pública y seguridad ciudadana</v>
      </c>
      <c r="U2714" s="45" t="s">
        <v>121</v>
      </c>
      <c r="V2714" s="42" t="str">
        <f>VLOOKUP(Tabla1[[#This Row],[PROGRAMA]],Hoja1!A:B,2,FALSE)</f>
        <v>1631. Limpieza viaria</v>
      </c>
      <c r="W2714" s="45">
        <v>22</v>
      </c>
      <c r="X2714" s="45">
        <v>22700</v>
      </c>
    </row>
    <row r="2715" spans="1:24" x14ac:dyDescent="0.25">
      <c r="A2715" s="58">
        <v>220260016051</v>
      </c>
      <c r="B2715" s="59" t="s">
        <v>451</v>
      </c>
      <c r="C2715" s="60">
        <v>46156</v>
      </c>
      <c r="D2715" s="58">
        <v>22026003778</v>
      </c>
      <c r="E2715" s="59" t="s">
        <v>615</v>
      </c>
      <c r="F2715" s="61">
        <v>202.23</v>
      </c>
      <c r="G2715" s="59" t="s">
        <v>4192</v>
      </c>
      <c r="H2715" s="59" t="s">
        <v>4193</v>
      </c>
      <c r="I2715" s="62">
        <v>220</v>
      </c>
      <c r="J2715" s="59" t="s">
        <v>2930</v>
      </c>
      <c r="K2715" s="59" t="s">
        <v>478</v>
      </c>
      <c r="L2715" s="59" t="s">
        <v>473</v>
      </c>
      <c r="M2715" s="59" t="s">
        <v>467</v>
      </c>
      <c r="N2715" s="59" t="s">
        <v>468</v>
      </c>
      <c r="O2715" s="65" t="s">
        <v>281</v>
      </c>
      <c r="P2715" s="65" t="s">
        <v>3366</v>
      </c>
      <c r="Q2715" s="45" t="s">
        <v>396</v>
      </c>
      <c r="R2715" s="32" t="s">
        <v>231</v>
      </c>
      <c r="S2715" s="45" t="s">
        <v>71</v>
      </c>
      <c r="T2715" s="42" t="str">
        <f>VLOOKUP(Tabla1[[#This Row],[AREA]],Hoja1!A:B,2,FALSE)</f>
        <v>06. Educación y cultura</v>
      </c>
      <c r="U2715" s="45" t="s">
        <v>147</v>
      </c>
      <c r="V2715" s="42" t="str">
        <f>VLOOKUP(Tabla1[[#This Row],[PROGRAMA]],Hoja1!A:B,2,FALSE)</f>
        <v>3232. Conservación y mantenimiento centros educación infantil y primaria</v>
      </c>
      <c r="W2715" s="45">
        <v>21</v>
      </c>
      <c r="X2715" s="45">
        <v>213</v>
      </c>
    </row>
    <row r="2716" spans="1:24" x14ac:dyDescent="0.25">
      <c r="A2716" s="58">
        <v>220260016847</v>
      </c>
      <c r="B2716" s="59" t="s">
        <v>451</v>
      </c>
      <c r="C2716" s="60">
        <v>46160</v>
      </c>
      <c r="D2716" s="58">
        <v>22026003828</v>
      </c>
      <c r="E2716" s="59" t="s">
        <v>4012</v>
      </c>
      <c r="F2716" s="61">
        <v>200</v>
      </c>
      <c r="G2716" s="59" t="s">
        <v>284</v>
      </c>
      <c r="H2716" s="59" t="s">
        <v>4194</v>
      </c>
      <c r="I2716" s="62">
        <v>220</v>
      </c>
      <c r="J2716" s="59" t="s">
        <v>455</v>
      </c>
      <c r="K2716" s="59" t="s">
        <v>455</v>
      </c>
      <c r="L2716" s="59" t="s">
        <v>473</v>
      </c>
      <c r="M2716" s="59" t="s">
        <v>467</v>
      </c>
      <c r="N2716" s="59" t="s">
        <v>468</v>
      </c>
      <c r="O2716" s="65" t="s">
        <v>281</v>
      </c>
      <c r="P2716" s="65" t="s">
        <v>3366</v>
      </c>
      <c r="Q2716" s="45" t="s">
        <v>396</v>
      </c>
      <c r="R2716" s="32" t="s">
        <v>231</v>
      </c>
      <c r="S2716" s="45" t="s">
        <v>71</v>
      </c>
      <c r="T2716" s="42" t="str">
        <f>VLOOKUP(Tabla1[[#This Row],[AREA]],Hoja1!A:B,2,FALSE)</f>
        <v>06. Educación y cultura</v>
      </c>
      <c r="U2716" s="45" t="s">
        <v>153</v>
      </c>
      <c r="V2716" s="42" t="str">
        <f>VLOOKUP(Tabla1[[#This Row],[PROGRAMA]],Hoja1!A:B,2,FALSE)</f>
        <v>3321. Bibliotecas públicas</v>
      </c>
      <c r="W2716" s="45">
        <v>22</v>
      </c>
      <c r="X2716" s="45">
        <v>22199</v>
      </c>
    </row>
    <row r="2717" spans="1:24" x14ac:dyDescent="0.25">
      <c r="A2717" s="58">
        <v>220260016166</v>
      </c>
      <c r="B2717" s="59" t="s">
        <v>451</v>
      </c>
      <c r="C2717" s="60">
        <v>46157</v>
      </c>
      <c r="D2717" s="58">
        <v>22026003843</v>
      </c>
      <c r="E2717" s="59" t="s">
        <v>1257</v>
      </c>
      <c r="F2717" s="61">
        <v>199.65</v>
      </c>
      <c r="G2717" s="59" t="s">
        <v>2058</v>
      </c>
      <c r="H2717" s="59" t="s">
        <v>4195</v>
      </c>
      <c r="I2717" s="62">
        <v>220</v>
      </c>
      <c r="J2717" s="59" t="s">
        <v>455</v>
      </c>
      <c r="K2717" s="59" t="s">
        <v>455</v>
      </c>
      <c r="L2717" s="59" t="s">
        <v>473</v>
      </c>
      <c r="M2717" s="59" t="s">
        <v>467</v>
      </c>
      <c r="N2717" s="59" t="s">
        <v>468</v>
      </c>
      <c r="O2717" s="65" t="s">
        <v>281</v>
      </c>
      <c r="P2717" s="65" t="s">
        <v>3366</v>
      </c>
      <c r="Q2717" s="45" t="s">
        <v>397</v>
      </c>
      <c r="R2717" s="32" t="s">
        <v>232</v>
      </c>
      <c r="S2717" s="45" t="s">
        <v>262</v>
      </c>
      <c r="T2717" s="42" t="str">
        <f>VLOOKUP(Tabla1[[#This Row],[AREA]],Hoja1!A:B,2,FALSE)</f>
        <v>11. Salud pública y seguridad ciudadana</v>
      </c>
      <c r="U2717" s="45" t="s">
        <v>112</v>
      </c>
      <c r="V2717" s="42" t="str">
        <f>VLOOKUP(Tabla1[[#This Row],[PROGRAMA]],Hoja1!A:B,2,FALSE)</f>
        <v>1361. Prevención y extinción de incencios</v>
      </c>
      <c r="W2717" s="45">
        <v>62</v>
      </c>
      <c r="X2717" s="45">
        <v>623</v>
      </c>
    </row>
    <row r="2718" spans="1:24" x14ac:dyDescent="0.25">
      <c r="A2718" s="58">
        <v>220260019550</v>
      </c>
      <c r="B2718" s="59" t="s">
        <v>485</v>
      </c>
      <c r="C2718" s="60">
        <v>46171</v>
      </c>
      <c r="D2718" s="58">
        <v>22026000427</v>
      </c>
      <c r="E2718" s="59" t="s">
        <v>992</v>
      </c>
      <c r="F2718" s="61">
        <v>514.73</v>
      </c>
      <c r="G2718" s="59" t="s">
        <v>2855</v>
      </c>
      <c r="H2718" s="59" t="s">
        <v>3729</v>
      </c>
      <c r="I2718" s="62">
        <v>300</v>
      </c>
      <c r="J2718" s="59" t="s">
        <v>455</v>
      </c>
      <c r="K2718" s="59" t="s">
        <v>455</v>
      </c>
      <c r="L2718" s="59" t="s">
        <v>473</v>
      </c>
      <c r="M2718" s="59" t="s">
        <v>457</v>
      </c>
      <c r="N2718" s="59" t="s">
        <v>458</v>
      </c>
      <c r="O2718" s="65" t="s">
        <v>280</v>
      </c>
      <c r="P2718" s="65" t="s">
        <v>3366</v>
      </c>
      <c r="Q2718" s="45" t="s">
        <v>396</v>
      </c>
      <c r="R2718" s="32" t="s">
        <v>231</v>
      </c>
      <c r="S2718" s="45" t="s">
        <v>262</v>
      </c>
      <c r="T2718" s="42" t="str">
        <f>VLOOKUP(Tabla1[[#This Row],[AREA]],Hoja1!A:B,2,FALSE)</f>
        <v>11. Salud pública y seguridad ciudadana</v>
      </c>
      <c r="U2718" s="45" t="s">
        <v>121</v>
      </c>
      <c r="V2718" s="42" t="str">
        <f>VLOOKUP(Tabla1[[#This Row],[PROGRAMA]],Hoja1!A:B,2,FALSE)</f>
        <v>1631. Limpieza viaria</v>
      </c>
      <c r="W2718" s="45">
        <v>22</v>
      </c>
      <c r="X2718" s="45">
        <v>22199</v>
      </c>
    </row>
    <row r="2719" spans="1:24" x14ac:dyDescent="0.25">
      <c r="A2719" s="58">
        <v>220260018243</v>
      </c>
      <c r="B2719" s="59" t="s">
        <v>485</v>
      </c>
      <c r="C2719" s="60">
        <v>46168</v>
      </c>
      <c r="D2719" s="58">
        <v>22026000422</v>
      </c>
      <c r="E2719" s="59" t="s">
        <v>2707</v>
      </c>
      <c r="F2719" s="61">
        <v>467.63</v>
      </c>
      <c r="G2719" s="59" t="s">
        <v>2855</v>
      </c>
      <c r="H2719" s="59" t="s">
        <v>2708</v>
      </c>
      <c r="I2719" s="62">
        <v>300</v>
      </c>
      <c r="J2719" s="59" t="s">
        <v>455</v>
      </c>
      <c r="K2719" s="59" t="s">
        <v>455</v>
      </c>
      <c r="L2719" s="59" t="s">
        <v>473</v>
      </c>
      <c r="M2719" s="59" t="s">
        <v>457</v>
      </c>
      <c r="N2719" s="59" t="s">
        <v>458</v>
      </c>
      <c r="O2719" s="65" t="s">
        <v>280</v>
      </c>
      <c r="P2719" s="65" t="s">
        <v>3366</v>
      </c>
      <c r="Q2719" s="45" t="s">
        <v>396</v>
      </c>
      <c r="R2719" s="32" t="s">
        <v>231</v>
      </c>
      <c r="S2719" s="45" t="s">
        <v>262</v>
      </c>
      <c r="T2719" s="42" t="str">
        <f>VLOOKUP(Tabla1[[#This Row],[AREA]],Hoja1!A:B,2,FALSE)</f>
        <v>11. Salud pública y seguridad ciudadana</v>
      </c>
      <c r="U2719" s="45" t="s">
        <v>118</v>
      </c>
      <c r="V2719" s="42" t="str">
        <f>VLOOKUP(Tabla1[[#This Row],[PROGRAMA]],Hoja1!A:B,2,FALSE)</f>
        <v>1621. Recogida de residuos</v>
      </c>
      <c r="W2719" s="45">
        <v>22</v>
      </c>
      <c r="X2719" s="45">
        <v>22199</v>
      </c>
    </row>
    <row r="2720" spans="1:24" x14ac:dyDescent="0.25">
      <c r="A2720" s="58">
        <v>220260019546</v>
      </c>
      <c r="B2720" s="59" t="s">
        <v>485</v>
      </c>
      <c r="C2720" s="60">
        <v>46171</v>
      </c>
      <c r="D2720" s="58">
        <v>22026000422</v>
      </c>
      <c r="E2720" s="59" t="s">
        <v>2707</v>
      </c>
      <c r="F2720" s="61">
        <v>52.33</v>
      </c>
      <c r="G2720" s="59" t="s">
        <v>2855</v>
      </c>
      <c r="H2720" s="59" t="s">
        <v>2708</v>
      </c>
      <c r="I2720" s="62">
        <v>300</v>
      </c>
      <c r="J2720" s="59" t="s">
        <v>455</v>
      </c>
      <c r="K2720" s="59" t="s">
        <v>455</v>
      </c>
      <c r="L2720" s="59" t="s">
        <v>473</v>
      </c>
      <c r="M2720" s="59" t="s">
        <v>457</v>
      </c>
      <c r="N2720" s="59" t="s">
        <v>458</v>
      </c>
      <c r="O2720" s="65" t="s">
        <v>280</v>
      </c>
      <c r="P2720" s="65" t="s">
        <v>3366</v>
      </c>
      <c r="Q2720" s="45" t="s">
        <v>396</v>
      </c>
      <c r="R2720" s="32" t="s">
        <v>231</v>
      </c>
      <c r="S2720" s="45" t="s">
        <v>262</v>
      </c>
      <c r="T2720" s="42" t="str">
        <f>VLOOKUP(Tabla1[[#This Row],[AREA]],Hoja1!A:B,2,FALSE)</f>
        <v>11. Salud pública y seguridad ciudadana</v>
      </c>
      <c r="U2720" s="45" t="s">
        <v>118</v>
      </c>
      <c r="V2720" s="42" t="str">
        <f>VLOOKUP(Tabla1[[#This Row],[PROGRAMA]],Hoja1!A:B,2,FALSE)</f>
        <v>1621. Recogida de residuos</v>
      </c>
      <c r="W2720" s="45">
        <v>22</v>
      </c>
      <c r="X2720" s="45">
        <v>22199</v>
      </c>
    </row>
    <row r="2721" spans="1:24" x14ac:dyDescent="0.25">
      <c r="A2721" s="58">
        <v>220260015948</v>
      </c>
      <c r="B2721" s="59" t="s">
        <v>485</v>
      </c>
      <c r="C2721" s="60">
        <v>46154</v>
      </c>
      <c r="D2721" s="58">
        <v>22026002213</v>
      </c>
      <c r="E2721" s="59" t="s">
        <v>2713</v>
      </c>
      <c r="F2721" s="61">
        <v>49.73</v>
      </c>
      <c r="G2721" s="59" t="s">
        <v>2855</v>
      </c>
      <c r="H2721" s="59" t="s">
        <v>4196</v>
      </c>
      <c r="I2721" s="62">
        <v>300</v>
      </c>
      <c r="J2721" s="59" t="s">
        <v>455</v>
      </c>
      <c r="K2721" s="59" t="s">
        <v>455</v>
      </c>
      <c r="L2721" s="59" t="s">
        <v>473</v>
      </c>
      <c r="M2721" s="59" t="s">
        <v>457</v>
      </c>
      <c r="N2721" s="59" t="s">
        <v>458</v>
      </c>
      <c r="O2721" s="65" t="s">
        <v>280</v>
      </c>
      <c r="P2721" s="65" t="s">
        <v>3366</v>
      </c>
      <c r="Q2721" s="45" t="s">
        <v>396</v>
      </c>
      <c r="R2721" s="32" t="s">
        <v>231</v>
      </c>
      <c r="S2721" s="45" t="s">
        <v>66</v>
      </c>
      <c r="T2721" s="42" t="str">
        <f>VLOOKUP(Tabla1[[#This Row],[AREA]],Hoja1!A:B,2,FALSE)</f>
        <v>01. Alcaldía</v>
      </c>
      <c r="U2721" s="45" t="s">
        <v>265</v>
      </c>
      <c r="V2721" s="42" t="str">
        <f>VLOOKUP(Tabla1[[#This Row],[PROGRAMA]],Hoja1!A:B,2,FALSE)</f>
        <v>4331. Desarrollo empresarial</v>
      </c>
      <c r="W2721" s="45">
        <v>21</v>
      </c>
      <c r="X2721" s="45">
        <v>212</v>
      </c>
    </row>
    <row r="2722" spans="1:24" x14ac:dyDescent="0.25">
      <c r="A2722" s="58">
        <v>220260012567</v>
      </c>
      <c r="B2722" s="59" t="s">
        <v>485</v>
      </c>
      <c r="C2722" s="60">
        <v>46132</v>
      </c>
      <c r="D2722" s="58">
        <v>22026000436</v>
      </c>
      <c r="E2722" s="59" t="s">
        <v>535</v>
      </c>
      <c r="F2722" s="61">
        <v>20.09</v>
      </c>
      <c r="G2722" s="59" t="s">
        <v>2855</v>
      </c>
      <c r="H2722" s="59" t="s">
        <v>4197</v>
      </c>
      <c r="I2722" s="62">
        <v>300</v>
      </c>
      <c r="J2722" s="59" t="s">
        <v>455</v>
      </c>
      <c r="K2722" s="59" t="s">
        <v>455</v>
      </c>
      <c r="L2722" s="59" t="s">
        <v>473</v>
      </c>
      <c r="M2722" s="59" t="s">
        <v>457</v>
      </c>
      <c r="N2722" s="59" t="s">
        <v>458</v>
      </c>
      <c r="O2722" s="65" t="s">
        <v>280</v>
      </c>
      <c r="P2722" s="65" t="s">
        <v>3366</v>
      </c>
      <c r="Q2722" s="45" t="s">
        <v>396</v>
      </c>
      <c r="R2722" s="32" t="s">
        <v>231</v>
      </c>
      <c r="S2722" s="45" t="s">
        <v>69</v>
      </c>
      <c r="T2722" s="42" t="str">
        <f>VLOOKUP(Tabla1[[#This Row],[AREA]],Hoja1!A:B,2,FALSE)</f>
        <v>03. Participación ciudadana y deportes</v>
      </c>
      <c r="U2722" s="45" t="s">
        <v>192</v>
      </c>
      <c r="V2722" s="42" t="str">
        <f>VLOOKUP(Tabla1[[#This Row],[PROGRAMA]],Hoja1!A:B,2,FALSE)</f>
        <v>9241. Participación ciudadana</v>
      </c>
      <c r="W2722" s="45">
        <v>21</v>
      </c>
      <c r="X2722" s="45">
        <v>212</v>
      </c>
    </row>
    <row r="2723" spans="1:24" x14ac:dyDescent="0.25">
      <c r="A2723" s="58">
        <v>220260019530</v>
      </c>
      <c r="B2723" s="59" t="s">
        <v>485</v>
      </c>
      <c r="C2723" s="60">
        <v>46171</v>
      </c>
      <c r="D2723" s="58">
        <v>22026002189</v>
      </c>
      <c r="E2723" s="59" t="s">
        <v>537</v>
      </c>
      <c r="F2723" s="61">
        <v>15.5</v>
      </c>
      <c r="G2723" s="59" t="s">
        <v>2855</v>
      </c>
      <c r="H2723" s="59" t="s">
        <v>4198</v>
      </c>
      <c r="I2723" s="62">
        <v>300</v>
      </c>
      <c r="J2723" s="59" t="s">
        <v>455</v>
      </c>
      <c r="K2723" s="59" t="s">
        <v>455</v>
      </c>
      <c r="L2723" s="59" t="s">
        <v>473</v>
      </c>
      <c r="M2723" s="59" t="s">
        <v>457</v>
      </c>
      <c r="N2723" s="59" t="s">
        <v>458</v>
      </c>
      <c r="O2723" s="65" t="s">
        <v>280</v>
      </c>
      <c r="P2723" s="65" t="s">
        <v>3366</v>
      </c>
      <c r="Q2723" s="45" t="s">
        <v>396</v>
      </c>
      <c r="R2723" s="32" t="s">
        <v>231</v>
      </c>
      <c r="S2723" s="45" t="s">
        <v>262</v>
      </c>
      <c r="T2723" s="42" t="str">
        <f>VLOOKUP(Tabla1[[#This Row],[AREA]],Hoja1!A:B,2,FALSE)</f>
        <v>11. Salud pública y seguridad ciudadana</v>
      </c>
      <c r="U2723" s="45" t="s">
        <v>112</v>
      </c>
      <c r="V2723" s="42" t="str">
        <f>VLOOKUP(Tabla1[[#This Row],[PROGRAMA]],Hoja1!A:B,2,FALSE)</f>
        <v>1361. Prevención y extinción de incencios</v>
      </c>
      <c r="W2723" s="45">
        <v>22</v>
      </c>
      <c r="X2723" s="45">
        <v>22199</v>
      </c>
    </row>
    <row r="2724" spans="1:24" x14ac:dyDescent="0.25">
      <c r="A2724" s="58">
        <v>220260016416</v>
      </c>
      <c r="B2724" s="59" t="s">
        <v>485</v>
      </c>
      <c r="C2724" s="60">
        <v>46157</v>
      </c>
      <c r="D2724" s="58">
        <v>22026000689</v>
      </c>
      <c r="E2724" s="59" t="s">
        <v>971</v>
      </c>
      <c r="F2724" s="61">
        <v>4942.2</v>
      </c>
      <c r="G2724" s="59" t="s">
        <v>3009</v>
      </c>
      <c r="H2724" s="59" t="s">
        <v>2622</v>
      </c>
      <c r="I2724" s="62">
        <v>300</v>
      </c>
      <c r="J2724" s="59" t="s">
        <v>455</v>
      </c>
      <c r="K2724" s="59" t="s">
        <v>455</v>
      </c>
      <c r="L2724" s="59" t="s">
        <v>473</v>
      </c>
      <c r="M2724" s="59" t="s">
        <v>457</v>
      </c>
      <c r="N2724" s="59" t="s">
        <v>458</v>
      </c>
      <c r="O2724" s="65" t="s">
        <v>280</v>
      </c>
      <c r="P2724" s="65" t="s">
        <v>3366</v>
      </c>
      <c r="Q2724" s="45" t="s">
        <v>396</v>
      </c>
      <c r="R2724" s="32" t="s">
        <v>231</v>
      </c>
      <c r="S2724" s="45" t="s">
        <v>262</v>
      </c>
      <c r="T2724" s="42" t="str">
        <f>VLOOKUP(Tabla1[[#This Row],[AREA]],Hoja1!A:B,2,FALSE)</f>
        <v>11. Salud pública y seguridad ciudadana</v>
      </c>
      <c r="U2724" s="45" t="s">
        <v>118</v>
      </c>
      <c r="V2724" s="42" t="str">
        <f>VLOOKUP(Tabla1[[#This Row],[PROGRAMA]],Hoja1!A:B,2,FALSE)</f>
        <v>1621. Recogida de residuos</v>
      </c>
      <c r="W2724" s="45">
        <v>21</v>
      </c>
      <c r="X2724" s="45">
        <v>214</v>
      </c>
    </row>
    <row r="2725" spans="1:24" x14ac:dyDescent="0.25">
      <c r="A2725" s="58">
        <v>220260016418</v>
      </c>
      <c r="B2725" s="59" t="s">
        <v>485</v>
      </c>
      <c r="C2725" s="60">
        <v>46157</v>
      </c>
      <c r="D2725" s="58">
        <v>22026000689</v>
      </c>
      <c r="E2725" s="59" t="s">
        <v>971</v>
      </c>
      <c r="F2725" s="61">
        <v>4849.17</v>
      </c>
      <c r="G2725" s="59" t="s">
        <v>3009</v>
      </c>
      <c r="H2725" s="59" t="s">
        <v>2622</v>
      </c>
      <c r="I2725" s="62">
        <v>300</v>
      </c>
      <c r="J2725" s="59" t="s">
        <v>455</v>
      </c>
      <c r="K2725" s="59" t="s">
        <v>455</v>
      </c>
      <c r="L2725" s="59" t="s">
        <v>473</v>
      </c>
      <c r="M2725" s="59" t="s">
        <v>457</v>
      </c>
      <c r="N2725" s="59" t="s">
        <v>458</v>
      </c>
      <c r="O2725" s="65" t="s">
        <v>280</v>
      </c>
      <c r="P2725" s="65" t="s">
        <v>3366</v>
      </c>
      <c r="Q2725" s="45" t="s">
        <v>396</v>
      </c>
      <c r="R2725" s="32" t="s">
        <v>231</v>
      </c>
      <c r="S2725" s="45" t="s">
        <v>262</v>
      </c>
      <c r="T2725" s="42" t="str">
        <f>VLOOKUP(Tabla1[[#This Row],[AREA]],Hoja1!A:B,2,FALSE)</f>
        <v>11. Salud pública y seguridad ciudadana</v>
      </c>
      <c r="U2725" s="45" t="s">
        <v>118</v>
      </c>
      <c r="V2725" s="42" t="str">
        <f>VLOOKUP(Tabla1[[#This Row],[PROGRAMA]],Hoja1!A:B,2,FALSE)</f>
        <v>1621. Recogida de residuos</v>
      </c>
      <c r="W2725" s="45">
        <v>21</v>
      </c>
      <c r="X2725" s="45">
        <v>214</v>
      </c>
    </row>
    <row r="2726" spans="1:24" x14ac:dyDescent="0.25">
      <c r="A2726" s="58">
        <v>220260016420</v>
      </c>
      <c r="B2726" s="59" t="s">
        <v>485</v>
      </c>
      <c r="C2726" s="60">
        <v>46157</v>
      </c>
      <c r="D2726" s="58">
        <v>22026000689</v>
      </c>
      <c r="E2726" s="59" t="s">
        <v>971</v>
      </c>
      <c r="F2726" s="61">
        <v>4274.18</v>
      </c>
      <c r="G2726" s="59" t="s">
        <v>3009</v>
      </c>
      <c r="H2726" s="59" t="s">
        <v>2622</v>
      </c>
      <c r="I2726" s="62">
        <v>300</v>
      </c>
      <c r="J2726" s="59" t="s">
        <v>455</v>
      </c>
      <c r="K2726" s="59" t="s">
        <v>455</v>
      </c>
      <c r="L2726" s="59" t="s">
        <v>473</v>
      </c>
      <c r="M2726" s="59" t="s">
        <v>457</v>
      </c>
      <c r="N2726" s="59" t="s">
        <v>458</v>
      </c>
      <c r="O2726" s="65" t="s">
        <v>280</v>
      </c>
      <c r="P2726" s="65" t="s">
        <v>3366</v>
      </c>
      <c r="Q2726" s="45" t="s">
        <v>396</v>
      </c>
      <c r="R2726" s="32" t="s">
        <v>231</v>
      </c>
      <c r="S2726" s="45" t="s">
        <v>262</v>
      </c>
      <c r="T2726" s="42" t="str">
        <f>VLOOKUP(Tabla1[[#This Row],[AREA]],Hoja1!A:B,2,FALSE)</f>
        <v>11. Salud pública y seguridad ciudadana</v>
      </c>
      <c r="U2726" s="45" t="s">
        <v>118</v>
      </c>
      <c r="V2726" s="42" t="str">
        <f>VLOOKUP(Tabla1[[#This Row],[PROGRAMA]],Hoja1!A:B,2,FALSE)</f>
        <v>1621. Recogida de residuos</v>
      </c>
      <c r="W2726" s="45">
        <v>21</v>
      </c>
      <c r="X2726" s="45">
        <v>214</v>
      </c>
    </row>
    <row r="2727" spans="1:24" x14ac:dyDescent="0.25">
      <c r="A2727" s="58">
        <v>220260012375</v>
      </c>
      <c r="B2727" s="59" t="s">
        <v>485</v>
      </c>
      <c r="C2727" s="60">
        <v>46132</v>
      </c>
      <c r="D2727" s="58">
        <v>22026000689</v>
      </c>
      <c r="E2727" s="59" t="s">
        <v>971</v>
      </c>
      <c r="F2727" s="61">
        <v>2413.08</v>
      </c>
      <c r="G2727" s="59" t="s">
        <v>3009</v>
      </c>
      <c r="H2727" s="59" t="s">
        <v>2622</v>
      </c>
      <c r="I2727" s="62">
        <v>300</v>
      </c>
      <c r="J2727" s="59" t="s">
        <v>455</v>
      </c>
      <c r="K2727" s="59" t="s">
        <v>455</v>
      </c>
      <c r="L2727" s="59" t="s">
        <v>473</v>
      </c>
      <c r="M2727" s="59" t="s">
        <v>457</v>
      </c>
      <c r="N2727" s="59" t="s">
        <v>458</v>
      </c>
      <c r="O2727" s="65" t="s">
        <v>280</v>
      </c>
      <c r="P2727" s="65" t="s">
        <v>3366</v>
      </c>
      <c r="Q2727" s="45" t="s">
        <v>396</v>
      </c>
      <c r="R2727" s="32" t="s">
        <v>231</v>
      </c>
      <c r="S2727" s="45" t="s">
        <v>262</v>
      </c>
      <c r="T2727" s="42" t="str">
        <f>VLOOKUP(Tabla1[[#This Row],[AREA]],Hoja1!A:B,2,FALSE)</f>
        <v>11. Salud pública y seguridad ciudadana</v>
      </c>
      <c r="U2727" s="45" t="s">
        <v>118</v>
      </c>
      <c r="V2727" s="42" t="str">
        <f>VLOOKUP(Tabla1[[#This Row],[PROGRAMA]],Hoja1!A:B,2,FALSE)</f>
        <v>1621. Recogida de residuos</v>
      </c>
      <c r="W2727" s="45">
        <v>21</v>
      </c>
      <c r="X2727" s="45">
        <v>214</v>
      </c>
    </row>
    <row r="2728" spans="1:24" x14ac:dyDescent="0.25">
      <c r="A2728" s="58">
        <v>220260016488</v>
      </c>
      <c r="B2728" s="59" t="s">
        <v>485</v>
      </c>
      <c r="C2728" s="60">
        <v>46157</v>
      </c>
      <c r="D2728" s="58">
        <v>22026000692</v>
      </c>
      <c r="E2728" s="59" t="s">
        <v>808</v>
      </c>
      <c r="F2728" s="61">
        <v>1978.77</v>
      </c>
      <c r="G2728" s="59" t="s">
        <v>3009</v>
      </c>
      <c r="H2728" s="59" t="s">
        <v>3744</v>
      </c>
      <c r="I2728" s="62">
        <v>300</v>
      </c>
      <c r="J2728" s="59" t="s">
        <v>455</v>
      </c>
      <c r="K2728" s="59" t="s">
        <v>455</v>
      </c>
      <c r="L2728" s="59" t="s">
        <v>456</v>
      </c>
      <c r="M2728" s="59" t="s">
        <v>457</v>
      </c>
      <c r="N2728" s="59" t="s">
        <v>458</v>
      </c>
      <c r="O2728" s="65" t="s">
        <v>280</v>
      </c>
      <c r="P2728" s="65" t="s">
        <v>3366</v>
      </c>
      <c r="Q2728" s="45" t="s">
        <v>396</v>
      </c>
      <c r="R2728" s="32" t="s">
        <v>231</v>
      </c>
      <c r="S2728" s="45" t="s">
        <v>262</v>
      </c>
      <c r="T2728" s="42" t="str">
        <f>VLOOKUP(Tabla1[[#This Row],[AREA]],Hoja1!A:B,2,FALSE)</f>
        <v>11. Salud pública y seguridad ciudadana</v>
      </c>
      <c r="U2728" s="45" t="s">
        <v>121</v>
      </c>
      <c r="V2728" s="42" t="str">
        <f>VLOOKUP(Tabla1[[#This Row],[PROGRAMA]],Hoja1!A:B,2,FALSE)</f>
        <v>1631. Limpieza viaria</v>
      </c>
      <c r="W2728" s="45">
        <v>21</v>
      </c>
      <c r="X2728" s="45">
        <v>214</v>
      </c>
    </row>
    <row r="2729" spans="1:24" x14ac:dyDescent="0.25">
      <c r="A2729" s="58">
        <v>220260018251</v>
      </c>
      <c r="B2729" s="59" t="s">
        <v>485</v>
      </c>
      <c r="C2729" s="60">
        <v>46168</v>
      </c>
      <c r="D2729" s="58">
        <v>22026002240</v>
      </c>
      <c r="E2729" s="59" t="s">
        <v>2611</v>
      </c>
      <c r="F2729" s="61">
        <v>1324.47</v>
      </c>
      <c r="G2729" s="59" t="s">
        <v>3009</v>
      </c>
      <c r="H2729" s="59" t="s">
        <v>4199</v>
      </c>
      <c r="I2729" s="62">
        <v>300</v>
      </c>
      <c r="J2729" s="59" t="s">
        <v>455</v>
      </c>
      <c r="K2729" s="59" t="s">
        <v>455</v>
      </c>
      <c r="L2729" s="59" t="s">
        <v>456</v>
      </c>
      <c r="M2729" s="59" t="s">
        <v>457</v>
      </c>
      <c r="N2729" s="59" t="s">
        <v>458</v>
      </c>
      <c r="O2729" s="65" t="s">
        <v>280</v>
      </c>
      <c r="P2729" s="65" t="s">
        <v>3366</v>
      </c>
      <c r="Q2729" s="45" t="s">
        <v>396</v>
      </c>
      <c r="R2729" s="32" t="s">
        <v>231</v>
      </c>
      <c r="S2729" s="45" t="s">
        <v>262</v>
      </c>
      <c r="T2729" s="42" t="str">
        <f>VLOOKUP(Tabla1[[#This Row],[AREA]],Hoja1!A:B,2,FALSE)</f>
        <v>11. Salud pública y seguridad ciudadana</v>
      </c>
      <c r="U2729" s="45" t="s">
        <v>106</v>
      </c>
      <c r="V2729" s="42" t="str">
        <f>VLOOKUP(Tabla1[[#This Row],[PROGRAMA]],Hoja1!A:B,2,FALSE)</f>
        <v>1321. Policía municipal</v>
      </c>
      <c r="W2729" s="45">
        <v>21</v>
      </c>
      <c r="X2729" s="45">
        <v>214</v>
      </c>
    </row>
    <row r="2730" spans="1:24" x14ac:dyDescent="0.25">
      <c r="A2730" s="58">
        <v>220260012407</v>
      </c>
      <c r="B2730" s="59" t="s">
        <v>485</v>
      </c>
      <c r="C2730" s="60">
        <v>46132</v>
      </c>
      <c r="D2730" s="58">
        <v>22026000690</v>
      </c>
      <c r="E2730" s="59" t="s">
        <v>808</v>
      </c>
      <c r="F2730" s="61">
        <v>645.02</v>
      </c>
      <c r="G2730" s="59" t="s">
        <v>3009</v>
      </c>
      <c r="H2730" s="59" t="s">
        <v>3011</v>
      </c>
      <c r="I2730" s="62">
        <v>300</v>
      </c>
      <c r="J2730" s="59" t="s">
        <v>455</v>
      </c>
      <c r="K2730" s="59" t="s">
        <v>455</v>
      </c>
      <c r="L2730" s="59" t="s">
        <v>473</v>
      </c>
      <c r="M2730" s="59" t="s">
        <v>457</v>
      </c>
      <c r="N2730" s="59" t="s">
        <v>458</v>
      </c>
      <c r="O2730" s="65" t="s">
        <v>280</v>
      </c>
      <c r="P2730" s="65" t="s">
        <v>3366</v>
      </c>
      <c r="Q2730" s="45" t="s">
        <v>396</v>
      </c>
      <c r="R2730" s="32" t="s">
        <v>231</v>
      </c>
      <c r="S2730" s="45" t="s">
        <v>262</v>
      </c>
      <c r="T2730" s="42" t="str">
        <f>VLOOKUP(Tabla1[[#This Row],[AREA]],Hoja1!A:B,2,FALSE)</f>
        <v>11. Salud pública y seguridad ciudadana</v>
      </c>
      <c r="U2730" s="45" t="s">
        <v>121</v>
      </c>
      <c r="V2730" s="42" t="str">
        <f>VLOOKUP(Tabla1[[#This Row],[PROGRAMA]],Hoja1!A:B,2,FALSE)</f>
        <v>1631. Limpieza viaria</v>
      </c>
      <c r="W2730" s="45">
        <v>21</v>
      </c>
      <c r="X2730" s="45">
        <v>214</v>
      </c>
    </row>
    <row r="2731" spans="1:24" x14ac:dyDescent="0.25">
      <c r="A2731" s="58">
        <v>220260016078</v>
      </c>
      <c r="B2731" s="59" t="s">
        <v>451</v>
      </c>
      <c r="C2731" s="60">
        <v>46156</v>
      </c>
      <c r="D2731" s="58">
        <v>22026003811</v>
      </c>
      <c r="E2731" s="59" t="s">
        <v>537</v>
      </c>
      <c r="F2731" s="61">
        <v>193.6</v>
      </c>
      <c r="G2731" s="59" t="s">
        <v>1207</v>
      </c>
      <c r="H2731" s="59" t="s">
        <v>3312</v>
      </c>
      <c r="I2731" s="62">
        <v>220</v>
      </c>
      <c r="J2731" s="59" t="s">
        <v>455</v>
      </c>
      <c r="K2731" s="59" t="s">
        <v>455</v>
      </c>
      <c r="L2731" s="59" t="s">
        <v>473</v>
      </c>
      <c r="M2731" s="59" t="s">
        <v>467</v>
      </c>
      <c r="N2731" s="59" t="s">
        <v>468</v>
      </c>
      <c r="O2731" s="65" t="s">
        <v>281</v>
      </c>
      <c r="P2731" s="65" t="s">
        <v>3366</v>
      </c>
      <c r="Q2731" s="45" t="s">
        <v>396</v>
      </c>
      <c r="R2731" s="32" t="s">
        <v>231</v>
      </c>
      <c r="S2731" s="45" t="s">
        <v>262</v>
      </c>
      <c r="T2731" s="42" t="str">
        <f>VLOOKUP(Tabla1[[#This Row],[AREA]],Hoja1!A:B,2,FALSE)</f>
        <v>11. Salud pública y seguridad ciudadana</v>
      </c>
      <c r="U2731" s="45" t="s">
        <v>112</v>
      </c>
      <c r="V2731" s="42" t="str">
        <f>VLOOKUP(Tabla1[[#This Row],[PROGRAMA]],Hoja1!A:B,2,FALSE)</f>
        <v>1361. Prevención y extinción de incencios</v>
      </c>
      <c r="W2731" s="45">
        <v>22</v>
      </c>
      <c r="X2731" s="45">
        <v>22199</v>
      </c>
    </row>
    <row r="2732" spans="1:24" x14ac:dyDescent="0.25">
      <c r="A2732" s="58">
        <v>220260012042</v>
      </c>
      <c r="B2732" s="59" t="s">
        <v>451</v>
      </c>
      <c r="C2732" s="60">
        <v>46128</v>
      </c>
      <c r="D2732" s="58">
        <v>22026003368</v>
      </c>
      <c r="E2732" s="59" t="s">
        <v>535</v>
      </c>
      <c r="F2732" s="61">
        <v>181.92</v>
      </c>
      <c r="G2732" s="59" t="s">
        <v>353</v>
      </c>
      <c r="H2732" s="59" t="s">
        <v>4200</v>
      </c>
      <c r="I2732" s="62">
        <v>220</v>
      </c>
      <c r="J2732" s="59" t="s">
        <v>455</v>
      </c>
      <c r="K2732" s="59" t="s">
        <v>455</v>
      </c>
      <c r="L2732" s="59" t="s">
        <v>473</v>
      </c>
      <c r="M2732" s="59" t="s">
        <v>467</v>
      </c>
      <c r="N2732" s="59" t="s">
        <v>468</v>
      </c>
      <c r="O2732" s="65" t="s">
        <v>281</v>
      </c>
      <c r="P2732" s="65" t="s">
        <v>3366</v>
      </c>
      <c r="Q2732" s="45" t="s">
        <v>396</v>
      </c>
      <c r="R2732" s="32" t="s">
        <v>231</v>
      </c>
      <c r="S2732" s="45" t="s">
        <v>69</v>
      </c>
      <c r="T2732" s="42" t="str">
        <f>VLOOKUP(Tabla1[[#This Row],[AREA]],Hoja1!A:B,2,FALSE)</f>
        <v>03. Participación ciudadana y deportes</v>
      </c>
      <c r="U2732" s="45" t="s">
        <v>192</v>
      </c>
      <c r="V2732" s="42" t="str">
        <f>VLOOKUP(Tabla1[[#This Row],[PROGRAMA]],Hoja1!A:B,2,FALSE)</f>
        <v>9241. Participación ciudadana</v>
      </c>
      <c r="W2732" s="45">
        <v>21</v>
      </c>
      <c r="X2732" s="45">
        <v>212</v>
      </c>
    </row>
    <row r="2733" spans="1:24" x14ac:dyDescent="0.25">
      <c r="A2733" s="58">
        <v>220260011014</v>
      </c>
      <c r="B2733" s="59" t="s">
        <v>451</v>
      </c>
      <c r="C2733" s="60">
        <v>46119</v>
      </c>
      <c r="D2733" s="58">
        <v>22026003116</v>
      </c>
      <c r="E2733" s="59" t="s">
        <v>717</v>
      </c>
      <c r="F2733" s="61">
        <v>181.5</v>
      </c>
      <c r="G2733" s="59" t="s">
        <v>998</v>
      </c>
      <c r="H2733" s="59" t="s">
        <v>4201</v>
      </c>
      <c r="I2733" s="62">
        <v>220</v>
      </c>
      <c r="J2733" s="59" t="s">
        <v>1000</v>
      </c>
      <c r="K2733" s="59" t="s">
        <v>1000</v>
      </c>
      <c r="L2733" s="59" t="s">
        <v>456</v>
      </c>
      <c r="M2733" s="59" t="s">
        <v>467</v>
      </c>
      <c r="N2733" s="59" t="s">
        <v>468</v>
      </c>
      <c r="O2733" s="65" t="s">
        <v>281</v>
      </c>
      <c r="P2733" s="65" t="s">
        <v>3366</v>
      </c>
      <c r="Q2733" s="45" t="s">
        <v>396</v>
      </c>
      <c r="R2733" s="32" t="s">
        <v>231</v>
      </c>
      <c r="S2733" s="45" t="s">
        <v>262</v>
      </c>
      <c r="T2733" s="42" t="str">
        <f>VLOOKUP(Tabla1[[#This Row],[AREA]],Hoja1!A:B,2,FALSE)</f>
        <v>11. Salud pública y seguridad ciudadana</v>
      </c>
      <c r="U2733" s="45" t="s">
        <v>118</v>
      </c>
      <c r="V2733" s="42" t="str">
        <f>VLOOKUP(Tabla1[[#This Row],[PROGRAMA]],Hoja1!A:B,2,FALSE)</f>
        <v>1621. Recogida de residuos</v>
      </c>
      <c r="W2733" s="45">
        <v>22</v>
      </c>
      <c r="X2733" s="45">
        <v>22799</v>
      </c>
    </row>
    <row r="2734" spans="1:24" x14ac:dyDescent="0.25">
      <c r="A2734" s="58">
        <v>220260014700</v>
      </c>
      <c r="B2734" s="59" t="s">
        <v>451</v>
      </c>
      <c r="C2734" s="60">
        <v>46142</v>
      </c>
      <c r="D2734" s="58">
        <v>22026003556</v>
      </c>
      <c r="E2734" s="59" t="s">
        <v>1042</v>
      </c>
      <c r="F2734" s="61">
        <v>180</v>
      </c>
      <c r="G2734" s="59" t="s">
        <v>283</v>
      </c>
      <c r="H2734" s="59" t="s">
        <v>4202</v>
      </c>
      <c r="I2734" s="62">
        <v>220</v>
      </c>
      <c r="J2734" s="59" t="s">
        <v>494</v>
      </c>
      <c r="K2734" s="59" t="s">
        <v>494</v>
      </c>
      <c r="L2734" s="59" t="s">
        <v>473</v>
      </c>
      <c r="M2734" s="59" t="s">
        <v>467</v>
      </c>
      <c r="N2734" s="59" t="s">
        <v>468</v>
      </c>
      <c r="O2734" s="65" t="s">
        <v>281</v>
      </c>
      <c r="P2734" s="65" t="s">
        <v>3366</v>
      </c>
      <c r="Q2734" s="45" t="s">
        <v>396</v>
      </c>
      <c r="R2734" s="32" t="s">
        <v>231</v>
      </c>
      <c r="S2734" s="45" t="s">
        <v>66</v>
      </c>
      <c r="T2734" s="42" t="str">
        <f>VLOOKUP(Tabla1[[#This Row],[AREA]],Hoja1!A:B,2,FALSE)</f>
        <v>01. Alcaldía</v>
      </c>
      <c r="U2734" s="45" t="s">
        <v>188</v>
      </c>
      <c r="V2734" s="42" t="str">
        <f>VLOOKUP(Tabla1[[#This Row],[PROGRAMA]],Hoja1!A:B,2,FALSE)</f>
        <v>9206. Archivo municipal</v>
      </c>
      <c r="W2734" s="45">
        <v>22</v>
      </c>
      <c r="X2734" s="45">
        <v>22001</v>
      </c>
    </row>
    <row r="2735" spans="1:24" x14ac:dyDescent="0.25">
      <c r="A2735" s="58">
        <v>220260010698</v>
      </c>
      <c r="B2735" s="59" t="s">
        <v>451</v>
      </c>
      <c r="C2735" s="60">
        <v>46113</v>
      </c>
      <c r="D2735" s="58">
        <v>22025002213</v>
      </c>
      <c r="E2735" s="59" t="s">
        <v>650</v>
      </c>
      <c r="F2735" s="61">
        <v>1720.86</v>
      </c>
      <c r="G2735" s="59" t="s">
        <v>1347</v>
      </c>
      <c r="H2735" s="59" t="s">
        <v>1348</v>
      </c>
      <c r="I2735" s="62">
        <v>220</v>
      </c>
      <c r="J2735" s="59" t="s">
        <v>1349</v>
      </c>
      <c r="K2735" s="59" t="s">
        <v>455</v>
      </c>
      <c r="L2735" s="59" t="s">
        <v>456</v>
      </c>
      <c r="M2735" s="59" t="s">
        <v>457</v>
      </c>
      <c r="N2735" s="59" t="s">
        <v>458</v>
      </c>
      <c r="O2735" s="65" t="s">
        <v>280</v>
      </c>
      <c r="P2735" s="65" t="s">
        <v>3366</v>
      </c>
      <c r="Q2735" s="45" t="s">
        <v>397</v>
      </c>
      <c r="R2735" s="32" t="s">
        <v>232</v>
      </c>
      <c r="S2735" s="45" t="s">
        <v>75</v>
      </c>
      <c r="T2735" s="42" t="str">
        <f>VLOOKUP(Tabla1[[#This Row],[AREA]],Hoja1!A:B,2,FALSE)</f>
        <v>10. Personas mayores, familia y servicios sociales</v>
      </c>
      <c r="U2735" s="45" t="s">
        <v>132</v>
      </c>
      <c r="V2735" s="42" t="str">
        <f>VLOOKUP(Tabla1[[#This Row],[PROGRAMA]],Hoja1!A:B,2,FALSE)</f>
        <v>2312. Iniciativas sociales</v>
      </c>
      <c r="W2735" s="45">
        <v>63</v>
      </c>
      <c r="X2735" s="45">
        <v>632</v>
      </c>
    </row>
    <row r="2736" spans="1:24" x14ac:dyDescent="0.25">
      <c r="A2736" s="58">
        <v>220260016857</v>
      </c>
      <c r="B2736" s="59" t="s">
        <v>451</v>
      </c>
      <c r="C2736" s="60">
        <v>46160</v>
      </c>
      <c r="D2736" s="58">
        <v>22026003866</v>
      </c>
      <c r="E2736" s="59" t="s">
        <v>569</v>
      </c>
      <c r="F2736" s="61">
        <v>171.34</v>
      </c>
      <c r="G2736" s="59" t="s">
        <v>13</v>
      </c>
      <c r="H2736" s="59" t="s">
        <v>4203</v>
      </c>
      <c r="I2736" s="62">
        <v>220</v>
      </c>
      <c r="J2736" s="59" t="s">
        <v>455</v>
      </c>
      <c r="K2736" s="59" t="s">
        <v>455</v>
      </c>
      <c r="L2736" s="59" t="s">
        <v>456</v>
      </c>
      <c r="M2736" s="59" t="s">
        <v>467</v>
      </c>
      <c r="N2736" s="59" t="s">
        <v>468</v>
      </c>
      <c r="O2736" s="65" t="s">
        <v>281</v>
      </c>
      <c r="P2736" s="65" t="s">
        <v>3366</v>
      </c>
      <c r="Q2736" s="45" t="s">
        <v>396</v>
      </c>
      <c r="R2736" s="32" t="s">
        <v>231</v>
      </c>
      <c r="S2736" s="45" t="s">
        <v>75</v>
      </c>
      <c r="T2736" s="42" t="str">
        <f>VLOOKUP(Tabla1[[#This Row],[AREA]],Hoja1!A:B,2,FALSE)</f>
        <v>10. Personas mayores, familia y servicios sociales</v>
      </c>
      <c r="U2736" s="45" t="s">
        <v>130</v>
      </c>
      <c r="V2736" s="42" t="str">
        <f>VLOOKUP(Tabla1[[#This Row],[PROGRAMA]],Hoja1!A:B,2,FALSE)</f>
        <v>2311. Intervención social</v>
      </c>
      <c r="W2736" s="45">
        <v>21</v>
      </c>
      <c r="X2736" s="45">
        <v>213</v>
      </c>
    </row>
    <row r="2737" spans="1:24" x14ac:dyDescent="0.25">
      <c r="A2737" s="58">
        <v>220260014320</v>
      </c>
      <c r="B2737" s="59" t="s">
        <v>451</v>
      </c>
      <c r="C2737" s="60">
        <v>46140</v>
      </c>
      <c r="D2737" s="58">
        <v>22026003541</v>
      </c>
      <c r="E2737" s="59" t="s">
        <v>726</v>
      </c>
      <c r="F2737" s="61">
        <v>168.48</v>
      </c>
      <c r="G2737" s="59" t="s">
        <v>304</v>
      </c>
      <c r="H2737" s="59" t="s">
        <v>4204</v>
      </c>
      <c r="I2737" s="62">
        <v>220</v>
      </c>
      <c r="J2737" s="59" t="s">
        <v>494</v>
      </c>
      <c r="K2737" s="59" t="s">
        <v>494</v>
      </c>
      <c r="L2737" s="59" t="s">
        <v>473</v>
      </c>
      <c r="M2737" s="59" t="s">
        <v>467</v>
      </c>
      <c r="N2737" s="59" t="s">
        <v>468</v>
      </c>
      <c r="O2737" s="65" t="s">
        <v>281</v>
      </c>
      <c r="P2737" s="65" t="s">
        <v>3366</v>
      </c>
      <c r="Q2737" s="45" t="s">
        <v>396</v>
      </c>
      <c r="R2737" s="32" t="s">
        <v>231</v>
      </c>
      <c r="S2737" s="45" t="s">
        <v>69</v>
      </c>
      <c r="T2737" s="42" t="str">
        <f>VLOOKUP(Tabla1[[#This Row],[AREA]],Hoja1!A:B,2,FALSE)</f>
        <v>03. Participación ciudadana y deportes</v>
      </c>
      <c r="U2737" s="45" t="s">
        <v>192</v>
      </c>
      <c r="V2737" s="42" t="str">
        <f>VLOOKUP(Tabla1[[#This Row],[PROGRAMA]],Hoja1!A:B,2,FALSE)</f>
        <v>9241. Participación ciudadana</v>
      </c>
      <c r="W2737" s="45">
        <v>21</v>
      </c>
      <c r="X2737" s="45">
        <v>213</v>
      </c>
    </row>
    <row r="2738" spans="1:24" x14ac:dyDescent="0.25">
      <c r="A2738" s="58">
        <v>220260018033</v>
      </c>
      <c r="B2738" s="59" t="s">
        <v>485</v>
      </c>
      <c r="C2738" s="60">
        <v>46168</v>
      </c>
      <c r="D2738" s="58">
        <v>22026003180</v>
      </c>
      <c r="E2738" s="59" t="s">
        <v>4142</v>
      </c>
      <c r="F2738" s="61">
        <v>236.68</v>
      </c>
      <c r="G2738" s="59" t="s">
        <v>3009</v>
      </c>
      <c r="H2738" s="59" t="s">
        <v>4205</v>
      </c>
      <c r="I2738" s="62">
        <v>300</v>
      </c>
      <c r="J2738" s="59" t="s">
        <v>455</v>
      </c>
      <c r="K2738" s="59" t="s">
        <v>455</v>
      </c>
      <c r="L2738" s="59" t="s">
        <v>456</v>
      </c>
      <c r="M2738" s="59" t="s">
        <v>457</v>
      </c>
      <c r="N2738" s="59" t="s">
        <v>458</v>
      </c>
      <c r="O2738" s="65" t="s">
        <v>280</v>
      </c>
      <c r="P2738" s="65" t="s">
        <v>3366</v>
      </c>
      <c r="Q2738" s="45" t="s">
        <v>396</v>
      </c>
      <c r="R2738" s="32" t="s">
        <v>231</v>
      </c>
      <c r="S2738" s="45" t="s">
        <v>73</v>
      </c>
      <c r="T2738" s="42" t="str">
        <f>VLOOKUP(Tabla1[[#This Row],[AREA]],Hoja1!A:B,2,FALSE)</f>
        <v>08. Tráfico y movilidad</v>
      </c>
      <c r="U2738" s="45" t="s">
        <v>108</v>
      </c>
      <c r="V2738" s="42" t="str">
        <f>VLOOKUP(Tabla1[[#This Row],[PROGRAMA]],Hoja1!A:B,2,FALSE)</f>
        <v>1341. Movilidad</v>
      </c>
      <c r="W2738" s="45">
        <v>21</v>
      </c>
      <c r="X2738" s="45">
        <v>214</v>
      </c>
    </row>
    <row r="2739" spans="1:24" x14ac:dyDescent="0.25">
      <c r="A2739" s="58">
        <v>220260014326</v>
      </c>
      <c r="B2739" s="59" t="s">
        <v>451</v>
      </c>
      <c r="C2739" s="60">
        <v>46140</v>
      </c>
      <c r="D2739" s="58">
        <v>22026003562</v>
      </c>
      <c r="E2739" s="59" t="s">
        <v>1211</v>
      </c>
      <c r="F2739" s="61">
        <v>158.16999999999999</v>
      </c>
      <c r="G2739" s="59" t="s">
        <v>50</v>
      </c>
      <c r="H2739" s="59" t="s">
        <v>4206</v>
      </c>
      <c r="I2739" s="62">
        <v>220</v>
      </c>
      <c r="J2739" s="59" t="s">
        <v>455</v>
      </c>
      <c r="K2739" s="59" t="s">
        <v>455</v>
      </c>
      <c r="L2739" s="59" t="s">
        <v>456</v>
      </c>
      <c r="M2739" s="59" t="s">
        <v>467</v>
      </c>
      <c r="N2739" s="59" t="s">
        <v>468</v>
      </c>
      <c r="O2739" s="65" t="s">
        <v>281</v>
      </c>
      <c r="P2739" s="65" t="s">
        <v>3366</v>
      </c>
      <c r="Q2739" s="45" t="s">
        <v>396</v>
      </c>
      <c r="R2739" s="32" t="s">
        <v>231</v>
      </c>
      <c r="S2739" s="45" t="s">
        <v>66</v>
      </c>
      <c r="T2739" s="42" t="str">
        <f>VLOOKUP(Tabla1[[#This Row],[AREA]],Hoja1!A:B,2,FALSE)</f>
        <v>01. Alcaldía</v>
      </c>
      <c r="U2739" s="45" t="s">
        <v>265</v>
      </c>
      <c r="V2739" s="42" t="str">
        <f>VLOOKUP(Tabla1[[#This Row],[PROGRAMA]],Hoja1!A:B,2,FALSE)</f>
        <v>4331. Desarrollo empresarial</v>
      </c>
      <c r="W2739" s="45">
        <v>22</v>
      </c>
      <c r="X2739" s="45">
        <v>22699</v>
      </c>
    </row>
    <row r="2740" spans="1:24" x14ac:dyDescent="0.25">
      <c r="A2740" s="58">
        <v>220260017078</v>
      </c>
      <c r="B2740" s="59" t="s">
        <v>451</v>
      </c>
      <c r="C2740" s="60">
        <v>46161</v>
      </c>
      <c r="D2740" s="58">
        <v>22026003980</v>
      </c>
      <c r="E2740" s="59" t="s">
        <v>1429</v>
      </c>
      <c r="F2740" s="61">
        <v>157.30000000000001</v>
      </c>
      <c r="G2740" s="59" t="s">
        <v>2702</v>
      </c>
      <c r="H2740" s="59" t="s">
        <v>4207</v>
      </c>
      <c r="I2740" s="62">
        <v>220</v>
      </c>
      <c r="J2740" s="59" t="s">
        <v>455</v>
      </c>
      <c r="K2740" s="59" t="s">
        <v>455</v>
      </c>
      <c r="L2740" s="59" t="s">
        <v>456</v>
      </c>
      <c r="M2740" s="59" t="s">
        <v>467</v>
      </c>
      <c r="N2740" s="59" t="s">
        <v>468</v>
      </c>
      <c r="O2740" s="65" t="s">
        <v>281</v>
      </c>
      <c r="P2740" s="65" t="s">
        <v>3366</v>
      </c>
      <c r="Q2740" s="45" t="s">
        <v>396</v>
      </c>
      <c r="R2740" s="32" t="s">
        <v>231</v>
      </c>
      <c r="S2740" s="45" t="s">
        <v>75</v>
      </c>
      <c r="T2740" s="42" t="str">
        <f>VLOOKUP(Tabla1[[#This Row],[AREA]],Hoja1!A:B,2,FALSE)</f>
        <v>10. Personas mayores, familia y servicios sociales</v>
      </c>
      <c r="U2740" s="45" t="s">
        <v>136</v>
      </c>
      <c r="V2740" s="42" t="str">
        <f>VLOOKUP(Tabla1[[#This Row],[PROGRAMA]],Hoja1!A:B,2,FALSE)</f>
        <v>2315. Políticas de Igualdad e infancia</v>
      </c>
      <c r="W2740" s="45">
        <v>22</v>
      </c>
      <c r="X2740" s="45">
        <v>22611</v>
      </c>
    </row>
    <row r="2741" spans="1:24" x14ac:dyDescent="0.25">
      <c r="A2741" s="58">
        <v>220260017514</v>
      </c>
      <c r="B2741" s="59" t="s">
        <v>451</v>
      </c>
      <c r="C2741" s="60">
        <v>46162</v>
      </c>
      <c r="D2741" s="58">
        <v>22026003467</v>
      </c>
      <c r="E2741" s="59" t="s">
        <v>4208</v>
      </c>
      <c r="F2741" s="61">
        <v>49428.5</v>
      </c>
      <c r="G2741" s="59" t="s">
        <v>3452</v>
      </c>
      <c r="H2741" s="59" t="s">
        <v>4209</v>
      </c>
      <c r="I2741" s="62">
        <v>230</v>
      </c>
      <c r="J2741" s="59" t="s">
        <v>1349</v>
      </c>
      <c r="K2741" s="59" t="s">
        <v>455</v>
      </c>
      <c r="L2741" s="59" t="s">
        <v>456</v>
      </c>
      <c r="M2741" s="59" t="s">
        <v>801</v>
      </c>
      <c r="N2741" s="59" t="s">
        <v>468</v>
      </c>
      <c r="O2741" s="65" t="s">
        <v>278</v>
      </c>
      <c r="P2741" s="65" t="s">
        <v>3366</v>
      </c>
      <c r="Q2741" s="45" t="s">
        <v>396</v>
      </c>
      <c r="R2741" s="32" t="s">
        <v>231</v>
      </c>
      <c r="S2741" s="45" t="s">
        <v>66</v>
      </c>
      <c r="T2741" s="42" t="str">
        <f>VLOOKUP(Tabla1[[#This Row],[AREA]],Hoja1!A:B,2,FALSE)</f>
        <v>01. Alcaldía</v>
      </c>
      <c r="U2741" s="45" t="s">
        <v>265</v>
      </c>
      <c r="V2741" s="42" t="str">
        <f>VLOOKUP(Tabla1[[#This Row],[PROGRAMA]],Hoja1!A:B,2,FALSE)</f>
        <v>4331. Desarrollo empresarial</v>
      </c>
      <c r="W2741" s="45">
        <v>22</v>
      </c>
      <c r="X2741" s="45">
        <v>22609</v>
      </c>
    </row>
    <row r="2742" spans="1:24" x14ac:dyDescent="0.25">
      <c r="A2742" s="58">
        <v>220260011107</v>
      </c>
      <c r="B2742" s="59" t="s">
        <v>451</v>
      </c>
      <c r="C2742" s="60">
        <v>46120</v>
      </c>
      <c r="D2742" s="58">
        <v>22026003170</v>
      </c>
      <c r="E2742" s="59" t="s">
        <v>2701</v>
      </c>
      <c r="F2742" s="61">
        <v>156.09</v>
      </c>
      <c r="G2742" s="59" t="s">
        <v>4210</v>
      </c>
      <c r="H2742" s="59" t="s">
        <v>4211</v>
      </c>
      <c r="I2742" s="62">
        <v>220</v>
      </c>
      <c r="J2742" s="59" t="s">
        <v>523</v>
      </c>
      <c r="K2742" s="59" t="s">
        <v>455</v>
      </c>
      <c r="L2742" s="59" t="s">
        <v>473</v>
      </c>
      <c r="M2742" s="59" t="s">
        <v>467</v>
      </c>
      <c r="N2742" s="59" t="s">
        <v>468</v>
      </c>
      <c r="O2742" s="65" t="s">
        <v>281</v>
      </c>
      <c r="P2742" s="65" t="s">
        <v>3366</v>
      </c>
      <c r="Q2742" s="45" t="s">
        <v>396</v>
      </c>
      <c r="R2742" s="32" t="s">
        <v>231</v>
      </c>
      <c r="S2742" s="45" t="s">
        <v>75</v>
      </c>
      <c r="T2742" s="42" t="str">
        <f>VLOOKUP(Tabla1[[#This Row],[AREA]],Hoja1!A:B,2,FALSE)</f>
        <v>10. Personas mayores, familia y servicios sociales</v>
      </c>
      <c r="U2742" s="45" t="s">
        <v>132</v>
      </c>
      <c r="V2742" s="42" t="str">
        <f>VLOOKUP(Tabla1[[#This Row],[PROGRAMA]],Hoja1!A:B,2,FALSE)</f>
        <v>2312. Iniciativas sociales</v>
      </c>
      <c r="W2742" s="45">
        <v>22</v>
      </c>
      <c r="X2742" s="45">
        <v>22612</v>
      </c>
    </row>
    <row r="2743" spans="1:24" x14ac:dyDescent="0.25">
      <c r="A2743" s="58">
        <v>220260015954</v>
      </c>
      <c r="B2743" s="59" t="s">
        <v>485</v>
      </c>
      <c r="C2743" s="60">
        <v>46154</v>
      </c>
      <c r="D2743" s="58">
        <v>22026002152</v>
      </c>
      <c r="E2743" s="59" t="s">
        <v>2519</v>
      </c>
      <c r="F2743" s="61">
        <v>142.78</v>
      </c>
      <c r="G2743" s="59" t="s">
        <v>3009</v>
      </c>
      <c r="H2743" s="59" t="s">
        <v>4212</v>
      </c>
      <c r="I2743" s="62">
        <v>300</v>
      </c>
      <c r="J2743" s="59" t="s">
        <v>455</v>
      </c>
      <c r="K2743" s="59" t="s">
        <v>455</v>
      </c>
      <c r="L2743" s="59" t="s">
        <v>456</v>
      </c>
      <c r="M2743" s="59" t="s">
        <v>457</v>
      </c>
      <c r="N2743" s="59" t="s">
        <v>458</v>
      </c>
      <c r="O2743" s="65" t="s">
        <v>280</v>
      </c>
      <c r="P2743" s="65" t="s">
        <v>3366</v>
      </c>
      <c r="Q2743" s="45" t="s">
        <v>396</v>
      </c>
      <c r="R2743" s="32" t="s">
        <v>231</v>
      </c>
      <c r="S2743" s="45" t="s">
        <v>73</v>
      </c>
      <c r="T2743" s="42" t="str">
        <f>VLOOKUP(Tabla1[[#This Row],[AREA]],Hoja1!A:B,2,FALSE)</f>
        <v>08. Tráfico y movilidad</v>
      </c>
      <c r="U2743" s="45" t="s">
        <v>117</v>
      </c>
      <c r="V2743" s="42" t="str">
        <f>VLOOKUP(Tabla1[[#This Row],[PROGRAMA]],Hoja1!A:B,2,FALSE)</f>
        <v>1532. Pavimentación vias públicas y otros servicios urbanísticos</v>
      </c>
      <c r="W2743" s="45">
        <v>21</v>
      </c>
      <c r="X2743" s="45">
        <v>214</v>
      </c>
    </row>
    <row r="2744" spans="1:24" x14ac:dyDescent="0.25">
      <c r="A2744" s="58">
        <v>220260012321</v>
      </c>
      <c r="B2744" s="59" t="s">
        <v>485</v>
      </c>
      <c r="C2744" s="60">
        <v>46132</v>
      </c>
      <c r="D2744" s="58">
        <v>22026000868</v>
      </c>
      <c r="E2744" s="59" t="s">
        <v>1199</v>
      </c>
      <c r="F2744" s="61">
        <v>152.38999999999999</v>
      </c>
      <c r="G2744" s="59" t="s">
        <v>2058</v>
      </c>
      <c r="H2744" s="59" t="s">
        <v>4213</v>
      </c>
      <c r="I2744" s="62">
        <v>300</v>
      </c>
      <c r="J2744" s="59" t="s">
        <v>455</v>
      </c>
      <c r="K2744" s="59" t="s">
        <v>455</v>
      </c>
      <c r="L2744" s="59" t="s">
        <v>473</v>
      </c>
      <c r="M2744" s="59" t="s">
        <v>457</v>
      </c>
      <c r="N2744" s="59" t="s">
        <v>458</v>
      </c>
      <c r="O2744" s="65" t="s">
        <v>280</v>
      </c>
      <c r="P2744" s="65" t="s">
        <v>3366</v>
      </c>
      <c r="Q2744" s="45" t="s">
        <v>396</v>
      </c>
      <c r="R2744" s="32" t="s">
        <v>231</v>
      </c>
      <c r="S2744" s="45" t="s">
        <v>68</v>
      </c>
      <c r="T2744" s="42" t="str">
        <f>VLOOKUP(Tabla1[[#This Row],[AREA]],Hoja1!A:B,2,FALSE)</f>
        <v>02. Urbanismo y vivienda</v>
      </c>
      <c r="U2744" s="45" t="s">
        <v>197</v>
      </c>
      <c r="V2744" s="42" t="str">
        <f>VLOOKUP(Tabla1[[#This Row],[PROGRAMA]],Hoja1!A:B,2,FALSE)</f>
        <v>9332. Mantenimiento de edificios e instalaciones municipales</v>
      </c>
      <c r="W2744" s="45">
        <v>21</v>
      </c>
      <c r="X2744" s="45">
        <v>212</v>
      </c>
    </row>
    <row r="2745" spans="1:24" x14ac:dyDescent="0.25">
      <c r="A2745" s="58">
        <v>220260010823</v>
      </c>
      <c r="B2745" s="59" t="s">
        <v>451</v>
      </c>
      <c r="C2745" s="60">
        <v>46118</v>
      </c>
      <c r="D2745" s="58">
        <v>22026003053</v>
      </c>
      <c r="E2745" s="59" t="s">
        <v>1155</v>
      </c>
      <c r="F2745" s="61">
        <v>151.01</v>
      </c>
      <c r="G2745" s="59" t="s">
        <v>15</v>
      </c>
      <c r="H2745" s="59" t="s">
        <v>4214</v>
      </c>
      <c r="I2745" s="62">
        <v>220</v>
      </c>
      <c r="J2745" s="59" t="s">
        <v>455</v>
      </c>
      <c r="K2745" s="59" t="s">
        <v>455</v>
      </c>
      <c r="L2745" s="59" t="s">
        <v>473</v>
      </c>
      <c r="M2745" s="59" t="s">
        <v>467</v>
      </c>
      <c r="N2745" s="59" t="s">
        <v>468</v>
      </c>
      <c r="O2745" s="65" t="s">
        <v>281</v>
      </c>
      <c r="P2745" s="65" t="s">
        <v>3366</v>
      </c>
      <c r="Q2745" s="45" t="s">
        <v>396</v>
      </c>
      <c r="R2745" s="32" t="s">
        <v>231</v>
      </c>
      <c r="S2745" s="45" t="s">
        <v>75</v>
      </c>
      <c r="T2745" s="42" t="str">
        <f>VLOOKUP(Tabla1[[#This Row],[AREA]],Hoja1!A:B,2,FALSE)</f>
        <v>10. Personas mayores, familia y servicios sociales</v>
      </c>
      <c r="U2745" s="45" t="s">
        <v>135</v>
      </c>
      <c r="V2745" s="42" t="str">
        <f>VLOOKUP(Tabla1[[#This Row],[PROGRAMA]],Hoja1!A:B,2,FALSE)</f>
        <v>2314. Centro de programas juveniles</v>
      </c>
      <c r="W2745" s="45">
        <v>21</v>
      </c>
      <c r="X2745" s="45">
        <v>212</v>
      </c>
    </row>
    <row r="2746" spans="1:24" x14ac:dyDescent="0.25">
      <c r="A2746" s="58">
        <v>220260018422</v>
      </c>
      <c r="B2746" s="59" t="s">
        <v>451</v>
      </c>
      <c r="C2746" s="60">
        <v>46168</v>
      </c>
      <c r="D2746" s="58">
        <v>22026004143</v>
      </c>
      <c r="E2746" s="59" t="s">
        <v>717</v>
      </c>
      <c r="F2746" s="61">
        <v>149.12</v>
      </c>
      <c r="G2746" s="59" t="s">
        <v>287</v>
      </c>
      <c r="H2746" s="59" t="s">
        <v>4215</v>
      </c>
      <c r="I2746" s="62">
        <v>220</v>
      </c>
      <c r="J2746" s="59" t="s">
        <v>455</v>
      </c>
      <c r="K2746" s="59" t="s">
        <v>455</v>
      </c>
      <c r="L2746" s="59" t="s">
        <v>456</v>
      </c>
      <c r="M2746" s="59" t="s">
        <v>467</v>
      </c>
      <c r="N2746" s="59" t="s">
        <v>468</v>
      </c>
      <c r="O2746" s="65" t="s">
        <v>281</v>
      </c>
      <c r="P2746" s="65" t="s">
        <v>3366</v>
      </c>
      <c r="Q2746" s="45" t="s">
        <v>396</v>
      </c>
      <c r="R2746" s="32" t="s">
        <v>231</v>
      </c>
      <c r="S2746" s="45" t="s">
        <v>262</v>
      </c>
      <c r="T2746" s="42" t="str">
        <f>VLOOKUP(Tabla1[[#This Row],[AREA]],Hoja1!A:B,2,FALSE)</f>
        <v>11. Salud pública y seguridad ciudadana</v>
      </c>
      <c r="U2746" s="45" t="s">
        <v>118</v>
      </c>
      <c r="V2746" s="42" t="str">
        <f>VLOOKUP(Tabla1[[#This Row],[PROGRAMA]],Hoja1!A:B,2,FALSE)</f>
        <v>1621. Recogida de residuos</v>
      </c>
      <c r="W2746" s="45">
        <v>22</v>
      </c>
      <c r="X2746" s="45">
        <v>22799</v>
      </c>
    </row>
    <row r="2747" spans="1:24" x14ac:dyDescent="0.25">
      <c r="A2747" s="58">
        <v>220260012890</v>
      </c>
      <c r="B2747" s="59" t="s">
        <v>451</v>
      </c>
      <c r="C2747" s="60">
        <v>46134</v>
      </c>
      <c r="D2747" s="58">
        <v>22026003333</v>
      </c>
      <c r="E2747" s="59" t="s">
        <v>1617</v>
      </c>
      <c r="F2747" s="61">
        <v>145.19999999999999</v>
      </c>
      <c r="G2747" s="59" t="s">
        <v>4216</v>
      </c>
      <c r="H2747" s="59" t="s">
        <v>4217</v>
      </c>
      <c r="I2747" s="62">
        <v>220</v>
      </c>
      <c r="J2747" s="59" t="s">
        <v>455</v>
      </c>
      <c r="K2747" s="59" t="s">
        <v>455</v>
      </c>
      <c r="L2747" s="59" t="s">
        <v>456</v>
      </c>
      <c r="M2747" s="59" t="s">
        <v>467</v>
      </c>
      <c r="N2747" s="59" t="s">
        <v>468</v>
      </c>
      <c r="O2747" s="65" t="s">
        <v>281</v>
      </c>
      <c r="P2747" s="65" t="s">
        <v>3366</v>
      </c>
      <c r="Q2747" s="45" t="s">
        <v>396</v>
      </c>
      <c r="R2747" s="32" t="s">
        <v>231</v>
      </c>
      <c r="S2747" s="45" t="s">
        <v>262</v>
      </c>
      <c r="T2747" s="42" t="str">
        <f>VLOOKUP(Tabla1[[#This Row],[AREA]],Hoja1!A:B,2,FALSE)</f>
        <v>11. Salud pública y seguridad ciudadana</v>
      </c>
      <c r="U2747" s="45" t="s">
        <v>121</v>
      </c>
      <c r="V2747" s="42" t="str">
        <f>VLOOKUP(Tabla1[[#This Row],[PROGRAMA]],Hoja1!A:B,2,FALSE)</f>
        <v>1631. Limpieza viaria</v>
      </c>
      <c r="W2747" s="45">
        <v>22</v>
      </c>
      <c r="X2747" s="45">
        <v>22799</v>
      </c>
    </row>
    <row r="2748" spans="1:24" x14ac:dyDescent="0.25">
      <c r="A2748" s="58">
        <v>220260018127</v>
      </c>
      <c r="B2748" s="59" t="s">
        <v>485</v>
      </c>
      <c r="C2748" s="60">
        <v>46168</v>
      </c>
      <c r="D2748" s="58">
        <v>22026002920</v>
      </c>
      <c r="E2748" s="59" t="s">
        <v>2478</v>
      </c>
      <c r="F2748" s="61">
        <v>2160</v>
      </c>
      <c r="G2748" s="59" t="s">
        <v>4218</v>
      </c>
      <c r="H2748" s="59" t="s">
        <v>4219</v>
      </c>
      <c r="I2748" s="62">
        <v>300</v>
      </c>
      <c r="J2748" s="59" t="s">
        <v>904</v>
      </c>
      <c r="K2748" s="59" t="s">
        <v>904</v>
      </c>
      <c r="L2748" s="59" t="s">
        <v>456</v>
      </c>
      <c r="M2748" s="59" t="s">
        <v>467</v>
      </c>
      <c r="N2748" s="59" t="s">
        <v>468</v>
      </c>
      <c r="O2748" s="65" t="s">
        <v>281</v>
      </c>
      <c r="P2748" s="65" t="s">
        <v>3366</v>
      </c>
      <c r="Q2748" s="45" t="s">
        <v>403</v>
      </c>
      <c r="R2748" s="32" t="s">
        <v>239</v>
      </c>
      <c r="S2748" s="45" t="s">
        <v>70</v>
      </c>
      <c r="T2748" s="42" t="str">
        <f>VLOOKUP(Tabla1[[#This Row],[AREA]],Hoja1!A:B,2,FALSE)</f>
        <v>04. Hacienda, personal y modernización administrativa</v>
      </c>
      <c r="U2748" s="45" t="s">
        <v>184</v>
      </c>
      <c r="V2748" s="42" t="str">
        <f>VLOOKUP(Tabla1[[#This Row],[PROGRAMA]],Hoja1!A:B,2,FALSE)</f>
        <v>9202. Gestión de recursos humanos</v>
      </c>
      <c r="W2748" s="45">
        <v>16</v>
      </c>
      <c r="X2748" s="45">
        <v>16200</v>
      </c>
    </row>
    <row r="2749" spans="1:24" x14ac:dyDescent="0.25">
      <c r="A2749" s="58">
        <v>220260016356</v>
      </c>
      <c r="B2749" s="59" t="s">
        <v>451</v>
      </c>
      <c r="C2749" s="60">
        <v>46157</v>
      </c>
      <c r="D2749" s="58">
        <v>22026003830</v>
      </c>
      <c r="E2749" s="59" t="s">
        <v>535</v>
      </c>
      <c r="F2749" s="61">
        <v>134.31</v>
      </c>
      <c r="G2749" s="59" t="s">
        <v>3918</v>
      </c>
      <c r="H2749" s="59" t="s">
        <v>4220</v>
      </c>
      <c r="I2749" s="62">
        <v>220</v>
      </c>
      <c r="J2749" s="59" t="s">
        <v>455</v>
      </c>
      <c r="K2749" s="59" t="s">
        <v>455</v>
      </c>
      <c r="L2749" s="59" t="s">
        <v>473</v>
      </c>
      <c r="M2749" s="59" t="s">
        <v>467</v>
      </c>
      <c r="N2749" s="59" t="s">
        <v>468</v>
      </c>
      <c r="O2749" s="65" t="s">
        <v>281</v>
      </c>
      <c r="P2749" s="65" t="s">
        <v>3366</v>
      </c>
      <c r="Q2749" s="45" t="s">
        <v>396</v>
      </c>
      <c r="R2749" s="32" t="s">
        <v>231</v>
      </c>
      <c r="S2749" s="45" t="s">
        <v>69</v>
      </c>
      <c r="T2749" s="42" t="str">
        <f>VLOOKUP(Tabla1[[#This Row],[AREA]],Hoja1!A:B,2,FALSE)</f>
        <v>03. Participación ciudadana y deportes</v>
      </c>
      <c r="U2749" s="45" t="s">
        <v>192</v>
      </c>
      <c r="V2749" s="42" t="str">
        <f>VLOOKUP(Tabla1[[#This Row],[PROGRAMA]],Hoja1!A:B,2,FALSE)</f>
        <v>9241. Participación ciudadana</v>
      </c>
      <c r="W2749" s="45">
        <v>21</v>
      </c>
      <c r="X2749" s="45">
        <v>212</v>
      </c>
    </row>
    <row r="2750" spans="1:24" x14ac:dyDescent="0.25">
      <c r="A2750" s="58">
        <v>220260018561</v>
      </c>
      <c r="B2750" s="59" t="s">
        <v>451</v>
      </c>
      <c r="C2750" s="60">
        <v>46168</v>
      </c>
      <c r="D2750" s="58">
        <v>22026003839</v>
      </c>
      <c r="E2750" s="59" t="s">
        <v>509</v>
      </c>
      <c r="F2750" s="61">
        <v>134.31</v>
      </c>
      <c r="G2750" s="59" t="s">
        <v>3918</v>
      </c>
      <c r="H2750" s="59" t="s">
        <v>4221</v>
      </c>
      <c r="I2750" s="62">
        <v>220</v>
      </c>
      <c r="J2750" s="59" t="s">
        <v>455</v>
      </c>
      <c r="K2750" s="59" t="s">
        <v>455</v>
      </c>
      <c r="L2750" s="59" t="s">
        <v>473</v>
      </c>
      <c r="M2750" s="59" t="s">
        <v>467</v>
      </c>
      <c r="N2750" s="59" t="s">
        <v>468</v>
      </c>
      <c r="O2750" s="65" t="s">
        <v>281</v>
      </c>
      <c r="P2750" s="65" t="s">
        <v>3366</v>
      </c>
      <c r="Q2750" s="45" t="s">
        <v>396</v>
      </c>
      <c r="R2750" s="32" t="s">
        <v>231</v>
      </c>
      <c r="S2750" s="45" t="s">
        <v>75</v>
      </c>
      <c r="T2750" s="42" t="str">
        <f>VLOOKUP(Tabla1[[#This Row],[AREA]],Hoja1!A:B,2,FALSE)</f>
        <v>10. Personas mayores, familia y servicios sociales</v>
      </c>
      <c r="U2750" s="45" t="s">
        <v>132</v>
      </c>
      <c r="V2750" s="42" t="str">
        <f>VLOOKUP(Tabla1[[#This Row],[PROGRAMA]],Hoja1!A:B,2,FALSE)</f>
        <v>2312. Iniciativas sociales</v>
      </c>
      <c r="W2750" s="45">
        <v>21</v>
      </c>
      <c r="X2750" s="45">
        <v>212</v>
      </c>
    </row>
    <row r="2751" spans="1:24" x14ac:dyDescent="0.25">
      <c r="A2751" s="58">
        <v>220260016454</v>
      </c>
      <c r="B2751" s="59" t="s">
        <v>485</v>
      </c>
      <c r="C2751" s="60">
        <v>46157</v>
      </c>
      <c r="D2751" s="58">
        <v>22026002243</v>
      </c>
      <c r="E2751" s="59" t="s">
        <v>2611</v>
      </c>
      <c r="F2751" s="61">
        <v>386.72</v>
      </c>
      <c r="G2751" s="59" t="s">
        <v>3019</v>
      </c>
      <c r="H2751" s="59" t="s">
        <v>4222</v>
      </c>
      <c r="I2751" s="62">
        <v>300</v>
      </c>
      <c r="J2751" s="59" t="s">
        <v>455</v>
      </c>
      <c r="K2751" s="59" t="s">
        <v>455</v>
      </c>
      <c r="L2751" s="59" t="s">
        <v>473</v>
      </c>
      <c r="M2751" s="59" t="s">
        <v>457</v>
      </c>
      <c r="N2751" s="59" t="s">
        <v>458</v>
      </c>
      <c r="O2751" s="65" t="s">
        <v>280</v>
      </c>
      <c r="P2751" s="65" t="s">
        <v>3366</v>
      </c>
      <c r="Q2751" s="45" t="s">
        <v>396</v>
      </c>
      <c r="R2751" s="32" t="s">
        <v>231</v>
      </c>
      <c r="S2751" s="45" t="s">
        <v>262</v>
      </c>
      <c r="T2751" s="42" t="str">
        <f>VLOOKUP(Tabla1[[#This Row],[AREA]],Hoja1!A:B,2,FALSE)</f>
        <v>11. Salud pública y seguridad ciudadana</v>
      </c>
      <c r="U2751" s="45" t="s">
        <v>106</v>
      </c>
      <c r="V2751" s="42" t="str">
        <f>VLOOKUP(Tabla1[[#This Row],[PROGRAMA]],Hoja1!A:B,2,FALSE)</f>
        <v>1321. Policía municipal</v>
      </c>
      <c r="W2751" s="45">
        <v>21</v>
      </c>
      <c r="X2751" s="45">
        <v>214</v>
      </c>
    </row>
    <row r="2752" spans="1:24" x14ac:dyDescent="0.25">
      <c r="A2752" s="58">
        <v>220260016856</v>
      </c>
      <c r="B2752" s="59" t="s">
        <v>451</v>
      </c>
      <c r="C2752" s="60">
        <v>46160</v>
      </c>
      <c r="D2752" s="58">
        <v>22026003864</v>
      </c>
      <c r="E2752" s="59" t="s">
        <v>661</v>
      </c>
      <c r="F2752" s="61">
        <v>130.68</v>
      </c>
      <c r="G2752" s="59" t="s">
        <v>15</v>
      </c>
      <c r="H2752" s="59" t="s">
        <v>4223</v>
      </c>
      <c r="I2752" s="62">
        <v>220</v>
      </c>
      <c r="J2752" s="59" t="s">
        <v>455</v>
      </c>
      <c r="K2752" s="59" t="s">
        <v>455</v>
      </c>
      <c r="L2752" s="59" t="s">
        <v>456</v>
      </c>
      <c r="M2752" s="59" t="s">
        <v>467</v>
      </c>
      <c r="N2752" s="59" t="s">
        <v>468</v>
      </c>
      <c r="O2752" s="65" t="s">
        <v>281</v>
      </c>
      <c r="P2752" s="65" t="s">
        <v>3366</v>
      </c>
      <c r="Q2752" s="45" t="s">
        <v>396</v>
      </c>
      <c r="R2752" s="32" t="s">
        <v>231</v>
      </c>
      <c r="S2752" s="45" t="s">
        <v>72</v>
      </c>
      <c r="T2752" s="42" t="str">
        <f>VLOOKUP(Tabla1[[#This Row],[AREA]],Hoja1!A:B,2,FALSE)</f>
        <v>07. Medio ambiente</v>
      </c>
      <c r="U2752" s="45" t="s">
        <v>128</v>
      </c>
      <c r="V2752" s="42" t="str">
        <f>VLOOKUP(Tabla1[[#This Row],[PROGRAMA]],Hoja1!A:B,2,FALSE)</f>
        <v>1721. Protección del medio ambiente</v>
      </c>
      <c r="W2752" s="45">
        <v>21</v>
      </c>
      <c r="X2752" s="45">
        <v>213</v>
      </c>
    </row>
    <row r="2753" spans="1:24" x14ac:dyDescent="0.25">
      <c r="A2753" s="58">
        <v>220250053813</v>
      </c>
      <c r="B2753" s="59" t="s">
        <v>451</v>
      </c>
      <c r="C2753" s="60">
        <v>46113</v>
      </c>
      <c r="D2753" s="58">
        <v>22025005433</v>
      </c>
      <c r="E2753" s="59" t="s">
        <v>650</v>
      </c>
      <c r="F2753" s="61">
        <v>125.79</v>
      </c>
      <c r="G2753" s="59" t="s">
        <v>872</v>
      </c>
      <c r="H2753" s="59" t="s">
        <v>4224</v>
      </c>
      <c r="I2753" s="62">
        <v>220</v>
      </c>
      <c r="J2753" s="59" t="s">
        <v>493</v>
      </c>
      <c r="K2753" s="59" t="s">
        <v>494</v>
      </c>
      <c r="L2753" s="59" t="s">
        <v>456</v>
      </c>
      <c r="M2753" s="59" t="s">
        <v>467</v>
      </c>
      <c r="N2753" s="59" t="s">
        <v>468</v>
      </c>
      <c r="O2753" s="65" t="s">
        <v>281</v>
      </c>
      <c r="P2753" s="65" t="s">
        <v>3366</v>
      </c>
      <c r="Q2753" s="45" t="s">
        <v>397</v>
      </c>
      <c r="R2753" s="32" t="s">
        <v>232</v>
      </c>
      <c r="S2753" s="45" t="s">
        <v>75</v>
      </c>
      <c r="T2753" s="42" t="str">
        <f>VLOOKUP(Tabla1[[#This Row],[AREA]],Hoja1!A:B,2,FALSE)</f>
        <v>10. Personas mayores, familia y servicios sociales</v>
      </c>
      <c r="U2753" s="45" t="s">
        <v>132</v>
      </c>
      <c r="V2753" s="42" t="str">
        <f>VLOOKUP(Tabla1[[#This Row],[PROGRAMA]],Hoja1!A:B,2,FALSE)</f>
        <v>2312. Iniciativas sociales</v>
      </c>
      <c r="W2753" s="45">
        <v>63</v>
      </c>
      <c r="X2753" s="45">
        <v>632</v>
      </c>
    </row>
    <row r="2754" spans="1:24" x14ac:dyDescent="0.25">
      <c r="A2754" s="58">
        <v>220260015882</v>
      </c>
      <c r="B2754" s="59" t="s">
        <v>485</v>
      </c>
      <c r="C2754" s="60">
        <v>46154</v>
      </c>
      <c r="D2754" s="58">
        <v>22026000689</v>
      </c>
      <c r="E2754" s="59" t="s">
        <v>971</v>
      </c>
      <c r="F2754" s="61">
        <v>338.98</v>
      </c>
      <c r="G2754" s="59" t="s">
        <v>3019</v>
      </c>
      <c r="H2754" s="59" t="s">
        <v>4225</v>
      </c>
      <c r="I2754" s="62">
        <v>300</v>
      </c>
      <c r="J2754" s="59" t="s">
        <v>455</v>
      </c>
      <c r="K2754" s="59" t="s">
        <v>455</v>
      </c>
      <c r="L2754" s="59" t="s">
        <v>473</v>
      </c>
      <c r="M2754" s="59" t="s">
        <v>457</v>
      </c>
      <c r="N2754" s="59" t="s">
        <v>458</v>
      </c>
      <c r="O2754" s="65" t="s">
        <v>280</v>
      </c>
      <c r="P2754" s="65" t="s">
        <v>3366</v>
      </c>
      <c r="Q2754" s="45" t="s">
        <v>396</v>
      </c>
      <c r="R2754" s="32" t="s">
        <v>231</v>
      </c>
      <c r="S2754" s="45" t="s">
        <v>262</v>
      </c>
      <c r="T2754" s="42" t="str">
        <f>VLOOKUP(Tabla1[[#This Row],[AREA]],Hoja1!A:B,2,FALSE)</f>
        <v>11. Salud pública y seguridad ciudadana</v>
      </c>
      <c r="U2754" s="45" t="s">
        <v>118</v>
      </c>
      <c r="V2754" s="42" t="str">
        <f>VLOOKUP(Tabla1[[#This Row],[PROGRAMA]],Hoja1!A:B,2,FALSE)</f>
        <v>1621. Recogida de residuos</v>
      </c>
      <c r="W2754" s="45">
        <v>21</v>
      </c>
      <c r="X2754" s="45">
        <v>214</v>
      </c>
    </row>
    <row r="2755" spans="1:24" x14ac:dyDescent="0.25">
      <c r="A2755" s="58">
        <v>220260016846</v>
      </c>
      <c r="B2755" s="59" t="s">
        <v>451</v>
      </c>
      <c r="C2755" s="60">
        <v>46160</v>
      </c>
      <c r="D2755" s="58">
        <v>22026003822</v>
      </c>
      <c r="E2755" s="59" t="s">
        <v>731</v>
      </c>
      <c r="F2755" s="61">
        <v>125</v>
      </c>
      <c r="G2755" s="59" t="s">
        <v>4226</v>
      </c>
      <c r="H2755" s="59" t="s">
        <v>4227</v>
      </c>
      <c r="I2755" s="62">
        <v>220</v>
      </c>
      <c r="J2755" s="59" t="s">
        <v>1572</v>
      </c>
      <c r="K2755" s="59" t="s">
        <v>494</v>
      </c>
      <c r="L2755" s="59" t="s">
        <v>456</v>
      </c>
      <c r="M2755" s="59" t="s">
        <v>467</v>
      </c>
      <c r="N2755" s="59" t="s">
        <v>468</v>
      </c>
      <c r="O2755" s="65" t="s">
        <v>281</v>
      </c>
      <c r="P2755" s="65" t="s">
        <v>3366</v>
      </c>
      <c r="Q2755" s="45" t="s">
        <v>396</v>
      </c>
      <c r="R2755" s="32" t="s">
        <v>231</v>
      </c>
      <c r="S2755" s="45" t="s">
        <v>72</v>
      </c>
      <c r="T2755" s="42" t="str">
        <f>VLOOKUP(Tabla1[[#This Row],[AREA]],Hoja1!A:B,2,FALSE)</f>
        <v>07. Medio ambiente</v>
      </c>
      <c r="U2755" s="45" t="s">
        <v>124</v>
      </c>
      <c r="V2755" s="42" t="str">
        <f>VLOOKUP(Tabla1[[#This Row],[PROGRAMA]],Hoja1!A:B,2,FALSE)</f>
        <v>1701. Dirección del área de medio ambiente</v>
      </c>
      <c r="W2755" s="45">
        <v>21</v>
      </c>
      <c r="X2755" s="45">
        <v>213</v>
      </c>
    </row>
    <row r="2756" spans="1:24" x14ac:dyDescent="0.25">
      <c r="A2756" s="58">
        <v>220260012325</v>
      </c>
      <c r="B2756" s="59" t="s">
        <v>485</v>
      </c>
      <c r="C2756" s="60">
        <v>46132</v>
      </c>
      <c r="D2756" s="58">
        <v>22026002663</v>
      </c>
      <c r="E2756" s="59" t="s">
        <v>573</v>
      </c>
      <c r="F2756" s="61">
        <v>123.11</v>
      </c>
      <c r="G2756" s="59" t="s">
        <v>910</v>
      </c>
      <c r="H2756" s="59" t="s">
        <v>4228</v>
      </c>
      <c r="I2756" s="62">
        <v>300</v>
      </c>
      <c r="J2756" s="59" t="s">
        <v>455</v>
      </c>
      <c r="K2756" s="59" t="s">
        <v>455</v>
      </c>
      <c r="L2756" s="59" t="s">
        <v>473</v>
      </c>
      <c r="M2756" s="59" t="s">
        <v>457</v>
      </c>
      <c r="N2756" s="59" t="s">
        <v>458</v>
      </c>
      <c r="O2756" s="65" t="s">
        <v>280</v>
      </c>
      <c r="P2756" s="65" t="s">
        <v>3366</v>
      </c>
      <c r="Q2756" s="45" t="s">
        <v>396</v>
      </c>
      <c r="R2756" s="32" t="s">
        <v>231</v>
      </c>
      <c r="S2756" s="45" t="s">
        <v>70</v>
      </c>
      <c r="T2756" s="42" t="str">
        <f>VLOOKUP(Tabla1[[#This Row],[AREA]],Hoja1!A:B,2,FALSE)</f>
        <v>04. Hacienda, personal y modernización administrativa</v>
      </c>
      <c r="U2756" s="45" t="s">
        <v>186</v>
      </c>
      <c r="V2756" s="42" t="str">
        <f>VLOOKUP(Tabla1[[#This Row],[PROGRAMA]],Hoja1!A:B,2,FALSE)</f>
        <v>9204. Tecnologías de la información y comunicación</v>
      </c>
      <c r="W2756" s="45">
        <v>21</v>
      </c>
      <c r="X2756" s="45">
        <v>213</v>
      </c>
    </row>
    <row r="2757" spans="1:24" x14ac:dyDescent="0.25">
      <c r="A2757" s="58">
        <v>220260010822</v>
      </c>
      <c r="B2757" s="59" t="s">
        <v>451</v>
      </c>
      <c r="C2757" s="60">
        <v>46118</v>
      </c>
      <c r="D2757" s="58">
        <v>22026003051</v>
      </c>
      <c r="E2757" s="59" t="s">
        <v>4229</v>
      </c>
      <c r="F2757" s="61">
        <v>122.21</v>
      </c>
      <c r="G2757" s="59" t="s">
        <v>4230</v>
      </c>
      <c r="H2757" s="59" t="s">
        <v>4231</v>
      </c>
      <c r="I2757" s="62">
        <v>220</v>
      </c>
      <c r="J2757" s="59" t="s">
        <v>1880</v>
      </c>
      <c r="K2757" s="59" t="s">
        <v>455</v>
      </c>
      <c r="L2757" s="59" t="s">
        <v>473</v>
      </c>
      <c r="M2757" s="59" t="s">
        <v>467</v>
      </c>
      <c r="N2757" s="59" t="s">
        <v>468</v>
      </c>
      <c r="O2757" s="65" t="s">
        <v>281</v>
      </c>
      <c r="P2757" s="65" t="s">
        <v>3366</v>
      </c>
      <c r="Q2757" s="45" t="s">
        <v>396</v>
      </c>
      <c r="R2757" s="32" t="s">
        <v>231</v>
      </c>
      <c r="S2757" s="45" t="s">
        <v>75</v>
      </c>
      <c r="T2757" s="42" t="str">
        <f>VLOOKUP(Tabla1[[#This Row],[AREA]],Hoja1!A:B,2,FALSE)</f>
        <v>10. Personas mayores, familia y servicios sociales</v>
      </c>
      <c r="U2757" s="45" t="s">
        <v>136</v>
      </c>
      <c r="V2757" s="42" t="str">
        <f>VLOOKUP(Tabla1[[#This Row],[PROGRAMA]],Hoja1!A:B,2,FALSE)</f>
        <v>2315. Políticas de Igualdad e infancia</v>
      </c>
      <c r="W2757" s="45">
        <v>21</v>
      </c>
      <c r="X2757" s="45">
        <v>212</v>
      </c>
    </row>
    <row r="2758" spans="1:24" x14ac:dyDescent="0.25">
      <c r="A2758" s="58">
        <v>220260020174</v>
      </c>
      <c r="B2758" s="59" t="s">
        <v>451</v>
      </c>
      <c r="C2758" s="60">
        <v>46171</v>
      </c>
      <c r="D2758" s="58">
        <v>22026004156</v>
      </c>
      <c r="E2758" s="59" t="s">
        <v>726</v>
      </c>
      <c r="F2758" s="61">
        <v>121</v>
      </c>
      <c r="G2758" s="59" t="s">
        <v>402</v>
      </c>
      <c r="H2758" s="59" t="s">
        <v>4232</v>
      </c>
      <c r="I2758" s="62">
        <v>220</v>
      </c>
      <c r="J2758" s="59" t="s">
        <v>455</v>
      </c>
      <c r="K2758" s="59" t="s">
        <v>455</v>
      </c>
      <c r="L2758" s="59" t="s">
        <v>456</v>
      </c>
      <c r="M2758" s="59" t="s">
        <v>467</v>
      </c>
      <c r="N2758" s="59" t="s">
        <v>468</v>
      </c>
      <c r="O2758" s="65" t="s">
        <v>281</v>
      </c>
      <c r="P2758" s="65" t="s">
        <v>3366</v>
      </c>
      <c r="Q2758" s="45" t="s">
        <v>396</v>
      </c>
      <c r="R2758" s="32" t="s">
        <v>231</v>
      </c>
      <c r="S2758" s="45" t="s">
        <v>69</v>
      </c>
      <c r="T2758" s="42" t="str">
        <f>VLOOKUP(Tabla1[[#This Row],[AREA]],Hoja1!A:B,2,FALSE)</f>
        <v>03. Participación ciudadana y deportes</v>
      </c>
      <c r="U2758" s="45" t="s">
        <v>192</v>
      </c>
      <c r="V2758" s="42" t="str">
        <f>VLOOKUP(Tabla1[[#This Row],[PROGRAMA]],Hoja1!A:B,2,FALSE)</f>
        <v>9241. Participación ciudadana</v>
      </c>
      <c r="W2758" s="45">
        <v>21</v>
      </c>
      <c r="X2758" s="45">
        <v>213</v>
      </c>
    </row>
    <row r="2759" spans="1:24" x14ac:dyDescent="0.25">
      <c r="A2759" s="58">
        <v>220260012365</v>
      </c>
      <c r="B2759" s="59" t="s">
        <v>485</v>
      </c>
      <c r="C2759" s="60">
        <v>46132</v>
      </c>
      <c r="D2759" s="58">
        <v>22026000689</v>
      </c>
      <c r="E2759" s="59" t="s">
        <v>971</v>
      </c>
      <c r="F2759" s="61">
        <v>242.99</v>
      </c>
      <c r="G2759" s="59" t="s">
        <v>3019</v>
      </c>
      <c r="H2759" s="59" t="s">
        <v>2622</v>
      </c>
      <c r="I2759" s="62">
        <v>300</v>
      </c>
      <c r="J2759" s="59" t="s">
        <v>455</v>
      </c>
      <c r="K2759" s="59" t="s">
        <v>455</v>
      </c>
      <c r="L2759" s="59" t="s">
        <v>473</v>
      </c>
      <c r="M2759" s="59" t="s">
        <v>457</v>
      </c>
      <c r="N2759" s="59" t="s">
        <v>458</v>
      </c>
      <c r="O2759" s="65" t="s">
        <v>280</v>
      </c>
      <c r="P2759" s="65" t="s">
        <v>3366</v>
      </c>
      <c r="Q2759" s="45" t="s">
        <v>396</v>
      </c>
      <c r="R2759" s="32" t="s">
        <v>231</v>
      </c>
      <c r="S2759" s="45" t="s">
        <v>262</v>
      </c>
      <c r="T2759" s="42" t="str">
        <f>VLOOKUP(Tabla1[[#This Row],[AREA]],Hoja1!A:B,2,FALSE)</f>
        <v>11. Salud pública y seguridad ciudadana</v>
      </c>
      <c r="U2759" s="45" t="s">
        <v>118</v>
      </c>
      <c r="V2759" s="42" t="str">
        <f>VLOOKUP(Tabla1[[#This Row],[PROGRAMA]],Hoja1!A:B,2,FALSE)</f>
        <v>1621. Recogida de residuos</v>
      </c>
      <c r="W2759" s="45">
        <v>21</v>
      </c>
      <c r="X2759" s="45">
        <v>214</v>
      </c>
    </row>
    <row r="2760" spans="1:24" x14ac:dyDescent="0.25">
      <c r="A2760" s="58">
        <v>220260012559</v>
      </c>
      <c r="B2760" s="59" t="s">
        <v>485</v>
      </c>
      <c r="C2760" s="60">
        <v>46132</v>
      </c>
      <c r="D2760" s="58">
        <v>22026002189</v>
      </c>
      <c r="E2760" s="59" t="s">
        <v>537</v>
      </c>
      <c r="F2760" s="61">
        <v>120.12</v>
      </c>
      <c r="G2760" s="59" t="s">
        <v>3019</v>
      </c>
      <c r="H2760" s="59" t="s">
        <v>4233</v>
      </c>
      <c r="I2760" s="62">
        <v>300</v>
      </c>
      <c r="J2760" s="59" t="s">
        <v>455</v>
      </c>
      <c r="K2760" s="59" t="s">
        <v>455</v>
      </c>
      <c r="L2760" s="59" t="s">
        <v>473</v>
      </c>
      <c r="M2760" s="59" t="s">
        <v>457</v>
      </c>
      <c r="N2760" s="59" t="s">
        <v>458</v>
      </c>
      <c r="O2760" s="65" t="s">
        <v>280</v>
      </c>
      <c r="P2760" s="65" t="s">
        <v>3366</v>
      </c>
      <c r="Q2760" s="45" t="s">
        <v>396</v>
      </c>
      <c r="R2760" s="32" t="s">
        <v>231</v>
      </c>
      <c r="S2760" s="45" t="s">
        <v>262</v>
      </c>
      <c r="T2760" s="42" t="str">
        <f>VLOOKUP(Tabla1[[#This Row],[AREA]],Hoja1!A:B,2,FALSE)</f>
        <v>11. Salud pública y seguridad ciudadana</v>
      </c>
      <c r="U2760" s="45" t="s">
        <v>112</v>
      </c>
      <c r="V2760" s="42" t="str">
        <f>VLOOKUP(Tabla1[[#This Row],[PROGRAMA]],Hoja1!A:B,2,FALSE)</f>
        <v>1361. Prevención y extinción de incencios</v>
      </c>
      <c r="W2760" s="45">
        <v>22</v>
      </c>
      <c r="X2760" s="45">
        <v>22199</v>
      </c>
    </row>
    <row r="2761" spans="1:24" x14ac:dyDescent="0.25">
      <c r="A2761" s="58">
        <v>220260012333</v>
      </c>
      <c r="B2761" s="59" t="s">
        <v>485</v>
      </c>
      <c r="C2761" s="60">
        <v>46132</v>
      </c>
      <c r="D2761" s="58">
        <v>22026000417</v>
      </c>
      <c r="E2761" s="59" t="s">
        <v>1248</v>
      </c>
      <c r="F2761" s="61">
        <v>1960.2</v>
      </c>
      <c r="G2761" s="59" t="s">
        <v>3023</v>
      </c>
      <c r="H2761" s="59" t="s">
        <v>4234</v>
      </c>
      <c r="I2761" s="62">
        <v>300</v>
      </c>
      <c r="J2761" s="59" t="s">
        <v>558</v>
      </c>
      <c r="K2761" s="59" t="s">
        <v>558</v>
      </c>
      <c r="L2761" s="59" t="s">
        <v>473</v>
      </c>
      <c r="M2761" s="59" t="s">
        <v>457</v>
      </c>
      <c r="N2761" s="59" t="s">
        <v>458</v>
      </c>
      <c r="O2761" s="65" t="s">
        <v>280</v>
      </c>
      <c r="P2761" s="65" t="s">
        <v>3366</v>
      </c>
      <c r="Q2761" s="45" t="s">
        <v>396</v>
      </c>
      <c r="R2761" s="32" t="s">
        <v>231</v>
      </c>
      <c r="S2761" s="45" t="s">
        <v>262</v>
      </c>
      <c r="T2761" s="42" t="str">
        <f>VLOOKUP(Tabla1[[#This Row],[AREA]],Hoja1!A:B,2,FALSE)</f>
        <v>11. Salud pública y seguridad ciudadana</v>
      </c>
      <c r="U2761" s="45" t="s">
        <v>118</v>
      </c>
      <c r="V2761" s="42" t="str">
        <f>VLOOKUP(Tabla1[[#This Row],[PROGRAMA]],Hoja1!A:B,2,FALSE)</f>
        <v>1621. Recogida de residuos</v>
      </c>
      <c r="W2761" s="45">
        <v>22</v>
      </c>
      <c r="X2761" s="45">
        <v>22103</v>
      </c>
    </row>
    <row r="2762" spans="1:24" x14ac:dyDescent="0.25">
      <c r="A2762" s="58">
        <v>220260015900</v>
      </c>
      <c r="B2762" s="59" t="s">
        <v>485</v>
      </c>
      <c r="C2762" s="60">
        <v>46154</v>
      </c>
      <c r="D2762" s="58">
        <v>22026000417</v>
      </c>
      <c r="E2762" s="59" t="s">
        <v>1248</v>
      </c>
      <c r="F2762" s="61">
        <v>1258.4000000000001</v>
      </c>
      <c r="G2762" s="59" t="s">
        <v>3023</v>
      </c>
      <c r="H2762" s="59" t="s">
        <v>3031</v>
      </c>
      <c r="I2762" s="62">
        <v>300</v>
      </c>
      <c r="J2762" s="59" t="s">
        <v>558</v>
      </c>
      <c r="K2762" s="59" t="s">
        <v>558</v>
      </c>
      <c r="L2762" s="59" t="s">
        <v>473</v>
      </c>
      <c r="M2762" s="59" t="s">
        <v>457</v>
      </c>
      <c r="N2762" s="59" t="s">
        <v>458</v>
      </c>
      <c r="O2762" s="65" t="s">
        <v>280</v>
      </c>
      <c r="P2762" s="65" t="s">
        <v>3366</v>
      </c>
      <c r="Q2762" s="45" t="s">
        <v>396</v>
      </c>
      <c r="R2762" s="32" t="s">
        <v>231</v>
      </c>
      <c r="S2762" s="45" t="s">
        <v>262</v>
      </c>
      <c r="T2762" s="42" t="str">
        <f>VLOOKUP(Tabla1[[#This Row],[AREA]],Hoja1!A:B,2,FALSE)</f>
        <v>11. Salud pública y seguridad ciudadana</v>
      </c>
      <c r="U2762" s="45" t="s">
        <v>118</v>
      </c>
      <c r="V2762" s="42" t="str">
        <f>VLOOKUP(Tabla1[[#This Row],[PROGRAMA]],Hoja1!A:B,2,FALSE)</f>
        <v>1621. Recogida de residuos</v>
      </c>
      <c r="W2762" s="45">
        <v>22</v>
      </c>
      <c r="X2762" s="45">
        <v>22103</v>
      </c>
    </row>
    <row r="2763" spans="1:24" x14ac:dyDescent="0.25">
      <c r="A2763" s="58">
        <v>220260018253</v>
      </c>
      <c r="B2763" s="59" t="s">
        <v>485</v>
      </c>
      <c r="C2763" s="60">
        <v>46168</v>
      </c>
      <c r="D2763" s="58">
        <v>22026000417</v>
      </c>
      <c r="E2763" s="59" t="s">
        <v>1248</v>
      </c>
      <c r="F2763" s="61">
        <v>880.88</v>
      </c>
      <c r="G2763" s="59" t="s">
        <v>3023</v>
      </c>
      <c r="H2763" s="59" t="s">
        <v>4235</v>
      </c>
      <c r="I2763" s="62">
        <v>300</v>
      </c>
      <c r="J2763" s="59" t="s">
        <v>558</v>
      </c>
      <c r="K2763" s="59" t="s">
        <v>558</v>
      </c>
      <c r="L2763" s="59" t="s">
        <v>473</v>
      </c>
      <c r="M2763" s="59" t="s">
        <v>457</v>
      </c>
      <c r="N2763" s="59" t="s">
        <v>458</v>
      </c>
      <c r="O2763" s="65" t="s">
        <v>280</v>
      </c>
      <c r="P2763" s="65" t="s">
        <v>3366</v>
      </c>
      <c r="Q2763" s="45" t="s">
        <v>396</v>
      </c>
      <c r="R2763" s="32" t="s">
        <v>231</v>
      </c>
      <c r="S2763" s="45" t="s">
        <v>262</v>
      </c>
      <c r="T2763" s="42" t="str">
        <f>VLOOKUP(Tabla1[[#This Row],[AREA]],Hoja1!A:B,2,FALSE)</f>
        <v>11. Salud pública y seguridad ciudadana</v>
      </c>
      <c r="U2763" s="45" t="s">
        <v>118</v>
      </c>
      <c r="V2763" s="42" t="str">
        <f>VLOOKUP(Tabla1[[#This Row],[PROGRAMA]],Hoja1!A:B,2,FALSE)</f>
        <v>1621. Recogida de residuos</v>
      </c>
      <c r="W2763" s="45">
        <v>22</v>
      </c>
      <c r="X2763" s="45">
        <v>22103</v>
      </c>
    </row>
    <row r="2764" spans="1:24" x14ac:dyDescent="0.25">
      <c r="A2764" s="58">
        <v>220260012457</v>
      </c>
      <c r="B2764" s="59" t="s">
        <v>485</v>
      </c>
      <c r="C2764" s="60">
        <v>46132</v>
      </c>
      <c r="D2764" s="58">
        <v>22026000417</v>
      </c>
      <c r="E2764" s="59" t="s">
        <v>1248</v>
      </c>
      <c r="F2764" s="61">
        <v>290.39999999999998</v>
      </c>
      <c r="G2764" s="59" t="s">
        <v>3023</v>
      </c>
      <c r="H2764" s="59" t="s">
        <v>4236</v>
      </c>
      <c r="I2764" s="62">
        <v>300</v>
      </c>
      <c r="J2764" s="59" t="s">
        <v>558</v>
      </c>
      <c r="K2764" s="59" t="s">
        <v>558</v>
      </c>
      <c r="L2764" s="59" t="s">
        <v>473</v>
      </c>
      <c r="M2764" s="59" t="s">
        <v>457</v>
      </c>
      <c r="N2764" s="59" t="s">
        <v>458</v>
      </c>
      <c r="O2764" s="65" t="s">
        <v>280</v>
      </c>
      <c r="P2764" s="65" t="s">
        <v>3366</v>
      </c>
      <c r="Q2764" s="45" t="s">
        <v>396</v>
      </c>
      <c r="R2764" s="32" t="s">
        <v>231</v>
      </c>
      <c r="S2764" s="45" t="s">
        <v>262</v>
      </c>
      <c r="T2764" s="42" t="str">
        <f>VLOOKUP(Tabla1[[#This Row],[AREA]],Hoja1!A:B,2,FALSE)</f>
        <v>11. Salud pública y seguridad ciudadana</v>
      </c>
      <c r="U2764" s="45" t="s">
        <v>118</v>
      </c>
      <c r="V2764" s="42" t="str">
        <f>VLOOKUP(Tabla1[[#This Row],[PROGRAMA]],Hoja1!A:B,2,FALSE)</f>
        <v>1621. Recogida de residuos</v>
      </c>
      <c r="W2764" s="45">
        <v>22</v>
      </c>
      <c r="X2764" s="45">
        <v>22103</v>
      </c>
    </row>
    <row r="2765" spans="1:24" x14ac:dyDescent="0.25">
      <c r="A2765" s="58">
        <v>220260015898</v>
      </c>
      <c r="B2765" s="59" t="s">
        <v>485</v>
      </c>
      <c r="C2765" s="60">
        <v>46154</v>
      </c>
      <c r="D2765" s="58">
        <v>22026000417</v>
      </c>
      <c r="E2765" s="59" t="s">
        <v>1248</v>
      </c>
      <c r="F2765" s="61">
        <v>157.30000000000001</v>
      </c>
      <c r="G2765" s="59" t="s">
        <v>3023</v>
      </c>
      <c r="H2765" s="59" t="s">
        <v>4237</v>
      </c>
      <c r="I2765" s="62">
        <v>300</v>
      </c>
      <c r="J2765" s="59" t="s">
        <v>558</v>
      </c>
      <c r="K2765" s="59" t="s">
        <v>558</v>
      </c>
      <c r="L2765" s="59" t="s">
        <v>473</v>
      </c>
      <c r="M2765" s="59" t="s">
        <v>457</v>
      </c>
      <c r="N2765" s="59" t="s">
        <v>458</v>
      </c>
      <c r="O2765" s="65" t="s">
        <v>280</v>
      </c>
      <c r="P2765" s="65" t="s">
        <v>3366</v>
      </c>
      <c r="Q2765" s="45" t="s">
        <v>396</v>
      </c>
      <c r="R2765" s="32" t="s">
        <v>231</v>
      </c>
      <c r="S2765" s="45" t="s">
        <v>262</v>
      </c>
      <c r="T2765" s="42" t="str">
        <f>VLOOKUP(Tabla1[[#This Row],[AREA]],Hoja1!A:B,2,FALSE)</f>
        <v>11. Salud pública y seguridad ciudadana</v>
      </c>
      <c r="U2765" s="45" t="s">
        <v>118</v>
      </c>
      <c r="V2765" s="42" t="str">
        <f>VLOOKUP(Tabla1[[#This Row],[PROGRAMA]],Hoja1!A:B,2,FALSE)</f>
        <v>1621. Recogida de residuos</v>
      </c>
      <c r="W2765" s="45">
        <v>22</v>
      </c>
      <c r="X2765" s="45">
        <v>22103</v>
      </c>
    </row>
    <row r="2766" spans="1:24" x14ac:dyDescent="0.25">
      <c r="A2766" s="58">
        <v>220260016450</v>
      </c>
      <c r="B2766" s="59" t="s">
        <v>485</v>
      </c>
      <c r="C2766" s="60">
        <v>46157</v>
      </c>
      <c r="D2766" s="58">
        <v>22026002243</v>
      </c>
      <c r="E2766" s="59" t="s">
        <v>2611</v>
      </c>
      <c r="F2766" s="61">
        <v>109.82</v>
      </c>
      <c r="G2766" s="59" t="s">
        <v>3023</v>
      </c>
      <c r="H2766" s="59" t="s">
        <v>4238</v>
      </c>
      <c r="I2766" s="62">
        <v>300</v>
      </c>
      <c r="J2766" s="59" t="s">
        <v>558</v>
      </c>
      <c r="K2766" s="59" t="s">
        <v>558</v>
      </c>
      <c r="L2766" s="59" t="s">
        <v>473</v>
      </c>
      <c r="M2766" s="59" t="s">
        <v>457</v>
      </c>
      <c r="N2766" s="59" t="s">
        <v>458</v>
      </c>
      <c r="O2766" s="65" t="s">
        <v>280</v>
      </c>
      <c r="P2766" s="65" t="s">
        <v>3366</v>
      </c>
      <c r="Q2766" s="45" t="s">
        <v>396</v>
      </c>
      <c r="R2766" s="32" t="s">
        <v>231</v>
      </c>
      <c r="S2766" s="45" t="s">
        <v>262</v>
      </c>
      <c r="T2766" s="42" t="str">
        <f>VLOOKUP(Tabla1[[#This Row],[AREA]],Hoja1!A:B,2,FALSE)</f>
        <v>11. Salud pública y seguridad ciudadana</v>
      </c>
      <c r="U2766" s="45" t="s">
        <v>106</v>
      </c>
      <c r="V2766" s="42" t="str">
        <f>VLOOKUP(Tabla1[[#This Row],[PROGRAMA]],Hoja1!A:B,2,FALSE)</f>
        <v>1321. Policía municipal</v>
      </c>
      <c r="W2766" s="45">
        <v>21</v>
      </c>
      <c r="X2766" s="45">
        <v>214</v>
      </c>
    </row>
    <row r="2767" spans="1:24" x14ac:dyDescent="0.25">
      <c r="A2767" s="58">
        <v>220260019654</v>
      </c>
      <c r="B2767" s="59" t="s">
        <v>485</v>
      </c>
      <c r="C2767" s="60">
        <v>46171</v>
      </c>
      <c r="D2767" s="58">
        <v>22026003642</v>
      </c>
      <c r="E2767" s="59" t="s">
        <v>537</v>
      </c>
      <c r="F2767" s="61">
        <v>1397.86</v>
      </c>
      <c r="G2767" s="59" t="s">
        <v>2001</v>
      </c>
      <c r="H2767" s="59" t="s">
        <v>4239</v>
      </c>
      <c r="I2767" s="62">
        <v>300</v>
      </c>
      <c r="J2767" s="59" t="s">
        <v>455</v>
      </c>
      <c r="K2767" s="59" t="s">
        <v>455</v>
      </c>
      <c r="L2767" s="59" t="s">
        <v>473</v>
      </c>
      <c r="M2767" s="59" t="s">
        <v>457</v>
      </c>
      <c r="N2767" s="59" t="s">
        <v>458</v>
      </c>
      <c r="O2767" s="65" t="s">
        <v>280</v>
      </c>
      <c r="P2767" s="65" t="s">
        <v>3366</v>
      </c>
      <c r="Q2767" s="45" t="s">
        <v>396</v>
      </c>
      <c r="R2767" s="32" t="s">
        <v>231</v>
      </c>
      <c r="S2767" s="45" t="s">
        <v>262</v>
      </c>
      <c r="T2767" s="42" t="str">
        <f>VLOOKUP(Tabla1[[#This Row],[AREA]],Hoja1!A:B,2,FALSE)</f>
        <v>11. Salud pública y seguridad ciudadana</v>
      </c>
      <c r="U2767" s="45" t="s">
        <v>112</v>
      </c>
      <c r="V2767" s="42" t="str">
        <f>VLOOKUP(Tabla1[[#This Row],[PROGRAMA]],Hoja1!A:B,2,FALSE)</f>
        <v>1361. Prevención y extinción de incencios</v>
      </c>
      <c r="W2767" s="45">
        <v>22</v>
      </c>
      <c r="X2767" s="45">
        <v>22199</v>
      </c>
    </row>
    <row r="2768" spans="1:24" x14ac:dyDescent="0.25">
      <c r="A2768" s="58">
        <v>220260016750</v>
      </c>
      <c r="B2768" s="59" t="s">
        <v>485</v>
      </c>
      <c r="C2768" s="60">
        <v>46157</v>
      </c>
      <c r="D2768" s="58">
        <v>22026001022</v>
      </c>
      <c r="E2768" s="59" t="s">
        <v>540</v>
      </c>
      <c r="F2768" s="61">
        <v>245.88</v>
      </c>
      <c r="G2768" s="59" t="s">
        <v>2001</v>
      </c>
      <c r="H2768" s="59" t="s">
        <v>4240</v>
      </c>
      <c r="I2768" s="62">
        <v>300</v>
      </c>
      <c r="J2768" s="59" t="s">
        <v>455</v>
      </c>
      <c r="K2768" s="59" t="s">
        <v>455</v>
      </c>
      <c r="L2768" s="59" t="s">
        <v>473</v>
      </c>
      <c r="M2768" s="59" t="s">
        <v>457</v>
      </c>
      <c r="N2768" s="59" t="s">
        <v>458</v>
      </c>
      <c r="O2768" s="65" t="s">
        <v>280</v>
      </c>
      <c r="P2768" s="65" t="s">
        <v>3366</v>
      </c>
      <c r="Q2768" s="45" t="s">
        <v>396</v>
      </c>
      <c r="R2768" s="32" t="s">
        <v>231</v>
      </c>
      <c r="S2768" s="45" t="s">
        <v>75</v>
      </c>
      <c r="T2768" s="42" t="str">
        <f>VLOOKUP(Tabla1[[#This Row],[AREA]],Hoja1!A:B,2,FALSE)</f>
        <v>10. Personas mayores, familia y servicios sociales</v>
      </c>
      <c r="U2768" s="45" t="s">
        <v>130</v>
      </c>
      <c r="V2768" s="42" t="str">
        <f>VLOOKUP(Tabla1[[#This Row],[PROGRAMA]],Hoja1!A:B,2,FALSE)</f>
        <v>2311. Intervención social</v>
      </c>
      <c r="W2768" s="45">
        <v>21</v>
      </c>
      <c r="X2768" s="45">
        <v>212</v>
      </c>
    </row>
    <row r="2769" spans="1:24" x14ac:dyDescent="0.25">
      <c r="A2769" s="58">
        <v>220260018203</v>
      </c>
      <c r="B2769" s="59" t="s">
        <v>485</v>
      </c>
      <c r="C2769" s="60">
        <v>46168</v>
      </c>
      <c r="D2769" s="58">
        <v>22026002189</v>
      </c>
      <c r="E2769" s="59" t="s">
        <v>537</v>
      </c>
      <c r="F2769" s="61">
        <v>126.17</v>
      </c>
      <c r="G2769" s="59" t="s">
        <v>2001</v>
      </c>
      <c r="H2769" s="59" t="s">
        <v>4241</v>
      </c>
      <c r="I2769" s="62">
        <v>300</v>
      </c>
      <c r="J2769" s="59" t="s">
        <v>455</v>
      </c>
      <c r="K2769" s="59" t="s">
        <v>455</v>
      </c>
      <c r="L2769" s="59" t="s">
        <v>473</v>
      </c>
      <c r="M2769" s="59" t="s">
        <v>457</v>
      </c>
      <c r="N2769" s="59" t="s">
        <v>458</v>
      </c>
      <c r="O2769" s="65" t="s">
        <v>280</v>
      </c>
      <c r="P2769" s="65" t="s">
        <v>3366</v>
      </c>
      <c r="Q2769" s="45" t="s">
        <v>396</v>
      </c>
      <c r="R2769" s="32" t="s">
        <v>231</v>
      </c>
      <c r="S2769" s="45" t="s">
        <v>262</v>
      </c>
      <c r="T2769" s="42" t="str">
        <f>VLOOKUP(Tabla1[[#This Row],[AREA]],Hoja1!A:B,2,FALSE)</f>
        <v>11. Salud pública y seguridad ciudadana</v>
      </c>
      <c r="U2769" s="45" t="s">
        <v>112</v>
      </c>
      <c r="V2769" s="42" t="str">
        <f>VLOOKUP(Tabla1[[#This Row],[PROGRAMA]],Hoja1!A:B,2,FALSE)</f>
        <v>1361. Prevención y extinción de incencios</v>
      </c>
      <c r="W2769" s="45">
        <v>22</v>
      </c>
      <c r="X2769" s="45">
        <v>22199</v>
      </c>
    </row>
    <row r="2770" spans="1:24" x14ac:dyDescent="0.25">
      <c r="A2770" s="58">
        <v>220260016688</v>
      </c>
      <c r="B2770" s="59" t="s">
        <v>485</v>
      </c>
      <c r="C2770" s="60">
        <v>46157</v>
      </c>
      <c r="D2770" s="58">
        <v>22026001022</v>
      </c>
      <c r="E2770" s="59" t="s">
        <v>540</v>
      </c>
      <c r="F2770" s="61">
        <v>123.84</v>
      </c>
      <c r="G2770" s="59" t="s">
        <v>2001</v>
      </c>
      <c r="H2770" s="59" t="s">
        <v>4242</v>
      </c>
      <c r="I2770" s="62">
        <v>300</v>
      </c>
      <c r="J2770" s="59" t="s">
        <v>455</v>
      </c>
      <c r="K2770" s="59" t="s">
        <v>455</v>
      </c>
      <c r="L2770" s="59" t="s">
        <v>473</v>
      </c>
      <c r="M2770" s="59" t="s">
        <v>457</v>
      </c>
      <c r="N2770" s="59" t="s">
        <v>458</v>
      </c>
      <c r="O2770" s="65" t="s">
        <v>280</v>
      </c>
      <c r="P2770" s="65" t="s">
        <v>3366</v>
      </c>
      <c r="Q2770" s="45" t="s">
        <v>396</v>
      </c>
      <c r="R2770" s="32" t="s">
        <v>231</v>
      </c>
      <c r="S2770" s="45" t="s">
        <v>75</v>
      </c>
      <c r="T2770" s="42" t="str">
        <f>VLOOKUP(Tabla1[[#This Row],[AREA]],Hoja1!A:B,2,FALSE)</f>
        <v>10. Personas mayores, familia y servicios sociales</v>
      </c>
      <c r="U2770" s="45" t="s">
        <v>130</v>
      </c>
      <c r="V2770" s="42" t="str">
        <f>VLOOKUP(Tabla1[[#This Row],[PROGRAMA]],Hoja1!A:B,2,FALSE)</f>
        <v>2311. Intervención social</v>
      </c>
      <c r="W2770" s="45">
        <v>21</v>
      </c>
      <c r="X2770" s="45">
        <v>212</v>
      </c>
    </row>
    <row r="2771" spans="1:24" x14ac:dyDescent="0.25">
      <c r="A2771" s="58">
        <v>220260019486</v>
      </c>
      <c r="B2771" s="59" t="s">
        <v>485</v>
      </c>
      <c r="C2771" s="60">
        <v>46171</v>
      </c>
      <c r="D2771" s="58">
        <v>22026001022</v>
      </c>
      <c r="E2771" s="59" t="s">
        <v>540</v>
      </c>
      <c r="F2771" s="61">
        <v>84.26</v>
      </c>
      <c r="G2771" s="59" t="s">
        <v>2001</v>
      </c>
      <c r="H2771" s="59" t="s">
        <v>4243</v>
      </c>
      <c r="I2771" s="62">
        <v>300</v>
      </c>
      <c r="J2771" s="59" t="s">
        <v>455</v>
      </c>
      <c r="K2771" s="59" t="s">
        <v>455</v>
      </c>
      <c r="L2771" s="59" t="s">
        <v>473</v>
      </c>
      <c r="M2771" s="59" t="s">
        <v>457</v>
      </c>
      <c r="N2771" s="59" t="s">
        <v>458</v>
      </c>
      <c r="O2771" s="65" t="s">
        <v>280</v>
      </c>
      <c r="P2771" s="65" t="s">
        <v>3366</v>
      </c>
      <c r="Q2771" s="45" t="s">
        <v>396</v>
      </c>
      <c r="R2771" s="32" t="s">
        <v>231</v>
      </c>
      <c r="S2771" s="45" t="s">
        <v>75</v>
      </c>
      <c r="T2771" s="42" t="str">
        <f>VLOOKUP(Tabla1[[#This Row],[AREA]],Hoja1!A:B,2,FALSE)</f>
        <v>10. Personas mayores, familia y servicios sociales</v>
      </c>
      <c r="U2771" s="45" t="s">
        <v>130</v>
      </c>
      <c r="V2771" s="42" t="str">
        <f>VLOOKUP(Tabla1[[#This Row],[PROGRAMA]],Hoja1!A:B,2,FALSE)</f>
        <v>2311. Intervención social</v>
      </c>
      <c r="W2771" s="45">
        <v>21</v>
      </c>
      <c r="X2771" s="45">
        <v>212</v>
      </c>
    </row>
    <row r="2772" spans="1:24" x14ac:dyDescent="0.25">
      <c r="A2772" s="58">
        <v>220260012883</v>
      </c>
      <c r="B2772" s="59" t="s">
        <v>451</v>
      </c>
      <c r="C2772" s="60">
        <v>46134</v>
      </c>
      <c r="D2772" s="58">
        <v>22026003502</v>
      </c>
      <c r="E2772" s="59" t="s">
        <v>2046</v>
      </c>
      <c r="F2772" s="61">
        <v>264.22000000000003</v>
      </c>
      <c r="G2772" s="59" t="s">
        <v>314</v>
      </c>
      <c r="H2772" s="59" t="s">
        <v>4115</v>
      </c>
      <c r="I2772" s="62">
        <v>220</v>
      </c>
      <c r="J2772" s="59" t="s">
        <v>527</v>
      </c>
      <c r="K2772" s="59" t="s">
        <v>1703</v>
      </c>
      <c r="L2772" s="59" t="s">
        <v>473</v>
      </c>
      <c r="M2772" s="59" t="s">
        <v>457</v>
      </c>
      <c r="N2772" s="59" t="s">
        <v>458</v>
      </c>
      <c r="O2772" s="65" t="s">
        <v>276</v>
      </c>
      <c r="P2772" s="65" t="s">
        <v>3366</v>
      </c>
      <c r="Q2772" s="45" t="s">
        <v>396</v>
      </c>
      <c r="R2772" s="32" t="s">
        <v>231</v>
      </c>
      <c r="S2772" s="45" t="s">
        <v>75</v>
      </c>
      <c r="T2772" s="42" t="str">
        <f>VLOOKUP(Tabla1[[#This Row],[AREA]],Hoja1!A:B,2,FALSE)</f>
        <v>10. Personas mayores, familia y servicios sociales</v>
      </c>
      <c r="U2772" s="45" t="s">
        <v>139</v>
      </c>
      <c r="V2772" s="42" t="str">
        <f>VLOOKUP(Tabla1[[#This Row],[PROGRAMA]],Hoja1!A:B,2,FALSE)</f>
        <v>2412. Formación para el empleo</v>
      </c>
      <c r="W2772" s="45">
        <v>22</v>
      </c>
      <c r="X2772" s="45">
        <v>22100</v>
      </c>
    </row>
    <row r="2773" spans="1:24" x14ac:dyDescent="0.25">
      <c r="A2773" s="58">
        <v>220260011244</v>
      </c>
      <c r="B2773" s="59" t="s">
        <v>485</v>
      </c>
      <c r="C2773" s="60">
        <v>46120</v>
      </c>
      <c r="D2773" s="58">
        <v>22026000943</v>
      </c>
      <c r="E2773" s="59" t="s">
        <v>507</v>
      </c>
      <c r="F2773" s="61">
        <v>342.88</v>
      </c>
      <c r="G2773" s="59" t="s">
        <v>2058</v>
      </c>
      <c r="H2773" s="59" t="s">
        <v>2827</v>
      </c>
      <c r="I2773" s="62">
        <v>300</v>
      </c>
      <c r="J2773" s="59" t="s">
        <v>455</v>
      </c>
      <c r="K2773" s="59" t="s">
        <v>455</v>
      </c>
      <c r="L2773" s="59" t="s">
        <v>473</v>
      </c>
      <c r="M2773" s="59" t="s">
        <v>457</v>
      </c>
      <c r="N2773" s="59" t="s">
        <v>458</v>
      </c>
      <c r="O2773" s="65" t="s">
        <v>280</v>
      </c>
      <c r="P2773" s="65" t="s">
        <v>3366</v>
      </c>
      <c r="Q2773" s="45" t="s">
        <v>396</v>
      </c>
      <c r="R2773" s="32" t="s">
        <v>231</v>
      </c>
      <c r="S2773" s="45" t="s">
        <v>71</v>
      </c>
      <c r="T2773" s="42" t="str">
        <f>VLOOKUP(Tabla1[[#This Row],[AREA]],Hoja1!A:B,2,FALSE)</f>
        <v>06. Educación y cultura</v>
      </c>
      <c r="U2773" s="45" t="s">
        <v>147</v>
      </c>
      <c r="V2773" s="42" t="str">
        <f>VLOOKUP(Tabla1[[#This Row],[PROGRAMA]],Hoja1!A:B,2,FALSE)</f>
        <v>3232. Conservación y mantenimiento centros educación infantil y primaria</v>
      </c>
      <c r="W2773" s="45">
        <v>21</v>
      </c>
      <c r="X2773" s="45">
        <v>212</v>
      </c>
    </row>
    <row r="2774" spans="1:24" x14ac:dyDescent="0.25">
      <c r="A2774" s="58">
        <v>220260012383</v>
      </c>
      <c r="B2774" s="59" t="s">
        <v>485</v>
      </c>
      <c r="C2774" s="60">
        <v>46132</v>
      </c>
      <c r="D2774" s="58">
        <v>22026002189</v>
      </c>
      <c r="E2774" s="59" t="s">
        <v>537</v>
      </c>
      <c r="F2774" s="61">
        <v>81.23</v>
      </c>
      <c r="G2774" s="59" t="s">
        <v>2058</v>
      </c>
      <c r="H2774" s="59" t="s">
        <v>4244</v>
      </c>
      <c r="I2774" s="62">
        <v>300</v>
      </c>
      <c r="J2774" s="59" t="s">
        <v>455</v>
      </c>
      <c r="K2774" s="59" t="s">
        <v>455</v>
      </c>
      <c r="L2774" s="59" t="s">
        <v>473</v>
      </c>
      <c r="M2774" s="59" t="s">
        <v>457</v>
      </c>
      <c r="N2774" s="59" t="s">
        <v>458</v>
      </c>
      <c r="O2774" s="65" t="s">
        <v>280</v>
      </c>
      <c r="P2774" s="65" t="s">
        <v>3366</v>
      </c>
      <c r="Q2774" s="45" t="s">
        <v>396</v>
      </c>
      <c r="R2774" s="32" t="s">
        <v>231</v>
      </c>
      <c r="S2774" s="45" t="s">
        <v>262</v>
      </c>
      <c r="T2774" s="42" t="str">
        <f>VLOOKUP(Tabla1[[#This Row],[AREA]],Hoja1!A:B,2,FALSE)</f>
        <v>11. Salud pública y seguridad ciudadana</v>
      </c>
      <c r="U2774" s="45" t="s">
        <v>112</v>
      </c>
      <c r="V2774" s="42" t="str">
        <f>VLOOKUP(Tabla1[[#This Row],[PROGRAMA]],Hoja1!A:B,2,FALSE)</f>
        <v>1361. Prevención y extinción de incencios</v>
      </c>
      <c r="W2774" s="45">
        <v>22</v>
      </c>
      <c r="X2774" s="45">
        <v>22199</v>
      </c>
    </row>
    <row r="2775" spans="1:24" x14ac:dyDescent="0.25">
      <c r="A2775" s="58">
        <v>220260016406</v>
      </c>
      <c r="B2775" s="59" t="s">
        <v>485</v>
      </c>
      <c r="C2775" s="60">
        <v>46157</v>
      </c>
      <c r="D2775" s="58">
        <v>22026000437</v>
      </c>
      <c r="E2775" s="59" t="s">
        <v>726</v>
      </c>
      <c r="F2775" s="61">
        <v>45.1</v>
      </c>
      <c r="G2775" s="59" t="s">
        <v>2058</v>
      </c>
      <c r="H2775" s="59" t="s">
        <v>4245</v>
      </c>
      <c r="I2775" s="62">
        <v>300</v>
      </c>
      <c r="J2775" s="59" t="s">
        <v>455</v>
      </c>
      <c r="K2775" s="59" t="s">
        <v>455</v>
      </c>
      <c r="L2775" s="59" t="s">
        <v>473</v>
      </c>
      <c r="M2775" s="59" t="s">
        <v>457</v>
      </c>
      <c r="N2775" s="59" t="s">
        <v>458</v>
      </c>
      <c r="O2775" s="65" t="s">
        <v>280</v>
      </c>
      <c r="P2775" s="65" t="s">
        <v>3366</v>
      </c>
      <c r="Q2775" s="45" t="s">
        <v>396</v>
      </c>
      <c r="R2775" s="32" t="s">
        <v>231</v>
      </c>
      <c r="S2775" s="45" t="s">
        <v>69</v>
      </c>
      <c r="T2775" s="42" t="str">
        <f>VLOOKUP(Tabla1[[#This Row],[AREA]],Hoja1!A:B,2,FALSE)</f>
        <v>03. Participación ciudadana y deportes</v>
      </c>
      <c r="U2775" s="45" t="s">
        <v>192</v>
      </c>
      <c r="V2775" s="42" t="str">
        <f>VLOOKUP(Tabla1[[#This Row],[PROGRAMA]],Hoja1!A:B,2,FALSE)</f>
        <v>9241. Participación ciudadana</v>
      </c>
      <c r="W2775" s="45">
        <v>21</v>
      </c>
      <c r="X2775" s="45">
        <v>213</v>
      </c>
    </row>
    <row r="2776" spans="1:24" x14ac:dyDescent="0.25">
      <c r="A2776" s="58">
        <v>220260018255</v>
      </c>
      <c r="B2776" s="59" t="s">
        <v>485</v>
      </c>
      <c r="C2776" s="60">
        <v>46168</v>
      </c>
      <c r="D2776" s="58">
        <v>22026000427</v>
      </c>
      <c r="E2776" s="59" t="s">
        <v>992</v>
      </c>
      <c r="F2776" s="61">
        <v>43.49</v>
      </c>
      <c r="G2776" s="59" t="s">
        <v>2058</v>
      </c>
      <c r="H2776" s="59" t="s">
        <v>3729</v>
      </c>
      <c r="I2776" s="62">
        <v>300</v>
      </c>
      <c r="J2776" s="59" t="s">
        <v>455</v>
      </c>
      <c r="K2776" s="59" t="s">
        <v>455</v>
      </c>
      <c r="L2776" s="59" t="s">
        <v>473</v>
      </c>
      <c r="M2776" s="59" t="s">
        <v>457</v>
      </c>
      <c r="N2776" s="59" t="s">
        <v>458</v>
      </c>
      <c r="O2776" s="65" t="s">
        <v>280</v>
      </c>
      <c r="P2776" s="65" t="s">
        <v>3366</v>
      </c>
      <c r="Q2776" s="45" t="s">
        <v>396</v>
      </c>
      <c r="R2776" s="32" t="s">
        <v>231</v>
      </c>
      <c r="S2776" s="45" t="s">
        <v>262</v>
      </c>
      <c r="T2776" s="42" t="str">
        <f>VLOOKUP(Tabla1[[#This Row],[AREA]],Hoja1!A:B,2,FALSE)</f>
        <v>11. Salud pública y seguridad ciudadana</v>
      </c>
      <c r="U2776" s="45" t="s">
        <v>121</v>
      </c>
      <c r="V2776" s="42" t="str">
        <f>VLOOKUP(Tabla1[[#This Row],[PROGRAMA]],Hoja1!A:B,2,FALSE)</f>
        <v>1631. Limpieza viaria</v>
      </c>
      <c r="W2776" s="45">
        <v>22</v>
      </c>
      <c r="X2776" s="45">
        <v>22199</v>
      </c>
    </row>
    <row r="2777" spans="1:24" x14ac:dyDescent="0.25">
      <c r="A2777" s="58">
        <v>220260019534</v>
      </c>
      <c r="B2777" s="59" t="s">
        <v>485</v>
      </c>
      <c r="C2777" s="60">
        <v>46171</v>
      </c>
      <c r="D2777" s="58">
        <v>22026000943</v>
      </c>
      <c r="E2777" s="59" t="s">
        <v>507</v>
      </c>
      <c r="F2777" s="61">
        <v>37.69</v>
      </c>
      <c r="G2777" s="59" t="s">
        <v>2058</v>
      </c>
      <c r="H2777" s="59" t="s">
        <v>4246</v>
      </c>
      <c r="I2777" s="62">
        <v>300</v>
      </c>
      <c r="J2777" s="59" t="s">
        <v>455</v>
      </c>
      <c r="K2777" s="59" t="s">
        <v>455</v>
      </c>
      <c r="L2777" s="59" t="s">
        <v>473</v>
      </c>
      <c r="M2777" s="59" t="s">
        <v>457</v>
      </c>
      <c r="N2777" s="59" t="s">
        <v>458</v>
      </c>
      <c r="O2777" s="65" t="s">
        <v>280</v>
      </c>
      <c r="P2777" s="65" t="s">
        <v>3366</v>
      </c>
      <c r="Q2777" s="45" t="s">
        <v>396</v>
      </c>
      <c r="R2777" s="32" t="s">
        <v>231</v>
      </c>
      <c r="S2777" s="45" t="s">
        <v>71</v>
      </c>
      <c r="T2777" s="42" t="str">
        <f>VLOOKUP(Tabla1[[#This Row],[AREA]],Hoja1!A:B,2,FALSE)</f>
        <v>06. Educación y cultura</v>
      </c>
      <c r="U2777" s="45" t="s">
        <v>147</v>
      </c>
      <c r="V2777" s="42" t="str">
        <f>VLOOKUP(Tabla1[[#This Row],[PROGRAMA]],Hoja1!A:B,2,FALSE)</f>
        <v>3232. Conservación y mantenimiento centros educación infantil y primaria</v>
      </c>
      <c r="W2777" s="45">
        <v>21</v>
      </c>
      <c r="X2777" s="45">
        <v>212</v>
      </c>
    </row>
    <row r="2778" spans="1:24" x14ac:dyDescent="0.25">
      <c r="A2778" s="58">
        <v>220260019576</v>
      </c>
      <c r="B2778" s="59" t="s">
        <v>485</v>
      </c>
      <c r="C2778" s="60">
        <v>46171</v>
      </c>
      <c r="D2778" s="58">
        <v>22026003642</v>
      </c>
      <c r="E2778" s="59" t="s">
        <v>537</v>
      </c>
      <c r="F2778" s="61">
        <v>27.82</v>
      </c>
      <c r="G2778" s="59" t="s">
        <v>2058</v>
      </c>
      <c r="H2778" s="59" t="s">
        <v>4247</v>
      </c>
      <c r="I2778" s="62">
        <v>300</v>
      </c>
      <c r="J2778" s="59" t="s">
        <v>455</v>
      </c>
      <c r="K2778" s="59" t="s">
        <v>455</v>
      </c>
      <c r="L2778" s="59" t="s">
        <v>473</v>
      </c>
      <c r="M2778" s="59" t="s">
        <v>457</v>
      </c>
      <c r="N2778" s="59" t="s">
        <v>458</v>
      </c>
      <c r="O2778" s="65" t="s">
        <v>280</v>
      </c>
      <c r="P2778" s="65" t="s">
        <v>3366</v>
      </c>
      <c r="Q2778" s="45" t="s">
        <v>396</v>
      </c>
      <c r="R2778" s="32" t="s">
        <v>231</v>
      </c>
      <c r="S2778" s="45" t="s">
        <v>262</v>
      </c>
      <c r="T2778" s="42" t="str">
        <f>VLOOKUP(Tabla1[[#This Row],[AREA]],Hoja1!A:B,2,FALSE)</f>
        <v>11. Salud pública y seguridad ciudadana</v>
      </c>
      <c r="U2778" s="45" t="s">
        <v>112</v>
      </c>
      <c r="V2778" s="42" t="str">
        <f>VLOOKUP(Tabla1[[#This Row],[PROGRAMA]],Hoja1!A:B,2,FALSE)</f>
        <v>1361. Prevención y extinción de incencios</v>
      </c>
      <c r="W2778" s="45">
        <v>22</v>
      </c>
      <c r="X2778" s="45">
        <v>22199</v>
      </c>
    </row>
    <row r="2779" spans="1:24" x14ac:dyDescent="0.25">
      <c r="A2779" s="58">
        <v>220260011238</v>
      </c>
      <c r="B2779" s="59" t="s">
        <v>485</v>
      </c>
      <c r="C2779" s="60">
        <v>46120</v>
      </c>
      <c r="D2779" s="58">
        <v>22026001980</v>
      </c>
      <c r="E2779" s="59" t="s">
        <v>870</v>
      </c>
      <c r="F2779" s="61">
        <v>5.69</v>
      </c>
      <c r="G2779" s="59" t="s">
        <v>2058</v>
      </c>
      <c r="H2779" s="59" t="s">
        <v>4248</v>
      </c>
      <c r="I2779" s="62">
        <v>300</v>
      </c>
      <c r="J2779" s="59" t="s">
        <v>455</v>
      </c>
      <c r="K2779" s="59" t="s">
        <v>455</v>
      </c>
      <c r="L2779" s="59" t="s">
        <v>473</v>
      </c>
      <c r="M2779" s="59" t="s">
        <v>457</v>
      </c>
      <c r="N2779" s="59" t="s">
        <v>458</v>
      </c>
      <c r="O2779" s="65" t="s">
        <v>280</v>
      </c>
      <c r="P2779" s="65" t="s">
        <v>3366</v>
      </c>
      <c r="Q2779" s="45" t="s">
        <v>396</v>
      </c>
      <c r="R2779" s="32" t="s">
        <v>231</v>
      </c>
      <c r="S2779" s="45" t="s">
        <v>262</v>
      </c>
      <c r="T2779" s="42" t="str">
        <f>VLOOKUP(Tabla1[[#This Row],[AREA]],Hoja1!A:B,2,FALSE)</f>
        <v>11. Salud pública y seguridad ciudadana</v>
      </c>
      <c r="U2779" s="45" t="s">
        <v>141</v>
      </c>
      <c r="V2779" s="42" t="str">
        <f>VLOOKUP(Tabla1[[#This Row],[PROGRAMA]],Hoja1!A:B,2,FALSE)</f>
        <v>3111. Protección de la salubridad pública</v>
      </c>
      <c r="W2779" s="45">
        <v>22</v>
      </c>
      <c r="X2779" s="45">
        <v>22199</v>
      </c>
    </row>
    <row r="2780" spans="1:24" x14ac:dyDescent="0.25">
      <c r="A2780" s="58">
        <v>220260011516</v>
      </c>
      <c r="B2780" s="59" t="s">
        <v>451</v>
      </c>
      <c r="C2780" s="60">
        <v>46121</v>
      </c>
      <c r="D2780" s="58">
        <v>22026003233</v>
      </c>
      <c r="E2780" s="59" t="s">
        <v>726</v>
      </c>
      <c r="F2780" s="61">
        <v>118.58</v>
      </c>
      <c r="G2780" s="59" t="s">
        <v>2169</v>
      </c>
      <c r="H2780" s="59" t="s">
        <v>4249</v>
      </c>
      <c r="I2780" s="62">
        <v>220</v>
      </c>
      <c r="J2780" s="59" t="s">
        <v>1880</v>
      </c>
      <c r="K2780" s="59" t="s">
        <v>455</v>
      </c>
      <c r="L2780" s="59" t="s">
        <v>456</v>
      </c>
      <c r="M2780" s="59" t="s">
        <v>467</v>
      </c>
      <c r="N2780" s="59" t="s">
        <v>468</v>
      </c>
      <c r="O2780" s="65" t="s">
        <v>281</v>
      </c>
      <c r="P2780" s="65" t="s">
        <v>3366</v>
      </c>
      <c r="Q2780" s="45" t="s">
        <v>396</v>
      </c>
      <c r="R2780" s="32" t="s">
        <v>231</v>
      </c>
      <c r="S2780" s="45" t="s">
        <v>69</v>
      </c>
      <c r="T2780" s="42" t="str">
        <f>VLOOKUP(Tabla1[[#This Row],[AREA]],Hoja1!A:B,2,FALSE)</f>
        <v>03. Participación ciudadana y deportes</v>
      </c>
      <c r="U2780" s="45" t="s">
        <v>192</v>
      </c>
      <c r="V2780" s="42" t="str">
        <f>VLOOKUP(Tabla1[[#This Row],[PROGRAMA]],Hoja1!A:B,2,FALSE)</f>
        <v>9241. Participación ciudadana</v>
      </c>
      <c r="W2780" s="45">
        <v>21</v>
      </c>
      <c r="X2780" s="45">
        <v>213</v>
      </c>
    </row>
    <row r="2781" spans="1:24" x14ac:dyDescent="0.25">
      <c r="A2781" s="58">
        <v>220260019466</v>
      </c>
      <c r="B2781" s="59" t="s">
        <v>485</v>
      </c>
      <c r="C2781" s="60">
        <v>46171</v>
      </c>
      <c r="D2781" s="58">
        <v>22026001284</v>
      </c>
      <c r="E2781" s="59" t="s">
        <v>509</v>
      </c>
      <c r="F2781" s="61">
        <v>4.32</v>
      </c>
      <c r="G2781" s="59" t="s">
        <v>2058</v>
      </c>
      <c r="H2781" s="59" t="s">
        <v>4250</v>
      </c>
      <c r="I2781" s="62">
        <v>300</v>
      </c>
      <c r="J2781" s="59" t="s">
        <v>455</v>
      </c>
      <c r="K2781" s="59" t="s">
        <v>455</v>
      </c>
      <c r="L2781" s="59" t="s">
        <v>473</v>
      </c>
      <c r="M2781" s="59" t="s">
        <v>457</v>
      </c>
      <c r="N2781" s="59" t="s">
        <v>458</v>
      </c>
      <c r="O2781" s="65" t="s">
        <v>280</v>
      </c>
      <c r="P2781" s="65" t="s">
        <v>3366</v>
      </c>
      <c r="Q2781" s="45" t="s">
        <v>396</v>
      </c>
      <c r="R2781" s="32" t="s">
        <v>231</v>
      </c>
      <c r="S2781" s="45" t="s">
        <v>75</v>
      </c>
      <c r="T2781" s="42" t="str">
        <f>VLOOKUP(Tabla1[[#This Row],[AREA]],Hoja1!A:B,2,FALSE)</f>
        <v>10. Personas mayores, familia y servicios sociales</v>
      </c>
      <c r="U2781" s="45" t="s">
        <v>132</v>
      </c>
      <c r="V2781" s="42" t="str">
        <f>VLOOKUP(Tabla1[[#This Row],[PROGRAMA]],Hoja1!A:B,2,FALSE)</f>
        <v>2312. Iniciativas sociales</v>
      </c>
      <c r="W2781" s="45">
        <v>21</v>
      </c>
      <c r="X2781" s="45">
        <v>212</v>
      </c>
    </row>
    <row r="2782" spans="1:24" x14ac:dyDescent="0.25">
      <c r="A2782" s="58">
        <v>220260018101</v>
      </c>
      <c r="B2782" s="59" t="s">
        <v>485</v>
      </c>
      <c r="C2782" s="60">
        <v>46168</v>
      </c>
      <c r="D2782" s="58">
        <v>22026001177</v>
      </c>
      <c r="E2782" s="59" t="s">
        <v>2455</v>
      </c>
      <c r="F2782" s="61">
        <v>264.17</v>
      </c>
      <c r="G2782" s="59" t="s">
        <v>2460</v>
      </c>
      <c r="H2782" s="59" t="s">
        <v>4251</v>
      </c>
      <c r="I2782" s="62">
        <v>300</v>
      </c>
      <c r="J2782" s="59" t="s">
        <v>455</v>
      </c>
      <c r="K2782" s="59" t="s">
        <v>455</v>
      </c>
      <c r="L2782" s="59" t="s">
        <v>456</v>
      </c>
      <c r="M2782" s="59" t="s">
        <v>457</v>
      </c>
      <c r="N2782" s="59" t="s">
        <v>458</v>
      </c>
      <c r="O2782" s="65" t="s">
        <v>280</v>
      </c>
      <c r="P2782" s="65" t="s">
        <v>3366</v>
      </c>
      <c r="Q2782" s="45" t="s">
        <v>396</v>
      </c>
      <c r="R2782" s="32" t="s">
        <v>231</v>
      </c>
      <c r="S2782" s="45" t="s">
        <v>72</v>
      </c>
      <c r="T2782" s="42" t="str">
        <f>VLOOKUP(Tabla1[[#This Row],[AREA]],Hoja1!A:B,2,FALSE)</f>
        <v>07. Medio ambiente</v>
      </c>
      <c r="U2782" s="45" t="s">
        <v>126</v>
      </c>
      <c r="V2782" s="42" t="str">
        <f>VLOOKUP(Tabla1[[#This Row],[PROGRAMA]],Hoja1!A:B,2,FALSE)</f>
        <v>1711. Parques y jardines</v>
      </c>
      <c r="W2782" s="45">
        <v>21</v>
      </c>
      <c r="X2782" s="45">
        <v>214</v>
      </c>
    </row>
    <row r="2783" spans="1:24" x14ac:dyDescent="0.25">
      <c r="A2783" s="58">
        <v>220260012455</v>
      </c>
      <c r="B2783" s="59" t="s">
        <v>485</v>
      </c>
      <c r="C2783" s="60">
        <v>46132</v>
      </c>
      <c r="D2783" s="58">
        <v>22026000690</v>
      </c>
      <c r="E2783" s="59" t="s">
        <v>808</v>
      </c>
      <c r="F2783" s="61">
        <v>314.52</v>
      </c>
      <c r="G2783" s="59" t="s">
        <v>3052</v>
      </c>
      <c r="H2783" s="59" t="s">
        <v>2622</v>
      </c>
      <c r="I2783" s="62">
        <v>300</v>
      </c>
      <c r="J2783" s="59" t="s">
        <v>455</v>
      </c>
      <c r="K2783" s="59" t="s">
        <v>455</v>
      </c>
      <c r="L2783" s="59" t="s">
        <v>473</v>
      </c>
      <c r="M2783" s="59" t="s">
        <v>457</v>
      </c>
      <c r="N2783" s="59" t="s">
        <v>458</v>
      </c>
      <c r="O2783" s="65" t="s">
        <v>280</v>
      </c>
      <c r="P2783" s="65" t="s">
        <v>3366</v>
      </c>
      <c r="Q2783" s="45" t="s">
        <v>396</v>
      </c>
      <c r="R2783" s="32" t="s">
        <v>231</v>
      </c>
      <c r="S2783" s="45" t="s">
        <v>262</v>
      </c>
      <c r="T2783" s="42" t="str">
        <f>VLOOKUP(Tabla1[[#This Row],[AREA]],Hoja1!A:B,2,FALSE)</f>
        <v>11. Salud pública y seguridad ciudadana</v>
      </c>
      <c r="U2783" s="45" t="s">
        <v>121</v>
      </c>
      <c r="V2783" s="42" t="str">
        <f>VLOOKUP(Tabla1[[#This Row],[PROGRAMA]],Hoja1!A:B,2,FALSE)</f>
        <v>1631. Limpieza viaria</v>
      </c>
      <c r="W2783" s="45">
        <v>21</v>
      </c>
      <c r="X2783" s="45">
        <v>214</v>
      </c>
    </row>
    <row r="2784" spans="1:24" x14ac:dyDescent="0.25">
      <c r="A2784" s="58">
        <v>220260019512</v>
      </c>
      <c r="B2784" s="59" t="s">
        <v>485</v>
      </c>
      <c r="C2784" s="60">
        <v>46171</v>
      </c>
      <c r="D2784" s="58">
        <v>22026000690</v>
      </c>
      <c r="E2784" s="59" t="s">
        <v>808</v>
      </c>
      <c r="F2784" s="61">
        <v>84.49</v>
      </c>
      <c r="G2784" s="59" t="s">
        <v>3052</v>
      </c>
      <c r="H2784" s="59" t="s">
        <v>3011</v>
      </c>
      <c r="I2784" s="62">
        <v>300</v>
      </c>
      <c r="J2784" s="59" t="s">
        <v>455</v>
      </c>
      <c r="K2784" s="59" t="s">
        <v>455</v>
      </c>
      <c r="L2784" s="59" t="s">
        <v>473</v>
      </c>
      <c r="M2784" s="59" t="s">
        <v>457</v>
      </c>
      <c r="N2784" s="59" t="s">
        <v>458</v>
      </c>
      <c r="O2784" s="65" t="s">
        <v>280</v>
      </c>
      <c r="P2784" s="65" t="s">
        <v>3366</v>
      </c>
      <c r="Q2784" s="45" t="s">
        <v>396</v>
      </c>
      <c r="R2784" s="32" t="s">
        <v>231</v>
      </c>
      <c r="S2784" s="45" t="s">
        <v>262</v>
      </c>
      <c r="T2784" s="42" t="str">
        <f>VLOOKUP(Tabla1[[#This Row],[AREA]],Hoja1!A:B,2,FALSE)</f>
        <v>11. Salud pública y seguridad ciudadana</v>
      </c>
      <c r="U2784" s="45" t="s">
        <v>121</v>
      </c>
      <c r="V2784" s="42" t="str">
        <f>VLOOKUP(Tabla1[[#This Row],[PROGRAMA]],Hoja1!A:B,2,FALSE)</f>
        <v>1631. Limpieza viaria</v>
      </c>
      <c r="W2784" s="45">
        <v>21</v>
      </c>
      <c r="X2784" s="45">
        <v>214</v>
      </c>
    </row>
    <row r="2785" spans="1:24" x14ac:dyDescent="0.25">
      <c r="A2785" s="58">
        <v>220260012527</v>
      </c>
      <c r="B2785" s="59" t="s">
        <v>485</v>
      </c>
      <c r="C2785" s="60">
        <v>46132</v>
      </c>
      <c r="D2785" s="58">
        <v>22026001177</v>
      </c>
      <c r="E2785" s="59" t="s">
        <v>2455</v>
      </c>
      <c r="F2785" s="61">
        <v>189.26</v>
      </c>
      <c r="G2785" s="59" t="s">
        <v>2560</v>
      </c>
      <c r="H2785" s="59" t="s">
        <v>4252</v>
      </c>
      <c r="I2785" s="62">
        <v>300</v>
      </c>
      <c r="J2785" s="59" t="s">
        <v>455</v>
      </c>
      <c r="K2785" s="59" t="s">
        <v>455</v>
      </c>
      <c r="L2785" s="59" t="s">
        <v>456</v>
      </c>
      <c r="M2785" s="59" t="s">
        <v>457</v>
      </c>
      <c r="N2785" s="59" t="s">
        <v>458</v>
      </c>
      <c r="O2785" s="65" t="s">
        <v>280</v>
      </c>
      <c r="P2785" s="65" t="s">
        <v>3366</v>
      </c>
      <c r="Q2785" s="45" t="s">
        <v>396</v>
      </c>
      <c r="R2785" s="32" t="s">
        <v>231</v>
      </c>
      <c r="S2785" s="45" t="s">
        <v>72</v>
      </c>
      <c r="T2785" s="42" t="str">
        <f>VLOOKUP(Tabla1[[#This Row],[AREA]],Hoja1!A:B,2,FALSE)</f>
        <v>07. Medio ambiente</v>
      </c>
      <c r="U2785" s="45" t="s">
        <v>126</v>
      </c>
      <c r="V2785" s="42" t="str">
        <f>VLOOKUP(Tabla1[[#This Row],[PROGRAMA]],Hoja1!A:B,2,FALSE)</f>
        <v>1711. Parques y jardines</v>
      </c>
      <c r="W2785" s="45">
        <v>21</v>
      </c>
      <c r="X2785" s="45">
        <v>214</v>
      </c>
    </row>
    <row r="2786" spans="1:24" x14ac:dyDescent="0.25">
      <c r="A2786" s="58">
        <v>220260012359</v>
      </c>
      <c r="B2786" s="59" t="s">
        <v>485</v>
      </c>
      <c r="C2786" s="60">
        <v>46132</v>
      </c>
      <c r="D2786" s="58">
        <v>22026000691</v>
      </c>
      <c r="E2786" s="59" t="s">
        <v>971</v>
      </c>
      <c r="F2786" s="61">
        <v>1961.4</v>
      </c>
      <c r="G2786" s="59" t="s">
        <v>2476</v>
      </c>
      <c r="H2786" s="59" t="s">
        <v>2638</v>
      </c>
      <c r="I2786" s="62">
        <v>300</v>
      </c>
      <c r="J2786" s="59" t="s">
        <v>455</v>
      </c>
      <c r="K2786" s="59" t="s">
        <v>455</v>
      </c>
      <c r="L2786" s="59" t="s">
        <v>456</v>
      </c>
      <c r="M2786" s="59" t="s">
        <v>457</v>
      </c>
      <c r="N2786" s="59" t="s">
        <v>458</v>
      </c>
      <c r="O2786" s="65" t="s">
        <v>280</v>
      </c>
      <c r="P2786" s="65" t="s">
        <v>3366</v>
      </c>
      <c r="Q2786" s="45" t="s">
        <v>396</v>
      </c>
      <c r="R2786" s="32" t="s">
        <v>231</v>
      </c>
      <c r="S2786" s="45" t="s">
        <v>262</v>
      </c>
      <c r="T2786" s="42" t="str">
        <f>VLOOKUP(Tabla1[[#This Row],[AREA]],Hoja1!A:B,2,FALSE)</f>
        <v>11. Salud pública y seguridad ciudadana</v>
      </c>
      <c r="U2786" s="45" t="s">
        <v>118</v>
      </c>
      <c r="V2786" s="42" t="str">
        <f>VLOOKUP(Tabla1[[#This Row],[PROGRAMA]],Hoja1!A:B,2,FALSE)</f>
        <v>1621. Recogida de residuos</v>
      </c>
      <c r="W2786" s="45">
        <v>21</v>
      </c>
      <c r="X2786" s="45">
        <v>214</v>
      </c>
    </row>
    <row r="2787" spans="1:24" x14ac:dyDescent="0.25">
      <c r="A2787" s="58">
        <v>220260016430</v>
      </c>
      <c r="B2787" s="59" t="s">
        <v>485</v>
      </c>
      <c r="C2787" s="60">
        <v>46157</v>
      </c>
      <c r="D2787" s="58">
        <v>22026002240</v>
      </c>
      <c r="E2787" s="59" t="s">
        <v>2611</v>
      </c>
      <c r="F2787" s="61">
        <v>1828.15</v>
      </c>
      <c r="G2787" s="59" t="s">
        <v>2476</v>
      </c>
      <c r="H2787" s="59" t="s">
        <v>4253</v>
      </c>
      <c r="I2787" s="62">
        <v>300</v>
      </c>
      <c r="J2787" s="59" t="s">
        <v>455</v>
      </c>
      <c r="K2787" s="59" t="s">
        <v>455</v>
      </c>
      <c r="L2787" s="59" t="s">
        <v>456</v>
      </c>
      <c r="M2787" s="59" t="s">
        <v>457</v>
      </c>
      <c r="N2787" s="59" t="s">
        <v>458</v>
      </c>
      <c r="O2787" s="65" t="s">
        <v>280</v>
      </c>
      <c r="P2787" s="65" t="s">
        <v>3366</v>
      </c>
      <c r="Q2787" s="45" t="s">
        <v>396</v>
      </c>
      <c r="R2787" s="32" t="s">
        <v>231</v>
      </c>
      <c r="S2787" s="45" t="s">
        <v>262</v>
      </c>
      <c r="T2787" s="42" t="str">
        <f>VLOOKUP(Tabla1[[#This Row],[AREA]],Hoja1!A:B,2,FALSE)</f>
        <v>11. Salud pública y seguridad ciudadana</v>
      </c>
      <c r="U2787" s="45" t="s">
        <v>106</v>
      </c>
      <c r="V2787" s="42" t="str">
        <f>VLOOKUP(Tabla1[[#This Row],[PROGRAMA]],Hoja1!A:B,2,FALSE)</f>
        <v>1321. Policía municipal</v>
      </c>
      <c r="W2787" s="45">
        <v>21</v>
      </c>
      <c r="X2787" s="45">
        <v>214</v>
      </c>
    </row>
    <row r="2788" spans="1:24" x14ac:dyDescent="0.25">
      <c r="A2788" s="58">
        <v>220260012409</v>
      </c>
      <c r="B2788" s="59" t="s">
        <v>485</v>
      </c>
      <c r="C2788" s="60">
        <v>46132</v>
      </c>
      <c r="D2788" s="58">
        <v>22026000690</v>
      </c>
      <c r="E2788" s="59" t="s">
        <v>808</v>
      </c>
      <c r="F2788" s="61">
        <v>1784.75</v>
      </c>
      <c r="G2788" s="59" t="s">
        <v>2476</v>
      </c>
      <c r="H2788" s="59" t="s">
        <v>3011</v>
      </c>
      <c r="I2788" s="62">
        <v>300</v>
      </c>
      <c r="J2788" s="59" t="s">
        <v>455</v>
      </c>
      <c r="K2788" s="59" t="s">
        <v>455</v>
      </c>
      <c r="L2788" s="59" t="s">
        <v>473</v>
      </c>
      <c r="M2788" s="59" t="s">
        <v>457</v>
      </c>
      <c r="N2788" s="59" t="s">
        <v>458</v>
      </c>
      <c r="O2788" s="65" t="s">
        <v>280</v>
      </c>
      <c r="P2788" s="65" t="s">
        <v>3366</v>
      </c>
      <c r="Q2788" s="45" t="s">
        <v>396</v>
      </c>
      <c r="R2788" s="32" t="s">
        <v>231</v>
      </c>
      <c r="S2788" s="45" t="s">
        <v>262</v>
      </c>
      <c r="T2788" s="42" t="str">
        <f>VLOOKUP(Tabla1[[#This Row],[AREA]],Hoja1!A:B,2,FALSE)</f>
        <v>11. Salud pública y seguridad ciudadana</v>
      </c>
      <c r="U2788" s="45" t="s">
        <v>121</v>
      </c>
      <c r="V2788" s="42" t="str">
        <f>VLOOKUP(Tabla1[[#This Row],[PROGRAMA]],Hoja1!A:B,2,FALSE)</f>
        <v>1631. Limpieza viaria</v>
      </c>
      <c r="W2788" s="45">
        <v>21</v>
      </c>
      <c r="X2788" s="45">
        <v>214</v>
      </c>
    </row>
    <row r="2789" spans="1:24" x14ac:dyDescent="0.25">
      <c r="A2789" s="58">
        <v>220260012469</v>
      </c>
      <c r="B2789" s="59" t="s">
        <v>485</v>
      </c>
      <c r="C2789" s="60">
        <v>46132</v>
      </c>
      <c r="D2789" s="58">
        <v>22026000692</v>
      </c>
      <c r="E2789" s="59" t="s">
        <v>808</v>
      </c>
      <c r="F2789" s="61">
        <v>1681.9</v>
      </c>
      <c r="G2789" s="59" t="s">
        <v>2476</v>
      </c>
      <c r="H2789" s="59" t="s">
        <v>4254</v>
      </c>
      <c r="I2789" s="62">
        <v>300</v>
      </c>
      <c r="J2789" s="59" t="s">
        <v>455</v>
      </c>
      <c r="K2789" s="59" t="s">
        <v>455</v>
      </c>
      <c r="L2789" s="59" t="s">
        <v>456</v>
      </c>
      <c r="M2789" s="59" t="s">
        <v>457</v>
      </c>
      <c r="N2789" s="59" t="s">
        <v>458</v>
      </c>
      <c r="O2789" s="65" t="s">
        <v>280</v>
      </c>
      <c r="P2789" s="65" t="s">
        <v>3366</v>
      </c>
      <c r="Q2789" s="45" t="s">
        <v>396</v>
      </c>
      <c r="R2789" s="32" t="s">
        <v>231</v>
      </c>
      <c r="S2789" s="45" t="s">
        <v>262</v>
      </c>
      <c r="T2789" s="42" t="str">
        <f>VLOOKUP(Tabla1[[#This Row],[AREA]],Hoja1!A:B,2,FALSE)</f>
        <v>11. Salud pública y seguridad ciudadana</v>
      </c>
      <c r="U2789" s="45" t="s">
        <v>121</v>
      </c>
      <c r="V2789" s="42" t="str">
        <f>VLOOKUP(Tabla1[[#This Row],[PROGRAMA]],Hoja1!A:B,2,FALSE)</f>
        <v>1631. Limpieza viaria</v>
      </c>
      <c r="W2789" s="45">
        <v>21</v>
      </c>
      <c r="X2789" s="45">
        <v>214</v>
      </c>
    </row>
    <row r="2790" spans="1:24" x14ac:dyDescent="0.25">
      <c r="A2790" s="58">
        <v>220260012543</v>
      </c>
      <c r="B2790" s="59" t="s">
        <v>485</v>
      </c>
      <c r="C2790" s="60">
        <v>46132</v>
      </c>
      <c r="D2790" s="58">
        <v>22026001177</v>
      </c>
      <c r="E2790" s="59" t="s">
        <v>2455</v>
      </c>
      <c r="F2790" s="61">
        <v>1577.07</v>
      </c>
      <c r="G2790" s="59" t="s">
        <v>2476</v>
      </c>
      <c r="H2790" s="59" t="s">
        <v>4255</v>
      </c>
      <c r="I2790" s="62">
        <v>300</v>
      </c>
      <c r="J2790" s="59" t="s">
        <v>455</v>
      </c>
      <c r="K2790" s="59" t="s">
        <v>455</v>
      </c>
      <c r="L2790" s="59" t="s">
        <v>456</v>
      </c>
      <c r="M2790" s="59" t="s">
        <v>457</v>
      </c>
      <c r="N2790" s="59" t="s">
        <v>458</v>
      </c>
      <c r="O2790" s="65" t="s">
        <v>280</v>
      </c>
      <c r="P2790" s="65" t="s">
        <v>3366</v>
      </c>
      <c r="Q2790" s="45" t="s">
        <v>396</v>
      </c>
      <c r="R2790" s="32" t="s">
        <v>231</v>
      </c>
      <c r="S2790" s="45" t="s">
        <v>72</v>
      </c>
      <c r="T2790" s="42" t="str">
        <f>VLOOKUP(Tabla1[[#This Row],[AREA]],Hoja1!A:B,2,FALSE)</f>
        <v>07. Medio ambiente</v>
      </c>
      <c r="U2790" s="45" t="s">
        <v>126</v>
      </c>
      <c r="V2790" s="42" t="str">
        <f>VLOOKUP(Tabla1[[#This Row],[PROGRAMA]],Hoja1!A:B,2,FALSE)</f>
        <v>1711. Parques y jardines</v>
      </c>
      <c r="W2790" s="45">
        <v>21</v>
      </c>
      <c r="X2790" s="45">
        <v>214</v>
      </c>
    </row>
    <row r="2791" spans="1:24" x14ac:dyDescent="0.25">
      <c r="A2791" s="58">
        <v>220260012475</v>
      </c>
      <c r="B2791" s="59" t="s">
        <v>485</v>
      </c>
      <c r="C2791" s="60">
        <v>46132</v>
      </c>
      <c r="D2791" s="58">
        <v>22026000691</v>
      </c>
      <c r="E2791" s="59" t="s">
        <v>971</v>
      </c>
      <c r="F2791" s="61">
        <v>1386.83</v>
      </c>
      <c r="G2791" s="59" t="s">
        <v>2476</v>
      </c>
      <c r="H2791" s="59" t="s">
        <v>2972</v>
      </c>
      <c r="I2791" s="62">
        <v>300</v>
      </c>
      <c r="J2791" s="59" t="s">
        <v>455</v>
      </c>
      <c r="K2791" s="59" t="s">
        <v>455</v>
      </c>
      <c r="L2791" s="59" t="s">
        <v>456</v>
      </c>
      <c r="M2791" s="59" t="s">
        <v>457</v>
      </c>
      <c r="N2791" s="59" t="s">
        <v>458</v>
      </c>
      <c r="O2791" s="65" t="s">
        <v>280</v>
      </c>
      <c r="P2791" s="65" t="s">
        <v>3366</v>
      </c>
      <c r="Q2791" s="45" t="s">
        <v>396</v>
      </c>
      <c r="R2791" s="32" t="s">
        <v>231</v>
      </c>
      <c r="S2791" s="45" t="s">
        <v>262</v>
      </c>
      <c r="T2791" s="42" t="str">
        <f>VLOOKUP(Tabla1[[#This Row],[AREA]],Hoja1!A:B,2,FALSE)</f>
        <v>11. Salud pública y seguridad ciudadana</v>
      </c>
      <c r="U2791" s="45" t="s">
        <v>118</v>
      </c>
      <c r="V2791" s="42" t="str">
        <f>VLOOKUP(Tabla1[[#This Row],[PROGRAMA]],Hoja1!A:B,2,FALSE)</f>
        <v>1621. Recogida de residuos</v>
      </c>
      <c r="W2791" s="45">
        <v>21</v>
      </c>
      <c r="X2791" s="45">
        <v>214</v>
      </c>
    </row>
    <row r="2792" spans="1:24" x14ac:dyDescent="0.25">
      <c r="A2792" s="58">
        <v>220260015445</v>
      </c>
      <c r="B2792" s="59" t="s">
        <v>485</v>
      </c>
      <c r="C2792" s="60">
        <v>46150</v>
      </c>
      <c r="D2792" s="58">
        <v>22026000691</v>
      </c>
      <c r="E2792" s="59" t="s">
        <v>971</v>
      </c>
      <c r="F2792" s="61">
        <v>1383.6</v>
      </c>
      <c r="G2792" s="59" t="s">
        <v>2476</v>
      </c>
      <c r="H2792" s="59" t="s">
        <v>2972</v>
      </c>
      <c r="I2792" s="62">
        <v>300</v>
      </c>
      <c r="J2792" s="59" t="s">
        <v>455</v>
      </c>
      <c r="K2792" s="59" t="s">
        <v>455</v>
      </c>
      <c r="L2792" s="59" t="s">
        <v>456</v>
      </c>
      <c r="M2792" s="59" t="s">
        <v>457</v>
      </c>
      <c r="N2792" s="59" t="s">
        <v>458</v>
      </c>
      <c r="O2792" s="65" t="s">
        <v>280</v>
      </c>
      <c r="P2792" s="65" t="s">
        <v>3366</v>
      </c>
      <c r="Q2792" s="45" t="s">
        <v>396</v>
      </c>
      <c r="R2792" s="32" t="s">
        <v>231</v>
      </c>
      <c r="S2792" s="45" t="s">
        <v>262</v>
      </c>
      <c r="T2792" s="42" t="str">
        <f>VLOOKUP(Tabla1[[#This Row],[AREA]],Hoja1!A:B,2,FALSE)</f>
        <v>11. Salud pública y seguridad ciudadana</v>
      </c>
      <c r="U2792" s="45" t="s">
        <v>118</v>
      </c>
      <c r="V2792" s="42" t="str">
        <f>VLOOKUP(Tabla1[[#This Row],[PROGRAMA]],Hoja1!A:B,2,FALSE)</f>
        <v>1621. Recogida de residuos</v>
      </c>
      <c r="W2792" s="45">
        <v>21</v>
      </c>
      <c r="X2792" s="45">
        <v>214</v>
      </c>
    </row>
    <row r="2793" spans="1:24" x14ac:dyDescent="0.25">
      <c r="A2793" s="58">
        <v>220260019602</v>
      </c>
      <c r="B2793" s="59" t="s">
        <v>485</v>
      </c>
      <c r="C2793" s="60">
        <v>46171</v>
      </c>
      <c r="D2793" s="58">
        <v>22026001177</v>
      </c>
      <c r="E2793" s="59" t="s">
        <v>2455</v>
      </c>
      <c r="F2793" s="61">
        <v>715.09</v>
      </c>
      <c r="G2793" s="59" t="s">
        <v>2476</v>
      </c>
      <c r="H2793" s="59" t="s">
        <v>4256</v>
      </c>
      <c r="I2793" s="62">
        <v>300</v>
      </c>
      <c r="J2793" s="59" t="s">
        <v>455</v>
      </c>
      <c r="K2793" s="59" t="s">
        <v>455</v>
      </c>
      <c r="L2793" s="59" t="s">
        <v>456</v>
      </c>
      <c r="M2793" s="59" t="s">
        <v>457</v>
      </c>
      <c r="N2793" s="59" t="s">
        <v>458</v>
      </c>
      <c r="O2793" s="65" t="s">
        <v>280</v>
      </c>
      <c r="P2793" s="65" t="s">
        <v>3366</v>
      </c>
      <c r="Q2793" s="45" t="s">
        <v>396</v>
      </c>
      <c r="R2793" s="32" t="s">
        <v>231</v>
      </c>
      <c r="S2793" s="45" t="s">
        <v>72</v>
      </c>
      <c r="T2793" s="42" t="str">
        <f>VLOOKUP(Tabla1[[#This Row],[AREA]],Hoja1!A:B,2,FALSE)</f>
        <v>07. Medio ambiente</v>
      </c>
      <c r="U2793" s="45" t="s">
        <v>126</v>
      </c>
      <c r="V2793" s="42" t="str">
        <f>VLOOKUP(Tabla1[[#This Row],[PROGRAMA]],Hoja1!A:B,2,FALSE)</f>
        <v>1711. Parques y jardines</v>
      </c>
      <c r="W2793" s="45">
        <v>21</v>
      </c>
      <c r="X2793" s="45">
        <v>214</v>
      </c>
    </row>
    <row r="2794" spans="1:24" x14ac:dyDescent="0.25">
      <c r="A2794" s="58">
        <v>220260018123</v>
      </c>
      <c r="B2794" s="59" t="s">
        <v>485</v>
      </c>
      <c r="C2794" s="60">
        <v>46168</v>
      </c>
      <c r="D2794" s="58">
        <v>22026001177</v>
      </c>
      <c r="E2794" s="59" t="s">
        <v>2455</v>
      </c>
      <c r="F2794" s="61">
        <v>612.38</v>
      </c>
      <c r="G2794" s="59" t="s">
        <v>2476</v>
      </c>
      <c r="H2794" s="59" t="s">
        <v>4257</v>
      </c>
      <c r="I2794" s="62">
        <v>300</v>
      </c>
      <c r="J2794" s="59" t="s">
        <v>455</v>
      </c>
      <c r="K2794" s="59" t="s">
        <v>455</v>
      </c>
      <c r="L2794" s="59" t="s">
        <v>456</v>
      </c>
      <c r="M2794" s="59" t="s">
        <v>457</v>
      </c>
      <c r="N2794" s="59" t="s">
        <v>458</v>
      </c>
      <c r="O2794" s="65" t="s">
        <v>280</v>
      </c>
      <c r="P2794" s="65" t="s">
        <v>3366</v>
      </c>
      <c r="Q2794" s="45" t="s">
        <v>396</v>
      </c>
      <c r="R2794" s="32" t="s">
        <v>231</v>
      </c>
      <c r="S2794" s="45" t="s">
        <v>72</v>
      </c>
      <c r="T2794" s="42" t="str">
        <f>VLOOKUP(Tabla1[[#This Row],[AREA]],Hoja1!A:B,2,FALSE)</f>
        <v>07. Medio ambiente</v>
      </c>
      <c r="U2794" s="45" t="s">
        <v>126</v>
      </c>
      <c r="V2794" s="42" t="str">
        <f>VLOOKUP(Tabla1[[#This Row],[PROGRAMA]],Hoja1!A:B,2,FALSE)</f>
        <v>1711. Parques y jardines</v>
      </c>
      <c r="W2794" s="45">
        <v>21</v>
      </c>
      <c r="X2794" s="45">
        <v>214</v>
      </c>
    </row>
    <row r="2795" spans="1:24" x14ac:dyDescent="0.25">
      <c r="A2795" s="58">
        <v>220260014339</v>
      </c>
      <c r="B2795" s="59" t="s">
        <v>451</v>
      </c>
      <c r="C2795" s="60">
        <v>46140</v>
      </c>
      <c r="D2795" s="58">
        <v>22026003553</v>
      </c>
      <c r="E2795" s="59" t="s">
        <v>4034</v>
      </c>
      <c r="F2795" s="61">
        <v>112.31</v>
      </c>
      <c r="G2795" s="59" t="s">
        <v>2001</v>
      </c>
      <c r="H2795" s="59" t="s">
        <v>4258</v>
      </c>
      <c r="I2795" s="62">
        <v>220</v>
      </c>
      <c r="J2795" s="59" t="s">
        <v>455</v>
      </c>
      <c r="K2795" s="59" t="s">
        <v>455</v>
      </c>
      <c r="L2795" s="59" t="s">
        <v>473</v>
      </c>
      <c r="M2795" s="59" t="s">
        <v>467</v>
      </c>
      <c r="N2795" s="59" t="s">
        <v>468</v>
      </c>
      <c r="O2795" s="65" t="s">
        <v>281</v>
      </c>
      <c r="P2795" s="65" t="s">
        <v>3366</v>
      </c>
      <c r="Q2795" s="45" t="s">
        <v>396</v>
      </c>
      <c r="R2795" s="32" t="s">
        <v>231</v>
      </c>
      <c r="S2795" s="45" t="s">
        <v>66</v>
      </c>
      <c r="T2795" s="42" t="str">
        <f>VLOOKUP(Tabla1[[#This Row],[AREA]],Hoja1!A:B,2,FALSE)</f>
        <v>01. Alcaldía</v>
      </c>
      <c r="U2795" s="45" t="s">
        <v>185</v>
      </c>
      <c r="V2795" s="42" t="str">
        <f>VLOOKUP(Tabla1[[#This Row],[PROGRAMA]],Hoja1!A:B,2,FALSE)</f>
        <v>9203. Unidad de régimen interior</v>
      </c>
      <c r="W2795" s="45">
        <v>21</v>
      </c>
      <c r="X2795" s="45">
        <v>215</v>
      </c>
    </row>
    <row r="2796" spans="1:24" x14ac:dyDescent="0.25">
      <c r="A2796" s="58">
        <v>220260019514</v>
      </c>
      <c r="B2796" s="59" t="s">
        <v>485</v>
      </c>
      <c r="C2796" s="60">
        <v>46171</v>
      </c>
      <c r="D2796" s="58">
        <v>22026000691</v>
      </c>
      <c r="E2796" s="59" t="s">
        <v>971</v>
      </c>
      <c r="F2796" s="61">
        <v>548.96</v>
      </c>
      <c r="G2796" s="59" t="s">
        <v>2476</v>
      </c>
      <c r="H2796" s="59" t="s">
        <v>3643</v>
      </c>
      <c r="I2796" s="62">
        <v>300</v>
      </c>
      <c r="J2796" s="59" t="s">
        <v>455</v>
      </c>
      <c r="K2796" s="59" t="s">
        <v>455</v>
      </c>
      <c r="L2796" s="59" t="s">
        <v>456</v>
      </c>
      <c r="M2796" s="59" t="s">
        <v>457</v>
      </c>
      <c r="N2796" s="59" t="s">
        <v>458</v>
      </c>
      <c r="O2796" s="65" t="s">
        <v>280</v>
      </c>
      <c r="P2796" s="65" t="s">
        <v>3366</v>
      </c>
      <c r="Q2796" s="45" t="s">
        <v>396</v>
      </c>
      <c r="R2796" s="32" t="s">
        <v>231</v>
      </c>
      <c r="S2796" s="45" t="s">
        <v>262</v>
      </c>
      <c r="T2796" s="42" t="str">
        <f>VLOOKUP(Tabla1[[#This Row],[AREA]],Hoja1!A:B,2,FALSE)</f>
        <v>11. Salud pública y seguridad ciudadana</v>
      </c>
      <c r="U2796" s="45" t="s">
        <v>118</v>
      </c>
      <c r="V2796" s="42" t="str">
        <f>VLOOKUP(Tabla1[[#This Row],[PROGRAMA]],Hoja1!A:B,2,FALSE)</f>
        <v>1621. Recogida de residuos</v>
      </c>
      <c r="W2796" s="45">
        <v>21</v>
      </c>
      <c r="X2796" s="45">
        <v>214</v>
      </c>
    </row>
    <row r="2797" spans="1:24" x14ac:dyDescent="0.25">
      <c r="A2797" s="58">
        <v>220260012876</v>
      </c>
      <c r="B2797" s="59" t="s">
        <v>451</v>
      </c>
      <c r="C2797" s="60">
        <v>46134</v>
      </c>
      <c r="D2797" s="58">
        <v>22026003509</v>
      </c>
      <c r="E2797" s="59" t="s">
        <v>617</v>
      </c>
      <c r="F2797" s="61">
        <v>111.8</v>
      </c>
      <c r="G2797" s="59" t="s">
        <v>952</v>
      </c>
      <c r="H2797" s="59" t="s">
        <v>4259</v>
      </c>
      <c r="I2797" s="62">
        <v>220</v>
      </c>
      <c r="J2797" s="59" t="s">
        <v>494</v>
      </c>
      <c r="K2797" s="59" t="s">
        <v>494</v>
      </c>
      <c r="L2797" s="59" t="s">
        <v>456</v>
      </c>
      <c r="M2797" s="59" t="s">
        <v>467</v>
      </c>
      <c r="N2797" s="59" t="s">
        <v>468</v>
      </c>
      <c r="O2797" s="65" t="s">
        <v>281</v>
      </c>
      <c r="P2797" s="65" t="s">
        <v>3366</v>
      </c>
      <c r="Q2797" s="45" t="s">
        <v>396</v>
      </c>
      <c r="R2797" s="32" t="s">
        <v>231</v>
      </c>
      <c r="S2797" s="45" t="s">
        <v>75</v>
      </c>
      <c r="T2797" s="42" t="str">
        <f>VLOOKUP(Tabla1[[#This Row],[AREA]],Hoja1!A:B,2,FALSE)</f>
        <v>10. Personas mayores, familia y servicios sociales</v>
      </c>
      <c r="U2797" s="45" t="s">
        <v>132</v>
      </c>
      <c r="V2797" s="42" t="str">
        <f>VLOOKUP(Tabla1[[#This Row],[PROGRAMA]],Hoja1!A:B,2,FALSE)</f>
        <v>2312. Iniciativas sociales</v>
      </c>
      <c r="W2797" s="45">
        <v>21</v>
      </c>
      <c r="X2797" s="45">
        <v>213</v>
      </c>
    </row>
    <row r="2798" spans="1:24" x14ac:dyDescent="0.25">
      <c r="A2798" s="58">
        <v>220260012545</v>
      </c>
      <c r="B2798" s="59" t="s">
        <v>485</v>
      </c>
      <c r="C2798" s="60">
        <v>46132</v>
      </c>
      <c r="D2798" s="58">
        <v>22026001177</v>
      </c>
      <c r="E2798" s="59" t="s">
        <v>2455</v>
      </c>
      <c r="F2798" s="61">
        <v>334.19</v>
      </c>
      <c r="G2798" s="59" t="s">
        <v>2476</v>
      </c>
      <c r="H2798" s="59" t="s">
        <v>4260</v>
      </c>
      <c r="I2798" s="62">
        <v>300</v>
      </c>
      <c r="J2798" s="59" t="s">
        <v>455</v>
      </c>
      <c r="K2798" s="59" t="s">
        <v>455</v>
      </c>
      <c r="L2798" s="59" t="s">
        <v>456</v>
      </c>
      <c r="M2798" s="59" t="s">
        <v>457</v>
      </c>
      <c r="N2798" s="59" t="s">
        <v>458</v>
      </c>
      <c r="O2798" s="65" t="s">
        <v>280</v>
      </c>
      <c r="P2798" s="65" t="s">
        <v>3366</v>
      </c>
      <c r="Q2798" s="45" t="s">
        <v>396</v>
      </c>
      <c r="R2798" s="32" t="s">
        <v>231</v>
      </c>
      <c r="S2798" s="45" t="s">
        <v>72</v>
      </c>
      <c r="T2798" s="42" t="str">
        <f>VLOOKUP(Tabla1[[#This Row],[AREA]],Hoja1!A:B,2,FALSE)</f>
        <v>07. Medio ambiente</v>
      </c>
      <c r="U2798" s="45" t="s">
        <v>126</v>
      </c>
      <c r="V2798" s="42" t="str">
        <f>VLOOKUP(Tabla1[[#This Row],[PROGRAMA]],Hoja1!A:B,2,FALSE)</f>
        <v>1711. Parques y jardines</v>
      </c>
      <c r="W2798" s="45">
        <v>21</v>
      </c>
      <c r="X2798" s="45">
        <v>214</v>
      </c>
    </row>
    <row r="2799" spans="1:24" x14ac:dyDescent="0.25">
      <c r="A2799" s="58">
        <v>220260019556</v>
      </c>
      <c r="B2799" s="59" t="s">
        <v>485</v>
      </c>
      <c r="C2799" s="60">
        <v>46171</v>
      </c>
      <c r="D2799" s="58">
        <v>22026002240</v>
      </c>
      <c r="E2799" s="59" t="s">
        <v>2611</v>
      </c>
      <c r="F2799" s="61">
        <v>297.77</v>
      </c>
      <c r="G2799" s="59" t="s">
        <v>2476</v>
      </c>
      <c r="H2799" s="59" t="s">
        <v>4261</v>
      </c>
      <c r="I2799" s="62">
        <v>300</v>
      </c>
      <c r="J2799" s="59" t="s">
        <v>455</v>
      </c>
      <c r="K2799" s="59" t="s">
        <v>455</v>
      </c>
      <c r="L2799" s="59" t="s">
        <v>456</v>
      </c>
      <c r="M2799" s="59" t="s">
        <v>457</v>
      </c>
      <c r="N2799" s="59" t="s">
        <v>458</v>
      </c>
      <c r="O2799" s="65" t="s">
        <v>280</v>
      </c>
      <c r="P2799" s="65" t="s">
        <v>3366</v>
      </c>
      <c r="Q2799" s="45" t="s">
        <v>396</v>
      </c>
      <c r="R2799" s="32" t="s">
        <v>231</v>
      </c>
      <c r="S2799" s="45" t="s">
        <v>262</v>
      </c>
      <c r="T2799" s="42" t="str">
        <f>VLOOKUP(Tabla1[[#This Row],[AREA]],Hoja1!A:B,2,FALSE)</f>
        <v>11. Salud pública y seguridad ciudadana</v>
      </c>
      <c r="U2799" s="45" t="s">
        <v>106</v>
      </c>
      <c r="V2799" s="42" t="str">
        <f>VLOOKUP(Tabla1[[#This Row],[PROGRAMA]],Hoja1!A:B,2,FALSE)</f>
        <v>1321. Policía municipal</v>
      </c>
      <c r="W2799" s="45">
        <v>21</v>
      </c>
      <c r="X2799" s="45">
        <v>214</v>
      </c>
    </row>
    <row r="2800" spans="1:24" x14ac:dyDescent="0.25">
      <c r="A2800" s="58">
        <v>220260018125</v>
      </c>
      <c r="B2800" s="59" t="s">
        <v>485</v>
      </c>
      <c r="C2800" s="60">
        <v>46168</v>
      </c>
      <c r="D2800" s="58">
        <v>22026001177</v>
      </c>
      <c r="E2800" s="59" t="s">
        <v>2455</v>
      </c>
      <c r="F2800" s="61">
        <v>241.58</v>
      </c>
      <c r="G2800" s="59" t="s">
        <v>2476</v>
      </c>
      <c r="H2800" s="59" t="s">
        <v>4262</v>
      </c>
      <c r="I2800" s="62">
        <v>300</v>
      </c>
      <c r="J2800" s="59" t="s">
        <v>455</v>
      </c>
      <c r="K2800" s="59" t="s">
        <v>455</v>
      </c>
      <c r="L2800" s="59" t="s">
        <v>456</v>
      </c>
      <c r="M2800" s="59" t="s">
        <v>457</v>
      </c>
      <c r="N2800" s="59" t="s">
        <v>458</v>
      </c>
      <c r="O2800" s="65" t="s">
        <v>280</v>
      </c>
      <c r="P2800" s="65" t="s">
        <v>3366</v>
      </c>
      <c r="Q2800" s="45" t="s">
        <v>396</v>
      </c>
      <c r="R2800" s="32" t="s">
        <v>231</v>
      </c>
      <c r="S2800" s="45" t="s">
        <v>72</v>
      </c>
      <c r="T2800" s="42" t="str">
        <f>VLOOKUP(Tabla1[[#This Row],[AREA]],Hoja1!A:B,2,FALSE)</f>
        <v>07. Medio ambiente</v>
      </c>
      <c r="U2800" s="45" t="s">
        <v>126</v>
      </c>
      <c r="V2800" s="42" t="str">
        <f>VLOOKUP(Tabla1[[#This Row],[PROGRAMA]],Hoja1!A:B,2,FALSE)</f>
        <v>1711. Parques y jardines</v>
      </c>
      <c r="W2800" s="45">
        <v>21</v>
      </c>
      <c r="X2800" s="45">
        <v>214</v>
      </c>
    </row>
    <row r="2801" spans="1:24" x14ac:dyDescent="0.25">
      <c r="A2801" s="58">
        <v>220260012467</v>
      </c>
      <c r="B2801" s="59" t="s">
        <v>485</v>
      </c>
      <c r="C2801" s="60">
        <v>46132</v>
      </c>
      <c r="D2801" s="58">
        <v>22026000691</v>
      </c>
      <c r="E2801" s="59" t="s">
        <v>971</v>
      </c>
      <c r="F2801" s="61">
        <v>239.58</v>
      </c>
      <c r="G2801" s="59" t="s">
        <v>2476</v>
      </c>
      <c r="H2801" s="59" t="s">
        <v>3643</v>
      </c>
      <c r="I2801" s="62">
        <v>300</v>
      </c>
      <c r="J2801" s="59" t="s">
        <v>455</v>
      </c>
      <c r="K2801" s="59" t="s">
        <v>455</v>
      </c>
      <c r="L2801" s="59" t="s">
        <v>456</v>
      </c>
      <c r="M2801" s="59" t="s">
        <v>457</v>
      </c>
      <c r="N2801" s="59" t="s">
        <v>458</v>
      </c>
      <c r="O2801" s="65" t="s">
        <v>280</v>
      </c>
      <c r="P2801" s="65" t="s">
        <v>3366</v>
      </c>
      <c r="Q2801" s="45" t="s">
        <v>396</v>
      </c>
      <c r="R2801" s="32" t="s">
        <v>231</v>
      </c>
      <c r="S2801" s="45" t="s">
        <v>262</v>
      </c>
      <c r="T2801" s="42" t="str">
        <f>VLOOKUP(Tabla1[[#This Row],[AREA]],Hoja1!A:B,2,FALSE)</f>
        <v>11. Salud pública y seguridad ciudadana</v>
      </c>
      <c r="U2801" s="45" t="s">
        <v>118</v>
      </c>
      <c r="V2801" s="42" t="str">
        <f>VLOOKUP(Tabla1[[#This Row],[PROGRAMA]],Hoja1!A:B,2,FALSE)</f>
        <v>1621. Recogida de residuos</v>
      </c>
      <c r="W2801" s="45">
        <v>21</v>
      </c>
      <c r="X2801" s="45">
        <v>214</v>
      </c>
    </row>
    <row r="2802" spans="1:24" x14ac:dyDescent="0.25">
      <c r="A2802" s="58">
        <v>220260016866</v>
      </c>
      <c r="B2802" s="59" t="s">
        <v>451</v>
      </c>
      <c r="C2802" s="60">
        <v>46160</v>
      </c>
      <c r="D2802" s="58">
        <v>22026003902</v>
      </c>
      <c r="E2802" s="59" t="s">
        <v>559</v>
      </c>
      <c r="F2802" s="61">
        <v>110</v>
      </c>
      <c r="G2802" s="59" t="s">
        <v>430</v>
      </c>
      <c r="H2802" s="59" t="s">
        <v>4263</v>
      </c>
      <c r="I2802" s="62">
        <v>220</v>
      </c>
      <c r="J2802" s="59" t="s">
        <v>455</v>
      </c>
      <c r="K2802" s="59" t="s">
        <v>455</v>
      </c>
      <c r="L2802" s="59" t="s">
        <v>456</v>
      </c>
      <c r="M2802" s="59" t="s">
        <v>467</v>
      </c>
      <c r="N2802" s="59" t="s">
        <v>468</v>
      </c>
      <c r="O2802" s="65" t="s">
        <v>281</v>
      </c>
      <c r="P2802" s="65" t="s">
        <v>3366</v>
      </c>
      <c r="Q2802" s="45" t="s">
        <v>396</v>
      </c>
      <c r="R2802" s="32" t="s">
        <v>231</v>
      </c>
      <c r="S2802" s="45" t="s">
        <v>75</v>
      </c>
      <c r="T2802" s="42" t="str">
        <f>VLOOKUP(Tabla1[[#This Row],[AREA]],Hoja1!A:B,2,FALSE)</f>
        <v>10. Personas mayores, familia y servicios sociales</v>
      </c>
      <c r="U2802" s="45" t="s">
        <v>136</v>
      </c>
      <c r="V2802" s="42" t="str">
        <f>VLOOKUP(Tabla1[[#This Row],[PROGRAMA]],Hoja1!A:B,2,FALSE)</f>
        <v>2315. Políticas de Igualdad e infancia</v>
      </c>
      <c r="W2802" s="45">
        <v>22</v>
      </c>
      <c r="X2802" s="45">
        <v>22799</v>
      </c>
    </row>
    <row r="2803" spans="1:24" x14ac:dyDescent="0.25">
      <c r="A2803" s="58">
        <v>220260016058</v>
      </c>
      <c r="B2803" s="59" t="s">
        <v>451</v>
      </c>
      <c r="C2803" s="60">
        <v>46156</v>
      </c>
      <c r="D2803" s="58">
        <v>22026003766</v>
      </c>
      <c r="E2803" s="59" t="s">
        <v>617</v>
      </c>
      <c r="F2803" s="61">
        <v>109.15</v>
      </c>
      <c r="G2803" s="59" t="s">
        <v>1903</v>
      </c>
      <c r="H2803" s="59" t="s">
        <v>4264</v>
      </c>
      <c r="I2803" s="62">
        <v>220</v>
      </c>
      <c r="J2803" s="59" t="s">
        <v>455</v>
      </c>
      <c r="K2803" s="59" t="s">
        <v>455</v>
      </c>
      <c r="L2803" s="59" t="s">
        <v>456</v>
      </c>
      <c r="M2803" s="59" t="s">
        <v>467</v>
      </c>
      <c r="N2803" s="59" t="s">
        <v>468</v>
      </c>
      <c r="O2803" s="65" t="s">
        <v>281</v>
      </c>
      <c r="P2803" s="65" t="s">
        <v>3366</v>
      </c>
      <c r="Q2803" s="45" t="s">
        <v>396</v>
      </c>
      <c r="R2803" s="32" t="s">
        <v>231</v>
      </c>
      <c r="S2803" s="45" t="s">
        <v>75</v>
      </c>
      <c r="T2803" s="42" t="str">
        <f>VLOOKUP(Tabla1[[#This Row],[AREA]],Hoja1!A:B,2,FALSE)</f>
        <v>10. Personas mayores, familia y servicios sociales</v>
      </c>
      <c r="U2803" s="45" t="s">
        <v>132</v>
      </c>
      <c r="V2803" s="42" t="str">
        <f>VLOOKUP(Tabla1[[#This Row],[PROGRAMA]],Hoja1!A:B,2,FALSE)</f>
        <v>2312. Iniciativas sociales</v>
      </c>
      <c r="W2803" s="45">
        <v>21</v>
      </c>
      <c r="X2803" s="45">
        <v>213</v>
      </c>
    </row>
    <row r="2804" spans="1:24" x14ac:dyDescent="0.25">
      <c r="A2804" s="58">
        <v>220260018207</v>
      </c>
      <c r="B2804" s="59" t="s">
        <v>485</v>
      </c>
      <c r="C2804" s="60">
        <v>46168</v>
      </c>
      <c r="D2804" s="58">
        <v>22026002018</v>
      </c>
      <c r="E2804" s="59" t="s">
        <v>1155</v>
      </c>
      <c r="F2804" s="61">
        <v>108.79</v>
      </c>
      <c r="G2804" s="59" t="s">
        <v>3936</v>
      </c>
      <c r="H2804" s="59" t="s">
        <v>4265</v>
      </c>
      <c r="I2804" s="62">
        <v>300</v>
      </c>
      <c r="J2804" s="59" t="s">
        <v>455</v>
      </c>
      <c r="K2804" s="59" t="s">
        <v>455</v>
      </c>
      <c r="L2804" s="59" t="s">
        <v>473</v>
      </c>
      <c r="M2804" s="59" t="s">
        <v>457</v>
      </c>
      <c r="N2804" s="59" t="s">
        <v>458</v>
      </c>
      <c r="O2804" s="65" t="s">
        <v>280</v>
      </c>
      <c r="P2804" s="65" t="s">
        <v>3366</v>
      </c>
      <c r="Q2804" s="45" t="s">
        <v>396</v>
      </c>
      <c r="R2804" s="32" t="s">
        <v>231</v>
      </c>
      <c r="S2804" s="45" t="s">
        <v>75</v>
      </c>
      <c r="T2804" s="42" t="str">
        <f>VLOOKUP(Tabla1[[#This Row],[AREA]],Hoja1!A:B,2,FALSE)</f>
        <v>10. Personas mayores, familia y servicios sociales</v>
      </c>
      <c r="U2804" s="45" t="s">
        <v>135</v>
      </c>
      <c r="V2804" s="42" t="str">
        <f>VLOOKUP(Tabla1[[#This Row],[PROGRAMA]],Hoja1!A:B,2,FALSE)</f>
        <v>2314. Centro de programas juveniles</v>
      </c>
      <c r="W2804" s="45">
        <v>21</v>
      </c>
      <c r="X2804" s="45">
        <v>212</v>
      </c>
    </row>
    <row r="2805" spans="1:24" x14ac:dyDescent="0.25">
      <c r="A2805" s="58">
        <v>220260013916</v>
      </c>
      <c r="B2805" s="59" t="s">
        <v>729</v>
      </c>
      <c r="C2805" s="60">
        <v>46139</v>
      </c>
      <c r="D2805" s="58">
        <v>22026003287</v>
      </c>
      <c r="E2805" s="59" t="s">
        <v>971</v>
      </c>
      <c r="F2805" s="61">
        <v>10695.59</v>
      </c>
      <c r="G2805" s="59" t="s">
        <v>3165</v>
      </c>
      <c r="H2805" s="59" t="s">
        <v>4266</v>
      </c>
      <c r="I2805" s="62">
        <v>240</v>
      </c>
      <c r="J2805" s="59" t="s">
        <v>3166</v>
      </c>
      <c r="K2805" s="59" t="s">
        <v>3167</v>
      </c>
      <c r="L2805" s="59" t="s">
        <v>456</v>
      </c>
      <c r="M2805" s="59" t="s">
        <v>457</v>
      </c>
      <c r="N2805" s="59" t="s">
        <v>458</v>
      </c>
      <c r="O2805" s="65" t="s">
        <v>280</v>
      </c>
      <c r="P2805" s="65" t="s">
        <v>3366</v>
      </c>
      <c r="Q2805" s="45" t="s">
        <v>396</v>
      </c>
      <c r="R2805" s="32" t="s">
        <v>231</v>
      </c>
      <c r="S2805" s="45" t="s">
        <v>262</v>
      </c>
      <c r="T2805" s="42" t="str">
        <f>VLOOKUP(Tabla1[[#This Row],[AREA]],Hoja1!A:B,2,FALSE)</f>
        <v>11. Salud pública y seguridad ciudadana</v>
      </c>
      <c r="U2805" s="45" t="s">
        <v>118</v>
      </c>
      <c r="V2805" s="42" t="str">
        <f>VLOOKUP(Tabla1[[#This Row],[PROGRAMA]],Hoja1!A:B,2,FALSE)</f>
        <v>1621. Recogida de residuos</v>
      </c>
      <c r="W2805" s="45">
        <v>21</v>
      </c>
      <c r="X2805" s="45">
        <v>214</v>
      </c>
    </row>
    <row r="2806" spans="1:24" x14ac:dyDescent="0.25">
      <c r="A2806" s="58">
        <v>220260018958</v>
      </c>
      <c r="B2806" s="59" t="s">
        <v>451</v>
      </c>
      <c r="C2806" s="60">
        <v>46170</v>
      </c>
      <c r="D2806" s="58">
        <v>22026004126</v>
      </c>
      <c r="E2806" s="59" t="s">
        <v>517</v>
      </c>
      <c r="F2806" s="61">
        <v>105</v>
      </c>
      <c r="G2806" s="59" t="s">
        <v>4267</v>
      </c>
      <c r="H2806" s="59" t="s">
        <v>4268</v>
      </c>
      <c r="I2806" s="62">
        <v>220</v>
      </c>
      <c r="J2806" s="59" t="s">
        <v>783</v>
      </c>
      <c r="K2806" s="59" t="s">
        <v>783</v>
      </c>
      <c r="L2806" s="59" t="s">
        <v>473</v>
      </c>
      <c r="M2806" s="59" t="s">
        <v>467</v>
      </c>
      <c r="N2806" s="59" t="s">
        <v>468</v>
      </c>
      <c r="O2806" s="65" t="s">
        <v>281</v>
      </c>
      <c r="P2806" s="65" t="s">
        <v>3366</v>
      </c>
      <c r="Q2806" s="45" t="s">
        <v>396</v>
      </c>
      <c r="R2806" s="32" t="s">
        <v>231</v>
      </c>
      <c r="S2806" s="45" t="s">
        <v>71</v>
      </c>
      <c r="T2806" s="42" t="str">
        <f>VLOOKUP(Tabla1[[#This Row],[AREA]],Hoja1!A:B,2,FALSE)</f>
        <v>06. Educación y cultura</v>
      </c>
      <c r="U2806" s="45" t="s">
        <v>153</v>
      </c>
      <c r="V2806" s="42" t="str">
        <f>VLOOKUP(Tabla1[[#This Row],[PROGRAMA]],Hoja1!A:B,2,FALSE)</f>
        <v>3321. Bibliotecas públicas</v>
      </c>
      <c r="W2806" s="45">
        <v>22</v>
      </c>
      <c r="X2806" s="45">
        <v>22001</v>
      </c>
    </row>
    <row r="2807" spans="1:24" x14ac:dyDescent="0.25">
      <c r="A2807" s="58">
        <v>220260016935</v>
      </c>
      <c r="B2807" s="59" t="s">
        <v>451</v>
      </c>
      <c r="C2807" s="60">
        <v>46161</v>
      </c>
      <c r="D2807" s="58">
        <v>22026003996</v>
      </c>
      <c r="E2807" s="59" t="s">
        <v>1232</v>
      </c>
      <c r="F2807" s="61">
        <v>102.85</v>
      </c>
      <c r="G2807" s="59" t="s">
        <v>4269</v>
      </c>
      <c r="H2807" s="59" t="s">
        <v>4270</v>
      </c>
      <c r="I2807" s="62">
        <v>220</v>
      </c>
      <c r="J2807" s="59" t="s">
        <v>455</v>
      </c>
      <c r="K2807" s="59" t="s">
        <v>455</v>
      </c>
      <c r="L2807" s="59" t="s">
        <v>456</v>
      </c>
      <c r="M2807" s="59" t="s">
        <v>467</v>
      </c>
      <c r="N2807" s="59" t="s">
        <v>468</v>
      </c>
      <c r="O2807" s="65" t="s">
        <v>281</v>
      </c>
      <c r="P2807" s="65" t="s">
        <v>3366</v>
      </c>
      <c r="Q2807" s="45" t="s">
        <v>396</v>
      </c>
      <c r="R2807" s="32" t="s">
        <v>231</v>
      </c>
      <c r="S2807" s="45" t="s">
        <v>75</v>
      </c>
      <c r="T2807" s="42" t="str">
        <f>VLOOKUP(Tabla1[[#This Row],[AREA]],Hoja1!A:B,2,FALSE)</f>
        <v>10. Personas mayores, familia y servicios sociales</v>
      </c>
      <c r="U2807" s="45" t="s">
        <v>135</v>
      </c>
      <c r="V2807" s="42" t="str">
        <f>VLOOKUP(Tabla1[[#This Row],[PROGRAMA]],Hoja1!A:B,2,FALSE)</f>
        <v>2314. Centro de programas juveniles</v>
      </c>
      <c r="W2807" s="45">
        <v>22</v>
      </c>
      <c r="X2807" s="45">
        <v>22613</v>
      </c>
    </row>
    <row r="2808" spans="1:24" x14ac:dyDescent="0.25">
      <c r="A2808" s="58">
        <v>220260018187</v>
      </c>
      <c r="B2808" s="59" t="s">
        <v>485</v>
      </c>
      <c r="C2808" s="60">
        <v>46168</v>
      </c>
      <c r="D2808" s="58">
        <v>22026000868</v>
      </c>
      <c r="E2808" s="59" t="s">
        <v>1199</v>
      </c>
      <c r="F2808" s="61">
        <v>98.52</v>
      </c>
      <c r="G2808" s="59" t="s">
        <v>1200</v>
      </c>
      <c r="H2808" s="59" t="s">
        <v>4271</v>
      </c>
      <c r="I2808" s="62">
        <v>300</v>
      </c>
      <c r="J2808" s="59" t="s">
        <v>455</v>
      </c>
      <c r="K2808" s="59" t="s">
        <v>455</v>
      </c>
      <c r="L2808" s="59" t="s">
        <v>473</v>
      </c>
      <c r="M2808" s="59" t="s">
        <v>457</v>
      </c>
      <c r="N2808" s="59" t="s">
        <v>458</v>
      </c>
      <c r="O2808" s="65" t="s">
        <v>280</v>
      </c>
      <c r="P2808" s="65" t="s">
        <v>3366</v>
      </c>
      <c r="Q2808" s="45" t="s">
        <v>396</v>
      </c>
      <c r="R2808" s="32" t="s">
        <v>231</v>
      </c>
      <c r="S2808" s="45" t="s">
        <v>68</v>
      </c>
      <c r="T2808" s="42" t="str">
        <f>VLOOKUP(Tabla1[[#This Row],[AREA]],Hoja1!A:B,2,FALSE)</f>
        <v>02. Urbanismo y vivienda</v>
      </c>
      <c r="U2808" s="45" t="s">
        <v>197</v>
      </c>
      <c r="V2808" s="42" t="str">
        <f>VLOOKUP(Tabla1[[#This Row],[PROGRAMA]],Hoja1!A:B,2,FALSE)</f>
        <v>9332. Mantenimiento de edificios e instalaciones municipales</v>
      </c>
      <c r="W2808" s="45">
        <v>21</v>
      </c>
      <c r="X2808" s="45">
        <v>212</v>
      </c>
    </row>
    <row r="2809" spans="1:24" x14ac:dyDescent="0.25">
      <c r="A2809" s="58">
        <v>220260012541</v>
      </c>
      <c r="B2809" s="59" t="s">
        <v>485</v>
      </c>
      <c r="C2809" s="60">
        <v>46132</v>
      </c>
      <c r="D2809" s="58">
        <v>22026001177</v>
      </c>
      <c r="E2809" s="59" t="s">
        <v>2455</v>
      </c>
      <c r="F2809" s="61">
        <v>99.89</v>
      </c>
      <c r="G2809" s="59" t="s">
        <v>2476</v>
      </c>
      <c r="H2809" s="59" t="s">
        <v>4272</v>
      </c>
      <c r="I2809" s="62">
        <v>300</v>
      </c>
      <c r="J2809" s="59" t="s">
        <v>455</v>
      </c>
      <c r="K2809" s="59" t="s">
        <v>455</v>
      </c>
      <c r="L2809" s="59" t="s">
        <v>456</v>
      </c>
      <c r="M2809" s="59" t="s">
        <v>457</v>
      </c>
      <c r="N2809" s="59" t="s">
        <v>458</v>
      </c>
      <c r="O2809" s="65" t="s">
        <v>280</v>
      </c>
      <c r="P2809" s="65" t="s">
        <v>3366</v>
      </c>
      <c r="Q2809" s="45" t="s">
        <v>396</v>
      </c>
      <c r="R2809" s="32" t="s">
        <v>231</v>
      </c>
      <c r="S2809" s="45" t="s">
        <v>72</v>
      </c>
      <c r="T2809" s="42" t="str">
        <f>VLOOKUP(Tabla1[[#This Row],[AREA]],Hoja1!A:B,2,FALSE)</f>
        <v>07. Medio ambiente</v>
      </c>
      <c r="U2809" s="45" t="s">
        <v>126</v>
      </c>
      <c r="V2809" s="42" t="str">
        <f>VLOOKUP(Tabla1[[#This Row],[PROGRAMA]],Hoja1!A:B,2,FALSE)</f>
        <v>1711. Parques y jardines</v>
      </c>
      <c r="W2809" s="45">
        <v>21</v>
      </c>
      <c r="X2809" s="45">
        <v>214</v>
      </c>
    </row>
    <row r="2810" spans="1:24" x14ac:dyDescent="0.25">
      <c r="A2810" s="58">
        <v>220260014347</v>
      </c>
      <c r="B2810" s="59" t="s">
        <v>485</v>
      </c>
      <c r="C2810" s="60">
        <v>46141</v>
      </c>
      <c r="D2810" s="58">
        <v>22026001960</v>
      </c>
      <c r="E2810" s="59" t="s">
        <v>486</v>
      </c>
      <c r="F2810" s="61">
        <v>1176.1199999999999</v>
      </c>
      <c r="G2810" s="59" t="s">
        <v>2523</v>
      </c>
      <c r="H2810" s="59" t="s">
        <v>4273</v>
      </c>
      <c r="I2810" s="62">
        <v>300</v>
      </c>
      <c r="J2810" s="59" t="s">
        <v>455</v>
      </c>
      <c r="K2810" s="59" t="s">
        <v>455</v>
      </c>
      <c r="L2810" s="59" t="s">
        <v>473</v>
      </c>
      <c r="M2810" s="59" t="s">
        <v>457</v>
      </c>
      <c r="N2810" s="59" t="s">
        <v>458</v>
      </c>
      <c r="O2810" s="65" t="s">
        <v>280</v>
      </c>
      <c r="P2810" s="65" t="s">
        <v>3366</v>
      </c>
      <c r="Q2810" s="45" t="s">
        <v>396</v>
      </c>
      <c r="R2810" s="32" t="s">
        <v>231</v>
      </c>
      <c r="S2810" s="45" t="s">
        <v>72</v>
      </c>
      <c r="T2810" s="42" t="str">
        <f>VLOOKUP(Tabla1[[#This Row],[AREA]],Hoja1!A:B,2,FALSE)</f>
        <v>07. Medio ambiente</v>
      </c>
      <c r="U2810" s="45" t="s">
        <v>126</v>
      </c>
      <c r="V2810" s="42" t="str">
        <f>VLOOKUP(Tabla1[[#This Row],[PROGRAMA]],Hoja1!A:B,2,FALSE)</f>
        <v>1711. Parques y jardines</v>
      </c>
      <c r="W2810" s="45">
        <v>22</v>
      </c>
      <c r="X2810" s="45">
        <v>22199</v>
      </c>
    </row>
    <row r="2811" spans="1:24" x14ac:dyDescent="0.25">
      <c r="A2811" s="58">
        <v>220260019496</v>
      </c>
      <c r="B2811" s="59" t="s">
        <v>485</v>
      </c>
      <c r="C2811" s="60">
        <v>46171</v>
      </c>
      <c r="D2811" s="58">
        <v>22026000690</v>
      </c>
      <c r="E2811" s="59" t="s">
        <v>808</v>
      </c>
      <c r="F2811" s="61">
        <v>1108.24</v>
      </c>
      <c r="G2811" s="59" t="s">
        <v>2523</v>
      </c>
      <c r="H2811" s="59" t="s">
        <v>3011</v>
      </c>
      <c r="I2811" s="62">
        <v>300</v>
      </c>
      <c r="J2811" s="59" t="s">
        <v>455</v>
      </c>
      <c r="K2811" s="59" t="s">
        <v>455</v>
      </c>
      <c r="L2811" s="59" t="s">
        <v>473</v>
      </c>
      <c r="M2811" s="59" t="s">
        <v>457</v>
      </c>
      <c r="N2811" s="59" t="s">
        <v>458</v>
      </c>
      <c r="O2811" s="65" t="s">
        <v>280</v>
      </c>
      <c r="P2811" s="65" t="s">
        <v>3366</v>
      </c>
      <c r="Q2811" s="45" t="s">
        <v>396</v>
      </c>
      <c r="R2811" s="32" t="s">
        <v>231</v>
      </c>
      <c r="S2811" s="45" t="s">
        <v>262</v>
      </c>
      <c r="T2811" s="42" t="str">
        <f>VLOOKUP(Tabla1[[#This Row],[AREA]],Hoja1!A:B,2,FALSE)</f>
        <v>11. Salud pública y seguridad ciudadana</v>
      </c>
      <c r="U2811" s="45" t="s">
        <v>121</v>
      </c>
      <c r="V2811" s="42" t="str">
        <f>VLOOKUP(Tabla1[[#This Row],[PROGRAMA]],Hoja1!A:B,2,FALSE)</f>
        <v>1631. Limpieza viaria</v>
      </c>
      <c r="W2811" s="45">
        <v>21</v>
      </c>
      <c r="X2811" s="45">
        <v>214</v>
      </c>
    </row>
    <row r="2812" spans="1:24" x14ac:dyDescent="0.25">
      <c r="A2812" s="58">
        <v>220260012557</v>
      </c>
      <c r="B2812" s="59" t="s">
        <v>485</v>
      </c>
      <c r="C2812" s="60">
        <v>46132</v>
      </c>
      <c r="D2812" s="58">
        <v>22026002189</v>
      </c>
      <c r="E2812" s="59" t="s">
        <v>537</v>
      </c>
      <c r="F2812" s="61">
        <v>484.47</v>
      </c>
      <c r="G2812" s="59" t="s">
        <v>2523</v>
      </c>
      <c r="H2812" s="59" t="s">
        <v>4274</v>
      </c>
      <c r="I2812" s="62">
        <v>300</v>
      </c>
      <c r="J2812" s="59" t="s">
        <v>455</v>
      </c>
      <c r="K2812" s="59" t="s">
        <v>455</v>
      </c>
      <c r="L2812" s="59" t="s">
        <v>473</v>
      </c>
      <c r="M2812" s="59" t="s">
        <v>457</v>
      </c>
      <c r="N2812" s="59" t="s">
        <v>458</v>
      </c>
      <c r="O2812" s="65" t="s">
        <v>280</v>
      </c>
      <c r="P2812" s="65" t="s">
        <v>3366</v>
      </c>
      <c r="Q2812" s="45" t="s">
        <v>396</v>
      </c>
      <c r="R2812" s="32" t="s">
        <v>231</v>
      </c>
      <c r="S2812" s="45" t="s">
        <v>262</v>
      </c>
      <c r="T2812" s="42" t="str">
        <f>VLOOKUP(Tabla1[[#This Row],[AREA]],Hoja1!A:B,2,FALSE)</f>
        <v>11. Salud pública y seguridad ciudadana</v>
      </c>
      <c r="U2812" s="45" t="s">
        <v>112</v>
      </c>
      <c r="V2812" s="42" t="str">
        <f>VLOOKUP(Tabla1[[#This Row],[PROGRAMA]],Hoja1!A:B,2,FALSE)</f>
        <v>1361. Prevención y extinción de incencios</v>
      </c>
      <c r="W2812" s="45">
        <v>22</v>
      </c>
      <c r="X2812" s="45">
        <v>22199</v>
      </c>
    </row>
    <row r="2813" spans="1:24" x14ac:dyDescent="0.25">
      <c r="A2813" s="58">
        <v>220260017075</v>
      </c>
      <c r="B2813" s="59" t="s">
        <v>451</v>
      </c>
      <c r="C2813" s="60">
        <v>46161</v>
      </c>
      <c r="D2813" s="58">
        <v>22026002783</v>
      </c>
      <c r="E2813" s="59" t="s">
        <v>2701</v>
      </c>
      <c r="F2813" s="61">
        <v>95.59</v>
      </c>
      <c r="G2813" s="59" t="s">
        <v>2702</v>
      </c>
      <c r="H2813" s="59" t="s">
        <v>4275</v>
      </c>
      <c r="I2813" s="62">
        <v>220</v>
      </c>
      <c r="J2813" s="59" t="s">
        <v>455</v>
      </c>
      <c r="K2813" s="59" t="s">
        <v>455</v>
      </c>
      <c r="L2813" s="59" t="s">
        <v>473</v>
      </c>
      <c r="M2813" s="59" t="s">
        <v>467</v>
      </c>
      <c r="N2813" s="59" t="s">
        <v>468</v>
      </c>
      <c r="O2813" s="65" t="s">
        <v>281</v>
      </c>
      <c r="P2813" s="65" t="s">
        <v>3366</v>
      </c>
      <c r="Q2813" s="45" t="s">
        <v>396</v>
      </c>
      <c r="R2813" s="32" t="s">
        <v>231</v>
      </c>
      <c r="S2813" s="45" t="s">
        <v>75</v>
      </c>
      <c r="T2813" s="42" t="str">
        <f>VLOOKUP(Tabla1[[#This Row],[AREA]],Hoja1!A:B,2,FALSE)</f>
        <v>10. Personas mayores, familia y servicios sociales</v>
      </c>
      <c r="U2813" s="45" t="s">
        <v>132</v>
      </c>
      <c r="V2813" s="42" t="str">
        <f>VLOOKUP(Tabla1[[#This Row],[PROGRAMA]],Hoja1!A:B,2,FALSE)</f>
        <v>2312. Iniciativas sociales</v>
      </c>
      <c r="W2813" s="45">
        <v>22</v>
      </c>
      <c r="X2813" s="45">
        <v>22612</v>
      </c>
    </row>
    <row r="2814" spans="1:24" x14ac:dyDescent="0.25">
      <c r="A2814" s="58">
        <v>220260016055</v>
      </c>
      <c r="B2814" s="59" t="s">
        <v>451</v>
      </c>
      <c r="C2814" s="60">
        <v>46156</v>
      </c>
      <c r="D2814" s="58">
        <v>22026003773</v>
      </c>
      <c r="E2814" s="59" t="s">
        <v>2701</v>
      </c>
      <c r="F2814" s="61">
        <v>90.75</v>
      </c>
      <c r="G2814" s="59" t="s">
        <v>2702</v>
      </c>
      <c r="H2814" s="59" t="s">
        <v>4276</v>
      </c>
      <c r="I2814" s="62">
        <v>220</v>
      </c>
      <c r="J2814" s="59" t="s">
        <v>455</v>
      </c>
      <c r="K2814" s="59" t="s">
        <v>455</v>
      </c>
      <c r="L2814" s="59" t="s">
        <v>456</v>
      </c>
      <c r="M2814" s="59" t="s">
        <v>467</v>
      </c>
      <c r="N2814" s="59" t="s">
        <v>468</v>
      </c>
      <c r="O2814" s="65" t="s">
        <v>281</v>
      </c>
      <c r="P2814" s="65" t="s">
        <v>3366</v>
      </c>
      <c r="Q2814" s="45" t="s">
        <v>396</v>
      </c>
      <c r="R2814" s="32" t="s">
        <v>231</v>
      </c>
      <c r="S2814" s="45" t="s">
        <v>75</v>
      </c>
      <c r="T2814" s="42" t="str">
        <f>VLOOKUP(Tabla1[[#This Row],[AREA]],Hoja1!A:B,2,FALSE)</f>
        <v>10. Personas mayores, familia y servicios sociales</v>
      </c>
      <c r="U2814" s="45" t="s">
        <v>132</v>
      </c>
      <c r="V2814" s="42" t="str">
        <f>VLOOKUP(Tabla1[[#This Row],[PROGRAMA]],Hoja1!A:B,2,FALSE)</f>
        <v>2312. Iniciativas sociales</v>
      </c>
      <c r="W2814" s="45">
        <v>22</v>
      </c>
      <c r="X2814" s="45">
        <v>22612</v>
      </c>
    </row>
    <row r="2815" spans="1:24" x14ac:dyDescent="0.25">
      <c r="A2815" s="58">
        <v>220260015934</v>
      </c>
      <c r="B2815" s="59" t="s">
        <v>485</v>
      </c>
      <c r="C2815" s="60">
        <v>46154</v>
      </c>
      <c r="D2815" s="58">
        <v>22026000867</v>
      </c>
      <c r="E2815" s="59" t="s">
        <v>637</v>
      </c>
      <c r="F2815" s="61">
        <v>87.3</v>
      </c>
      <c r="G2815" s="59" t="s">
        <v>887</v>
      </c>
      <c r="H2815" s="59" t="s">
        <v>4277</v>
      </c>
      <c r="I2815" s="62">
        <v>300</v>
      </c>
      <c r="J2815" s="59" t="s">
        <v>455</v>
      </c>
      <c r="K2815" s="59" t="s">
        <v>455</v>
      </c>
      <c r="L2815" s="59" t="s">
        <v>473</v>
      </c>
      <c r="M2815" s="59" t="s">
        <v>457</v>
      </c>
      <c r="N2815" s="59" t="s">
        <v>458</v>
      </c>
      <c r="O2815" s="65" t="s">
        <v>280</v>
      </c>
      <c r="P2815" s="65" t="s">
        <v>3366</v>
      </c>
      <c r="Q2815" s="45" t="s">
        <v>396</v>
      </c>
      <c r="R2815" s="32" t="s">
        <v>231</v>
      </c>
      <c r="S2815" s="45" t="s">
        <v>68</v>
      </c>
      <c r="T2815" s="42" t="str">
        <f>VLOOKUP(Tabla1[[#This Row],[AREA]],Hoja1!A:B,2,FALSE)</f>
        <v>02. Urbanismo y vivienda</v>
      </c>
      <c r="U2815" s="45" t="s">
        <v>197</v>
      </c>
      <c r="V2815" s="42" t="str">
        <f>VLOOKUP(Tabla1[[#This Row],[PROGRAMA]],Hoja1!A:B,2,FALSE)</f>
        <v>9332. Mantenimiento de edificios e instalaciones municipales</v>
      </c>
      <c r="W2815" s="45">
        <v>21</v>
      </c>
      <c r="X2815" s="45">
        <v>213</v>
      </c>
    </row>
    <row r="2816" spans="1:24" x14ac:dyDescent="0.25">
      <c r="A2816" s="58">
        <v>220260018161</v>
      </c>
      <c r="B2816" s="59" t="s">
        <v>485</v>
      </c>
      <c r="C2816" s="60">
        <v>46168</v>
      </c>
      <c r="D2816" s="58">
        <v>22026000868</v>
      </c>
      <c r="E2816" s="59" t="s">
        <v>1199</v>
      </c>
      <c r="F2816" s="61">
        <v>87.14</v>
      </c>
      <c r="G2816" s="59" t="s">
        <v>2335</v>
      </c>
      <c r="H2816" s="59" t="s">
        <v>3281</v>
      </c>
      <c r="I2816" s="62">
        <v>300</v>
      </c>
      <c r="J2816" s="59" t="s">
        <v>455</v>
      </c>
      <c r="K2816" s="59" t="s">
        <v>455</v>
      </c>
      <c r="L2816" s="59" t="s">
        <v>473</v>
      </c>
      <c r="M2816" s="59" t="s">
        <v>457</v>
      </c>
      <c r="N2816" s="59" t="s">
        <v>458</v>
      </c>
      <c r="O2816" s="65" t="s">
        <v>280</v>
      </c>
      <c r="P2816" s="65" t="s">
        <v>3366</v>
      </c>
      <c r="Q2816" s="45" t="s">
        <v>396</v>
      </c>
      <c r="R2816" s="32" t="s">
        <v>231</v>
      </c>
      <c r="S2816" s="45" t="s">
        <v>68</v>
      </c>
      <c r="T2816" s="42" t="str">
        <f>VLOOKUP(Tabla1[[#This Row],[AREA]],Hoja1!A:B,2,FALSE)</f>
        <v>02. Urbanismo y vivienda</v>
      </c>
      <c r="U2816" s="45" t="s">
        <v>197</v>
      </c>
      <c r="V2816" s="42" t="str">
        <f>VLOOKUP(Tabla1[[#This Row],[PROGRAMA]],Hoja1!A:B,2,FALSE)</f>
        <v>9332. Mantenimiento de edificios e instalaciones municipales</v>
      </c>
      <c r="W2816" s="45">
        <v>21</v>
      </c>
      <c r="X2816" s="45">
        <v>212</v>
      </c>
    </row>
    <row r="2817" spans="1:24" x14ac:dyDescent="0.25">
      <c r="A2817" s="58">
        <v>220260018155</v>
      </c>
      <c r="B2817" s="59" t="s">
        <v>485</v>
      </c>
      <c r="C2817" s="60">
        <v>46168</v>
      </c>
      <c r="D2817" s="58">
        <v>22026000868</v>
      </c>
      <c r="E2817" s="59" t="s">
        <v>1199</v>
      </c>
      <c r="F2817" s="61">
        <v>82.13</v>
      </c>
      <c r="G2817" s="59" t="s">
        <v>2058</v>
      </c>
      <c r="H2817" s="59" t="s">
        <v>4278</v>
      </c>
      <c r="I2817" s="62">
        <v>300</v>
      </c>
      <c r="J2817" s="59" t="s">
        <v>455</v>
      </c>
      <c r="K2817" s="59" t="s">
        <v>455</v>
      </c>
      <c r="L2817" s="59" t="s">
        <v>473</v>
      </c>
      <c r="M2817" s="59" t="s">
        <v>457</v>
      </c>
      <c r="N2817" s="59" t="s">
        <v>458</v>
      </c>
      <c r="O2817" s="65" t="s">
        <v>280</v>
      </c>
      <c r="P2817" s="65" t="s">
        <v>3366</v>
      </c>
      <c r="Q2817" s="45" t="s">
        <v>396</v>
      </c>
      <c r="R2817" s="32" t="s">
        <v>231</v>
      </c>
      <c r="S2817" s="45" t="s">
        <v>68</v>
      </c>
      <c r="T2817" s="42" t="str">
        <f>VLOOKUP(Tabla1[[#This Row],[AREA]],Hoja1!A:B,2,FALSE)</f>
        <v>02. Urbanismo y vivienda</v>
      </c>
      <c r="U2817" s="45" t="s">
        <v>197</v>
      </c>
      <c r="V2817" s="42" t="str">
        <f>VLOOKUP(Tabla1[[#This Row],[PROGRAMA]],Hoja1!A:B,2,FALSE)</f>
        <v>9332. Mantenimiento de edificios e instalaciones municipales</v>
      </c>
      <c r="W2817" s="45">
        <v>21</v>
      </c>
      <c r="X2817" s="45">
        <v>212</v>
      </c>
    </row>
    <row r="2818" spans="1:24" x14ac:dyDescent="0.25">
      <c r="A2818" s="58">
        <v>220260011521</v>
      </c>
      <c r="B2818" s="59" t="s">
        <v>451</v>
      </c>
      <c r="C2818" s="60">
        <v>46121</v>
      </c>
      <c r="D2818" s="58">
        <v>22026003250</v>
      </c>
      <c r="E2818" s="59" t="s">
        <v>535</v>
      </c>
      <c r="F2818" s="61">
        <v>76.790000000000006</v>
      </c>
      <c r="G2818" s="59" t="s">
        <v>353</v>
      </c>
      <c r="H2818" s="59" t="s">
        <v>4279</v>
      </c>
      <c r="I2818" s="62">
        <v>220</v>
      </c>
      <c r="J2818" s="59" t="s">
        <v>455</v>
      </c>
      <c r="K2818" s="59" t="s">
        <v>455</v>
      </c>
      <c r="L2818" s="59" t="s">
        <v>473</v>
      </c>
      <c r="M2818" s="59" t="s">
        <v>467</v>
      </c>
      <c r="N2818" s="59" t="s">
        <v>468</v>
      </c>
      <c r="O2818" s="65" t="s">
        <v>281</v>
      </c>
      <c r="P2818" s="65" t="s">
        <v>3366</v>
      </c>
      <c r="Q2818" s="45" t="s">
        <v>396</v>
      </c>
      <c r="R2818" s="32" t="s">
        <v>231</v>
      </c>
      <c r="S2818" s="45" t="s">
        <v>69</v>
      </c>
      <c r="T2818" s="42" t="str">
        <f>VLOOKUP(Tabla1[[#This Row],[AREA]],Hoja1!A:B,2,FALSE)</f>
        <v>03. Participación ciudadana y deportes</v>
      </c>
      <c r="U2818" s="45" t="s">
        <v>192</v>
      </c>
      <c r="V2818" s="42" t="str">
        <f>VLOOKUP(Tabla1[[#This Row],[PROGRAMA]],Hoja1!A:B,2,FALSE)</f>
        <v>9241. Participación ciudadana</v>
      </c>
      <c r="W2818" s="45">
        <v>21</v>
      </c>
      <c r="X2818" s="45">
        <v>212</v>
      </c>
    </row>
    <row r="2819" spans="1:24" x14ac:dyDescent="0.25">
      <c r="A2819" s="58">
        <v>220260018205</v>
      </c>
      <c r="B2819" s="59" t="s">
        <v>485</v>
      </c>
      <c r="C2819" s="60">
        <v>46168</v>
      </c>
      <c r="D2819" s="58">
        <v>22026002020</v>
      </c>
      <c r="E2819" s="59" t="s">
        <v>4229</v>
      </c>
      <c r="F2819" s="61">
        <v>76.23</v>
      </c>
      <c r="G2819" s="59" t="s">
        <v>1403</v>
      </c>
      <c r="H2819" s="59" t="s">
        <v>4280</v>
      </c>
      <c r="I2819" s="62">
        <v>300</v>
      </c>
      <c r="J2819" s="59" t="s">
        <v>455</v>
      </c>
      <c r="K2819" s="59" t="s">
        <v>455</v>
      </c>
      <c r="L2819" s="59" t="s">
        <v>473</v>
      </c>
      <c r="M2819" s="59" t="s">
        <v>457</v>
      </c>
      <c r="N2819" s="59" t="s">
        <v>458</v>
      </c>
      <c r="O2819" s="65" t="s">
        <v>280</v>
      </c>
      <c r="P2819" s="65" t="s">
        <v>3366</v>
      </c>
      <c r="Q2819" s="45" t="s">
        <v>396</v>
      </c>
      <c r="R2819" s="32" t="s">
        <v>231</v>
      </c>
      <c r="S2819" s="45" t="s">
        <v>75</v>
      </c>
      <c r="T2819" s="42" t="str">
        <f>VLOOKUP(Tabla1[[#This Row],[AREA]],Hoja1!A:B,2,FALSE)</f>
        <v>10. Personas mayores, familia y servicios sociales</v>
      </c>
      <c r="U2819" s="45" t="s">
        <v>136</v>
      </c>
      <c r="V2819" s="42" t="str">
        <f>VLOOKUP(Tabla1[[#This Row],[PROGRAMA]],Hoja1!A:B,2,FALSE)</f>
        <v>2315. Políticas de Igualdad e infancia</v>
      </c>
      <c r="W2819" s="45">
        <v>21</v>
      </c>
      <c r="X2819" s="45">
        <v>212</v>
      </c>
    </row>
    <row r="2820" spans="1:24" x14ac:dyDescent="0.25">
      <c r="A2820" s="58">
        <v>220260023979</v>
      </c>
      <c r="B2820" s="59" t="s">
        <v>729</v>
      </c>
      <c r="C2820" s="60">
        <v>46184</v>
      </c>
      <c r="D2820" s="58">
        <v>22026004275</v>
      </c>
      <c r="E2820" s="59" t="s">
        <v>880</v>
      </c>
      <c r="F2820" s="61">
        <v>3684.45</v>
      </c>
      <c r="G2820" s="59" t="s">
        <v>4281</v>
      </c>
      <c r="H2820" s="59" t="s">
        <v>4282</v>
      </c>
      <c r="I2820" s="62">
        <v>240</v>
      </c>
      <c r="J2820" s="59" t="s">
        <v>523</v>
      </c>
      <c r="K2820" s="59" t="s">
        <v>455</v>
      </c>
      <c r="L2820" s="59" t="s">
        <v>456</v>
      </c>
      <c r="M2820" s="59" t="s">
        <v>467</v>
      </c>
      <c r="N2820" s="59" t="s">
        <v>468</v>
      </c>
      <c r="O2820" s="65" t="s">
        <v>281</v>
      </c>
      <c r="P2820" s="65" t="s">
        <v>3366</v>
      </c>
      <c r="Q2820" s="45" t="s">
        <v>397</v>
      </c>
      <c r="R2820" s="32" t="s">
        <v>232</v>
      </c>
      <c r="S2820" s="45" t="s">
        <v>68</v>
      </c>
      <c r="T2820" s="42" t="str">
        <f>VLOOKUP(Tabla1[[#This Row],[AREA]],Hoja1!A:B,2,FALSE)</f>
        <v>02. Urbanismo y vivienda</v>
      </c>
      <c r="U2820" s="45" t="s">
        <v>115</v>
      </c>
      <c r="V2820" s="42" t="str">
        <f>VLOOKUP(Tabla1[[#This Row],[PROGRAMA]],Hoja1!A:B,2,FALSE)</f>
        <v>1511. Planficación y gestión del urbanismo</v>
      </c>
      <c r="W2820" s="45">
        <v>60</v>
      </c>
      <c r="X2820" s="45">
        <v>609</v>
      </c>
    </row>
    <row r="2821" spans="1:24" x14ac:dyDescent="0.25">
      <c r="A2821" s="58">
        <v>220260019572</v>
      </c>
      <c r="B2821" s="59" t="s">
        <v>485</v>
      </c>
      <c r="C2821" s="60">
        <v>46171</v>
      </c>
      <c r="D2821" s="58">
        <v>22026002189</v>
      </c>
      <c r="E2821" s="59" t="s">
        <v>537</v>
      </c>
      <c r="F2821" s="61">
        <v>396.17</v>
      </c>
      <c r="G2821" s="59" t="s">
        <v>2523</v>
      </c>
      <c r="H2821" s="59" t="s">
        <v>4283</v>
      </c>
      <c r="I2821" s="62">
        <v>300</v>
      </c>
      <c r="J2821" s="59" t="s">
        <v>455</v>
      </c>
      <c r="K2821" s="59" t="s">
        <v>455</v>
      </c>
      <c r="L2821" s="59" t="s">
        <v>473</v>
      </c>
      <c r="M2821" s="59" t="s">
        <v>457</v>
      </c>
      <c r="N2821" s="59" t="s">
        <v>458</v>
      </c>
      <c r="O2821" s="65" t="s">
        <v>280</v>
      </c>
      <c r="P2821" s="65" t="s">
        <v>3366</v>
      </c>
      <c r="Q2821" s="45" t="s">
        <v>396</v>
      </c>
      <c r="R2821" s="32" t="s">
        <v>231</v>
      </c>
      <c r="S2821" s="45" t="s">
        <v>262</v>
      </c>
      <c r="T2821" s="42" t="str">
        <f>VLOOKUP(Tabla1[[#This Row],[AREA]],Hoja1!A:B,2,FALSE)</f>
        <v>11. Salud pública y seguridad ciudadana</v>
      </c>
      <c r="U2821" s="45" t="s">
        <v>112</v>
      </c>
      <c r="V2821" s="42" t="str">
        <f>VLOOKUP(Tabla1[[#This Row],[PROGRAMA]],Hoja1!A:B,2,FALSE)</f>
        <v>1361. Prevención y extinción de incencios</v>
      </c>
      <c r="W2821" s="45">
        <v>22</v>
      </c>
      <c r="X2821" s="45">
        <v>22199</v>
      </c>
    </row>
    <row r="2822" spans="1:24" x14ac:dyDescent="0.25">
      <c r="A2822" s="58">
        <v>220260016452</v>
      </c>
      <c r="B2822" s="59" t="s">
        <v>485</v>
      </c>
      <c r="C2822" s="60">
        <v>46157</v>
      </c>
      <c r="D2822" s="58">
        <v>22026002243</v>
      </c>
      <c r="E2822" s="59" t="s">
        <v>2611</v>
      </c>
      <c r="F2822" s="61">
        <v>334.86</v>
      </c>
      <c r="G2822" s="59" t="s">
        <v>2523</v>
      </c>
      <c r="H2822" s="59" t="s">
        <v>4284</v>
      </c>
      <c r="I2822" s="62">
        <v>300</v>
      </c>
      <c r="J2822" s="59" t="s">
        <v>455</v>
      </c>
      <c r="K2822" s="59" t="s">
        <v>455</v>
      </c>
      <c r="L2822" s="59" t="s">
        <v>473</v>
      </c>
      <c r="M2822" s="59" t="s">
        <v>457</v>
      </c>
      <c r="N2822" s="59" t="s">
        <v>458</v>
      </c>
      <c r="O2822" s="65" t="s">
        <v>280</v>
      </c>
      <c r="P2822" s="65" t="s">
        <v>3366</v>
      </c>
      <c r="Q2822" s="45" t="s">
        <v>396</v>
      </c>
      <c r="R2822" s="32" t="s">
        <v>231</v>
      </c>
      <c r="S2822" s="45" t="s">
        <v>262</v>
      </c>
      <c r="T2822" s="42" t="str">
        <f>VLOOKUP(Tabla1[[#This Row],[AREA]],Hoja1!A:B,2,FALSE)</f>
        <v>11. Salud pública y seguridad ciudadana</v>
      </c>
      <c r="U2822" s="45" t="s">
        <v>106</v>
      </c>
      <c r="V2822" s="42" t="str">
        <f>VLOOKUP(Tabla1[[#This Row],[PROGRAMA]],Hoja1!A:B,2,FALSE)</f>
        <v>1321. Policía municipal</v>
      </c>
      <c r="W2822" s="45">
        <v>21</v>
      </c>
      <c r="X2822" s="45">
        <v>214</v>
      </c>
    </row>
    <row r="2823" spans="1:24" x14ac:dyDescent="0.25">
      <c r="A2823" s="58">
        <v>220260012531</v>
      </c>
      <c r="B2823" s="59" t="s">
        <v>485</v>
      </c>
      <c r="C2823" s="60">
        <v>46132</v>
      </c>
      <c r="D2823" s="58">
        <v>22026001282</v>
      </c>
      <c r="E2823" s="59" t="s">
        <v>2455</v>
      </c>
      <c r="F2823" s="61">
        <v>311.74</v>
      </c>
      <c r="G2823" s="59" t="s">
        <v>2523</v>
      </c>
      <c r="H2823" s="59" t="s">
        <v>4285</v>
      </c>
      <c r="I2823" s="62">
        <v>300</v>
      </c>
      <c r="J2823" s="59" t="s">
        <v>455</v>
      </c>
      <c r="K2823" s="59" t="s">
        <v>455</v>
      </c>
      <c r="L2823" s="59" t="s">
        <v>473</v>
      </c>
      <c r="M2823" s="59" t="s">
        <v>457</v>
      </c>
      <c r="N2823" s="59" t="s">
        <v>458</v>
      </c>
      <c r="O2823" s="65" t="s">
        <v>280</v>
      </c>
      <c r="P2823" s="65" t="s">
        <v>3366</v>
      </c>
      <c r="Q2823" s="45" t="s">
        <v>396</v>
      </c>
      <c r="R2823" s="32" t="s">
        <v>231</v>
      </c>
      <c r="S2823" s="45" t="s">
        <v>72</v>
      </c>
      <c r="T2823" s="42" t="str">
        <f>VLOOKUP(Tabla1[[#This Row],[AREA]],Hoja1!A:B,2,FALSE)</f>
        <v>07. Medio ambiente</v>
      </c>
      <c r="U2823" s="45" t="s">
        <v>126</v>
      </c>
      <c r="V2823" s="42" t="str">
        <f>VLOOKUP(Tabla1[[#This Row],[PROGRAMA]],Hoja1!A:B,2,FALSE)</f>
        <v>1711. Parques y jardines</v>
      </c>
      <c r="W2823" s="45">
        <v>21</v>
      </c>
      <c r="X2823" s="45">
        <v>214</v>
      </c>
    </row>
    <row r="2824" spans="1:24" x14ac:dyDescent="0.25">
      <c r="A2824" s="58">
        <v>220260019572</v>
      </c>
      <c r="B2824" s="59" t="s">
        <v>485</v>
      </c>
      <c r="C2824" s="60">
        <v>46171</v>
      </c>
      <c r="D2824" s="58">
        <v>22026003642</v>
      </c>
      <c r="E2824" s="59" t="s">
        <v>537</v>
      </c>
      <c r="F2824" s="61">
        <v>173.11</v>
      </c>
      <c r="G2824" s="59" t="s">
        <v>2523</v>
      </c>
      <c r="H2824" s="59" t="s">
        <v>4283</v>
      </c>
      <c r="I2824" s="62">
        <v>300</v>
      </c>
      <c r="J2824" s="59" t="s">
        <v>455</v>
      </c>
      <c r="K2824" s="59" t="s">
        <v>455</v>
      </c>
      <c r="L2824" s="59" t="s">
        <v>473</v>
      </c>
      <c r="M2824" s="59" t="s">
        <v>457</v>
      </c>
      <c r="N2824" s="59" t="s">
        <v>458</v>
      </c>
      <c r="O2824" s="65" t="s">
        <v>280</v>
      </c>
      <c r="P2824" s="65" t="s">
        <v>3366</v>
      </c>
      <c r="Q2824" s="45" t="s">
        <v>396</v>
      </c>
      <c r="R2824" s="32" t="s">
        <v>231</v>
      </c>
      <c r="S2824" s="45" t="s">
        <v>262</v>
      </c>
      <c r="T2824" s="42" t="str">
        <f>VLOOKUP(Tabla1[[#This Row],[AREA]],Hoja1!A:B,2,FALSE)</f>
        <v>11. Salud pública y seguridad ciudadana</v>
      </c>
      <c r="U2824" s="45" t="s">
        <v>112</v>
      </c>
      <c r="V2824" s="42" t="str">
        <f>VLOOKUP(Tabla1[[#This Row],[PROGRAMA]],Hoja1!A:B,2,FALSE)</f>
        <v>1361. Prevención y extinción de incencios</v>
      </c>
      <c r="W2824" s="45">
        <v>22</v>
      </c>
      <c r="X2824" s="45">
        <v>22199</v>
      </c>
    </row>
    <row r="2825" spans="1:24" x14ac:dyDescent="0.25">
      <c r="A2825" s="58">
        <v>220260012449</v>
      </c>
      <c r="B2825" s="59" t="s">
        <v>485</v>
      </c>
      <c r="C2825" s="60">
        <v>46132</v>
      </c>
      <c r="D2825" s="58">
        <v>22026000689</v>
      </c>
      <c r="E2825" s="59" t="s">
        <v>971</v>
      </c>
      <c r="F2825" s="61">
        <v>1443.53</v>
      </c>
      <c r="G2825" s="59" t="s">
        <v>3150</v>
      </c>
      <c r="H2825" s="59" t="s">
        <v>2622</v>
      </c>
      <c r="I2825" s="62">
        <v>300</v>
      </c>
      <c r="J2825" s="59" t="s">
        <v>455</v>
      </c>
      <c r="K2825" s="59" t="s">
        <v>455</v>
      </c>
      <c r="L2825" s="59" t="s">
        <v>473</v>
      </c>
      <c r="M2825" s="59" t="s">
        <v>457</v>
      </c>
      <c r="N2825" s="59" t="s">
        <v>458</v>
      </c>
      <c r="O2825" s="65" t="s">
        <v>280</v>
      </c>
      <c r="P2825" s="65" t="s">
        <v>3366</v>
      </c>
      <c r="Q2825" s="45" t="s">
        <v>396</v>
      </c>
      <c r="R2825" s="32" t="s">
        <v>231</v>
      </c>
      <c r="S2825" s="45" t="s">
        <v>262</v>
      </c>
      <c r="T2825" s="42" t="str">
        <f>VLOOKUP(Tabla1[[#This Row],[AREA]],Hoja1!A:B,2,FALSE)</f>
        <v>11. Salud pública y seguridad ciudadana</v>
      </c>
      <c r="U2825" s="45" t="s">
        <v>118</v>
      </c>
      <c r="V2825" s="42" t="str">
        <f>VLOOKUP(Tabla1[[#This Row],[PROGRAMA]],Hoja1!A:B,2,FALSE)</f>
        <v>1621. Recogida de residuos</v>
      </c>
      <c r="W2825" s="45">
        <v>21</v>
      </c>
      <c r="X2825" s="45">
        <v>214</v>
      </c>
    </row>
    <row r="2826" spans="1:24" x14ac:dyDescent="0.25">
      <c r="A2826" s="58">
        <v>220239000448</v>
      </c>
      <c r="B2826" s="59" t="s">
        <v>451</v>
      </c>
      <c r="C2826" s="60">
        <v>46150</v>
      </c>
      <c r="D2826" s="58">
        <v>22025001672</v>
      </c>
      <c r="E2826" s="59" t="s">
        <v>1681</v>
      </c>
      <c r="F2826" s="61">
        <v>3100.6</v>
      </c>
      <c r="G2826" s="59" t="s">
        <v>906</v>
      </c>
      <c r="H2826" s="59" t="s">
        <v>4286</v>
      </c>
      <c r="I2826" s="62">
        <v>220</v>
      </c>
      <c r="J2826" s="59" t="s">
        <v>908</v>
      </c>
      <c r="K2826" s="59" t="s">
        <v>908</v>
      </c>
      <c r="L2826" s="59" t="s">
        <v>463</v>
      </c>
      <c r="M2826" s="59" t="s">
        <v>457</v>
      </c>
      <c r="N2826" s="59" t="s">
        <v>458</v>
      </c>
      <c r="O2826" s="65" t="s">
        <v>276</v>
      </c>
      <c r="P2826" s="65" t="s">
        <v>3366</v>
      </c>
      <c r="Q2826" s="45" t="s">
        <v>397</v>
      </c>
      <c r="R2826" s="32" t="s">
        <v>232</v>
      </c>
      <c r="S2826" s="45" t="s">
        <v>262</v>
      </c>
      <c r="T2826" s="42" t="str">
        <f>VLOOKUP(Tabla1[[#This Row],[AREA]],Hoja1!A:B,2,FALSE)</f>
        <v>11. Salud pública y seguridad ciudadana</v>
      </c>
      <c r="U2826" s="45" t="s">
        <v>106</v>
      </c>
      <c r="V2826" s="42" t="str">
        <f>VLOOKUP(Tabla1[[#This Row],[PROGRAMA]],Hoja1!A:B,2,FALSE)</f>
        <v>1321. Policía municipal</v>
      </c>
      <c r="W2826" s="45">
        <v>62</v>
      </c>
      <c r="X2826" s="45">
        <v>626</v>
      </c>
    </row>
    <row r="2827" spans="1:24" x14ac:dyDescent="0.25">
      <c r="A2827" s="58">
        <v>220260016853</v>
      </c>
      <c r="B2827" s="59" t="s">
        <v>451</v>
      </c>
      <c r="C2827" s="60">
        <v>46160</v>
      </c>
      <c r="D2827" s="58">
        <v>22026003856</v>
      </c>
      <c r="E2827" s="59" t="s">
        <v>813</v>
      </c>
      <c r="F2827" s="61">
        <v>73.510000000000005</v>
      </c>
      <c r="G2827" s="59" t="s">
        <v>329</v>
      </c>
      <c r="H2827" s="59" t="s">
        <v>4287</v>
      </c>
      <c r="I2827" s="62">
        <v>220</v>
      </c>
      <c r="J2827" s="59" t="s">
        <v>455</v>
      </c>
      <c r="K2827" s="59" t="s">
        <v>455</v>
      </c>
      <c r="L2827" s="59" t="s">
        <v>456</v>
      </c>
      <c r="M2827" s="59" t="s">
        <v>467</v>
      </c>
      <c r="N2827" s="59" t="s">
        <v>468</v>
      </c>
      <c r="O2827" s="65" t="s">
        <v>281</v>
      </c>
      <c r="P2827" s="65" t="s">
        <v>3366</v>
      </c>
      <c r="Q2827" s="45" t="s">
        <v>396</v>
      </c>
      <c r="R2827" s="32" t="s">
        <v>231</v>
      </c>
      <c r="S2827" s="45" t="s">
        <v>75</v>
      </c>
      <c r="T2827" s="42" t="str">
        <f>VLOOKUP(Tabla1[[#This Row],[AREA]],Hoja1!A:B,2,FALSE)</f>
        <v>10. Personas mayores, familia y servicios sociales</v>
      </c>
      <c r="U2827" s="45" t="s">
        <v>132</v>
      </c>
      <c r="V2827" s="42" t="str">
        <f>VLOOKUP(Tabla1[[#This Row],[PROGRAMA]],Hoja1!A:B,2,FALSE)</f>
        <v>2312. Iniciativas sociales</v>
      </c>
      <c r="W2827" s="45">
        <v>22</v>
      </c>
      <c r="X2827" s="45">
        <v>22699</v>
      </c>
    </row>
    <row r="2828" spans="1:24" x14ac:dyDescent="0.25">
      <c r="A2828" s="58">
        <v>220260011539</v>
      </c>
      <c r="B2828" s="59" t="s">
        <v>451</v>
      </c>
      <c r="C2828" s="60">
        <v>46121</v>
      </c>
      <c r="D2828" s="58">
        <v>22026003311</v>
      </c>
      <c r="E2828" s="59" t="s">
        <v>581</v>
      </c>
      <c r="F2828" s="61">
        <v>69.95</v>
      </c>
      <c r="G2828" s="59" t="s">
        <v>290</v>
      </c>
      <c r="H2828" s="59" t="s">
        <v>4288</v>
      </c>
      <c r="I2828" s="62">
        <v>220</v>
      </c>
      <c r="J2828" s="59" t="s">
        <v>455</v>
      </c>
      <c r="K2828" s="59" t="s">
        <v>455</v>
      </c>
      <c r="L2828" s="59" t="s">
        <v>456</v>
      </c>
      <c r="M2828" s="59" t="s">
        <v>467</v>
      </c>
      <c r="N2828" s="59" t="s">
        <v>468</v>
      </c>
      <c r="O2828" s="65" t="s">
        <v>281</v>
      </c>
      <c r="P2828" s="65" t="s">
        <v>3366</v>
      </c>
      <c r="Q2828" s="45" t="s">
        <v>396</v>
      </c>
      <c r="R2828" s="32" t="s">
        <v>231</v>
      </c>
      <c r="S2828" s="45" t="s">
        <v>262</v>
      </c>
      <c r="T2828" s="42" t="str">
        <f>VLOOKUP(Tabla1[[#This Row],[AREA]],Hoja1!A:B,2,FALSE)</f>
        <v>11. Salud pública y seguridad ciudadana</v>
      </c>
      <c r="U2828" s="45" t="s">
        <v>112</v>
      </c>
      <c r="V2828" s="42" t="str">
        <f>VLOOKUP(Tabla1[[#This Row],[PROGRAMA]],Hoja1!A:B,2,FALSE)</f>
        <v>1361. Prevención y extinción de incencios</v>
      </c>
      <c r="W2828" s="45">
        <v>21</v>
      </c>
      <c r="X2828" s="45">
        <v>213</v>
      </c>
    </row>
    <row r="2829" spans="1:24" x14ac:dyDescent="0.25">
      <c r="A2829" s="58">
        <v>220260012355</v>
      </c>
      <c r="B2829" s="59" t="s">
        <v>485</v>
      </c>
      <c r="C2829" s="60">
        <v>46132</v>
      </c>
      <c r="D2829" s="58">
        <v>22026000689</v>
      </c>
      <c r="E2829" s="59" t="s">
        <v>971</v>
      </c>
      <c r="F2829" s="61">
        <v>1392.71</v>
      </c>
      <c r="G2829" s="59" t="s">
        <v>3150</v>
      </c>
      <c r="H2829" s="59" t="s">
        <v>2622</v>
      </c>
      <c r="I2829" s="62">
        <v>300</v>
      </c>
      <c r="J2829" s="59" t="s">
        <v>455</v>
      </c>
      <c r="K2829" s="59" t="s">
        <v>455</v>
      </c>
      <c r="L2829" s="59" t="s">
        <v>473</v>
      </c>
      <c r="M2829" s="59" t="s">
        <v>457</v>
      </c>
      <c r="N2829" s="59" t="s">
        <v>458</v>
      </c>
      <c r="O2829" s="65" t="s">
        <v>280</v>
      </c>
      <c r="P2829" s="65" t="s">
        <v>3366</v>
      </c>
      <c r="Q2829" s="45" t="s">
        <v>396</v>
      </c>
      <c r="R2829" s="32" t="s">
        <v>231</v>
      </c>
      <c r="S2829" s="45" t="s">
        <v>262</v>
      </c>
      <c r="T2829" s="42" t="str">
        <f>VLOOKUP(Tabla1[[#This Row],[AREA]],Hoja1!A:B,2,FALSE)</f>
        <v>11. Salud pública y seguridad ciudadana</v>
      </c>
      <c r="U2829" s="45" t="s">
        <v>118</v>
      </c>
      <c r="V2829" s="42" t="str">
        <f>VLOOKUP(Tabla1[[#This Row],[PROGRAMA]],Hoja1!A:B,2,FALSE)</f>
        <v>1621. Recogida de residuos</v>
      </c>
      <c r="W2829" s="45">
        <v>21</v>
      </c>
      <c r="X2829" s="45">
        <v>214</v>
      </c>
    </row>
    <row r="2830" spans="1:24" x14ac:dyDescent="0.25">
      <c r="A2830" s="58">
        <v>220260015892</v>
      </c>
      <c r="B2830" s="59" t="s">
        <v>485</v>
      </c>
      <c r="C2830" s="60">
        <v>46154</v>
      </c>
      <c r="D2830" s="58">
        <v>22026000689</v>
      </c>
      <c r="E2830" s="59" t="s">
        <v>971</v>
      </c>
      <c r="F2830" s="61">
        <v>1280.18</v>
      </c>
      <c r="G2830" s="59" t="s">
        <v>3150</v>
      </c>
      <c r="H2830" s="59" t="s">
        <v>2622</v>
      </c>
      <c r="I2830" s="62">
        <v>300</v>
      </c>
      <c r="J2830" s="59" t="s">
        <v>455</v>
      </c>
      <c r="K2830" s="59" t="s">
        <v>455</v>
      </c>
      <c r="L2830" s="59" t="s">
        <v>473</v>
      </c>
      <c r="M2830" s="59" t="s">
        <v>457</v>
      </c>
      <c r="N2830" s="59" t="s">
        <v>458</v>
      </c>
      <c r="O2830" s="65" t="s">
        <v>280</v>
      </c>
      <c r="P2830" s="65" t="s">
        <v>3366</v>
      </c>
      <c r="Q2830" s="45" t="s">
        <v>396</v>
      </c>
      <c r="R2830" s="32" t="s">
        <v>231</v>
      </c>
      <c r="S2830" s="45" t="s">
        <v>262</v>
      </c>
      <c r="T2830" s="42" t="str">
        <f>VLOOKUP(Tabla1[[#This Row],[AREA]],Hoja1!A:B,2,FALSE)</f>
        <v>11. Salud pública y seguridad ciudadana</v>
      </c>
      <c r="U2830" s="45" t="s">
        <v>118</v>
      </c>
      <c r="V2830" s="42" t="str">
        <f>VLOOKUP(Tabla1[[#This Row],[PROGRAMA]],Hoja1!A:B,2,FALSE)</f>
        <v>1621. Recogida de residuos</v>
      </c>
      <c r="W2830" s="45">
        <v>21</v>
      </c>
      <c r="X2830" s="45">
        <v>214</v>
      </c>
    </row>
    <row r="2831" spans="1:24" x14ac:dyDescent="0.25">
      <c r="A2831" s="58">
        <v>220260016510</v>
      </c>
      <c r="B2831" s="59" t="s">
        <v>485</v>
      </c>
      <c r="C2831" s="60">
        <v>46157</v>
      </c>
      <c r="D2831" s="58">
        <v>22026000689</v>
      </c>
      <c r="E2831" s="59" t="s">
        <v>971</v>
      </c>
      <c r="F2831" s="61">
        <v>1046.6500000000001</v>
      </c>
      <c r="G2831" s="59" t="s">
        <v>3150</v>
      </c>
      <c r="H2831" s="59" t="s">
        <v>2622</v>
      </c>
      <c r="I2831" s="62">
        <v>300</v>
      </c>
      <c r="J2831" s="59" t="s">
        <v>455</v>
      </c>
      <c r="K2831" s="59" t="s">
        <v>455</v>
      </c>
      <c r="L2831" s="59" t="s">
        <v>473</v>
      </c>
      <c r="M2831" s="59" t="s">
        <v>457</v>
      </c>
      <c r="N2831" s="59" t="s">
        <v>458</v>
      </c>
      <c r="O2831" s="65" t="s">
        <v>280</v>
      </c>
      <c r="P2831" s="65" t="s">
        <v>3366</v>
      </c>
      <c r="Q2831" s="45" t="s">
        <v>396</v>
      </c>
      <c r="R2831" s="32" t="s">
        <v>231</v>
      </c>
      <c r="S2831" s="45" t="s">
        <v>262</v>
      </c>
      <c r="T2831" s="42" t="str">
        <f>VLOOKUP(Tabla1[[#This Row],[AREA]],Hoja1!A:B,2,FALSE)</f>
        <v>11. Salud pública y seguridad ciudadana</v>
      </c>
      <c r="U2831" s="45" t="s">
        <v>118</v>
      </c>
      <c r="V2831" s="42" t="str">
        <f>VLOOKUP(Tabla1[[#This Row],[PROGRAMA]],Hoja1!A:B,2,FALSE)</f>
        <v>1621. Recogida de residuos</v>
      </c>
      <c r="W2831" s="45">
        <v>21</v>
      </c>
      <c r="X2831" s="45">
        <v>214</v>
      </c>
    </row>
    <row r="2832" spans="1:24" x14ac:dyDescent="0.25">
      <c r="A2832" s="58">
        <v>220260012447</v>
      </c>
      <c r="B2832" s="59" t="s">
        <v>485</v>
      </c>
      <c r="C2832" s="60">
        <v>46132</v>
      </c>
      <c r="D2832" s="58">
        <v>22026000689</v>
      </c>
      <c r="E2832" s="59" t="s">
        <v>971</v>
      </c>
      <c r="F2832" s="61">
        <v>896.61</v>
      </c>
      <c r="G2832" s="59" t="s">
        <v>3150</v>
      </c>
      <c r="H2832" s="59" t="s">
        <v>2622</v>
      </c>
      <c r="I2832" s="62">
        <v>300</v>
      </c>
      <c r="J2832" s="59" t="s">
        <v>455</v>
      </c>
      <c r="K2832" s="59" t="s">
        <v>455</v>
      </c>
      <c r="L2832" s="59" t="s">
        <v>473</v>
      </c>
      <c r="M2832" s="59" t="s">
        <v>457</v>
      </c>
      <c r="N2832" s="59" t="s">
        <v>458</v>
      </c>
      <c r="O2832" s="65" t="s">
        <v>280</v>
      </c>
      <c r="P2832" s="65" t="s">
        <v>3366</v>
      </c>
      <c r="Q2832" s="45" t="s">
        <v>396</v>
      </c>
      <c r="R2832" s="32" t="s">
        <v>231</v>
      </c>
      <c r="S2832" s="45" t="s">
        <v>262</v>
      </c>
      <c r="T2832" s="42" t="str">
        <f>VLOOKUP(Tabla1[[#This Row],[AREA]],Hoja1!A:B,2,FALSE)</f>
        <v>11. Salud pública y seguridad ciudadana</v>
      </c>
      <c r="U2832" s="45" t="s">
        <v>118</v>
      </c>
      <c r="V2832" s="42" t="str">
        <f>VLOOKUP(Tabla1[[#This Row],[PROGRAMA]],Hoja1!A:B,2,FALSE)</f>
        <v>1621. Recogida de residuos</v>
      </c>
      <c r="W2832" s="45">
        <v>21</v>
      </c>
      <c r="X2832" s="45">
        <v>214</v>
      </c>
    </row>
    <row r="2833" spans="1:24" x14ac:dyDescent="0.25">
      <c r="A2833" s="58">
        <v>220260016506</v>
      </c>
      <c r="B2833" s="59" t="s">
        <v>485</v>
      </c>
      <c r="C2833" s="60">
        <v>46157</v>
      </c>
      <c r="D2833" s="58">
        <v>22026000689</v>
      </c>
      <c r="E2833" s="59" t="s">
        <v>971</v>
      </c>
      <c r="F2833" s="61">
        <v>425.92</v>
      </c>
      <c r="G2833" s="59" t="s">
        <v>3150</v>
      </c>
      <c r="H2833" s="59" t="s">
        <v>2622</v>
      </c>
      <c r="I2833" s="62">
        <v>300</v>
      </c>
      <c r="J2833" s="59" t="s">
        <v>455</v>
      </c>
      <c r="K2833" s="59" t="s">
        <v>455</v>
      </c>
      <c r="L2833" s="59" t="s">
        <v>473</v>
      </c>
      <c r="M2833" s="59" t="s">
        <v>457</v>
      </c>
      <c r="N2833" s="59" t="s">
        <v>458</v>
      </c>
      <c r="O2833" s="65" t="s">
        <v>280</v>
      </c>
      <c r="P2833" s="65" t="s">
        <v>3366</v>
      </c>
      <c r="Q2833" s="45" t="s">
        <v>396</v>
      </c>
      <c r="R2833" s="32" t="s">
        <v>231</v>
      </c>
      <c r="S2833" s="45" t="s">
        <v>262</v>
      </c>
      <c r="T2833" s="42" t="str">
        <f>VLOOKUP(Tabla1[[#This Row],[AREA]],Hoja1!A:B,2,FALSE)</f>
        <v>11. Salud pública y seguridad ciudadana</v>
      </c>
      <c r="U2833" s="45" t="s">
        <v>118</v>
      </c>
      <c r="V2833" s="42" t="str">
        <f>VLOOKUP(Tabla1[[#This Row],[PROGRAMA]],Hoja1!A:B,2,FALSE)</f>
        <v>1621. Recogida de residuos</v>
      </c>
      <c r="W2833" s="45">
        <v>21</v>
      </c>
      <c r="X2833" s="45">
        <v>214</v>
      </c>
    </row>
    <row r="2834" spans="1:24" x14ac:dyDescent="0.25">
      <c r="A2834" s="58">
        <v>220260012405</v>
      </c>
      <c r="B2834" s="59" t="s">
        <v>485</v>
      </c>
      <c r="C2834" s="60">
        <v>46132</v>
      </c>
      <c r="D2834" s="58">
        <v>22026000689</v>
      </c>
      <c r="E2834" s="59" t="s">
        <v>971</v>
      </c>
      <c r="F2834" s="61">
        <v>313.39</v>
      </c>
      <c r="G2834" s="59" t="s">
        <v>3150</v>
      </c>
      <c r="H2834" s="59" t="s">
        <v>2622</v>
      </c>
      <c r="I2834" s="62">
        <v>300</v>
      </c>
      <c r="J2834" s="59" t="s">
        <v>455</v>
      </c>
      <c r="K2834" s="59" t="s">
        <v>455</v>
      </c>
      <c r="L2834" s="59" t="s">
        <v>473</v>
      </c>
      <c r="M2834" s="59" t="s">
        <v>457</v>
      </c>
      <c r="N2834" s="59" t="s">
        <v>458</v>
      </c>
      <c r="O2834" s="65" t="s">
        <v>280</v>
      </c>
      <c r="P2834" s="65" t="s">
        <v>3366</v>
      </c>
      <c r="Q2834" s="45" t="s">
        <v>396</v>
      </c>
      <c r="R2834" s="32" t="s">
        <v>231</v>
      </c>
      <c r="S2834" s="45" t="s">
        <v>262</v>
      </c>
      <c r="T2834" s="42" t="str">
        <f>VLOOKUP(Tabla1[[#This Row],[AREA]],Hoja1!A:B,2,FALSE)</f>
        <v>11. Salud pública y seguridad ciudadana</v>
      </c>
      <c r="U2834" s="45" t="s">
        <v>118</v>
      </c>
      <c r="V2834" s="42" t="str">
        <f>VLOOKUP(Tabla1[[#This Row],[PROGRAMA]],Hoja1!A:B,2,FALSE)</f>
        <v>1621. Recogida de residuos</v>
      </c>
      <c r="W2834" s="45">
        <v>21</v>
      </c>
      <c r="X2834" s="45">
        <v>214</v>
      </c>
    </row>
    <row r="2835" spans="1:24" x14ac:dyDescent="0.25">
      <c r="A2835" s="58">
        <v>220260016508</v>
      </c>
      <c r="B2835" s="59" t="s">
        <v>485</v>
      </c>
      <c r="C2835" s="60">
        <v>46157</v>
      </c>
      <c r="D2835" s="58">
        <v>22026000689</v>
      </c>
      <c r="E2835" s="59" t="s">
        <v>971</v>
      </c>
      <c r="F2835" s="61">
        <v>312.91000000000003</v>
      </c>
      <c r="G2835" s="59" t="s">
        <v>3150</v>
      </c>
      <c r="H2835" s="59" t="s">
        <v>2622</v>
      </c>
      <c r="I2835" s="62">
        <v>300</v>
      </c>
      <c r="J2835" s="59" t="s">
        <v>455</v>
      </c>
      <c r="K2835" s="59" t="s">
        <v>455</v>
      </c>
      <c r="L2835" s="59" t="s">
        <v>473</v>
      </c>
      <c r="M2835" s="59" t="s">
        <v>457</v>
      </c>
      <c r="N2835" s="59" t="s">
        <v>458</v>
      </c>
      <c r="O2835" s="65" t="s">
        <v>280</v>
      </c>
      <c r="P2835" s="65" t="s">
        <v>3366</v>
      </c>
      <c r="Q2835" s="45" t="s">
        <v>396</v>
      </c>
      <c r="R2835" s="32" t="s">
        <v>231</v>
      </c>
      <c r="S2835" s="45" t="s">
        <v>262</v>
      </c>
      <c r="T2835" s="42" t="str">
        <f>VLOOKUP(Tabla1[[#This Row],[AREA]],Hoja1!A:B,2,FALSE)</f>
        <v>11. Salud pública y seguridad ciudadana</v>
      </c>
      <c r="U2835" s="45" t="s">
        <v>118</v>
      </c>
      <c r="V2835" s="42" t="str">
        <f>VLOOKUP(Tabla1[[#This Row],[PROGRAMA]],Hoja1!A:B,2,FALSE)</f>
        <v>1621. Recogida de residuos</v>
      </c>
      <c r="W2835" s="45">
        <v>21</v>
      </c>
      <c r="X2835" s="45">
        <v>214</v>
      </c>
    </row>
    <row r="2836" spans="1:24" x14ac:dyDescent="0.25">
      <c r="A2836" s="58">
        <v>220260019518</v>
      </c>
      <c r="B2836" s="59" t="s">
        <v>485</v>
      </c>
      <c r="C2836" s="60">
        <v>46171</v>
      </c>
      <c r="D2836" s="58">
        <v>22026000689</v>
      </c>
      <c r="E2836" s="59" t="s">
        <v>971</v>
      </c>
      <c r="F2836" s="61">
        <v>98.01</v>
      </c>
      <c r="G2836" s="59" t="s">
        <v>3150</v>
      </c>
      <c r="H2836" s="59" t="s">
        <v>2622</v>
      </c>
      <c r="I2836" s="62">
        <v>300</v>
      </c>
      <c r="J2836" s="59" t="s">
        <v>455</v>
      </c>
      <c r="K2836" s="59" t="s">
        <v>455</v>
      </c>
      <c r="L2836" s="59" t="s">
        <v>473</v>
      </c>
      <c r="M2836" s="59" t="s">
        <v>457</v>
      </c>
      <c r="N2836" s="59" t="s">
        <v>458</v>
      </c>
      <c r="O2836" s="65" t="s">
        <v>280</v>
      </c>
      <c r="P2836" s="65" t="s">
        <v>3366</v>
      </c>
      <c r="Q2836" s="45" t="s">
        <v>396</v>
      </c>
      <c r="R2836" s="32" t="s">
        <v>231</v>
      </c>
      <c r="S2836" s="45" t="s">
        <v>262</v>
      </c>
      <c r="T2836" s="42" t="str">
        <f>VLOOKUP(Tabla1[[#This Row],[AREA]],Hoja1!A:B,2,FALSE)</f>
        <v>11. Salud pública y seguridad ciudadana</v>
      </c>
      <c r="U2836" s="45" t="s">
        <v>118</v>
      </c>
      <c r="V2836" s="42" t="str">
        <f>VLOOKUP(Tabla1[[#This Row],[PROGRAMA]],Hoja1!A:B,2,FALSE)</f>
        <v>1621. Recogida de residuos</v>
      </c>
      <c r="W2836" s="45">
        <v>21</v>
      </c>
      <c r="X2836" s="45">
        <v>214</v>
      </c>
    </row>
    <row r="2837" spans="1:24" x14ac:dyDescent="0.25">
      <c r="A2837" s="58">
        <v>220260012403</v>
      </c>
      <c r="B2837" s="59" t="s">
        <v>485</v>
      </c>
      <c r="C2837" s="60">
        <v>46132</v>
      </c>
      <c r="D2837" s="58">
        <v>22026000689</v>
      </c>
      <c r="E2837" s="59" t="s">
        <v>971</v>
      </c>
      <c r="F2837" s="61">
        <v>32.67</v>
      </c>
      <c r="G2837" s="59" t="s">
        <v>3150</v>
      </c>
      <c r="H2837" s="59" t="s">
        <v>2622</v>
      </c>
      <c r="I2837" s="62">
        <v>300</v>
      </c>
      <c r="J2837" s="59" t="s">
        <v>455</v>
      </c>
      <c r="K2837" s="59" t="s">
        <v>455</v>
      </c>
      <c r="L2837" s="59" t="s">
        <v>473</v>
      </c>
      <c r="M2837" s="59" t="s">
        <v>457</v>
      </c>
      <c r="N2837" s="59" t="s">
        <v>458</v>
      </c>
      <c r="O2837" s="65" t="s">
        <v>280</v>
      </c>
      <c r="P2837" s="65" t="s">
        <v>3366</v>
      </c>
      <c r="Q2837" s="45" t="s">
        <v>396</v>
      </c>
      <c r="R2837" s="32" t="s">
        <v>231</v>
      </c>
      <c r="S2837" s="45" t="s">
        <v>262</v>
      </c>
      <c r="T2837" s="42" t="str">
        <f>VLOOKUP(Tabla1[[#This Row],[AREA]],Hoja1!A:B,2,FALSE)</f>
        <v>11. Salud pública y seguridad ciudadana</v>
      </c>
      <c r="U2837" s="45" t="s">
        <v>118</v>
      </c>
      <c r="V2837" s="42" t="str">
        <f>VLOOKUP(Tabla1[[#This Row],[PROGRAMA]],Hoja1!A:B,2,FALSE)</f>
        <v>1621. Recogida de residuos</v>
      </c>
      <c r="W2837" s="45">
        <v>21</v>
      </c>
      <c r="X2837" s="45">
        <v>214</v>
      </c>
    </row>
    <row r="2838" spans="1:24" x14ac:dyDescent="0.25">
      <c r="A2838" s="58">
        <v>220260016490</v>
      </c>
      <c r="B2838" s="59" t="s">
        <v>485</v>
      </c>
      <c r="C2838" s="60">
        <v>46157</v>
      </c>
      <c r="D2838" s="58">
        <v>22026000422</v>
      </c>
      <c r="E2838" s="59" t="s">
        <v>2707</v>
      </c>
      <c r="F2838" s="61">
        <v>5916.9</v>
      </c>
      <c r="G2838" s="59" t="s">
        <v>3154</v>
      </c>
      <c r="H2838" s="59" t="s">
        <v>2708</v>
      </c>
      <c r="I2838" s="62">
        <v>300</v>
      </c>
      <c r="J2838" s="59" t="s">
        <v>455</v>
      </c>
      <c r="K2838" s="59" t="s">
        <v>455</v>
      </c>
      <c r="L2838" s="59" t="s">
        <v>473</v>
      </c>
      <c r="M2838" s="59" t="s">
        <v>457</v>
      </c>
      <c r="N2838" s="59" t="s">
        <v>458</v>
      </c>
      <c r="O2838" s="65" t="s">
        <v>280</v>
      </c>
      <c r="P2838" s="65" t="s">
        <v>3366</v>
      </c>
      <c r="Q2838" s="45" t="s">
        <v>396</v>
      </c>
      <c r="R2838" s="32" t="s">
        <v>231</v>
      </c>
      <c r="S2838" s="45" t="s">
        <v>262</v>
      </c>
      <c r="T2838" s="42" t="str">
        <f>VLOOKUP(Tabla1[[#This Row],[AREA]],Hoja1!A:B,2,FALSE)</f>
        <v>11. Salud pública y seguridad ciudadana</v>
      </c>
      <c r="U2838" s="45" t="s">
        <v>118</v>
      </c>
      <c r="V2838" s="42" t="str">
        <f>VLOOKUP(Tabla1[[#This Row],[PROGRAMA]],Hoja1!A:B,2,FALSE)</f>
        <v>1621. Recogida de residuos</v>
      </c>
      <c r="W2838" s="45">
        <v>22</v>
      </c>
      <c r="X2838" s="45">
        <v>22199</v>
      </c>
    </row>
    <row r="2839" spans="1:24" x14ac:dyDescent="0.25">
      <c r="A2839" s="58">
        <v>220260018247</v>
      </c>
      <c r="B2839" s="59" t="s">
        <v>485</v>
      </c>
      <c r="C2839" s="60">
        <v>46168</v>
      </c>
      <c r="D2839" s="58">
        <v>22026000422</v>
      </c>
      <c r="E2839" s="59" t="s">
        <v>2707</v>
      </c>
      <c r="F2839" s="61">
        <v>2540.73</v>
      </c>
      <c r="G2839" s="59" t="s">
        <v>3154</v>
      </c>
      <c r="H2839" s="59" t="s">
        <v>4289</v>
      </c>
      <c r="I2839" s="62">
        <v>300</v>
      </c>
      <c r="J2839" s="59" t="s">
        <v>455</v>
      </c>
      <c r="K2839" s="59" t="s">
        <v>455</v>
      </c>
      <c r="L2839" s="59" t="s">
        <v>473</v>
      </c>
      <c r="M2839" s="59" t="s">
        <v>457</v>
      </c>
      <c r="N2839" s="59" t="s">
        <v>458</v>
      </c>
      <c r="O2839" s="65" t="s">
        <v>280</v>
      </c>
      <c r="P2839" s="65" t="s">
        <v>3366</v>
      </c>
      <c r="Q2839" s="45" t="s">
        <v>396</v>
      </c>
      <c r="R2839" s="32" t="s">
        <v>231</v>
      </c>
      <c r="S2839" s="45" t="s">
        <v>262</v>
      </c>
      <c r="T2839" s="42" t="str">
        <f>VLOOKUP(Tabla1[[#This Row],[AREA]],Hoja1!A:B,2,FALSE)</f>
        <v>11. Salud pública y seguridad ciudadana</v>
      </c>
      <c r="U2839" s="45" t="s">
        <v>118</v>
      </c>
      <c r="V2839" s="42" t="str">
        <f>VLOOKUP(Tabla1[[#This Row],[PROGRAMA]],Hoja1!A:B,2,FALSE)</f>
        <v>1621. Recogida de residuos</v>
      </c>
      <c r="W2839" s="45">
        <v>22</v>
      </c>
      <c r="X2839" s="45">
        <v>22199</v>
      </c>
    </row>
    <row r="2840" spans="1:24" x14ac:dyDescent="0.25">
      <c r="A2840" s="58">
        <v>220260016422</v>
      </c>
      <c r="B2840" s="59" t="s">
        <v>485</v>
      </c>
      <c r="C2840" s="60">
        <v>46157</v>
      </c>
      <c r="D2840" s="58">
        <v>22026000422</v>
      </c>
      <c r="E2840" s="59" t="s">
        <v>2707</v>
      </c>
      <c r="F2840" s="61">
        <v>1063.5899999999999</v>
      </c>
      <c r="G2840" s="59" t="s">
        <v>3154</v>
      </c>
      <c r="H2840" s="59" t="s">
        <v>2708</v>
      </c>
      <c r="I2840" s="62">
        <v>300</v>
      </c>
      <c r="J2840" s="59" t="s">
        <v>455</v>
      </c>
      <c r="K2840" s="59" t="s">
        <v>455</v>
      </c>
      <c r="L2840" s="59" t="s">
        <v>473</v>
      </c>
      <c r="M2840" s="59" t="s">
        <v>457</v>
      </c>
      <c r="N2840" s="59" t="s">
        <v>458</v>
      </c>
      <c r="O2840" s="65" t="s">
        <v>280</v>
      </c>
      <c r="P2840" s="65" t="s">
        <v>3366</v>
      </c>
      <c r="Q2840" s="45" t="s">
        <v>396</v>
      </c>
      <c r="R2840" s="32" t="s">
        <v>231</v>
      </c>
      <c r="S2840" s="45" t="s">
        <v>262</v>
      </c>
      <c r="T2840" s="42" t="str">
        <f>VLOOKUP(Tabla1[[#This Row],[AREA]],Hoja1!A:B,2,FALSE)</f>
        <v>11. Salud pública y seguridad ciudadana</v>
      </c>
      <c r="U2840" s="45" t="s">
        <v>118</v>
      </c>
      <c r="V2840" s="42" t="str">
        <f>VLOOKUP(Tabla1[[#This Row],[PROGRAMA]],Hoja1!A:B,2,FALSE)</f>
        <v>1621. Recogida de residuos</v>
      </c>
      <c r="W2840" s="45">
        <v>22</v>
      </c>
      <c r="X2840" s="45">
        <v>22199</v>
      </c>
    </row>
    <row r="2841" spans="1:24" x14ac:dyDescent="0.25">
      <c r="A2841" s="58">
        <v>220260019548</v>
      </c>
      <c r="B2841" s="59" t="s">
        <v>485</v>
      </c>
      <c r="C2841" s="60">
        <v>46171</v>
      </c>
      <c r="D2841" s="58">
        <v>22026000422</v>
      </c>
      <c r="E2841" s="59" t="s">
        <v>2707</v>
      </c>
      <c r="F2841" s="61">
        <v>1007.28</v>
      </c>
      <c r="G2841" s="59" t="s">
        <v>3154</v>
      </c>
      <c r="H2841" s="59" t="s">
        <v>2708</v>
      </c>
      <c r="I2841" s="62">
        <v>300</v>
      </c>
      <c r="J2841" s="59" t="s">
        <v>455</v>
      </c>
      <c r="K2841" s="59" t="s">
        <v>455</v>
      </c>
      <c r="L2841" s="59" t="s">
        <v>473</v>
      </c>
      <c r="M2841" s="59" t="s">
        <v>457</v>
      </c>
      <c r="N2841" s="59" t="s">
        <v>458</v>
      </c>
      <c r="O2841" s="65" t="s">
        <v>280</v>
      </c>
      <c r="P2841" s="65" t="s">
        <v>3366</v>
      </c>
      <c r="Q2841" s="45" t="s">
        <v>396</v>
      </c>
      <c r="R2841" s="32" t="s">
        <v>231</v>
      </c>
      <c r="S2841" s="45" t="s">
        <v>262</v>
      </c>
      <c r="T2841" s="42" t="str">
        <f>VLOOKUP(Tabla1[[#This Row],[AREA]],Hoja1!A:B,2,FALSE)</f>
        <v>11. Salud pública y seguridad ciudadana</v>
      </c>
      <c r="U2841" s="45" t="s">
        <v>118</v>
      </c>
      <c r="V2841" s="42" t="str">
        <f>VLOOKUP(Tabla1[[#This Row],[PROGRAMA]],Hoja1!A:B,2,FALSE)</f>
        <v>1621. Recogida de residuos</v>
      </c>
      <c r="W2841" s="45">
        <v>22</v>
      </c>
      <c r="X2841" s="45">
        <v>22199</v>
      </c>
    </row>
    <row r="2842" spans="1:24" x14ac:dyDescent="0.25">
      <c r="A2842" s="58">
        <v>220260019616</v>
      </c>
      <c r="B2842" s="59" t="s">
        <v>485</v>
      </c>
      <c r="C2842" s="60">
        <v>46171</v>
      </c>
      <c r="D2842" s="58">
        <v>22026001960</v>
      </c>
      <c r="E2842" s="59" t="s">
        <v>486</v>
      </c>
      <c r="F2842" s="61">
        <v>47.82</v>
      </c>
      <c r="G2842" s="59" t="s">
        <v>3154</v>
      </c>
      <c r="H2842" s="59" t="s">
        <v>4290</v>
      </c>
      <c r="I2842" s="62">
        <v>300</v>
      </c>
      <c r="J2842" s="59" t="s">
        <v>455</v>
      </c>
      <c r="K2842" s="59" t="s">
        <v>455</v>
      </c>
      <c r="L2842" s="59" t="s">
        <v>473</v>
      </c>
      <c r="M2842" s="59" t="s">
        <v>457</v>
      </c>
      <c r="N2842" s="59" t="s">
        <v>458</v>
      </c>
      <c r="O2842" s="65" t="s">
        <v>280</v>
      </c>
      <c r="P2842" s="65" t="s">
        <v>3366</v>
      </c>
      <c r="Q2842" s="45" t="s">
        <v>396</v>
      </c>
      <c r="R2842" s="32" t="s">
        <v>231</v>
      </c>
      <c r="S2842" s="45" t="s">
        <v>72</v>
      </c>
      <c r="T2842" s="42" t="str">
        <f>VLOOKUP(Tabla1[[#This Row],[AREA]],Hoja1!A:B,2,FALSE)</f>
        <v>07. Medio ambiente</v>
      </c>
      <c r="U2842" s="45" t="s">
        <v>126</v>
      </c>
      <c r="V2842" s="42" t="str">
        <f>VLOOKUP(Tabla1[[#This Row],[PROGRAMA]],Hoja1!A:B,2,FALSE)</f>
        <v>1711. Parques y jardines</v>
      </c>
      <c r="W2842" s="45">
        <v>22</v>
      </c>
      <c r="X2842" s="45">
        <v>22199</v>
      </c>
    </row>
    <row r="2843" spans="1:24" x14ac:dyDescent="0.25">
      <c r="A2843" s="58">
        <v>220260019594</v>
      </c>
      <c r="B2843" s="59" t="s">
        <v>485</v>
      </c>
      <c r="C2843" s="60">
        <v>46171</v>
      </c>
      <c r="D2843" s="58">
        <v>22026002122</v>
      </c>
      <c r="E2843" s="59" t="s">
        <v>847</v>
      </c>
      <c r="F2843" s="61">
        <v>1811.22</v>
      </c>
      <c r="G2843" s="59" t="s">
        <v>2267</v>
      </c>
      <c r="H2843" s="59" t="s">
        <v>4291</v>
      </c>
      <c r="I2843" s="62">
        <v>300</v>
      </c>
      <c r="J2843" s="59" t="s">
        <v>455</v>
      </c>
      <c r="K2843" s="59" t="s">
        <v>455</v>
      </c>
      <c r="L2843" s="59" t="s">
        <v>473</v>
      </c>
      <c r="M2843" s="59" t="s">
        <v>457</v>
      </c>
      <c r="N2843" s="59" t="s">
        <v>458</v>
      </c>
      <c r="O2843" s="65" t="s">
        <v>280</v>
      </c>
      <c r="P2843" s="65" t="s">
        <v>3366</v>
      </c>
      <c r="Q2843" s="45" t="s">
        <v>396</v>
      </c>
      <c r="R2843" s="32" t="s">
        <v>231</v>
      </c>
      <c r="S2843" s="45" t="s">
        <v>73</v>
      </c>
      <c r="T2843" s="42" t="str">
        <f>VLOOKUP(Tabla1[[#This Row],[AREA]],Hoja1!A:B,2,FALSE)</f>
        <v>08. Tráfico y movilidad</v>
      </c>
      <c r="U2843" s="45" t="s">
        <v>117</v>
      </c>
      <c r="V2843" s="42" t="str">
        <f>VLOOKUP(Tabla1[[#This Row],[PROGRAMA]],Hoja1!A:B,2,FALSE)</f>
        <v>1532. Pavimentación vias públicas y otros servicios urbanísticos</v>
      </c>
      <c r="W2843" s="45">
        <v>21</v>
      </c>
      <c r="X2843" s="45">
        <v>210</v>
      </c>
    </row>
    <row r="2844" spans="1:24" x14ac:dyDescent="0.25">
      <c r="A2844" s="58">
        <v>220260016466</v>
      </c>
      <c r="B2844" s="59" t="s">
        <v>485</v>
      </c>
      <c r="C2844" s="60">
        <v>46157</v>
      </c>
      <c r="D2844" s="58">
        <v>22026002189</v>
      </c>
      <c r="E2844" s="59" t="s">
        <v>537</v>
      </c>
      <c r="F2844" s="61">
        <v>1452</v>
      </c>
      <c r="G2844" s="59" t="s">
        <v>2267</v>
      </c>
      <c r="H2844" s="59" t="s">
        <v>4292</v>
      </c>
      <c r="I2844" s="62">
        <v>300</v>
      </c>
      <c r="J2844" s="59" t="s">
        <v>455</v>
      </c>
      <c r="K2844" s="59" t="s">
        <v>455</v>
      </c>
      <c r="L2844" s="59" t="s">
        <v>473</v>
      </c>
      <c r="M2844" s="59" t="s">
        <v>457</v>
      </c>
      <c r="N2844" s="59" t="s">
        <v>458</v>
      </c>
      <c r="O2844" s="65" t="s">
        <v>280</v>
      </c>
      <c r="P2844" s="65" t="s">
        <v>3366</v>
      </c>
      <c r="Q2844" s="45" t="s">
        <v>396</v>
      </c>
      <c r="R2844" s="32" t="s">
        <v>231</v>
      </c>
      <c r="S2844" s="45" t="s">
        <v>262</v>
      </c>
      <c r="T2844" s="42" t="str">
        <f>VLOOKUP(Tabla1[[#This Row],[AREA]],Hoja1!A:B,2,FALSE)</f>
        <v>11. Salud pública y seguridad ciudadana</v>
      </c>
      <c r="U2844" s="45" t="s">
        <v>112</v>
      </c>
      <c r="V2844" s="42" t="str">
        <f>VLOOKUP(Tabla1[[#This Row],[PROGRAMA]],Hoja1!A:B,2,FALSE)</f>
        <v>1361. Prevención y extinción de incencios</v>
      </c>
      <c r="W2844" s="45">
        <v>22</v>
      </c>
      <c r="X2844" s="45">
        <v>22199</v>
      </c>
    </row>
    <row r="2845" spans="1:24" x14ac:dyDescent="0.25">
      <c r="A2845" s="58">
        <v>220260016468</v>
      </c>
      <c r="B2845" s="59" t="s">
        <v>485</v>
      </c>
      <c r="C2845" s="60">
        <v>46157</v>
      </c>
      <c r="D2845" s="58">
        <v>22026002189</v>
      </c>
      <c r="E2845" s="59" t="s">
        <v>537</v>
      </c>
      <c r="F2845" s="61">
        <v>726</v>
      </c>
      <c r="G2845" s="59" t="s">
        <v>2267</v>
      </c>
      <c r="H2845" s="59" t="s">
        <v>4293</v>
      </c>
      <c r="I2845" s="62">
        <v>300</v>
      </c>
      <c r="J2845" s="59" t="s">
        <v>455</v>
      </c>
      <c r="K2845" s="59" t="s">
        <v>455</v>
      </c>
      <c r="L2845" s="59" t="s">
        <v>473</v>
      </c>
      <c r="M2845" s="59" t="s">
        <v>457</v>
      </c>
      <c r="N2845" s="59" t="s">
        <v>458</v>
      </c>
      <c r="O2845" s="65" t="s">
        <v>280</v>
      </c>
      <c r="P2845" s="65" t="s">
        <v>3366</v>
      </c>
      <c r="Q2845" s="45" t="s">
        <v>396</v>
      </c>
      <c r="R2845" s="32" t="s">
        <v>231</v>
      </c>
      <c r="S2845" s="45" t="s">
        <v>262</v>
      </c>
      <c r="T2845" s="42" t="str">
        <f>VLOOKUP(Tabla1[[#This Row],[AREA]],Hoja1!A:B,2,FALSE)</f>
        <v>11. Salud pública y seguridad ciudadana</v>
      </c>
      <c r="U2845" s="45" t="s">
        <v>112</v>
      </c>
      <c r="V2845" s="42" t="str">
        <f>VLOOKUP(Tabla1[[#This Row],[PROGRAMA]],Hoja1!A:B,2,FALSE)</f>
        <v>1361. Prevención y extinción de incencios</v>
      </c>
      <c r="W2845" s="45">
        <v>22</v>
      </c>
      <c r="X2845" s="45">
        <v>22199</v>
      </c>
    </row>
    <row r="2846" spans="1:24" x14ac:dyDescent="0.25">
      <c r="A2846" s="58">
        <v>220260019578</v>
      </c>
      <c r="B2846" s="59" t="s">
        <v>485</v>
      </c>
      <c r="C2846" s="60">
        <v>46171</v>
      </c>
      <c r="D2846" s="58">
        <v>22026003642</v>
      </c>
      <c r="E2846" s="59" t="s">
        <v>537</v>
      </c>
      <c r="F2846" s="61">
        <v>726</v>
      </c>
      <c r="G2846" s="59" t="s">
        <v>2267</v>
      </c>
      <c r="H2846" s="59" t="s">
        <v>4294</v>
      </c>
      <c r="I2846" s="62">
        <v>300</v>
      </c>
      <c r="J2846" s="59" t="s">
        <v>455</v>
      </c>
      <c r="K2846" s="59" t="s">
        <v>455</v>
      </c>
      <c r="L2846" s="59" t="s">
        <v>473</v>
      </c>
      <c r="M2846" s="59" t="s">
        <v>457</v>
      </c>
      <c r="N2846" s="59" t="s">
        <v>458</v>
      </c>
      <c r="O2846" s="65" t="s">
        <v>280</v>
      </c>
      <c r="P2846" s="65" t="s">
        <v>3366</v>
      </c>
      <c r="Q2846" s="45" t="s">
        <v>396</v>
      </c>
      <c r="R2846" s="32" t="s">
        <v>231</v>
      </c>
      <c r="S2846" s="45" t="s">
        <v>262</v>
      </c>
      <c r="T2846" s="42" t="str">
        <f>VLOOKUP(Tabla1[[#This Row],[AREA]],Hoja1!A:B,2,FALSE)</f>
        <v>11. Salud pública y seguridad ciudadana</v>
      </c>
      <c r="U2846" s="45" t="s">
        <v>112</v>
      </c>
      <c r="V2846" s="42" t="str">
        <f>VLOOKUP(Tabla1[[#This Row],[PROGRAMA]],Hoja1!A:B,2,FALSE)</f>
        <v>1361. Prevención y extinción de incencios</v>
      </c>
      <c r="W2846" s="45">
        <v>22</v>
      </c>
      <c r="X2846" s="45">
        <v>22199</v>
      </c>
    </row>
    <row r="2847" spans="1:24" x14ac:dyDescent="0.25">
      <c r="A2847" s="58">
        <v>220260016740</v>
      </c>
      <c r="B2847" s="59" t="s">
        <v>485</v>
      </c>
      <c r="C2847" s="60">
        <v>46157</v>
      </c>
      <c r="D2847" s="58">
        <v>22026000943</v>
      </c>
      <c r="E2847" s="59" t="s">
        <v>507</v>
      </c>
      <c r="F2847" s="61">
        <v>459.86</v>
      </c>
      <c r="G2847" s="59" t="s">
        <v>2267</v>
      </c>
      <c r="H2847" s="59" t="s">
        <v>4295</v>
      </c>
      <c r="I2847" s="62">
        <v>300</v>
      </c>
      <c r="J2847" s="59" t="s">
        <v>455</v>
      </c>
      <c r="K2847" s="59" t="s">
        <v>455</v>
      </c>
      <c r="L2847" s="59" t="s">
        <v>473</v>
      </c>
      <c r="M2847" s="59" t="s">
        <v>457</v>
      </c>
      <c r="N2847" s="59" t="s">
        <v>458</v>
      </c>
      <c r="O2847" s="65" t="s">
        <v>280</v>
      </c>
      <c r="P2847" s="65" t="s">
        <v>3366</v>
      </c>
      <c r="Q2847" s="45" t="s">
        <v>396</v>
      </c>
      <c r="R2847" s="32" t="s">
        <v>231</v>
      </c>
      <c r="S2847" s="45" t="s">
        <v>71</v>
      </c>
      <c r="T2847" s="42" t="str">
        <f>VLOOKUP(Tabla1[[#This Row],[AREA]],Hoja1!A:B,2,FALSE)</f>
        <v>06. Educación y cultura</v>
      </c>
      <c r="U2847" s="45" t="s">
        <v>147</v>
      </c>
      <c r="V2847" s="42" t="str">
        <f>VLOOKUP(Tabla1[[#This Row],[PROGRAMA]],Hoja1!A:B,2,FALSE)</f>
        <v>3232. Conservación y mantenimiento centros educación infantil y primaria</v>
      </c>
      <c r="W2847" s="45">
        <v>21</v>
      </c>
      <c r="X2847" s="45">
        <v>212</v>
      </c>
    </row>
    <row r="2848" spans="1:24" x14ac:dyDescent="0.25">
      <c r="A2848" s="58">
        <v>220260016744</v>
      </c>
      <c r="B2848" s="59" t="s">
        <v>485</v>
      </c>
      <c r="C2848" s="60">
        <v>46157</v>
      </c>
      <c r="D2848" s="58">
        <v>22026000943</v>
      </c>
      <c r="E2848" s="59" t="s">
        <v>507</v>
      </c>
      <c r="F2848" s="61">
        <v>435.67</v>
      </c>
      <c r="G2848" s="59" t="s">
        <v>2267</v>
      </c>
      <c r="H2848" s="59" t="s">
        <v>4295</v>
      </c>
      <c r="I2848" s="62">
        <v>300</v>
      </c>
      <c r="J2848" s="59" t="s">
        <v>455</v>
      </c>
      <c r="K2848" s="59" t="s">
        <v>455</v>
      </c>
      <c r="L2848" s="59" t="s">
        <v>473</v>
      </c>
      <c r="M2848" s="59" t="s">
        <v>457</v>
      </c>
      <c r="N2848" s="59" t="s">
        <v>458</v>
      </c>
      <c r="O2848" s="65" t="s">
        <v>280</v>
      </c>
      <c r="P2848" s="65" t="s">
        <v>3366</v>
      </c>
      <c r="Q2848" s="45" t="s">
        <v>396</v>
      </c>
      <c r="R2848" s="32" t="s">
        <v>231</v>
      </c>
      <c r="S2848" s="45" t="s">
        <v>71</v>
      </c>
      <c r="T2848" s="42" t="str">
        <f>VLOOKUP(Tabla1[[#This Row],[AREA]],Hoja1!A:B,2,FALSE)</f>
        <v>06. Educación y cultura</v>
      </c>
      <c r="U2848" s="45" t="s">
        <v>147</v>
      </c>
      <c r="V2848" s="42" t="str">
        <f>VLOOKUP(Tabla1[[#This Row],[PROGRAMA]],Hoja1!A:B,2,FALSE)</f>
        <v>3232. Conservación y mantenimiento centros educación infantil y primaria</v>
      </c>
      <c r="W2848" s="45">
        <v>21</v>
      </c>
      <c r="X2848" s="45">
        <v>212</v>
      </c>
    </row>
    <row r="2849" spans="1:24" x14ac:dyDescent="0.25">
      <c r="A2849" s="58">
        <v>220260012551</v>
      </c>
      <c r="B2849" s="59" t="s">
        <v>485</v>
      </c>
      <c r="C2849" s="60">
        <v>46132</v>
      </c>
      <c r="D2849" s="58">
        <v>22026001960</v>
      </c>
      <c r="E2849" s="59" t="s">
        <v>486</v>
      </c>
      <c r="F2849" s="61">
        <v>266.81</v>
      </c>
      <c r="G2849" s="59" t="s">
        <v>2267</v>
      </c>
      <c r="H2849" s="59" t="s">
        <v>4296</v>
      </c>
      <c r="I2849" s="62">
        <v>300</v>
      </c>
      <c r="J2849" s="59" t="s">
        <v>455</v>
      </c>
      <c r="K2849" s="59" t="s">
        <v>455</v>
      </c>
      <c r="L2849" s="59" t="s">
        <v>473</v>
      </c>
      <c r="M2849" s="59" t="s">
        <v>457</v>
      </c>
      <c r="N2849" s="59" t="s">
        <v>458</v>
      </c>
      <c r="O2849" s="65" t="s">
        <v>280</v>
      </c>
      <c r="P2849" s="65" t="s">
        <v>3366</v>
      </c>
      <c r="Q2849" s="45" t="s">
        <v>396</v>
      </c>
      <c r="R2849" s="32" t="s">
        <v>231</v>
      </c>
      <c r="S2849" s="45" t="s">
        <v>72</v>
      </c>
      <c r="T2849" s="42" t="str">
        <f>VLOOKUP(Tabla1[[#This Row],[AREA]],Hoja1!A:B,2,FALSE)</f>
        <v>07. Medio ambiente</v>
      </c>
      <c r="U2849" s="45" t="s">
        <v>126</v>
      </c>
      <c r="V2849" s="42" t="str">
        <f>VLOOKUP(Tabla1[[#This Row],[PROGRAMA]],Hoja1!A:B,2,FALSE)</f>
        <v>1711. Parques y jardines</v>
      </c>
      <c r="W2849" s="45">
        <v>22</v>
      </c>
      <c r="X2849" s="45">
        <v>22199</v>
      </c>
    </row>
    <row r="2850" spans="1:24" x14ac:dyDescent="0.25">
      <c r="A2850" s="58">
        <v>220260019648</v>
      </c>
      <c r="B2850" s="59" t="s">
        <v>485</v>
      </c>
      <c r="C2850" s="60">
        <v>46171</v>
      </c>
      <c r="D2850" s="58">
        <v>22026001960</v>
      </c>
      <c r="E2850" s="59" t="s">
        <v>486</v>
      </c>
      <c r="F2850" s="61">
        <v>254.1</v>
      </c>
      <c r="G2850" s="59" t="s">
        <v>2267</v>
      </c>
      <c r="H2850" s="59" t="s">
        <v>4297</v>
      </c>
      <c r="I2850" s="62">
        <v>300</v>
      </c>
      <c r="J2850" s="59" t="s">
        <v>455</v>
      </c>
      <c r="K2850" s="59" t="s">
        <v>455</v>
      </c>
      <c r="L2850" s="59" t="s">
        <v>473</v>
      </c>
      <c r="M2850" s="59" t="s">
        <v>457</v>
      </c>
      <c r="N2850" s="59" t="s">
        <v>458</v>
      </c>
      <c r="O2850" s="65" t="s">
        <v>280</v>
      </c>
      <c r="P2850" s="65" t="s">
        <v>3366</v>
      </c>
      <c r="Q2850" s="45" t="s">
        <v>396</v>
      </c>
      <c r="R2850" s="32" t="s">
        <v>231</v>
      </c>
      <c r="S2850" s="45" t="s">
        <v>72</v>
      </c>
      <c r="T2850" s="42" t="str">
        <f>VLOOKUP(Tabla1[[#This Row],[AREA]],Hoja1!A:B,2,FALSE)</f>
        <v>07. Medio ambiente</v>
      </c>
      <c r="U2850" s="45" t="s">
        <v>126</v>
      </c>
      <c r="V2850" s="42" t="str">
        <f>VLOOKUP(Tabla1[[#This Row],[PROGRAMA]],Hoja1!A:B,2,FALSE)</f>
        <v>1711. Parques y jardines</v>
      </c>
      <c r="W2850" s="45">
        <v>22</v>
      </c>
      <c r="X2850" s="45">
        <v>22199</v>
      </c>
    </row>
    <row r="2851" spans="1:24" x14ac:dyDescent="0.25">
      <c r="A2851" s="58">
        <v>220260018035</v>
      </c>
      <c r="B2851" s="59" t="s">
        <v>485</v>
      </c>
      <c r="C2851" s="60">
        <v>46168</v>
      </c>
      <c r="D2851" s="58">
        <v>22026001960</v>
      </c>
      <c r="E2851" s="59" t="s">
        <v>486</v>
      </c>
      <c r="F2851" s="61">
        <v>145.19999999999999</v>
      </c>
      <c r="G2851" s="59" t="s">
        <v>2267</v>
      </c>
      <c r="H2851" s="59" t="s">
        <v>4298</v>
      </c>
      <c r="I2851" s="62">
        <v>300</v>
      </c>
      <c r="J2851" s="59" t="s">
        <v>455</v>
      </c>
      <c r="K2851" s="59" t="s">
        <v>455</v>
      </c>
      <c r="L2851" s="59" t="s">
        <v>473</v>
      </c>
      <c r="M2851" s="59" t="s">
        <v>457</v>
      </c>
      <c r="N2851" s="59" t="s">
        <v>458</v>
      </c>
      <c r="O2851" s="65" t="s">
        <v>280</v>
      </c>
      <c r="P2851" s="65" t="s">
        <v>3366</v>
      </c>
      <c r="Q2851" s="45" t="s">
        <v>396</v>
      </c>
      <c r="R2851" s="32" t="s">
        <v>231</v>
      </c>
      <c r="S2851" s="45" t="s">
        <v>72</v>
      </c>
      <c r="T2851" s="42" t="str">
        <f>VLOOKUP(Tabla1[[#This Row],[AREA]],Hoja1!A:B,2,FALSE)</f>
        <v>07. Medio ambiente</v>
      </c>
      <c r="U2851" s="45" t="s">
        <v>126</v>
      </c>
      <c r="V2851" s="42" t="str">
        <f>VLOOKUP(Tabla1[[#This Row],[PROGRAMA]],Hoja1!A:B,2,FALSE)</f>
        <v>1711. Parques y jardines</v>
      </c>
      <c r="W2851" s="45">
        <v>22</v>
      </c>
      <c r="X2851" s="45">
        <v>22199</v>
      </c>
    </row>
    <row r="2852" spans="1:24" x14ac:dyDescent="0.25">
      <c r="A2852" s="58">
        <v>220260019650</v>
      </c>
      <c r="B2852" s="59" t="s">
        <v>485</v>
      </c>
      <c r="C2852" s="60">
        <v>46171</v>
      </c>
      <c r="D2852" s="58">
        <v>22026001960</v>
      </c>
      <c r="E2852" s="59" t="s">
        <v>486</v>
      </c>
      <c r="F2852" s="61">
        <v>145.19999999999999</v>
      </c>
      <c r="G2852" s="59" t="s">
        <v>2267</v>
      </c>
      <c r="H2852" s="59" t="s">
        <v>4299</v>
      </c>
      <c r="I2852" s="62">
        <v>300</v>
      </c>
      <c r="J2852" s="59" t="s">
        <v>455</v>
      </c>
      <c r="K2852" s="59" t="s">
        <v>455</v>
      </c>
      <c r="L2852" s="59" t="s">
        <v>473</v>
      </c>
      <c r="M2852" s="59" t="s">
        <v>457</v>
      </c>
      <c r="N2852" s="59" t="s">
        <v>458</v>
      </c>
      <c r="O2852" s="65" t="s">
        <v>280</v>
      </c>
      <c r="P2852" s="65" t="s">
        <v>3366</v>
      </c>
      <c r="Q2852" s="45" t="s">
        <v>396</v>
      </c>
      <c r="R2852" s="32" t="s">
        <v>231</v>
      </c>
      <c r="S2852" s="45" t="s">
        <v>72</v>
      </c>
      <c r="T2852" s="42" t="str">
        <f>VLOOKUP(Tabla1[[#This Row],[AREA]],Hoja1!A:B,2,FALSE)</f>
        <v>07. Medio ambiente</v>
      </c>
      <c r="U2852" s="45" t="s">
        <v>126</v>
      </c>
      <c r="V2852" s="42" t="str">
        <f>VLOOKUP(Tabla1[[#This Row],[PROGRAMA]],Hoja1!A:B,2,FALSE)</f>
        <v>1711. Parques y jardines</v>
      </c>
      <c r="W2852" s="45">
        <v>22</v>
      </c>
      <c r="X2852" s="45">
        <v>22199</v>
      </c>
    </row>
    <row r="2853" spans="1:24" x14ac:dyDescent="0.25">
      <c r="A2853" s="58">
        <v>220260016410</v>
      </c>
      <c r="B2853" s="59" t="s">
        <v>485</v>
      </c>
      <c r="C2853" s="60">
        <v>46157</v>
      </c>
      <c r="D2853" s="58">
        <v>22026000422</v>
      </c>
      <c r="E2853" s="59" t="s">
        <v>2707</v>
      </c>
      <c r="F2853" s="61">
        <v>88.94</v>
      </c>
      <c r="G2853" s="59" t="s">
        <v>2267</v>
      </c>
      <c r="H2853" s="59" t="s">
        <v>4300</v>
      </c>
      <c r="I2853" s="62">
        <v>300</v>
      </c>
      <c r="J2853" s="59" t="s">
        <v>455</v>
      </c>
      <c r="K2853" s="59" t="s">
        <v>455</v>
      </c>
      <c r="L2853" s="59" t="s">
        <v>473</v>
      </c>
      <c r="M2853" s="59" t="s">
        <v>457</v>
      </c>
      <c r="N2853" s="59" t="s">
        <v>458</v>
      </c>
      <c r="O2853" s="65" t="s">
        <v>280</v>
      </c>
      <c r="P2853" s="65" t="s">
        <v>3366</v>
      </c>
      <c r="Q2853" s="45" t="s">
        <v>396</v>
      </c>
      <c r="R2853" s="32" t="s">
        <v>231</v>
      </c>
      <c r="S2853" s="45" t="s">
        <v>262</v>
      </c>
      <c r="T2853" s="42" t="str">
        <f>VLOOKUP(Tabla1[[#This Row],[AREA]],Hoja1!A:B,2,FALSE)</f>
        <v>11. Salud pública y seguridad ciudadana</v>
      </c>
      <c r="U2853" s="45" t="s">
        <v>118</v>
      </c>
      <c r="V2853" s="42" t="str">
        <f>VLOOKUP(Tabla1[[#This Row],[PROGRAMA]],Hoja1!A:B,2,FALSE)</f>
        <v>1621. Recogida de residuos</v>
      </c>
      <c r="W2853" s="45">
        <v>22</v>
      </c>
      <c r="X2853" s="45">
        <v>22199</v>
      </c>
    </row>
    <row r="2854" spans="1:24" x14ac:dyDescent="0.25">
      <c r="A2854" s="58">
        <v>220260016458</v>
      </c>
      <c r="B2854" s="59" t="s">
        <v>485</v>
      </c>
      <c r="C2854" s="60">
        <v>46157</v>
      </c>
      <c r="D2854" s="58">
        <v>22026002250</v>
      </c>
      <c r="E2854" s="59" t="s">
        <v>968</v>
      </c>
      <c r="F2854" s="61">
        <v>64.44</v>
      </c>
      <c r="G2854" s="59" t="s">
        <v>2267</v>
      </c>
      <c r="H2854" s="59" t="s">
        <v>4301</v>
      </c>
      <c r="I2854" s="62">
        <v>300</v>
      </c>
      <c r="J2854" s="59" t="s">
        <v>455</v>
      </c>
      <c r="K2854" s="59" t="s">
        <v>455</v>
      </c>
      <c r="L2854" s="59" t="s">
        <v>473</v>
      </c>
      <c r="M2854" s="59" t="s">
        <v>457</v>
      </c>
      <c r="N2854" s="59" t="s">
        <v>458</v>
      </c>
      <c r="O2854" s="65" t="s">
        <v>280</v>
      </c>
      <c r="P2854" s="65" t="s">
        <v>3366</v>
      </c>
      <c r="Q2854" s="45" t="s">
        <v>396</v>
      </c>
      <c r="R2854" s="32" t="s">
        <v>231</v>
      </c>
      <c r="S2854" s="45" t="s">
        <v>262</v>
      </c>
      <c r="T2854" s="42" t="str">
        <f>VLOOKUP(Tabla1[[#This Row],[AREA]],Hoja1!A:B,2,FALSE)</f>
        <v>11. Salud pública y seguridad ciudadana</v>
      </c>
      <c r="U2854" s="45" t="s">
        <v>106</v>
      </c>
      <c r="V2854" s="42" t="str">
        <f>VLOOKUP(Tabla1[[#This Row],[PROGRAMA]],Hoja1!A:B,2,FALSE)</f>
        <v>1321. Policía municipal</v>
      </c>
      <c r="W2854" s="45">
        <v>22</v>
      </c>
      <c r="X2854" s="45">
        <v>22699</v>
      </c>
    </row>
    <row r="2855" spans="1:24" x14ac:dyDescent="0.25">
      <c r="A2855" s="58">
        <v>220260016742</v>
      </c>
      <c r="B2855" s="59" t="s">
        <v>485</v>
      </c>
      <c r="C2855" s="60">
        <v>46157</v>
      </c>
      <c r="D2855" s="58">
        <v>22026000943</v>
      </c>
      <c r="E2855" s="59" t="s">
        <v>507</v>
      </c>
      <c r="F2855" s="61">
        <v>33.76</v>
      </c>
      <c r="G2855" s="59" t="s">
        <v>2267</v>
      </c>
      <c r="H2855" s="59" t="s">
        <v>4302</v>
      </c>
      <c r="I2855" s="62">
        <v>300</v>
      </c>
      <c r="J2855" s="59" t="s">
        <v>455</v>
      </c>
      <c r="K2855" s="59" t="s">
        <v>455</v>
      </c>
      <c r="L2855" s="59" t="s">
        <v>473</v>
      </c>
      <c r="M2855" s="59" t="s">
        <v>457</v>
      </c>
      <c r="N2855" s="59" t="s">
        <v>458</v>
      </c>
      <c r="O2855" s="65" t="s">
        <v>280</v>
      </c>
      <c r="P2855" s="65" t="s">
        <v>3366</v>
      </c>
      <c r="Q2855" s="45" t="s">
        <v>396</v>
      </c>
      <c r="R2855" s="32" t="s">
        <v>231</v>
      </c>
      <c r="S2855" s="45" t="s">
        <v>71</v>
      </c>
      <c r="T2855" s="42" t="str">
        <f>VLOOKUP(Tabla1[[#This Row],[AREA]],Hoja1!A:B,2,FALSE)</f>
        <v>06. Educación y cultura</v>
      </c>
      <c r="U2855" s="45" t="s">
        <v>147</v>
      </c>
      <c r="V2855" s="42" t="str">
        <f>VLOOKUP(Tabla1[[#This Row],[PROGRAMA]],Hoja1!A:B,2,FALSE)</f>
        <v>3232. Conservación y mantenimiento centros educación infantil y primaria</v>
      </c>
      <c r="W2855" s="45">
        <v>21</v>
      </c>
      <c r="X2855" s="45">
        <v>212</v>
      </c>
    </row>
    <row r="2856" spans="1:24" x14ac:dyDescent="0.25">
      <c r="A2856" s="58">
        <v>220260018571</v>
      </c>
      <c r="B2856" s="59" t="s">
        <v>451</v>
      </c>
      <c r="C2856" s="60">
        <v>46168</v>
      </c>
      <c r="D2856" s="58">
        <v>22026004106</v>
      </c>
      <c r="E2856" s="59" t="s">
        <v>529</v>
      </c>
      <c r="F2856" s="61">
        <v>69</v>
      </c>
      <c r="G2856" s="59" t="s">
        <v>4303</v>
      </c>
      <c r="H2856" s="59" t="s">
        <v>4304</v>
      </c>
      <c r="I2856" s="62">
        <v>220</v>
      </c>
      <c r="J2856" s="59" t="s">
        <v>494</v>
      </c>
      <c r="K2856" s="59" t="s">
        <v>494</v>
      </c>
      <c r="L2856" s="59" t="s">
        <v>473</v>
      </c>
      <c r="M2856" s="59" t="s">
        <v>467</v>
      </c>
      <c r="N2856" s="59" t="s">
        <v>468</v>
      </c>
      <c r="O2856" s="65" t="s">
        <v>281</v>
      </c>
      <c r="P2856" s="65" t="s">
        <v>3366</v>
      </c>
      <c r="Q2856" s="45" t="s">
        <v>396</v>
      </c>
      <c r="R2856" s="32" t="s">
        <v>231</v>
      </c>
      <c r="S2856" s="45" t="s">
        <v>66</v>
      </c>
      <c r="T2856" s="42" t="str">
        <f>VLOOKUP(Tabla1[[#This Row],[AREA]],Hoja1!A:B,2,FALSE)</f>
        <v>01. Alcaldía</v>
      </c>
      <c r="U2856" s="45" t="s">
        <v>189</v>
      </c>
      <c r="V2856" s="42" t="str">
        <f>VLOOKUP(Tabla1[[#This Row],[PROGRAMA]],Hoja1!A:B,2,FALSE)</f>
        <v>9207. Gobierno y relaciones</v>
      </c>
      <c r="W2856" s="45">
        <v>22</v>
      </c>
      <c r="X2856" s="45">
        <v>22001</v>
      </c>
    </row>
    <row r="2857" spans="1:24" x14ac:dyDescent="0.25">
      <c r="A2857" s="58">
        <v>220260018691</v>
      </c>
      <c r="B2857" s="59" t="s">
        <v>451</v>
      </c>
      <c r="C2857" s="60">
        <v>46169</v>
      </c>
      <c r="D2857" s="58">
        <v>22026003990</v>
      </c>
      <c r="E2857" s="59" t="s">
        <v>717</v>
      </c>
      <c r="F2857" s="61">
        <v>68.09</v>
      </c>
      <c r="G2857" s="59" t="s">
        <v>287</v>
      </c>
      <c r="H2857" s="59" t="s">
        <v>4305</v>
      </c>
      <c r="I2857" s="62">
        <v>220</v>
      </c>
      <c r="J2857" s="59" t="s">
        <v>455</v>
      </c>
      <c r="K2857" s="59" t="s">
        <v>455</v>
      </c>
      <c r="L2857" s="59" t="s">
        <v>456</v>
      </c>
      <c r="M2857" s="59" t="s">
        <v>467</v>
      </c>
      <c r="N2857" s="59" t="s">
        <v>468</v>
      </c>
      <c r="O2857" s="65" t="s">
        <v>281</v>
      </c>
      <c r="P2857" s="65" t="s">
        <v>3366</v>
      </c>
      <c r="Q2857" s="45" t="s">
        <v>396</v>
      </c>
      <c r="R2857" s="32" t="s">
        <v>231</v>
      </c>
      <c r="S2857" s="45" t="s">
        <v>262</v>
      </c>
      <c r="T2857" s="42" t="str">
        <f>VLOOKUP(Tabla1[[#This Row],[AREA]],Hoja1!A:B,2,FALSE)</f>
        <v>11. Salud pública y seguridad ciudadana</v>
      </c>
      <c r="U2857" s="45" t="s">
        <v>118</v>
      </c>
      <c r="V2857" s="42" t="str">
        <f>VLOOKUP(Tabla1[[#This Row],[PROGRAMA]],Hoja1!A:B,2,FALSE)</f>
        <v>1621. Recogida de residuos</v>
      </c>
      <c r="W2857" s="45">
        <v>22</v>
      </c>
      <c r="X2857" s="45">
        <v>22799</v>
      </c>
    </row>
    <row r="2858" spans="1:24" x14ac:dyDescent="0.25">
      <c r="A2858" s="58">
        <v>220260012017</v>
      </c>
      <c r="B2858" s="59" t="s">
        <v>451</v>
      </c>
      <c r="C2858" s="60">
        <v>46126</v>
      </c>
      <c r="D2858" s="58">
        <v>22026003318</v>
      </c>
      <c r="E2858" s="59" t="s">
        <v>1390</v>
      </c>
      <c r="F2858" s="61">
        <v>64.37</v>
      </c>
      <c r="G2858" s="59" t="s">
        <v>64</v>
      </c>
      <c r="H2858" s="59" t="s">
        <v>4306</v>
      </c>
      <c r="I2858" s="62">
        <v>220</v>
      </c>
      <c r="J2858" s="59" t="s">
        <v>455</v>
      </c>
      <c r="K2858" s="59" t="s">
        <v>455</v>
      </c>
      <c r="L2858" s="59" t="s">
        <v>456</v>
      </c>
      <c r="M2858" s="59" t="s">
        <v>467</v>
      </c>
      <c r="N2858" s="59" t="s">
        <v>468</v>
      </c>
      <c r="O2858" s="65" t="s">
        <v>281</v>
      </c>
      <c r="P2858" s="65" t="s">
        <v>3366</v>
      </c>
      <c r="Q2858" s="45" t="s">
        <v>396</v>
      </c>
      <c r="R2858" s="32" t="s">
        <v>231</v>
      </c>
      <c r="S2858" s="45" t="s">
        <v>75</v>
      </c>
      <c r="T2858" s="42" t="str">
        <f>VLOOKUP(Tabla1[[#This Row],[AREA]],Hoja1!A:B,2,FALSE)</f>
        <v>10. Personas mayores, familia y servicios sociales</v>
      </c>
      <c r="U2858" s="45" t="s">
        <v>130</v>
      </c>
      <c r="V2858" s="42" t="str">
        <f>VLOOKUP(Tabla1[[#This Row],[PROGRAMA]],Hoja1!A:B,2,FALSE)</f>
        <v>2311. Intervención social</v>
      </c>
      <c r="W2858" s="45">
        <v>22</v>
      </c>
      <c r="X2858" s="45">
        <v>22699</v>
      </c>
    </row>
    <row r="2859" spans="1:24" x14ac:dyDescent="0.25">
      <c r="A2859" s="58">
        <v>220260018159</v>
      </c>
      <c r="B2859" s="59" t="s">
        <v>485</v>
      </c>
      <c r="C2859" s="60">
        <v>46168</v>
      </c>
      <c r="D2859" s="58">
        <v>22026000868</v>
      </c>
      <c r="E2859" s="59" t="s">
        <v>1199</v>
      </c>
      <c r="F2859" s="61">
        <v>62.94</v>
      </c>
      <c r="G2859" s="59" t="s">
        <v>2335</v>
      </c>
      <c r="H2859" s="59" t="s">
        <v>4307</v>
      </c>
      <c r="I2859" s="62">
        <v>300</v>
      </c>
      <c r="J2859" s="59" t="s">
        <v>455</v>
      </c>
      <c r="K2859" s="59" t="s">
        <v>455</v>
      </c>
      <c r="L2859" s="59" t="s">
        <v>473</v>
      </c>
      <c r="M2859" s="59" t="s">
        <v>457</v>
      </c>
      <c r="N2859" s="59" t="s">
        <v>458</v>
      </c>
      <c r="O2859" s="65" t="s">
        <v>280</v>
      </c>
      <c r="P2859" s="65" t="s">
        <v>3366</v>
      </c>
      <c r="Q2859" s="45" t="s">
        <v>396</v>
      </c>
      <c r="R2859" s="32" t="s">
        <v>231</v>
      </c>
      <c r="S2859" s="45" t="s">
        <v>68</v>
      </c>
      <c r="T2859" s="42" t="str">
        <f>VLOOKUP(Tabla1[[#This Row],[AREA]],Hoja1!A:B,2,FALSE)</f>
        <v>02. Urbanismo y vivienda</v>
      </c>
      <c r="U2859" s="45" t="s">
        <v>197</v>
      </c>
      <c r="V2859" s="42" t="str">
        <f>VLOOKUP(Tabla1[[#This Row],[PROGRAMA]],Hoja1!A:B,2,FALSE)</f>
        <v>9332. Mantenimiento de edificios e instalaciones municipales</v>
      </c>
      <c r="W2859" s="45">
        <v>21</v>
      </c>
      <c r="X2859" s="45">
        <v>212</v>
      </c>
    </row>
    <row r="2860" spans="1:24" x14ac:dyDescent="0.25">
      <c r="A2860" s="58">
        <v>220260015441</v>
      </c>
      <c r="B2860" s="59" t="s">
        <v>485</v>
      </c>
      <c r="C2860" s="60">
        <v>46150</v>
      </c>
      <c r="D2860" s="58">
        <v>22026001284</v>
      </c>
      <c r="E2860" s="59" t="s">
        <v>509</v>
      </c>
      <c r="F2860" s="61">
        <v>31.04</v>
      </c>
      <c r="G2860" s="59" t="s">
        <v>2267</v>
      </c>
      <c r="H2860" s="59" t="s">
        <v>4308</v>
      </c>
      <c r="I2860" s="62">
        <v>300</v>
      </c>
      <c r="J2860" s="59" t="s">
        <v>455</v>
      </c>
      <c r="K2860" s="59" t="s">
        <v>455</v>
      </c>
      <c r="L2860" s="59" t="s">
        <v>473</v>
      </c>
      <c r="M2860" s="59" t="s">
        <v>457</v>
      </c>
      <c r="N2860" s="59" t="s">
        <v>458</v>
      </c>
      <c r="O2860" s="65" t="s">
        <v>280</v>
      </c>
      <c r="P2860" s="65" t="s">
        <v>3366</v>
      </c>
      <c r="Q2860" s="45" t="s">
        <v>396</v>
      </c>
      <c r="R2860" s="32" t="s">
        <v>231</v>
      </c>
      <c r="S2860" s="45" t="s">
        <v>75</v>
      </c>
      <c r="T2860" s="42" t="str">
        <f>VLOOKUP(Tabla1[[#This Row],[AREA]],Hoja1!A:B,2,FALSE)</f>
        <v>10. Personas mayores, familia y servicios sociales</v>
      </c>
      <c r="U2860" s="45" t="s">
        <v>132</v>
      </c>
      <c r="V2860" s="42" t="str">
        <f>VLOOKUP(Tabla1[[#This Row],[PROGRAMA]],Hoja1!A:B,2,FALSE)</f>
        <v>2312. Iniciativas sociales</v>
      </c>
      <c r="W2860" s="45">
        <v>21</v>
      </c>
      <c r="X2860" s="45">
        <v>212</v>
      </c>
    </row>
    <row r="2861" spans="1:24" x14ac:dyDescent="0.25">
      <c r="A2861" s="58">
        <v>220260012411</v>
      </c>
      <c r="B2861" s="59" t="s">
        <v>485</v>
      </c>
      <c r="C2861" s="60">
        <v>46132</v>
      </c>
      <c r="D2861" s="58">
        <v>22026000689</v>
      </c>
      <c r="E2861" s="59" t="s">
        <v>971</v>
      </c>
      <c r="F2861" s="61">
        <v>1176.43</v>
      </c>
      <c r="G2861" s="59" t="s">
        <v>3165</v>
      </c>
      <c r="H2861" s="59" t="s">
        <v>2622</v>
      </c>
      <c r="I2861" s="62">
        <v>300</v>
      </c>
      <c r="J2861" s="59" t="s">
        <v>3166</v>
      </c>
      <c r="K2861" s="59" t="s">
        <v>3167</v>
      </c>
      <c r="L2861" s="59" t="s">
        <v>473</v>
      </c>
      <c r="M2861" s="59" t="s">
        <v>457</v>
      </c>
      <c r="N2861" s="59" t="s">
        <v>458</v>
      </c>
      <c r="O2861" s="65" t="s">
        <v>280</v>
      </c>
      <c r="P2861" s="65" t="s">
        <v>3366</v>
      </c>
      <c r="Q2861" s="45" t="s">
        <v>396</v>
      </c>
      <c r="R2861" s="32" t="s">
        <v>231</v>
      </c>
      <c r="S2861" s="45" t="s">
        <v>262</v>
      </c>
      <c r="T2861" s="42" t="str">
        <f>VLOOKUP(Tabla1[[#This Row],[AREA]],Hoja1!A:B,2,FALSE)</f>
        <v>11. Salud pública y seguridad ciudadana</v>
      </c>
      <c r="U2861" s="45" t="s">
        <v>118</v>
      </c>
      <c r="V2861" s="42" t="str">
        <f>VLOOKUP(Tabla1[[#This Row],[PROGRAMA]],Hoja1!A:B,2,FALSE)</f>
        <v>1621. Recogida de residuos</v>
      </c>
      <c r="W2861" s="45">
        <v>21</v>
      </c>
      <c r="X2861" s="45">
        <v>214</v>
      </c>
    </row>
    <row r="2862" spans="1:24" x14ac:dyDescent="0.25">
      <c r="A2862" s="58">
        <v>220260016504</v>
      </c>
      <c r="B2862" s="59" t="s">
        <v>485</v>
      </c>
      <c r="C2862" s="60">
        <v>46157</v>
      </c>
      <c r="D2862" s="58">
        <v>22026000689</v>
      </c>
      <c r="E2862" s="59" t="s">
        <v>971</v>
      </c>
      <c r="F2862" s="61">
        <v>1086.28</v>
      </c>
      <c r="G2862" s="59" t="s">
        <v>3165</v>
      </c>
      <c r="H2862" s="59" t="s">
        <v>2622</v>
      </c>
      <c r="I2862" s="62">
        <v>300</v>
      </c>
      <c r="J2862" s="59" t="s">
        <v>3166</v>
      </c>
      <c r="K2862" s="59" t="s">
        <v>3167</v>
      </c>
      <c r="L2862" s="59" t="s">
        <v>473</v>
      </c>
      <c r="M2862" s="59" t="s">
        <v>457</v>
      </c>
      <c r="N2862" s="59" t="s">
        <v>458</v>
      </c>
      <c r="O2862" s="65" t="s">
        <v>280</v>
      </c>
      <c r="P2862" s="65" t="s">
        <v>3366</v>
      </c>
      <c r="Q2862" s="45" t="s">
        <v>396</v>
      </c>
      <c r="R2862" s="32" t="s">
        <v>231</v>
      </c>
      <c r="S2862" s="45" t="s">
        <v>262</v>
      </c>
      <c r="T2862" s="42" t="str">
        <f>VLOOKUP(Tabla1[[#This Row],[AREA]],Hoja1!A:B,2,FALSE)</f>
        <v>11. Salud pública y seguridad ciudadana</v>
      </c>
      <c r="U2862" s="45" t="s">
        <v>118</v>
      </c>
      <c r="V2862" s="42" t="str">
        <f>VLOOKUP(Tabla1[[#This Row],[PROGRAMA]],Hoja1!A:B,2,FALSE)</f>
        <v>1621. Recogida de residuos</v>
      </c>
      <c r="W2862" s="45">
        <v>21</v>
      </c>
      <c r="X2862" s="45">
        <v>214</v>
      </c>
    </row>
    <row r="2863" spans="1:24" x14ac:dyDescent="0.25">
      <c r="A2863" s="58">
        <v>220260014315</v>
      </c>
      <c r="B2863" s="59" t="s">
        <v>451</v>
      </c>
      <c r="C2863" s="60">
        <v>46140</v>
      </c>
      <c r="D2863" s="58">
        <v>22026003421</v>
      </c>
      <c r="E2863" s="59" t="s">
        <v>1524</v>
      </c>
      <c r="F2863" s="61">
        <v>57.22</v>
      </c>
      <c r="G2863" s="59" t="s">
        <v>287</v>
      </c>
      <c r="H2863" s="59" t="s">
        <v>4309</v>
      </c>
      <c r="I2863" s="62">
        <v>220</v>
      </c>
      <c r="J2863" s="59" t="s">
        <v>455</v>
      </c>
      <c r="K2863" s="59" t="s">
        <v>455</v>
      </c>
      <c r="L2863" s="59" t="s">
        <v>456</v>
      </c>
      <c r="M2863" s="59" t="s">
        <v>467</v>
      </c>
      <c r="N2863" s="59" t="s">
        <v>468</v>
      </c>
      <c r="O2863" s="65" t="s">
        <v>281</v>
      </c>
      <c r="P2863" s="65" t="s">
        <v>3366</v>
      </c>
      <c r="Q2863" s="45" t="s">
        <v>396</v>
      </c>
      <c r="R2863" s="32" t="s">
        <v>231</v>
      </c>
      <c r="S2863" s="45" t="s">
        <v>262</v>
      </c>
      <c r="T2863" s="42" t="str">
        <f>VLOOKUP(Tabla1[[#This Row],[AREA]],Hoja1!A:B,2,FALSE)</f>
        <v>11. Salud pública y seguridad ciudadana</v>
      </c>
      <c r="U2863" s="45" t="s">
        <v>118</v>
      </c>
      <c r="V2863" s="42" t="str">
        <f>VLOOKUP(Tabla1[[#This Row],[PROGRAMA]],Hoja1!A:B,2,FALSE)</f>
        <v>1621. Recogida de residuos</v>
      </c>
      <c r="W2863" s="45">
        <v>22</v>
      </c>
      <c r="X2863" s="45">
        <v>22706</v>
      </c>
    </row>
    <row r="2864" spans="1:24" x14ac:dyDescent="0.25">
      <c r="A2864" s="58">
        <v>220260017529</v>
      </c>
      <c r="B2864" s="59" t="s">
        <v>451</v>
      </c>
      <c r="C2864" s="60">
        <v>46163</v>
      </c>
      <c r="D2864" s="58">
        <v>22026004060</v>
      </c>
      <c r="E2864" s="59" t="s">
        <v>4163</v>
      </c>
      <c r="F2864" s="61">
        <v>54.87</v>
      </c>
      <c r="G2864" s="59" t="s">
        <v>2001</v>
      </c>
      <c r="H2864" s="59" t="s">
        <v>4164</v>
      </c>
      <c r="I2864" s="62">
        <v>220</v>
      </c>
      <c r="J2864" s="59" t="s">
        <v>455</v>
      </c>
      <c r="K2864" s="59" t="s">
        <v>455</v>
      </c>
      <c r="L2864" s="59" t="s">
        <v>473</v>
      </c>
      <c r="M2864" s="59" t="s">
        <v>467</v>
      </c>
      <c r="N2864" s="59" t="s">
        <v>468</v>
      </c>
      <c r="O2864" s="65" t="s">
        <v>281</v>
      </c>
      <c r="P2864" s="65" t="s">
        <v>3366</v>
      </c>
      <c r="Q2864" s="45" t="s">
        <v>396</v>
      </c>
      <c r="R2864" s="32" t="s">
        <v>231</v>
      </c>
      <c r="S2864" s="45" t="s">
        <v>70</v>
      </c>
      <c r="T2864" s="42" t="str">
        <f>VLOOKUP(Tabla1[[#This Row],[AREA]],Hoja1!A:B,2,FALSE)</f>
        <v>04. Hacienda, personal y modernización administrativa</v>
      </c>
      <c r="U2864" s="45" t="s">
        <v>190</v>
      </c>
      <c r="V2864" s="42" t="str">
        <f>VLOOKUP(Tabla1[[#This Row],[PROGRAMA]],Hoja1!A:B,2,FALSE)</f>
        <v>9209. Dirección del area de hacienda, personal y modernización administrativa</v>
      </c>
      <c r="W2864" s="45">
        <v>22</v>
      </c>
      <c r="X2864" s="45">
        <v>22199</v>
      </c>
    </row>
    <row r="2865" spans="1:24" x14ac:dyDescent="0.25">
      <c r="A2865" s="58">
        <v>220260012417</v>
      </c>
      <c r="B2865" s="59" t="s">
        <v>485</v>
      </c>
      <c r="C2865" s="60">
        <v>46132</v>
      </c>
      <c r="D2865" s="58">
        <v>22026000868</v>
      </c>
      <c r="E2865" s="59" t="s">
        <v>1199</v>
      </c>
      <c r="F2865" s="61">
        <v>53.24</v>
      </c>
      <c r="G2865" s="59" t="s">
        <v>1457</v>
      </c>
      <c r="H2865" s="59" t="s">
        <v>4310</v>
      </c>
      <c r="I2865" s="62">
        <v>300</v>
      </c>
      <c r="J2865" s="59" t="s">
        <v>455</v>
      </c>
      <c r="K2865" s="59" t="s">
        <v>455</v>
      </c>
      <c r="L2865" s="59" t="s">
        <v>473</v>
      </c>
      <c r="M2865" s="59" t="s">
        <v>457</v>
      </c>
      <c r="N2865" s="59" t="s">
        <v>458</v>
      </c>
      <c r="O2865" s="65" t="s">
        <v>280</v>
      </c>
      <c r="P2865" s="65" t="s">
        <v>3366</v>
      </c>
      <c r="Q2865" s="45" t="s">
        <v>396</v>
      </c>
      <c r="R2865" s="32" t="s">
        <v>231</v>
      </c>
      <c r="S2865" s="45" t="s">
        <v>68</v>
      </c>
      <c r="T2865" s="42" t="str">
        <f>VLOOKUP(Tabla1[[#This Row],[AREA]],Hoja1!A:B,2,FALSE)</f>
        <v>02. Urbanismo y vivienda</v>
      </c>
      <c r="U2865" s="45" t="s">
        <v>197</v>
      </c>
      <c r="V2865" s="42" t="str">
        <f>VLOOKUP(Tabla1[[#This Row],[PROGRAMA]],Hoja1!A:B,2,FALSE)</f>
        <v>9332. Mantenimiento de edificios e instalaciones municipales</v>
      </c>
      <c r="W2865" s="45">
        <v>21</v>
      </c>
      <c r="X2865" s="45">
        <v>212</v>
      </c>
    </row>
    <row r="2866" spans="1:24" x14ac:dyDescent="0.25">
      <c r="A2866" s="58">
        <v>220260020182</v>
      </c>
      <c r="B2866" s="59" t="s">
        <v>451</v>
      </c>
      <c r="C2866" s="60">
        <v>46171</v>
      </c>
      <c r="D2866" s="58">
        <v>22026004236</v>
      </c>
      <c r="E2866" s="59" t="s">
        <v>1028</v>
      </c>
      <c r="F2866" s="61">
        <v>53.24</v>
      </c>
      <c r="G2866" s="59" t="s">
        <v>4311</v>
      </c>
      <c r="H2866" s="59" t="s">
        <v>4312</v>
      </c>
      <c r="I2866" s="62">
        <v>220</v>
      </c>
      <c r="J2866" s="59" t="s">
        <v>455</v>
      </c>
      <c r="K2866" s="59" t="s">
        <v>455</v>
      </c>
      <c r="L2866" s="59" t="s">
        <v>456</v>
      </c>
      <c r="M2866" s="59" t="s">
        <v>467</v>
      </c>
      <c r="N2866" s="59" t="s">
        <v>468</v>
      </c>
      <c r="O2866" s="65" t="s">
        <v>281</v>
      </c>
      <c r="P2866" s="65" t="s">
        <v>3366</v>
      </c>
      <c r="Q2866" s="45" t="s">
        <v>396</v>
      </c>
      <c r="R2866" s="32" t="s">
        <v>231</v>
      </c>
      <c r="S2866" s="45" t="s">
        <v>69</v>
      </c>
      <c r="T2866" s="42" t="str">
        <f>VLOOKUP(Tabla1[[#This Row],[AREA]],Hoja1!A:B,2,FALSE)</f>
        <v>03. Participación ciudadana y deportes</v>
      </c>
      <c r="U2866" s="45" t="s">
        <v>192</v>
      </c>
      <c r="V2866" s="42" t="str">
        <f>VLOOKUP(Tabla1[[#This Row],[PROGRAMA]],Hoja1!A:B,2,FALSE)</f>
        <v>9241. Participación ciudadana</v>
      </c>
      <c r="W2866" s="45">
        <v>22</v>
      </c>
      <c r="X2866" s="45">
        <v>22602</v>
      </c>
    </row>
    <row r="2867" spans="1:24" x14ac:dyDescent="0.25">
      <c r="A2867" s="58">
        <v>220260016414</v>
      </c>
      <c r="B2867" s="59" t="s">
        <v>485</v>
      </c>
      <c r="C2867" s="60">
        <v>46157</v>
      </c>
      <c r="D2867" s="58">
        <v>22026000689</v>
      </c>
      <c r="E2867" s="59" t="s">
        <v>971</v>
      </c>
      <c r="F2867" s="61">
        <v>604.04</v>
      </c>
      <c r="G2867" s="59" t="s">
        <v>3165</v>
      </c>
      <c r="H2867" s="59" t="s">
        <v>2622</v>
      </c>
      <c r="I2867" s="62">
        <v>300</v>
      </c>
      <c r="J2867" s="59" t="s">
        <v>3166</v>
      </c>
      <c r="K2867" s="59" t="s">
        <v>3167</v>
      </c>
      <c r="L2867" s="59" t="s">
        <v>473</v>
      </c>
      <c r="M2867" s="59" t="s">
        <v>457</v>
      </c>
      <c r="N2867" s="59" t="s">
        <v>458</v>
      </c>
      <c r="O2867" s="65" t="s">
        <v>280</v>
      </c>
      <c r="P2867" s="65" t="s">
        <v>3366</v>
      </c>
      <c r="Q2867" s="45" t="s">
        <v>396</v>
      </c>
      <c r="R2867" s="32" t="s">
        <v>231</v>
      </c>
      <c r="S2867" s="45" t="s">
        <v>262</v>
      </c>
      <c r="T2867" s="42" t="str">
        <f>VLOOKUP(Tabla1[[#This Row],[AREA]],Hoja1!A:B,2,FALSE)</f>
        <v>11. Salud pública y seguridad ciudadana</v>
      </c>
      <c r="U2867" s="45" t="s">
        <v>118</v>
      </c>
      <c r="V2867" s="42" t="str">
        <f>VLOOKUP(Tabla1[[#This Row],[PROGRAMA]],Hoja1!A:B,2,FALSE)</f>
        <v>1621. Recogida de residuos</v>
      </c>
      <c r="W2867" s="45">
        <v>21</v>
      </c>
      <c r="X2867" s="45">
        <v>214</v>
      </c>
    </row>
    <row r="2868" spans="1:24" x14ac:dyDescent="0.25">
      <c r="A2868" s="58">
        <v>220260016853</v>
      </c>
      <c r="B2868" s="59" t="s">
        <v>451</v>
      </c>
      <c r="C2868" s="60">
        <v>46160</v>
      </c>
      <c r="D2868" s="58">
        <v>22026003855</v>
      </c>
      <c r="E2868" s="59" t="s">
        <v>813</v>
      </c>
      <c r="F2868" s="61">
        <v>52.55</v>
      </c>
      <c r="G2868" s="59" t="s">
        <v>329</v>
      </c>
      <c r="H2868" s="59" t="s">
        <v>4287</v>
      </c>
      <c r="I2868" s="62">
        <v>220</v>
      </c>
      <c r="J2868" s="59" t="s">
        <v>455</v>
      </c>
      <c r="K2868" s="59" t="s">
        <v>455</v>
      </c>
      <c r="L2868" s="59" t="s">
        <v>456</v>
      </c>
      <c r="M2868" s="59" t="s">
        <v>467</v>
      </c>
      <c r="N2868" s="59" t="s">
        <v>468</v>
      </c>
      <c r="O2868" s="65" t="s">
        <v>281</v>
      </c>
      <c r="P2868" s="65" t="s">
        <v>3366</v>
      </c>
      <c r="Q2868" s="45" t="s">
        <v>396</v>
      </c>
      <c r="R2868" s="32" t="s">
        <v>231</v>
      </c>
      <c r="S2868" s="45" t="s">
        <v>75</v>
      </c>
      <c r="T2868" s="42" t="str">
        <f>VLOOKUP(Tabla1[[#This Row],[AREA]],Hoja1!A:B,2,FALSE)</f>
        <v>10. Personas mayores, familia y servicios sociales</v>
      </c>
      <c r="U2868" s="45" t="s">
        <v>132</v>
      </c>
      <c r="V2868" s="42" t="str">
        <f>VLOOKUP(Tabla1[[#This Row],[PROGRAMA]],Hoja1!A:B,2,FALSE)</f>
        <v>2312. Iniciativas sociales</v>
      </c>
      <c r="W2868" s="45">
        <v>22</v>
      </c>
      <c r="X2868" s="45">
        <v>22699</v>
      </c>
    </row>
    <row r="2869" spans="1:24" x14ac:dyDescent="0.25">
      <c r="A2869" s="58">
        <v>220260010806</v>
      </c>
      <c r="B2869" s="59" t="s">
        <v>451</v>
      </c>
      <c r="C2869" s="60">
        <v>46118</v>
      </c>
      <c r="D2869" s="58">
        <v>22026002977</v>
      </c>
      <c r="E2869" s="59" t="s">
        <v>617</v>
      </c>
      <c r="F2869" s="61">
        <v>50.82</v>
      </c>
      <c r="G2869" s="59" t="s">
        <v>1797</v>
      </c>
      <c r="H2869" s="59" t="s">
        <v>4313</v>
      </c>
      <c r="I2869" s="62">
        <v>220</v>
      </c>
      <c r="J2869" s="59" t="s">
        <v>455</v>
      </c>
      <c r="K2869" s="59" t="s">
        <v>455</v>
      </c>
      <c r="L2869" s="59" t="s">
        <v>473</v>
      </c>
      <c r="M2869" s="59" t="s">
        <v>467</v>
      </c>
      <c r="N2869" s="59" t="s">
        <v>468</v>
      </c>
      <c r="O2869" s="65" t="s">
        <v>281</v>
      </c>
      <c r="P2869" s="65" t="s">
        <v>3366</v>
      </c>
      <c r="Q2869" s="45" t="s">
        <v>396</v>
      </c>
      <c r="R2869" s="32" t="s">
        <v>231</v>
      </c>
      <c r="S2869" s="45" t="s">
        <v>75</v>
      </c>
      <c r="T2869" s="42" t="str">
        <f>VLOOKUP(Tabla1[[#This Row],[AREA]],Hoja1!A:B,2,FALSE)</f>
        <v>10. Personas mayores, familia y servicios sociales</v>
      </c>
      <c r="U2869" s="45" t="s">
        <v>132</v>
      </c>
      <c r="V2869" s="42" t="str">
        <f>VLOOKUP(Tabla1[[#This Row],[PROGRAMA]],Hoja1!A:B,2,FALSE)</f>
        <v>2312. Iniciativas sociales</v>
      </c>
      <c r="W2869" s="45">
        <v>21</v>
      </c>
      <c r="X2869" s="45">
        <v>213</v>
      </c>
    </row>
    <row r="2870" spans="1:24" x14ac:dyDescent="0.25">
      <c r="A2870" s="58">
        <v>220260015928</v>
      </c>
      <c r="B2870" s="59" t="s">
        <v>485</v>
      </c>
      <c r="C2870" s="60">
        <v>46154</v>
      </c>
      <c r="D2870" s="58">
        <v>22026000868</v>
      </c>
      <c r="E2870" s="59" t="s">
        <v>1199</v>
      </c>
      <c r="F2870" s="61">
        <v>50.82</v>
      </c>
      <c r="G2870" s="59" t="s">
        <v>910</v>
      </c>
      <c r="H2870" s="59" t="s">
        <v>4314</v>
      </c>
      <c r="I2870" s="62">
        <v>300</v>
      </c>
      <c r="J2870" s="59" t="s">
        <v>455</v>
      </c>
      <c r="K2870" s="59" t="s">
        <v>455</v>
      </c>
      <c r="L2870" s="59" t="s">
        <v>473</v>
      </c>
      <c r="M2870" s="59" t="s">
        <v>457</v>
      </c>
      <c r="N2870" s="59" t="s">
        <v>458</v>
      </c>
      <c r="O2870" s="65" t="s">
        <v>280</v>
      </c>
      <c r="P2870" s="65" t="s">
        <v>3366</v>
      </c>
      <c r="Q2870" s="45" t="s">
        <v>396</v>
      </c>
      <c r="R2870" s="32" t="s">
        <v>231</v>
      </c>
      <c r="S2870" s="45" t="s">
        <v>68</v>
      </c>
      <c r="T2870" s="42" t="str">
        <f>VLOOKUP(Tabla1[[#This Row],[AREA]],Hoja1!A:B,2,FALSE)</f>
        <v>02. Urbanismo y vivienda</v>
      </c>
      <c r="U2870" s="45" t="s">
        <v>197</v>
      </c>
      <c r="V2870" s="42" t="str">
        <f>VLOOKUP(Tabla1[[#This Row],[PROGRAMA]],Hoja1!A:B,2,FALSE)</f>
        <v>9332. Mantenimiento de edificios e instalaciones municipales</v>
      </c>
      <c r="W2870" s="45">
        <v>21</v>
      </c>
      <c r="X2870" s="45">
        <v>212</v>
      </c>
    </row>
    <row r="2871" spans="1:24" x14ac:dyDescent="0.25">
      <c r="A2871" s="58">
        <v>220260018167</v>
      </c>
      <c r="B2871" s="59" t="s">
        <v>485</v>
      </c>
      <c r="C2871" s="60">
        <v>46168</v>
      </c>
      <c r="D2871" s="58">
        <v>22026000868</v>
      </c>
      <c r="E2871" s="59" t="s">
        <v>1199</v>
      </c>
      <c r="F2871" s="61">
        <v>49.01</v>
      </c>
      <c r="G2871" s="59" t="s">
        <v>2267</v>
      </c>
      <c r="H2871" s="59" t="s">
        <v>4315</v>
      </c>
      <c r="I2871" s="62">
        <v>300</v>
      </c>
      <c r="J2871" s="59" t="s">
        <v>455</v>
      </c>
      <c r="K2871" s="59" t="s">
        <v>455</v>
      </c>
      <c r="L2871" s="59" t="s">
        <v>473</v>
      </c>
      <c r="M2871" s="59" t="s">
        <v>457</v>
      </c>
      <c r="N2871" s="59" t="s">
        <v>458</v>
      </c>
      <c r="O2871" s="65" t="s">
        <v>280</v>
      </c>
      <c r="P2871" s="65" t="s">
        <v>3366</v>
      </c>
      <c r="Q2871" s="45" t="s">
        <v>396</v>
      </c>
      <c r="R2871" s="32" t="s">
        <v>231</v>
      </c>
      <c r="S2871" s="45" t="s">
        <v>68</v>
      </c>
      <c r="T2871" s="42" t="str">
        <f>VLOOKUP(Tabla1[[#This Row],[AREA]],Hoja1!A:B,2,FALSE)</f>
        <v>02. Urbanismo y vivienda</v>
      </c>
      <c r="U2871" s="45" t="s">
        <v>197</v>
      </c>
      <c r="V2871" s="42" t="str">
        <f>VLOOKUP(Tabla1[[#This Row],[PROGRAMA]],Hoja1!A:B,2,FALSE)</f>
        <v>9332. Mantenimiento de edificios e instalaciones municipales</v>
      </c>
      <c r="W2871" s="45">
        <v>21</v>
      </c>
      <c r="X2871" s="45">
        <v>212</v>
      </c>
    </row>
    <row r="2872" spans="1:24" x14ac:dyDescent="0.25">
      <c r="A2872" s="58">
        <v>220260015062</v>
      </c>
      <c r="B2872" s="59" t="s">
        <v>451</v>
      </c>
      <c r="C2872" s="60">
        <v>46148</v>
      </c>
      <c r="D2872" s="58">
        <v>22026003658</v>
      </c>
      <c r="E2872" s="59" t="s">
        <v>968</v>
      </c>
      <c r="F2872" s="61">
        <v>47.19</v>
      </c>
      <c r="G2872" s="59" t="s">
        <v>4316</v>
      </c>
      <c r="H2872" s="59" t="s">
        <v>4317</v>
      </c>
      <c r="I2872" s="62">
        <v>220</v>
      </c>
      <c r="J2872" s="59" t="s">
        <v>2332</v>
      </c>
      <c r="K2872" s="59" t="s">
        <v>1703</v>
      </c>
      <c r="L2872" s="59" t="s">
        <v>473</v>
      </c>
      <c r="M2872" s="59" t="s">
        <v>467</v>
      </c>
      <c r="N2872" s="59" t="s">
        <v>468</v>
      </c>
      <c r="O2872" s="65" t="s">
        <v>281</v>
      </c>
      <c r="P2872" s="65" t="s">
        <v>3366</v>
      </c>
      <c r="Q2872" s="45" t="s">
        <v>396</v>
      </c>
      <c r="R2872" s="32" t="s">
        <v>231</v>
      </c>
      <c r="S2872" s="45" t="s">
        <v>262</v>
      </c>
      <c r="T2872" s="42" t="str">
        <f>VLOOKUP(Tabla1[[#This Row],[AREA]],Hoja1!A:B,2,FALSE)</f>
        <v>11. Salud pública y seguridad ciudadana</v>
      </c>
      <c r="U2872" s="45" t="s">
        <v>106</v>
      </c>
      <c r="V2872" s="42" t="str">
        <f>VLOOKUP(Tabla1[[#This Row],[PROGRAMA]],Hoja1!A:B,2,FALSE)</f>
        <v>1321. Policía municipal</v>
      </c>
      <c r="W2872" s="45">
        <v>22</v>
      </c>
      <c r="X2872" s="45">
        <v>22699</v>
      </c>
    </row>
    <row r="2873" spans="1:24" x14ac:dyDescent="0.25">
      <c r="A2873" s="58">
        <v>220260018209</v>
      </c>
      <c r="B2873" s="59" t="s">
        <v>485</v>
      </c>
      <c r="C2873" s="60">
        <v>46168</v>
      </c>
      <c r="D2873" s="58">
        <v>22026003179</v>
      </c>
      <c r="E2873" s="59" t="s">
        <v>3487</v>
      </c>
      <c r="F2873" s="61">
        <v>45.35</v>
      </c>
      <c r="G2873" s="59" t="s">
        <v>39</v>
      </c>
      <c r="H2873" s="59" t="s">
        <v>4318</v>
      </c>
      <c r="I2873" s="62">
        <v>300</v>
      </c>
      <c r="J2873" s="59" t="s">
        <v>455</v>
      </c>
      <c r="K2873" s="59" t="s">
        <v>455</v>
      </c>
      <c r="L2873" s="59" t="s">
        <v>473</v>
      </c>
      <c r="M2873" s="59" t="s">
        <v>457</v>
      </c>
      <c r="N2873" s="59" t="s">
        <v>458</v>
      </c>
      <c r="O2873" s="65" t="s">
        <v>280</v>
      </c>
      <c r="P2873" s="65" t="s">
        <v>3366</v>
      </c>
      <c r="Q2873" s="45" t="s">
        <v>396</v>
      </c>
      <c r="R2873" s="32" t="s">
        <v>231</v>
      </c>
      <c r="S2873" s="45" t="s">
        <v>73</v>
      </c>
      <c r="T2873" s="42" t="str">
        <f>VLOOKUP(Tabla1[[#This Row],[AREA]],Hoja1!A:B,2,FALSE)</f>
        <v>08. Tráfico y movilidad</v>
      </c>
      <c r="U2873" s="45" t="s">
        <v>108</v>
      </c>
      <c r="V2873" s="42" t="str">
        <f>VLOOKUP(Tabla1[[#This Row],[PROGRAMA]],Hoja1!A:B,2,FALSE)</f>
        <v>1341. Movilidad</v>
      </c>
      <c r="W2873" s="45">
        <v>22</v>
      </c>
      <c r="X2873" s="45">
        <v>22699</v>
      </c>
    </row>
    <row r="2874" spans="1:24" x14ac:dyDescent="0.25">
      <c r="A2874" s="58">
        <v>220260016168</v>
      </c>
      <c r="B2874" s="59" t="s">
        <v>451</v>
      </c>
      <c r="C2874" s="60">
        <v>46157</v>
      </c>
      <c r="D2874" s="58">
        <v>22026003837</v>
      </c>
      <c r="E2874" s="59" t="s">
        <v>617</v>
      </c>
      <c r="F2874" s="61">
        <v>45.06</v>
      </c>
      <c r="G2874" s="59" t="s">
        <v>17</v>
      </c>
      <c r="H2874" s="59" t="s">
        <v>4319</v>
      </c>
      <c r="I2874" s="62">
        <v>220</v>
      </c>
      <c r="J2874" s="59" t="s">
        <v>455</v>
      </c>
      <c r="K2874" s="59" t="s">
        <v>455</v>
      </c>
      <c r="L2874" s="59" t="s">
        <v>456</v>
      </c>
      <c r="M2874" s="59" t="s">
        <v>467</v>
      </c>
      <c r="N2874" s="59" t="s">
        <v>468</v>
      </c>
      <c r="O2874" s="65" t="s">
        <v>281</v>
      </c>
      <c r="P2874" s="65" t="s">
        <v>3366</v>
      </c>
      <c r="Q2874" s="45" t="s">
        <v>396</v>
      </c>
      <c r="R2874" s="32" t="s">
        <v>231</v>
      </c>
      <c r="S2874" s="45" t="s">
        <v>75</v>
      </c>
      <c r="T2874" s="42" t="str">
        <f>VLOOKUP(Tabla1[[#This Row],[AREA]],Hoja1!A:B,2,FALSE)</f>
        <v>10. Personas mayores, familia y servicios sociales</v>
      </c>
      <c r="U2874" s="45" t="s">
        <v>132</v>
      </c>
      <c r="V2874" s="42" t="str">
        <f>VLOOKUP(Tabla1[[#This Row],[PROGRAMA]],Hoja1!A:B,2,FALSE)</f>
        <v>2312. Iniciativas sociales</v>
      </c>
      <c r="W2874" s="45">
        <v>21</v>
      </c>
      <c r="X2874" s="45">
        <v>213</v>
      </c>
    </row>
    <row r="2875" spans="1:24" x14ac:dyDescent="0.25">
      <c r="A2875" s="58">
        <v>220260016077</v>
      </c>
      <c r="B2875" s="59" t="s">
        <v>451</v>
      </c>
      <c r="C2875" s="60">
        <v>46156</v>
      </c>
      <c r="D2875" s="58">
        <v>22026003797</v>
      </c>
      <c r="E2875" s="59" t="s">
        <v>537</v>
      </c>
      <c r="F2875" s="61">
        <v>44.09</v>
      </c>
      <c r="G2875" s="59" t="s">
        <v>321</v>
      </c>
      <c r="H2875" s="59" t="s">
        <v>4320</v>
      </c>
      <c r="I2875" s="62">
        <v>220</v>
      </c>
      <c r="J2875" s="59" t="s">
        <v>1238</v>
      </c>
      <c r="K2875" s="59" t="s">
        <v>1239</v>
      </c>
      <c r="L2875" s="59" t="s">
        <v>473</v>
      </c>
      <c r="M2875" s="59" t="s">
        <v>467</v>
      </c>
      <c r="N2875" s="59" t="s">
        <v>468</v>
      </c>
      <c r="O2875" s="65" t="s">
        <v>281</v>
      </c>
      <c r="P2875" s="65" t="s">
        <v>3366</v>
      </c>
      <c r="Q2875" s="45" t="s">
        <v>396</v>
      </c>
      <c r="R2875" s="32" t="s">
        <v>231</v>
      </c>
      <c r="S2875" s="45" t="s">
        <v>262</v>
      </c>
      <c r="T2875" s="42" t="str">
        <f>VLOOKUP(Tabla1[[#This Row],[AREA]],Hoja1!A:B,2,FALSE)</f>
        <v>11. Salud pública y seguridad ciudadana</v>
      </c>
      <c r="U2875" s="45" t="s">
        <v>112</v>
      </c>
      <c r="V2875" s="42" t="str">
        <f>VLOOKUP(Tabla1[[#This Row],[PROGRAMA]],Hoja1!A:B,2,FALSE)</f>
        <v>1361. Prevención y extinción de incencios</v>
      </c>
      <c r="W2875" s="45">
        <v>22</v>
      </c>
      <c r="X2875" s="45">
        <v>22199</v>
      </c>
    </row>
    <row r="2876" spans="1:24" x14ac:dyDescent="0.25">
      <c r="A2876" s="58">
        <v>220260018157</v>
      </c>
      <c r="B2876" s="59" t="s">
        <v>485</v>
      </c>
      <c r="C2876" s="60">
        <v>46168</v>
      </c>
      <c r="D2876" s="58">
        <v>22026000868</v>
      </c>
      <c r="E2876" s="59" t="s">
        <v>1199</v>
      </c>
      <c r="F2876" s="61">
        <v>43.51</v>
      </c>
      <c r="G2876" s="59" t="s">
        <v>2523</v>
      </c>
      <c r="H2876" s="59" t="s">
        <v>4321</v>
      </c>
      <c r="I2876" s="62">
        <v>300</v>
      </c>
      <c r="J2876" s="59" t="s">
        <v>455</v>
      </c>
      <c r="K2876" s="59" t="s">
        <v>455</v>
      </c>
      <c r="L2876" s="59" t="s">
        <v>473</v>
      </c>
      <c r="M2876" s="59" t="s">
        <v>457</v>
      </c>
      <c r="N2876" s="59" t="s">
        <v>458</v>
      </c>
      <c r="O2876" s="65" t="s">
        <v>280</v>
      </c>
      <c r="P2876" s="65" t="s">
        <v>3366</v>
      </c>
      <c r="Q2876" s="45" t="s">
        <v>396</v>
      </c>
      <c r="R2876" s="32" t="s">
        <v>231</v>
      </c>
      <c r="S2876" s="45" t="s">
        <v>68</v>
      </c>
      <c r="T2876" s="42" t="str">
        <f>VLOOKUP(Tabla1[[#This Row],[AREA]],Hoja1!A:B,2,FALSE)</f>
        <v>02. Urbanismo y vivienda</v>
      </c>
      <c r="U2876" s="45" t="s">
        <v>197</v>
      </c>
      <c r="V2876" s="42" t="str">
        <f>VLOOKUP(Tabla1[[#This Row],[PROGRAMA]],Hoja1!A:B,2,FALSE)</f>
        <v>9332. Mantenimiento de edificios e instalaciones municipales</v>
      </c>
      <c r="W2876" s="45">
        <v>21</v>
      </c>
      <c r="X2876" s="45">
        <v>212</v>
      </c>
    </row>
    <row r="2877" spans="1:24" x14ac:dyDescent="0.25">
      <c r="A2877" s="58">
        <v>220260019560</v>
      </c>
      <c r="B2877" s="59" t="s">
        <v>485</v>
      </c>
      <c r="C2877" s="60">
        <v>46171</v>
      </c>
      <c r="D2877" s="58">
        <v>22026002152</v>
      </c>
      <c r="E2877" s="59" t="s">
        <v>2519</v>
      </c>
      <c r="F2877" s="61">
        <v>42.35</v>
      </c>
      <c r="G2877" s="59" t="s">
        <v>3009</v>
      </c>
      <c r="H2877" s="59" t="s">
        <v>4322</v>
      </c>
      <c r="I2877" s="62">
        <v>300</v>
      </c>
      <c r="J2877" s="59" t="s">
        <v>455</v>
      </c>
      <c r="K2877" s="59" t="s">
        <v>455</v>
      </c>
      <c r="L2877" s="59" t="s">
        <v>456</v>
      </c>
      <c r="M2877" s="59" t="s">
        <v>457</v>
      </c>
      <c r="N2877" s="59" t="s">
        <v>458</v>
      </c>
      <c r="O2877" s="65" t="s">
        <v>280</v>
      </c>
      <c r="P2877" s="65" t="s">
        <v>3366</v>
      </c>
      <c r="Q2877" s="45" t="s">
        <v>396</v>
      </c>
      <c r="R2877" s="32" t="s">
        <v>231</v>
      </c>
      <c r="S2877" s="45" t="s">
        <v>73</v>
      </c>
      <c r="T2877" s="42" t="str">
        <f>VLOOKUP(Tabla1[[#This Row],[AREA]],Hoja1!A:B,2,FALSE)</f>
        <v>08. Tráfico y movilidad</v>
      </c>
      <c r="U2877" s="45" t="s">
        <v>117</v>
      </c>
      <c r="V2877" s="42" t="str">
        <f>VLOOKUP(Tabla1[[#This Row],[PROGRAMA]],Hoja1!A:B,2,FALSE)</f>
        <v>1532. Pavimentación vias públicas y otros servicios urbanísticos</v>
      </c>
      <c r="W2877" s="45">
        <v>21</v>
      </c>
      <c r="X2877" s="45">
        <v>214</v>
      </c>
    </row>
    <row r="2878" spans="1:24" x14ac:dyDescent="0.25">
      <c r="A2878" s="58">
        <v>220260018193</v>
      </c>
      <c r="B2878" s="59" t="s">
        <v>485</v>
      </c>
      <c r="C2878" s="60">
        <v>46168</v>
      </c>
      <c r="D2878" s="58">
        <v>22026000868</v>
      </c>
      <c r="E2878" s="59" t="s">
        <v>1199</v>
      </c>
      <c r="F2878" s="61">
        <v>40.47</v>
      </c>
      <c r="G2878" s="59" t="s">
        <v>3172</v>
      </c>
      <c r="H2878" s="59" t="s">
        <v>4323</v>
      </c>
      <c r="I2878" s="62">
        <v>300</v>
      </c>
      <c r="J2878" s="59" t="s">
        <v>455</v>
      </c>
      <c r="K2878" s="59" t="s">
        <v>455</v>
      </c>
      <c r="L2878" s="59" t="s">
        <v>473</v>
      </c>
      <c r="M2878" s="59" t="s">
        <v>457</v>
      </c>
      <c r="N2878" s="59" t="s">
        <v>458</v>
      </c>
      <c r="O2878" s="65" t="s">
        <v>280</v>
      </c>
      <c r="P2878" s="65" t="s">
        <v>3366</v>
      </c>
      <c r="Q2878" s="45" t="s">
        <v>396</v>
      </c>
      <c r="R2878" s="32" t="s">
        <v>231</v>
      </c>
      <c r="S2878" s="45" t="s">
        <v>68</v>
      </c>
      <c r="T2878" s="42" t="str">
        <f>VLOOKUP(Tabla1[[#This Row],[AREA]],Hoja1!A:B,2,FALSE)</f>
        <v>02. Urbanismo y vivienda</v>
      </c>
      <c r="U2878" s="45" t="s">
        <v>197</v>
      </c>
      <c r="V2878" s="42" t="str">
        <f>VLOOKUP(Tabla1[[#This Row],[PROGRAMA]],Hoja1!A:B,2,FALSE)</f>
        <v>9332. Mantenimiento de edificios e instalaciones municipales</v>
      </c>
      <c r="W2878" s="45">
        <v>21</v>
      </c>
      <c r="X2878" s="45">
        <v>212</v>
      </c>
    </row>
    <row r="2879" spans="1:24" x14ac:dyDescent="0.25">
      <c r="A2879" s="58">
        <v>220260019492</v>
      </c>
      <c r="B2879" s="59" t="s">
        <v>485</v>
      </c>
      <c r="C2879" s="60">
        <v>46171</v>
      </c>
      <c r="D2879" s="58">
        <v>22026002663</v>
      </c>
      <c r="E2879" s="59" t="s">
        <v>573</v>
      </c>
      <c r="F2879" s="61">
        <v>38.9</v>
      </c>
      <c r="G2879" s="59" t="s">
        <v>1403</v>
      </c>
      <c r="H2879" s="59" t="s">
        <v>4324</v>
      </c>
      <c r="I2879" s="62">
        <v>300</v>
      </c>
      <c r="J2879" s="59" t="s">
        <v>455</v>
      </c>
      <c r="K2879" s="59" t="s">
        <v>455</v>
      </c>
      <c r="L2879" s="59" t="s">
        <v>473</v>
      </c>
      <c r="M2879" s="59" t="s">
        <v>457</v>
      </c>
      <c r="N2879" s="59" t="s">
        <v>458</v>
      </c>
      <c r="O2879" s="65" t="s">
        <v>280</v>
      </c>
      <c r="P2879" s="65" t="s">
        <v>3366</v>
      </c>
      <c r="Q2879" s="45" t="s">
        <v>396</v>
      </c>
      <c r="R2879" s="32" t="s">
        <v>231</v>
      </c>
      <c r="S2879" s="45" t="s">
        <v>70</v>
      </c>
      <c r="T2879" s="42" t="str">
        <f>VLOOKUP(Tabla1[[#This Row],[AREA]],Hoja1!A:B,2,FALSE)</f>
        <v>04. Hacienda, personal y modernización administrativa</v>
      </c>
      <c r="U2879" s="45" t="s">
        <v>186</v>
      </c>
      <c r="V2879" s="42" t="str">
        <f>VLOOKUP(Tabla1[[#This Row],[PROGRAMA]],Hoja1!A:B,2,FALSE)</f>
        <v>9204. Tecnologías de la información y comunicación</v>
      </c>
      <c r="W2879" s="45">
        <v>21</v>
      </c>
      <c r="X2879" s="45">
        <v>213</v>
      </c>
    </row>
    <row r="2880" spans="1:24" x14ac:dyDescent="0.25">
      <c r="A2880" s="58">
        <v>220260018415</v>
      </c>
      <c r="B2880" s="59" t="s">
        <v>451</v>
      </c>
      <c r="C2880" s="60">
        <v>46168</v>
      </c>
      <c r="D2880" s="58">
        <v>22026003870</v>
      </c>
      <c r="E2880" s="59" t="s">
        <v>2586</v>
      </c>
      <c r="F2880" s="61">
        <v>38.53</v>
      </c>
      <c r="G2880" s="59" t="s">
        <v>358</v>
      </c>
      <c r="H2880" s="59" t="s">
        <v>4325</v>
      </c>
      <c r="I2880" s="62">
        <v>220</v>
      </c>
      <c r="J2880" s="59" t="s">
        <v>455</v>
      </c>
      <c r="K2880" s="59" t="s">
        <v>455</v>
      </c>
      <c r="L2880" s="59" t="s">
        <v>456</v>
      </c>
      <c r="M2880" s="59" t="s">
        <v>467</v>
      </c>
      <c r="N2880" s="59" t="s">
        <v>468</v>
      </c>
      <c r="O2880" s="65" t="s">
        <v>281</v>
      </c>
      <c r="P2880" s="65" t="s">
        <v>3366</v>
      </c>
      <c r="Q2880" s="45" t="s">
        <v>396</v>
      </c>
      <c r="R2880" s="32" t="s">
        <v>231</v>
      </c>
      <c r="S2880" s="45" t="s">
        <v>75</v>
      </c>
      <c r="T2880" s="42" t="str">
        <f>VLOOKUP(Tabla1[[#This Row],[AREA]],Hoja1!A:B,2,FALSE)</f>
        <v>10. Personas mayores, familia y servicios sociales</v>
      </c>
      <c r="U2880" s="45" t="s">
        <v>132</v>
      </c>
      <c r="V2880" s="42" t="str">
        <f>VLOOKUP(Tabla1[[#This Row],[PROGRAMA]],Hoja1!A:B,2,FALSE)</f>
        <v>2312. Iniciativas sociales</v>
      </c>
      <c r="W2880" s="45">
        <v>22</v>
      </c>
      <c r="X2880" s="45">
        <v>22617</v>
      </c>
    </row>
    <row r="2881" spans="1:24" x14ac:dyDescent="0.25">
      <c r="A2881" s="58">
        <v>220260015930</v>
      </c>
      <c r="B2881" s="59" t="s">
        <v>485</v>
      </c>
      <c r="C2881" s="60">
        <v>46154</v>
      </c>
      <c r="D2881" s="58">
        <v>22026000868</v>
      </c>
      <c r="E2881" s="59" t="s">
        <v>1199</v>
      </c>
      <c r="F2881" s="61">
        <v>37.96</v>
      </c>
      <c r="G2881" s="59" t="s">
        <v>910</v>
      </c>
      <c r="H2881" s="59" t="s">
        <v>4326</v>
      </c>
      <c r="I2881" s="62">
        <v>300</v>
      </c>
      <c r="J2881" s="59" t="s">
        <v>455</v>
      </c>
      <c r="K2881" s="59" t="s">
        <v>455</v>
      </c>
      <c r="L2881" s="59" t="s">
        <v>473</v>
      </c>
      <c r="M2881" s="59" t="s">
        <v>457</v>
      </c>
      <c r="N2881" s="59" t="s">
        <v>458</v>
      </c>
      <c r="O2881" s="65" t="s">
        <v>280</v>
      </c>
      <c r="P2881" s="65" t="s">
        <v>3366</v>
      </c>
      <c r="Q2881" s="45" t="s">
        <v>396</v>
      </c>
      <c r="R2881" s="32" t="s">
        <v>231</v>
      </c>
      <c r="S2881" s="45" t="s">
        <v>68</v>
      </c>
      <c r="T2881" s="42" t="str">
        <f>VLOOKUP(Tabla1[[#This Row],[AREA]],Hoja1!A:B,2,FALSE)</f>
        <v>02. Urbanismo y vivienda</v>
      </c>
      <c r="U2881" s="45" t="s">
        <v>197</v>
      </c>
      <c r="V2881" s="42" t="str">
        <f>VLOOKUP(Tabla1[[#This Row],[PROGRAMA]],Hoja1!A:B,2,FALSE)</f>
        <v>9332. Mantenimiento de edificios e instalaciones municipales</v>
      </c>
      <c r="W2881" s="45">
        <v>21</v>
      </c>
      <c r="X2881" s="45">
        <v>212</v>
      </c>
    </row>
    <row r="2882" spans="1:24" x14ac:dyDescent="0.25">
      <c r="A2882" s="58">
        <v>220260020180</v>
      </c>
      <c r="B2882" s="59" t="s">
        <v>451</v>
      </c>
      <c r="C2882" s="60">
        <v>46171</v>
      </c>
      <c r="D2882" s="58">
        <v>22026004233</v>
      </c>
      <c r="E2882" s="59" t="s">
        <v>535</v>
      </c>
      <c r="F2882" s="61">
        <v>36.299999999999997</v>
      </c>
      <c r="G2882" s="59" t="s">
        <v>353</v>
      </c>
      <c r="H2882" s="59" t="s">
        <v>4327</v>
      </c>
      <c r="I2882" s="62">
        <v>220</v>
      </c>
      <c r="J2882" s="59" t="s">
        <v>455</v>
      </c>
      <c r="K2882" s="59" t="s">
        <v>455</v>
      </c>
      <c r="L2882" s="59" t="s">
        <v>473</v>
      </c>
      <c r="M2882" s="59" t="s">
        <v>467</v>
      </c>
      <c r="N2882" s="59" t="s">
        <v>468</v>
      </c>
      <c r="O2882" s="65" t="s">
        <v>281</v>
      </c>
      <c r="P2882" s="65" t="s">
        <v>3366</v>
      </c>
      <c r="Q2882" s="45" t="s">
        <v>396</v>
      </c>
      <c r="R2882" s="32" t="s">
        <v>231</v>
      </c>
      <c r="S2882" s="45" t="s">
        <v>69</v>
      </c>
      <c r="T2882" s="42" t="str">
        <f>VLOOKUP(Tabla1[[#This Row],[AREA]],Hoja1!A:B,2,FALSE)</f>
        <v>03. Participación ciudadana y deportes</v>
      </c>
      <c r="U2882" s="45" t="s">
        <v>192</v>
      </c>
      <c r="V2882" s="42" t="str">
        <f>VLOOKUP(Tabla1[[#This Row],[PROGRAMA]],Hoja1!A:B,2,FALSE)</f>
        <v>9241. Participación ciudadana</v>
      </c>
      <c r="W2882" s="45">
        <v>21</v>
      </c>
      <c r="X2882" s="45">
        <v>212</v>
      </c>
    </row>
    <row r="2883" spans="1:24" x14ac:dyDescent="0.25">
      <c r="A2883" s="58">
        <v>220260019596</v>
      </c>
      <c r="B2883" s="59" t="s">
        <v>485</v>
      </c>
      <c r="C2883" s="60">
        <v>46171</v>
      </c>
      <c r="D2883" s="58">
        <v>22026002122</v>
      </c>
      <c r="E2883" s="59" t="s">
        <v>847</v>
      </c>
      <c r="F2883" s="61">
        <v>36.17</v>
      </c>
      <c r="G2883" s="59" t="s">
        <v>910</v>
      </c>
      <c r="H2883" s="59" t="s">
        <v>4328</v>
      </c>
      <c r="I2883" s="62">
        <v>300</v>
      </c>
      <c r="J2883" s="59" t="s">
        <v>455</v>
      </c>
      <c r="K2883" s="59" t="s">
        <v>455</v>
      </c>
      <c r="L2883" s="59" t="s">
        <v>473</v>
      </c>
      <c r="M2883" s="59" t="s">
        <v>457</v>
      </c>
      <c r="N2883" s="59" t="s">
        <v>458</v>
      </c>
      <c r="O2883" s="65" t="s">
        <v>280</v>
      </c>
      <c r="P2883" s="65" t="s">
        <v>3366</v>
      </c>
      <c r="Q2883" s="45" t="s">
        <v>396</v>
      </c>
      <c r="R2883" s="32" t="s">
        <v>231</v>
      </c>
      <c r="S2883" s="45" t="s">
        <v>73</v>
      </c>
      <c r="T2883" s="42" t="str">
        <f>VLOOKUP(Tabla1[[#This Row],[AREA]],Hoja1!A:B,2,FALSE)</f>
        <v>08. Tráfico y movilidad</v>
      </c>
      <c r="U2883" s="45" t="s">
        <v>117</v>
      </c>
      <c r="V2883" s="42" t="str">
        <f>VLOOKUP(Tabla1[[#This Row],[PROGRAMA]],Hoja1!A:B,2,FALSE)</f>
        <v>1532. Pavimentación vias públicas y otros servicios urbanísticos</v>
      </c>
      <c r="W2883" s="45">
        <v>21</v>
      </c>
      <c r="X2883" s="45">
        <v>210</v>
      </c>
    </row>
    <row r="2884" spans="1:24" x14ac:dyDescent="0.25">
      <c r="A2884" s="58">
        <v>220260016339</v>
      </c>
      <c r="B2884" s="59" t="s">
        <v>451</v>
      </c>
      <c r="C2884" s="60">
        <v>46157</v>
      </c>
      <c r="D2884" s="58">
        <v>22026003867</v>
      </c>
      <c r="E2884" s="59" t="s">
        <v>1042</v>
      </c>
      <c r="F2884" s="61">
        <v>36</v>
      </c>
      <c r="G2884" s="59" t="s">
        <v>4329</v>
      </c>
      <c r="H2884" s="59" t="s">
        <v>4330</v>
      </c>
      <c r="I2884" s="62">
        <v>220</v>
      </c>
      <c r="J2884" s="59" t="s">
        <v>904</v>
      </c>
      <c r="K2884" s="59" t="s">
        <v>904</v>
      </c>
      <c r="L2884" s="59" t="s">
        <v>473</v>
      </c>
      <c r="M2884" s="59" t="s">
        <v>467</v>
      </c>
      <c r="N2884" s="59" t="s">
        <v>468</v>
      </c>
      <c r="O2884" s="65" t="s">
        <v>281</v>
      </c>
      <c r="P2884" s="65" t="s">
        <v>3366</v>
      </c>
      <c r="Q2884" s="45" t="s">
        <v>396</v>
      </c>
      <c r="R2884" s="32" t="s">
        <v>231</v>
      </c>
      <c r="S2884" s="45" t="s">
        <v>66</v>
      </c>
      <c r="T2884" s="42" t="str">
        <f>VLOOKUP(Tabla1[[#This Row],[AREA]],Hoja1!A:B,2,FALSE)</f>
        <v>01. Alcaldía</v>
      </c>
      <c r="U2884" s="45" t="s">
        <v>188</v>
      </c>
      <c r="V2884" s="42" t="str">
        <f>VLOOKUP(Tabla1[[#This Row],[PROGRAMA]],Hoja1!A:B,2,FALSE)</f>
        <v>9206. Archivo municipal</v>
      </c>
      <c r="W2884" s="45">
        <v>22</v>
      </c>
      <c r="X2884" s="45">
        <v>22001</v>
      </c>
    </row>
    <row r="2885" spans="1:24" x14ac:dyDescent="0.25">
      <c r="A2885" s="58">
        <v>220260015602</v>
      </c>
      <c r="B2885" s="59" t="s">
        <v>451</v>
      </c>
      <c r="C2885" s="60">
        <v>46150</v>
      </c>
      <c r="D2885" s="58">
        <v>22025001673</v>
      </c>
      <c r="E2885" s="59" t="s">
        <v>905</v>
      </c>
      <c r="F2885" s="61">
        <v>3100.6</v>
      </c>
      <c r="G2885" s="59" t="s">
        <v>906</v>
      </c>
      <c r="H2885" s="59" t="s">
        <v>907</v>
      </c>
      <c r="I2885" s="62">
        <v>220</v>
      </c>
      <c r="J2885" s="59" t="s">
        <v>908</v>
      </c>
      <c r="K2885" s="59" t="s">
        <v>908</v>
      </c>
      <c r="L2885" s="59" t="s">
        <v>456</v>
      </c>
      <c r="M2885" s="59" t="s">
        <v>457</v>
      </c>
      <c r="N2885" s="59" t="s">
        <v>458</v>
      </c>
      <c r="O2885" s="65" t="s">
        <v>276</v>
      </c>
      <c r="P2885" s="65" t="s">
        <v>3366</v>
      </c>
      <c r="Q2885" s="45" t="s">
        <v>397</v>
      </c>
      <c r="R2885" s="32" t="s">
        <v>232</v>
      </c>
      <c r="S2885" s="45" t="s">
        <v>262</v>
      </c>
      <c r="T2885" s="42" t="str">
        <f>VLOOKUP(Tabla1[[#This Row],[AREA]],Hoja1!A:B,2,FALSE)</f>
        <v>11. Salud pública y seguridad ciudadana</v>
      </c>
      <c r="U2885" s="45" t="s">
        <v>112</v>
      </c>
      <c r="V2885" s="42" t="str">
        <f>VLOOKUP(Tabla1[[#This Row],[PROGRAMA]],Hoja1!A:B,2,FALSE)</f>
        <v>1361. Prevención y extinción de incencios</v>
      </c>
      <c r="W2885" s="45">
        <v>62</v>
      </c>
      <c r="X2885" s="45">
        <v>626</v>
      </c>
    </row>
    <row r="2886" spans="1:24" x14ac:dyDescent="0.25">
      <c r="A2886" s="58">
        <v>220260012435</v>
      </c>
      <c r="B2886" s="59" t="s">
        <v>485</v>
      </c>
      <c r="C2886" s="60">
        <v>46132</v>
      </c>
      <c r="D2886" s="58">
        <v>22026000689</v>
      </c>
      <c r="E2886" s="59" t="s">
        <v>971</v>
      </c>
      <c r="F2886" s="61">
        <v>509.17</v>
      </c>
      <c r="G2886" s="59" t="s">
        <v>3165</v>
      </c>
      <c r="H2886" s="59" t="s">
        <v>2622</v>
      </c>
      <c r="I2886" s="62">
        <v>300</v>
      </c>
      <c r="J2886" s="59" t="s">
        <v>3166</v>
      </c>
      <c r="K2886" s="59" t="s">
        <v>3167</v>
      </c>
      <c r="L2886" s="59" t="s">
        <v>473</v>
      </c>
      <c r="M2886" s="59" t="s">
        <v>457</v>
      </c>
      <c r="N2886" s="59" t="s">
        <v>458</v>
      </c>
      <c r="O2886" s="65" t="s">
        <v>280</v>
      </c>
      <c r="P2886" s="65" t="s">
        <v>3366</v>
      </c>
      <c r="Q2886" s="45" t="s">
        <v>396</v>
      </c>
      <c r="R2886" s="32" t="s">
        <v>231</v>
      </c>
      <c r="S2886" s="45" t="s">
        <v>262</v>
      </c>
      <c r="T2886" s="42" t="str">
        <f>VLOOKUP(Tabla1[[#This Row],[AREA]],Hoja1!A:B,2,FALSE)</f>
        <v>11. Salud pública y seguridad ciudadana</v>
      </c>
      <c r="U2886" s="45" t="s">
        <v>118</v>
      </c>
      <c r="V2886" s="42" t="str">
        <f>VLOOKUP(Tabla1[[#This Row],[PROGRAMA]],Hoja1!A:B,2,FALSE)</f>
        <v>1621. Recogida de residuos</v>
      </c>
      <c r="W2886" s="45">
        <v>21</v>
      </c>
      <c r="X2886" s="45">
        <v>214</v>
      </c>
    </row>
    <row r="2887" spans="1:24" x14ac:dyDescent="0.25">
      <c r="A2887" s="58">
        <v>220260019544</v>
      </c>
      <c r="B2887" s="59" t="s">
        <v>485</v>
      </c>
      <c r="C2887" s="60">
        <v>46171</v>
      </c>
      <c r="D2887" s="58">
        <v>22026000689</v>
      </c>
      <c r="E2887" s="59" t="s">
        <v>971</v>
      </c>
      <c r="F2887" s="61">
        <v>491.79</v>
      </c>
      <c r="G2887" s="59" t="s">
        <v>3165</v>
      </c>
      <c r="H2887" s="59" t="s">
        <v>2622</v>
      </c>
      <c r="I2887" s="62">
        <v>300</v>
      </c>
      <c r="J2887" s="59" t="s">
        <v>3166</v>
      </c>
      <c r="K2887" s="59" t="s">
        <v>3167</v>
      </c>
      <c r="L2887" s="59" t="s">
        <v>473</v>
      </c>
      <c r="M2887" s="59" t="s">
        <v>457</v>
      </c>
      <c r="N2887" s="59" t="s">
        <v>458</v>
      </c>
      <c r="O2887" s="65" t="s">
        <v>280</v>
      </c>
      <c r="P2887" s="65" t="s">
        <v>3366</v>
      </c>
      <c r="Q2887" s="45" t="s">
        <v>396</v>
      </c>
      <c r="R2887" s="32" t="s">
        <v>231</v>
      </c>
      <c r="S2887" s="45" t="s">
        <v>262</v>
      </c>
      <c r="T2887" s="42" t="str">
        <f>VLOOKUP(Tabla1[[#This Row],[AREA]],Hoja1!A:B,2,FALSE)</f>
        <v>11. Salud pública y seguridad ciudadana</v>
      </c>
      <c r="U2887" s="45" t="s">
        <v>118</v>
      </c>
      <c r="V2887" s="42" t="str">
        <f>VLOOKUP(Tabla1[[#This Row],[PROGRAMA]],Hoja1!A:B,2,FALSE)</f>
        <v>1621. Recogida de residuos</v>
      </c>
      <c r="W2887" s="45">
        <v>21</v>
      </c>
      <c r="X2887" s="45">
        <v>214</v>
      </c>
    </row>
    <row r="2888" spans="1:24" x14ac:dyDescent="0.25">
      <c r="A2888" s="58">
        <v>220260017531</v>
      </c>
      <c r="B2888" s="59" t="s">
        <v>451</v>
      </c>
      <c r="C2888" s="60">
        <v>46163</v>
      </c>
      <c r="D2888" s="58">
        <v>22026004036</v>
      </c>
      <c r="E2888" s="59" t="s">
        <v>537</v>
      </c>
      <c r="F2888" s="61">
        <v>34</v>
      </c>
      <c r="G2888" s="59" t="s">
        <v>4331</v>
      </c>
      <c r="H2888" s="59" t="s">
        <v>4332</v>
      </c>
      <c r="I2888" s="62">
        <v>220</v>
      </c>
      <c r="J2888" s="59" t="s">
        <v>1238</v>
      </c>
      <c r="K2888" s="59" t="s">
        <v>1239</v>
      </c>
      <c r="L2888" s="59" t="s">
        <v>473</v>
      </c>
      <c r="M2888" s="59" t="s">
        <v>467</v>
      </c>
      <c r="N2888" s="59" t="s">
        <v>468</v>
      </c>
      <c r="O2888" s="65" t="s">
        <v>281</v>
      </c>
      <c r="P2888" s="65" t="s">
        <v>3366</v>
      </c>
      <c r="Q2888" s="45" t="s">
        <v>396</v>
      </c>
      <c r="R2888" s="32" t="s">
        <v>231</v>
      </c>
      <c r="S2888" s="45" t="s">
        <v>262</v>
      </c>
      <c r="T2888" s="42" t="str">
        <f>VLOOKUP(Tabla1[[#This Row],[AREA]],Hoja1!A:B,2,FALSE)</f>
        <v>11. Salud pública y seguridad ciudadana</v>
      </c>
      <c r="U2888" s="45" t="s">
        <v>112</v>
      </c>
      <c r="V2888" s="42" t="str">
        <f>VLOOKUP(Tabla1[[#This Row],[PROGRAMA]],Hoja1!A:B,2,FALSE)</f>
        <v>1361. Prevención y extinción de incencios</v>
      </c>
      <c r="W2888" s="45">
        <v>22</v>
      </c>
      <c r="X2888" s="45">
        <v>22199</v>
      </c>
    </row>
    <row r="2889" spans="1:24" x14ac:dyDescent="0.25">
      <c r="A2889" s="58">
        <v>220260013919</v>
      </c>
      <c r="B2889" s="59" t="s">
        <v>729</v>
      </c>
      <c r="C2889" s="60">
        <v>46139</v>
      </c>
      <c r="D2889" s="58">
        <v>22026003365</v>
      </c>
      <c r="E2889" s="59" t="s">
        <v>504</v>
      </c>
      <c r="F2889" s="61">
        <v>33.880000000000003</v>
      </c>
      <c r="G2889" s="59" t="s">
        <v>304</v>
      </c>
      <c r="H2889" s="59" t="s">
        <v>4333</v>
      </c>
      <c r="I2889" s="62">
        <v>240</v>
      </c>
      <c r="J2889" s="59" t="s">
        <v>494</v>
      </c>
      <c r="K2889" s="59" t="s">
        <v>494</v>
      </c>
      <c r="L2889" s="59" t="s">
        <v>506</v>
      </c>
      <c r="M2889" s="59" t="s">
        <v>467</v>
      </c>
      <c r="N2889" s="59" t="s">
        <v>468</v>
      </c>
      <c r="O2889" s="65" t="s">
        <v>426</v>
      </c>
      <c r="P2889" s="65" t="s">
        <v>3366</v>
      </c>
      <c r="Q2889" s="45" t="s">
        <v>396</v>
      </c>
      <c r="R2889" s="32" t="s">
        <v>231</v>
      </c>
      <c r="S2889" s="45" t="s">
        <v>74</v>
      </c>
      <c r="T2889" s="42" t="str">
        <f>VLOOKUP(Tabla1[[#This Row],[AREA]],Hoja1!A:B,2,FALSE)</f>
        <v>09. Turismo, eventos y marca ciudad</v>
      </c>
      <c r="U2889" s="45" t="s">
        <v>176</v>
      </c>
      <c r="V2889" s="42" t="str">
        <f>VLOOKUP(Tabla1[[#This Row],[PROGRAMA]],Hoja1!A:B,2,FALSE)</f>
        <v>4321. Turismo</v>
      </c>
      <c r="W2889" s="45">
        <v>21</v>
      </c>
      <c r="X2889" s="45">
        <v>213</v>
      </c>
    </row>
    <row r="2890" spans="1:24" x14ac:dyDescent="0.25">
      <c r="A2890" s="58">
        <v>220260018189</v>
      </c>
      <c r="B2890" s="59" t="s">
        <v>485</v>
      </c>
      <c r="C2890" s="60">
        <v>46168</v>
      </c>
      <c r="D2890" s="58">
        <v>22026000868</v>
      </c>
      <c r="E2890" s="59" t="s">
        <v>1199</v>
      </c>
      <c r="F2890" s="61">
        <v>31.3</v>
      </c>
      <c r="G2890" s="59" t="s">
        <v>1457</v>
      </c>
      <c r="H2890" s="59" t="s">
        <v>4334</v>
      </c>
      <c r="I2890" s="62">
        <v>300</v>
      </c>
      <c r="J2890" s="59" t="s">
        <v>455</v>
      </c>
      <c r="K2890" s="59" t="s">
        <v>455</v>
      </c>
      <c r="L2890" s="59" t="s">
        <v>473</v>
      </c>
      <c r="M2890" s="59" t="s">
        <v>457</v>
      </c>
      <c r="N2890" s="59" t="s">
        <v>458</v>
      </c>
      <c r="O2890" s="65" t="s">
        <v>280</v>
      </c>
      <c r="P2890" s="65" t="s">
        <v>3366</v>
      </c>
      <c r="Q2890" s="45" t="s">
        <v>396</v>
      </c>
      <c r="R2890" s="32" t="s">
        <v>231</v>
      </c>
      <c r="S2890" s="45" t="s">
        <v>68</v>
      </c>
      <c r="T2890" s="42" t="str">
        <f>VLOOKUP(Tabla1[[#This Row],[AREA]],Hoja1!A:B,2,FALSE)</f>
        <v>02. Urbanismo y vivienda</v>
      </c>
      <c r="U2890" s="45" t="s">
        <v>197</v>
      </c>
      <c r="V2890" s="42" t="str">
        <f>VLOOKUP(Tabla1[[#This Row],[PROGRAMA]],Hoja1!A:B,2,FALSE)</f>
        <v>9332. Mantenimiento de edificios e instalaciones municipales</v>
      </c>
      <c r="W2890" s="45">
        <v>21</v>
      </c>
      <c r="X2890" s="45">
        <v>212</v>
      </c>
    </row>
    <row r="2891" spans="1:24" x14ac:dyDescent="0.25">
      <c r="A2891" s="58">
        <v>220260012367</v>
      </c>
      <c r="B2891" s="59" t="s">
        <v>485</v>
      </c>
      <c r="C2891" s="60">
        <v>46132</v>
      </c>
      <c r="D2891" s="58">
        <v>22026000689</v>
      </c>
      <c r="E2891" s="59" t="s">
        <v>971</v>
      </c>
      <c r="F2891" s="61">
        <v>459.32</v>
      </c>
      <c r="G2891" s="59" t="s">
        <v>3165</v>
      </c>
      <c r="H2891" s="59" t="s">
        <v>2622</v>
      </c>
      <c r="I2891" s="62">
        <v>300</v>
      </c>
      <c r="J2891" s="59" t="s">
        <v>3166</v>
      </c>
      <c r="K2891" s="59" t="s">
        <v>3167</v>
      </c>
      <c r="L2891" s="59" t="s">
        <v>473</v>
      </c>
      <c r="M2891" s="59" t="s">
        <v>457</v>
      </c>
      <c r="N2891" s="59" t="s">
        <v>458</v>
      </c>
      <c r="O2891" s="65" t="s">
        <v>280</v>
      </c>
      <c r="P2891" s="65" t="s">
        <v>3366</v>
      </c>
      <c r="Q2891" s="45" t="s">
        <v>396</v>
      </c>
      <c r="R2891" s="32" t="s">
        <v>231</v>
      </c>
      <c r="S2891" s="45" t="s">
        <v>262</v>
      </c>
      <c r="T2891" s="42" t="str">
        <f>VLOOKUP(Tabla1[[#This Row],[AREA]],Hoja1!A:B,2,FALSE)</f>
        <v>11. Salud pública y seguridad ciudadana</v>
      </c>
      <c r="U2891" s="45" t="s">
        <v>118</v>
      </c>
      <c r="V2891" s="42" t="str">
        <f>VLOOKUP(Tabla1[[#This Row],[PROGRAMA]],Hoja1!A:B,2,FALSE)</f>
        <v>1621. Recogida de residuos</v>
      </c>
      <c r="W2891" s="45">
        <v>21</v>
      </c>
      <c r="X2891" s="45">
        <v>214</v>
      </c>
    </row>
    <row r="2892" spans="1:24" x14ac:dyDescent="0.25">
      <c r="A2892" s="58">
        <v>220260012473</v>
      </c>
      <c r="B2892" s="59" t="s">
        <v>485</v>
      </c>
      <c r="C2892" s="60">
        <v>46132</v>
      </c>
      <c r="D2892" s="58">
        <v>22026000689</v>
      </c>
      <c r="E2892" s="59" t="s">
        <v>971</v>
      </c>
      <c r="F2892" s="61">
        <v>191.88</v>
      </c>
      <c r="G2892" s="59" t="s">
        <v>3165</v>
      </c>
      <c r="H2892" s="59" t="s">
        <v>2622</v>
      </c>
      <c r="I2892" s="62">
        <v>300</v>
      </c>
      <c r="J2892" s="59" t="s">
        <v>3166</v>
      </c>
      <c r="K2892" s="59" t="s">
        <v>3167</v>
      </c>
      <c r="L2892" s="59" t="s">
        <v>473</v>
      </c>
      <c r="M2892" s="59" t="s">
        <v>457</v>
      </c>
      <c r="N2892" s="59" t="s">
        <v>458</v>
      </c>
      <c r="O2892" s="65" t="s">
        <v>280</v>
      </c>
      <c r="P2892" s="65" t="s">
        <v>3366</v>
      </c>
      <c r="Q2892" s="45" t="s">
        <v>396</v>
      </c>
      <c r="R2892" s="32" t="s">
        <v>231</v>
      </c>
      <c r="S2892" s="45" t="s">
        <v>262</v>
      </c>
      <c r="T2892" s="42" t="str">
        <f>VLOOKUP(Tabla1[[#This Row],[AREA]],Hoja1!A:B,2,FALSE)</f>
        <v>11. Salud pública y seguridad ciudadana</v>
      </c>
      <c r="U2892" s="45" t="s">
        <v>118</v>
      </c>
      <c r="V2892" s="42" t="str">
        <f>VLOOKUP(Tabla1[[#This Row],[PROGRAMA]],Hoja1!A:B,2,FALSE)</f>
        <v>1621. Recogida de residuos</v>
      </c>
      <c r="W2892" s="45">
        <v>21</v>
      </c>
      <c r="X2892" s="45">
        <v>214</v>
      </c>
    </row>
    <row r="2893" spans="1:24" x14ac:dyDescent="0.25">
      <c r="A2893" s="58">
        <v>220260019528</v>
      </c>
      <c r="B2893" s="59" t="s">
        <v>485</v>
      </c>
      <c r="C2893" s="60">
        <v>46171</v>
      </c>
      <c r="D2893" s="58">
        <v>22026000943</v>
      </c>
      <c r="E2893" s="59" t="s">
        <v>507</v>
      </c>
      <c r="F2893" s="61">
        <v>445.11</v>
      </c>
      <c r="G2893" s="59" t="s">
        <v>3172</v>
      </c>
      <c r="H2893" s="59" t="s">
        <v>4335</v>
      </c>
      <c r="I2893" s="62">
        <v>300</v>
      </c>
      <c r="J2893" s="59" t="s">
        <v>455</v>
      </c>
      <c r="K2893" s="59" t="s">
        <v>455</v>
      </c>
      <c r="L2893" s="59" t="s">
        <v>473</v>
      </c>
      <c r="M2893" s="59" t="s">
        <v>457</v>
      </c>
      <c r="N2893" s="59" t="s">
        <v>458</v>
      </c>
      <c r="O2893" s="65" t="s">
        <v>280</v>
      </c>
      <c r="P2893" s="65" t="s">
        <v>3366</v>
      </c>
      <c r="Q2893" s="45" t="s">
        <v>396</v>
      </c>
      <c r="R2893" s="32" t="s">
        <v>231</v>
      </c>
      <c r="S2893" s="45" t="s">
        <v>71</v>
      </c>
      <c r="T2893" s="42" t="str">
        <f>VLOOKUP(Tabla1[[#This Row],[AREA]],Hoja1!A:B,2,FALSE)</f>
        <v>06. Educación y cultura</v>
      </c>
      <c r="U2893" s="45" t="s">
        <v>147</v>
      </c>
      <c r="V2893" s="42" t="str">
        <f>VLOOKUP(Tabla1[[#This Row],[PROGRAMA]],Hoja1!A:B,2,FALSE)</f>
        <v>3232. Conservación y mantenimiento centros educación infantil y primaria</v>
      </c>
      <c r="W2893" s="45">
        <v>21</v>
      </c>
      <c r="X2893" s="45">
        <v>212</v>
      </c>
    </row>
    <row r="2894" spans="1:24" x14ac:dyDescent="0.25">
      <c r="A2894" s="58">
        <v>220260019638</v>
      </c>
      <c r="B2894" s="59" t="s">
        <v>485</v>
      </c>
      <c r="C2894" s="60">
        <v>46171</v>
      </c>
      <c r="D2894" s="58">
        <v>22026001335</v>
      </c>
      <c r="E2894" s="59" t="s">
        <v>3510</v>
      </c>
      <c r="F2894" s="61">
        <v>180.54</v>
      </c>
      <c r="G2894" s="59" t="s">
        <v>3172</v>
      </c>
      <c r="H2894" s="59" t="s">
        <v>4336</v>
      </c>
      <c r="I2894" s="62">
        <v>300</v>
      </c>
      <c r="J2894" s="59" t="s">
        <v>455</v>
      </c>
      <c r="K2894" s="59" t="s">
        <v>455</v>
      </c>
      <c r="L2894" s="59" t="s">
        <v>473</v>
      </c>
      <c r="M2894" s="59" t="s">
        <v>457</v>
      </c>
      <c r="N2894" s="59" t="s">
        <v>458</v>
      </c>
      <c r="O2894" s="65" t="s">
        <v>280</v>
      </c>
      <c r="P2894" s="65" t="s">
        <v>3366</v>
      </c>
      <c r="Q2894" s="45" t="s">
        <v>397</v>
      </c>
      <c r="R2894" s="32" t="s">
        <v>232</v>
      </c>
      <c r="S2894" s="45" t="s">
        <v>72</v>
      </c>
      <c r="T2894" s="42" t="str">
        <f>VLOOKUP(Tabla1[[#This Row],[AREA]],Hoja1!A:B,2,FALSE)</f>
        <v>07. Medio ambiente</v>
      </c>
      <c r="U2894" s="45" t="s">
        <v>126</v>
      </c>
      <c r="V2894" s="42" t="str">
        <f>VLOOKUP(Tabla1[[#This Row],[PROGRAMA]],Hoja1!A:B,2,FALSE)</f>
        <v>1711. Parques y jardines</v>
      </c>
      <c r="W2894" s="45">
        <v>61</v>
      </c>
      <c r="X2894" s="45">
        <v>619</v>
      </c>
    </row>
    <row r="2895" spans="1:24" x14ac:dyDescent="0.25">
      <c r="A2895" s="58">
        <v>220260018195</v>
      </c>
      <c r="B2895" s="59" t="s">
        <v>485</v>
      </c>
      <c r="C2895" s="60">
        <v>46168</v>
      </c>
      <c r="D2895" s="58">
        <v>22026002189</v>
      </c>
      <c r="E2895" s="59" t="s">
        <v>537</v>
      </c>
      <c r="F2895" s="61">
        <v>58.5</v>
      </c>
      <c r="G2895" s="59" t="s">
        <v>3172</v>
      </c>
      <c r="H2895" s="59" t="s">
        <v>4337</v>
      </c>
      <c r="I2895" s="62">
        <v>300</v>
      </c>
      <c r="J2895" s="59" t="s">
        <v>455</v>
      </c>
      <c r="K2895" s="59" t="s">
        <v>455</v>
      </c>
      <c r="L2895" s="59" t="s">
        <v>473</v>
      </c>
      <c r="M2895" s="59" t="s">
        <v>457</v>
      </c>
      <c r="N2895" s="59" t="s">
        <v>458</v>
      </c>
      <c r="O2895" s="65" t="s">
        <v>280</v>
      </c>
      <c r="P2895" s="65" t="s">
        <v>3366</v>
      </c>
      <c r="Q2895" s="45" t="s">
        <v>396</v>
      </c>
      <c r="R2895" s="32" t="s">
        <v>231</v>
      </c>
      <c r="S2895" s="45" t="s">
        <v>262</v>
      </c>
      <c r="T2895" s="42" t="str">
        <f>VLOOKUP(Tabla1[[#This Row],[AREA]],Hoja1!A:B,2,FALSE)</f>
        <v>11. Salud pública y seguridad ciudadana</v>
      </c>
      <c r="U2895" s="45" t="s">
        <v>112</v>
      </c>
      <c r="V2895" s="42" t="str">
        <f>VLOOKUP(Tabla1[[#This Row],[PROGRAMA]],Hoja1!A:B,2,FALSE)</f>
        <v>1361. Prevención y extinción de incencios</v>
      </c>
      <c r="W2895" s="45">
        <v>22</v>
      </c>
      <c r="X2895" s="45">
        <v>22199</v>
      </c>
    </row>
    <row r="2896" spans="1:24" x14ac:dyDescent="0.25">
      <c r="A2896" s="58">
        <v>220260016710</v>
      </c>
      <c r="B2896" s="59" t="s">
        <v>485</v>
      </c>
      <c r="C2896" s="60">
        <v>46157</v>
      </c>
      <c r="D2896" s="58">
        <v>22026000943</v>
      </c>
      <c r="E2896" s="59" t="s">
        <v>507</v>
      </c>
      <c r="F2896" s="61">
        <v>51.26</v>
      </c>
      <c r="G2896" s="59" t="s">
        <v>3172</v>
      </c>
      <c r="H2896" s="59" t="s">
        <v>4338</v>
      </c>
      <c r="I2896" s="62">
        <v>300</v>
      </c>
      <c r="J2896" s="59" t="s">
        <v>455</v>
      </c>
      <c r="K2896" s="59" t="s">
        <v>455</v>
      </c>
      <c r="L2896" s="59" t="s">
        <v>473</v>
      </c>
      <c r="M2896" s="59" t="s">
        <v>457</v>
      </c>
      <c r="N2896" s="59" t="s">
        <v>458</v>
      </c>
      <c r="O2896" s="65" t="s">
        <v>280</v>
      </c>
      <c r="P2896" s="65" t="s">
        <v>3366</v>
      </c>
      <c r="Q2896" s="45" t="s">
        <v>396</v>
      </c>
      <c r="R2896" s="32" t="s">
        <v>231</v>
      </c>
      <c r="S2896" s="45" t="s">
        <v>71</v>
      </c>
      <c r="T2896" s="42" t="str">
        <f>VLOOKUP(Tabla1[[#This Row],[AREA]],Hoja1!A:B,2,FALSE)</f>
        <v>06. Educación y cultura</v>
      </c>
      <c r="U2896" s="45" t="s">
        <v>147</v>
      </c>
      <c r="V2896" s="42" t="str">
        <f>VLOOKUP(Tabla1[[#This Row],[PROGRAMA]],Hoja1!A:B,2,FALSE)</f>
        <v>3232. Conservación y mantenimiento centros educación infantil y primaria</v>
      </c>
      <c r="W2896" s="45">
        <v>21</v>
      </c>
      <c r="X2896" s="45">
        <v>212</v>
      </c>
    </row>
    <row r="2897" spans="1:24" x14ac:dyDescent="0.25">
      <c r="A2897" s="58">
        <v>220260016404</v>
      </c>
      <c r="B2897" s="59" t="s">
        <v>485</v>
      </c>
      <c r="C2897" s="60">
        <v>46157</v>
      </c>
      <c r="D2897" s="58">
        <v>22026000436</v>
      </c>
      <c r="E2897" s="59" t="s">
        <v>535</v>
      </c>
      <c r="F2897" s="61">
        <v>29.04</v>
      </c>
      <c r="G2897" s="59" t="s">
        <v>3172</v>
      </c>
      <c r="H2897" s="59" t="s">
        <v>4339</v>
      </c>
      <c r="I2897" s="62">
        <v>300</v>
      </c>
      <c r="J2897" s="59" t="s">
        <v>455</v>
      </c>
      <c r="K2897" s="59" t="s">
        <v>455</v>
      </c>
      <c r="L2897" s="59" t="s">
        <v>473</v>
      </c>
      <c r="M2897" s="59" t="s">
        <v>457</v>
      </c>
      <c r="N2897" s="59" t="s">
        <v>458</v>
      </c>
      <c r="O2897" s="65" t="s">
        <v>280</v>
      </c>
      <c r="P2897" s="65" t="s">
        <v>3366</v>
      </c>
      <c r="Q2897" s="45" t="s">
        <v>396</v>
      </c>
      <c r="R2897" s="32" t="s">
        <v>231</v>
      </c>
      <c r="S2897" s="45" t="s">
        <v>69</v>
      </c>
      <c r="T2897" s="42" t="str">
        <f>VLOOKUP(Tabla1[[#This Row],[AREA]],Hoja1!A:B,2,FALSE)</f>
        <v>03. Participación ciudadana y deportes</v>
      </c>
      <c r="U2897" s="45" t="s">
        <v>192</v>
      </c>
      <c r="V2897" s="42" t="str">
        <f>VLOOKUP(Tabla1[[#This Row],[PROGRAMA]],Hoja1!A:B,2,FALSE)</f>
        <v>9241. Participación ciudadana</v>
      </c>
      <c r="W2897" s="45">
        <v>21</v>
      </c>
      <c r="X2897" s="45">
        <v>212</v>
      </c>
    </row>
    <row r="2898" spans="1:24" x14ac:dyDescent="0.25">
      <c r="A2898" s="58">
        <v>220260018171</v>
      </c>
      <c r="B2898" s="59" t="s">
        <v>485</v>
      </c>
      <c r="C2898" s="60">
        <v>46168</v>
      </c>
      <c r="D2898" s="58">
        <v>22026001284</v>
      </c>
      <c r="E2898" s="59" t="s">
        <v>509</v>
      </c>
      <c r="F2898" s="61">
        <v>12.39</v>
      </c>
      <c r="G2898" s="59" t="s">
        <v>3172</v>
      </c>
      <c r="H2898" s="59" t="s">
        <v>4340</v>
      </c>
      <c r="I2898" s="62">
        <v>300</v>
      </c>
      <c r="J2898" s="59" t="s">
        <v>455</v>
      </c>
      <c r="K2898" s="59" t="s">
        <v>455</v>
      </c>
      <c r="L2898" s="59" t="s">
        <v>473</v>
      </c>
      <c r="M2898" s="59" t="s">
        <v>457</v>
      </c>
      <c r="N2898" s="59" t="s">
        <v>458</v>
      </c>
      <c r="O2898" s="65" t="s">
        <v>280</v>
      </c>
      <c r="P2898" s="65" t="s">
        <v>3366</v>
      </c>
      <c r="Q2898" s="45" t="s">
        <v>396</v>
      </c>
      <c r="R2898" s="32" t="s">
        <v>231</v>
      </c>
      <c r="S2898" s="45" t="s">
        <v>75</v>
      </c>
      <c r="T2898" s="42" t="str">
        <f>VLOOKUP(Tabla1[[#This Row],[AREA]],Hoja1!A:B,2,FALSE)</f>
        <v>10. Personas mayores, familia y servicios sociales</v>
      </c>
      <c r="U2898" s="45" t="s">
        <v>132</v>
      </c>
      <c r="V2898" s="42" t="str">
        <f>VLOOKUP(Tabla1[[#This Row],[PROGRAMA]],Hoja1!A:B,2,FALSE)</f>
        <v>2312. Iniciativas sociales</v>
      </c>
      <c r="W2898" s="45">
        <v>21</v>
      </c>
      <c r="X2898" s="45">
        <v>212</v>
      </c>
    </row>
    <row r="2899" spans="1:24" x14ac:dyDescent="0.25">
      <c r="A2899" s="58">
        <v>220260012529</v>
      </c>
      <c r="B2899" s="59" t="s">
        <v>485</v>
      </c>
      <c r="C2899" s="60">
        <v>46132</v>
      </c>
      <c r="D2899" s="58">
        <v>22026001960</v>
      </c>
      <c r="E2899" s="59" t="s">
        <v>486</v>
      </c>
      <c r="F2899" s="61">
        <v>806.38</v>
      </c>
      <c r="G2899" s="59" t="s">
        <v>2335</v>
      </c>
      <c r="H2899" s="59" t="s">
        <v>4341</v>
      </c>
      <c r="I2899" s="62">
        <v>300</v>
      </c>
      <c r="J2899" s="59" t="s">
        <v>455</v>
      </c>
      <c r="K2899" s="59" t="s">
        <v>455</v>
      </c>
      <c r="L2899" s="59" t="s">
        <v>473</v>
      </c>
      <c r="M2899" s="59" t="s">
        <v>457</v>
      </c>
      <c r="N2899" s="59" t="s">
        <v>458</v>
      </c>
      <c r="O2899" s="65" t="s">
        <v>280</v>
      </c>
      <c r="P2899" s="65" t="s">
        <v>3366</v>
      </c>
      <c r="Q2899" s="45" t="s">
        <v>396</v>
      </c>
      <c r="R2899" s="32" t="s">
        <v>231</v>
      </c>
      <c r="S2899" s="45" t="s">
        <v>72</v>
      </c>
      <c r="T2899" s="42" t="str">
        <f>VLOOKUP(Tabla1[[#This Row],[AREA]],Hoja1!A:B,2,FALSE)</f>
        <v>07. Medio ambiente</v>
      </c>
      <c r="U2899" s="45" t="s">
        <v>126</v>
      </c>
      <c r="V2899" s="42" t="str">
        <f>VLOOKUP(Tabla1[[#This Row],[PROGRAMA]],Hoja1!A:B,2,FALSE)</f>
        <v>1711. Parques y jardines</v>
      </c>
      <c r="W2899" s="45">
        <v>22</v>
      </c>
      <c r="X2899" s="45">
        <v>22199</v>
      </c>
    </row>
    <row r="2900" spans="1:24" x14ac:dyDescent="0.25">
      <c r="A2900" s="58">
        <v>220260016738</v>
      </c>
      <c r="B2900" s="59" t="s">
        <v>485</v>
      </c>
      <c r="C2900" s="60">
        <v>46157</v>
      </c>
      <c r="D2900" s="58">
        <v>22026000943</v>
      </c>
      <c r="E2900" s="59" t="s">
        <v>507</v>
      </c>
      <c r="F2900" s="61">
        <v>512.39</v>
      </c>
      <c r="G2900" s="59" t="s">
        <v>2335</v>
      </c>
      <c r="H2900" s="59" t="s">
        <v>4342</v>
      </c>
      <c r="I2900" s="62">
        <v>300</v>
      </c>
      <c r="J2900" s="59" t="s">
        <v>455</v>
      </c>
      <c r="K2900" s="59" t="s">
        <v>455</v>
      </c>
      <c r="L2900" s="59" t="s">
        <v>473</v>
      </c>
      <c r="M2900" s="59" t="s">
        <v>457</v>
      </c>
      <c r="N2900" s="59" t="s">
        <v>458</v>
      </c>
      <c r="O2900" s="65" t="s">
        <v>280</v>
      </c>
      <c r="P2900" s="65" t="s">
        <v>3366</v>
      </c>
      <c r="Q2900" s="45" t="s">
        <v>396</v>
      </c>
      <c r="R2900" s="32" t="s">
        <v>231</v>
      </c>
      <c r="S2900" s="45" t="s">
        <v>71</v>
      </c>
      <c r="T2900" s="42" t="str">
        <f>VLOOKUP(Tabla1[[#This Row],[AREA]],Hoja1!A:B,2,FALSE)</f>
        <v>06. Educación y cultura</v>
      </c>
      <c r="U2900" s="45" t="s">
        <v>147</v>
      </c>
      <c r="V2900" s="42" t="str">
        <f>VLOOKUP(Tabla1[[#This Row],[PROGRAMA]],Hoja1!A:B,2,FALSE)</f>
        <v>3232. Conservación y mantenimiento centros educación infantil y primaria</v>
      </c>
      <c r="W2900" s="45">
        <v>21</v>
      </c>
      <c r="X2900" s="45">
        <v>212</v>
      </c>
    </row>
    <row r="2901" spans="1:24" x14ac:dyDescent="0.25">
      <c r="A2901" s="58">
        <v>220260015463</v>
      </c>
      <c r="B2901" s="59" t="s">
        <v>485</v>
      </c>
      <c r="C2901" s="60">
        <v>46150</v>
      </c>
      <c r="D2901" s="58">
        <v>22026000422</v>
      </c>
      <c r="E2901" s="59" t="s">
        <v>2707</v>
      </c>
      <c r="F2901" s="61">
        <v>226.29</v>
      </c>
      <c r="G2901" s="59" t="s">
        <v>2335</v>
      </c>
      <c r="H2901" s="59" t="s">
        <v>2708</v>
      </c>
      <c r="I2901" s="62">
        <v>300</v>
      </c>
      <c r="J2901" s="59" t="s">
        <v>455</v>
      </c>
      <c r="K2901" s="59" t="s">
        <v>455</v>
      </c>
      <c r="L2901" s="59" t="s">
        <v>473</v>
      </c>
      <c r="M2901" s="59" t="s">
        <v>457</v>
      </c>
      <c r="N2901" s="59" t="s">
        <v>458</v>
      </c>
      <c r="O2901" s="65" t="s">
        <v>280</v>
      </c>
      <c r="P2901" s="65" t="s">
        <v>3366</v>
      </c>
      <c r="Q2901" s="45" t="s">
        <v>396</v>
      </c>
      <c r="R2901" s="32" t="s">
        <v>231</v>
      </c>
      <c r="S2901" s="45" t="s">
        <v>262</v>
      </c>
      <c r="T2901" s="42" t="str">
        <f>VLOOKUP(Tabla1[[#This Row],[AREA]],Hoja1!A:B,2,FALSE)</f>
        <v>11. Salud pública y seguridad ciudadana</v>
      </c>
      <c r="U2901" s="45" t="s">
        <v>118</v>
      </c>
      <c r="V2901" s="42" t="str">
        <f>VLOOKUP(Tabla1[[#This Row],[PROGRAMA]],Hoja1!A:B,2,FALSE)</f>
        <v>1621. Recogida de residuos</v>
      </c>
      <c r="W2901" s="45">
        <v>22</v>
      </c>
      <c r="X2901" s="45">
        <v>22199</v>
      </c>
    </row>
    <row r="2902" spans="1:24" x14ac:dyDescent="0.25">
      <c r="A2902" s="58">
        <v>220260016702</v>
      </c>
      <c r="B2902" s="59" t="s">
        <v>485</v>
      </c>
      <c r="C2902" s="60">
        <v>46157</v>
      </c>
      <c r="D2902" s="58">
        <v>22026002018</v>
      </c>
      <c r="E2902" s="59" t="s">
        <v>1155</v>
      </c>
      <c r="F2902" s="61">
        <v>29.84</v>
      </c>
      <c r="G2902" s="59" t="s">
        <v>1403</v>
      </c>
      <c r="H2902" s="59" t="s">
        <v>4343</v>
      </c>
      <c r="I2902" s="62">
        <v>300</v>
      </c>
      <c r="J2902" s="59" t="s">
        <v>455</v>
      </c>
      <c r="K2902" s="59" t="s">
        <v>455</v>
      </c>
      <c r="L2902" s="59" t="s">
        <v>473</v>
      </c>
      <c r="M2902" s="59" t="s">
        <v>457</v>
      </c>
      <c r="N2902" s="59" t="s">
        <v>458</v>
      </c>
      <c r="O2902" s="65" t="s">
        <v>280</v>
      </c>
      <c r="P2902" s="65" t="s">
        <v>3366</v>
      </c>
      <c r="Q2902" s="45" t="s">
        <v>396</v>
      </c>
      <c r="R2902" s="32" t="s">
        <v>231</v>
      </c>
      <c r="S2902" s="45" t="s">
        <v>75</v>
      </c>
      <c r="T2902" s="42" t="str">
        <f>VLOOKUP(Tabla1[[#This Row],[AREA]],Hoja1!A:B,2,FALSE)</f>
        <v>10. Personas mayores, familia y servicios sociales</v>
      </c>
      <c r="U2902" s="45" t="s">
        <v>135</v>
      </c>
      <c r="V2902" s="42" t="str">
        <f>VLOOKUP(Tabla1[[#This Row],[PROGRAMA]],Hoja1!A:B,2,FALSE)</f>
        <v>2314. Centro de programas juveniles</v>
      </c>
      <c r="W2902" s="45">
        <v>21</v>
      </c>
      <c r="X2902" s="45">
        <v>212</v>
      </c>
    </row>
    <row r="2903" spans="1:24" x14ac:dyDescent="0.25">
      <c r="A2903" s="58">
        <v>220260016718</v>
      </c>
      <c r="B2903" s="59" t="s">
        <v>485</v>
      </c>
      <c r="C2903" s="60">
        <v>46157</v>
      </c>
      <c r="D2903" s="58">
        <v>22026000943</v>
      </c>
      <c r="E2903" s="59" t="s">
        <v>507</v>
      </c>
      <c r="F2903" s="61">
        <v>147.06</v>
      </c>
      <c r="G2903" s="59" t="s">
        <v>2335</v>
      </c>
      <c r="H2903" s="59" t="s">
        <v>4344</v>
      </c>
      <c r="I2903" s="62">
        <v>300</v>
      </c>
      <c r="J2903" s="59" t="s">
        <v>455</v>
      </c>
      <c r="K2903" s="59" t="s">
        <v>455</v>
      </c>
      <c r="L2903" s="59" t="s">
        <v>473</v>
      </c>
      <c r="M2903" s="59" t="s">
        <v>457</v>
      </c>
      <c r="N2903" s="59" t="s">
        <v>458</v>
      </c>
      <c r="O2903" s="65" t="s">
        <v>280</v>
      </c>
      <c r="P2903" s="65" t="s">
        <v>3366</v>
      </c>
      <c r="Q2903" s="45" t="s">
        <v>396</v>
      </c>
      <c r="R2903" s="32" t="s">
        <v>231</v>
      </c>
      <c r="S2903" s="45" t="s">
        <v>71</v>
      </c>
      <c r="T2903" s="42" t="str">
        <f>VLOOKUP(Tabla1[[#This Row],[AREA]],Hoja1!A:B,2,FALSE)</f>
        <v>06. Educación y cultura</v>
      </c>
      <c r="U2903" s="45" t="s">
        <v>147</v>
      </c>
      <c r="V2903" s="42" t="str">
        <f>VLOOKUP(Tabla1[[#This Row],[PROGRAMA]],Hoja1!A:B,2,FALSE)</f>
        <v>3232. Conservación y mantenimiento centros educación infantil y primaria</v>
      </c>
      <c r="W2903" s="45">
        <v>21</v>
      </c>
      <c r="X2903" s="45">
        <v>212</v>
      </c>
    </row>
    <row r="2904" spans="1:24" x14ac:dyDescent="0.25">
      <c r="A2904" s="58">
        <v>220260016060</v>
      </c>
      <c r="B2904" s="59" t="s">
        <v>451</v>
      </c>
      <c r="C2904" s="60">
        <v>46156</v>
      </c>
      <c r="D2904" s="58">
        <v>22026003759</v>
      </c>
      <c r="E2904" s="59" t="s">
        <v>4345</v>
      </c>
      <c r="F2904" s="61">
        <v>29</v>
      </c>
      <c r="G2904" s="59" t="s">
        <v>341</v>
      </c>
      <c r="H2904" s="59" t="s">
        <v>4346</v>
      </c>
      <c r="I2904" s="62">
        <v>220</v>
      </c>
      <c r="J2904" s="59" t="s">
        <v>455</v>
      </c>
      <c r="K2904" s="59" t="s">
        <v>455</v>
      </c>
      <c r="L2904" s="59" t="s">
        <v>473</v>
      </c>
      <c r="M2904" s="59" t="s">
        <v>467</v>
      </c>
      <c r="N2904" s="59" t="s">
        <v>468</v>
      </c>
      <c r="O2904" s="65" t="s">
        <v>281</v>
      </c>
      <c r="P2904" s="65" t="s">
        <v>3366</v>
      </c>
      <c r="Q2904" s="45" t="s">
        <v>396</v>
      </c>
      <c r="R2904" s="32" t="s">
        <v>231</v>
      </c>
      <c r="S2904" s="45" t="s">
        <v>70</v>
      </c>
      <c r="T2904" s="42" t="str">
        <f>VLOOKUP(Tabla1[[#This Row],[AREA]],Hoja1!A:B,2,FALSE)</f>
        <v>04. Hacienda, personal y modernización administrativa</v>
      </c>
      <c r="U2904" s="45" t="s">
        <v>184</v>
      </c>
      <c r="V2904" s="42" t="str">
        <f>VLOOKUP(Tabla1[[#This Row],[PROGRAMA]],Hoja1!A:B,2,FALSE)</f>
        <v>9202. Gestión de recursos humanos</v>
      </c>
      <c r="W2904" s="45">
        <v>22</v>
      </c>
      <c r="X2904" s="45">
        <v>22699</v>
      </c>
    </row>
    <row r="2905" spans="1:24" x14ac:dyDescent="0.25">
      <c r="A2905" s="58">
        <v>220260015465</v>
      </c>
      <c r="B2905" s="59" t="s">
        <v>485</v>
      </c>
      <c r="C2905" s="60">
        <v>46150</v>
      </c>
      <c r="D2905" s="58">
        <v>22026000422</v>
      </c>
      <c r="E2905" s="59" t="s">
        <v>2707</v>
      </c>
      <c r="F2905" s="61">
        <v>133.03</v>
      </c>
      <c r="G2905" s="59" t="s">
        <v>2335</v>
      </c>
      <c r="H2905" s="59" t="s">
        <v>2708</v>
      </c>
      <c r="I2905" s="62">
        <v>300</v>
      </c>
      <c r="J2905" s="59" t="s">
        <v>455</v>
      </c>
      <c r="K2905" s="59" t="s">
        <v>455</v>
      </c>
      <c r="L2905" s="59" t="s">
        <v>473</v>
      </c>
      <c r="M2905" s="59" t="s">
        <v>457</v>
      </c>
      <c r="N2905" s="59" t="s">
        <v>458</v>
      </c>
      <c r="O2905" s="65" t="s">
        <v>280</v>
      </c>
      <c r="P2905" s="65" t="s">
        <v>3366</v>
      </c>
      <c r="Q2905" s="45" t="s">
        <v>396</v>
      </c>
      <c r="R2905" s="32" t="s">
        <v>231</v>
      </c>
      <c r="S2905" s="45" t="s">
        <v>262</v>
      </c>
      <c r="T2905" s="42" t="str">
        <f>VLOOKUP(Tabla1[[#This Row],[AREA]],Hoja1!A:B,2,FALSE)</f>
        <v>11. Salud pública y seguridad ciudadana</v>
      </c>
      <c r="U2905" s="45" t="s">
        <v>118</v>
      </c>
      <c r="V2905" s="42" t="str">
        <f>VLOOKUP(Tabla1[[#This Row],[PROGRAMA]],Hoja1!A:B,2,FALSE)</f>
        <v>1621. Recogida de residuos</v>
      </c>
      <c r="W2905" s="45">
        <v>22</v>
      </c>
      <c r="X2905" s="45">
        <v>22199</v>
      </c>
    </row>
    <row r="2906" spans="1:24" x14ac:dyDescent="0.25">
      <c r="A2906" s="58">
        <v>220260016444</v>
      </c>
      <c r="B2906" s="59" t="s">
        <v>485</v>
      </c>
      <c r="C2906" s="60">
        <v>46157</v>
      </c>
      <c r="D2906" s="58">
        <v>22026002250</v>
      </c>
      <c r="E2906" s="59" t="s">
        <v>968</v>
      </c>
      <c r="F2906" s="61">
        <v>118.48</v>
      </c>
      <c r="G2906" s="59" t="s">
        <v>2335</v>
      </c>
      <c r="H2906" s="59" t="s">
        <v>4347</v>
      </c>
      <c r="I2906" s="62">
        <v>300</v>
      </c>
      <c r="J2906" s="59" t="s">
        <v>455</v>
      </c>
      <c r="K2906" s="59" t="s">
        <v>455</v>
      </c>
      <c r="L2906" s="59" t="s">
        <v>473</v>
      </c>
      <c r="M2906" s="59" t="s">
        <v>457</v>
      </c>
      <c r="N2906" s="59" t="s">
        <v>458</v>
      </c>
      <c r="O2906" s="65" t="s">
        <v>280</v>
      </c>
      <c r="P2906" s="65" t="s">
        <v>3366</v>
      </c>
      <c r="Q2906" s="45" t="s">
        <v>396</v>
      </c>
      <c r="R2906" s="32" t="s">
        <v>231</v>
      </c>
      <c r="S2906" s="45" t="s">
        <v>262</v>
      </c>
      <c r="T2906" s="42" t="str">
        <f>VLOOKUP(Tabla1[[#This Row],[AREA]],Hoja1!A:B,2,FALSE)</f>
        <v>11. Salud pública y seguridad ciudadana</v>
      </c>
      <c r="U2906" s="45" t="s">
        <v>106</v>
      </c>
      <c r="V2906" s="42" t="str">
        <f>VLOOKUP(Tabla1[[#This Row],[PROGRAMA]],Hoja1!A:B,2,FALSE)</f>
        <v>1321. Policía municipal</v>
      </c>
      <c r="W2906" s="45">
        <v>22</v>
      </c>
      <c r="X2906" s="45">
        <v>22699</v>
      </c>
    </row>
    <row r="2907" spans="1:24" x14ac:dyDescent="0.25">
      <c r="A2907" s="58">
        <v>220260019608</v>
      </c>
      <c r="B2907" s="59" t="s">
        <v>485</v>
      </c>
      <c r="C2907" s="60">
        <v>46171</v>
      </c>
      <c r="D2907" s="58">
        <v>22026001960</v>
      </c>
      <c r="E2907" s="59" t="s">
        <v>486</v>
      </c>
      <c r="F2907" s="61">
        <v>114.95</v>
      </c>
      <c r="G2907" s="59" t="s">
        <v>2335</v>
      </c>
      <c r="H2907" s="59" t="s">
        <v>4348</v>
      </c>
      <c r="I2907" s="62">
        <v>300</v>
      </c>
      <c r="J2907" s="59" t="s">
        <v>455</v>
      </c>
      <c r="K2907" s="59" t="s">
        <v>455</v>
      </c>
      <c r="L2907" s="59" t="s">
        <v>473</v>
      </c>
      <c r="M2907" s="59" t="s">
        <v>457</v>
      </c>
      <c r="N2907" s="59" t="s">
        <v>458</v>
      </c>
      <c r="O2907" s="65" t="s">
        <v>280</v>
      </c>
      <c r="P2907" s="65" t="s">
        <v>3366</v>
      </c>
      <c r="Q2907" s="45" t="s">
        <v>396</v>
      </c>
      <c r="R2907" s="32" t="s">
        <v>231</v>
      </c>
      <c r="S2907" s="45" t="s">
        <v>72</v>
      </c>
      <c r="T2907" s="42" t="str">
        <f>VLOOKUP(Tabla1[[#This Row],[AREA]],Hoja1!A:B,2,FALSE)</f>
        <v>07. Medio ambiente</v>
      </c>
      <c r="U2907" s="45" t="s">
        <v>126</v>
      </c>
      <c r="V2907" s="42" t="str">
        <f>VLOOKUP(Tabla1[[#This Row],[PROGRAMA]],Hoja1!A:B,2,FALSE)</f>
        <v>1711. Parques y jardines</v>
      </c>
      <c r="W2907" s="45">
        <v>22</v>
      </c>
      <c r="X2907" s="45">
        <v>22199</v>
      </c>
    </row>
    <row r="2908" spans="1:24" x14ac:dyDescent="0.25">
      <c r="A2908" s="58">
        <v>220260019652</v>
      </c>
      <c r="B2908" s="59" t="s">
        <v>485</v>
      </c>
      <c r="C2908" s="60">
        <v>46171</v>
      </c>
      <c r="D2908" s="58">
        <v>22026001960</v>
      </c>
      <c r="E2908" s="59" t="s">
        <v>486</v>
      </c>
      <c r="F2908" s="61">
        <v>165</v>
      </c>
      <c r="G2908" s="59" t="s">
        <v>3003</v>
      </c>
      <c r="H2908" s="59" t="s">
        <v>4349</v>
      </c>
      <c r="I2908" s="62">
        <v>300</v>
      </c>
      <c r="J2908" s="59" t="s">
        <v>455</v>
      </c>
      <c r="K2908" s="59" t="s">
        <v>455</v>
      </c>
      <c r="L2908" s="59" t="s">
        <v>473</v>
      </c>
      <c r="M2908" s="59" t="s">
        <v>457</v>
      </c>
      <c r="N2908" s="59" t="s">
        <v>458</v>
      </c>
      <c r="O2908" s="65" t="s">
        <v>280</v>
      </c>
      <c r="P2908" s="65" t="s">
        <v>3366</v>
      </c>
      <c r="Q2908" s="45" t="s">
        <v>396</v>
      </c>
      <c r="R2908" s="32" t="s">
        <v>231</v>
      </c>
      <c r="S2908" s="45" t="s">
        <v>72</v>
      </c>
      <c r="T2908" s="42" t="str">
        <f>VLOOKUP(Tabla1[[#This Row],[AREA]],Hoja1!A:B,2,FALSE)</f>
        <v>07. Medio ambiente</v>
      </c>
      <c r="U2908" s="45" t="s">
        <v>126</v>
      </c>
      <c r="V2908" s="42" t="str">
        <f>VLOOKUP(Tabla1[[#This Row],[PROGRAMA]],Hoja1!A:B,2,FALSE)</f>
        <v>1711. Parques y jardines</v>
      </c>
      <c r="W2908" s="45">
        <v>22</v>
      </c>
      <c r="X2908" s="45">
        <v>22199</v>
      </c>
    </row>
    <row r="2909" spans="1:24" x14ac:dyDescent="0.25">
      <c r="A2909" s="58">
        <v>220260016442</v>
      </c>
      <c r="B2909" s="59" t="s">
        <v>485</v>
      </c>
      <c r="C2909" s="60">
        <v>46157</v>
      </c>
      <c r="D2909" s="58">
        <v>22026002250</v>
      </c>
      <c r="E2909" s="59" t="s">
        <v>968</v>
      </c>
      <c r="F2909" s="61">
        <v>110.01</v>
      </c>
      <c r="G2909" s="59" t="s">
        <v>2335</v>
      </c>
      <c r="H2909" s="59" t="s">
        <v>4350</v>
      </c>
      <c r="I2909" s="62">
        <v>300</v>
      </c>
      <c r="J2909" s="59" t="s">
        <v>455</v>
      </c>
      <c r="K2909" s="59" t="s">
        <v>455</v>
      </c>
      <c r="L2909" s="59" t="s">
        <v>473</v>
      </c>
      <c r="M2909" s="59" t="s">
        <v>457</v>
      </c>
      <c r="N2909" s="59" t="s">
        <v>458</v>
      </c>
      <c r="O2909" s="65" t="s">
        <v>280</v>
      </c>
      <c r="P2909" s="65" t="s">
        <v>3366</v>
      </c>
      <c r="Q2909" s="45" t="s">
        <v>396</v>
      </c>
      <c r="R2909" s="32" t="s">
        <v>231</v>
      </c>
      <c r="S2909" s="45" t="s">
        <v>262</v>
      </c>
      <c r="T2909" s="42" t="str">
        <f>VLOOKUP(Tabla1[[#This Row],[AREA]],Hoja1!A:B,2,FALSE)</f>
        <v>11. Salud pública y seguridad ciudadana</v>
      </c>
      <c r="U2909" s="45" t="s">
        <v>106</v>
      </c>
      <c r="V2909" s="42" t="str">
        <f>VLOOKUP(Tabla1[[#This Row],[PROGRAMA]],Hoja1!A:B,2,FALSE)</f>
        <v>1321. Policía municipal</v>
      </c>
      <c r="W2909" s="45">
        <v>22</v>
      </c>
      <c r="X2909" s="45">
        <v>22699</v>
      </c>
    </row>
    <row r="2910" spans="1:24" x14ac:dyDescent="0.25">
      <c r="A2910" s="58">
        <v>220260019510</v>
      </c>
      <c r="B2910" s="59" t="s">
        <v>485</v>
      </c>
      <c r="C2910" s="60">
        <v>46171</v>
      </c>
      <c r="D2910" s="58">
        <v>22026000422</v>
      </c>
      <c r="E2910" s="59" t="s">
        <v>2707</v>
      </c>
      <c r="F2910" s="61">
        <v>103.47</v>
      </c>
      <c r="G2910" s="59" t="s">
        <v>2335</v>
      </c>
      <c r="H2910" s="59" t="s">
        <v>2708</v>
      </c>
      <c r="I2910" s="62">
        <v>300</v>
      </c>
      <c r="J2910" s="59" t="s">
        <v>455</v>
      </c>
      <c r="K2910" s="59" t="s">
        <v>455</v>
      </c>
      <c r="L2910" s="59" t="s">
        <v>473</v>
      </c>
      <c r="M2910" s="59" t="s">
        <v>457</v>
      </c>
      <c r="N2910" s="59" t="s">
        <v>458</v>
      </c>
      <c r="O2910" s="65" t="s">
        <v>280</v>
      </c>
      <c r="P2910" s="65" t="s">
        <v>3366</v>
      </c>
      <c r="Q2910" s="45" t="s">
        <v>396</v>
      </c>
      <c r="R2910" s="32" t="s">
        <v>231</v>
      </c>
      <c r="S2910" s="45" t="s">
        <v>262</v>
      </c>
      <c r="T2910" s="42" t="str">
        <f>VLOOKUP(Tabla1[[#This Row],[AREA]],Hoja1!A:B,2,FALSE)</f>
        <v>11. Salud pública y seguridad ciudadana</v>
      </c>
      <c r="U2910" s="45" t="s">
        <v>118</v>
      </c>
      <c r="V2910" s="42" t="str">
        <f>VLOOKUP(Tabla1[[#This Row],[PROGRAMA]],Hoja1!A:B,2,FALSE)</f>
        <v>1621. Recogida de residuos</v>
      </c>
      <c r="W2910" s="45">
        <v>22</v>
      </c>
      <c r="X2910" s="45">
        <v>22199</v>
      </c>
    </row>
    <row r="2911" spans="1:24" x14ac:dyDescent="0.25">
      <c r="A2911" s="58">
        <v>220260016438</v>
      </c>
      <c r="B2911" s="59" t="s">
        <v>485</v>
      </c>
      <c r="C2911" s="60">
        <v>46157</v>
      </c>
      <c r="D2911" s="58">
        <v>22026002250</v>
      </c>
      <c r="E2911" s="59" t="s">
        <v>968</v>
      </c>
      <c r="F2911" s="61">
        <v>88.41</v>
      </c>
      <c r="G2911" s="59" t="s">
        <v>2335</v>
      </c>
      <c r="H2911" s="59" t="s">
        <v>4351</v>
      </c>
      <c r="I2911" s="62">
        <v>300</v>
      </c>
      <c r="J2911" s="59" t="s">
        <v>455</v>
      </c>
      <c r="K2911" s="59" t="s">
        <v>455</v>
      </c>
      <c r="L2911" s="59" t="s">
        <v>473</v>
      </c>
      <c r="M2911" s="59" t="s">
        <v>457</v>
      </c>
      <c r="N2911" s="59" t="s">
        <v>458</v>
      </c>
      <c r="O2911" s="65" t="s">
        <v>280</v>
      </c>
      <c r="P2911" s="65" t="s">
        <v>3366</v>
      </c>
      <c r="Q2911" s="45" t="s">
        <v>396</v>
      </c>
      <c r="R2911" s="32" t="s">
        <v>231</v>
      </c>
      <c r="S2911" s="45" t="s">
        <v>262</v>
      </c>
      <c r="T2911" s="42" t="str">
        <f>VLOOKUP(Tabla1[[#This Row],[AREA]],Hoja1!A:B,2,FALSE)</f>
        <v>11. Salud pública y seguridad ciudadana</v>
      </c>
      <c r="U2911" s="45" t="s">
        <v>106</v>
      </c>
      <c r="V2911" s="42" t="str">
        <f>VLOOKUP(Tabla1[[#This Row],[PROGRAMA]],Hoja1!A:B,2,FALSE)</f>
        <v>1321. Policía municipal</v>
      </c>
      <c r="W2911" s="45">
        <v>22</v>
      </c>
      <c r="X2911" s="45">
        <v>22699</v>
      </c>
    </row>
    <row r="2912" spans="1:24" x14ac:dyDescent="0.25">
      <c r="A2912" s="58">
        <v>220260016704</v>
      </c>
      <c r="B2912" s="59" t="s">
        <v>485</v>
      </c>
      <c r="C2912" s="60">
        <v>46157</v>
      </c>
      <c r="D2912" s="58">
        <v>22026000944</v>
      </c>
      <c r="E2912" s="59" t="s">
        <v>1949</v>
      </c>
      <c r="F2912" s="61">
        <v>76.5</v>
      </c>
      <c r="G2912" s="59" t="s">
        <v>2335</v>
      </c>
      <c r="H2912" s="59" t="s">
        <v>4352</v>
      </c>
      <c r="I2912" s="62">
        <v>300</v>
      </c>
      <c r="J2912" s="59" t="s">
        <v>455</v>
      </c>
      <c r="K2912" s="59" t="s">
        <v>455</v>
      </c>
      <c r="L2912" s="59" t="s">
        <v>473</v>
      </c>
      <c r="M2912" s="59" t="s">
        <v>457</v>
      </c>
      <c r="N2912" s="59" t="s">
        <v>458</v>
      </c>
      <c r="O2912" s="65" t="s">
        <v>280</v>
      </c>
      <c r="P2912" s="65" t="s">
        <v>3366</v>
      </c>
      <c r="Q2912" s="45" t="s">
        <v>396</v>
      </c>
      <c r="R2912" s="32" t="s">
        <v>231</v>
      </c>
      <c r="S2912" s="45" t="s">
        <v>71</v>
      </c>
      <c r="T2912" s="42" t="str">
        <f>VLOOKUP(Tabla1[[#This Row],[AREA]],Hoja1!A:B,2,FALSE)</f>
        <v>06. Educación y cultura</v>
      </c>
      <c r="U2912" s="45" t="s">
        <v>145</v>
      </c>
      <c r="V2912" s="42" t="str">
        <f>VLOOKUP(Tabla1[[#This Row],[PROGRAMA]],Hoja1!A:B,2,FALSE)</f>
        <v>3231. Escuelas infantiles</v>
      </c>
      <c r="W2912" s="45">
        <v>21</v>
      </c>
      <c r="X2912" s="45">
        <v>212</v>
      </c>
    </row>
    <row r="2913" spans="1:24" x14ac:dyDescent="0.25">
      <c r="A2913" s="58">
        <v>220260015467</v>
      </c>
      <c r="B2913" s="59" t="s">
        <v>485</v>
      </c>
      <c r="C2913" s="60">
        <v>46150</v>
      </c>
      <c r="D2913" s="58">
        <v>22026000422</v>
      </c>
      <c r="E2913" s="59" t="s">
        <v>2707</v>
      </c>
      <c r="F2913" s="61">
        <v>70.19</v>
      </c>
      <c r="G2913" s="59" t="s">
        <v>2335</v>
      </c>
      <c r="H2913" s="59" t="s">
        <v>2708</v>
      </c>
      <c r="I2913" s="62">
        <v>300</v>
      </c>
      <c r="J2913" s="59" t="s">
        <v>455</v>
      </c>
      <c r="K2913" s="59" t="s">
        <v>455</v>
      </c>
      <c r="L2913" s="59" t="s">
        <v>473</v>
      </c>
      <c r="M2913" s="59" t="s">
        <v>457</v>
      </c>
      <c r="N2913" s="59" t="s">
        <v>458</v>
      </c>
      <c r="O2913" s="65" t="s">
        <v>280</v>
      </c>
      <c r="P2913" s="65" t="s">
        <v>3366</v>
      </c>
      <c r="Q2913" s="45" t="s">
        <v>396</v>
      </c>
      <c r="R2913" s="32" t="s">
        <v>231</v>
      </c>
      <c r="S2913" s="45" t="s">
        <v>262</v>
      </c>
      <c r="T2913" s="42" t="str">
        <f>VLOOKUP(Tabla1[[#This Row],[AREA]],Hoja1!A:B,2,FALSE)</f>
        <v>11. Salud pública y seguridad ciudadana</v>
      </c>
      <c r="U2913" s="45" t="s">
        <v>118</v>
      </c>
      <c r="V2913" s="42" t="str">
        <f>VLOOKUP(Tabla1[[#This Row],[PROGRAMA]],Hoja1!A:B,2,FALSE)</f>
        <v>1621. Recogida de residuos</v>
      </c>
      <c r="W2913" s="45">
        <v>22</v>
      </c>
      <c r="X2913" s="45">
        <v>22199</v>
      </c>
    </row>
    <row r="2914" spans="1:24" x14ac:dyDescent="0.25">
      <c r="A2914" s="58">
        <v>220260016446</v>
      </c>
      <c r="B2914" s="59" t="s">
        <v>485</v>
      </c>
      <c r="C2914" s="60">
        <v>46157</v>
      </c>
      <c r="D2914" s="58">
        <v>22026002250</v>
      </c>
      <c r="E2914" s="59" t="s">
        <v>968</v>
      </c>
      <c r="F2914" s="61">
        <v>66.790000000000006</v>
      </c>
      <c r="G2914" s="59" t="s">
        <v>2335</v>
      </c>
      <c r="H2914" s="59" t="s">
        <v>4353</v>
      </c>
      <c r="I2914" s="62">
        <v>300</v>
      </c>
      <c r="J2914" s="59" t="s">
        <v>455</v>
      </c>
      <c r="K2914" s="59" t="s">
        <v>455</v>
      </c>
      <c r="L2914" s="59" t="s">
        <v>473</v>
      </c>
      <c r="M2914" s="59" t="s">
        <v>457</v>
      </c>
      <c r="N2914" s="59" t="s">
        <v>458</v>
      </c>
      <c r="O2914" s="65" t="s">
        <v>280</v>
      </c>
      <c r="P2914" s="65" t="s">
        <v>3366</v>
      </c>
      <c r="Q2914" s="45" t="s">
        <v>396</v>
      </c>
      <c r="R2914" s="32" t="s">
        <v>231</v>
      </c>
      <c r="S2914" s="45" t="s">
        <v>262</v>
      </c>
      <c r="T2914" s="42" t="str">
        <f>VLOOKUP(Tabla1[[#This Row],[AREA]],Hoja1!A:B,2,FALSE)</f>
        <v>11. Salud pública y seguridad ciudadana</v>
      </c>
      <c r="U2914" s="45" t="s">
        <v>106</v>
      </c>
      <c r="V2914" s="42" t="str">
        <f>VLOOKUP(Tabla1[[#This Row],[PROGRAMA]],Hoja1!A:B,2,FALSE)</f>
        <v>1321. Policía municipal</v>
      </c>
      <c r="W2914" s="45">
        <v>22</v>
      </c>
      <c r="X2914" s="45">
        <v>22699</v>
      </c>
    </row>
    <row r="2915" spans="1:24" x14ac:dyDescent="0.25">
      <c r="A2915" s="58">
        <v>220260016448</v>
      </c>
      <c r="B2915" s="59" t="s">
        <v>485</v>
      </c>
      <c r="C2915" s="60">
        <v>46157</v>
      </c>
      <c r="D2915" s="58">
        <v>22026002250</v>
      </c>
      <c r="E2915" s="59" t="s">
        <v>968</v>
      </c>
      <c r="F2915" s="61">
        <v>59.73</v>
      </c>
      <c r="G2915" s="59" t="s">
        <v>2335</v>
      </c>
      <c r="H2915" s="59" t="s">
        <v>4354</v>
      </c>
      <c r="I2915" s="62">
        <v>300</v>
      </c>
      <c r="J2915" s="59" t="s">
        <v>455</v>
      </c>
      <c r="K2915" s="59" t="s">
        <v>455</v>
      </c>
      <c r="L2915" s="59" t="s">
        <v>473</v>
      </c>
      <c r="M2915" s="59" t="s">
        <v>457</v>
      </c>
      <c r="N2915" s="59" t="s">
        <v>458</v>
      </c>
      <c r="O2915" s="65" t="s">
        <v>280</v>
      </c>
      <c r="P2915" s="65" t="s">
        <v>3366</v>
      </c>
      <c r="Q2915" s="45" t="s">
        <v>396</v>
      </c>
      <c r="R2915" s="32" t="s">
        <v>231</v>
      </c>
      <c r="S2915" s="45" t="s">
        <v>262</v>
      </c>
      <c r="T2915" s="42" t="str">
        <f>VLOOKUP(Tabla1[[#This Row],[AREA]],Hoja1!A:B,2,FALSE)</f>
        <v>11. Salud pública y seguridad ciudadana</v>
      </c>
      <c r="U2915" s="45" t="s">
        <v>106</v>
      </c>
      <c r="V2915" s="42" t="str">
        <f>VLOOKUP(Tabla1[[#This Row],[PROGRAMA]],Hoja1!A:B,2,FALSE)</f>
        <v>1321. Policía municipal</v>
      </c>
      <c r="W2915" s="45">
        <v>22</v>
      </c>
      <c r="X2915" s="45">
        <v>22699</v>
      </c>
    </row>
    <row r="2916" spans="1:24" x14ac:dyDescent="0.25">
      <c r="A2916" s="58">
        <v>220260015439</v>
      </c>
      <c r="B2916" s="59" t="s">
        <v>485</v>
      </c>
      <c r="C2916" s="60">
        <v>46150</v>
      </c>
      <c r="D2916" s="58">
        <v>22026001284</v>
      </c>
      <c r="E2916" s="59" t="s">
        <v>509</v>
      </c>
      <c r="F2916" s="61">
        <v>59.67</v>
      </c>
      <c r="G2916" s="59" t="s">
        <v>2335</v>
      </c>
      <c r="H2916" s="59" t="s">
        <v>4355</v>
      </c>
      <c r="I2916" s="62">
        <v>300</v>
      </c>
      <c r="J2916" s="59" t="s">
        <v>455</v>
      </c>
      <c r="K2916" s="59" t="s">
        <v>455</v>
      </c>
      <c r="L2916" s="59" t="s">
        <v>473</v>
      </c>
      <c r="M2916" s="59" t="s">
        <v>457</v>
      </c>
      <c r="N2916" s="59" t="s">
        <v>458</v>
      </c>
      <c r="O2916" s="65" t="s">
        <v>280</v>
      </c>
      <c r="P2916" s="65" t="s">
        <v>3366</v>
      </c>
      <c r="Q2916" s="45" t="s">
        <v>396</v>
      </c>
      <c r="R2916" s="32" t="s">
        <v>231</v>
      </c>
      <c r="S2916" s="45" t="s">
        <v>75</v>
      </c>
      <c r="T2916" s="42" t="str">
        <f>VLOOKUP(Tabla1[[#This Row],[AREA]],Hoja1!A:B,2,FALSE)</f>
        <v>10. Personas mayores, familia y servicios sociales</v>
      </c>
      <c r="U2916" s="45" t="s">
        <v>132</v>
      </c>
      <c r="V2916" s="42" t="str">
        <f>VLOOKUP(Tabla1[[#This Row],[PROGRAMA]],Hoja1!A:B,2,FALSE)</f>
        <v>2312. Iniciativas sociales</v>
      </c>
      <c r="W2916" s="45">
        <v>21</v>
      </c>
      <c r="X2916" s="45">
        <v>212</v>
      </c>
    </row>
    <row r="2917" spans="1:24" x14ac:dyDescent="0.25">
      <c r="A2917" s="58">
        <v>220260019606</v>
      </c>
      <c r="B2917" s="59" t="s">
        <v>485</v>
      </c>
      <c r="C2917" s="60">
        <v>46171</v>
      </c>
      <c r="D2917" s="58">
        <v>22026001960</v>
      </c>
      <c r="E2917" s="59" t="s">
        <v>486</v>
      </c>
      <c r="F2917" s="61">
        <v>48.28</v>
      </c>
      <c r="G2917" s="59" t="s">
        <v>2335</v>
      </c>
      <c r="H2917" s="59" t="s">
        <v>4356</v>
      </c>
      <c r="I2917" s="62">
        <v>300</v>
      </c>
      <c r="J2917" s="59" t="s">
        <v>455</v>
      </c>
      <c r="K2917" s="59" t="s">
        <v>455</v>
      </c>
      <c r="L2917" s="59" t="s">
        <v>473</v>
      </c>
      <c r="M2917" s="59" t="s">
        <v>457</v>
      </c>
      <c r="N2917" s="59" t="s">
        <v>458</v>
      </c>
      <c r="O2917" s="65" t="s">
        <v>280</v>
      </c>
      <c r="P2917" s="65" t="s">
        <v>3366</v>
      </c>
      <c r="Q2917" s="45" t="s">
        <v>396</v>
      </c>
      <c r="R2917" s="32" t="s">
        <v>231</v>
      </c>
      <c r="S2917" s="45" t="s">
        <v>72</v>
      </c>
      <c r="T2917" s="42" t="str">
        <f>VLOOKUP(Tabla1[[#This Row],[AREA]],Hoja1!A:B,2,FALSE)</f>
        <v>07. Medio ambiente</v>
      </c>
      <c r="U2917" s="45" t="s">
        <v>126</v>
      </c>
      <c r="V2917" s="42" t="str">
        <f>VLOOKUP(Tabla1[[#This Row],[PROGRAMA]],Hoja1!A:B,2,FALSE)</f>
        <v>1711. Parques y jardines</v>
      </c>
      <c r="W2917" s="45">
        <v>22</v>
      </c>
      <c r="X2917" s="45">
        <v>22199</v>
      </c>
    </row>
    <row r="2918" spans="1:24" x14ac:dyDescent="0.25">
      <c r="A2918" s="58">
        <v>220260019610</v>
      </c>
      <c r="B2918" s="59" t="s">
        <v>485</v>
      </c>
      <c r="C2918" s="60">
        <v>46171</v>
      </c>
      <c r="D2918" s="58">
        <v>22026001960</v>
      </c>
      <c r="E2918" s="59" t="s">
        <v>486</v>
      </c>
      <c r="F2918" s="61">
        <v>46.22</v>
      </c>
      <c r="G2918" s="59" t="s">
        <v>2335</v>
      </c>
      <c r="H2918" s="59" t="s">
        <v>4357</v>
      </c>
      <c r="I2918" s="62">
        <v>300</v>
      </c>
      <c r="J2918" s="59" t="s">
        <v>455</v>
      </c>
      <c r="K2918" s="59" t="s">
        <v>455</v>
      </c>
      <c r="L2918" s="59" t="s">
        <v>473</v>
      </c>
      <c r="M2918" s="59" t="s">
        <v>457</v>
      </c>
      <c r="N2918" s="59" t="s">
        <v>458</v>
      </c>
      <c r="O2918" s="65" t="s">
        <v>280</v>
      </c>
      <c r="P2918" s="65" t="s">
        <v>3366</v>
      </c>
      <c r="Q2918" s="45" t="s">
        <v>396</v>
      </c>
      <c r="R2918" s="32" t="s">
        <v>231</v>
      </c>
      <c r="S2918" s="45" t="s">
        <v>72</v>
      </c>
      <c r="T2918" s="42" t="str">
        <f>VLOOKUP(Tabla1[[#This Row],[AREA]],Hoja1!A:B,2,FALSE)</f>
        <v>07. Medio ambiente</v>
      </c>
      <c r="U2918" s="45" t="s">
        <v>126</v>
      </c>
      <c r="V2918" s="42" t="str">
        <f>VLOOKUP(Tabla1[[#This Row],[PROGRAMA]],Hoja1!A:B,2,FALSE)</f>
        <v>1711. Parques y jardines</v>
      </c>
      <c r="W2918" s="45">
        <v>22</v>
      </c>
      <c r="X2918" s="45">
        <v>22199</v>
      </c>
    </row>
    <row r="2919" spans="1:24" x14ac:dyDescent="0.25">
      <c r="A2919" s="58">
        <v>220260019508</v>
      </c>
      <c r="B2919" s="59" t="s">
        <v>485</v>
      </c>
      <c r="C2919" s="60">
        <v>46171</v>
      </c>
      <c r="D2919" s="58">
        <v>22026000422</v>
      </c>
      <c r="E2919" s="59" t="s">
        <v>2707</v>
      </c>
      <c r="F2919" s="61">
        <v>44.55</v>
      </c>
      <c r="G2919" s="59" t="s">
        <v>2335</v>
      </c>
      <c r="H2919" s="59" t="s">
        <v>2708</v>
      </c>
      <c r="I2919" s="62">
        <v>300</v>
      </c>
      <c r="J2919" s="59" t="s">
        <v>455</v>
      </c>
      <c r="K2919" s="59" t="s">
        <v>455</v>
      </c>
      <c r="L2919" s="59" t="s">
        <v>473</v>
      </c>
      <c r="M2919" s="59" t="s">
        <v>457</v>
      </c>
      <c r="N2919" s="59" t="s">
        <v>458</v>
      </c>
      <c r="O2919" s="65" t="s">
        <v>280</v>
      </c>
      <c r="P2919" s="65" t="s">
        <v>3366</v>
      </c>
      <c r="Q2919" s="45" t="s">
        <v>396</v>
      </c>
      <c r="R2919" s="32" t="s">
        <v>231</v>
      </c>
      <c r="S2919" s="45" t="s">
        <v>262</v>
      </c>
      <c r="T2919" s="42" t="str">
        <f>VLOOKUP(Tabla1[[#This Row],[AREA]],Hoja1!A:B,2,FALSE)</f>
        <v>11. Salud pública y seguridad ciudadana</v>
      </c>
      <c r="U2919" s="45" t="s">
        <v>118</v>
      </c>
      <c r="V2919" s="42" t="str">
        <f>VLOOKUP(Tabla1[[#This Row],[PROGRAMA]],Hoja1!A:B,2,FALSE)</f>
        <v>1621. Recogida de residuos</v>
      </c>
      <c r="W2919" s="45">
        <v>22</v>
      </c>
      <c r="X2919" s="45">
        <v>22199</v>
      </c>
    </row>
    <row r="2920" spans="1:24" x14ac:dyDescent="0.25">
      <c r="A2920" s="58">
        <v>220260015457</v>
      </c>
      <c r="B2920" s="59" t="s">
        <v>485</v>
      </c>
      <c r="C2920" s="60">
        <v>46150</v>
      </c>
      <c r="D2920" s="58">
        <v>22026000422</v>
      </c>
      <c r="E2920" s="59" t="s">
        <v>2707</v>
      </c>
      <c r="F2920" s="61">
        <v>38.56</v>
      </c>
      <c r="G2920" s="59" t="s">
        <v>2335</v>
      </c>
      <c r="H2920" s="59" t="s">
        <v>2708</v>
      </c>
      <c r="I2920" s="62">
        <v>300</v>
      </c>
      <c r="J2920" s="59" t="s">
        <v>455</v>
      </c>
      <c r="K2920" s="59" t="s">
        <v>455</v>
      </c>
      <c r="L2920" s="59" t="s">
        <v>473</v>
      </c>
      <c r="M2920" s="59" t="s">
        <v>457</v>
      </c>
      <c r="N2920" s="59" t="s">
        <v>458</v>
      </c>
      <c r="O2920" s="65" t="s">
        <v>280</v>
      </c>
      <c r="P2920" s="65" t="s">
        <v>3366</v>
      </c>
      <c r="Q2920" s="45" t="s">
        <v>396</v>
      </c>
      <c r="R2920" s="32" t="s">
        <v>231</v>
      </c>
      <c r="S2920" s="45" t="s">
        <v>262</v>
      </c>
      <c r="T2920" s="42" t="str">
        <f>VLOOKUP(Tabla1[[#This Row],[AREA]],Hoja1!A:B,2,FALSE)</f>
        <v>11. Salud pública y seguridad ciudadana</v>
      </c>
      <c r="U2920" s="45" t="s">
        <v>118</v>
      </c>
      <c r="V2920" s="42" t="str">
        <f>VLOOKUP(Tabla1[[#This Row],[PROGRAMA]],Hoja1!A:B,2,FALSE)</f>
        <v>1621. Recogida de residuos</v>
      </c>
      <c r="W2920" s="45">
        <v>22</v>
      </c>
      <c r="X2920" s="45">
        <v>22199</v>
      </c>
    </row>
    <row r="2921" spans="1:24" x14ac:dyDescent="0.25">
      <c r="A2921" s="58">
        <v>220260016720</v>
      </c>
      <c r="B2921" s="59" t="s">
        <v>485</v>
      </c>
      <c r="C2921" s="60">
        <v>46157</v>
      </c>
      <c r="D2921" s="58">
        <v>22026000943</v>
      </c>
      <c r="E2921" s="59" t="s">
        <v>507</v>
      </c>
      <c r="F2921" s="61">
        <v>34.39</v>
      </c>
      <c r="G2921" s="59" t="s">
        <v>2335</v>
      </c>
      <c r="H2921" s="59" t="s">
        <v>4358</v>
      </c>
      <c r="I2921" s="62">
        <v>300</v>
      </c>
      <c r="J2921" s="59" t="s">
        <v>455</v>
      </c>
      <c r="K2921" s="59" t="s">
        <v>455</v>
      </c>
      <c r="L2921" s="59" t="s">
        <v>473</v>
      </c>
      <c r="M2921" s="59" t="s">
        <v>457</v>
      </c>
      <c r="N2921" s="59" t="s">
        <v>458</v>
      </c>
      <c r="O2921" s="65" t="s">
        <v>280</v>
      </c>
      <c r="P2921" s="65" t="s">
        <v>3366</v>
      </c>
      <c r="Q2921" s="45" t="s">
        <v>396</v>
      </c>
      <c r="R2921" s="32" t="s">
        <v>231</v>
      </c>
      <c r="S2921" s="45" t="s">
        <v>71</v>
      </c>
      <c r="T2921" s="42" t="str">
        <f>VLOOKUP(Tabla1[[#This Row],[AREA]],Hoja1!A:B,2,FALSE)</f>
        <v>06. Educación y cultura</v>
      </c>
      <c r="U2921" s="45" t="s">
        <v>147</v>
      </c>
      <c r="V2921" s="42" t="str">
        <f>VLOOKUP(Tabla1[[#This Row],[PROGRAMA]],Hoja1!A:B,2,FALSE)</f>
        <v>3232. Conservación y mantenimiento centros educación infantil y primaria</v>
      </c>
      <c r="W2921" s="45">
        <v>21</v>
      </c>
      <c r="X2921" s="45">
        <v>212</v>
      </c>
    </row>
    <row r="2922" spans="1:24" x14ac:dyDescent="0.25">
      <c r="A2922" s="58">
        <v>220260012569</v>
      </c>
      <c r="B2922" s="59" t="s">
        <v>485</v>
      </c>
      <c r="C2922" s="60">
        <v>46132</v>
      </c>
      <c r="D2922" s="58">
        <v>22026000436</v>
      </c>
      <c r="E2922" s="59" t="s">
        <v>535</v>
      </c>
      <c r="F2922" s="61">
        <v>27.83</v>
      </c>
      <c r="G2922" s="59" t="s">
        <v>2335</v>
      </c>
      <c r="H2922" s="59" t="s">
        <v>4359</v>
      </c>
      <c r="I2922" s="62">
        <v>300</v>
      </c>
      <c r="J2922" s="59" t="s">
        <v>455</v>
      </c>
      <c r="K2922" s="59" t="s">
        <v>455</v>
      </c>
      <c r="L2922" s="59" t="s">
        <v>473</v>
      </c>
      <c r="M2922" s="59" t="s">
        <v>457</v>
      </c>
      <c r="N2922" s="59" t="s">
        <v>458</v>
      </c>
      <c r="O2922" s="65" t="s">
        <v>280</v>
      </c>
      <c r="P2922" s="65" t="s">
        <v>3366</v>
      </c>
      <c r="Q2922" s="45" t="s">
        <v>396</v>
      </c>
      <c r="R2922" s="32" t="s">
        <v>231</v>
      </c>
      <c r="S2922" s="45" t="s">
        <v>69</v>
      </c>
      <c r="T2922" s="42" t="str">
        <f>VLOOKUP(Tabla1[[#This Row],[AREA]],Hoja1!A:B,2,FALSE)</f>
        <v>03. Participación ciudadana y deportes</v>
      </c>
      <c r="U2922" s="45" t="s">
        <v>192</v>
      </c>
      <c r="V2922" s="42" t="str">
        <f>VLOOKUP(Tabla1[[#This Row],[PROGRAMA]],Hoja1!A:B,2,FALSE)</f>
        <v>9241. Participación ciudadana</v>
      </c>
      <c r="W2922" s="45">
        <v>21</v>
      </c>
      <c r="X2922" s="45">
        <v>212</v>
      </c>
    </row>
    <row r="2923" spans="1:24" x14ac:dyDescent="0.25">
      <c r="A2923" s="58">
        <v>220260016754</v>
      </c>
      <c r="B2923" s="59" t="s">
        <v>485</v>
      </c>
      <c r="C2923" s="60">
        <v>46157</v>
      </c>
      <c r="D2923" s="58">
        <v>22026003419</v>
      </c>
      <c r="E2923" s="59" t="s">
        <v>504</v>
      </c>
      <c r="F2923" s="61">
        <v>27.59</v>
      </c>
      <c r="G2923" s="59" t="s">
        <v>2335</v>
      </c>
      <c r="H2923" s="59" t="s">
        <v>4360</v>
      </c>
      <c r="I2923" s="62">
        <v>300</v>
      </c>
      <c r="J2923" s="59" t="s">
        <v>455</v>
      </c>
      <c r="K2923" s="59" t="s">
        <v>455</v>
      </c>
      <c r="L2923" s="59" t="s">
        <v>473</v>
      </c>
      <c r="M2923" s="59" t="s">
        <v>457</v>
      </c>
      <c r="N2923" s="59" t="s">
        <v>458</v>
      </c>
      <c r="O2923" s="65" t="s">
        <v>280</v>
      </c>
      <c r="P2923" s="65" t="s">
        <v>3366</v>
      </c>
      <c r="Q2923" s="45" t="s">
        <v>396</v>
      </c>
      <c r="R2923" s="32" t="s">
        <v>231</v>
      </c>
      <c r="S2923" s="45" t="s">
        <v>74</v>
      </c>
      <c r="T2923" s="42" t="str">
        <f>VLOOKUP(Tabla1[[#This Row],[AREA]],Hoja1!A:B,2,FALSE)</f>
        <v>09. Turismo, eventos y marca ciudad</v>
      </c>
      <c r="U2923" s="45" t="s">
        <v>176</v>
      </c>
      <c r="V2923" s="42" t="str">
        <f>VLOOKUP(Tabla1[[#This Row],[PROGRAMA]],Hoja1!A:B,2,FALSE)</f>
        <v>4321. Turismo</v>
      </c>
      <c r="W2923" s="45">
        <v>21</v>
      </c>
      <c r="X2923" s="45">
        <v>213</v>
      </c>
    </row>
    <row r="2924" spans="1:24" x14ac:dyDescent="0.25">
      <c r="A2924" s="58">
        <v>220260015453</v>
      </c>
      <c r="B2924" s="59" t="s">
        <v>485</v>
      </c>
      <c r="C2924" s="60">
        <v>46150</v>
      </c>
      <c r="D2924" s="58">
        <v>22026000422</v>
      </c>
      <c r="E2924" s="59" t="s">
        <v>2707</v>
      </c>
      <c r="F2924" s="61">
        <v>26.6</v>
      </c>
      <c r="G2924" s="59" t="s">
        <v>2335</v>
      </c>
      <c r="H2924" s="59" t="s">
        <v>2708</v>
      </c>
      <c r="I2924" s="62">
        <v>300</v>
      </c>
      <c r="J2924" s="59" t="s">
        <v>455</v>
      </c>
      <c r="K2924" s="59" t="s">
        <v>455</v>
      </c>
      <c r="L2924" s="59" t="s">
        <v>473</v>
      </c>
      <c r="M2924" s="59" t="s">
        <v>457</v>
      </c>
      <c r="N2924" s="59" t="s">
        <v>458</v>
      </c>
      <c r="O2924" s="65" t="s">
        <v>280</v>
      </c>
      <c r="P2924" s="65" t="s">
        <v>3366</v>
      </c>
      <c r="Q2924" s="45" t="s">
        <v>396</v>
      </c>
      <c r="R2924" s="32" t="s">
        <v>231</v>
      </c>
      <c r="S2924" s="45" t="s">
        <v>262</v>
      </c>
      <c r="T2924" s="42" t="str">
        <f>VLOOKUP(Tabla1[[#This Row],[AREA]],Hoja1!A:B,2,FALSE)</f>
        <v>11. Salud pública y seguridad ciudadana</v>
      </c>
      <c r="U2924" s="45" t="s">
        <v>118</v>
      </c>
      <c r="V2924" s="42" t="str">
        <f>VLOOKUP(Tabla1[[#This Row],[PROGRAMA]],Hoja1!A:B,2,FALSE)</f>
        <v>1621. Recogida de residuos</v>
      </c>
      <c r="W2924" s="45">
        <v>22</v>
      </c>
      <c r="X2924" s="45">
        <v>22199</v>
      </c>
    </row>
    <row r="2925" spans="1:24" x14ac:dyDescent="0.25">
      <c r="A2925" s="58">
        <v>220260016714</v>
      </c>
      <c r="B2925" s="59" t="s">
        <v>485</v>
      </c>
      <c r="C2925" s="60">
        <v>46157</v>
      </c>
      <c r="D2925" s="58">
        <v>22026000943</v>
      </c>
      <c r="E2925" s="59" t="s">
        <v>507</v>
      </c>
      <c r="F2925" s="61">
        <v>26.11</v>
      </c>
      <c r="G2925" s="59" t="s">
        <v>2335</v>
      </c>
      <c r="H2925" s="59" t="s">
        <v>4361</v>
      </c>
      <c r="I2925" s="62">
        <v>300</v>
      </c>
      <c r="J2925" s="59" t="s">
        <v>455</v>
      </c>
      <c r="K2925" s="59" t="s">
        <v>455</v>
      </c>
      <c r="L2925" s="59" t="s">
        <v>473</v>
      </c>
      <c r="M2925" s="59" t="s">
        <v>457</v>
      </c>
      <c r="N2925" s="59" t="s">
        <v>458</v>
      </c>
      <c r="O2925" s="65" t="s">
        <v>280</v>
      </c>
      <c r="P2925" s="65" t="s">
        <v>3366</v>
      </c>
      <c r="Q2925" s="45" t="s">
        <v>396</v>
      </c>
      <c r="R2925" s="32" t="s">
        <v>231</v>
      </c>
      <c r="S2925" s="45" t="s">
        <v>71</v>
      </c>
      <c r="T2925" s="42" t="str">
        <f>VLOOKUP(Tabla1[[#This Row],[AREA]],Hoja1!A:B,2,FALSE)</f>
        <v>06. Educación y cultura</v>
      </c>
      <c r="U2925" s="45" t="s">
        <v>147</v>
      </c>
      <c r="V2925" s="42" t="str">
        <f>VLOOKUP(Tabla1[[#This Row],[PROGRAMA]],Hoja1!A:B,2,FALSE)</f>
        <v>3232. Conservación y mantenimiento centros educación infantil y primaria</v>
      </c>
      <c r="W2925" s="45">
        <v>21</v>
      </c>
      <c r="X2925" s="45">
        <v>212</v>
      </c>
    </row>
    <row r="2926" spans="1:24" x14ac:dyDescent="0.25">
      <c r="A2926" s="58">
        <v>220260015461</v>
      </c>
      <c r="B2926" s="59" t="s">
        <v>485</v>
      </c>
      <c r="C2926" s="60">
        <v>46150</v>
      </c>
      <c r="D2926" s="58">
        <v>22026000422</v>
      </c>
      <c r="E2926" s="59" t="s">
        <v>2707</v>
      </c>
      <c r="F2926" s="61">
        <v>18.59</v>
      </c>
      <c r="G2926" s="59" t="s">
        <v>2335</v>
      </c>
      <c r="H2926" s="59" t="s">
        <v>2708</v>
      </c>
      <c r="I2926" s="62">
        <v>300</v>
      </c>
      <c r="J2926" s="59" t="s">
        <v>455</v>
      </c>
      <c r="K2926" s="59" t="s">
        <v>455</v>
      </c>
      <c r="L2926" s="59" t="s">
        <v>473</v>
      </c>
      <c r="M2926" s="59" t="s">
        <v>457</v>
      </c>
      <c r="N2926" s="59" t="s">
        <v>458</v>
      </c>
      <c r="O2926" s="65" t="s">
        <v>280</v>
      </c>
      <c r="P2926" s="65" t="s">
        <v>3366</v>
      </c>
      <c r="Q2926" s="45" t="s">
        <v>396</v>
      </c>
      <c r="R2926" s="32" t="s">
        <v>231</v>
      </c>
      <c r="S2926" s="45" t="s">
        <v>262</v>
      </c>
      <c r="T2926" s="42" t="str">
        <f>VLOOKUP(Tabla1[[#This Row],[AREA]],Hoja1!A:B,2,FALSE)</f>
        <v>11. Salud pública y seguridad ciudadana</v>
      </c>
      <c r="U2926" s="45" t="s">
        <v>118</v>
      </c>
      <c r="V2926" s="42" t="str">
        <f>VLOOKUP(Tabla1[[#This Row],[PROGRAMA]],Hoja1!A:B,2,FALSE)</f>
        <v>1621. Recogida de residuos</v>
      </c>
      <c r="W2926" s="45">
        <v>22</v>
      </c>
      <c r="X2926" s="45">
        <v>22199</v>
      </c>
    </row>
    <row r="2927" spans="1:24" x14ac:dyDescent="0.25">
      <c r="A2927" s="58">
        <v>220260019506</v>
      </c>
      <c r="B2927" s="59" t="s">
        <v>485</v>
      </c>
      <c r="C2927" s="60">
        <v>46171</v>
      </c>
      <c r="D2927" s="58">
        <v>22026000422</v>
      </c>
      <c r="E2927" s="59" t="s">
        <v>2707</v>
      </c>
      <c r="F2927" s="61">
        <v>18</v>
      </c>
      <c r="G2927" s="59" t="s">
        <v>2335</v>
      </c>
      <c r="H2927" s="59" t="s">
        <v>2708</v>
      </c>
      <c r="I2927" s="62">
        <v>300</v>
      </c>
      <c r="J2927" s="59" t="s">
        <v>455</v>
      </c>
      <c r="K2927" s="59" t="s">
        <v>455</v>
      </c>
      <c r="L2927" s="59" t="s">
        <v>473</v>
      </c>
      <c r="M2927" s="59" t="s">
        <v>457</v>
      </c>
      <c r="N2927" s="59" t="s">
        <v>458</v>
      </c>
      <c r="O2927" s="65" t="s">
        <v>280</v>
      </c>
      <c r="P2927" s="65" t="s">
        <v>3366</v>
      </c>
      <c r="Q2927" s="45" t="s">
        <v>396</v>
      </c>
      <c r="R2927" s="32" t="s">
        <v>231</v>
      </c>
      <c r="S2927" s="45" t="s">
        <v>262</v>
      </c>
      <c r="T2927" s="42" t="str">
        <f>VLOOKUP(Tabla1[[#This Row],[AREA]],Hoja1!A:B,2,FALSE)</f>
        <v>11. Salud pública y seguridad ciudadana</v>
      </c>
      <c r="U2927" s="45" t="s">
        <v>118</v>
      </c>
      <c r="V2927" s="42" t="str">
        <f>VLOOKUP(Tabla1[[#This Row],[PROGRAMA]],Hoja1!A:B,2,FALSE)</f>
        <v>1621. Recogida de residuos</v>
      </c>
      <c r="W2927" s="45">
        <v>22</v>
      </c>
      <c r="X2927" s="45">
        <v>22199</v>
      </c>
    </row>
    <row r="2928" spans="1:24" x14ac:dyDescent="0.25">
      <c r="A2928" s="58">
        <v>220260018045</v>
      </c>
      <c r="B2928" s="59" t="s">
        <v>485</v>
      </c>
      <c r="C2928" s="60">
        <v>46168</v>
      </c>
      <c r="D2928" s="58">
        <v>22026001767</v>
      </c>
      <c r="E2928" s="59" t="s">
        <v>909</v>
      </c>
      <c r="F2928" s="61">
        <v>9</v>
      </c>
      <c r="G2928" s="59" t="s">
        <v>2335</v>
      </c>
      <c r="H2928" s="59" t="s">
        <v>4362</v>
      </c>
      <c r="I2928" s="62">
        <v>300</v>
      </c>
      <c r="J2928" s="59" t="s">
        <v>455</v>
      </c>
      <c r="K2928" s="59" t="s">
        <v>455</v>
      </c>
      <c r="L2928" s="59" t="s">
        <v>473</v>
      </c>
      <c r="M2928" s="59" t="s">
        <v>457</v>
      </c>
      <c r="N2928" s="59" t="s">
        <v>458</v>
      </c>
      <c r="O2928" s="65" t="s">
        <v>280</v>
      </c>
      <c r="P2928" s="65" t="s">
        <v>3366</v>
      </c>
      <c r="Q2928" s="45" t="s">
        <v>396</v>
      </c>
      <c r="R2928" s="32" t="s">
        <v>231</v>
      </c>
      <c r="S2928" s="45" t="s">
        <v>261</v>
      </c>
      <c r="T2928" s="42" t="str">
        <f>VLOOKUP(Tabla1[[#This Row],[AREA]],Hoja1!A:B,2,FALSE)</f>
        <v>05. Comercio, mercados y consumo</v>
      </c>
      <c r="U2928" s="45" t="s">
        <v>174</v>
      </c>
      <c r="V2928" s="42" t="str">
        <f>VLOOKUP(Tabla1[[#This Row],[PROGRAMA]],Hoja1!A:B,2,FALSE)</f>
        <v>4312. Mercados</v>
      </c>
      <c r="W2928" s="45">
        <v>22</v>
      </c>
      <c r="X2928" s="45">
        <v>22199</v>
      </c>
    </row>
    <row r="2929" spans="1:24" x14ac:dyDescent="0.25">
      <c r="A2929" s="58">
        <v>220260015459</v>
      </c>
      <c r="B2929" s="59" t="s">
        <v>485</v>
      </c>
      <c r="C2929" s="60">
        <v>46150</v>
      </c>
      <c r="D2929" s="58">
        <v>22026000422</v>
      </c>
      <c r="E2929" s="59" t="s">
        <v>2707</v>
      </c>
      <c r="F2929" s="61">
        <v>8.89</v>
      </c>
      <c r="G2929" s="59" t="s">
        <v>2335</v>
      </c>
      <c r="H2929" s="59" t="s">
        <v>2708</v>
      </c>
      <c r="I2929" s="62">
        <v>300</v>
      </c>
      <c r="J2929" s="59" t="s">
        <v>455</v>
      </c>
      <c r="K2929" s="59" t="s">
        <v>455</v>
      </c>
      <c r="L2929" s="59" t="s">
        <v>473</v>
      </c>
      <c r="M2929" s="59" t="s">
        <v>457</v>
      </c>
      <c r="N2929" s="59" t="s">
        <v>458</v>
      </c>
      <c r="O2929" s="65" t="s">
        <v>280</v>
      </c>
      <c r="P2929" s="65" t="s">
        <v>3366</v>
      </c>
      <c r="Q2929" s="45" t="s">
        <v>396</v>
      </c>
      <c r="R2929" s="32" t="s">
        <v>231</v>
      </c>
      <c r="S2929" s="45" t="s">
        <v>262</v>
      </c>
      <c r="T2929" s="42" t="str">
        <f>VLOOKUP(Tabla1[[#This Row],[AREA]],Hoja1!A:B,2,FALSE)</f>
        <v>11. Salud pública y seguridad ciudadana</v>
      </c>
      <c r="U2929" s="45" t="s">
        <v>118</v>
      </c>
      <c r="V2929" s="42" t="str">
        <f>VLOOKUP(Tabla1[[#This Row],[PROGRAMA]],Hoja1!A:B,2,FALSE)</f>
        <v>1621. Recogida de residuos</v>
      </c>
      <c r="W2929" s="45">
        <v>22</v>
      </c>
      <c r="X2929" s="45">
        <v>22199</v>
      </c>
    </row>
    <row r="2930" spans="1:24" x14ac:dyDescent="0.25">
      <c r="A2930" s="58">
        <v>220260016716</v>
      </c>
      <c r="B2930" s="59" t="s">
        <v>485</v>
      </c>
      <c r="C2930" s="60">
        <v>46157</v>
      </c>
      <c r="D2930" s="58">
        <v>22026000943</v>
      </c>
      <c r="E2930" s="59" t="s">
        <v>507</v>
      </c>
      <c r="F2930" s="61">
        <v>6.36</v>
      </c>
      <c r="G2930" s="59" t="s">
        <v>2335</v>
      </c>
      <c r="H2930" s="59" t="s">
        <v>4363</v>
      </c>
      <c r="I2930" s="62">
        <v>300</v>
      </c>
      <c r="J2930" s="59" t="s">
        <v>455</v>
      </c>
      <c r="K2930" s="59" t="s">
        <v>455</v>
      </c>
      <c r="L2930" s="59" t="s">
        <v>473</v>
      </c>
      <c r="M2930" s="59" t="s">
        <v>457</v>
      </c>
      <c r="N2930" s="59" t="s">
        <v>458</v>
      </c>
      <c r="O2930" s="65" t="s">
        <v>280</v>
      </c>
      <c r="P2930" s="65" t="s">
        <v>3366</v>
      </c>
      <c r="Q2930" s="45" t="s">
        <v>396</v>
      </c>
      <c r="R2930" s="32" t="s">
        <v>231</v>
      </c>
      <c r="S2930" s="45" t="s">
        <v>71</v>
      </c>
      <c r="T2930" s="42" t="str">
        <f>VLOOKUP(Tabla1[[#This Row],[AREA]],Hoja1!A:B,2,FALSE)</f>
        <v>06. Educación y cultura</v>
      </c>
      <c r="U2930" s="45" t="s">
        <v>147</v>
      </c>
      <c r="V2930" s="42" t="str">
        <f>VLOOKUP(Tabla1[[#This Row],[PROGRAMA]],Hoja1!A:B,2,FALSE)</f>
        <v>3232. Conservación y mantenimiento centros educación infantil y primaria</v>
      </c>
      <c r="W2930" s="45">
        <v>21</v>
      </c>
      <c r="X2930" s="45">
        <v>212</v>
      </c>
    </row>
    <row r="2931" spans="1:24" x14ac:dyDescent="0.25">
      <c r="A2931" s="58">
        <v>220260016440</v>
      </c>
      <c r="B2931" s="59" t="s">
        <v>485</v>
      </c>
      <c r="C2931" s="60">
        <v>46157</v>
      </c>
      <c r="D2931" s="58">
        <v>22026002250</v>
      </c>
      <c r="E2931" s="59" t="s">
        <v>968</v>
      </c>
      <c r="F2931" s="61">
        <v>5.15</v>
      </c>
      <c r="G2931" s="59" t="s">
        <v>2335</v>
      </c>
      <c r="H2931" s="59" t="s">
        <v>4364</v>
      </c>
      <c r="I2931" s="62">
        <v>300</v>
      </c>
      <c r="J2931" s="59" t="s">
        <v>455</v>
      </c>
      <c r="K2931" s="59" t="s">
        <v>455</v>
      </c>
      <c r="L2931" s="59" t="s">
        <v>473</v>
      </c>
      <c r="M2931" s="59" t="s">
        <v>457</v>
      </c>
      <c r="N2931" s="59" t="s">
        <v>458</v>
      </c>
      <c r="O2931" s="65" t="s">
        <v>280</v>
      </c>
      <c r="P2931" s="65" t="s">
        <v>3366</v>
      </c>
      <c r="Q2931" s="45" t="s">
        <v>396</v>
      </c>
      <c r="R2931" s="32" t="s">
        <v>231</v>
      </c>
      <c r="S2931" s="45" t="s">
        <v>262</v>
      </c>
      <c r="T2931" s="42" t="str">
        <f>VLOOKUP(Tabla1[[#This Row],[AREA]],Hoja1!A:B,2,FALSE)</f>
        <v>11. Salud pública y seguridad ciudadana</v>
      </c>
      <c r="U2931" s="45" t="s">
        <v>106</v>
      </c>
      <c r="V2931" s="42" t="str">
        <f>VLOOKUP(Tabla1[[#This Row],[PROGRAMA]],Hoja1!A:B,2,FALSE)</f>
        <v>1321. Policía municipal</v>
      </c>
      <c r="W2931" s="45">
        <v>22</v>
      </c>
      <c r="X2931" s="45">
        <v>22699</v>
      </c>
    </row>
    <row r="2932" spans="1:24" x14ac:dyDescent="0.25">
      <c r="A2932" s="58">
        <v>220260012361</v>
      </c>
      <c r="B2932" s="59" t="s">
        <v>485</v>
      </c>
      <c r="C2932" s="60">
        <v>46132</v>
      </c>
      <c r="D2932" s="58">
        <v>22026000689</v>
      </c>
      <c r="E2932" s="59" t="s">
        <v>971</v>
      </c>
      <c r="F2932" s="61">
        <v>591.97</v>
      </c>
      <c r="G2932" s="59" t="s">
        <v>1773</v>
      </c>
      <c r="H2932" s="59" t="s">
        <v>4365</v>
      </c>
      <c r="I2932" s="62">
        <v>300</v>
      </c>
      <c r="J2932" s="59" t="s">
        <v>494</v>
      </c>
      <c r="K2932" s="59" t="s">
        <v>494</v>
      </c>
      <c r="L2932" s="59" t="s">
        <v>473</v>
      </c>
      <c r="M2932" s="59" t="s">
        <v>457</v>
      </c>
      <c r="N2932" s="59" t="s">
        <v>458</v>
      </c>
      <c r="O2932" s="65" t="s">
        <v>280</v>
      </c>
      <c r="P2932" s="65" t="s">
        <v>3366</v>
      </c>
      <c r="Q2932" s="45" t="s">
        <v>396</v>
      </c>
      <c r="R2932" s="32" t="s">
        <v>231</v>
      </c>
      <c r="S2932" s="45" t="s">
        <v>262</v>
      </c>
      <c r="T2932" s="42" t="str">
        <f>VLOOKUP(Tabla1[[#This Row],[AREA]],Hoja1!A:B,2,FALSE)</f>
        <v>11. Salud pública y seguridad ciudadana</v>
      </c>
      <c r="U2932" s="45" t="s">
        <v>118</v>
      </c>
      <c r="V2932" s="42" t="str">
        <f>VLOOKUP(Tabla1[[#This Row],[PROGRAMA]],Hoja1!A:B,2,FALSE)</f>
        <v>1621. Recogida de residuos</v>
      </c>
      <c r="W2932" s="45">
        <v>21</v>
      </c>
      <c r="X2932" s="45">
        <v>214</v>
      </c>
    </row>
    <row r="2933" spans="1:24" x14ac:dyDescent="0.25">
      <c r="A2933" s="58">
        <v>220260012465</v>
      </c>
      <c r="B2933" s="59" t="s">
        <v>485</v>
      </c>
      <c r="C2933" s="60">
        <v>46132</v>
      </c>
      <c r="D2933" s="58">
        <v>22026000690</v>
      </c>
      <c r="E2933" s="59" t="s">
        <v>808</v>
      </c>
      <c r="F2933" s="61">
        <v>140.16999999999999</v>
      </c>
      <c r="G2933" s="59" t="s">
        <v>1773</v>
      </c>
      <c r="H2933" s="59" t="s">
        <v>3011</v>
      </c>
      <c r="I2933" s="62">
        <v>300</v>
      </c>
      <c r="J2933" s="59" t="s">
        <v>494</v>
      </c>
      <c r="K2933" s="59" t="s">
        <v>494</v>
      </c>
      <c r="L2933" s="59" t="s">
        <v>473</v>
      </c>
      <c r="M2933" s="59" t="s">
        <v>457</v>
      </c>
      <c r="N2933" s="59" t="s">
        <v>458</v>
      </c>
      <c r="O2933" s="65" t="s">
        <v>280</v>
      </c>
      <c r="P2933" s="65" t="s">
        <v>3366</v>
      </c>
      <c r="Q2933" s="45" t="s">
        <v>396</v>
      </c>
      <c r="R2933" s="32" t="s">
        <v>231</v>
      </c>
      <c r="S2933" s="45" t="s">
        <v>262</v>
      </c>
      <c r="T2933" s="42" t="str">
        <f>VLOOKUP(Tabla1[[#This Row],[AREA]],Hoja1!A:B,2,FALSE)</f>
        <v>11. Salud pública y seguridad ciudadana</v>
      </c>
      <c r="U2933" s="45" t="s">
        <v>121</v>
      </c>
      <c r="V2933" s="42" t="str">
        <f>VLOOKUP(Tabla1[[#This Row],[PROGRAMA]],Hoja1!A:B,2,FALSE)</f>
        <v>1631. Limpieza viaria</v>
      </c>
      <c r="W2933" s="45">
        <v>21</v>
      </c>
      <c r="X2933" s="45">
        <v>214</v>
      </c>
    </row>
    <row r="2934" spans="1:24" x14ac:dyDescent="0.25">
      <c r="A2934" s="58">
        <v>220260019524</v>
      </c>
      <c r="B2934" s="59" t="s">
        <v>485</v>
      </c>
      <c r="C2934" s="60">
        <v>46171</v>
      </c>
      <c r="D2934" s="58">
        <v>22026000422</v>
      </c>
      <c r="E2934" s="59" t="s">
        <v>2707</v>
      </c>
      <c r="F2934" s="61">
        <v>4770.18</v>
      </c>
      <c r="G2934" s="59" t="s">
        <v>3269</v>
      </c>
      <c r="H2934" s="59" t="s">
        <v>2708</v>
      </c>
      <c r="I2934" s="62">
        <v>300</v>
      </c>
      <c r="J2934" s="59" t="s">
        <v>455</v>
      </c>
      <c r="K2934" s="59" t="s">
        <v>455</v>
      </c>
      <c r="L2934" s="59" t="s">
        <v>473</v>
      </c>
      <c r="M2934" s="59" t="s">
        <v>457</v>
      </c>
      <c r="N2934" s="59" t="s">
        <v>458</v>
      </c>
      <c r="O2934" s="65" t="s">
        <v>280</v>
      </c>
      <c r="P2934" s="65" t="s">
        <v>3366</v>
      </c>
      <c r="Q2934" s="45" t="s">
        <v>396</v>
      </c>
      <c r="R2934" s="32" t="s">
        <v>231</v>
      </c>
      <c r="S2934" s="45" t="s">
        <v>262</v>
      </c>
      <c r="T2934" s="42" t="str">
        <f>VLOOKUP(Tabla1[[#This Row],[AREA]],Hoja1!A:B,2,FALSE)</f>
        <v>11. Salud pública y seguridad ciudadana</v>
      </c>
      <c r="U2934" s="45" t="s">
        <v>118</v>
      </c>
      <c r="V2934" s="42" t="str">
        <f>VLOOKUP(Tabla1[[#This Row],[PROGRAMA]],Hoja1!A:B,2,FALSE)</f>
        <v>1621. Recogida de residuos</v>
      </c>
      <c r="W2934" s="45">
        <v>22</v>
      </c>
      <c r="X2934" s="45">
        <v>22199</v>
      </c>
    </row>
    <row r="2935" spans="1:24" x14ac:dyDescent="0.25">
      <c r="A2935" s="58">
        <v>220260019522</v>
      </c>
      <c r="B2935" s="59" t="s">
        <v>485</v>
      </c>
      <c r="C2935" s="60">
        <v>46171</v>
      </c>
      <c r="D2935" s="58">
        <v>22026000427</v>
      </c>
      <c r="E2935" s="59" t="s">
        <v>992</v>
      </c>
      <c r="F2935" s="61">
        <v>4038.63</v>
      </c>
      <c r="G2935" s="59" t="s">
        <v>3269</v>
      </c>
      <c r="H2935" s="59" t="s">
        <v>3729</v>
      </c>
      <c r="I2935" s="62">
        <v>300</v>
      </c>
      <c r="J2935" s="59" t="s">
        <v>455</v>
      </c>
      <c r="K2935" s="59" t="s">
        <v>455</v>
      </c>
      <c r="L2935" s="59" t="s">
        <v>473</v>
      </c>
      <c r="M2935" s="59" t="s">
        <v>457</v>
      </c>
      <c r="N2935" s="59" t="s">
        <v>458</v>
      </c>
      <c r="O2935" s="65" t="s">
        <v>280</v>
      </c>
      <c r="P2935" s="65" t="s">
        <v>3366</v>
      </c>
      <c r="Q2935" s="45" t="s">
        <v>396</v>
      </c>
      <c r="R2935" s="32" t="s">
        <v>231</v>
      </c>
      <c r="S2935" s="45" t="s">
        <v>262</v>
      </c>
      <c r="T2935" s="42" t="str">
        <f>VLOOKUP(Tabla1[[#This Row],[AREA]],Hoja1!A:B,2,FALSE)</f>
        <v>11. Salud pública y seguridad ciudadana</v>
      </c>
      <c r="U2935" s="45" t="s">
        <v>121</v>
      </c>
      <c r="V2935" s="42" t="str">
        <f>VLOOKUP(Tabla1[[#This Row],[PROGRAMA]],Hoja1!A:B,2,FALSE)</f>
        <v>1631. Limpieza viaria</v>
      </c>
      <c r="W2935" s="45">
        <v>22</v>
      </c>
      <c r="X2935" s="45">
        <v>22199</v>
      </c>
    </row>
    <row r="2936" spans="1:24" x14ac:dyDescent="0.25">
      <c r="A2936" s="58">
        <v>220260015902</v>
      </c>
      <c r="B2936" s="59" t="s">
        <v>485</v>
      </c>
      <c r="C2936" s="60">
        <v>46154</v>
      </c>
      <c r="D2936" s="58">
        <v>22026000425</v>
      </c>
      <c r="E2936" s="59" t="s">
        <v>1690</v>
      </c>
      <c r="F2936" s="61">
        <v>2158.04</v>
      </c>
      <c r="G2936" s="59" t="s">
        <v>3269</v>
      </c>
      <c r="H2936" s="59" t="s">
        <v>4366</v>
      </c>
      <c r="I2936" s="62">
        <v>300</v>
      </c>
      <c r="J2936" s="59" t="s">
        <v>455</v>
      </c>
      <c r="K2936" s="59" t="s">
        <v>455</v>
      </c>
      <c r="L2936" s="59" t="s">
        <v>473</v>
      </c>
      <c r="M2936" s="59" t="s">
        <v>457</v>
      </c>
      <c r="N2936" s="59" t="s">
        <v>458</v>
      </c>
      <c r="O2936" s="65" t="s">
        <v>280</v>
      </c>
      <c r="P2936" s="65" t="s">
        <v>3366</v>
      </c>
      <c r="Q2936" s="45" t="s">
        <v>396</v>
      </c>
      <c r="R2936" s="32" t="s">
        <v>231</v>
      </c>
      <c r="S2936" s="45" t="s">
        <v>262</v>
      </c>
      <c r="T2936" s="42" t="str">
        <f>VLOOKUP(Tabla1[[#This Row],[AREA]],Hoja1!A:B,2,FALSE)</f>
        <v>11. Salud pública y seguridad ciudadana</v>
      </c>
      <c r="U2936" s="45" t="s">
        <v>121</v>
      </c>
      <c r="V2936" s="42" t="str">
        <f>VLOOKUP(Tabla1[[#This Row],[PROGRAMA]],Hoja1!A:B,2,FALSE)</f>
        <v>1631. Limpieza viaria</v>
      </c>
      <c r="W2936" s="45">
        <v>22</v>
      </c>
      <c r="X2936" s="45">
        <v>22110</v>
      </c>
    </row>
    <row r="2937" spans="1:24" x14ac:dyDescent="0.25">
      <c r="A2937" s="58">
        <v>220260011536</v>
      </c>
      <c r="B2937" s="59" t="s">
        <v>451</v>
      </c>
      <c r="C2937" s="60">
        <v>46121</v>
      </c>
      <c r="D2937" s="58">
        <v>22026003284</v>
      </c>
      <c r="E2937" s="59" t="s">
        <v>1629</v>
      </c>
      <c r="F2937" s="61">
        <v>28.71</v>
      </c>
      <c r="G2937" s="59" t="s">
        <v>4367</v>
      </c>
      <c r="H2937" s="59" t="s">
        <v>4368</v>
      </c>
      <c r="I2937" s="62">
        <v>220</v>
      </c>
      <c r="J2937" s="59" t="s">
        <v>455</v>
      </c>
      <c r="K2937" s="59" t="s">
        <v>455</v>
      </c>
      <c r="L2937" s="59" t="s">
        <v>473</v>
      </c>
      <c r="M2937" s="59" t="s">
        <v>467</v>
      </c>
      <c r="N2937" s="59" t="s">
        <v>468</v>
      </c>
      <c r="O2937" s="65" t="s">
        <v>281</v>
      </c>
      <c r="P2937" s="65" t="s">
        <v>3366</v>
      </c>
      <c r="Q2937" s="45" t="s">
        <v>396</v>
      </c>
      <c r="R2937" s="32" t="s">
        <v>231</v>
      </c>
      <c r="S2937" s="45" t="s">
        <v>75</v>
      </c>
      <c r="T2937" s="42" t="str">
        <f>VLOOKUP(Tabla1[[#This Row],[AREA]],Hoja1!A:B,2,FALSE)</f>
        <v>10. Personas mayores, familia y servicios sociales</v>
      </c>
      <c r="U2937" s="45" t="s">
        <v>139</v>
      </c>
      <c r="V2937" s="42" t="str">
        <f>VLOOKUP(Tabla1[[#This Row],[PROGRAMA]],Hoja1!A:B,2,FALSE)</f>
        <v>2412. Formación para el empleo</v>
      </c>
      <c r="W2937" s="45">
        <v>22</v>
      </c>
      <c r="X2937" s="45">
        <v>22199</v>
      </c>
    </row>
    <row r="2938" spans="1:24" x14ac:dyDescent="0.25">
      <c r="A2938" s="58">
        <v>220260018181</v>
      </c>
      <c r="B2938" s="59" t="s">
        <v>485</v>
      </c>
      <c r="C2938" s="60">
        <v>46168</v>
      </c>
      <c r="D2938" s="58">
        <v>22026000868</v>
      </c>
      <c r="E2938" s="59" t="s">
        <v>1199</v>
      </c>
      <c r="F2938" s="61">
        <v>27.58</v>
      </c>
      <c r="G2938" s="59" t="s">
        <v>1403</v>
      </c>
      <c r="H2938" s="59" t="s">
        <v>4369</v>
      </c>
      <c r="I2938" s="62">
        <v>300</v>
      </c>
      <c r="J2938" s="59" t="s">
        <v>455</v>
      </c>
      <c r="K2938" s="59" t="s">
        <v>455</v>
      </c>
      <c r="L2938" s="59" t="s">
        <v>473</v>
      </c>
      <c r="M2938" s="59" t="s">
        <v>457</v>
      </c>
      <c r="N2938" s="59" t="s">
        <v>458</v>
      </c>
      <c r="O2938" s="65" t="s">
        <v>280</v>
      </c>
      <c r="P2938" s="65" t="s">
        <v>3366</v>
      </c>
      <c r="Q2938" s="45" t="s">
        <v>396</v>
      </c>
      <c r="R2938" s="32" t="s">
        <v>231</v>
      </c>
      <c r="S2938" s="45" t="s">
        <v>68</v>
      </c>
      <c r="T2938" s="42" t="str">
        <f>VLOOKUP(Tabla1[[#This Row],[AREA]],Hoja1!A:B,2,FALSE)</f>
        <v>02. Urbanismo y vivienda</v>
      </c>
      <c r="U2938" s="45" t="s">
        <v>197</v>
      </c>
      <c r="V2938" s="42" t="str">
        <f>VLOOKUP(Tabla1[[#This Row],[PROGRAMA]],Hoja1!A:B,2,FALSE)</f>
        <v>9332. Mantenimiento de edificios e instalaciones municipales</v>
      </c>
      <c r="W2938" s="45">
        <v>21</v>
      </c>
      <c r="X2938" s="45">
        <v>212</v>
      </c>
    </row>
    <row r="2939" spans="1:24" x14ac:dyDescent="0.25">
      <c r="A2939" s="58">
        <v>220260012451</v>
      </c>
      <c r="B2939" s="59" t="s">
        <v>485</v>
      </c>
      <c r="C2939" s="60">
        <v>46132</v>
      </c>
      <c r="D2939" s="58">
        <v>22026000425</v>
      </c>
      <c r="E2939" s="59" t="s">
        <v>1690</v>
      </c>
      <c r="F2939" s="61">
        <v>2105.4</v>
      </c>
      <c r="G2939" s="59" t="s">
        <v>3269</v>
      </c>
      <c r="H2939" s="59" t="s">
        <v>4370</v>
      </c>
      <c r="I2939" s="62">
        <v>300</v>
      </c>
      <c r="J2939" s="59" t="s">
        <v>455</v>
      </c>
      <c r="K2939" s="59" t="s">
        <v>455</v>
      </c>
      <c r="L2939" s="59" t="s">
        <v>473</v>
      </c>
      <c r="M2939" s="59" t="s">
        <v>457</v>
      </c>
      <c r="N2939" s="59" t="s">
        <v>458</v>
      </c>
      <c r="O2939" s="65" t="s">
        <v>280</v>
      </c>
      <c r="P2939" s="65" t="s">
        <v>3366</v>
      </c>
      <c r="Q2939" s="45" t="s">
        <v>396</v>
      </c>
      <c r="R2939" s="32" t="s">
        <v>231</v>
      </c>
      <c r="S2939" s="45" t="s">
        <v>262</v>
      </c>
      <c r="T2939" s="42" t="str">
        <f>VLOOKUP(Tabla1[[#This Row],[AREA]],Hoja1!A:B,2,FALSE)</f>
        <v>11. Salud pública y seguridad ciudadana</v>
      </c>
      <c r="U2939" s="45" t="s">
        <v>121</v>
      </c>
      <c r="V2939" s="42" t="str">
        <f>VLOOKUP(Tabla1[[#This Row],[PROGRAMA]],Hoja1!A:B,2,FALSE)</f>
        <v>1631. Limpieza viaria</v>
      </c>
      <c r="W2939" s="45">
        <v>22</v>
      </c>
      <c r="X2939" s="45">
        <v>22110</v>
      </c>
    </row>
    <row r="2940" spans="1:24" x14ac:dyDescent="0.25">
      <c r="A2940" s="58">
        <v>220260012419</v>
      </c>
      <c r="B2940" s="59" t="s">
        <v>485</v>
      </c>
      <c r="C2940" s="60">
        <v>46132</v>
      </c>
      <c r="D2940" s="58">
        <v>22026000868</v>
      </c>
      <c r="E2940" s="59" t="s">
        <v>1199</v>
      </c>
      <c r="F2940" s="61">
        <v>26.73</v>
      </c>
      <c r="G2940" s="59" t="s">
        <v>1457</v>
      </c>
      <c r="H2940" s="59" t="s">
        <v>4371</v>
      </c>
      <c r="I2940" s="62">
        <v>300</v>
      </c>
      <c r="J2940" s="59" t="s">
        <v>455</v>
      </c>
      <c r="K2940" s="59" t="s">
        <v>455</v>
      </c>
      <c r="L2940" s="59" t="s">
        <v>473</v>
      </c>
      <c r="M2940" s="59" t="s">
        <v>457</v>
      </c>
      <c r="N2940" s="59" t="s">
        <v>458</v>
      </c>
      <c r="O2940" s="65" t="s">
        <v>280</v>
      </c>
      <c r="P2940" s="65" t="s">
        <v>3366</v>
      </c>
      <c r="Q2940" s="45" t="s">
        <v>396</v>
      </c>
      <c r="R2940" s="32" t="s">
        <v>231</v>
      </c>
      <c r="S2940" s="45" t="s">
        <v>68</v>
      </c>
      <c r="T2940" s="42" t="str">
        <f>VLOOKUP(Tabla1[[#This Row],[AREA]],Hoja1!A:B,2,FALSE)</f>
        <v>02. Urbanismo y vivienda</v>
      </c>
      <c r="U2940" s="45" t="s">
        <v>197</v>
      </c>
      <c r="V2940" s="42" t="str">
        <f>VLOOKUP(Tabla1[[#This Row],[PROGRAMA]],Hoja1!A:B,2,FALSE)</f>
        <v>9332. Mantenimiento de edificios e instalaciones municipales</v>
      </c>
      <c r="W2940" s="45">
        <v>21</v>
      </c>
      <c r="X2940" s="45">
        <v>212</v>
      </c>
    </row>
    <row r="2941" spans="1:24" x14ac:dyDescent="0.25">
      <c r="A2941" s="58">
        <v>220260019520</v>
      </c>
      <c r="B2941" s="59" t="s">
        <v>485</v>
      </c>
      <c r="C2941" s="60">
        <v>46171</v>
      </c>
      <c r="D2941" s="58">
        <v>22026000425</v>
      </c>
      <c r="E2941" s="59" t="s">
        <v>1690</v>
      </c>
      <c r="F2941" s="61">
        <v>2105.4</v>
      </c>
      <c r="G2941" s="59" t="s">
        <v>3269</v>
      </c>
      <c r="H2941" s="59" t="s">
        <v>4370</v>
      </c>
      <c r="I2941" s="62">
        <v>300</v>
      </c>
      <c r="J2941" s="59" t="s">
        <v>455</v>
      </c>
      <c r="K2941" s="59" t="s">
        <v>455</v>
      </c>
      <c r="L2941" s="59" t="s">
        <v>473</v>
      </c>
      <c r="M2941" s="59" t="s">
        <v>457</v>
      </c>
      <c r="N2941" s="59" t="s">
        <v>458</v>
      </c>
      <c r="O2941" s="65" t="s">
        <v>280</v>
      </c>
      <c r="P2941" s="65" t="s">
        <v>3366</v>
      </c>
      <c r="Q2941" s="45" t="s">
        <v>396</v>
      </c>
      <c r="R2941" s="32" t="s">
        <v>231</v>
      </c>
      <c r="S2941" s="45" t="s">
        <v>262</v>
      </c>
      <c r="T2941" s="42" t="str">
        <f>VLOOKUP(Tabla1[[#This Row],[AREA]],Hoja1!A:B,2,FALSE)</f>
        <v>11. Salud pública y seguridad ciudadana</v>
      </c>
      <c r="U2941" s="45" t="s">
        <v>121</v>
      </c>
      <c r="V2941" s="42" t="str">
        <f>VLOOKUP(Tabla1[[#This Row],[PROGRAMA]],Hoja1!A:B,2,FALSE)</f>
        <v>1631. Limpieza viaria</v>
      </c>
      <c r="W2941" s="45">
        <v>22</v>
      </c>
      <c r="X2941" s="45">
        <v>22110</v>
      </c>
    </row>
    <row r="2942" spans="1:24" x14ac:dyDescent="0.25">
      <c r="A2942" s="58">
        <v>220260015904</v>
      </c>
      <c r="B2942" s="59" t="s">
        <v>485</v>
      </c>
      <c r="C2942" s="60">
        <v>46154</v>
      </c>
      <c r="D2942" s="58">
        <v>22026000422</v>
      </c>
      <c r="E2942" s="59" t="s">
        <v>2707</v>
      </c>
      <c r="F2942" s="61">
        <v>2036.97</v>
      </c>
      <c r="G2942" s="59" t="s">
        <v>3269</v>
      </c>
      <c r="H2942" s="59" t="s">
        <v>2708</v>
      </c>
      <c r="I2942" s="62">
        <v>300</v>
      </c>
      <c r="J2942" s="59" t="s">
        <v>455</v>
      </c>
      <c r="K2942" s="59" t="s">
        <v>455</v>
      </c>
      <c r="L2942" s="59" t="s">
        <v>473</v>
      </c>
      <c r="M2942" s="59" t="s">
        <v>457</v>
      </c>
      <c r="N2942" s="59" t="s">
        <v>458</v>
      </c>
      <c r="O2942" s="65" t="s">
        <v>280</v>
      </c>
      <c r="P2942" s="65" t="s">
        <v>3366</v>
      </c>
      <c r="Q2942" s="45" t="s">
        <v>396</v>
      </c>
      <c r="R2942" s="32" t="s">
        <v>231</v>
      </c>
      <c r="S2942" s="45" t="s">
        <v>262</v>
      </c>
      <c r="T2942" s="42" t="str">
        <f>VLOOKUP(Tabla1[[#This Row],[AREA]],Hoja1!A:B,2,FALSE)</f>
        <v>11. Salud pública y seguridad ciudadana</v>
      </c>
      <c r="U2942" s="45" t="s">
        <v>118</v>
      </c>
      <c r="V2942" s="42" t="str">
        <f>VLOOKUP(Tabla1[[#This Row],[PROGRAMA]],Hoja1!A:B,2,FALSE)</f>
        <v>1621. Recogida de residuos</v>
      </c>
      <c r="W2942" s="45">
        <v>22</v>
      </c>
      <c r="X2942" s="45">
        <v>22199</v>
      </c>
    </row>
    <row r="2943" spans="1:24" x14ac:dyDescent="0.25">
      <c r="A2943" s="58">
        <v>220260012453</v>
      </c>
      <c r="B2943" s="59" t="s">
        <v>485</v>
      </c>
      <c r="C2943" s="60">
        <v>46132</v>
      </c>
      <c r="D2943" s="58">
        <v>22026000422</v>
      </c>
      <c r="E2943" s="59" t="s">
        <v>2707</v>
      </c>
      <c r="F2943" s="61">
        <v>1447.11</v>
      </c>
      <c r="G2943" s="59" t="s">
        <v>3269</v>
      </c>
      <c r="H2943" s="59" t="s">
        <v>2708</v>
      </c>
      <c r="I2943" s="62">
        <v>300</v>
      </c>
      <c r="J2943" s="59" t="s">
        <v>455</v>
      </c>
      <c r="K2943" s="59" t="s">
        <v>455</v>
      </c>
      <c r="L2943" s="59" t="s">
        <v>473</v>
      </c>
      <c r="M2943" s="59" t="s">
        <v>457</v>
      </c>
      <c r="N2943" s="59" t="s">
        <v>458</v>
      </c>
      <c r="O2943" s="65" t="s">
        <v>280</v>
      </c>
      <c r="P2943" s="65" t="s">
        <v>3366</v>
      </c>
      <c r="Q2943" s="45" t="s">
        <v>396</v>
      </c>
      <c r="R2943" s="32" t="s">
        <v>231</v>
      </c>
      <c r="S2943" s="45" t="s">
        <v>262</v>
      </c>
      <c r="T2943" s="42" t="str">
        <f>VLOOKUP(Tabla1[[#This Row],[AREA]],Hoja1!A:B,2,FALSE)</f>
        <v>11. Salud pública y seguridad ciudadana</v>
      </c>
      <c r="U2943" s="45" t="s">
        <v>118</v>
      </c>
      <c r="V2943" s="42" t="str">
        <f>VLOOKUP(Tabla1[[#This Row],[PROGRAMA]],Hoja1!A:B,2,FALSE)</f>
        <v>1621. Recogida de residuos</v>
      </c>
      <c r="W2943" s="45">
        <v>22</v>
      </c>
      <c r="X2943" s="45">
        <v>22199</v>
      </c>
    </row>
    <row r="2944" spans="1:24" x14ac:dyDescent="0.25">
      <c r="A2944" s="58">
        <v>220260019574</v>
      </c>
      <c r="B2944" s="59" t="s">
        <v>485</v>
      </c>
      <c r="C2944" s="60">
        <v>46171</v>
      </c>
      <c r="D2944" s="58">
        <v>22026003642</v>
      </c>
      <c r="E2944" s="59" t="s">
        <v>537</v>
      </c>
      <c r="F2944" s="61">
        <v>794.12</v>
      </c>
      <c r="G2944" s="59" t="s">
        <v>3269</v>
      </c>
      <c r="H2944" s="59" t="s">
        <v>4372</v>
      </c>
      <c r="I2944" s="62">
        <v>300</v>
      </c>
      <c r="J2944" s="59" t="s">
        <v>455</v>
      </c>
      <c r="K2944" s="59" t="s">
        <v>455</v>
      </c>
      <c r="L2944" s="59" t="s">
        <v>473</v>
      </c>
      <c r="M2944" s="59" t="s">
        <v>457</v>
      </c>
      <c r="N2944" s="59" t="s">
        <v>458</v>
      </c>
      <c r="O2944" s="65" t="s">
        <v>280</v>
      </c>
      <c r="P2944" s="65" t="s">
        <v>3366</v>
      </c>
      <c r="Q2944" s="45" t="s">
        <v>396</v>
      </c>
      <c r="R2944" s="32" t="s">
        <v>231</v>
      </c>
      <c r="S2944" s="45" t="s">
        <v>262</v>
      </c>
      <c r="T2944" s="42" t="str">
        <f>VLOOKUP(Tabla1[[#This Row],[AREA]],Hoja1!A:B,2,FALSE)</f>
        <v>11. Salud pública y seguridad ciudadana</v>
      </c>
      <c r="U2944" s="45" t="s">
        <v>112</v>
      </c>
      <c r="V2944" s="42" t="str">
        <f>VLOOKUP(Tabla1[[#This Row],[PROGRAMA]],Hoja1!A:B,2,FALSE)</f>
        <v>1361. Prevención y extinción de incencios</v>
      </c>
      <c r="W2944" s="45">
        <v>22</v>
      </c>
      <c r="X2944" s="45">
        <v>22199</v>
      </c>
    </row>
    <row r="2945" spans="1:24" x14ac:dyDescent="0.25">
      <c r="A2945" s="58">
        <v>220260018197</v>
      </c>
      <c r="B2945" s="59" t="s">
        <v>485</v>
      </c>
      <c r="C2945" s="60">
        <v>46168</v>
      </c>
      <c r="D2945" s="58">
        <v>22026002189</v>
      </c>
      <c r="E2945" s="59" t="s">
        <v>537</v>
      </c>
      <c r="F2945" s="61">
        <v>461.64</v>
      </c>
      <c r="G2945" s="59" t="s">
        <v>3269</v>
      </c>
      <c r="H2945" s="59" t="s">
        <v>4373</v>
      </c>
      <c r="I2945" s="62">
        <v>300</v>
      </c>
      <c r="J2945" s="59" t="s">
        <v>455</v>
      </c>
      <c r="K2945" s="59" t="s">
        <v>455</v>
      </c>
      <c r="L2945" s="59" t="s">
        <v>473</v>
      </c>
      <c r="M2945" s="59" t="s">
        <v>457</v>
      </c>
      <c r="N2945" s="59" t="s">
        <v>458</v>
      </c>
      <c r="O2945" s="65" t="s">
        <v>280</v>
      </c>
      <c r="P2945" s="65" t="s">
        <v>3366</v>
      </c>
      <c r="Q2945" s="45" t="s">
        <v>396</v>
      </c>
      <c r="R2945" s="32" t="s">
        <v>231</v>
      </c>
      <c r="S2945" s="45" t="s">
        <v>262</v>
      </c>
      <c r="T2945" s="42" t="str">
        <f>VLOOKUP(Tabla1[[#This Row],[AREA]],Hoja1!A:B,2,FALSE)</f>
        <v>11. Salud pública y seguridad ciudadana</v>
      </c>
      <c r="U2945" s="45" t="s">
        <v>112</v>
      </c>
      <c r="V2945" s="42" t="str">
        <f>VLOOKUP(Tabla1[[#This Row],[PROGRAMA]],Hoja1!A:B,2,FALSE)</f>
        <v>1361. Prevención y extinción de incencios</v>
      </c>
      <c r="W2945" s="45">
        <v>22</v>
      </c>
      <c r="X2945" s="45">
        <v>22199</v>
      </c>
    </row>
    <row r="2946" spans="1:24" x14ac:dyDescent="0.25">
      <c r="A2946" s="58">
        <v>220260019494</v>
      </c>
      <c r="B2946" s="59" t="s">
        <v>485</v>
      </c>
      <c r="C2946" s="60">
        <v>46171</v>
      </c>
      <c r="D2946" s="58">
        <v>22026001206</v>
      </c>
      <c r="E2946" s="59" t="s">
        <v>1103</v>
      </c>
      <c r="F2946" s="61">
        <v>108.56</v>
      </c>
      <c r="G2946" s="59" t="s">
        <v>3269</v>
      </c>
      <c r="H2946" s="59" t="s">
        <v>4374</v>
      </c>
      <c r="I2946" s="62">
        <v>300</v>
      </c>
      <c r="J2946" s="59" t="s">
        <v>455</v>
      </c>
      <c r="K2946" s="59" t="s">
        <v>455</v>
      </c>
      <c r="L2946" s="59" t="s">
        <v>473</v>
      </c>
      <c r="M2946" s="59" t="s">
        <v>457</v>
      </c>
      <c r="N2946" s="59" t="s">
        <v>458</v>
      </c>
      <c r="O2946" s="65" t="s">
        <v>280</v>
      </c>
      <c r="P2946" s="65" t="s">
        <v>3366</v>
      </c>
      <c r="Q2946" s="45" t="s">
        <v>396</v>
      </c>
      <c r="R2946" s="32" t="s">
        <v>231</v>
      </c>
      <c r="S2946" s="45" t="s">
        <v>72</v>
      </c>
      <c r="T2946" s="42" t="str">
        <f>VLOOKUP(Tabla1[[#This Row],[AREA]],Hoja1!A:B,2,FALSE)</f>
        <v>07. Medio ambiente</v>
      </c>
      <c r="U2946" s="45" t="s">
        <v>128</v>
      </c>
      <c r="V2946" s="42" t="str">
        <f>VLOOKUP(Tabla1[[#This Row],[PROGRAMA]],Hoja1!A:B,2,FALSE)</f>
        <v>1721. Protección del medio ambiente</v>
      </c>
      <c r="W2946" s="45">
        <v>22</v>
      </c>
      <c r="X2946" s="45">
        <v>22199</v>
      </c>
    </row>
    <row r="2947" spans="1:24" x14ac:dyDescent="0.25">
      <c r="A2947" s="58">
        <v>220260019656</v>
      </c>
      <c r="B2947" s="59" t="s">
        <v>485</v>
      </c>
      <c r="C2947" s="60">
        <v>46171</v>
      </c>
      <c r="D2947" s="58">
        <v>22026003642</v>
      </c>
      <c r="E2947" s="59" t="s">
        <v>537</v>
      </c>
      <c r="F2947" s="61">
        <v>86.71</v>
      </c>
      <c r="G2947" s="59" t="s">
        <v>3269</v>
      </c>
      <c r="H2947" s="59" t="s">
        <v>4375</v>
      </c>
      <c r="I2947" s="62">
        <v>300</v>
      </c>
      <c r="J2947" s="59" t="s">
        <v>455</v>
      </c>
      <c r="K2947" s="59" t="s">
        <v>455</v>
      </c>
      <c r="L2947" s="59" t="s">
        <v>473</v>
      </c>
      <c r="M2947" s="59" t="s">
        <v>457</v>
      </c>
      <c r="N2947" s="59" t="s">
        <v>458</v>
      </c>
      <c r="O2947" s="65" t="s">
        <v>280</v>
      </c>
      <c r="P2947" s="65" t="s">
        <v>3366</v>
      </c>
      <c r="Q2947" s="45" t="s">
        <v>396</v>
      </c>
      <c r="R2947" s="32" t="s">
        <v>231</v>
      </c>
      <c r="S2947" s="45" t="s">
        <v>262</v>
      </c>
      <c r="T2947" s="42" t="str">
        <f>VLOOKUP(Tabla1[[#This Row],[AREA]],Hoja1!A:B,2,FALSE)</f>
        <v>11. Salud pública y seguridad ciudadana</v>
      </c>
      <c r="U2947" s="45" t="s">
        <v>112</v>
      </c>
      <c r="V2947" s="42" t="str">
        <f>VLOOKUP(Tabla1[[#This Row],[PROGRAMA]],Hoja1!A:B,2,FALSE)</f>
        <v>1361. Prevención y extinción de incencios</v>
      </c>
      <c r="W2947" s="45">
        <v>22</v>
      </c>
      <c r="X2947" s="45">
        <v>22199</v>
      </c>
    </row>
    <row r="2948" spans="1:24" x14ac:dyDescent="0.25">
      <c r="A2948" s="58">
        <v>220260012561</v>
      </c>
      <c r="B2948" s="59" t="s">
        <v>485</v>
      </c>
      <c r="C2948" s="60">
        <v>46132</v>
      </c>
      <c r="D2948" s="58">
        <v>22026002189</v>
      </c>
      <c r="E2948" s="59" t="s">
        <v>537</v>
      </c>
      <c r="F2948" s="61">
        <v>18.25</v>
      </c>
      <c r="G2948" s="59" t="s">
        <v>3269</v>
      </c>
      <c r="H2948" s="59" t="s">
        <v>4376</v>
      </c>
      <c r="I2948" s="62">
        <v>300</v>
      </c>
      <c r="J2948" s="59" t="s">
        <v>455</v>
      </c>
      <c r="K2948" s="59" t="s">
        <v>455</v>
      </c>
      <c r="L2948" s="59" t="s">
        <v>473</v>
      </c>
      <c r="M2948" s="59" t="s">
        <v>457</v>
      </c>
      <c r="N2948" s="59" t="s">
        <v>458</v>
      </c>
      <c r="O2948" s="65" t="s">
        <v>280</v>
      </c>
      <c r="P2948" s="65" t="s">
        <v>3366</v>
      </c>
      <c r="Q2948" s="45" t="s">
        <v>396</v>
      </c>
      <c r="R2948" s="32" t="s">
        <v>231</v>
      </c>
      <c r="S2948" s="45" t="s">
        <v>262</v>
      </c>
      <c r="T2948" s="42" t="str">
        <f>VLOOKUP(Tabla1[[#This Row],[AREA]],Hoja1!A:B,2,FALSE)</f>
        <v>11. Salud pública y seguridad ciudadana</v>
      </c>
      <c r="U2948" s="45" t="s">
        <v>112</v>
      </c>
      <c r="V2948" s="42" t="str">
        <f>VLOOKUP(Tabla1[[#This Row],[PROGRAMA]],Hoja1!A:B,2,FALSE)</f>
        <v>1361. Prevención y extinción de incencios</v>
      </c>
      <c r="W2948" s="45">
        <v>22</v>
      </c>
      <c r="X2948" s="45">
        <v>22199</v>
      </c>
    </row>
    <row r="2949" spans="1:24" x14ac:dyDescent="0.25">
      <c r="A2949" s="58">
        <v>220260018047</v>
      </c>
      <c r="B2949" s="59" t="s">
        <v>485</v>
      </c>
      <c r="C2949" s="60">
        <v>46168</v>
      </c>
      <c r="D2949" s="58">
        <v>22026001177</v>
      </c>
      <c r="E2949" s="59" t="s">
        <v>2455</v>
      </c>
      <c r="F2949" s="61">
        <v>87.12</v>
      </c>
      <c r="G2949" s="59" t="s">
        <v>2460</v>
      </c>
      <c r="H2949" s="59" t="s">
        <v>4377</v>
      </c>
      <c r="I2949" s="62">
        <v>300</v>
      </c>
      <c r="J2949" s="59" t="s">
        <v>455</v>
      </c>
      <c r="K2949" s="59" t="s">
        <v>455</v>
      </c>
      <c r="L2949" s="59" t="s">
        <v>456</v>
      </c>
      <c r="M2949" s="59" t="s">
        <v>457</v>
      </c>
      <c r="N2949" s="59" t="s">
        <v>458</v>
      </c>
      <c r="O2949" s="65" t="s">
        <v>280</v>
      </c>
      <c r="P2949" s="65" t="s">
        <v>3366</v>
      </c>
      <c r="Q2949" s="45" t="s">
        <v>396</v>
      </c>
      <c r="R2949" s="32" t="s">
        <v>231</v>
      </c>
      <c r="S2949" s="45" t="s">
        <v>72</v>
      </c>
      <c r="T2949" s="42" t="str">
        <f>VLOOKUP(Tabla1[[#This Row],[AREA]],Hoja1!A:B,2,FALSE)</f>
        <v>07. Medio ambiente</v>
      </c>
      <c r="U2949" s="45" t="s">
        <v>126</v>
      </c>
      <c r="V2949" s="42" t="str">
        <f>VLOOKUP(Tabla1[[#This Row],[PROGRAMA]],Hoja1!A:B,2,FALSE)</f>
        <v>1711. Parques y jardines</v>
      </c>
      <c r="W2949" s="45">
        <v>21</v>
      </c>
      <c r="X2949" s="45">
        <v>214</v>
      </c>
    </row>
    <row r="2950" spans="1:24" x14ac:dyDescent="0.25">
      <c r="A2950" s="58">
        <v>220260014335</v>
      </c>
      <c r="B2950" s="59" t="s">
        <v>451</v>
      </c>
      <c r="C2950" s="60">
        <v>46140</v>
      </c>
      <c r="D2950" s="58">
        <v>22026003416</v>
      </c>
      <c r="E2950" s="59" t="s">
        <v>1765</v>
      </c>
      <c r="F2950" s="61">
        <v>76.14</v>
      </c>
      <c r="G2950" s="59" t="s">
        <v>1713</v>
      </c>
      <c r="H2950" s="59" t="s">
        <v>4378</v>
      </c>
      <c r="I2950" s="62">
        <v>220</v>
      </c>
      <c r="J2950" s="59" t="s">
        <v>472</v>
      </c>
      <c r="K2950" s="59" t="s">
        <v>472</v>
      </c>
      <c r="L2950" s="59" t="s">
        <v>456</v>
      </c>
      <c r="M2950" s="59" t="s">
        <v>457</v>
      </c>
      <c r="N2950" s="59" t="s">
        <v>458</v>
      </c>
      <c r="O2950" s="65" t="s">
        <v>276</v>
      </c>
      <c r="P2950" s="65" t="s">
        <v>3366</v>
      </c>
      <c r="Q2950" s="45">
        <v>6</v>
      </c>
      <c r="R2950" s="32" t="s">
        <v>232</v>
      </c>
      <c r="S2950" s="45" t="s">
        <v>74</v>
      </c>
      <c r="T2950" s="42" t="str">
        <f>VLOOKUP(Tabla1[[#This Row],[AREA]],Hoja1!A:B,2,FALSE)</f>
        <v>09. Turismo, eventos y marca ciudad</v>
      </c>
      <c r="U2950" s="45">
        <v>4321</v>
      </c>
      <c r="V2950" s="42" t="str">
        <f>VLOOKUP(Tabla1[[#This Row],[PROGRAMA]],Hoja1!A:B,2,FALSE)</f>
        <v>4321. Turismo</v>
      </c>
      <c r="W2950" s="45">
        <v>63</v>
      </c>
      <c r="X2950" s="45">
        <v>632</v>
      </c>
    </row>
    <row r="2951" spans="1:24" x14ac:dyDescent="0.25">
      <c r="A2951" s="58">
        <v>220260018049</v>
      </c>
      <c r="B2951" s="59" t="s">
        <v>485</v>
      </c>
      <c r="C2951" s="60">
        <v>46168</v>
      </c>
      <c r="D2951" s="58">
        <v>22026001173</v>
      </c>
      <c r="E2951" s="59" t="s">
        <v>2480</v>
      </c>
      <c r="F2951" s="61">
        <v>558.85</v>
      </c>
      <c r="G2951" s="59" t="s">
        <v>335</v>
      </c>
      <c r="H2951" s="59" t="s">
        <v>4379</v>
      </c>
      <c r="I2951" s="62">
        <v>300</v>
      </c>
      <c r="J2951" s="59" t="s">
        <v>455</v>
      </c>
      <c r="K2951" s="59" t="s">
        <v>455</v>
      </c>
      <c r="L2951" s="59" t="s">
        <v>456</v>
      </c>
      <c r="M2951" s="59" t="s">
        <v>457</v>
      </c>
      <c r="N2951" s="59" t="s">
        <v>458</v>
      </c>
      <c r="O2951" s="65" t="s">
        <v>280</v>
      </c>
      <c r="P2951" s="65" t="s">
        <v>3366</v>
      </c>
      <c r="Q2951" s="45" t="s">
        <v>396</v>
      </c>
      <c r="R2951" s="32" t="s">
        <v>231</v>
      </c>
      <c r="S2951" s="45" t="s">
        <v>72</v>
      </c>
      <c r="T2951" s="42" t="str">
        <f>VLOOKUP(Tabla1[[#This Row],[AREA]],Hoja1!A:B,2,FALSE)</f>
        <v>07. Medio ambiente</v>
      </c>
      <c r="U2951" s="45" t="s">
        <v>126</v>
      </c>
      <c r="V2951" s="42" t="str">
        <f>VLOOKUP(Tabla1[[#This Row],[PROGRAMA]],Hoja1!A:B,2,FALSE)</f>
        <v>1711. Parques y jardines</v>
      </c>
      <c r="W2951" s="45">
        <v>21</v>
      </c>
      <c r="X2951" s="45">
        <v>213</v>
      </c>
    </row>
    <row r="2952" spans="1:24" x14ac:dyDescent="0.25">
      <c r="A2952" s="58">
        <v>220260018027</v>
      </c>
      <c r="B2952" s="59" t="s">
        <v>485</v>
      </c>
      <c r="C2952" s="60">
        <v>46168</v>
      </c>
      <c r="D2952" s="58">
        <v>22026001022</v>
      </c>
      <c r="E2952" s="59" t="s">
        <v>540</v>
      </c>
      <c r="F2952" s="61">
        <v>517.67999999999995</v>
      </c>
      <c r="G2952" s="59" t="s">
        <v>18</v>
      </c>
      <c r="H2952" s="59" t="s">
        <v>4380</v>
      </c>
      <c r="I2952" s="62">
        <v>300</v>
      </c>
      <c r="J2952" s="59" t="s">
        <v>455</v>
      </c>
      <c r="K2952" s="59" t="s">
        <v>455</v>
      </c>
      <c r="L2952" s="59" t="s">
        <v>473</v>
      </c>
      <c r="M2952" s="59" t="s">
        <v>457</v>
      </c>
      <c r="N2952" s="59" t="s">
        <v>458</v>
      </c>
      <c r="O2952" s="65" t="s">
        <v>280</v>
      </c>
      <c r="P2952" s="65" t="s">
        <v>3366</v>
      </c>
      <c r="Q2952" s="45" t="s">
        <v>396</v>
      </c>
      <c r="R2952" s="32" t="s">
        <v>231</v>
      </c>
      <c r="S2952" s="45" t="s">
        <v>75</v>
      </c>
      <c r="T2952" s="42" t="str">
        <f>VLOOKUP(Tabla1[[#This Row],[AREA]],Hoja1!A:B,2,FALSE)</f>
        <v>10. Personas mayores, familia y servicios sociales</v>
      </c>
      <c r="U2952" s="45" t="s">
        <v>130</v>
      </c>
      <c r="V2952" s="42" t="str">
        <f>VLOOKUP(Tabla1[[#This Row],[PROGRAMA]],Hoja1!A:B,2,FALSE)</f>
        <v>2311. Intervención social</v>
      </c>
      <c r="W2952" s="45">
        <v>21</v>
      </c>
      <c r="X2952" s="45">
        <v>212</v>
      </c>
    </row>
    <row r="2953" spans="1:24" x14ac:dyDescent="0.25">
      <c r="A2953" s="58">
        <v>220260016736</v>
      </c>
      <c r="B2953" s="59" t="s">
        <v>485</v>
      </c>
      <c r="C2953" s="60">
        <v>46157</v>
      </c>
      <c r="D2953" s="58">
        <v>22026001283</v>
      </c>
      <c r="E2953" s="59" t="s">
        <v>509</v>
      </c>
      <c r="F2953" s="61">
        <v>466.92</v>
      </c>
      <c r="G2953" s="59" t="s">
        <v>18</v>
      </c>
      <c r="H2953" s="59" t="s">
        <v>4381</v>
      </c>
      <c r="I2953" s="62">
        <v>300</v>
      </c>
      <c r="J2953" s="59" t="s">
        <v>455</v>
      </c>
      <c r="K2953" s="59" t="s">
        <v>455</v>
      </c>
      <c r="L2953" s="59" t="s">
        <v>473</v>
      </c>
      <c r="M2953" s="59" t="s">
        <v>457</v>
      </c>
      <c r="N2953" s="59" t="s">
        <v>458</v>
      </c>
      <c r="O2953" s="65" t="s">
        <v>280</v>
      </c>
      <c r="P2953" s="65" t="s">
        <v>3366</v>
      </c>
      <c r="Q2953" s="45" t="s">
        <v>396</v>
      </c>
      <c r="R2953" s="32" t="s">
        <v>231</v>
      </c>
      <c r="S2953" s="45" t="s">
        <v>75</v>
      </c>
      <c r="T2953" s="42" t="str">
        <f>VLOOKUP(Tabla1[[#This Row],[AREA]],Hoja1!A:B,2,FALSE)</f>
        <v>10. Personas mayores, familia y servicios sociales</v>
      </c>
      <c r="U2953" s="45" t="s">
        <v>132</v>
      </c>
      <c r="V2953" s="42" t="str">
        <f>VLOOKUP(Tabla1[[#This Row],[PROGRAMA]],Hoja1!A:B,2,FALSE)</f>
        <v>2312. Iniciativas sociales</v>
      </c>
      <c r="W2953" s="45">
        <v>21</v>
      </c>
      <c r="X2953" s="45">
        <v>212</v>
      </c>
    </row>
    <row r="2954" spans="1:24" x14ac:dyDescent="0.25">
      <c r="A2954" s="58">
        <v>220260012329</v>
      </c>
      <c r="B2954" s="59" t="s">
        <v>485</v>
      </c>
      <c r="C2954" s="60">
        <v>46132</v>
      </c>
      <c r="D2954" s="58">
        <v>22026001284</v>
      </c>
      <c r="E2954" s="59" t="s">
        <v>509</v>
      </c>
      <c r="F2954" s="61">
        <v>166.97</v>
      </c>
      <c r="G2954" s="59" t="s">
        <v>18</v>
      </c>
      <c r="H2954" s="59" t="s">
        <v>4382</v>
      </c>
      <c r="I2954" s="62">
        <v>300</v>
      </c>
      <c r="J2954" s="59" t="s">
        <v>455</v>
      </c>
      <c r="K2954" s="59" t="s">
        <v>455</v>
      </c>
      <c r="L2954" s="59" t="s">
        <v>473</v>
      </c>
      <c r="M2954" s="59" t="s">
        <v>457</v>
      </c>
      <c r="N2954" s="59" t="s">
        <v>458</v>
      </c>
      <c r="O2954" s="65" t="s">
        <v>280</v>
      </c>
      <c r="P2954" s="65" t="s">
        <v>3366</v>
      </c>
      <c r="Q2954" s="45" t="s">
        <v>396</v>
      </c>
      <c r="R2954" s="32" t="s">
        <v>231</v>
      </c>
      <c r="S2954" s="45" t="s">
        <v>75</v>
      </c>
      <c r="T2954" s="42" t="str">
        <f>VLOOKUP(Tabla1[[#This Row],[AREA]],Hoja1!A:B,2,FALSE)</f>
        <v>10. Personas mayores, familia y servicios sociales</v>
      </c>
      <c r="U2954" s="45" t="s">
        <v>132</v>
      </c>
      <c r="V2954" s="42" t="str">
        <f>VLOOKUP(Tabla1[[#This Row],[PROGRAMA]],Hoja1!A:B,2,FALSE)</f>
        <v>2312. Iniciativas sociales</v>
      </c>
      <c r="W2954" s="45">
        <v>21</v>
      </c>
      <c r="X2954" s="45">
        <v>212</v>
      </c>
    </row>
    <row r="2955" spans="1:24" x14ac:dyDescent="0.25">
      <c r="A2955" s="58">
        <v>220260016843</v>
      </c>
      <c r="B2955" s="59" t="s">
        <v>451</v>
      </c>
      <c r="C2955" s="60">
        <v>46160</v>
      </c>
      <c r="D2955" s="58">
        <v>22026003817</v>
      </c>
      <c r="E2955" s="59" t="s">
        <v>2540</v>
      </c>
      <c r="F2955" s="61">
        <v>25.95</v>
      </c>
      <c r="G2955" s="59" t="s">
        <v>3918</v>
      </c>
      <c r="H2955" s="59" t="s">
        <v>4383</v>
      </c>
      <c r="I2955" s="62">
        <v>220</v>
      </c>
      <c r="J2955" s="59" t="s">
        <v>455</v>
      </c>
      <c r="K2955" s="59" t="s">
        <v>455</v>
      </c>
      <c r="L2955" s="59" t="s">
        <v>473</v>
      </c>
      <c r="M2955" s="59" t="s">
        <v>467</v>
      </c>
      <c r="N2955" s="59" t="s">
        <v>468</v>
      </c>
      <c r="O2955" s="65" t="s">
        <v>281</v>
      </c>
      <c r="P2955" s="65" t="s">
        <v>3366</v>
      </c>
      <c r="Q2955" s="45" t="s">
        <v>396</v>
      </c>
      <c r="R2955" s="32" t="s">
        <v>231</v>
      </c>
      <c r="S2955" s="45" t="s">
        <v>75</v>
      </c>
      <c r="T2955" s="42" t="str">
        <f>VLOOKUP(Tabla1[[#This Row],[AREA]],Hoja1!A:B,2,FALSE)</f>
        <v>10. Personas mayores, familia y servicios sociales</v>
      </c>
      <c r="U2955" s="45" t="s">
        <v>130</v>
      </c>
      <c r="V2955" s="42" t="str">
        <f>VLOOKUP(Tabla1[[#This Row],[PROGRAMA]],Hoja1!A:B,2,FALSE)</f>
        <v>2311. Intervención social</v>
      </c>
      <c r="W2955" s="45">
        <v>22</v>
      </c>
      <c r="X2955" s="45">
        <v>22199</v>
      </c>
    </row>
    <row r="2956" spans="1:24" x14ac:dyDescent="0.25">
      <c r="A2956" s="58">
        <v>220260016081</v>
      </c>
      <c r="B2956" s="59" t="s">
        <v>485</v>
      </c>
      <c r="C2956" s="60">
        <v>46156</v>
      </c>
      <c r="D2956" s="58">
        <v>22026001022</v>
      </c>
      <c r="E2956" s="59" t="s">
        <v>540</v>
      </c>
      <c r="F2956" s="61">
        <v>149.74</v>
      </c>
      <c r="G2956" s="59" t="s">
        <v>18</v>
      </c>
      <c r="H2956" s="59" t="s">
        <v>4384</v>
      </c>
      <c r="I2956" s="62">
        <v>300</v>
      </c>
      <c r="J2956" s="59" t="s">
        <v>455</v>
      </c>
      <c r="K2956" s="59" t="s">
        <v>455</v>
      </c>
      <c r="L2956" s="59" t="s">
        <v>473</v>
      </c>
      <c r="M2956" s="59" t="s">
        <v>457</v>
      </c>
      <c r="N2956" s="59" t="s">
        <v>458</v>
      </c>
      <c r="O2956" s="65" t="s">
        <v>280</v>
      </c>
      <c r="P2956" s="65" t="s">
        <v>3366</v>
      </c>
      <c r="Q2956" s="45" t="s">
        <v>396</v>
      </c>
      <c r="R2956" s="32" t="s">
        <v>231</v>
      </c>
      <c r="S2956" s="45" t="s">
        <v>75</v>
      </c>
      <c r="T2956" s="42" t="str">
        <f>VLOOKUP(Tabla1[[#This Row],[AREA]],Hoja1!A:B,2,FALSE)</f>
        <v>10. Personas mayores, familia y servicios sociales</v>
      </c>
      <c r="U2956" s="45" t="s">
        <v>130</v>
      </c>
      <c r="V2956" s="42" t="str">
        <f>VLOOKUP(Tabla1[[#This Row],[PROGRAMA]],Hoja1!A:B,2,FALSE)</f>
        <v>2311. Intervención social</v>
      </c>
      <c r="W2956" s="45">
        <v>21</v>
      </c>
      <c r="X2956" s="45">
        <v>212</v>
      </c>
    </row>
    <row r="2957" spans="1:24" x14ac:dyDescent="0.25">
      <c r="A2957" s="58">
        <v>220260015918</v>
      </c>
      <c r="B2957" s="59" t="s">
        <v>485</v>
      </c>
      <c r="C2957" s="60">
        <v>46154</v>
      </c>
      <c r="D2957" s="58">
        <v>22026001283</v>
      </c>
      <c r="E2957" s="59" t="s">
        <v>509</v>
      </c>
      <c r="F2957" s="61">
        <v>128.9</v>
      </c>
      <c r="G2957" s="59" t="s">
        <v>18</v>
      </c>
      <c r="H2957" s="59" t="s">
        <v>4385</v>
      </c>
      <c r="I2957" s="62">
        <v>300</v>
      </c>
      <c r="J2957" s="59" t="s">
        <v>455</v>
      </c>
      <c r="K2957" s="59" t="s">
        <v>455</v>
      </c>
      <c r="L2957" s="59" t="s">
        <v>473</v>
      </c>
      <c r="M2957" s="59" t="s">
        <v>457</v>
      </c>
      <c r="N2957" s="59" t="s">
        <v>458</v>
      </c>
      <c r="O2957" s="65" t="s">
        <v>280</v>
      </c>
      <c r="P2957" s="65" t="s">
        <v>3366</v>
      </c>
      <c r="Q2957" s="45" t="s">
        <v>396</v>
      </c>
      <c r="R2957" s="32" t="s">
        <v>231</v>
      </c>
      <c r="S2957" s="45" t="s">
        <v>75</v>
      </c>
      <c r="T2957" s="42" t="str">
        <f>VLOOKUP(Tabla1[[#This Row],[AREA]],Hoja1!A:B,2,FALSE)</f>
        <v>10. Personas mayores, familia y servicios sociales</v>
      </c>
      <c r="U2957" s="45" t="s">
        <v>132</v>
      </c>
      <c r="V2957" s="42" t="str">
        <f>VLOOKUP(Tabla1[[#This Row],[PROGRAMA]],Hoja1!A:B,2,FALSE)</f>
        <v>2312. Iniciativas sociales</v>
      </c>
      <c r="W2957" s="45">
        <v>21</v>
      </c>
      <c r="X2957" s="45">
        <v>212</v>
      </c>
    </row>
    <row r="2958" spans="1:24" x14ac:dyDescent="0.25">
      <c r="A2958" s="58">
        <v>220260018111</v>
      </c>
      <c r="B2958" s="59" t="s">
        <v>485</v>
      </c>
      <c r="C2958" s="60">
        <v>46168</v>
      </c>
      <c r="D2958" s="58">
        <v>22026001960</v>
      </c>
      <c r="E2958" s="59" t="s">
        <v>486</v>
      </c>
      <c r="F2958" s="61">
        <v>121.12</v>
      </c>
      <c r="G2958" s="59" t="s">
        <v>18</v>
      </c>
      <c r="H2958" s="59" t="s">
        <v>4386</v>
      </c>
      <c r="I2958" s="62">
        <v>300</v>
      </c>
      <c r="J2958" s="59" t="s">
        <v>455</v>
      </c>
      <c r="K2958" s="59" t="s">
        <v>455</v>
      </c>
      <c r="L2958" s="59" t="s">
        <v>473</v>
      </c>
      <c r="M2958" s="59" t="s">
        <v>457</v>
      </c>
      <c r="N2958" s="59" t="s">
        <v>458</v>
      </c>
      <c r="O2958" s="65" t="s">
        <v>280</v>
      </c>
      <c r="P2958" s="65" t="s">
        <v>3366</v>
      </c>
      <c r="Q2958" s="45" t="s">
        <v>396</v>
      </c>
      <c r="R2958" s="32" t="s">
        <v>231</v>
      </c>
      <c r="S2958" s="45" t="s">
        <v>72</v>
      </c>
      <c r="T2958" s="42" t="str">
        <f>VLOOKUP(Tabla1[[#This Row],[AREA]],Hoja1!A:B,2,FALSE)</f>
        <v>07. Medio ambiente</v>
      </c>
      <c r="U2958" s="45" t="s">
        <v>126</v>
      </c>
      <c r="V2958" s="42" t="str">
        <f>VLOOKUP(Tabla1[[#This Row],[PROGRAMA]],Hoja1!A:B,2,FALSE)</f>
        <v>1711. Parques y jardines</v>
      </c>
      <c r="W2958" s="45">
        <v>22</v>
      </c>
      <c r="X2958" s="45">
        <v>22199</v>
      </c>
    </row>
    <row r="2959" spans="1:24" x14ac:dyDescent="0.25">
      <c r="A2959" s="58">
        <v>220260016081</v>
      </c>
      <c r="B2959" s="59" t="s">
        <v>485</v>
      </c>
      <c r="C2959" s="60">
        <v>46156</v>
      </c>
      <c r="D2959" s="58">
        <v>22026001021</v>
      </c>
      <c r="E2959" s="59" t="s">
        <v>540</v>
      </c>
      <c r="F2959" s="61">
        <v>72.47</v>
      </c>
      <c r="G2959" s="59" t="s">
        <v>18</v>
      </c>
      <c r="H2959" s="59" t="s">
        <v>4384</v>
      </c>
      <c r="I2959" s="62">
        <v>300</v>
      </c>
      <c r="J2959" s="59" t="s">
        <v>455</v>
      </c>
      <c r="K2959" s="59" t="s">
        <v>455</v>
      </c>
      <c r="L2959" s="59" t="s">
        <v>473</v>
      </c>
      <c r="M2959" s="59" t="s">
        <v>457</v>
      </c>
      <c r="N2959" s="59" t="s">
        <v>458</v>
      </c>
      <c r="O2959" s="65" t="s">
        <v>280</v>
      </c>
      <c r="P2959" s="65" t="s">
        <v>3366</v>
      </c>
      <c r="Q2959" s="45" t="s">
        <v>396</v>
      </c>
      <c r="R2959" s="32" t="s">
        <v>231</v>
      </c>
      <c r="S2959" s="45" t="s">
        <v>75</v>
      </c>
      <c r="T2959" s="42" t="str">
        <f>VLOOKUP(Tabla1[[#This Row],[AREA]],Hoja1!A:B,2,FALSE)</f>
        <v>10. Personas mayores, familia y servicios sociales</v>
      </c>
      <c r="U2959" s="45" t="s">
        <v>130</v>
      </c>
      <c r="V2959" s="42" t="str">
        <f>VLOOKUP(Tabla1[[#This Row],[PROGRAMA]],Hoja1!A:B,2,FALSE)</f>
        <v>2311. Intervención social</v>
      </c>
      <c r="W2959" s="45">
        <v>21</v>
      </c>
      <c r="X2959" s="45">
        <v>212</v>
      </c>
    </row>
    <row r="2960" spans="1:24" x14ac:dyDescent="0.25">
      <c r="A2960" s="58">
        <v>220260018265</v>
      </c>
      <c r="B2960" s="59" t="s">
        <v>485</v>
      </c>
      <c r="C2960" s="60">
        <v>46168</v>
      </c>
      <c r="D2960" s="58">
        <v>22026001022</v>
      </c>
      <c r="E2960" s="59" t="s">
        <v>540</v>
      </c>
      <c r="F2960" s="61">
        <v>64.290000000000006</v>
      </c>
      <c r="G2960" s="59" t="s">
        <v>18</v>
      </c>
      <c r="H2960" s="59" t="s">
        <v>4387</v>
      </c>
      <c r="I2960" s="62">
        <v>300</v>
      </c>
      <c r="J2960" s="59" t="s">
        <v>455</v>
      </c>
      <c r="K2960" s="59" t="s">
        <v>455</v>
      </c>
      <c r="L2960" s="59" t="s">
        <v>473</v>
      </c>
      <c r="M2960" s="59" t="s">
        <v>457</v>
      </c>
      <c r="N2960" s="59" t="s">
        <v>458</v>
      </c>
      <c r="O2960" s="65" t="s">
        <v>280</v>
      </c>
      <c r="P2960" s="65" t="s">
        <v>3366</v>
      </c>
      <c r="Q2960" s="45" t="s">
        <v>396</v>
      </c>
      <c r="R2960" s="32" t="s">
        <v>231</v>
      </c>
      <c r="S2960" s="45" t="s">
        <v>75</v>
      </c>
      <c r="T2960" s="42" t="str">
        <f>VLOOKUP(Tabla1[[#This Row],[AREA]],Hoja1!A:B,2,FALSE)</f>
        <v>10. Personas mayores, familia y servicios sociales</v>
      </c>
      <c r="U2960" s="45" t="s">
        <v>130</v>
      </c>
      <c r="V2960" s="42" t="str">
        <f>VLOOKUP(Tabla1[[#This Row],[PROGRAMA]],Hoja1!A:B,2,FALSE)</f>
        <v>2311. Intervención social</v>
      </c>
      <c r="W2960" s="45">
        <v>21</v>
      </c>
      <c r="X2960" s="45">
        <v>212</v>
      </c>
    </row>
    <row r="2961" spans="1:24" x14ac:dyDescent="0.25">
      <c r="A2961" s="58">
        <v>220260012329</v>
      </c>
      <c r="B2961" s="59" t="s">
        <v>485</v>
      </c>
      <c r="C2961" s="60">
        <v>46132</v>
      </c>
      <c r="D2961" s="58">
        <v>22026001283</v>
      </c>
      <c r="E2961" s="59" t="s">
        <v>509</v>
      </c>
      <c r="F2961" s="61">
        <v>6.78</v>
      </c>
      <c r="G2961" s="59" t="s">
        <v>18</v>
      </c>
      <c r="H2961" s="59" t="s">
        <v>4382</v>
      </c>
      <c r="I2961" s="62">
        <v>300</v>
      </c>
      <c r="J2961" s="59" t="s">
        <v>455</v>
      </c>
      <c r="K2961" s="59" t="s">
        <v>455</v>
      </c>
      <c r="L2961" s="59" t="s">
        <v>473</v>
      </c>
      <c r="M2961" s="59" t="s">
        <v>457</v>
      </c>
      <c r="N2961" s="59" t="s">
        <v>458</v>
      </c>
      <c r="O2961" s="65" t="s">
        <v>280</v>
      </c>
      <c r="P2961" s="65" t="s">
        <v>3366</v>
      </c>
      <c r="Q2961" s="45" t="s">
        <v>396</v>
      </c>
      <c r="R2961" s="32" t="s">
        <v>231</v>
      </c>
      <c r="S2961" s="45" t="s">
        <v>75</v>
      </c>
      <c r="T2961" s="42" t="str">
        <f>VLOOKUP(Tabla1[[#This Row],[AREA]],Hoja1!A:B,2,FALSE)</f>
        <v>10. Personas mayores, familia y servicios sociales</v>
      </c>
      <c r="U2961" s="45" t="s">
        <v>132</v>
      </c>
      <c r="V2961" s="42" t="str">
        <f>VLOOKUP(Tabla1[[#This Row],[PROGRAMA]],Hoja1!A:B,2,FALSE)</f>
        <v>2312. Iniciativas sociales</v>
      </c>
      <c r="W2961" s="45">
        <v>21</v>
      </c>
      <c r="X2961" s="45">
        <v>212</v>
      </c>
    </row>
    <row r="2962" spans="1:24" x14ac:dyDescent="0.25">
      <c r="A2962" s="58">
        <v>220250034067</v>
      </c>
      <c r="B2962" s="59" t="s">
        <v>451</v>
      </c>
      <c r="C2962" s="60">
        <v>46150</v>
      </c>
      <c r="D2962" s="58">
        <v>22025004673</v>
      </c>
      <c r="E2962" s="59" t="s">
        <v>490</v>
      </c>
      <c r="F2962" s="61">
        <v>0.87</v>
      </c>
      <c r="G2962" s="59" t="s">
        <v>1467</v>
      </c>
      <c r="H2962" s="59" t="s">
        <v>4388</v>
      </c>
      <c r="I2962" s="62">
        <v>220</v>
      </c>
      <c r="J2962" s="59" t="s">
        <v>455</v>
      </c>
      <c r="K2962" s="59" t="s">
        <v>455</v>
      </c>
      <c r="L2962" s="59" t="s">
        <v>456</v>
      </c>
      <c r="M2962" s="59" t="s">
        <v>457</v>
      </c>
      <c r="N2962" s="59" t="s">
        <v>458</v>
      </c>
      <c r="O2962" s="65" t="s">
        <v>276</v>
      </c>
      <c r="P2962" s="65" t="s">
        <v>3366</v>
      </c>
      <c r="Q2962" s="45" t="s">
        <v>397</v>
      </c>
      <c r="R2962" s="32" t="s">
        <v>232</v>
      </c>
      <c r="S2962" s="45" t="s">
        <v>72</v>
      </c>
      <c r="T2962" s="42" t="str">
        <f>VLOOKUP(Tabla1[[#This Row],[AREA]],Hoja1!A:B,2,FALSE)</f>
        <v>07. Medio ambiente</v>
      </c>
      <c r="U2962" s="45" t="s">
        <v>126</v>
      </c>
      <c r="V2962" s="42" t="str">
        <f>VLOOKUP(Tabla1[[#This Row],[PROGRAMA]],Hoja1!A:B,2,FALSE)</f>
        <v>1711. Parques y jardines</v>
      </c>
      <c r="W2962" s="45">
        <v>61</v>
      </c>
      <c r="X2962" s="45">
        <v>610</v>
      </c>
    </row>
    <row r="2963" spans="1:24" x14ac:dyDescent="0.25">
      <c r="A2963" s="58">
        <v>220260017107</v>
      </c>
      <c r="B2963" s="59" t="s">
        <v>485</v>
      </c>
      <c r="C2963" s="60">
        <v>46161</v>
      </c>
      <c r="D2963" s="58">
        <v>22026002240</v>
      </c>
      <c r="E2963" s="59" t="s">
        <v>2611</v>
      </c>
      <c r="F2963" s="61">
        <v>10117.73</v>
      </c>
      <c r="G2963" s="59" t="s">
        <v>2244</v>
      </c>
      <c r="H2963" s="59" t="s">
        <v>4389</v>
      </c>
      <c r="I2963" s="62">
        <v>300</v>
      </c>
      <c r="J2963" s="59" t="s">
        <v>455</v>
      </c>
      <c r="K2963" s="59" t="s">
        <v>455</v>
      </c>
      <c r="L2963" s="59" t="s">
        <v>456</v>
      </c>
      <c r="M2963" s="59" t="s">
        <v>457</v>
      </c>
      <c r="N2963" s="59" t="s">
        <v>458</v>
      </c>
      <c r="O2963" s="65" t="s">
        <v>280</v>
      </c>
      <c r="P2963" s="65" t="s">
        <v>3366</v>
      </c>
      <c r="Q2963" s="45" t="s">
        <v>396</v>
      </c>
      <c r="R2963" s="32" t="s">
        <v>231</v>
      </c>
      <c r="S2963" s="45" t="s">
        <v>262</v>
      </c>
      <c r="T2963" s="42" t="str">
        <f>VLOOKUP(Tabla1[[#This Row],[AREA]],Hoja1!A:B,2,FALSE)</f>
        <v>11. Salud pública y seguridad ciudadana</v>
      </c>
      <c r="U2963" s="45" t="s">
        <v>106</v>
      </c>
      <c r="V2963" s="42" t="str">
        <f>VLOOKUP(Tabla1[[#This Row],[PROGRAMA]],Hoja1!A:B,2,FALSE)</f>
        <v>1321. Policía municipal</v>
      </c>
      <c r="W2963" s="45">
        <v>21</v>
      </c>
      <c r="X2963" s="45">
        <v>214</v>
      </c>
    </row>
    <row r="2964" spans="1:24" x14ac:dyDescent="0.25">
      <c r="A2964" s="58">
        <v>220260018173</v>
      </c>
      <c r="B2964" s="59" t="s">
        <v>485</v>
      </c>
      <c r="C2964" s="60">
        <v>46168</v>
      </c>
      <c r="D2964" s="58">
        <v>22026001978</v>
      </c>
      <c r="E2964" s="59" t="s">
        <v>3352</v>
      </c>
      <c r="F2964" s="61">
        <v>165.77</v>
      </c>
      <c r="G2964" s="59" t="s">
        <v>2244</v>
      </c>
      <c r="H2964" s="59" t="s">
        <v>4390</v>
      </c>
      <c r="I2964" s="62">
        <v>300</v>
      </c>
      <c r="J2964" s="59" t="s">
        <v>455</v>
      </c>
      <c r="K2964" s="59" t="s">
        <v>455</v>
      </c>
      <c r="L2964" s="59" t="s">
        <v>456</v>
      </c>
      <c r="M2964" s="59" t="s">
        <v>457</v>
      </c>
      <c r="N2964" s="59" t="s">
        <v>458</v>
      </c>
      <c r="O2964" s="65" t="s">
        <v>280</v>
      </c>
      <c r="P2964" s="65" t="s">
        <v>3366</v>
      </c>
      <c r="Q2964" s="45" t="s">
        <v>396</v>
      </c>
      <c r="R2964" s="32" t="s">
        <v>231</v>
      </c>
      <c r="S2964" s="45" t="s">
        <v>262</v>
      </c>
      <c r="T2964" s="42" t="str">
        <f>VLOOKUP(Tabla1[[#This Row],[AREA]],Hoja1!A:B,2,FALSE)</f>
        <v>11. Salud pública y seguridad ciudadana</v>
      </c>
      <c r="U2964" s="45" t="s">
        <v>141</v>
      </c>
      <c r="V2964" s="42" t="str">
        <f>VLOOKUP(Tabla1[[#This Row],[PROGRAMA]],Hoja1!A:B,2,FALSE)</f>
        <v>3111. Protección de la salubridad pública</v>
      </c>
      <c r="W2964" s="45">
        <v>21</v>
      </c>
      <c r="X2964" s="45">
        <v>214</v>
      </c>
    </row>
    <row r="2965" spans="1:24" x14ac:dyDescent="0.25">
      <c r="A2965" s="58">
        <v>220260018211</v>
      </c>
      <c r="B2965" s="59" t="s">
        <v>485</v>
      </c>
      <c r="C2965" s="60">
        <v>46168</v>
      </c>
      <c r="D2965" s="58">
        <v>22026001177</v>
      </c>
      <c r="E2965" s="59" t="s">
        <v>2455</v>
      </c>
      <c r="F2965" s="61">
        <v>786.5</v>
      </c>
      <c r="G2965" s="59" t="s">
        <v>2473</v>
      </c>
      <c r="H2965" s="59" t="s">
        <v>4391</v>
      </c>
      <c r="I2965" s="62">
        <v>300</v>
      </c>
      <c r="J2965" s="59" t="s">
        <v>1678</v>
      </c>
      <c r="K2965" s="59" t="s">
        <v>455</v>
      </c>
      <c r="L2965" s="59" t="s">
        <v>456</v>
      </c>
      <c r="M2965" s="59" t="s">
        <v>457</v>
      </c>
      <c r="N2965" s="59" t="s">
        <v>458</v>
      </c>
      <c r="O2965" s="65" t="s">
        <v>280</v>
      </c>
      <c r="P2965" s="65" t="s">
        <v>3366</v>
      </c>
      <c r="Q2965" s="45" t="s">
        <v>396</v>
      </c>
      <c r="R2965" s="32" t="s">
        <v>231</v>
      </c>
      <c r="S2965" s="45" t="s">
        <v>72</v>
      </c>
      <c r="T2965" s="42" t="str">
        <f>VLOOKUP(Tabla1[[#This Row],[AREA]],Hoja1!A:B,2,FALSE)</f>
        <v>07. Medio ambiente</v>
      </c>
      <c r="U2965" s="45" t="s">
        <v>126</v>
      </c>
      <c r="V2965" s="42" t="str">
        <f>VLOOKUP(Tabla1[[#This Row],[PROGRAMA]],Hoja1!A:B,2,FALSE)</f>
        <v>1711. Parques y jardines</v>
      </c>
      <c r="W2965" s="45">
        <v>21</v>
      </c>
      <c r="X2965" s="45">
        <v>214</v>
      </c>
    </row>
    <row r="2966" spans="1:24" x14ac:dyDescent="0.25">
      <c r="A2966" s="58">
        <v>220260012471</v>
      </c>
      <c r="B2966" s="59" t="s">
        <v>485</v>
      </c>
      <c r="C2966" s="60">
        <v>46132</v>
      </c>
      <c r="D2966" s="58">
        <v>22026000692</v>
      </c>
      <c r="E2966" s="59" t="s">
        <v>808</v>
      </c>
      <c r="F2966" s="61">
        <v>465.51</v>
      </c>
      <c r="G2966" s="59" t="s">
        <v>2473</v>
      </c>
      <c r="H2966" s="59" t="s">
        <v>4254</v>
      </c>
      <c r="I2966" s="62">
        <v>300</v>
      </c>
      <c r="J2966" s="59" t="s">
        <v>1678</v>
      </c>
      <c r="K2966" s="59" t="s">
        <v>455</v>
      </c>
      <c r="L2966" s="59" t="s">
        <v>456</v>
      </c>
      <c r="M2966" s="59" t="s">
        <v>457</v>
      </c>
      <c r="N2966" s="59" t="s">
        <v>458</v>
      </c>
      <c r="O2966" s="65" t="s">
        <v>280</v>
      </c>
      <c r="P2966" s="65" t="s">
        <v>3366</v>
      </c>
      <c r="Q2966" s="45" t="s">
        <v>396</v>
      </c>
      <c r="R2966" s="32" t="s">
        <v>231</v>
      </c>
      <c r="S2966" s="45" t="s">
        <v>262</v>
      </c>
      <c r="T2966" s="42" t="str">
        <f>VLOOKUP(Tabla1[[#This Row],[AREA]],Hoja1!A:B,2,FALSE)</f>
        <v>11. Salud pública y seguridad ciudadana</v>
      </c>
      <c r="U2966" s="45" t="s">
        <v>121</v>
      </c>
      <c r="V2966" s="42" t="str">
        <f>VLOOKUP(Tabla1[[#This Row],[PROGRAMA]],Hoja1!A:B,2,FALSE)</f>
        <v>1631. Limpieza viaria</v>
      </c>
      <c r="W2966" s="45">
        <v>21</v>
      </c>
      <c r="X2966" s="45">
        <v>214</v>
      </c>
    </row>
    <row r="2967" spans="1:24" x14ac:dyDescent="0.25">
      <c r="A2967" s="58">
        <v>220260018217</v>
      </c>
      <c r="B2967" s="59" t="s">
        <v>485</v>
      </c>
      <c r="C2967" s="60">
        <v>46168</v>
      </c>
      <c r="D2967" s="58">
        <v>22026002152</v>
      </c>
      <c r="E2967" s="59" t="s">
        <v>2519</v>
      </c>
      <c r="F2967" s="61">
        <v>361.62</v>
      </c>
      <c r="G2967" s="59" t="s">
        <v>2473</v>
      </c>
      <c r="H2967" s="59" t="s">
        <v>4392</v>
      </c>
      <c r="I2967" s="62">
        <v>300</v>
      </c>
      <c r="J2967" s="59" t="s">
        <v>1678</v>
      </c>
      <c r="K2967" s="59" t="s">
        <v>455</v>
      </c>
      <c r="L2967" s="59" t="s">
        <v>473</v>
      </c>
      <c r="M2967" s="59" t="s">
        <v>457</v>
      </c>
      <c r="N2967" s="59" t="s">
        <v>458</v>
      </c>
      <c r="O2967" s="65" t="s">
        <v>280</v>
      </c>
      <c r="P2967" s="65" t="s">
        <v>3366</v>
      </c>
      <c r="Q2967" s="45" t="s">
        <v>396</v>
      </c>
      <c r="R2967" s="32" t="s">
        <v>231</v>
      </c>
      <c r="S2967" s="45" t="s">
        <v>73</v>
      </c>
      <c r="T2967" s="42" t="str">
        <f>VLOOKUP(Tabla1[[#This Row],[AREA]],Hoja1!A:B,2,FALSE)</f>
        <v>08. Tráfico y movilidad</v>
      </c>
      <c r="U2967" s="45" t="s">
        <v>117</v>
      </c>
      <c r="V2967" s="42" t="str">
        <f>VLOOKUP(Tabla1[[#This Row],[PROGRAMA]],Hoja1!A:B,2,FALSE)</f>
        <v>1532. Pavimentación vias públicas y otros servicios urbanísticos</v>
      </c>
      <c r="W2967" s="45">
        <v>21</v>
      </c>
      <c r="X2967" s="45">
        <v>214</v>
      </c>
    </row>
    <row r="2968" spans="1:24" x14ac:dyDescent="0.25">
      <c r="A2968" s="58">
        <v>220260018329</v>
      </c>
      <c r="B2968" s="59" t="s">
        <v>1359</v>
      </c>
      <c r="C2968" s="60">
        <v>46168</v>
      </c>
      <c r="D2968" s="58">
        <v>22026001560</v>
      </c>
      <c r="E2968" s="59" t="s">
        <v>605</v>
      </c>
      <c r="F2968" s="61">
        <v>-103.46</v>
      </c>
      <c r="G2968" s="59" t="s">
        <v>481</v>
      </c>
      <c r="H2968" s="59" t="s">
        <v>4393</v>
      </c>
      <c r="I2968" s="62">
        <v>220</v>
      </c>
      <c r="J2968" s="59" t="s">
        <v>455</v>
      </c>
      <c r="K2968" s="59" t="s">
        <v>455</v>
      </c>
      <c r="L2968" s="59" t="s">
        <v>473</v>
      </c>
      <c r="M2968" s="59" t="s">
        <v>457</v>
      </c>
      <c r="N2968" s="59" t="s">
        <v>458</v>
      </c>
      <c r="O2968" s="65" t="s">
        <v>276</v>
      </c>
      <c r="P2968" s="65" t="s">
        <v>3366</v>
      </c>
      <c r="Q2968" s="45" t="s">
        <v>396</v>
      </c>
      <c r="R2968" s="32" t="s">
        <v>231</v>
      </c>
      <c r="S2968" s="45" t="s">
        <v>70</v>
      </c>
      <c r="T2968" s="42" t="str">
        <f>VLOOKUP(Tabla1[[#This Row],[AREA]],Hoja1!A:B,2,FALSE)</f>
        <v>04. Hacienda, personal y modernización administrativa</v>
      </c>
      <c r="U2968" s="45" t="s">
        <v>194</v>
      </c>
      <c r="V2968" s="42" t="str">
        <f>VLOOKUP(Tabla1[[#This Row],[PROGRAMA]],Hoja1!A:B,2,FALSE)</f>
        <v>9311. Planificación económico financiera</v>
      </c>
      <c r="W2968" s="45">
        <v>20</v>
      </c>
      <c r="X2968" s="45">
        <v>203</v>
      </c>
    </row>
    <row r="2969" spans="1:24" x14ac:dyDescent="0.25">
      <c r="A2969" s="58">
        <v>220260014696</v>
      </c>
      <c r="B2969" s="59" t="s">
        <v>1359</v>
      </c>
      <c r="C2969" s="60">
        <v>46142</v>
      </c>
      <c r="D2969" s="58">
        <v>22026001030</v>
      </c>
      <c r="E2969" s="59" t="s">
        <v>962</v>
      </c>
      <c r="F2969" s="61">
        <v>-125.52</v>
      </c>
      <c r="G2969" s="59" t="s">
        <v>963</v>
      </c>
      <c r="H2969" s="59" t="s">
        <v>965</v>
      </c>
      <c r="I2969" s="62">
        <v>220</v>
      </c>
      <c r="J2969" s="59" t="s">
        <v>531</v>
      </c>
      <c r="K2969" s="59" t="s">
        <v>531</v>
      </c>
      <c r="L2969" s="59" t="s">
        <v>473</v>
      </c>
      <c r="M2969" s="59" t="s">
        <v>457</v>
      </c>
      <c r="N2969" s="59" t="s">
        <v>458</v>
      </c>
      <c r="O2969" s="65" t="s">
        <v>276</v>
      </c>
      <c r="P2969" s="65" t="s">
        <v>3366</v>
      </c>
      <c r="Q2969" s="45" t="s">
        <v>396</v>
      </c>
      <c r="R2969" s="32" t="s">
        <v>231</v>
      </c>
      <c r="S2969" s="45" t="s">
        <v>66</v>
      </c>
      <c r="T2969" s="42" t="str">
        <f>VLOOKUP(Tabla1[[#This Row],[AREA]],Hoja1!A:B,2,FALSE)</f>
        <v>01. Alcaldía</v>
      </c>
      <c r="U2969" s="45" t="s">
        <v>185</v>
      </c>
      <c r="V2969" s="42" t="str">
        <f>VLOOKUP(Tabla1[[#This Row],[PROGRAMA]],Hoja1!A:B,2,FALSE)</f>
        <v>9203. Unidad de régimen interior</v>
      </c>
      <c r="W2969" s="45">
        <v>22</v>
      </c>
      <c r="X2969" s="45">
        <v>22000</v>
      </c>
    </row>
    <row r="2970" spans="1:24" x14ac:dyDescent="0.25">
      <c r="A2970" s="58">
        <v>220260014695</v>
      </c>
      <c r="B2970" s="59" t="s">
        <v>1359</v>
      </c>
      <c r="C2970" s="60">
        <v>46142</v>
      </c>
      <c r="D2970" s="58">
        <v>22026001025</v>
      </c>
      <c r="E2970" s="59" t="s">
        <v>962</v>
      </c>
      <c r="F2970" s="61">
        <v>-356.72</v>
      </c>
      <c r="G2970" s="59" t="s">
        <v>963</v>
      </c>
      <c r="H2970" s="59" t="s">
        <v>964</v>
      </c>
      <c r="I2970" s="62">
        <v>220</v>
      </c>
      <c r="J2970" s="59" t="s">
        <v>531</v>
      </c>
      <c r="K2970" s="59" t="s">
        <v>531</v>
      </c>
      <c r="L2970" s="59" t="s">
        <v>473</v>
      </c>
      <c r="M2970" s="59" t="s">
        <v>457</v>
      </c>
      <c r="N2970" s="59" t="s">
        <v>458</v>
      </c>
      <c r="O2970" s="65" t="s">
        <v>276</v>
      </c>
      <c r="P2970" s="65" t="s">
        <v>3366</v>
      </c>
      <c r="Q2970" s="45" t="s">
        <v>396</v>
      </c>
      <c r="R2970" s="32" t="s">
        <v>231</v>
      </c>
      <c r="S2970" s="45" t="s">
        <v>66</v>
      </c>
      <c r="T2970" s="42" t="str">
        <f>VLOOKUP(Tabla1[[#This Row],[AREA]],Hoja1!A:B,2,FALSE)</f>
        <v>01. Alcaldía</v>
      </c>
      <c r="U2970" s="45" t="s">
        <v>185</v>
      </c>
      <c r="V2970" s="42" t="str">
        <f>VLOOKUP(Tabla1[[#This Row],[PROGRAMA]],Hoja1!A:B,2,FALSE)</f>
        <v>9203. Unidad de régimen interior</v>
      </c>
      <c r="W2970" s="45">
        <v>22</v>
      </c>
      <c r="X2970" s="45">
        <v>22000</v>
      </c>
    </row>
    <row r="2971" spans="1:24" x14ac:dyDescent="0.25">
      <c r="A2971" s="58">
        <v>220260014697</v>
      </c>
      <c r="B2971" s="59" t="s">
        <v>1359</v>
      </c>
      <c r="C2971" s="60">
        <v>46142</v>
      </c>
      <c r="D2971" s="58">
        <v>22026001027</v>
      </c>
      <c r="E2971" s="59" t="s">
        <v>962</v>
      </c>
      <c r="F2971" s="61">
        <v>-406.79</v>
      </c>
      <c r="G2971" s="59" t="s">
        <v>2114</v>
      </c>
      <c r="H2971" s="59" t="s">
        <v>2116</v>
      </c>
      <c r="I2971" s="62">
        <v>220</v>
      </c>
      <c r="J2971" s="59" t="s">
        <v>494</v>
      </c>
      <c r="K2971" s="59" t="s">
        <v>494</v>
      </c>
      <c r="L2971" s="59" t="s">
        <v>473</v>
      </c>
      <c r="M2971" s="59" t="s">
        <v>457</v>
      </c>
      <c r="N2971" s="59" t="s">
        <v>458</v>
      </c>
      <c r="O2971" s="65" t="s">
        <v>276</v>
      </c>
      <c r="P2971" s="65" t="s">
        <v>3366</v>
      </c>
      <c r="Q2971" s="45" t="s">
        <v>396</v>
      </c>
      <c r="R2971" s="32" t="s">
        <v>231</v>
      </c>
      <c r="S2971" s="45" t="s">
        <v>66</v>
      </c>
      <c r="T2971" s="42" t="str">
        <f>VLOOKUP(Tabla1[[#This Row],[AREA]],Hoja1!A:B,2,FALSE)</f>
        <v>01. Alcaldía</v>
      </c>
      <c r="U2971" s="45" t="s">
        <v>185</v>
      </c>
      <c r="V2971" s="42" t="str">
        <f>VLOOKUP(Tabla1[[#This Row],[PROGRAMA]],Hoja1!A:B,2,FALSE)</f>
        <v>9203. Unidad de régimen interior</v>
      </c>
      <c r="W2971" s="45">
        <v>22</v>
      </c>
      <c r="X2971" s="45">
        <v>22000</v>
      </c>
    </row>
    <row r="2972" spans="1:24" x14ac:dyDescent="0.25">
      <c r="A2972" s="58">
        <v>220260018328</v>
      </c>
      <c r="B2972" s="59" t="s">
        <v>1359</v>
      </c>
      <c r="C2972" s="60">
        <v>46168</v>
      </c>
      <c r="D2972" s="58">
        <v>22026001559</v>
      </c>
      <c r="E2972" s="59" t="s">
        <v>605</v>
      </c>
      <c r="F2972" s="61">
        <v>-576.70000000000005</v>
      </c>
      <c r="G2972" s="59" t="s">
        <v>481</v>
      </c>
      <c r="H2972" s="59" t="s">
        <v>4394</v>
      </c>
      <c r="I2972" s="62">
        <v>220</v>
      </c>
      <c r="J2972" s="59" t="s">
        <v>455</v>
      </c>
      <c r="K2972" s="59" t="s">
        <v>455</v>
      </c>
      <c r="L2972" s="59" t="s">
        <v>473</v>
      </c>
      <c r="M2972" s="59" t="s">
        <v>457</v>
      </c>
      <c r="N2972" s="59" t="s">
        <v>458</v>
      </c>
      <c r="O2972" s="65" t="s">
        <v>276</v>
      </c>
      <c r="P2972" s="65" t="s">
        <v>3366</v>
      </c>
      <c r="Q2972" s="45" t="s">
        <v>396</v>
      </c>
      <c r="R2972" s="32" t="s">
        <v>231</v>
      </c>
      <c r="S2972" s="45" t="s">
        <v>70</v>
      </c>
      <c r="T2972" s="42" t="str">
        <f>VLOOKUP(Tabla1[[#This Row],[AREA]],Hoja1!A:B,2,FALSE)</f>
        <v>04. Hacienda, personal y modernización administrativa</v>
      </c>
      <c r="U2972" s="45" t="s">
        <v>194</v>
      </c>
      <c r="V2972" s="42" t="str">
        <f>VLOOKUP(Tabla1[[#This Row],[PROGRAMA]],Hoja1!A:B,2,FALSE)</f>
        <v>9311. Planificación económico financiera</v>
      </c>
      <c r="W2972" s="45">
        <v>20</v>
      </c>
      <c r="X2972" s="45">
        <v>203</v>
      </c>
    </row>
    <row r="2973" spans="1:24" x14ac:dyDescent="0.25">
      <c r="A2973" s="58">
        <v>220260017115</v>
      </c>
      <c r="B2973" s="59" t="s">
        <v>1359</v>
      </c>
      <c r="C2973" s="60">
        <v>46161</v>
      </c>
      <c r="D2973" s="58">
        <v>22026001602</v>
      </c>
      <c r="E2973" s="59" t="s">
        <v>464</v>
      </c>
      <c r="F2973" s="61">
        <v>-803.72</v>
      </c>
      <c r="G2973" s="59" t="s">
        <v>1012</v>
      </c>
      <c r="H2973" s="59" t="s">
        <v>4395</v>
      </c>
      <c r="I2973" s="62">
        <v>220</v>
      </c>
      <c r="J2973" s="59" t="s">
        <v>1014</v>
      </c>
      <c r="K2973" s="59" t="s">
        <v>558</v>
      </c>
      <c r="L2973" s="59" t="s">
        <v>456</v>
      </c>
      <c r="M2973" s="59" t="s">
        <v>457</v>
      </c>
      <c r="N2973" s="59" t="s">
        <v>458</v>
      </c>
      <c r="O2973" s="65" t="s">
        <v>276</v>
      </c>
      <c r="P2973" s="65" t="s">
        <v>3366</v>
      </c>
      <c r="Q2973" s="45" t="s">
        <v>396</v>
      </c>
      <c r="R2973" s="32" t="s">
        <v>231</v>
      </c>
      <c r="S2973" s="45" t="s">
        <v>75</v>
      </c>
      <c r="T2973" s="42" t="str">
        <f>VLOOKUP(Tabla1[[#This Row],[AREA]],Hoja1!A:B,2,FALSE)</f>
        <v>10. Personas mayores, familia y servicios sociales</v>
      </c>
      <c r="U2973" s="45" t="s">
        <v>132</v>
      </c>
      <c r="V2973" s="42" t="str">
        <f>VLOOKUP(Tabla1[[#This Row],[PROGRAMA]],Hoja1!A:B,2,FALSE)</f>
        <v>2312. Iniciativas sociales</v>
      </c>
      <c r="W2973" s="45">
        <v>22</v>
      </c>
      <c r="X2973" s="45">
        <v>22799</v>
      </c>
    </row>
    <row r="2974" spans="1:24" x14ac:dyDescent="0.25">
      <c r="A2974" s="58">
        <v>220260017113</v>
      </c>
      <c r="B2974" s="59" t="s">
        <v>1359</v>
      </c>
      <c r="C2974" s="60">
        <v>46161</v>
      </c>
      <c r="D2974" s="58">
        <v>22026001840</v>
      </c>
      <c r="E2974" s="59" t="s">
        <v>464</v>
      </c>
      <c r="F2974" s="61">
        <v>-1173.7</v>
      </c>
      <c r="G2974" s="59" t="s">
        <v>2294</v>
      </c>
      <c r="H2974" s="59" t="s">
        <v>4396</v>
      </c>
      <c r="I2974" s="62">
        <v>220</v>
      </c>
      <c r="J2974" s="59" t="s">
        <v>455</v>
      </c>
      <c r="K2974" s="59" t="s">
        <v>455</v>
      </c>
      <c r="L2974" s="59" t="s">
        <v>456</v>
      </c>
      <c r="M2974" s="59" t="s">
        <v>457</v>
      </c>
      <c r="N2974" s="59" t="s">
        <v>458</v>
      </c>
      <c r="O2974" s="65" t="s">
        <v>276</v>
      </c>
      <c r="P2974" s="65" t="s">
        <v>3366</v>
      </c>
      <c r="Q2974" s="45" t="s">
        <v>396</v>
      </c>
      <c r="R2974" s="32" t="s">
        <v>231</v>
      </c>
      <c r="S2974" s="45" t="s">
        <v>75</v>
      </c>
      <c r="T2974" s="42" t="str">
        <f>VLOOKUP(Tabla1[[#This Row],[AREA]],Hoja1!A:B,2,FALSE)</f>
        <v>10. Personas mayores, familia y servicios sociales</v>
      </c>
      <c r="U2974" s="45" t="s">
        <v>132</v>
      </c>
      <c r="V2974" s="42" t="str">
        <f>VLOOKUP(Tabla1[[#This Row],[PROGRAMA]],Hoja1!A:B,2,FALSE)</f>
        <v>2312. Iniciativas sociales</v>
      </c>
      <c r="W2974" s="45">
        <v>22</v>
      </c>
      <c r="X2974" s="45">
        <v>22799</v>
      </c>
    </row>
    <row r="2975" spans="1:24" x14ac:dyDescent="0.25">
      <c r="A2975" s="58">
        <v>220260017112</v>
      </c>
      <c r="B2975" s="59" t="s">
        <v>1359</v>
      </c>
      <c r="C2975" s="60">
        <v>46161</v>
      </c>
      <c r="D2975" s="58">
        <v>22026003085</v>
      </c>
      <c r="E2975" s="59" t="s">
        <v>1651</v>
      </c>
      <c r="F2975" s="61">
        <v>-1294.5899999999999</v>
      </c>
      <c r="G2975" s="59" t="s">
        <v>14</v>
      </c>
      <c r="H2975" s="59" t="s">
        <v>3668</v>
      </c>
      <c r="I2975" s="62">
        <v>220</v>
      </c>
      <c r="J2975" s="59" t="s">
        <v>478</v>
      </c>
      <c r="K2975" s="59" t="s">
        <v>478</v>
      </c>
      <c r="L2975" s="59" t="s">
        <v>473</v>
      </c>
      <c r="M2975" s="59" t="s">
        <v>457</v>
      </c>
      <c r="N2975" s="59" t="s">
        <v>458</v>
      </c>
      <c r="O2975" s="65" t="s">
        <v>276</v>
      </c>
      <c r="P2975" s="65" t="s">
        <v>3366</v>
      </c>
      <c r="Q2975" s="45" t="s">
        <v>396</v>
      </c>
      <c r="R2975" s="32" t="s">
        <v>231</v>
      </c>
      <c r="S2975" s="45" t="s">
        <v>75</v>
      </c>
      <c r="T2975" s="42" t="str">
        <f>VLOOKUP(Tabla1[[#This Row],[AREA]],Hoja1!A:B,2,FALSE)</f>
        <v>10. Personas mayores, familia y servicios sociales</v>
      </c>
      <c r="U2975" s="45" t="s">
        <v>139</v>
      </c>
      <c r="V2975" s="42" t="str">
        <f>VLOOKUP(Tabla1[[#This Row],[PROGRAMA]],Hoja1!A:B,2,FALSE)</f>
        <v>2412. Formación para el empleo</v>
      </c>
      <c r="W2975" s="45">
        <v>22</v>
      </c>
      <c r="X2975" s="45">
        <v>22102</v>
      </c>
    </row>
    <row r="2976" spans="1:24" x14ac:dyDescent="0.25">
      <c r="A2976" s="58">
        <v>220260017118</v>
      </c>
      <c r="B2976" s="59" t="s">
        <v>1359</v>
      </c>
      <c r="C2976" s="60">
        <v>46162</v>
      </c>
      <c r="D2976" s="58">
        <v>22026001601</v>
      </c>
      <c r="E2976" s="59" t="s">
        <v>464</v>
      </c>
      <c r="F2976" s="61">
        <v>-1751.38</v>
      </c>
      <c r="G2976" s="59" t="s">
        <v>1752</v>
      </c>
      <c r="H2976" s="59" t="s">
        <v>4397</v>
      </c>
      <c r="I2976" s="62">
        <v>220</v>
      </c>
      <c r="J2976" s="59" t="s">
        <v>494</v>
      </c>
      <c r="K2976" s="59" t="s">
        <v>494</v>
      </c>
      <c r="L2976" s="59" t="s">
        <v>456</v>
      </c>
      <c r="M2976" s="59" t="s">
        <v>457</v>
      </c>
      <c r="N2976" s="59" t="s">
        <v>458</v>
      </c>
      <c r="O2976" s="65" t="s">
        <v>276</v>
      </c>
      <c r="P2976" s="65" t="s">
        <v>3366</v>
      </c>
      <c r="Q2976" s="45" t="s">
        <v>396</v>
      </c>
      <c r="R2976" s="32" t="s">
        <v>231</v>
      </c>
      <c r="S2976" s="45" t="s">
        <v>75</v>
      </c>
      <c r="T2976" s="42" t="str">
        <f>VLOOKUP(Tabla1[[#This Row],[AREA]],Hoja1!A:B,2,FALSE)</f>
        <v>10. Personas mayores, familia y servicios sociales</v>
      </c>
      <c r="U2976" s="45" t="s">
        <v>132</v>
      </c>
      <c r="V2976" s="42" t="str">
        <f>VLOOKUP(Tabla1[[#This Row],[PROGRAMA]],Hoja1!A:B,2,FALSE)</f>
        <v>2312. Iniciativas sociales</v>
      </c>
      <c r="W2976" s="45">
        <v>22</v>
      </c>
      <c r="X2976" s="45">
        <v>22799</v>
      </c>
    </row>
    <row r="2977" spans="1:24" x14ac:dyDescent="0.25">
      <c r="A2977" s="58">
        <v>220260017110</v>
      </c>
      <c r="B2977" s="59" t="s">
        <v>4398</v>
      </c>
      <c r="C2977" s="60">
        <v>46161</v>
      </c>
      <c r="D2977" s="58">
        <v>22026002170</v>
      </c>
      <c r="E2977" s="59" t="s">
        <v>590</v>
      </c>
      <c r="F2977" s="61">
        <v>-3480.68</v>
      </c>
      <c r="G2977" s="59" t="s">
        <v>3628</v>
      </c>
      <c r="H2977" s="59" t="s">
        <v>3629</v>
      </c>
      <c r="I2977" s="62">
        <v>300</v>
      </c>
      <c r="J2977" s="59" t="s">
        <v>494</v>
      </c>
      <c r="K2977" s="59" t="s">
        <v>494</v>
      </c>
      <c r="L2977" s="59" t="s">
        <v>456</v>
      </c>
      <c r="M2977" s="59" t="s">
        <v>457</v>
      </c>
      <c r="N2977" s="59" t="s">
        <v>458</v>
      </c>
      <c r="O2977" s="65" t="s">
        <v>276</v>
      </c>
      <c r="P2977" s="65" t="s">
        <v>3366</v>
      </c>
      <c r="Q2977" s="45" t="s">
        <v>396</v>
      </c>
      <c r="R2977" s="32" t="s">
        <v>231</v>
      </c>
      <c r="S2977" s="45" t="s">
        <v>262</v>
      </c>
      <c r="T2977" s="42" t="str">
        <f>VLOOKUP(Tabla1[[#This Row],[AREA]],Hoja1!A:B,2,FALSE)</f>
        <v>11. Salud pública y seguridad ciudadana</v>
      </c>
      <c r="U2977" s="45" t="s">
        <v>106</v>
      </c>
      <c r="V2977" s="42" t="str">
        <f>VLOOKUP(Tabla1[[#This Row],[PROGRAMA]],Hoja1!A:B,2,FALSE)</f>
        <v>1321. Policía municipal</v>
      </c>
      <c r="W2977" s="45">
        <v>21</v>
      </c>
      <c r="X2977" s="45">
        <v>213</v>
      </c>
    </row>
    <row r="2978" spans="1:24" x14ac:dyDescent="0.25">
      <c r="A2978" s="58">
        <v>220260019624</v>
      </c>
      <c r="B2978" s="59" t="s">
        <v>485</v>
      </c>
      <c r="C2978" s="60">
        <v>46171</v>
      </c>
      <c r="D2978" s="58">
        <v>22026001177</v>
      </c>
      <c r="E2978" s="59" t="s">
        <v>2455</v>
      </c>
      <c r="F2978" s="61">
        <v>232.95</v>
      </c>
      <c r="G2978" s="59" t="s">
        <v>2473</v>
      </c>
      <c r="H2978" s="59" t="s">
        <v>4399</v>
      </c>
      <c r="I2978" s="62">
        <v>300</v>
      </c>
      <c r="J2978" s="59" t="s">
        <v>1678</v>
      </c>
      <c r="K2978" s="59" t="s">
        <v>455</v>
      </c>
      <c r="L2978" s="59" t="s">
        <v>456</v>
      </c>
      <c r="M2978" s="59" t="s">
        <v>457</v>
      </c>
      <c r="N2978" s="59" t="s">
        <v>458</v>
      </c>
      <c r="O2978" s="65" t="s">
        <v>280</v>
      </c>
      <c r="P2978" s="65" t="s">
        <v>3366</v>
      </c>
      <c r="Q2978" s="45" t="s">
        <v>396</v>
      </c>
      <c r="R2978" s="32" t="s">
        <v>231</v>
      </c>
      <c r="S2978" s="45" t="s">
        <v>72</v>
      </c>
      <c r="T2978" s="42" t="str">
        <f>VLOOKUP(Tabla1[[#This Row],[AREA]],Hoja1!A:B,2,FALSE)</f>
        <v>07. Medio ambiente</v>
      </c>
      <c r="U2978" s="45" t="s">
        <v>126</v>
      </c>
      <c r="V2978" s="42" t="str">
        <f>VLOOKUP(Tabla1[[#This Row],[PROGRAMA]],Hoja1!A:B,2,FALSE)</f>
        <v>1711. Parques y jardines</v>
      </c>
      <c r="W2978" s="45">
        <v>21</v>
      </c>
      <c r="X2978" s="45">
        <v>214</v>
      </c>
    </row>
    <row r="2979" spans="1:24" x14ac:dyDescent="0.25">
      <c r="A2979" s="58">
        <v>220260017112</v>
      </c>
      <c r="B2979" s="59" t="s">
        <v>1359</v>
      </c>
      <c r="C2979" s="60">
        <v>46161</v>
      </c>
      <c r="D2979" s="58">
        <v>22026003086</v>
      </c>
      <c r="E2979" s="59" t="s">
        <v>1651</v>
      </c>
      <c r="F2979" s="61">
        <v>-3485.12</v>
      </c>
      <c r="G2979" s="59" t="s">
        <v>14</v>
      </c>
      <c r="H2979" s="59" t="s">
        <v>3668</v>
      </c>
      <c r="I2979" s="62">
        <v>220</v>
      </c>
      <c r="J2979" s="59" t="s">
        <v>478</v>
      </c>
      <c r="K2979" s="59" t="s">
        <v>478</v>
      </c>
      <c r="L2979" s="59" t="s">
        <v>473</v>
      </c>
      <c r="M2979" s="59" t="s">
        <v>457</v>
      </c>
      <c r="N2979" s="59" t="s">
        <v>458</v>
      </c>
      <c r="O2979" s="65" t="s">
        <v>276</v>
      </c>
      <c r="P2979" s="65" t="s">
        <v>3366</v>
      </c>
      <c r="Q2979" s="45" t="s">
        <v>396</v>
      </c>
      <c r="R2979" s="32" t="s">
        <v>231</v>
      </c>
      <c r="S2979" s="45" t="s">
        <v>75</v>
      </c>
      <c r="T2979" s="42" t="str">
        <f>VLOOKUP(Tabla1[[#This Row],[AREA]],Hoja1!A:B,2,FALSE)</f>
        <v>10. Personas mayores, familia y servicios sociales</v>
      </c>
      <c r="U2979" s="45" t="s">
        <v>139</v>
      </c>
      <c r="V2979" s="42" t="str">
        <f>VLOOKUP(Tabla1[[#This Row],[PROGRAMA]],Hoja1!A:B,2,FALSE)</f>
        <v>2412. Formación para el empleo</v>
      </c>
      <c r="W2979" s="45">
        <v>22</v>
      </c>
      <c r="X2979" s="45">
        <v>22102</v>
      </c>
    </row>
    <row r="2980" spans="1:24" x14ac:dyDescent="0.25">
      <c r="A2980" s="58">
        <v>220260017536</v>
      </c>
      <c r="B2980" s="59" t="s">
        <v>1359</v>
      </c>
      <c r="C2980" s="60">
        <v>46163</v>
      </c>
      <c r="D2980" s="58">
        <v>22026001525</v>
      </c>
      <c r="E2980" s="59" t="s">
        <v>1484</v>
      </c>
      <c r="F2980" s="61">
        <v>-4496.08</v>
      </c>
      <c r="G2980" s="59" t="s">
        <v>1485</v>
      </c>
      <c r="H2980" s="59" t="s">
        <v>1605</v>
      </c>
      <c r="I2980" s="62">
        <v>220</v>
      </c>
      <c r="J2980" s="59" t="s">
        <v>864</v>
      </c>
      <c r="K2980" s="59" t="s">
        <v>864</v>
      </c>
      <c r="L2980" s="59" t="s">
        <v>456</v>
      </c>
      <c r="M2980" s="59" t="s">
        <v>457</v>
      </c>
      <c r="N2980" s="59" t="s">
        <v>474</v>
      </c>
      <c r="O2980" s="65" t="s">
        <v>276</v>
      </c>
      <c r="P2980" s="65" t="s">
        <v>3366</v>
      </c>
      <c r="Q2980" s="45" t="s">
        <v>396</v>
      </c>
      <c r="R2980" s="32" t="s">
        <v>231</v>
      </c>
      <c r="S2980" s="45" t="s">
        <v>70</v>
      </c>
      <c r="T2980" s="42" t="str">
        <f>VLOOKUP(Tabla1[[#This Row],[AREA]],Hoja1!A:B,2,FALSE)</f>
        <v>04. Hacienda, personal y modernización administrativa</v>
      </c>
      <c r="U2980" s="45" t="s">
        <v>209</v>
      </c>
      <c r="V2980" s="42" t="str">
        <f>VLOOKUP(Tabla1[[#This Row],[PROGRAMA]],Hoja1!A:B,2,FALSE)</f>
        <v>9341. Tesorería y recaudación</v>
      </c>
      <c r="W2980" s="45">
        <v>22</v>
      </c>
      <c r="X2980" s="45">
        <v>22699</v>
      </c>
    </row>
    <row r="2981" spans="1:24" x14ac:dyDescent="0.25">
      <c r="A2981" s="58">
        <v>220260017114</v>
      </c>
      <c r="B2981" s="59" t="s">
        <v>1359</v>
      </c>
      <c r="C2981" s="60">
        <v>46161</v>
      </c>
      <c r="D2981" s="58">
        <v>22026001603</v>
      </c>
      <c r="E2981" s="59" t="s">
        <v>464</v>
      </c>
      <c r="F2981" s="61">
        <v>-4523.2</v>
      </c>
      <c r="G2981" s="59" t="s">
        <v>1012</v>
      </c>
      <c r="H2981" s="59" t="s">
        <v>4400</v>
      </c>
      <c r="I2981" s="62">
        <v>220</v>
      </c>
      <c r="J2981" s="59" t="s">
        <v>1014</v>
      </c>
      <c r="K2981" s="59" t="s">
        <v>558</v>
      </c>
      <c r="L2981" s="59" t="s">
        <v>456</v>
      </c>
      <c r="M2981" s="59" t="s">
        <v>457</v>
      </c>
      <c r="N2981" s="59" t="s">
        <v>458</v>
      </c>
      <c r="O2981" s="65" t="s">
        <v>276</v>
      </c>
      <c r="P2981" s="65" t="s">
        <v>3366</v>
      </c>
      <c r="Q2981" s="45" t="s">
        <v>396</v>
      </c>
      <c r="R2981" s="32" t="s">
        <v>231</v>
      </c>
      <c r="S2981" s="45" t="s">
        <v>75</v>
      </c>
      <c r="T2981" s="42" t="str">
        <f>VLOOKUP(Tabla1[[#This Row],[AREA]],Hoja1!A:B,2,FALSE)</f>
        <v>10. Personas mayores, familia y servicios sociales</v>
      </c>
      <c r="U2981" s="45" t="s">
        <v>132</v>
      </c>
      <c r="V2981" s="42" t="str">
        <f>VLOOKUP(Tabla1[[#This Row],[PROGRAMA]],Hoja1!A:B,2,FALSE)</f>
        <v>2312. Iniciativas sociales</v>
      </c>
      <c r="W2981" s="45">
        <v>22</v>
      </c>
      <c r="X2981" s="45">
        <v>22799</v>
      </c>
    </row>
    <row r="2982" spans="1:24" x14ac:dyDescent="0.25">
      <c r="A2982" s="58">
        <v>220260016364</v>
      </c>
      <c r="B2982" s="59" t="s">
        <v>1359</v>
      </c>
      <c r="C2982" s="60">
        <v>46157</v>
      </c>
      <c r="D2982" s="58">
        <v>22026001723</v>
      </c>
      <c r="E2982" s="59" t="s">
        <v>883</v>
      </c>
      <c r="F2982" s="61">
        <v>-4954.96</v>
      </c>
      <c r="G2982" s="59" t="s">
        <v>884</v>
      </c>
      <c r="H2982" s="59" t="s">
        <v>4401</v>
      </c>
      <c r="I2982" s="62">
        <v>220</v>
      </c>
      <c r="J2982" s="59" t="s">
        <v>494</v>
      </c>
      <c r="K2982" s="59" t="s">
        <v>494</v>
      </c>
      <c r="L2982" s="59" t="s">
        <v>463</v>
      </c>
      <c r="M2982" s="59" t="s">
        <v>457</v>
      </c>
      <c r="N2982" s="59" t="s">
        <v>458</v>
      </c>
      <c r="O2982" s="65" t="s">
        <v>276</v>
      </c>
      <c r="P2982" s="65" t="s">
        <v>3366</v>
      </c>
      <c r="Q2982" s="45" t="s">
        <v>396</v>
      </c>
      <c r="R2982" s="32" t="s">
        <v>231</v>
      </c>
      <c r="S2982" s="45" t="s">
        <v>72</v>
      </c>
      <c r="T2982" s="42" t="str">
        <f>VLOOKUP(Tabla1[[#This Row],[AREA]],Hoja1!A:B,2,FALSE)</f>
        <v>07. Medio ambiente</v>
      </c>
      <c r="U2982" s="45" t="s">
        <v>124</v>
      </c>
      <c r="V2982" s="42" t="str">
        <f>VLOOKUP(Tabla1[[#This Row],[PROGRAMA]],Hoja1!A:B,2,FALSE)</f>
        <v>1701. Dirección del área de medio ambiente</v>
      </c>
      <c r="W2982" s="45">
        <v>22</v>
      </c>
      <c r="X2982" s="45">
        <v>22102</v>
      </c>
    </row>
    <row r="2983" spans="1:24" x14ac:dyDescent="0.25">
      <c r="A2983" s="58">
        <v>220260012860</v>
      </c>
      <c r="B2983" s="59" t="s">
        <v>1359</v>
      </c>
      <c r="C2983" s="60">
        <v>46134</v>
      </c>
      <c r="D2983" s="58">
        <v>22026001479</v>
      </c>
      <c r="E2983" s="59" t="s">
        <v>1651</v>
      </c>
      <c r="F2983" s="61">
        <v>-6970.19</v>
      </c>
      <c r="G2983" s="59" t="s">
        <v>14</v>
      </c>
      <c r="H2983" s="59" t="s">
        <v>4402</v>
      </c>
      <c r="I2983" s="62">
        <v>220</v>
      </c>
      <c r="J2983" s="59" t="s">
        <v>478</v>
      </c>
      <c r="K2983" s="59" t="s">
        <v>478</v>
      </c>
      <c r="L2983" s="59" t="s">
        <v>473</v>
      </c>
      <c r="M2983" s="59" t="s">
        <v>457</v>
      </c>
      <c r="N2983" s="59" t="s">
        <v>458</v>
      </c>
      <c r="O2983" s="65" t="s">
        <v>276</v>
      </c>
      <c r="P2983" s="65" t="s">
        <v>3366</v>
      </c>
      <c r="Q2983" s="45" t="s">
        <v>396</v>
      </c>
      <c r="R2983" s="32" t="s">
        <v>231</v>
      </c>
      <c r="S2983" s="45" t="s">
        <v>75</v>
      </c>
      <c r="T2983" s="42" t="str">
        <f>VLOOKUP(Tabla1[[#This Row],[AREA]],Hoja1!A:B,2,FALSE)</f>
        <v>10. Personas mayores, familia y servicios sociales</v>
      </c>
      <c r="U2983" s="45" t="s">
        <v>139</v>
      </c>
      <c r="V2983" s="42" t="str">
        <f>VLOOKUP(Tabla1[[#This Row],[PROGRAMA]],Hoja1!A:B,2,FALSE)</f>
        <v>2412. Formación para el empleo</v>
      </c>
      <c r="W2983" s="45">
        <v>22</v>
      </c>
      <c r="X2983" s="45">
        <v>22102</v>
      </c>
    </row>
    <row r="2984" spans="1:24" x14ac:dyDescent="0.25">
      <c r="A2984" s="58">
        <v>220260017111</v>
      </c>
      <c r="B2984" s="59" t="s">
        <v>1359</v>
      </c>
      <c r="C2984" s="60">
        <v>46161</v>
      </c>
      <c r="D2984" s="58">
        <v>22026001675</v>
      </c>
      <c r="E2984" s="59" t="s">
        <v>2046</v>
      </c>
      <c r="F2984" s="61">
        <v>-8117.57</v>
      </c>
      <c r="G2984" s="59" t="s">
        <v>314</v>
      </c>
      <c r="H2984" s="59" t="s">
        <v>4403</v>
      </c>
      <c r="I2984" s="62">
        <v>220</v>
      </c>
      <c r="J2984" s="59" t="s">
        <v>527</v>
      </c>
      <c r="K2984" s="59" t="s">
        <v>1703</v>
      </c>
      <c r="L2984" s="59" t="s">
        <v>473</v>
      </c>
      <c r="M2984" s="59" t="s">
        <v>457</v>
      </c>
      <c r="N2984" s="59" t="s">
        <v>458</v>
      </c>
      <c r="O2984" s="65" t="s">
        <v>276</v>
      </c>
      <c r="P2984" s="65" t="s">
        <v>3366</v>
      </c>
      <c r="Q2984" s="45" t="s">
        <v>396</v>
      </c>
      <c r="R2984" s="32" t="s">
        <v>231</v>
      </c>
      <c r="S2984" s="45" t="s">
        <v>75</v>
      </c>
      <c r="T2984" s="42" t="str">
        <f>VLOOKUP(Tabla1[[#This Row],[AREA]],Hoja1!A:B,2,FALSE)</f>
        <v>10. Personas mayores, familia y servicios sociales</v>
      </c>
      <c r="U2984" s="45" t="s">
        <v>139</v>
      </c>
      <c r="V2984" s="42" t="str">
        <f>VLOOKUP(Tabla1[[#This Row],[PROGRAMA]],Hoja1!A:B,2,FALSE)</f>
        <v>2412. Formación para el empleo</v>
      </c>
      <c r="W2984" s="45">
        <v>22</v>
      </c>
      <c r="X2984" s="45">
        <v>22100</v>
      </c>
    </row>
    <row r="2985" spans="1:24" x14ac:dyDescent="0.25">
      <c r="A2985" s="58">
        <v>220260017117</v>
      </c>
      <c r="B2985" s="59" t="s">
        <v>1359</v>
      </c>
      <c r="C2985" s="60">
        <v>46162</v>
      </c>
      <c r="D2985" s="58">
        <v>22026001600</v>
      </c>
      <c r="E2985" s="59" t="s">
        <v>464</v>
      </c>
      <c r="F2985" s="61">
        <v>-12259.7</v>
      </c>
      <c r="G2985" s="59" t="s">
        <v>1752</v>
      </c>
      <c r="H2985" s="59" t="s">
        <v>4404</v>
      </c>
      <c r="I2985" s="62">
        <v>220</v>
      </c>
      <c r="J2985" s="59" t="s">
        <v>494</v>
      </c>
      <c r="K2985" s="59" t="s">
        <v>494</v>
      </c>
      <c r="L2985" s="59" t="s">
        <v>456</v>
      </c>
      <c r="M2985" s="59" t="s">
        <v>457</v>
      </c>
      <c r="N2985" s="59" t="s">
        <v>458</v>
      </c>
      <c r="O2985" s="65" t="s">
        <v>276</v>
      </c>
      <c r="P2985" s="65" t="s">
        <v>3366</v>
      </c>
      <c r="Q2985" s="45" t="s">
        <v>396</v>
      </c>
      <c r="R2985" s="32" t="s">
        <v>231</v>
      </c>
      <c r="S2985" s="45" t="s">
        <v>75</v>
      </c>
      <c r="T2985" s="42" t="str">
        <f>VLOOKUP(Tabla1[[#This Row],[AREA]],Hoja1!A:B,2,FALSE)</f>
        <v>10. Personas mayores, familia y servicios sociales</v>
      </c>
      <c r="U2985" s="45" t="s">
        <v>132</v>
      </c>
      <c r="V2985" s="42" t="str">
        <f>VLOOKUP(Tabla1[[#This Row],[PROGRAMA]],Hoja1!A:B,2,FALSE)</f>
        <v>2312. Iniciativas sociales</v>
      </c>
      <c r="W2985" s="45">
        <v>22</v>
      </c>
      <c r="X2985" s="45">
        <v>22799</v>
      </c>
    </row>
    <row r="2986" spans="1:24" x14ac:dyDescent="0.25">
      <c r="A2986" s="58">
        <v>220260017110</v>
      </c>
      <c r="B2986" s="59" t="s">
        <v>4398</v>
      </c>
      <c r="C2986" s="60">
        <v>46161</v>
      </c>
      <c r="D2986" s="58">
        <v>22026002167</v>
      </c>
      <c r="E2986" s="59" t="s">
        <v>590</v>
      </c>
      <c r="F2986" s="61">
        <v>-15199.52</v>
      </c>
      <c r="G2986" s="59" t="s">
        <v>3628</v>
      </c>
      <c r="H2986" s="59" t="s">
        <v>3629</v>
      </c>
      <c r="I2986" s="62">
        <v>300</v>
      </c>
      <c r="J2986" s="59" t="s">
        <v>494</v>
      </c>
      <c r="K2986" s="59" t="s">
        <v>494</v>
      </c>
      <c r="L2986" s="59" t="s">
        <v>456</v>
      </c>
      <c r="M2986" s="59" t="s">
        <v>457</v>
      </c>
      <c r="N2986" s="59" t="s">
        <v>458</v>
      </c>
      <c r="O2986" s="65" t="s">
        <v>276</v>
      </c>
      <c r="P2986" s="65" t="s">
        <v>3366</v>
      </c>
      <c r="Q2986" s="45" t="s">
        <v>396</v>
      </c>
      <c r="R2986" s="32" t="s">
        <v>231</v>
      </c>
      <c r="S2986" s="45" t="s">
        <v>262</v>
      </c>
      <c r="T2986" s="42" t="str">
        <f>VLOOKUP(Tabla1[[#This Row],[AREA]],Hoja1!A:B,2,FALSE)</f>
        <v>11. Salud pública y seguridad ciudadana</v>
      </c>
      <c r="U2986" s="45" t="s">
        <v>106</v>
      </c>
      <c r="V2986" s="42" t="str">
        <f>VLOOKUP(Tabla1[[#This Row],[PROGRAMA]],Hoja1!A:B,2,FALSE)</f>
        <v>1321. Policía municipal</v>
      </c>
      <c r="W2986" s="45">
        <v>21</v>
      </c>
      <c r="X2986" s="45">
        <v>213</v>
      </c>
    </row>
    <row r="2987" spans="1:24" x14ac:dyDescent="0.25">
      <c r="A2987" s="58">
        <v>220260011530</v>
      </c>
      <c r="B2987" s="59" t="s">
        <v>1359</v>
      </c>
      <c r="C2987" s="60">
        <v>46121</v>
      </c>
      <c r="D2987" s="58">
        <v>22026001277</v>
      </c>
      <c r="E2987" s="59" t="s">
        <v>1176</v>
      </c>
      <c r="F2987" s="61">
        <v>-19346.150000000001</v>
      </c>
      <c r="G2987" s="59" t="s">
        <v>34</v>
      </c>
      <c r="H2987" s="59" t="s">
        <v>4405</v>
      </c>
      <c r="I2987" s="62">
        <v>220</v>
      </c>
      <c r="J2987" s="59" t="s">
        <v>455</v>
      </c>
      <c r="K2987" s="59" t="s">
        <v>455</v>
      </c>
      <c r="L2987" s="59" t="s">
        <v>456</v>
      </c>
      <c r="M2987" s="59" t="s">
        <v>457</v>
      </c>
      <c r="N2987" s="59" t="s">
        <v>458</v>
      </c>
      <c r="O2987" s="65" t="s">
        <v>276</v>
      </c>
      <c r="P2987" s="65" t="s">
        <v>3366</v>
      </c>
      <c r="Q2987" s="45" t="s">
        <v>396</v>
      </c>
      <c r="R2987" s="32" t="s">
        <v>231</v>
      </c>
      <c r="S2987" s="45" t="s">
        <v>75</v>
      </c>
      <c r="T2987" s="42" t="str">
        <f>VLOOKUP(Tabla1[[#This Row],[AREA]],Hoja1!A:B,2,FALSE)</f>
        <v>10. Personas mayores, familia y servicios sociales</v>
      </c>
      <c r="U2987" s="45" t="s">
        <v>139</v>
      </c>
      <c r="V2987" s="42" t="str">
        <f>VLOOKUP(Tabla1[[#This Row],[PROGRAMA]],Hoja1!A:B,2,FALSE)</f>
        <v>2412. Formación para el empleo</v>
      </c>
      <c r="W2987" s="45">
        <v>22</v>
      </c>
      <c r="X2987" s="45">
        <v>22700</v>
      </c>
    </row>
    <row r="2988" spans="1:24" x14ac:dyDescent="0.25">
      <c r="A2988" s="58">
        <v>220260017119</v>
      </c>
      <c r="B2988" s="59" t="s">
        <v>1359</v>
      </c>
      <c r="C2988" s="60">
        <v>46162</v>
      </c>
      <c r="D2988" s="58">
        <v>22026001134</v>
      </c>
      <c r="E2988" s="59" t="s">
        <v>1690</v>
      </c>
      <c r="F2988" s="61">
        <v>-30500</v>
      </c>
      <c r="G2988" s="59" t="s">
        <v>1691</v>
      </c>
      <c r="H2988" s="59" t="s">
        <v>4406</v>
      </c>
      <c r="I2988" s="62">
        <v>220</v>
      </c>
      <c r="J2988" s="59" t="s">
        <v>1693</v>
      </c>
      <c r="K2988" s="59" t="s">
        <v>908</v>
      </c>
      <c r="L2988" s="59" t="s">
        <v>473</v>
      </c>
      <c r="M2988" s="59" t="s">
        <v>457</v>
      </c>
      <c r="N2988" s="59" t="s">
        <v>458</v>
      </c>
      <c r="O2988" s="65" t="s">
        <v>276</v>
      </c>
      <c r="P2988" s="65" t="s">
        <v>3366</v>
      </c>
      <c r="Q2988" s="45" t="s">
        <v>396</v>
      </c>
      <c r="R2988" s="32" t="s">
        <v>231</v>
      </c>
      <c r="S2988" s="45" t="s">
        <v>262</v>
      </c>
      <c r="T2988" s="42" t="str">
        <f>VLOOKUP(Tabla1[[#This Row],[AREA]],Hoja1!A:B,2,FALSE)</f>
        <v>11. Salud pública y seguridad ciudadana</v>
      </c>
      <c r="U2988" s="45" t="s">
        <v>121</v>
      </c>
      <c r="V2988" s="42" t="str">
        <f>VLOOKUP(Tabla1[[#This Row],[PROGRAMA]],Hoja1!A:B,2,FALSE)</f>
        <v>1631. Limpieza viaria</v>
      </c>
      <c r="W2988" s="45">
        <v>22</v>
      </c>
      <c r="X2988" s="45">
        <v>22110</v>
      </c>
    </row>
    <row r="2989" spans="1:24" x14ac:dyDescent="0.25">
      <c r="A2989" s="58">
        <v>220260017116</v>
      </c>
      <c r="B2989" s="59" t="s">
        <v>1359</v>
      </c>
      <c r="C2989" s="60">
        <v>46161</v>
      </c>
      <c r="D2989" s="58">
        <v>22026001380</v>
      </c>
      <c r="E2989" s="59" t="s">
        <v>771</v>
      </c>
      <c r="F2989" s="61">
        <v>-54548.55</v>
      </c>
      <c r="G2989" s="59" t="s">
        <v>1455</v>
      </c>
      <c r="H2989" s="59" t="s">
        <v>4407</v>
      </c>
      <c r="I2989" s="62">
        <v>220</v>
      </c>
      <c r="J2989" s="59" t="s">
        <v>455</v>
      </c>
      <c r="K2989" s="59" t="s">
        <v>455</v>
      </c>
      <c r="L2989" s="59" t="s">
        <v>456</v>
      </c>
      <c r="M2989" s="59" t="s">
        <v>457</v>
      </c>
      <c r="N2989" s="59" t="s">
        <v>458</v>
      </c>
      <c r="O2989" s="65" t="s">
        <v>276</v>
      </c>
      <c r="P2989" s="65" t="s">
        <v>3366</v>
      </c>
      <c r="Q2989" s="45" t="s">
        <v>396</v>
      </c>
      <c r="R2989" s="32" t="s">
        <v>231</v>
      </c>
      <c r="S2989" s="45" t="s">
        <v>69</v>
      </c>
      <c r="T2989" s="42" t="str">
        <f>VLOOKUP(Tabla1[[#This Row],[AREA]],Hoja1!A:B,2,FALSE)</f>
        <v>03. Participación ciudadana y deportes</v>
      </c>
      <c r="U2989" s="45" t="s">
        <v>192</v>
      </c>
      <c r="V2989" s="42" t="str">
        <f>VLOOKUP(Tabla1[[#This Row],[PROGRAMA]],Hoja1!A:B,2,FALSE)</f>
        <v>9241. Participación ciudadana</v>
      </c>
      <c r="W2989" s="45">
        <v>22</v>
      </c>
      <c r="X2989" s="45">
        <v>22799</v>
      </c>
    </row>
    <row r="2990" spans="1:24" x14ac:dyDescent="0.25">
      <c r="A2990" s="58">
        <v>220260018191</v>
      </c>
      <c r="B2990" s="59" t="s">
        <v>485</v>
      </c>
      <c r="C2990" s="60">
        <v>46168</v>
      </c>
      <c r="D2990" s="58">
        <v>22026000868</v>
      </c>
      <c r="E2990" s="59" t="s">
        <v>1199</v>
      </c>
      <c r="F2990" s="61">
        <v>24.25</v>
      </c>
      <c r="G2990" s="59" t="s">
        <v>887</v>
      </c>
      <c r="H2990" s="59" t="s">
        <v>4408</v>
      </c>
      <c r="I2990" s="62">
        <v>300</v>
      </c>
      <c r="J2990" s="59" t="s">
        <v>455</v>
      </c>
      <c r="K2990" s="59" t="s">
        <v>455</v>
      </c>
      <c r="L2990" s="59" t="s">
        <v>473</v>
      </c>
      <c r="M2990" s="59" t="s">
        <v>457</v>
      </c>
      <c r="N2990" s="59" t="s">
        <v>458</v>
      </c>
      <c r="O2990" s="65" t="s">
        <v>280</v>
      </c>
      <c r="P2990" s="65" t="s">
        <v>3366</v>
      </c>
      <c r="Q2990" s="45" t="s">
        <v>396</v>
      </c>
      <c r="R2990" s="32" t="s">
        <v>231</v>
      </c>
      <c r="S2990" s="45" t="s">
        <v>68</v>
      </c>
      <c r="T2990" s="42" t="str">
        <f>VLOOKUP(Tabla1[[#This Row],[AREA]],Hoja1!A:B,2,FALSE)</f>
        <v>02. Urbanismo y vivienda</v>
      </c>
      <c r="U2990" s="45" t="s">
        <v>197</v>
      </c>
      <c r="V2990" s="42" t="str">
        <f>VLOOKUP(Tabla1[[#This Row],[PROGRAMA]],Hoja1!A:B,2,FALSE)</f>
        <v>9332. Mantenimiento de edificios e instalaciones municipales</v>
      </c>
      <c r="W2990" s="45">
        <v>21</v>
      </c>
      <c r="X2990" s="45">
        <v>212</v>
      </c>
    </row>
    <row r="2991" spans="1:24" x14ac:dyDescent="0.25">
      <c r="A2991" s="58">
        <v>220260016053</v>
      </c>
      <c r="B2991" s="59" t="s">
        <v>451</v>
      </c>
      <c r="C2991" s="60">
        <v>46156</v>
      </c>
      <c r="D2991" s="58">
        <v>22026003776</v>
      </c>
      <c r="E2991" s="59" t="s">
        <v>517</v>
      </c>
      <c r="F2991" s="61">
        <v>24</v>
      </c>
      <c r="G2991" s="59" t="s">
        <v>4409</v>
      </c>
      <c r="H2991" s="59" t="s">
        <v>4410</v>
      </c>
      <c r="I2991" s="62">
        <v>220</v>
      </c>
      <c r="J2991" s="59" t="s">
        <v>494</v>
      </c>
      <c r="K2991" s="59" t="s">
        <v>494</v>
      </c>
      <c r="L2991" s="59" t="s">
        <v>473</v>
      </c>
      <c r="M2991" s="59" t="s">
        <v>467</v>
      </c>
      <c r="N2991" s="59" t="s">
        <v>468</v>
      </c>
      <c r="O2991" s="65" t="s">
        <v>281</v>
      </c>
      <c r="P2991" s="65" t="s">
        <v>3366</v>
      </c>
      <c r="Q2991" s="45" t="s">
        <v>396</v>
      </c>
      <c r="R2991" s="32" t="s">
        <v>231</v>
      </c>
      <c r="S2991" s="45" t="s">
        <v>71</v>
      </c>
      <c r="T2991" s="42" t="str">
        <f>VLOOKUP(Tabla1[[#This Row],[AREA]],Hoja1!A:B,2,FALSE)</f>
        <v>06. Educación y cultura</v>
      </c>
      <c r="U2991" s="45" t="s">
        <v>153</v>
      </c>
      <c r="V2991" s="42" t="str">
        <f>VLOOKUP(Tabla1[[#This Row],[PROGRAMA]],Hoja1!A:B,2,FALSE)</f>
        <v>3321. Bibliotecas públicas</v>
      </c>
      <c r="W2991" s="45">
        <v>22</v>
      </c>
      <c r="X2991" s="45">
        <v>22001</v>
      </c>
    </row>
    <row r="2992" spans="1:24" x14ac:dyDescent="0.25">
      <c r="A2992" s="58">
        <v>220260010817</v>
      </c>
      <c r="B2992" s="59" t="s">
        <v>1359</v>
      </c>
      <c r="C2992" s="60">
        <v>46118</v>
      </c>
      <c r="D2992" s="58">
        <v>22026001161</v>
      </c>
      <c r="E2992" s="59" t="s">
        <v>958</v>
      </c>
      <c r="F2992" s="61">
        <v>-246853.7</v>
      </c>
      <c r="G2992" s="59" t="s">
        <v>1334</v>
      </c>
      <c r="H2992" s="59" t="s">
        <v>4411</v>
      </c>
      <c r="I2992" s="62">
        <v>220</v>
      </c>
      <c r="J2992" s="59" t="s">
        <v>494</v>
      </c>
      <c r="K2992" s="59" t="s">
        <v>494</v>
      </c>
      <c r="L2992" s="59" t="s">
        <v>456</v>
      </c>
      <c r="M2992" s="59" t="s">
        <v>457</v>
      </c>
      <c r="N2992" s="59" t="s">
        <v>458</v>
      </c>
      <c r="O2992" s="65" t="s">
        <v>276</v>
      </c>
      <c r="P2992" s="65" t="s">
        <v>3366</v>
      </c>
      <c r="Q2992" s="45" t="s">
        <v>396</v>
      </c>
      <c r="R2992" s="32" t="s">
        <v>231</v>
      </c>
      <c r="S2992" s="45" t="s">
        <v>262</v>
      </c>
      <c r="T2992" s="42" t="str">
        <f>VLOOKUP(Tabla1[[#This Row],[AREA]],Hoja1!A:B,2,FALSE)</f>
        <v>11. Salud pública y seguridad ciudadana</v>
      </c>
      <c r="U2992" s="45" t="s">
        <v>118</v>
      </c>
      <c r="V2992" s="42" t="str">
        <f>VLOOKUP(Tabla1[[#This Row],[PROGRAMA]],Hoja1!A:B,2,FALSE)</f>
        <v>1621. Recogida de residuos</v>
      </c>
      <c r="W2992" s="45">
        <v>22</v>
      </c>
      <c r="X2992" s="45">
        <v>22700</v>
      </c>
    </row>
    <row r="2993" spans="1:24" x14ac:dyDescent="0.25">
      <c r="A2993" s="58">
        <v>220260012323</v>
      </c>
      <c r="B2993" s="59" t="s">
        <v>485</v>
      </c>
      <c r="C2993" s="60">
        <v>46132</v>
      </c>
      <c r="D2993" s="58">
        <v>22026000868</v>
      </c>
      <c r="E2993" s="59" t="s">
        <v>1199</v>
      </c>
      <c r="F2993" s="61">
        <v>22.88</v>
      </c>
      <c r="G2993" s="59" t="s">
        <v>2058</v>
      </c>
      <c r="H2993" s="59" t="s">
        <v>4412</v>
      </c>
      <c r="I2993" s="62">
        <v>300</v>
      </c>
      <c r="J2993" s="59" t="s">
        <v>455</v>
      </c>
      <c r="K2993" s="59" t="s">
        <v>455</v>
      </c>
      <c r="L2993" s="59" t="s">
        <v>473</v>
      </c>
      <c r="M2993" s="59" t="s">
        <v>457</v>
      </c>
      <c r="N2993" s="59" t="s">
        <v>458</v>
      </c>
      <c r="O2993" s="65" t="s">
        <v>280</v>
      </c>
      <c r="P2993" s="65" t="s">
        <v>3366</v>
      </c>
      <c r="Q2993" s="45" t="s">
        <v>396</v>
      </c>
      <c r="R2993" s="32" t="s">
        <v>231</v>
      </c>
      <c r="S2993" s="45" t="s">
        <v>68</v>
      </c>
      <c r="T2993" s="42" t="str">
        <f>VLOOKUP(Tabla1[[#This Row],[AREA]],Hoja1!A:B,2,FALSE)</f>
        <v>02. Urbanismo y vivienda</v>
      </c>
      <c r="U2993" s="45" t="s">
        <v>197</v>
      </c>
      <c r="V2993" s="42" t="str">
        <f>VLOOKUP(Tabla1[[#This Row],[PROGRAMA]],Hoja1!A:B,2,FALSE)</f>
        <v>9332. Mantenimiento de edificios e instalaciones municipales</v>
      </c>
      <c r="W2993" s="45">
        <v>21</v>
      </c>
      <c r="X2993" s="45">
        <v>212</v>
      </c>
    </row>
    <row r="2994" spans="1:24" x14ac:dyDescent="0.25">
      <c r="A2994" s="58">
        <v>220260018177</v>
      </c>
      <c r="B2994" s="59" t="s">
        <v>485</v>
      </c>
      <c r="C2994" s="60">
        <v>46168</v>
      </c>
      <c r="D2994" s="58">
        <v>22026000868</v>
      </c>
      <c r="E2994" s="59" t="s">
        <v>1199</v>
      </c>
      <c r="F2994" s="61">
        <v>18.829999999999998</v>
      </c>
      <c r="G2994" s="59" t="s">
        <v>1403</v>
      </c>
      <c r="H2994" s="59" t="s">
        <v>4413</v>
      </c>
      <c r="I2994" s="62">
        <v>300</v>
      </c>
      <c r="J2994" s="59" t="s">
        <v>455</v>
      </c>
      <c r="K2994" s="59" t="s">
        <v>455</v>
      </c>
      <c r="L2994" s="59" t="s">
        <v>473</v>
      </c>
      <c r="M2994" s="59" t="s">
        <v>457</v>
      </c>
      <c r="N2994" s="59" t="s">
        <v>458</v>
      </c>
      <c r="O2994" s="65" t="s">
        <v>280</v>
      </c>
      <c r="P2994" s="65" t="s">
        <v>3366</v>
      </c>
      <c r="Q2994" s="45" t="s">
        <v>396</v>
      </c>
      <c r="R2994" s="32" t="s">
        <v>231</v>
      </c>
      <c r="S2994" s="45" t="s">
        <v>68</v>
      </c>
      <c r="T2994" s="42" t="str">
        <f>VLOOKUP(Tabla1[[#This Row],[AREA]],Hoja1!A:B,2,FALSE)</f>
        <v>02. Urbanismo y vivienda</v>
      </c>
      <c r="U2994" s="45" t="s">
        <v>197</v>
      </c>
      <c r="V2994" s="42" t="str">
        <f>VLOOKUP(Tabla1[[#This Row],[PROGRAMA]],Hoja1!A:B,2,FALSE)</f>
        <v>9332. Mantenimiento de edificios e instalaciones municipales</v>
      </c>
      <c r="W2994" s="45">
        <v>21</v>
      </c>
      <c r="X2994" s="45">
        <v>212</v>
      </c>
    </row>
    <row r="2995" spans="1:24" x14ac:dyDescent="0.25">
      <c r="A2995" s="58">
        <v>220260011104</v>
      </c>
      <c r="B2995" s="59" t="s">
        <v>451</v>
      </c>
      <c r="C2995" s="60">
        <v>46120</v>
      </c>
      <c r="D2995" s="58">
        <v>22026003088</v>
      </c>
      <c r="E2995" s="59" t="s">
        <v>1429</v>
      </c>
      <c r="F2995" s="61">
        <v>18.149999999999999</v>
      </c>
      <c r="G2995" s="59" t="s">
        <v>50</v>
      </c>
      <c r="H2995" s="59" t="s">
        <v>4414</v>
      </c>
      <c r="I2995" s="62">
        <v>220</v>
      </c>
      <c r="J2995" s="59" t="s">
        <v>455</v>
      </c>
      <c r="K2995" s="59" t="s">
        <v>455</v>
      </c>
      <c r="L2995" s="59" t="s">
        <v>456</v>
      </c>
      <c r="M2995" s="59" t="s">
        <v>467</v>
      </c>
      <c r="N2995" s="59" t="s">
        <v>468</v>
      </c>
      <c r="O2995" s="65" t="s">
        <v>281</v>
      </c>
      <c r="P2995" s="65" t="s">
        <v>3366</v>
      </c>
      <c r="Q2995" s="45" t="s">
        <v>396</v>
      </c>
      <c r="R2995" s="32" t="s">
        <v>231</v>
      </c>
      <c r="S2995" s="45" t="s">
        <v>75</v>
      </c>
      <c r="T2995" s="42" t="str">
        <f>VLOOKUP(Tabla1[[#This Row],[AREA]],Hoja1!A:B,2,FALSE)</f>
        <v>10. Personas mayores, familia y servicios sociales</v>
      </c>
      <c r="U2995" s="45" t="s">
        <v>136</v>
      </c>
      <c r="V2995" s="42" t="str">
        <f>VLOOKUP(Tabla1[[#This Row],[PROGRAMA]],Hoja1!A:B,2,FALSE)</f>
        <v>2315. Políticas de Igualdad e infancia</v>
      </c>
      <c r="W2995" s="45">
        <v>22</v>
      </c>
      <c r="X2995" s="45">
        <v>22611</v>
      </c>
    </row>
    <row r="2996" spans="1:24" x14ac:dyDescent="0.25">
      <c r="A2996" s="58">
        <v>220260017512</v>
      </c>
      <c r="B2996" s="59" t="s">
        <v>451</v>
      </c>
      <c r="C2996" s="60">
        <v>46162</v>
      </c>
      <c r="D2996" s="58">
        <v>22026003814</v>
      </c>
      <c r="E2996" s="59" t="s">
        <v>3070</v>
      </c>
      <c r="F2996" s="61">
        <v>18.149999999999999</v>
      </c>
      <c r="G2996" s="59" t="s">
        <v>50</v>
      </c>
      <c r="H2996" s="59" t="s">
        <v>4415</v>
      </c>
      <c r="I2996" s="62">
        <v>220</v>
      </c>
      <c r="J2996" s="59" t="s">
        <v>455</v>
      </c>
      <c r="K2996" s="59" t="s">
        <v>455</v>
      </c>
      <c r="L2996" s="59" t="s">
        <v>456</v>
      </c>
      <c r="M2996" s="59" t="s">
        <v>467</v>
      </c>
      <c r="N2996" s="59" t="s">
        <v>468</v>
      </c>
      <c r="O2996" s="65" t="s">
        <v>281</v>
      </c>
      <c r="P2996" s="65" t="s">
        <v>3366</v>
      </c>
      <c r="Q2996" s="45" t="s">
        <v>396</v>
      </c>
      <c r="R2996" s="32" t="s">
        <v>231</v>
      </c>
      <c r="S2996" s="45" t="s">
        <v>75</v>
      </c>
      <c r="T2996" s="42" t="str">
        <f>VLOOKUP(Tabla1[[#This Row],[AREA]],Hoja1!A:B,2,FALSE)</f>
        <v>10. Personas mayores, familia y servicios sociales</v>
      </c>
      <c r="U2996" s="45" t="s">
        <v>135</v>
      </c>
      <c r="V2996" s="42" t="str">
        <f>VLOOKUP(Tabla1[[#This Row],[PROGRAMA]],Hoja1!A:B,2,FALSE)</f>
        <v>2314. Centro de programas juveniles</v>
      </c>
      <c r="W2996" s="45">
        <v>22</v>
      </c>
      <c r="X2996" s="45">
        <v>22699</v>
      </c>
    </row>
    <row r="2997" spans="1:24" x14ac:dyDescent="0.25">
      <c r="A2997" s="58">
        <v>220260018183</v>
      </c>
      <c r="B2997" s="59" t="s">
        <v>485</v>
      </c>
      <c r="C2997" s="60">
        <v>46168</v>
      </c>
      <c r="D2997" s="58">
        <v>22026000868</v>
      </c>
      <c r="E2997" s="59" t="s">
        <v>1199</v>
      </c>
      <c r="F2997" s="61">
        <v>16.059999999999999</v>
      </c>
      <c r="G2997" s="59" t="s">
        <v>1403</v>
      </c>
      <c r="H2997" s="59" t="s">
        <v>4416</v>
      </c>
      <c r="I2997" s="62">
        <v>300</v>
      </c>
      <c r="J2997" s="59" t="s">
        <v>455</v>
      </c>
      <c r="K2997" s="59" t="s">
        <v>455</v>
      </c>
      <c r="L2997" s="59" t="s">
        <v>473</v>
      </c>
      <c r="M2997" s="59" t="s">
        <v>457</v>
      </c>
      <c r="N2997" s="59" t="s">
        <v>458</v>
      </c>
      <c r="O2997" s="65" t="s">
        <v>280</v>
      </c>
      <c r="P2997" s="65" t="s">
        <v>3366</v>
      </c>
      <c r="Q2997" s="45" t="s">
        <v>396</v>
      </c>
      <c r="R2997" s="32" t="s">
        <v>231</v>
      </c>
      <c r="S2997" s="45" t="s">
        <v>68</v>
      </c>
      <c r="T2997" s="42" t="str">
        <f>VLOOKUP(Tabla1[[#This Row],[AREA]],Hoja1!A:B,2,FALSE)</f>
        <v>02. Urbanismo y vivienda</v>
      </c>
      <c r="U2997" s="45" t="s">
        <v>197</v>
      </c>
      <c r="V2997" s="42" t="str">
        <f>VLOOKUP(Tabla1[[#This Row],[PROGRAMA]],Hoja1!A:B,2,FALSE)</f>
        <v>9332. Mantenimiento de edificios e instalaciones municipales</v>
      </c>
      <c r="W2997" s="45">
        <v>21</v>
      </c>
      <c r="X2997" s="45">
        <v>212</v>
      </c>
    </row>
    <row r="2998" spans="1:24" x14ac:dyDescent="0.25">
      <c r="A2998" s="58">
        <v>220260016456</v>
      </c>
      <c r="B2998" s="59" t="s">
        <v>485</v>
      </c>
      <c r="C2998" s="60">
        <v>46157</v>
      </c>
      <c r="D2998" s="58">
        <v>22026002020</v>
      </c>
      <c r="E2998" s="59" t="s">
        <v>4229</v>
      </c>
      <c r="F2998" s="61">
        <v>11.62</v>
      </c>
      <c r="G2998" s="59" t="s">
        <v>1403</v>
      </c>
      <c r="H2998" s="59" t="s">
        <v>4417</v>
      </c>
      <c r="I2998" s="62">
        <v>300</v>
      </c>
      <c r="J2998" s="59" t="s">
        <v>455</v>
      </c>
      <c r="K2998" s="59" t="s">
        <v>455</v>
      </c>
      <c r="L2998" s="59" t="s">
        <v>473</v>
      </c>
      <c r="M2998" s="59" t="s">
        <v>457</v>
      </c>
      <c r="N2998" s="59" t="s">
        <v>458</v>
      </c>
      <c r="O2998" s="65" t="s">
        <v>280</v>
      </c>
      <c r="P2998" s="65" t="s">
        <v>3366</v>
      </c>
      <c r="Q2998" s="45" t="s">
        <v>396</v>
      </c>
      <c r="R2998" s="32" t="s">
        <v>231</v>
      </c>
      <c r="S2998" s="45" t="s">
        <v>75</v>
      </c>
      <c r="T2998" s="42" t="str">
        <f>VLOOKUP(Tabla1[[#This Row],[AREA]],Hoja1!A:B,2,FALSE)</f>
        <v>10. Personas mayores, familia y servicios sociales</v>
      </c>
      <c r="U2998" s="45" t="s">
        <v>136</v>
      </c>
      <c r="V2998" s="42" t="str">
        <f>VLOOKUP(Tabla1[[#This Row],[PROGRAMA]],Hoja1!A:B,2,FALSE)</f>
        <v>2315. Políticas de Igualdad e infancia</v>
      </c>
      <c r="W2998" s="45">
        <v>21</v>
      </c>
      <c r="X2998" s="45">
        <v>212</v>
      </c>
    </row>
    <row r="2999" spans="1:24" x14ac:dyDescent="0.25">
      <c r="A2999" s="58">
        <v>220260019488</v>
      </c>
      <c r="B2999" s="59" t="s">
        <v>485</v>
      </c>
      <c r="C2999" s="60">
        <v>46171</v>
      </c>
      <c r="D2999" s="58">
        <v>22026002020</v>
      </c>
      <c r="E2999" s="59" t="s">
        <v>4229</v>
      </c>
      <c r="F2999" s="61">
        <v>11.33</v>
      </c>
      <c r="G2999" s="59" t="s">
        <v>910</v>
      </c>
      <c r="H2999" s="59" t="s">
        <v>4418</v>
      </c>
      <c r="I2999" s="62">
        <v>300</v>
      </c>
      <c r="J2999" s="59" t="s">
        <v>455</v>
      </c>
      <c r="K2999" s="59" t="s">
        <v>455</v>
      </c>
      <c r="L2999" s="59" t="s">
        <v>473</v>
      </c>
      <c r="M2999" s="59" t="s">
        <v>457</v>
      </c>
      <c r="N2999" s="59" t="s">
        <v>458</v>
      </c>
      <c r="O2999" s="65" t="s">
        <v>280</v>
      </c>
      <c r="P2999" s="65" t="s">
        <v>3366</v>
      </c>
      <c r="Q2999" s="45" t="s">
        <v>396</v>
      </c>
      <c r="R2999" s="32" t="s">
        <v>231</v>
      </c>
      <c r="S2999" s="45" t="s">
        <v>75</v>
      </c>
      <c r="T2999" s="42" t="str">
        <f>VLOOKUP(Tabla1[[#This Row],[AREA]],Hoja1!A:B,2,FALSE)</f>
        <v>10. Personas mayores, familia y servicios sociales</v>
      </c>
      <c r="U2999" s="45" t="s">
        <v>136</v>
      </c>
      <c r="V2999" s="42" t="str">
        <f>VLOOKUP(Tabla1[[#This Row],[PROGRAMA]],Hoja1!A:B,2,FALSE)</f>
        <v>2315. Políticas de Igualdad e infancia</v>
      </c>
      <c r="W2999" s="45">
        <v>21</v>
      </c>
      <c r="X2999" s="45">
        <v>212</v>
      </c>
    </row>
    <row r="3000" spans="1:24" x14ac:dyDescent="0.25">
      <c r="A3000" s="58">
        <v>220260016164</v>
      </c>
      <c r="B3000" s="59" t="s">
        <v>451</v>
      </c>
      <c r="C3000" s="60">
        <v>46157</v>
      </c>
      <c r="D3000" s="58">
        <v>22026002001</v>
      </c>
      <c r="E3000" s="59" t="s">
        <v>1275</v>
      </c>
      <c r="F3000" s="61">
        <v>10.01</v>
      </c>
      <c r="G3000" s="59" t="s">
        <v>2111</v>
      </c>
      <c r="H3000" s="59" t="s">
        <v>4419</v>
      </c>
      <c r="I3000" s="62">
        <v>220</v>
      </c>
      <c r="J3000" s="59" t="s">
        <v>2113</v>
      </c>
      <c r="K3000" s="59" t="s">
        <v>918</v>
      </c>
      <c r="L3000" s="59" t="s">
        <v>456</v>
      </c>
      <c r="M3000" s="59" t="s">
        <v>467</v>
      </c>
      <c r="N3000" s="59" t="s">
        <v>468</v>
      </c>
      <c r="O3000" s="65" t="s">
        <v>281</v>
      </c>
      <c r="P3000" s="65" t="s">
        <v>3366</v>
      </c>
      <c r="Q3000" s="45" t="s">
        <v>396</v>
      </c>
      <c r="R3000" s="32" t="s">
        <v>231</v>
      </c>
      <c r="S3000" s="45" t="s">
        <v>70</v>
      </c>
      <c r="T3000" s="42" t="str">
        <f>VLOOKUP(Tabla1[[#This Row],[AREA]],Hoja1!A:B,2,FALSE)</f>
        <v>04. Hacienda, personal y modernización administrativa</v>
      </c>
      <c r="U3000" s="45" t="s">
        <v>191</v>
      </c>
      <c r="V3000" s="42" t="str">
        <f>VLOOKUP(Tabla1[[#This Row],[PROGRAMA]],Hoja1!A:B,2,FALSE)</f>
        <v>9231. Información, registro y gestión del padrón</v>
      </c>
      <c r="W3000" s="45">
        <v>22</v>
      </c>
      <c r="X3000" s="45">
        <v>22705</v>
      </c>
    </row>
    <row r="3001" spans="1:24" x14ac:dyDescent="0.25">
      <c r="A3001" s="58">
        <v>220260018145</v>
      </c>
      <c r="B3001" s="59" t="s">
        <v>485</v>
      </c>
      <c r="C3001" s="60">
        <v>46168</v>
      </c>
      <c r="D3001" s="58">
        <v>22026002189</v>
      </c>
      <c r="E3001" s="59" t="s">
        <v>537</v>
      </c>
      <c r="F3001" s="61">
        <v>6.16</v>
      </c>
      <c r="G3001" s="59" t="s">
        <v>39</v>
      </c>
      <c r="H3001" s="59" t="s">
        <v>4420</v>
      </c>
      <c r="I3001" s="62">
        <v>300</v>
      </c>
      <c r="J3001" s="59" t="s">
        <v>455</v>
      </c>
      <c r="K3001" s="59" t="s">
        <v>455</v>
      </c>
      <c r="L3001" s="59" t="s">
        <v>473</v>
      </c>
      <c r="M3001" s="59" t="s">
        <v>457</v>
      </c>
      <c r="N3001" s="59" t="s">
        <v>458</v>
      </c>
      <c r="O3001" s="65" t="s">
        <v>280</v>
      </c>
      <c r="P3001" s="65" t="s">
        <v>3366</v>
      </c>
      <c r="Q3001" s="45" t="s">
        <v>396</v>
      </c>
      <c r="R3001" s="32" t="s">
        <v>231</v>
      </c>
      <c r="S3001" s="45" t="s">
        <v>262</v>
      </c>
      <c r="T3001" s="42" t="str">
        <f>VLOOKUP(Tabla1[[#This Row],[AREA]],Hoja1!A:B,2,FALSE)</f>
        <v>11. Salud pública y seguridad ciudadana</v>
      </c>
      <c r="U3001" s="45" t="s">
        <v>112</v>
      </c>
      <c r="V3001" s="42" t="str">
        <f>VLOOKUP(Tabla1[[#This Row],[PROGRAMA]],Hoja1!A:B,2,FALSE)</f>
        <v>1361. Prevención y extinción de incencios</v>
      </c>
      <c r="W3001" s="45">
        <v>22</v>
      </c>
      <c r="X3001" s="45">
        <v>22199</v>
      </c>
    </row>
    <row r="3002" spans="1:24" x14ac:dyDescent="0.25">
      <c r="A3002" s="58">
        <v>220260012425</v>
      </c>
      <c r="B3002" s="59" t="s">
        <v>485</v>
      </c>
      <c r="C3002" s="60">
        <v>46132</v>
      </c>
      <c r="D3002" s="58">
        <v>22026000868</v>
      </c>
      <c r="E3002" s="59" t="s">
        <v>1199</v>
      </c>
      <c r="F3002" s="61">
        <v>3.3</v>
      </c>
      <c r="G3002" s="59" t="s">
        <v>3172</v>
      </c>
      <c r="H3002" s="59" t="s">
        <v>4421</v>
      </c>
      <c r="I3002" s="62">
        <v>300</v>
      </c>
      <c r="J3002" s="59" t="s">
        <v>455</v>
      </c>
      <c r="K3002" s="59" t="s">
        <v>455</v>
      </c>
      <c r="L3002" s="59" t="s">
        <v>473</v>
      </c>
      <c r="M3002" s="59" t="s">
        <v>457</v>
      </c>
      <c r="N3002" s="59" t="s">
        <v>458</v>
      </c>
      <c r="O3002" s="65" t="s">
        <v>280</v>
      </c>
      <c r="P3002" s="65" t="s">
        <v>3366</v>
      </c>
      <c r="Q3002" s="45" t="s">
        <v>396</v>
      </c>
      <c r="R3002" s="32" t="s">
        <v>231</v>
      </c>
      <c r="S3002" s="45" t="s">
        <v>68</v>
      </c>
      <c r="T3002" s="42" t="str">
        <f>VLOOKUP(Tabla1[[#This Row],[AREA]],Hoja1!A:B,2,FALSE)</f>
        <v>02. Urbanismo y vivienda</v>
      </c>
      <c r="U3002" s="45" t="s">
        <v>197</v>
      </c>
      <c r="V3002" s="42" t="str">
        <f>VLOOKUP(Tabla1[[#This Row],[PROGRAMA]],Hoja1!A:B,2,FALSE)</f>
        <v>9332. Mantenimiento de edificios e instalaciones municipales</v>
      </c>
      <c r="W3002" s="45">
        <v>21</v>
      </c>
      <c r="X3002" s="45">
        <v>212</v>
      </c>
    </row>
    <row r="3003" spans="1:24" x14ac:dyDescent="0.25">
      <c r="A3003" s="58">
        <v>220260018179</v>
      </c>
      <c r="B3003" s="59" t="s">
        <v>485</v>
      </c>
      <c r="C3003" s="60">
        <v>46168</v>
      </c>
      <c r="D3003" s="58">
        <v>22026000868</v>
      </c>
      <c r="E3003" s="59" t="s">
        <v>1199</v>
      </c>
      <c r="F3003" s="61">
        <v>3.12</v>
      </c>
      <c r="G3003" s="59" t="s">
        <v>1403</v>
      </c>
      <c r="H3003" s="59" t="s">
        <v>4422</v>
      </c>
      <c r="I3003" s="62">
        <v>300</v>
      </c>
      <c r="J3003" s="59" t="s">
        <v>455</v>
      </c>
      <c r="K3003" s="59" t="s">
        <v>455</v>
      </c>
      <c r="L3003" s="59" t="s">
        <v>473</v>
      </c>
      <c r="M3003" s="59" t="s">
        <v>457</v>
      </c>
      <c r="N3003" s="59" t="s">
        <v>458</v>
      </c>
      <c r="O3003" s="65" t="s">
        <v>280</v>
      </c>
      <c r="P3003" s="65" t="s">
        <v>3366</v>
      </c>
      <c r="Q3003" s="45" t="s">
        <v>396</v>
      </c>
      <c r="R3003" s="32" t="s">
        <v>231</v>
      </c>
      <c r="S3003" s="45" t="s">
        <v>68</v>
      </c>
      <c r="T3003" s="42" t="str">
        <f>VLOOKUP(Tabla1[[#This Row],[AREA]],Hoja1!A:B,2,FALSE)</f>
        <v>02. Urbanismo y vivienda</v>
      </c>
      <c r="U3003" s="45" t="s">
        <v>197</v>
      </c>
      <c r="V3003" s="42" t="str">
        <f>VLOOKUP(Tabla1[[#This Row],[PROGRAMA]],Hoja1!A:B,2,FALSE)</f>
        <v>9332. Mantenimiento de edificios e instalaciones municipales</v>
      </c>
      <c r="W3003" s="45">
        <v>21</v>
      </c>
      <c r="X3003" s="45">
        <v>212</v>
      </c>
    </row>
    <row r="3004" spans="1:24" x14ac:dyDescent="0.25">
      <c r="A3004" s="58">
        <v>220260011534</v>
      </c>
      <c r="B3004" s="59" t="s">
        <v>451</v>
      </c>
      <c r="C3004" s="60">
        <v>46121</v>
      </c>
      <c r="D3004" s="58">
        <v>22026003238</v>
      </c>
      <c r="E3004" s="59" t="s">
        <v>581</v>
      </c>
      <c r="F3004" s="61">
        <v>0.01</v>
      </c>
      <c r="G3004" s="59" t="s">
        <v>398</v>
      </c>
      <c r="H3004" s="59" t="s">
        <v>4423</v>
      </c>
      <c r="I3004" s="62">
        <v>220</v>
      </c>
      <c r="J3004" s="59" t="s">
        <v>455</v>
      </c>
      <c r="K3004" s="59" t="s">
        <v>455</v>
      </c>
      <c r="L3004" s="59" t="s">
        <v>456</v>
      </c>
      <c r="M3004" s="59" t="s">
        <v>467</v>
      </c>
      <c r="N3004" s="59" t="s">
        <v>468</v>
      </c>
      <c r="O3004" s="65" t="s">
        <v>281</v>
      </c>
      <c r="P3004" s="65" t="s">
        <v>3366</v>
      </c>
      <c r="Q3004" s="45" t="s">
        <v>396</v>
      </c>
      <c r="R3004" s="32" t="s">
        <v>231</v>
      </c>
      <c r="S3004" s="45" t="s">
        <v>262</v>
      </c>
      <c r="T3004" s="42" t="str">
        <f>VLOOKUP(Tabla1[[#This Row],[AREA]],Hoja1!A:B,2,FALSE)</f>
        <v>11. Salud pública y seguridad ciudadana</v>
      </c>
      <c r="U3004" s="45" t="s">
        <v>112</v>
      </c>
      <c r="V3004" s="42" t="str">
        <f>VLOOKUP(Tabla1[[#This Row],[PROGRAMA]],Hoja1!A:B,2,FALSE)</f>
        <v>1361. Prevención y extinción de incencios</v>
      </c>
      <c r="W3004" s="45">
        <v>21</v>
      </c>
      <c r="X3004" s="45">
        <v>213</v>
      </c>
    </row>
    <row r="3005" spans="1:24" x14ac:dyDescent="0.25">
      <c r="A3005" s="58">
        <v>220239000450</v>
      </c>
      <c r="B3005" s="59" t="s">
        <v>451</v>
      </c>
      <c r="C3005" s="60">
        <v>46150</v>
      </c>
      <c r="D3005" s="58">
        <v>22025001674</v>
      </c>
      <c r="E3005" s="59" t="s">
        <v>1681</v>
      </c>
      <c r="F3005" s="61">
        <v>2428.9899999999998</v>
      </c>
      <c r="G3005" s="59" t="s">
        <v>912</v>
      </c>
      <c r="H3005" s="59" t="s">
        <v>4424</v>
      </c>
      <c r="I3005" s="62">
        <v>220</v>
      </c>
      <c r="J3005" s="59" t="s">
        <v>478</v>
      </c>
      <c r="K3005" s="59" t="s">
        <v>478</v>
      </c>
      <c r="L3005" s="59" t="s">
        <v>456</v>
      </c>
      <c r="M3005" s="59" t="s">
        <v>457</v>
      </c>
      <c r="N3005" s="59" t="s">
        <v>458</v>
      </c>
      <c r="O3005" s="65" t="s">
        <v>276</v>
      </c>
      <c r="P3005" s="65" t="s">
        <v>3366</v>
      </c>
      <c r="Q3005" s="45" t="s">
        <v>397</v>
      </c>
      <c r="R3005" s="32" t="s">
        <v>232</v>
      </c>
      <c r="S3005" s="45" t="s">
        <v>262</v>
      </c>
      <c r="T3005" s="42" t="str">
        <f>VLOOKUP(Tabla1[[#This Row],[AREA]],Hoja1!A:B,2,FALSE)</f>
        <v>11. Salud pública y seguridad ciudadana</v>
      </c>
      <c r="U3005" s="45" t="s">
        <v>106</v>
      </c>
      <c r="V3005" s="42" t="str">
        <f>VLOOKUP(Tabla1[[#This Row],[PROGRAMA]],Hoja1!A:B,2,FALSE)</f>
        <v>1321. Policía municipal</v>
      </c>
      <c r="W3005" s="45">
        <v>62</v>
      </c>
      <c r="X3005" s="45">
        <v>626</v>
      </c>
    </row>
    <row r="3006" spans="1:24" x14ac:dyDescent="0.25">
      <c r="A3006" s="58">
        <v>220260011807</v>
      </c>
      <c r="B3006" s="59" t="s">
        <v>1359</v>
      </c>
      <c r="C3006" s="60">
        <v>46122</v>
      </c>
      <c r="D3006" s="58">
        <v>22026000909</v>
      </c>
      <c r="E3006" s="59" t="s">
        <v>542</v>
      </c>
      <c r="F3006" s="61">
        <v>-605</v>
      </c>
      <c r="G3006" s="59" t="s">
        <v>1393</v>
      </c>
      <c r="H3006" s="59" t="s">
        <v>4425</v>
      </c>
      <c r="I3006" s="62">
        <v>220</v>
      </c>
      <c r="J3006" s="59" t="s">
        <v>478</v>
      </c>
      <c r="K3006" s="59" t="s">
        <v>478</v>
      </c>
      <c r="L3006" s="59" t="s">
        <v>456</v>
      </c>
      <c r="M3006" s="59" t="s">
        <v>467</v>
      </c>
      <c r="N3006" s="59" t="s">
        <v>468</v>
      </c>
      <c r="O3006" s="65" t="s">
        <v>281</v>
      </c>
      <c r="P3006" s="65" t="s">
        <v>3366</v>
      </c>
      <c r="Q3006" s="45" t="s">
        <v>396</v>
      </c>
      <c r="R3006" s="32" t="s">
        <v>231</v>
      </c>
      <c r="S3006" s="45" t="s">
        <v>69</v>
      </c>
      <c r="T3006" s="42" t="str">
        <f>VLOOKUP(Tabla1[[#This Row],[AREA]],Hoja1!A:B,2,FALSE)</f>
        <v>03. Participación ciudadana y deportes</v>
      </c>
      <c r="U3006" s="45" t="s">
        <v>192</v>
      </c>
      <c r="V3006" s="42" t="str">
        <f>VLOOKUP(Tabla1[[#This Row],[PROGRAMA]],Hoja1!A:B,2,FALSE)</f>
        <v>9241. Participación ciudadana</v>
      </c>
      <c r="W3006" s="45">
        <v>22</v>
      </c>
      <c r="X3006" s="45">
        <v>22609</v>
      </c>
    </row>
    <row r="3007" spans="1:24" x14ac:dyDescent="0.25">
      <c r="A3007" s="58">
        <v>220260011808</v>
      </c>
      <c r="B3007" s="59" t="s">
        <v>1359</v>
      </c>
      <c r="C3007" s="60">
        <v>46122</v>
      </c>
      <c r="D3007" s="58">
        <v>22026002929</v>
      </c>
      <c r="E3007" s="59" t="s">
        <v>726</v>
      </c>
      <c r="F3007" s="61">
        <v>-700.83</v>
      </c>
      <c r="G3007" s="59" t="s">
        <v>2169</v>
      </c>
      <c r="H3007" s="59" t="s">
        <v>4426</v>
      </c>
      <c r="I3007" s="62">
        <v>220</v>
      </c>
      <c r="J3007" s="59" t="s">
        <v>1880</v>
      </c>
      <c r="K3007" s="59" t="s">
        <v>455</v>
      </c>
      <c r="L3007" s="59" t="s">
        <v>473</v>
      </c>
      <c r="M3007" s="59" t="s">
        <v>467</v>
      </c>
      <c r="N3007" s="59" t="s">
        <v>468</v>
      </c>
      <c r="O3007" s="65" t="s">
        <v>281</v>
      </c>
      <c r="P3007" s="65" t="s">
        <v>3366</v>
      </c>
      <c r="Q3007" s="45" t="s">
        <v>396</v>
      </c>
      <c r="R3007" s="32" t="s">
        <v>231</v>
      </c>
      <c r="S3007" s="45" t="s">
        <v>69</v>
      </c>
      <c r="T3007" s="42" t="str">
        <f>VLOOKUP(Tabla1[[#This Row],[AREA]],Hoja1!A:B,2,FALSE)</f>
        <v>03. Participación ciudadana y deportes</v>
      </c>
      <c r="U3007" s="45" t="s">
        <v>192</v>
      </c>
      <c r="V3007" s="42" t="str">
        <f>VLOOKUP(Tabla1[[#This Row],[PROGRAMA]],Hoja1!A:B,2,FALSE)</f>
        <v>9241. Participación ciudadana</v>
      </c>
      <c r="W3007" s="45">
        <v>21</v>
      </c>
      <c r="X3007" s="45">
        <v>213</v>
      </c>
    </row>
    <row r="3008" spans="1:24" x14ac:dyDescent="0.25">
      <c r="A3008" s="58">
        <v>220259000930</v>
      </c>
      <c r="B3008" s="59" t="s">
        <v>451</v>
      </c>
      <c r="C3008" s="60">
        <v>46182</v>
      </c>
      <c r="D3008" s="58">
        <v>22026004570</v>
      </c>
      <c r="E3008" s="59" t="s">
        <v>4427</v>
      </c>
      <c r="F3008" s="61">
        <v>526.25</v>
      </c>
      <c r="G3008" s="59" t="s">
        <v>1064</v>
      </c>
      <c r="H3008" s="59" t="s">
        <v>4428</v>
      </c>
      <c r="I3008" s="62">
        <v>220</v>
      </c>
      <c r="J3008" s="59" t="s">
        <v>455</v>
      </c>
      <c r="K3008" s="59" t="s">
        <v>455</v>
      </c>
      <c r="L3008" s="59" t="s">
        <v>473</v>
      </c>
      <c r="M3008" s="59" t="s">
        <v>457</v>
      </c>
      <c r="N3008" s="59" t="s">
        <v>458</v>
      </c>
      <c r="O3008" s="65" t="s">
        <v>276</v>
      </c>
      <c r="P3008" s="65" t="s">
        <v>3366</v>
      </c>
      <c r="Q3008" s="45" t="s">
        <v>396</v>
      </c>
      <c r="R3008" s="32" t="s">
        <v>231</v>
      </c>
      <c r="S3008" s="45" t="s">
        <v>70</v>
      </c>
      <c r="T3008" s="42" t="str">
        <f>VLOOKUP(Tabla1[[#This Row],[AREA]],Hoja1!A:B,2,FALSE)</f>
        <v>04. Hacienda, personal y modernización administrativa</v>
      </c>
      <c r="U3008" s="45" t="s">
        <v>186</v>
      </c>
      <c r="V3008" s="42" t="str">
        <f>VLOOKUP(Tabla1[[#This Row],[PROGRAMA]],Hoja1!A:B,2,FALSE)</f>
        <v>9204. Tecnologías de la información y comunicación</v>
      </c>
      <c r="W3008" s="45">
        <v>20</v>
      </c>
      <c r="X3008" s="45">
        <v>203</v>
      </c>
    </row>
    <row r="3009" spans="1:24" x14ac:dyDescent="0.25">
      <c r="A3009" s="58">
        <v>220259000994</v>
      </c>
      <c r="B3009" s="59" t="s">
        <v>451</v>
      </c>
      <c r="C3009" s="60">
        <v>46182</v>
      </c>
      <c r="D3009" s="58">
        <v>22026004561</v>
      </c>
      <c r="E3009" s="59" t="s">
        <v>4429</v>
      </c>
      <c r="F3009" s="61">
        <v>4000</v>
      </c>
      <c r="G3009" s="59" t="s">
        <v>1064</v>
      </c>
      <c r="H3009" s="59" t="s">
        <v>4430</v>
      </c>
      <c r="I3009" s="62">
        <v>220</v>
      </c>
      <c r="J3009" s="59" t="s">
        <v>455</v>
      </c>
      <c r="K3009" s="59" t="s">
        <v>455</v>
      </c>
      <c r="L3009" s="59" t="s">
        <v>473</v>
      </c>
      <c r="M3009" s="59" t="s">
        <v>457</v>
      </c>
      <c r="N3009" s="59" t="s">
        <v>458</v>
      </c>
      <c r="O3009" s="65" t="s">
        <v>276</v>
      </c>
      <c r="P3009" s="65" t="s">
        <v>3366</v>
      </c>
      <c r="Q3009" s="45" t="s">
        <v>396</v>
      </c>
      <c r="R3009" s="32" t="s">
        <v>231</v>
      </c>
      <c r="S3009" s="45" t="s">
        <v>70</v>
      </c>
      <c r="T3009" s="42" t="str">
        <f>VLOOKUP(Tabla1[[#This Row],[AREA]],Hoja1!A:B,2,FALSE)</f>
        <v>04. Hacienda, personal y modernización administrativa</v>
      </c>
      <c r="U3009" s="45" t="s">
        <v>209</v>
      </c>
      <c r="V3009" s="42" t="str">
        <f>VLOOKUP(Tabla1[[#This Row],[PROGRAMA]],Hoja1!A:B,2,FALSE)</f>
        <v>9341. Tesorería y recaudación</v>
      </c>
      <c r="W3009" s="45">
        <v>20</v>
      </c>
      <c r="X3009" s="45">
        <v>203</v>
      </c>
    </row>
    <row r="3010" spans="1:24" x14ac:dyDescent="0.25">
      <c r="A3010" s="58">
        <v>220260020197</v>
      </c>
      <c r="B3010" s="59" t="s">
        <v>451</v>
      </c>
      <c r="C3010" s="60">
        <v>46174</v>
      </c>
      <c r="D3010" s="58">
        <v>22026003755</v>
      </c>
      <c r="E3010" s="59" t="s">
        <v>2097</v>
      </c>
      <c r="F3010" s="61">
        <v>206910.23</v>
      </c>
      <c r="G3010" s="59" t="s">
        <v>2595</v>
      </c>
      <c r="H3010" s="59" t="s">
        <v>4431</v>
      </c>
      <c r="I3010" s="62">
        <v>220</v>
      </c>
      <c r="J3010" s="59" t="s">
        <v>478</v>
      </c>
      <c r="K3010" s="59" t="s">
        <v>478</v>
      </c>
      <c r="L3010" s="59" t="s">
        <v>456</v>
      </c>
      <c r="M3010" s="59" t="s">
        <v>457</v>
      </c>
      <c r="N3010" s="59" t="s">
        <v>458</v>
      </c>
      <c r="O3010" s="65" t="s">
        <v>280</v>
      </c>
      <c r="P3010" s="65" t="s">
        <v>3366</v>
      </c>
      <c r="Q3010" s="45" t="s">
        <v>396</v>
      </c>
      <c r="R3010" s="32" t="s">
        <v>231</v>
      </c>
      <c r="S3010" s="45" t="s">
        <v>68</v>
      </c>
      <c r="T3010" s="42" t="str">
        <f>VLOOKUP(Tabla1[[#This Row],[AREA]],Hoja1!A:B,2,FALSE)</f>
        <v>02. Urbanismo y vivienda</v>
      </c>
      <c r="U3010" s="45" t="s">
        <v>196</v>
      </c>
      <c r="V3010" s="42" t="str">
        <f>VLOOKUP(Tabla1[[#This Row],[PROGRAMA]],Hoja1!A:B,2,FALSE)</f>
        <v>9331. Gestión del patrimonio</v>
      </c>
      <c r="W3010" s="45">
        <v>22</v>
      </c>
      <c r="X3010" s="45">
        <v>224</v>
      </c>
    </row>
    <row r="3011" spans="1:24" x14ac:dyDescent="0.25">
      <c r="A3011" s="58">
        <v>220260024352</v>
      </c>
      <c r="B3011" s="59" t="s">
        <v>451</v>
      </c>
      <c r="C3011" s="60">
        <v>46188</v>
      </c>
      <c r="D3011" s="58">
        <v>22026004331</v>
      </c>
      <c r="E3011" s="59" t="s">
        <v>490</v>
      </c>
      <c r="F3011" s="61">
        <v>17846.29</v>
      </c>
      <c r="G3011" s="59" t="s">
        <v>1469</v>
      </c>
      <c r="H3011" s="59" t="s">
        <v>4432</v>
      </c>
      <c r="I3011" s="62">
        <v>220</v>
      </c>
      <c r="J3011" s="59" t="s">
        <v>1014</v>
      </c>
      <c r="K3011" s="59" t="s">
        <v>558</v>
      </c>
      <c r="L3011" s="59" t="s">
        <v>456</v>
      </c>
      <c r="M3011" s="59" t="s">
        <v>467</v>
      </c>
      <c r="N3011" s="59" t="s">
        <v>468</v>
      </c>
      <c r="O3011" s="65" t="s">
        <v>281</v>
      </c>
      <c r="P3011" s="65" t="s">
        <v>3366</v>
      </c>
      <c r="Q3011" s="45" t="s">
        <v>397</v>
      </c>
      <c r="R3011" s="32" t="s">
        <v>232</v>
      </c>
      <c r="S3011" s="45" t="s">
        <v>72</v>
      </c>
      <c r="T3011" s="42" t="str">
        <f>VLOOKUP(Tabla1[[#This Row],[AREA]],Hoja1!A:B,2,FALSE)</f>
        <v>07. Medio ambiente</v>
      </c>
      <c r="U3011" s="45" t="s">
        <v>126</v>
      </c>
      <c r="V3011" s="42" t="str">
        <f>VLOOKUP(Tabla1[[#This Row],[PROGRAMA]],Hoja1!A:B,2,FALSE)</f>
        <v>1711. Parques y jardines</v>
      </c>
      <c r="W3011" s="45">
        <v>61</v>
      </c>
      <c r="X3011" s="45">
        <v>610</v>
      </c>
    </row>
    <row r="3012" spans="1:24" x14ac:dyDescent="0.25">
      <c r="A3012" s="58">
        <v>220260024359</v>
      </c>
      <c r="B3012" s="59" t="s">
        <v>451</v>
      </c>
      <c r="C3012" s="60">
        <v>46188</v>
      </c>
      <c r="D3012" s="58">
        <v>22026004412</v>
      </c>
      <c r="E3012" s="59" t="s">
        <v>665</v>
      </c>
      <c r="F3012" s="61">
        <v>16940</v>
      </c>
      <c r="G3012" s="59" t="s">
        <v>4433</v>
      </c>
      <c r="H3012" s="59" t="s">
        <v>4434</v>
      </c>
      <c r="I3012" s="62">
        <v>220</v>
      </c>
      <c r="J3012" s="59" t="s">
        <v>455</v>
      </c>
      <c r="K3012" s="59" t="s">
        <v>455</v>
      </c>
      <c r="L3012" s="59" t="s">
        <v>456</v>
      </c>
      <c r="M3012" s="59" t="s">
        <v>467</v>
      </c>
      <c r="N3012" s="59" t="s">
        <v>468</v>
      </c>
      <c r="O3012" s="65" t="s">
        <v>281</v>
      </c>
      <c r="P3012" s="65" t="s">
        <v>3366</v>
      </c>
      <c r="Q3012" s="45" t="s">
        <v>396</v>
      </c>
      <c r="R3012" s="32" t="s">
        <v>231</v>
      </c>
      <c r="S3012" s="45" t="s">
        <v>66</v>
      </c>
      <c r="T3012" s="42" t="str">
        <f>VLOOKUP(Tabla1[[#This Row],[AREA]],Hoja1!A:B,2,FALSE)</f>
        <v>01. Alcaldía</v>
      </c>
      <c r="U3012" s="45" t="s">
        <v>265</v>
      </c>
      <c r="V3012" s="42" t="str">
        <f>VLOOKUP(Tabla1[[#This Row],[PROGRAMA]],Hoja1!A:B,2,FALSE)</f>
        <v>4331. Desarrollo empresarial</v>
      </c>
      <c r="W3012" s="45">
        <v>22</v>
      </c>
      <c r="X3012" s="45">
        <v>22799</v>
      </c>
    </row>
    <row r="3013" spans="1:24" x14ac:dyDescent="0.25">
      <c r="A3013" s="58">
        <v>220260023503</v>
      </c>
      <c r="B3013" s="59" t="s">
        <v>451</v>
      </c>
      <c r="C3013" s="60">
        <v>46183</v>
      </c>
      <c r="D3013" s="58">
        <v>22026004051</v>
      </c>
      <c r="E3013" s="59" t="s">
        <v>2097</v>
      </c>
      <c r="F3013" s="61">
        <v>8539.8799999999992</v>
      </c>
      <c r="G3013" s="59" t="s">
        <v>2098</v>
      </c>
      <c r="H3013" s="59" t="s">
        <v>4435</v>
      </c>
      <c r="I3013" s="62">
        <v>220</v>
      </c>
      <c r="J3013" s="59" t="s">
        <v>494</v>
      </c>
      <c r="K3013" s="59" t="s">
        <v>494</v>
      </c>
      <c r="L3013" s="59" t="s">
        <v>456</v>
      </c>
      <c r="M3013" s="59" t="s">
        <v>457</v>
      </c>
      <c r="N3013" s="59" t="s">
        <v>458</v>
      </c>
      <c r="O3013" s="65" t="s">
        <v>280</v>
      </c>
      <c r="P3013" s="65" t="s">
        <v>3366</v>
      </c>
      <c r="Q3013" s="45" t="s">
        <v>396</v>
      </c>
      <c r="R3013" s="32" t="s">
        <v>231</v>
      </c>
      <c r="S3013" s="45" t="s">
        <v>68</v>
      </c>
      <c r="T3013" s="42" t="str">
        <f>VLOOKUP(Tabla1[[#This Row],[AREA]],Hoja1!A:B,2,FALSE)</f>
        <v>02. Urbanismo y vivienda</v>
      </c>
      <c r="U3013" s="45" t="s">
        <v>196</v>
      </c>
      <c r="V3013" s="42" t="str">
        <f>VLOOKUP(Tabla1[[#This Row],[PROGRAMA]],Hoja1!A:B,2,FALSE)</f>
        <v>9331. Gestión del patrimonio</v>
      </c>
      <c r="W3013" s="45">
        <v>22</v>
      </c>
      <c r="X3013" s="45">
        <v>224</v>
      </c>
    </row>
    <row r="3014" spans="1:24" x14ac:dyDescent="0.25">
      <c r="A3014" s="58">
        <v>220260023511</v>
      </c>
      <c r="B3014" s="59" t="s">
        <v>451</v>
      </c>
      <c r="C3014" s="60">
        <v>46183</v>
      </c>
      <c r="D3014" s="58">
        <v>22026004196</v>
      </c>
      <c r="E3014" s="59" t="s">
        <v>3066</v>
      </c>
      <c r="F3014" s="61">
        <v>7199.5</v>
      </c>
      <c r="G3014" s="59" t="s">
        <v>22</v>
      </c>
      <c r="H3014" s="59" t="s">
        <v>4436</v>
      </c>
      <c r="I3014" s="62">
        <v>220</v>
      </c>
      <c r="J3014" s="59" t="s">
        <v>455</v>
      </c>
      <c r="K3014" s="59" t="s">
        <v>455</v>
      </c>
      <c r="L3014" s="59" t="s">
        <v>456</v>
      </c>
      <c r="M3014" s="59" t="s">
        <v>467</v>
      </c>
      <c r="N3014" s="59" t="s">
        <v>468</v>
      </c>
      <c r="O3014" s="65" t="s">
        <v>281</v>
      </c>
      <c r="P3014" s="65" t="s">
        <v>3366</v>
      </c>
      <c r="Q3014" s="45" t="s">
        <v>396</v>
      </c>
      <c r="R3014" s="32" t="s">
        <v>231</v>
      </c>
      <c r="S3014" s="45" t="s">
        <v>66</v>
      </c>
      <c r="T3014" s="42" t="str">
        <f>VLOOKUP(Tabla1[[#This Row],[AREA]],Hoja1!A:B,2,FALSE)</f>
        <v>01. Alcaldía</v>
      </c>
      <c r="U3014" s="45" t="s">
        <v>265</v>
      </c>
      <c r="V3014" s="42" t="str">
        <f>VLOOKUP(Tabla1[[#This Row],[PROGRAMA]],Hoja1!A:B,2,FALSE)</f>
        <v>4331. Desarrollo empresarial</v>
      </c>
      <c r="W3014" s="45">
        <v>22</v>
      </c>
      <c r="X3014" s="45">
        <v>22602</v>
      </c>
    </row>
    <row r="3015" spans="1:24" x14ac:dyDescent="0.25">
      <c r="A3015" s="58">
        <v>220260024357</v>
      </c>
      <c r="B3015" s="59" t="s">
        <v>451</v>
      </c>
      <c r="C3015" s="60">
        <v>46188</v>
      </c>
      <c r="D3015" s="58">
        <v>22026004388</v>
      </c>
      <c r="E3015" s="59" t="s">
        <v>971</v>
      </c>
      <c r="F3015" s="61">
        <v>7199.5</v>
      </c>
      <c r="G3015" s="59" t="s">
        <v>975</v>
      </c>
      <c r="H3015" s="59" t="s">
        <v>4437</v>
      </c>
      <c r="I3015" s="62">
        <v>220</v>
      </c>
      <c r="J3015" s="59" t="s">
        <v>455</v>
      </c>
      <c r="K3015" s="59" t="s">
        <v>455</v>
      </c>
      <c r="L3015" s="59" t="s">
        <v>456</v>
      </c>
      <c r="M3015" s="59" t="s">
        <v>467</v>
      </c>
      <c r="N3015" s="59" t="s">
        <v>468</v>
      </c>
      <c r="O3015" s="65" t="s">
        <v>281</v>
      </c>
      <c r="P3015" s="65" t="s">
        <v>3366</v>
      </c>
      <c r="Q3015" s="45" t="s">
        <v>396</v>
      </c>
      <c r="R3015" s="32" t="s">
        <v>231</v>
      </c>
      <c r="S3015" s="45" t="s">
        <v>262</v>
      </c>
      <c r="T3015" s="42" t="str">
        <f>VLOOKUP(Tabla1[[#This Row],[AREA]],Hoja1!A:B,2,FALSE)</f>
        <v>11. Salud pública y seguridad ciudadana</v>
      </c>
      <c r="U3015" s="45" t="s">
        <v>118</v>
      </c>
      <c r="V3015" s="42" t="str">
        <f>VLOOKUP(Tabla1[[#This Row],[PROGRAMA]],Hoja1!A:B,2,FALSE)</f>
        <v>1621. Recogida de residuos</v>
      </c>
      <c r="W3015" s="45">
        <v>21</v>
      </c>
      <c r="X3015" s="45">
        <v>214</v>
      </c>
    </row>
    <row r="3016" spans="1:24" x14ac:dyDescent="0.25">
      <c r="A3016" s="58">
        <v>220260023521</v>
      </c>
      <c r="B3016" s="59" t="s">
        <v>451</v>
      </c>
      <c r="C3016" s="60">
        <v>46183</v>
      </c>
      <c r="D3016" s="58">
        <v>22026004379</v>
      </c>
      <c r="E3016" s="59" t="s">
        <v>645</v>
      </c>
      <c r="F3016" s="61">
        <v>7018</v>
      </c>
      <c r="G3016" s="59" t="s">
        <v>318</v>
      </c>
      <c r="H3016" s="59" t="s">
        <v>4438</v>
      </c>
      <c r="I3016" s="62">
        <v>220</v>
      </c>
      <c r="J3016" s="59" t="s">
        <v>455</v>
      </c>
      <c r="K3016" s="59" t="s">
        <v>455</v>
      </c>
      <c r="L3016" s="59" t="s">
        <v>456</v>
      </c>
      <c r="M3016" s="59" t="s">
        <v>467</v>
      </c>
      <c r="N3016" s="59" t="s">
        <v>468</v>
      </c>
      <c r="O3016" s="65" t="s">
        <v>281</v>
      </c>
      <c r="P3016" s="65" t="s">
        <v>3366</v>
      </c>
      <c r="Q3016" s="45" t="s">
        <v>396</v>
      </c>
      <c r="R3016" s="32" t="s">
        <v>231</v>
      </c>
      <c r="S3016" s="45" t="s">
        <v>71</v>
      </c>
      <c r="T3016" s="42" t="str">
        <f>VLOOKUP(Tabla1[[#This Row],[AREA]],Hoja1!A:B,2,FALSE)</f>
        <v>06. Educación y cultura</v>
      </c>
      <c r="U3016" s="45" t="s">
        <v>149</v>
      </c>
      <c r="V3016" s="42" t="str">
        <f>VLOOKUP(Tabla1[[#This Row],[PROGRAMA]],Hoja1!A:B,2,FALSE)</f>
        <v>3261. Servicios complementarios de educación</v>
      </c>
      <c r="W3016" s="45">
        <v>22</v>
      </c>
      <c r="X3016" s="45">
        <v>22799</v>
      </c>
    </row>
    <row r="3017" spans="1:24" x14ac:dyDescent="0.25">
      <c r="A3017" s="58">
        <v>220260024351</v>
      </c>
      <c r="B3017" s="59" t="s">
        <v>451</v>
      </c>
      <c r="C3017" s="60">
        <v>46188</v>
      </c>
      <c r="D3017" s="58">
        <v>22026004330</v>
      </c>
      <c r="E3017" s="59" t="s">
        <v>1199</v>
      </c>
      <c r="F3017" s="61">
        <v>6787.6</v>
      </c>
      <c r="G3017" s="59" t="s">
        <v>2377</v>
      </c>
      <c r="H3017" s="59" t="s">
        <v>4439</v>
      </c>
      <c r="I3017" s="62">
        <v>220</v>
      </c>
      <c r="J3017" s="59" t="s">
        <v>1411</v>
      </c>
      <c r="K3017" s="59" t="s">
        <v>455</v>
      </c>
      <c r="L3017" s="59" t="s">
        <v>473</v>
      </c>
      <c r="M3017" s="59" t="s">
        <v>467</v>
      </c>
      <c r="N3017" s="59" t="s">
        <v>468</v>
      </c>
      <c r="O3017" s="65" t="s">
        <v>281</v>
      </c>
      <c r="P3017" s="65" t="s">
        <v>3366</v>
      </c>
      <c r="Q3017" s="45" t="s">
        <v>396</v>
      </c>
      <c r="R3017" s="32" t="s">
        <v>231</v>
      </c>
      <c r="S3017" s="45" t="s">
        <v>68</v>
      </c>
      <c r="T3017" s="42" t="str">
        <f>VLOOKUP(Tabla1[[#This Row],[AREA]],Hoja1!A:B,2,FALSE)</f>
        <v>02. Urbanismo y vivienda</v>
      </c>
      <c r="U3017" s="45" t="s">
        <v>197</v>
      </c>
      <c r="V3017" s="42" t="str">
        <f>VLOOKUP(Tabla1[[#This Row],[PROGRAMA]],Hoja1!A:B,2,FALSE)</f>
        <v>9332. Mantenimiento de edificios e instalaciones municipales</v>
      </c>
      <c r="W3017" s="45">
        <v>21</v>
      </c>
      <c r="X3017" s="45">
        <v>212</v>
      </c>
    </row>
    <row r="3018" spans="1:24" x14ac:dyDescent="0.25">
      <c r="A3018" s="58">
        <v>220260020228</v>
      </c>
      <c r="B3018" s="59" t="s">
        <v>451</v>
      </c>
      <c r="C3018" s="60">
        <v>46174</v>
      </c>
      <c r="D3018" s="58">
        <v>22026004123</v>
      </c>
      <c r="E3018" s="59" t="s">
        <v>553</v>
      </c>
      <c r="F3018" s="61">
        <v>6715.5</v>
      </c>
      <c r="G3018" s="59" t="s">
        <v>4440</v>
      </c>
      <c r="H3018" s="59" t="s">
        <v>4441</v>
      </c>
      <c r="I3018" s="62">
        <v>220</v>
      </c>
      <c r="J3018" s="59" t="s">
        <v>494</v>
      </c>
      <c r="K3018" s="59" t="s">
        <v>494</v>
      </c>
      <c r="L3018" s="59" t="s">
        <v>456</v>
      </c>
      <c r="M3018" s="59" t="s">
        <v>467</v>
      </c>
      <c r="N3018" s="59" t="s">
        <v>468</v>
      </c>
      <c r="O3018" s="65" t="s">
        <v>281</v>
      </c>
      <c r="P3018" s="65" t="s">
        <v>3366</v>
      </c>
      <c r="Q3018" s="45" t="s">
        <v>396</v>
      </c>
      <c r="R3018" s="32" t="s">
        <v>231</v>
      </c>
      <c r="S3018" s="45" t="s">
        <v>261</v>
      </c>
      <c r="T3018" s="42" t="str">
        <f>VLOOKUP(Tabla1[[#This Row],[AREA]],Hoja1!A:B,2,FALSE)</f>
        <v>05. Comercio, mercados y consumo</v>
      </c>
      <c r="U3018" s="45" t="s">
        <v>174</v>
      </c>
      <c r="V3018" s="42" t="str">
        <f>VLOOKUP(Tabla1[[#This Row],[PROGRAMA]],Hoja1!A:B,2,FALSE)</f>
        <v>4312. Mercados</v>
      </c>
      <c r="W3018" s="45">
        <v>22</v>
      </c>
      <c r="X3018" s="45">
        <v>22799</v>
      </c>
    </row>
    <row r="3019" spans="1:24" x14ac:dyDescent="0.25">
      <c r="A3019" s="58">
        <v>220260020222</v>
      </c>
      <c r="B3019" s="59" t="s">
        <v>451</v>
      </c>
      <c r="C3019" s="60">
        <v>46174</v>
      </c>
      <c r="D3019" s="58">
        <v>22026003796</v>
      </c>
      <c r="E3019" s="59" t="s">
        <v>2908</v>
      </c>
      <c r="F3019" s="61">
        <v>6655</v>
      </c>
      <c r="G3019" s="59" t="s">
        <v>2909</v>
      </c>
      <c r="H3019" s="59" t="s">
        <v>4442</v>
      </c>
      <c r="I3019" s="62">
        <v>220</v>
      </c>
      <c r="J3019" s="59" t="s">
        <v>1236</v>
      </c>
      <c r="K3019" s="59" t="s">
        <v>455</v>
      </c>
      <c r="L3019" s="59" t="s">
        <v>456</v>
      </c>
      <c r="M3019" s="59" t="s">
        <v>467</v>
      </c>
      <c r="N3019" s="59" t="s">
        <v>468</v>
      </c>
      <c r="O3019" s="65" t="s">
        <v>281</v>
      </c>
      <c r="P3019" s="65" t="s">
        <v>3366</v>
      </c>
      <c r="Q3019" s="45" t="s">
        <v>396</v>
      </c>
      <c r="R3019" s="32" t="s">
        <v>231</v>
      </c>
      <c r="S3019" s="45" t="s">
        <v>68</v>
      </c>
      <c r="T3019" s="42" t="str">
        <f>VLOOKUP(Tabla1[[#This Row],[AREA]],Hoja1!A:B,2,FALSE)</f>
        <v>02. Urbanismo y vivienda</v>
      </c>
      <c r="U3019" s="45" t="s">
        <v>196</v>
      </c>
      <c r="V3019" s="42" t="str">
        <f>VLOOKUP(Tabla1[[#This Row],[PROGRAMA]],Hoja1!A:B,2,FALSE)</f>
        <v>9331. Gestión del patrimonio</v>
      </c>
      <c r="W3019" s="45">
        <v>22</v>
      </c>
      <c r="X3019" s="45">
        <v>22799</v>
      </c>
    </row>
    <row r="3020" spans="1:24" x14ac:dyDescent="0.25">
      <c r="A3020" s="58">
        <v>220260020198</v>
      </c>
      <c r="B3020" s="59" t="s">
        <v>451</v>
      </c>
      <c r="C3020" s="60">
        <v>46174</v>
      </c>
      <c r="D3020" s="58">
        <v>22026004077</v>
      </c>
      <c r="E3020" s="59" t="s">
        <v>1199</v>
      </c>
      <c r="F3020" s="61">
        <v>6439.02</v>
      </c>
      <c r="G3020" s="59" t="s">
        <v>4443</v>
      </c>
      <c r="H3020" s="59" t="s">
        <v>4444</v>
      </c>
      <c r="I3020" s="62">
        <v>220</v>
      </c>
      <c r="J3020" s="59" t="s">
        <v>455</v>
      </c>
      <c r="K3020" s="59" t="s">
        <v>455</v>
      </c>
      <c r="L3020" s="59" t="s">
        <v>644</v>
      </c>
      <c r="M3020" s="59" t="s">
        <v>467</v>
      </c>
      <c r="N3020" s="59" t="s">
        <v>468</v>
      </c>
      <c r="O3020" s="65" t="s">
        <v>281</v>
      </c>
      <c r="P3020" s="65" t="s">
        <v>3366</v>
      </c>
      <c r="Q3020" s="45" t="s">
        <v>396</v>
      </c>
      <c r="R3020" s="32" t="s">
        <v>231</v>
      </c>
      <c r="S3020" s="45" t="s">
        <v>68</v>
      </c>
      <c r="T3020" s="42" t="str">
        <f>VLOOKUP(Tabla1[[#This Row],[AREA]],Hoja1!A:B,2,FALSE)</f>
        <v>02. Urbanismo y vivienda</v>
      </c>
      <c r="U3020" s="45" t="s">
        <v>197</v>
      </c>
      <c r="V3020" s="42" t="str">
        <f>VLOOKUP(Tabla1[[#This Row],[PROGRAMA]],Hoja1!A:B,2,FALSE)</f>
        <v>9332. Mantenimiento de edificios e instalaciones municipales</v>
      </c>
      <c r="W3020" s="45">
        <v>21</v>
      </c>
      <c r="X3020" s="45">
        <v>212</v>
      </c>
    </row>
    <row r="3021" spans="1:24" x14ac:dyDescent="0.25">
      <c r="A3021" s="58">
        <v>220260024366</v>
      </c>
      <c r="B3021" s="59" t="s">
        <v>451</v>
      </c>
      <c r="C3021" s="60">
        <v>46188</v>
      </c>
      <c r="D3021" s="58">
        <v>22026004465</v>
      </c>
      <c r="E3021" s="59" t="s">
        <v>1199</v>
      </c>
      <c r="F3021" s="61">
        <v>6292</v>
      </c>
      <c r="G3021" s="59" t="s">
        <v>4445</v>
      </c>
      <c r="H3021" s="59" t="s">
        <v>4446</v>
      </c>
      <c r="I3021" s="62">
        <v>220</v>
      </c>
      <c r="J3021" s="59" t="s">
        <v>4447</v>
      </c>
      <c r="K3021" s="59" t="s">
        <v>455</v>
      </c>
      <c r="L3021" s="59" t="s">
        <v>456</v>
      </c>
      <c r="M3021" s="59" t="s">
        <v>467</v>
      </c>
      <c r="N3021" s="59" t="s">
        <v>468</v>
      </c>
      <c r="O3021" s="65" t="s">
        <v>281</v>
      </c>
      <c r="P3021" s="65" t="s">
        <v>3366</v>
      </c>
      <c r="Q3021" s="45" t="s">
        <v>396</v>
      </c>
      <c r="R3021" s="32" t="s">
        <v>231</v>
      </c>
      <c r="S3021" s="45" t="s">
        <v>68</v>
      </c>
      <c r="T3021" s="42" t="str">
        <f>VLOOKUP(Tabla1[[#This Row],[AREA]],Hoja1!A:B,2,FALSE)</f>
        <v>02. Urbanismo y vivienda</v>
      </c>
      <c r="U3021" s="45" t="s">
        <v>197</v>
      </c>
      <c r="V3021" s="42" t="str">
        <f>VLOOKUP(Tabla1[[#This Row],[PROGRAMA]],Hoja1!A:B,2,FALSE)</f>
        <v>9332. Mantenimiento de edificios e instalaciones municipales</v>
      </c>
      <c r="W3021" s="45">
        <v>21</v>
      </c>
      <c r="X3021" s="45">
        <v>212</v>
      </c>
    </row>
    <row r="3022" spans="1:24" x14ac:dyDescent="0.25">
      <c r="A3022" s="58">
        <v>220260023518</v>
      </c>
      <c r="B3022" s="59" t="s">
        <v>451</v>
      </c>
      <c r="C3022" s="60">
        <v>46183</v>
      </c>
      <c r="D3022" s="58">
        <v>22026004345</v>
      </c>
      <c r="E3022" s="59" t="s">
        <v>2171</v>
      </c>
      <c r="F3022" s="61">
        <v>6150</v>
      </c>
      <c r="G3022" s="59" t="s">
        <v>4448</v>
      </c>
      <c r="H3022" s="59" t="s">
        <v>4449</v>
      </c>
      <c r="I3022" s="62">
        <v>220</v>
      </c>
      <c r="J3022" s="59" t="s">
        <v>4450</v>
      </c>
      <c r="K3022" s="59" t="s">
        <v>904</v>
      </c>
      <c r="L3022" s="59" t="s">
        <v>473</v>
      </c>
      <c r="M3022" s="59" t="s">
        <v>467</v>
      </c>
      <c r="N3022" s="59" t="s">
        <v>468</v>
      </c>
      <c r="O3022" s="65" t="s">
        <v>281</v>
      </c>
      <c r="P3022" s="65" t="s">
        <v>3366</v>
      </c>
      <c r="Q3022" s="45" t="s">
        <v>396</v>
      </c>
      <c r="R3022" s="32" t="s">
        <v>231</v>
      </c>
      <c r="S3022" s="45" t="s">
        <v>72</v>
      </c>
      <c r="T3022" s="42" t="str">
        <f>VLOOKUP(Tabla1[[#This Row],[AREA]],Hoja1!A:B,2,FALSE)</f>
        <v>07. Medio ambiente</v>
      </c>
      <c r="U3022" s="45" t="s">
        <v>126</v>
      </c>
      <c r="V3022" s="42" t="str">
        <f>VLOOKUP(Tabla1[[#This Row],[PROGRAMA]],Hoja1!A:B,2,FALSE)</f>
        <v>1711. Parques y jardines</v>
      </c>
      <c r="W3022" s="45">
        <v>20</v>
      </c>
      <c r="X3022" s="45">
        <v>203</v>
      </c>
    </row>
    <row r="3023" spans="1:24" x14ac:dyDescent="0.25">
      <c r="A3023" s="58">
        <v>220260020199</v>
      </c>
      <c r="B3023" s="59" t="s">
        <v>451</v>
      </c>
      <c r="C3023" s="60">
        <v>46174</v>
      </c>
      <c r="D3023" s="58">
        <v>22026004105</v>
      </c>
      <c r="E3023" s="59" t="s">
        <v>883</v>
      </c>
      <c r="F3023" s="61">
        <v>1153.3</v>
      </c>
      <c r="G3023" s="59" t="s">
        <v>884</v>
      </c>
      <c r="H3023" s="59" t="s">
        <v>4451</v>
      </c>
      <c r="I3023" s="62">
        <v>220</v>
      </c>
      <c r="J3023" s="59" t="s">
        <v>494</v>
      </c>
      <c r="K3023" s="59" t="s">
        <v>494</v>
      </c>
      <c r="L3023" s="59" t="s">
        <v>463</v>
      </c>
      <c r="M3023" s="59" t="s">
        <v>457</v>
      </c>
      <c r="N3023" s="59" t="s">
        <v>458</v>
      </c>
      <c r="O3023" s="65" t="s">
        <v>276</v>
      </c>
      <c r="P3023" s="65" t="s">
        <v>3366</v>
      </c>
      <c r="Q3023" s="45" t="s">
        <v>396</v>
      </c>
      <c r="R3023" s="32" t="s">
        <v>231</v>
      </c>
      <c r="S3023" s="45" t="s">
        <v>72</v>
      </c>
      <c r="T3023" s="42" t="str">
        <f>VLOOKUP(Tabla1[[#This Row],[AREA]],Hoja1!A:B,2,FALSE)</f>
        <v>07. Medio ambiente</v>
      </c>
      <c r="U3023" s="45" t="s">
        <v>124</v>
      </c>
      <c r="V3023" s="42" t="str">
        <f>VLOOKUP(Tabla1[[#This Row],[PROGRAMA]],Hoja1!A:B,2,FALSE)</f>
        <v>1701. Dirección del área de medio ambiente</v>
      </c>
      <c r="W3023" s="45">
        <v>22</v>
      </c>
      <c r="X3023" s="45">
        <v>22102</v>
      </c>
    </row>
    <row r="3024" spans="1:24" x14ac:dyDescent="0.25">
      <c r="A3024" s="58">
        <v>220260023504</v>
      </c>
      <c r="B3024" s="59" t="s">
        <v>451</v>
      </c>
      <c r="C3024" s="60">
        <v>46183</v>
      </c>
      <c r="D3024" s="58">
        <v>22026004103</v>
      </c>
      <c r="E3024" s="59" t="s">
        <v>1199</v>
      </c>
      <c r="F3024" s="61">
        <v>5747.5</v>
      </c>
      <c r="G3024" s="59" t="s">
        <v>4452</v>
      </c>
      <c r="H3024" s="59" t="s">
        <v>4453</v>
      </c>
      <c r="I3024" s="62">
        <v>220</v>
      </c>
      <c r="J3024" s="59" t="s">
        <v>4454</v>
      </c>
      <c r="K3024" s="59" t="s">
        <v>2642</v>
      </c>
      <c r="L3024" s="59" t="s">
        <v>456</v>
      </c>
      <c r="M3024" s="59" t="s">
        <v>467</v>
      </c>
      <c r="N3024" s="59" t="s">
        <v>468</v>
      </c>
      <c r="O3024" s="65" t="s">
        <v>281</v>
      </c>
      <c r="P3024" s="65" t="s">
        <v>3366</v>
      </c>
      <c r="Q3024" s="45" t="s">
        <v>396</v>
      </c>
      <c r="R3024" s="32" t="s">
        <v>231</v>
      </c>
      <c r="S3024" s="45" t="s">
        <v>68</v>
      </c>
      <c r="T3024" s="42" t="str">
        <f>VLOOKUP(Tabla1[[#This Row],[AREA]],Hoja1!A:B,2,FALSE)</f>
        <v>02. Urbanismo y vivienda</v>
      </c>
      <c r="U3024" s="45" t="s">
        <v>197</v>
      </c>
      <c r="V3024" s="42" t="str">
        <f>VLOOKUP(Tabla1[[#This Row],[PROGRAMA]],Hoja1!A:B,2,FALSE)</f>
        <v>9332. Mantenimiento de edificios e instalaciones municipales</v>
      </c>
      <c r="W3024" s="45">
        <v>21</v>
      </c>
      <c r="X3024" s="45">
        <v>212</v>
      </c>
    </row>
    <row r="3025" spans="1:24" x14ac:dyDescent="0.25">
      <c r="A3025" s="58">
        <v>220260020229</v>
      </c>
      <c r="B3025" s="59" t="s">
        <v>451</v>
      </c>
      <c r="C3025" s="60">
        <v>46174</v>
      </c>
      <c r="D3025" s="58">
        <v>22026004131</v>
      </c>
      <c r="E3025" s="59" t="s">
        <v>4455</v>
      </c>
      <c r="F3025" s="61">
        <v>5502.72</v>
      </c>
      <c r="G3025" s="59" t="s">
        <v>4456</v>
      </c>
      <c r="H3025" s="59" t="s">
        <v>4457</v>
      </c>
      <c r="I3025" s="62">
        <v>220</v>
      </c>
      <c r="J3025" s="59" t="s">
        <v>455</v>
      </c>
      <c r="K3025" s="59" t="s">
        <v>455</v>
      </c>
      <c r="L3025" s="59" t="s">
        <v>473</v>
      </c>
      <c r="M3025" s="59" t="s">
        <v>467</v>
      </c>
      <c r="N3025" s="59" t="s">
        <v>468</v>
      </c>
      <c r="O3025" s="65" t="s">
        <v>281</v>
      </c>
      <c r="P3025" s="65" t="s">
        <v>3366</v>
      </c>
      <c r="Q3025" s="45" t="s">
        <v>403</v>
      </c>
      <c r="R3025" s="32" t="s">
        <v>239</v>
      </c>
      <c r="S3025" s="45" t="s">
        <v>70</v>
      </c>
      <c r="T3025" s="42" t="str">
        <f>VLOOKUP(Tabla1[[#This Row],[AREA]],Hoja1!A:B,2,FALSE)</f>
        <v>04. Hacienda, personal y modernización administrativa</v>
      </c>
      <c r="U3025" s="45" t="s">
        <v>184</v>
      </c>
      <c r="V3025" s="42" t="str">
        <f>VLOOKUP(Tabla1[[#This Row],[PROGRAMA]],Hoja1!A:B,2,FALSE)</f>
        <v>9202. Gestión de recursos humanos</v>
      </c>
      <c r="W3025" s="45">
        <v>16</v>
      </c>
      <c r="X3025" s="45">
        <v>16204</v>
      </c>
    </row>
    <row r="3026" spans="1:24" x14ac:dyDescent="0.25">
      <c r="A3026" s="58">
        <v>220260023527</v>
      </c>
      <c r="B3026" s="59" t="s">
        <v>451</v>
      </c>
      <c r="C3026" s="60">
        <v>46183</v>
      </c>
      <c r="D3026" s="58">
        <v>22026004425</v>
      </c>
      <c r="E3026" s="59" t="s">
        <v>4208</v>
      </c>
      <c r="F3026" s="61">
        <v>5348.2</v>
      </c>
      <c r="G3026" s="59" t="s">
        <v>4458</v>
      </c>
      <c r="H3026" s="59" t="s">
        <v>4459</v>
      </c>
      <c r="I3026" s="62">
        <v>220</v>
      </c>
      <c r="J3026" s="59" t="s">
        <v>455</v>
      </c>
      <c r="K3026" s="59" t="s">
        <v>455</v>
      </c>
      <c r="L3026" s="59" t="s">
        <v>456</v>
      </c>
      <c r="M3026" s="59" t="s">
        <v>467</v>
      </c>
      <c r="N3026" s="59" t="s">
        <v>468</v>
      </c>
      <c r="O3026" s="65" t="s">
        <v>281</v>
      </c>
      <c r="P3026" s="65" t="s">
        <v>3366</v>
      </c>
      <c r="Q3026" s="45" t="s">
        <v>396</v>
      </c>
      <c r="R3026" s="32" t="s">
        <v>231</v>
      </c>
      <c r="S3026" s="45" t="s">
        <v>66</v>
      </c>
      <c r="T3026" s="42" t="str">
        <f>VLOOKUP(Tabla1[[#This Row],[AREA]],Hoja1!A:B,2,FALSE)</f>
        <v>01. Alcaldía</v>
      </c>
      <c r="U3026" s="45" t="s">
        <v>265</v>
      </c>
      <c r="V3026" s="42" t="str">
        <f>VLOOKUP(Tabla1[[#This Row],[PROGRAMA]],Hoja1!A:B,2,FALSE)</f>
        <v>4331. Desarrollo empresarial</v>
      </c>
      <c r="W3026" s="45">
        <v>22</v>
      </c>
      <c r="X3026" s="45">
        <v>22609</v>
      </c>
    </row>
    <row r="3027" spans="1:24" x14ac:dyDescent="0.25">
      <c r="A3027" s="58">
        <v>220260020203</v>
      </c>
      <c r="B3027" s="59" t="s">
        <v>451</v>
      </c>
      <c r="C3027" s="60">
        <v>46174</v>
      </c>
      <c r="D3027" s="58">
        <v>22026004194</v>
      </c>
      <c r="E3027" s="59" t="s">
        <v>537</v>
      </c>
      <c r="F3027" s="61">
        <v>46</v>
      </c>
      <c r="G3027" s="59" t="s">
        <v>60</v>
      </c>
      <c r="H3027" s="59" t="s">
        <v>4460</v>
      </c>
      <c r="I3027" s="62">
        <v>220</v>
      </c>
      <c r="J3027" s="59" t="s">
        <v>455</v>
      </c>
      <c r="K3027" s="59" t="s">
        <v>455</v>
      </c>
      <c r="L3027" s="59" t="s">
        <v>473</v>
      </c>
      <c r="M3027" s="59" t="s">
        <v>467</v>
      </c>
      <c r="N3027" s="59" t="s">
        <v>468</v>
      </c>
      <c r="O3027" s="65" t="s">
        <v>281</v>
      </c>
      <c r="P3027" s="65" t="s">
        <v>3366</v>
      </c>
      <c r="Q3027" s="45" t="s">
        <v>396</v>
      </c>
      <c r="R3027" s="32" t="s">
        <v>231</v>
      </c>
      <c r="S3027" s="45" t="s">
        <v>262</v>
      </c>
      <c r="T3027" s="42" t="str">
        <f>VLOOKUP(Tabla1[[#This Row],[AREA]],Hoja1!A:B,2,FALSE)</f>
        <v>11. Salud pública y seguridad ciudadana</v>
      </c>
      <c r="U3027" s="45" t="s">
        <v>112</v>
      </c>
      <c r="V3027" s="42" t="str">
        <f>VLOOKUP(Tabla1[[#This Row],[PROGRAMA]],Hoja1!A:B,2,FALSE)</f>
        <v>1361. Prevención y extinción de incencios</v>
      </c>
      <c r="W3027" s="45">
        <v>22</v>
      </c>
      <c r="X3027" s="45">
        <v>22199</v>
      </c>
    </row>
    <row r="3028" spans="1:24" x14ac:dyDescent="0.25">
      <c r="A3028" s="58">
        <v>220260020201</v>
      </c>
      <c r="B3028" s="59" t="s">
        <v>451</v>
      </c>
      <c r="C3028" s="60">
        <v>46174</v>
      </c>
      <c r="D3028" s="58">
        <v>22026004172</v>
      </c>
      <c r="E3028" s="59" t="s">
        <v>1030</v>
      </c>
      <c r="F3028" s="61">
        <v>5324</v>
      </c>
      <c r="G3028" s="59" t="s">
        <v>1391</v>
      </c>
      <c r="H3028" s="59" t="s">
        <v>4461</v>
      </c>
      <c r="I3028" s="62">
        <v>220</v>
      </c>
      <c r="J3028" s="59" t="s">
        <v>1349</v>
      </c>
      <c r="K3028" s="59" t="s">
        <v>455</v>
      </c>
      <c r="L3028" s="59" t="s">
        <v>456</v>
      </c>
      <c r="M3028" s="59" t="s">
        <v>467</v>
      </c>
      <c r="N3028" s="59" t="s">
        <v>468</v>
      </c>
      <c r="O3028" s="65" t="s">
        <v>281</v>
      </c>
      <c r="P3028" s="65" t="s">
        <v>3366</v>
      </c>
      <c r="Q3028" s="45" t="s">
        <v>396</v>
      </c>
      <c r="R3028" s="32" t="s">
        <v>231</v>
      </c>
      <c r="S3028" s="45" t="s">
        <v>70</v>
      </c>
      <c r="T3028" s="42" t="str">
        <f>VLOOKUP(Tabla1[[#This Row],[AREA]],Hoja1!A:B,2,FALSE)</f>
        <v>04. Hacienda, personal y modernización administrativa</v>
      </c>
      <c r="U3028" s="45" t="s">
        <v>186</v>
      </c>
      <c r="V3028" s="42" t="str">
        <f>VLOOKUP(Tabla1[[#This Row],[PROGRAMA]],Hoja1!A:B,2,FALSE)</f>
        <v>9204. Tecnologías de la información y comunicación</v>
      </c>
      <c r="W3028" s="45">
        <v>22</v>
      </c>
      <c r="X3028" s="45">
        <v>22799</v>
      </c>
    </row>
    <row r="3029" spans="1:24" x14ac:dyDescent="0.25">
      <c r="A3029" s="58">
        <v>220260023520</v>
      </c>
      <c r="B3029" s="59" t="s">
        <v>451</v>
      </c>
      <c r="C3029" s="60">
        <v>46183</v>
      </c>
      <c r="D3029" s="58">
        <v>22026004376</v>
      </c>
      <c r="E3029" s="59" t="s">
        <v>517</v>
      </c>
      <c r="F3029" s="61">
        <v>5119.75</v>
      </c>
      <c r="G3029" s="59" t="s">
        <v>4462</v>
      </c>
      <c r="H3029" s="59" t="s">
        <v>4463</v>
      </c>
      <c r="I3029" s="62">
        <v>220</v>
      </c>
      <c r="J3029" s="59" t="s">
        <v>494</v>
      </c>
      <c r="K3029" s="59" t="s">
        <v>494</v>
      </c>
      <c r="L3029" s="59" t="s">
        <v>473</v>
      </c>
      <c r="M3029" s="59" t="s">
        <v>467</v>
      </c>
      <c r="N3029" s="59" t="s">
        <v>468</v>
      </c>
      <c r="O3029" s="65" t="s">
        <v>281</v>
      </c>
      <c r="P3029" s="65" t="s">
        <v>3366</v>
      </c>
      <c r="Q3029" s="45" t="s">
        <v>396</v>
      </c>
      <c r="R3029" s="32" t="s">
        <v>231</v>
      </c>
      <c r="S3029" s="45" t="s">
        <v>71</v>
      </c>
      <c r="T3029" s="42" t="str">
        <f>VLOOKUP(Tabla1[[#This Row],[AREA]],Hoja1!A:B,2,FALSE)</f>
        <v>06. Educación y cultura</v>
      </c>
      <c r="U3029" s="45" t="s">
        <v>153</v>
      </c>
      <c r="V3029" s="42" t="str">
        <f>VLOOKUP(Tabla1[[#This Row],[PROGRAMA]],Hoja1!A:B,2,FALSE)</f>
        <v>3321. Bibliotecas públicas</v>
      </c>
      <c r="W3029" s="45">
        <v>22</v>
      </c>
      <c r="X3029" s="45">
        <v>22001</v>
      </c>
    </row>
    <row r="3030" spans="1:24" x14ac:dyDescent="0.25">
      <c r="A3030" s="58">
        <v>220260020206</v>
      </c>
      <c r="B3030" s="59" t="s">
        <v>451</v>
      </c>
      <c r="C3030" s="60">
        <v>46174</v>
      </c>
      <c r="D3030" s="58">
        <v>22026004170</v>
      </c>
      <c r="E3030" s="59" t="s">
        <v>611</v>
      </c>
      <c r="F3030" s="61">
        <v>626.78</v>
      </c>
      <c r="G3030" s="59" t="s">
        <v>15</v>
      </c>
      <c r="H3030" s="59" t="s">
        <v>4464</v>
      </c>
      <c r="I3030" s="62">
        <v>220</v>
      </c>
      <c r="J3030" s="59" t="s">
        <v>455</v>
      </c>
      <c r="K3030" s="59" t="s">
        <v>455</v>
      </c>
      <c r="L3030" s="59" t="s">
        <v>456</v>
      </c>
      <c r="M3030" s="59" t="s">
        <v>467</v>
      </c>
      <c r="N3030" s="59" t="s">
        <v>468</v>
      </c>
      <c r="O3030" s="65" t="s">
        <v>281</v>
      </c>
      <c r="P3030" s="65" t="s">
        <v>3366</v>
      </c>
      <c r="Q3030" s="45" t="s">
        <v>396</v>
      </c>
      <c r="R3030" s="32" t="s">
        <v>231</v>
      </c>
      <c r="S3030" s="45" t="s">
        <v>73</v>
      </c>
      <c r="T3030" s="42" t="str">
        <f>VLOOKUP(Tabla1[[#This Row],[AREA]],Hoja1!A:B,2,FALSE)</f>
        <v>08. Tráfico y movilidad</v>
      </c>
      <c r="U3030" s="45" t="s">
        <v>117</v>
      </c>
      <c r="V3030" s="42" t="str">
        <f>VLOOKUP(Tabla1[[#This Row],[PROGRAMA]],Hoja1!A:B,2,FALSE)</f>
        <v>1532. Pavimentación vias públicas y otros servicios urbanísticos</v>
      </c>
      <c r="W3030" s="45">
        <v>21</v>
      </c>
      <c r="X3030" s="45">
        <v>213</v>
      </c>
    </row>
    <row r="3031" spans="1:24" x14ac:dyDescent="0.25">
      <c r="A3031" s="58">
        <v>220260020207</v>
      </c>
      <c r="B3031" s="59" t="s">
        <v>451</v>
      </c>
      <c r="C3031" s="60">
        <v>46174</v>
      </c>
      <c r="D3031" s="58">
        <v>22026003727</v>
      </c>
      <c r="E3031" s="59" t="s">
        <v>469</v>
      </c>
      <c r="F3031" s="61">
        <v>63198.3</v>
      </c>
      <c r="G3031" s="59" t="s">
        <v>798</v>
      </c>
      <c r="H3031" s="59" t="s">
        <v>4465</v>
      </c>
      <c r="I3031" s="62">
        <v>220</v>
      </c>
      <c r="J3031" s="59" t="s">
        <v>800</v>
      </c>
      <c r="K3031" s="59" t="s">
        <v>783</v>
      </c>
      <c r="L3031" s="59" t="s">
        <v>456</v>
      </c>
      <c r="M3031" s="59" t="s">
        <v>801</v>
      </c>
      <c r="N3031" s="59" t="s">
        <v>468</v>
      </c>
      <c r="O3031" s="65" t="s">
        <v>278</v>
      </c>
      <c r="P3031" s="65" t="s">
        <v>3366</v>
      </c>
      <c r="Q3031" s="45" t="s">
        <v>397</v>
      </c>
      <c r="R3031" s="32" t="s">
        <v>232</v>
      </c>
      <c r="S3031" s="45" t="s">
        <v>70</v>
      </c>
      <c r="T3031" s="42" t="str">
        <f>VLOOKUP(Tabla1[[#This Row],[AREA]],Hoja1!A:B,2,FALSE)</f>
        <v>04. Hacienda, personal y modernización administrativa</v>
      </c>
      <c r="U3031" s="45" t="s">
        <v>186</v>
      </c>
      <c r="V3031" s="42" t="str">
        <f>VLOOKUP(Tabla1[[#This Row],[PROGRAMA]],Hoja1!A:B,2,FALSE)</f>
        <v>9204. Tecnologías de la información y comunicación</v>
      </c>
      <c r="W3031" s="45">
        <v>64</v>
      </c>
      <c r="X3031" s="45">
        <v>641</v>
      </c>
    </row>
    <row r="3032" spans="1:24" x14ac:dyDescent="0.25">
      <c r="A3032" s="58">
        <v>220260020208</v>
      </c>
      <c r="B3032" s="59" t="s">
        <v>485</v>
      </c>
      <c r="C3032" s="60">
        <v>46174</v>
      </c>
      <c r="D3032" s="58">
        <v>22026002920</v>
      </c>
      <c r="E3032" s="59" t="s">
        <v>2478</v>
      </c>
      <c r="F3032" s="61">
        <v>380</v>
      </c>
      <c r="G3032" s="59" t="s">
        <v>4466</v>
      </c>
      <c r="H3032" s="59" t="s">
        <v>4467</v>
      </c>
      <c r="I3032" s="62">
        <v>300</v>
      </c>
      <c r="J3032" s="59" t="s">
        <v>455</v>
      </c>
      <c r="K3032" s="59" t="s">
        <v>455</v>
      </c>
      <c r="L3032" s="59" t="s">
        <v>456</v>
      </c>
      <c r="M3032" s="59" t="s">
        <v>467</v>
      </c>
      <c r="N3032" s="59" t="s">
        <v>468</v>
      </c>
      <c r="O3032" s="65" t="s">
        <v>281</v>
      </c>
      <c r="P3032" s="65" t="s">
        <v>3366</v>
      </c>
      <c r="Q3032" s="45" t="s">
        <v>403</v>
      </c>
      <c r="R3032" s="32" t="s">
        <v>239</v>
      </c>
      <c r="S3032" s="45" t="s">
        <v>70</v>
      </c>
      <c r="T3032" s="42" t="str">
        <f>VLOOKUP(Tabla1[[#This Row],[AREA]],Hoja1!A:B,2,FALSE)</f>
        <v>04. Hacienda, personal y modernización administrativa</v>
      </c>
      <c r="U3032" s="45" t="s">
        <v>184</v>
      </c>
      <c r="V3032" s="42" t="str">
        <f>VLOOKUP(Tabla1[[#This Row],[PROGRAMA]],Hoja1!A:B,2,FALSE)</f>
        <v>9202. Gestión de recursos humanos</v>
      </c>
      <c r="W3032" s="45">
        <v>16</v>
      </c>
      <c r="X3032" s="45">
        <v>16200</v>
      </c>
    </row>
    <row r="3033" spans="1:24" x14ac:dyDescent="0.25">
      <c r="A3033" s="58">
        <v>220260020209</v>
      </c>
      <c r="B3033" s="59" t="s">
        <v>485</v>
      </c>
      <c r="C3033" s="60">
        <v>46174</v>
      </c>
      <c r="D3033" s="58">
        <v>22026002920</v>
      </c>
      <c r="E3033" s="59" t="s">
        <v>2478</v>
      </c>
      <c r="F3033" s="61">
        <v>576</v>
      </c>
      <c r="G3033" s="59" t="s">
        <v>4468</v>
      </c>
      <c r="H3033" s="59" t="s">
        <v>4469</v>
      </c>
      <c r="I3033" s="62">
        <v>300</v>
      </c>
      <c r="J3033" s="59" t="s">
        <v>4470</v>
      </c>
      <c r="K3033" s="59" t="s">
        <v>643</v>
      </c>
      <c r="L3033" s="59" t="s">
        <v>456</v>
      </c>
      <c r="M3033" s="59" t="s">
        <v>467</v>
      </c>
      <c r="N3033" s="59" t="s">
        <v>468</v>
      </c>
      <c r="O3033" s="65" t="s">
        <v>281</v>
      </c>
      <c r="P3033" s="65" t="s">
        <v>3366</v>
      </c>
      <c r="Q3033" s="45" t="s">
        <v>403</v>
      </c>
      <c r="R3033" s="32" t="s">
        <v>239</v>
      </c>
      <c r="S3033" s="45" t="s">
        <v>70</v>
      </c>
      <c r="T3033" s="42" t="str">
        <f>VLOOKUP(Tabla1[[#This Row],[AREA]],Hoja1!A:B,2,FALSE)</f>
        <v>04. Hacienda, personal y modernización administrativa</v>
      </c>
      <c r="U3033" s="45" t="s">
        <v>184</v>
      </c>
      <c r="V3033" s="42" t="str">
        <f>VLOOKUP(Tabla1[[#This Row],[PROGRAMA]],Hoja1!A:B,2,FALSE)</f>
        <v>9202. Gestión de recursos humanos</v>
      </c>
      <c r="W3033" s="45">
        <v>16</v>
      </c>
      <c r="X3033" s="45">
        <v>16200</v>
      </c>
    </row>
    <row r="3034" spans="1:24" x14ac:dyDescent="0.25">
      <c r="A3034" s="58">
        <v>220260020210</v>
      </c>
      <c r="B3034" s="59" t="s">
        <v>485</v>
      </c>
      <c r="C3034" s="60">
        <v>46174</v>
      </c>
      <c r="D3034" s="58">
        <v>22026000432</v>
      </c>
      <c r="E3034" s="59" t="s">
        <v>726</v>
      </c>
      <c r="F3034" s="61">
        <v>287.08</v>
      </c>
      <c r="G3034" s="59" t="s">
        <v>317</v>
      </c>
      <c r="H3034" s="59" t="s">
        <v>4471</v>
      </c>
      <c r="I3034" s="62">
        <v>300</v>
      </c>
      <c r="J3034" s="59" t="s">
        <v>455</v>
      </c>
      <c r="K3034" s="59" t="s">
        <v>455</v>
      </c>
      <c r="L3034" s="59" t="s">
        <v>473</v>
      </c>
      <c r="M3034" s="59" t="s">
        <v>457</v>
      </c>
      <c r="N3034" s="59" t="s">
        <v>458</v>
      </c>
      <c r="O3034" s="65" t="s">
        <v>276</v>
      </c>
      <c r="P3034" s="65" t="s">
        <v>3366</v>
      </c>
      <c r="Q3034" s="45" t="s">
        <v>396</v>
      </c>
      <c r="R3034" s="32" t="s">
        <v>231</v>
      </c>
      <c r="S3034" s="45" t="s">
        <v>69</v>
      </c>
      <c r="T3034" s="42" t="str">
        <f>VLOOKUP(Tabla1[[#This Row],[AREA]],Hoja1!A:B,2,FALSE)</f>
        <v>03. Participación ciudadana y deportes</v>
      </c>
      <c r="U3034" s="45" t="s">
        <v>192</v>
      </c>
      <c r="V3034" s="42" t="str">
        <f>VLOOKUP(Tabla1[[#This Row],[PROGRAMA]],Hoja1!A:B,2,FALSE)</f>
        <v>9241. Participación ciudadana</v>
      </c>
      <c r="W3034" s="45">
        <v>21</v>
      </c>
      <c r="X3034" s="45">
        <v>213</v>
      </c>
    </row>
    <row r="3035" spans="1:24" x14ac:dyDescent="0.25">
      <c r="A3035" s="58">
        <v>220260020211</v>
      </c>
      <c r="B3035" s="59" t="s">
        <v>485</v>
      </c>
      <c r="C3035" s="60">
        <v>46174</v>
      </c>
      <c r="D3035" s="58">
        <v>22026000434</v>
      </c>
      <c r="E3035" s="59" t="s">
        <v>726</v>
      </c>
      <c r="F3035" s="61">
        <v>615.77</v>
      </c>
      <c r="G3035" s="59" t="s">
        <v>1478</v>
      </c>
      <c r="H3035" s="59" t="s">
        <v>4472</v>
      </c>
      <c r="I3035" s="62">
        <v>300</v>
      </c>
      <c r="J3035" s="59" t="s">
        <v>455</v>
      </c>
      <c r="K3035" s="59" t="s">
        <v>494</v>
      </c>
      <c r="L3035" s="59" t="s">
        <v>473</v>
      </c>
      <c r="M3035" s="59" t="s">
        <v>457</v>
      </c>
      <c r="N3035" s="59" t="s">
        <v>458</v>
      </c>
      <c r="O3035" s="65" t="s">
        <v>276</v>
      </c>
      <c r="P3035" s="65" t="s">
        <v>3366</v>
      </c>
      <c r="Q3035" s="45" t="s">
        <v>396</v>
      </c>
      <c r="R3035" s="32" t="s">
        <v>231</v>
      </c>
      <c r="S3035" s="45" t="s">
        <v>69</v>
      </c>
      <c r="T3035" s="42" t="str">
        <f>VLOOKUP(Tabla1[[#This Row],[AREA]],Hoja1!A:B,2,FALSE)</f>
        <v>03. Participación ciudadana y deportes</v>
      </c>
      <c r="U3035" s="45" t="s">
        <v>192</v>
      </c>
      <c r="V3035" s="42" t="str">
        <f>VLOOKUP(Tabla1[[#This Row],[PROGRAMA]],Hoja1!A:B,2,FALSE)</f>
        <v>9241. Participación ciudadana</v>
      </c>
      <c r="W3035" s="45">
        <v>21</v>
      </c>
      <c r="X3035" s="45">
        <v>213</v>
      </c>
    </row>
    <row r="3036" spans="1:24" x14ac:dyDescent="0.25">
      <c r="A3036" s="58">
        <v>220260020212</v>
      </c>
      <c r="B3036" s="59" t="s">
        <v>485</v>
      </c>
      <c r="C3036" s="60">
        <v>46174</v>
      </c>
      <c r="D3036" s="58">
        <v>22026000434</v>
      </c>
      <c r="E3036" s="59" t="s">
        <v>726</v>
      </c>
      <c r="F3036" s="61">
        <v>41.54</v>
      </c>
      <c r="G3036" s="59" t="s">
        <v>1478</v>
      </c>
      <c r="H3036" s="59" t="s">
        <v>4473</v>
      </c>
      <c r="I3036" s="62">
        <v>300</v>
      </c>
      <c r="J3036" s="59" t="s">
        <v>455</v>
      </c>
      <c r="K3036" s="59" t="s">
        <v>494</v>
      </c>
      <c r="L3036" s="59" t="s">
        <v>473</v>
      </c>
      <c r="M3036" s="59" t="s">
        <v>457</v>
      </c>
      <c r="N3036" s="59" t="s">
        <v>458</v>
      </c>
      <c r="O3036" s="65" t="s">
        <v>276</v>
      </c>
      <c r="P3036" s="65" t="s">
        <v>3366</v>
      </c>
      <c r="Q3036" s="45" t="s">
        <v>396</v>
      </c>
      <c r="R3036" s="32" t="s">
        <v>231</v>
      </c>
      <c r="S3036" s="45" t="s">
        <v>69</v>
      </c>
      <c r="T3036" s="42" t="str">
        <f>VLOOKUP(Tabla1[[#This Row],[AREA]],Hoja1!A:B,2,FALSE)</f>
        <v>03. Participación ciudadana y deportes</v>
      </c>
      <c r="U3036" s="45" t="s">
        <v>192</v>
      </c>
      <c r="V3036" s="42" t="str">
        <f>VLOOKUP(Tabla1[[#This Row],[PROGRAMA]],Hoja1!A:B,2,FALSE)</f>
        <v>9241. Participación ciudadana</v>
      </c>
      <c r="W3036" s="45">
        <v>21</v>
      </c>
      <c r="X3036" s="45">
        <v>213</v>
      </c>
    </row>
    <row r="3037" spans="1:24" x14ac:dyDescent="0.25">
      <c r="A3037" s="58">
        <v>220260020213</v>
      </c>
      <c r="B3037" s="59" t="s">
        <v>485</v>
      </c>
      <c r="C3037" s="60">
        <v>46174</v>
      </c>
      <c r="D3037" s="58">
        <v>22026000434</v>
      </c>
      <c r="E3037" s="59" t="s">
        <v>726</v>
      </c>
      <c r="F3037" s="61">
        <v>7714.21</v>
      </c>
      <c r="G3037" s="59" t="s">
        <v>1478</v>
      </c>
      <c r="H3037" s="59" t="s">
        <v>4474</v>
      </c>
      <c r="I3037" s="62">
        <v>300</v>
      </c>
      <c r="J3037" s="59" t="s">
        <v>455</v>
      </c>
      <c r="K3037" s="59" t="s">
        <v>494</v>
      </c>
      <c r="L3037" s="59" t="s">
        <v>473</v>
      </c>
      <c r="M3037" s="59" t="s">
        <v>457</v>
      </c>
      <c r="N3037" s="59" t="s">
        <v>458</v>
      </c>
      <c r="O3037" s="65" t="s">
        <v>276</v>
      </c>
      <c r="P3037" s="65" t="s">
        <v>3366</v>
      </c>
      <c r="Q3037" s="45" t="s">
        <v>396</v>
      </c>
      <c r="R3037" s="32" t="s">
        <v>231</v>
      </c>
      <c r="S3037" s="45" t="s">
        <v>69</v>
      </c>
      <c r="T3037" s="42" t="str">
        <f>VLOOKUP(Tabla1[[#This Row],[AREA]],Hoja1!A:B,2,FALSE)</f>
        <v>03. Participación ciudadana y deportes</v>
      </c>
      <c r="U3037" s="45" t="s">
        <v>192</v>
      </c>
      <c r="V3037" s="42" t="str">
        <f>VLOOKUP(Tabla1[[#This Row],[PROGRAMA]],Hoja1!A:B,2,FALSE)</f>
        <v>9241. Participación ciudadana</v>
      </c>
      <c r="W3037" s="45">
        <v>21</v>
      </c>
      <c r="X3037" s="45">
        <v>213</v>
      </c>
    </row>
    <row r="3038" spans="1:24" x14ac:dyDescent="0.25">
      <c r="A3038" s="58">
        <v>220260020214</v>
      </c>
      <c r="B3038" s="59" t="s">
        <v>451</v>
      </c>
      <c r="C3038" s="60">
        <v>46174</v>
      </c>
      <c r="D3038" s="58">
        <v>22026001255</v>
      </c>
      <c r="E3038" s="59" t="s">
        <v>550</v>
      </c>
      <c r="F3038" s="61">
        <v>262479.27</v>
      </c>
      <c r="G3038" s="59" t="s">
        <v>1017</v>
      </c>
      <c r="H3038" s="59" t="s">
        <v>4475</v>
      </c>
      <c r="I3038" s="62">
        <v>220</v>
      </c>
      <c r="J3038" s="59" t="s">
        <v>455</v>
      </c>
      <c r="K3038" s="59" t="s">
        <v>455</v>
      </c>
      <c r="L3038" s="59" t="s">
        <v>456</v>
      </c>
      <c r="M3038" s="59" t="s">
        <v>457</v>
      </c>
      <c r="N3038" s="59" t="s">
        <v>458</v>
      </c>
      <c r="O3038" s="65" t="s">
        <v>276</v>
      </c>
      <c r="P3038" s="65" t="s">
        <v>3366</v>
      </c>
      <c r="Q3038" s="45" t="s">
        <v>396</v>
      </c>
      <c r="R3038" s="32" t="s">
        <v>231</v>
      </c>
      <c r="S3038" s="45" t="s">
        <v>75</v>
      </c>
      <c r="T3038" s="42" t="str">
        <f>VLOOKUP(Tabla1[[#This Row],[AREA]],Hoja1!A:B,2,FALSE)</f>
        <v>10. Personas mayores, familia y servicios sociales</v>
      </c>
      <c r="U3038" s="45" t="s">
        <v>130</v>
      </c>
      <c r="V3038" s="42" t="str">
        <f>VLOOKUP(Tabla1[[#This Row],[PROGRAMA]],Hoja1!A:B,2,FALSE)</f>
        <v>2311. Intervención social</v>
      </c>
      <c r="W3038" s="45">
        <v>22</v>
      </c>
      <c r="X3038" s="45">
        <v>22799</v>
      </c>
    </row>
    <row r="3039" spans="1:24" x14ac:dyDescent="0.25">
      <c r="A3039" s="58">
        <v>220260020215</v>
      </c>
      <c r="B3039" s="59" t="s">
        <v>451</v>
      </c>
      <c r="C3039" s="60">
        <v>46174</v>
      </c>
      <c r="D3039" s="58">
        <v>22026003645</v>
      </c>
      <c r="E3039" s="59" t="s">
        <v>495</v>
      </c>
      <c r="F3039" s="61">
        <v>244.24</v>
      </c>
      <c r="G3039" s="59" t="s">
        <v>2254</v>
      </c>
      <c r="H3039" s="59" t="s">
        <v>4476</v>
      </c>
      <c r="I3039" s="62">
        <v>220</v>
      </c>
      <c r="J3039" s="59" t="s">
        <v>455</v>
      </c>
      <c r="K3039" s="59" t="s">
        <v>455</v>
      </c>
      <c r="L3039" s="59" t="s">
        <v>456</v>
      </c>
      <c r="M3039" s="59" t="s">
        <v>457</v>
      </c>
      <c r="N3039" s="59" t="s">
        <v>458</v>
      </c>
      <c r="O3039" s="65" t="s">
        <v>280</v>
      </c>
      <c r="P3039" s="65" t="s">
        <v>3366</v>
      </c>
      <c r="Q3039" s="45" t="s">
        <v>396</v>
      </c>
      <c r="R3039" s="32" t="s">
        <v>231</v>
      </c>
      <c r="S3039" s="45" t="s">
        <v>72</v>
      </c>
      <c r="T3039" s="42" t="str">
        <f>VLOOKUP(Tabla1[[#This Row],[AREA]],Hoja1!A:B,2,FALSE)</f>
        <v>07. Medio ambiente</v>
      </c>
      <c r="U3039" s="45" t="s">
        <v>126</v>
      </c>
      <c r="V3039" s="42" t="str">
        <f>VLOOKUP(Tabla1[[#This Row],[PROGRAMA]],Hoja1!A:B,2,FALSE)</f>
        <v>1711. Parques y jardines</v>
      </c>
      <c r="W3039" s="45">
        <v>22</v>
      </c>
      <c r="X3039" s="45">
        <v>22799</v>
      </c>
    </row>
    <row r="3040" spans="1:24" x14ac:dyDescent="0.25">
      <c r="A3040" s="58">
        <v>220260020216</v>
      </c>
      <c r="B3040" s="59" t="s">
        <v>451</v>
      </c>
      <c r="C3040" s="60">
        <v>46174</v>
      </c>
      <c r="D3040" s="58">
        <v>22026003646</v>
      </c>
      <c r="E3040" s="59" t="s">
        <v>495</v>
      </c>
      <c r="F3040" s="61">
        <v>117.35</v>
      </c>
      <c r="G3040" s="59" t="s">
        <v>17</v>
      </c>
      <c r="H3040" s="59" t="s">
        <v>4477</v>
      </c>
      <c r="I3040" s="62">
        <v>220</v>
      </c>
      <c r="J3040" s="59" t="s">
        <v>455</v>
      </c>
      <c r="K3040" s="59" t="s">
        <v>455</v>
      </c>
      <c r="L3040" s="59" t="s">
        <v>456</v>
      </c>
      <c r="M3040" s="59" t="s">
        <v>457</v>
      </c>
      <c r="N3040" s="59" t="s">
        <v>458</v>
      </c>
      <c r="O3040" s="65" t="s">
        <v>280</v>
      </c>
      <c r="P3040" s="65" t="s">
        <v>3366</v>
      </c>
      <c r="Q3040" s="45" t="s">
        <v>396</v>
      </c>
      <c r="R3040" s="32" t="s">
        <v>231</v>
      </c>
      <c r="S3040" s="45" t="s">
        <v>72</v>
      </c>
      <c r="T3040" s="42" t="str">
        <f>VLOOKUP(Tabla1[[#This Row],[AREA]],Hoja1!A:B,2,FALSE)</f>
        <v>07. Medio ambiente</v>
      </c>
      <c r="U3040" s="45" t="s">
        <v>126</v>
      </c>
      <c r="V3040" s="42" t="str">
        <f>VLOOKUP(Tabla1[[#This Row],[PROGRAMA]],Hoja1!A:B,2,FALSE)</f>
        <v>1711. Parques y jardines</v>
      </c>
      <c r="W3040" s="45">
        <v>22</v>
      </c>
      <c r="X3040" s="45">
        <v>22799</v>
      </c>
    </row>
    <row r="3041" spans="1:24" x14ac:dyDescent="0.25">
      <c r="A3041" s="58">
        <v>220260020217</v>
      </c>
      <c r="B3041" s="59" t="s">
        <v>1359</v>
      </c>
      <c r="C3041" s="60">
        <v>46174</v>
      </c>
      <c r="D3041" s="58">
        <v>22026003481</v>
      </c>
      <c r="E3041" s="59" t="s">
        <v>475</v>
      </c>
      <c r="F3041" s="61">
        <v>-120000</v>
      </c>
      <c r="G3041" s="59" t="s">
        <v>659</v>
      </c>
      <c r="H3041" s="59" t="s">
        <v>4478</v>
      </c>
      <c r="I3041" s="62">
        <v>220</v>
      </c>
      <c r="J3041" s="59" t="s">
        <v>455</v>
      </c>
      <c r="K3041" s="59" t="s">
        <v>455</v>
      </c>
      <c r="L3041" s="59" t="s">
        <v>456</v>
      </c>
      <c r="M3041" s="59" t="s">
        <v>457</v>
      </c>
      <c r="N3041" s="59" t="s">
        <v>458</v>
      </c>
      <c r="O3041" s="65" t="s">
        <v>276</v>
      </c>
      <c r="P3041" s="65" t="s">
        <v>3366</v>
      </c>
      <c r="Q3041" s="45" t="s">
        <v>397</v>
      </c>
      <c r="R3041" s="32" t="s">
        <v>232</v>
      </c>
      <c r="S3041" s="45" t="s">
        <v>70</v>
      </c>
      <c r="T3041" s="42" t="str">
        <f>VLOOKUP(Tabla1[[#This Row],[AREA]],Hoja1!A:B,2,FALSE)</f>
        <v>04. Hacienda, personal y modernización administrativa</v>
      </c>
      <c r="U3041" s="45" t="s">
        <v>186</v>
      </c>
      <c r="V3041" s="42" t="str">
        <f>VLOOKUP(Tabla1[[#This Row],[PROGRAMA]],Hoja1!A:B,2,FALSE)</f>
        <v>9204. Tecnologías de la información y comunicación</v>
      </c>
      <c r="W3041" s="45">
        <v>62</v>
      </c>
      <c r="X3041" s="45">
        <v>626</v>
      </c>
    </row>
    <row r="3042" spans="1:24" x14ac:dyDescent="0.25">
      <c r="A3042" s="58">
        <v>220260022773</v>
      </c>
      <c r="B3042" s="59" t="s">
        <v>451</v>
      </c>
      <c r="C3042" s="60">
        <v>46183</v>
      </c>
      <c r="D3042" s="58">
        <v>22026004227</v>
      </c>
      <c r="E3042" s="59" t="s">
        <v>1211</v>
      </c>
      <c r="F3042" s="61">
        <v>4840</v>
      </c>
      <c r="G3042" s="59" t="s">
        <v>4479</v>
      </c>
      <c r="H3042" s="59" t="s">
        <v>4480</v>
      </c>
      <c r="I3042" s="62">
        <v>220</v>
      </c>
      <c r="J3042" s="59" t="s">
        <v>1000</v>
      </c>
      <c r="K3042" s="59" t="s">
        <v>1000</v>
      </c>
      <c r="L3042" s="59" t="s">
        <v>506</v>
      </c>
      <c r="M3042" s="59" t="s">
        <v>467</v>
      </c>
      <c r="N3042" s="59" t="s">
        <v>468</v>
      </c>
      <c r="O3042" s="65" t="s">
        <v>281</v>
      </c>
      <c r="P3042" s="65" t="s">
        <v>3366</v>
      </c>
      <c r="Q3042" s="45" t="s">
        <v>396</v>
      </c>
      <c r="R3042" s="32" t="s">
        <v>231</v>
      </c>
      <c r="S3042" s="45" t="s">
        <v>66</v>
      </c>
      <c r="T3042" s="42" t="str">
        <f>VLOOKUP(Tabla1[[#This Row],[AREA]],Hoja1!A:B,2,FALSE)</f>
        <v>01. Alcaldía</v>
      </c>
      <c r="U3042" s="45" t="s">
        <v>265</v>
      </c>
      <c r="V3042" s="42" t="str">
        <f>VLOOKUP(Tabla1[[#This Row],[PROGRAMA]],Hoja1!A:B,2,FALSE)</f>
        <v>4331. Desarrollo empresarial</v>
      </c>
      <c r="W3042" s="45">
        <v>22</v>
      </c>
      <c r="X3042" s="45">
        <v>22699</v>
      </c>
    </row>
    <row r="3043" spans="1:24" x14ac:dyDescent="0.25">
      <c r="A3043" s="58">
        <v>220260020219</v>
      </c>
      <c r="B3043" s="59" t="s">
        <v>1359</v>
      </c>
      <c r="C3043" s="60">
        <v>46174</v>
      </c>
      <c r="D3043" s="58">
        <v>22026001074</v>
      </c>
      <c r="E3043" s="59" t="s">
        <v>958</v>
      </c>
      <c r="F3043" s="61">
        <v>-10416.67</v>
      </c>
      <c r="G3043" s="59" t="s">
        <v>1334</v>
      </c>
      <c r="H3043" s="59" t="s">
        <v>4481</v>
      </c>
      <c r="I3043" s="62">
        <v>220</v>
      </c>
      <c r="J3043" s="59" t="s">
        <v>494</v>
      </c>
      <c r="K3043" s="59" t="s">
        <v>494</v>
      </c>
      <c r="L3043" s="59" t="s">
        <v>456</v>
      </c>
      <c r="M3043" s="59" t="s">
        <v>457</v>
      </c>
      <c r="N3043" s="59" t="s">
        <v>458</v>
      </c>
      <c r="O3043" s="65" t="s">
        <v>276</v>
      </c>
      <c r="P3043" s="65" t="s">
        <v>3366</v>
      </c>
      <c r="Q3043" s="45" t="s">
        <v>396</v>
      </c>
      <c r="R3043" s="32" t="s">
        <v>231</v>
      </c>
      <c r="S3043" s="45" t="s">
        <v>262</v>
      </c>
      <c r="T3043" s="42" t="str">
        <f>VLOOKUP(Tabla1[[#This Row],[AREA]],Hoja1!A:B,2,FALSE)</f>
        <v>11. Salud pública y seguridad ciudadana</v>
      </c>
      <c r="U3043" s="45" t="s">
        <v>118</v>
      </c>
      <c r="V3043" s="42" t="str">
        <f>VLOOKUP(Tabla1[[#This Row],[PROGRAMA]],Hoja1!A:B,2,FALSE)</f>
        <v>1621. Recogida de residuos</v>
      </c>
      <c r="W3043" s="45">
        <v>22</v>
      </c>
      <c r="X3043" s="45">
        <v>22700</v>
      </c>
    </row>
    <row r="3044" spans="1:24" x14ac:dyDescent="0.25">
      <c r="A3044" s="58">
        <v>220260022772</v>
      </c>
      <c r="B3044" s="59" t="s">
        <v>451</v>
      </c>
      <c r="C3044" s="60">
        <v>46183</v>
      </c>
      <c r="D3044" s="58">
        <v>22026003763</v>
      </c>
      <c r="E3044" s="59" t="s">
        <v>4482</v>
      </c>
      <c r="F3044" s="61">
        <v>4395</v>
      </c>
      <c r="G3044" s="59" t="s">
        <v>4483</v>
      </c>
      <c r="H3044" s="59" t="s">
        <v>4484</v>
      </c>
      <c r="I3044" s="62">
        <v>220</v>
      </c>
      <c r="J3044" s="59" t="s">
        <v>455</v>
      </c>
      <c r="K3044" s="59" t="s">
        <v>455</v>
      </c>
      <c r="L3044" s="59" t="s">
        <v>456</v>
      </c>
      <c r="M3044" s="59" t="s">
        <v>467</v>
      </c>
      <c r="N3044" s="59" t="s">
        <v>468</v>
      </c>
      <c r="O3044" s="65" t="s">
        <v>281</v>
      </c>
      <c r="P3044" s="65" t="s">
        <v>3366</v>
      </c>
      <c r="Q3044" s="45" t="s">
        <v>396</v>
      </c>
      <c r="R3044" s="32" t="s">
        <v>231</v>
      </c>
      <c r="S3044" s="45" t="s">
        <v>68</v>
      </c>
      <c r="T3044" s="42" t="str">
        <f>VLOOKUP(Tabla1[[#This Row],[AREA]],Hoja1!A:B,2,FALSE)</f>
        <v>02. Urbanismo y vivienda</v>
      </c>
      <c r="U3044" s="45" t="s">
        <v>114</v>
      </c>
      <c r="V3044" s="42" t="str">
        <f>VLOOKUP(Tabla1[[#This Row],[PROGRAMA]],Hoja1!A:B,2,FALSE)</f>
        <v>1501. Dirección del área de urbanismo y vivienda</v>
      </c>
      <c r="W3044" s="45">
        <v>22</v>
      </c>
      <c r="X3044" s="45">
        <v>22699</v>
      </c>
    </row>
    <row r="3045" spans="1:24" x14ac:dyDescent="0.25">
      <c r="A3045" s="58">
        <v>220260023517</v>
      </c>
      <c r="B3045" s="59" t="s">
        <v>451</v>
      </c>
      <c r="C3045" s="60">
        <v>46183</v>
      </c>
      <c r="D3045" s="58">
        <v>22026004371</v>
      </c>
      <c r="E3045" s="59" t="s">
        <v>665</v>
      </c>
      <c r="F3045" s="61">
        <v>3917.11</v>
      </c>
      <c r="G3045" s="59" t="s">
        <v>40</v>
      </c>
      <c r="H3045" s="59" t="s">
        <v>4485</v>
      </c>
      <c r="I3045" s="62">
        <v>220</v>
      </c>
      <c r="J3045" s="59" t="s">
        <v>455</v>
      </c>
      <c r="K3045" s="59" t="s">
        <v>455</v>
      </c>
      <c r="L3045" s="59" t="s">
        <v>456</v>
      </c>
      <c r="M3045" s="59" t="s">
        <v>467</v>
      </c>
      <c r="N3045" s="59" t="s">
        <v>468</v>
      </c>
      <c r="O3045" s="65" t="s">
        <v>281</v>
      </c>
      <c r="P3045" s="65" t="s">
        <v>3366</v>
      </c>
      <c r="Q3045" s="45" t="s">
        <v>396</v>
      </c>
      <c r="R3045" s="32" t="s">
        <v>231</v>
      </c>
      <c r="S3045" s="45" t="s">
        <v>66</v>
      </c>
      <c r="T3045" s="42" t="str">
        <f>VLOOKUP(Tabla1[[#This Row],[AREA]],Hoja1!A:B,2,FALSE)</f>
        <v>01. Alcaldía</v>
      </c>
      <c r="U3045" s="45" t="s">
        <v>265</v>
      </c>
      <c r="V3045" s="42" t="str">
        <f>VLOOKUP(Tabla1[[#This Row],[PROGRAMA]],Hoja1!A:B,2,FALSE)</f>
        <v>4331. Desarrollo empresarial</v>
      </c>
      <c r="W3045" s="45">
        <v>22</v>
      </c>
      <c r="X3045" s="45">
        <v>22799</v>
      </c>
    </row>
    <row r="3046" spans="1:24" x14ac:dyDescent="0.25">
      <c r="A3046" s="58">
        <v>220260024355</v>
      </c>
      <c r="B3046" s="59" t="s">
        <v>451</v>
      </c>
      <c r="C3046" s="60">
        <v>46188</v>
      </c>
      <c r="D3046" s="58">
        <v>22026004375</v>
      </c>
      <c r="E3046" s="59" t="s">
        <v>3367</v>
      </c>
      <c r="F3046" s="61">
        <v>3376.32</v>
      </c>
      <c r="G3046" s="59" t="s">
        <v>981</v>
      </c>
      <c r="H3046" s="59" t="s">
        <v>4486</v>
      </c>
      <c r="I3046" s="62">
        <v>220</v>
      </c>
      <c r="J3046" s="59" t="s">
        <v>812</v>
      </c>
      <c r="K3046" s="59" t="s">
        <v>455</v>
      </c>
      <c r="L3046" s="59" t="s">
        <v>456</v>
      </c>
      <c r="M3046" s="59" t="s">
        <v>457</v>
      </c>
      <c r="N3046" s="59" t="s">
        <v>458</v>
      </c>
      <c r="O3046" s="65" t="s">
        <v>280</v>
      </c>
      <c r="P3046" s="65" t="s">
        <v>3366</v>
      </c>
      <c r="Q3046" s="45" t="s">
        <v>397</v>
      </c>
      <c r="R3046" s="32" t="s">
        <v>232</v>
      </c>
      <c r="S3046" s="45" t="s">
        <v>71</v>
      </c>
      <c r="T3046" s="42" t="str">
        <f>VLOOKUP(Tabla1[[#This Row],[AREA]],Hoja1!A:B,2,FALSE)</f>
        <v>06. Educación y cultura</v>
      </c>
      <c r="U3046" s="45" t="s">
        <v>147</v>
      </c>
      <c r="V3046" s="42" t="str">
        <f>VLOOKUP(Tabla1[[#This Row],[PROGRAMA]],Hoja1!A:B,2,FALSE)</f>
        <v>3232. Conservación y mantenimiento centros educación infantil y primaria</v>
      </c>
      <c r="W3046" s="45">
        <v>63</v>
      </c>
      <c r="X3046" s="45">
        <v>632</v>
      </c>
    </row>
    <row r="3047" spans="1:24" x14ac:dyDescent="0.25">
      <c r="A3047" s="58">
        <v>220260022776</v>
      </c>
      <c r="B3047" s="59" t="s">
        <v>451</v>
      </c>
      <c r="C3047" s="60">
        <v>46183</v>
      </c>
      <c r="D3047" s="58">
        <v>22026004306</v>
      </c>
      <c r="E3047" s="59" t="s">
        <v>3510</v>
      </c>
      <c r="F3047" s="61">
        <v>3200</v>
      </c>
      <c r="G3047" s="59" t="s">
        <v>4487</v>
      </c>
      <c r="H3047" s="59" t="s">
        <v>4488</v>
      </c>
      <c r="I3047" s="62">
        <v>220</v>
      </c>
      <c r="J3047" s="59" t="s">
        <v>455</v>
      </c>
      <c r="K3047" s="59" t="s">
        <v>455</v>
      </c>
      <c r="L3047" s="59" t="s">
        <v>456</v>
      </c>
      <c r="M3047" s="59" t="s">
        <v>467</v>
      </c>
      <c r="N3047" s="59" t="s">
        <v>468</v>
      </c>
      <c r="O3047" s="65" t="s">
        <v>281</v>
      </c>
      <c r="P3047" s="65" t="s">
        <v>3366</v>
      </c>
      <c r="Q3047" s="45" t="s">
        <v>397</v>
      </c>
      <c r="R3047" s="32" t="s">
        <v>232</v>
      </c>
      <c r="S3047" s="45" t="s">
        <v>72</v>
      </c>
      <c r="T3047" s="42" t="str">
        <f>VLOOKUP(Tabla1[[#This Row],[AREA]],Hoja1!A:B,2,FALSE)</f>
        <v>07. Medio ambiente</v>
      </c>
      <c r="U3047" s="45" t="s">
        <v>126</v>
      </c>
      <c r="V3047" s="42" t="str">
        <f>VLOOKUP(Tabla1[[#This Row],[PROGRAMA]],Hoja1!A:B,2,FALSE)</f>
        <v>1711. Parques y jardines</v>
      </c>
      <c r="W3047" s="45">
        <v>61</v>
      </c>
      <c r="X3047" s="45">
        <v>619</v>
      </c>
    </row>
    <row r="3048" spans="1:24" x14ac:dyDescent="0.25">
      <c r="A3048" s="58">
        <v>220260020225</v>
      </c>
      <c r="B3048" s="59" t="s">
        <v>451</v>
      </c>
      <c r="C3048" s="60">
        <v>46174</v>
      </c>
      <c r="D3048" s="58">
        <v>22026004095</v>
      </c>
      <c r="E3048" s="59" t="s">
        <v>2251</v>
      </c>
      <c r="F3048" s="61">
        <v>3049.2</v>
      </c>
      <c r="G3048" s="59" t="s">
        <v>42</v>
      </c>
      <c r="H3048" s="59" t="s">
        <v>4489</v>
      </c>
      <c r="I3048" s="62">
        <v>220</v>
      </c>
      <c r="J3048" s="59" t="s">
        <v>455</v>
      </c>
      <c r="K3048" s="59" t="s">
        <v>455</v>
      </c>
      <c r="L3048" s="59" t="s">
        <v>456</v>
      </c>
      <c r="M3048" s="59" t="s">
        <v>467</v>
      </c>
      <c r="N3048" s="59" t="s">
        <v>468</v>
      </c>
      <c r="O3048" s="65" t="s">
        <v>281</v>
      </c>
      <c r="P3048" s="65" t="s">
        <v>3366</v>
      </c>
      <c r="Q3048" s="45" t="s">
        <v>396</v>
      </c>
      <c r="R3048" s="32" t="s">
        <v>231</v>
      </c>
      <c r="S3048" s="45" t="s">
        <v>69</v>
      </c>
      <c r="T3048" s="42" t="str">
        <f>VLOOKUP(Tabla1[[#This Row],[AREA]],Hoja1!A:B,2,FALSE)</f>
        <v>03. Participación ciudadana y deportes</v>
      </c>
      <c r="U3048" s="45" t="s">
        <v>182</v>
      </c>
      <c r="V3048" s="42" t="str">
        <f>VLOOKUP(Tabla1[[#This Row],[PROGRAMA]],Hoja1!A:B,2,FALSE)</f>
        <v>9200. Dirección del area de participación ciudadana y deportes</v>
      </c>
      <c r="W3048" s="45">
        <v>22</v>
      </c>
      <c r="X3048" s="45">
        <v>22699</v>
      </c>
    </row>
    <row r="3049" spans="1:24" x14ac:dyDescent="0.25">
      <c r="A3049" s="58">
        <v>220260023514</v>
      </c>
      <c r="B3049" s="59" t="s">
        <v>451</v>
      </c>
      <c r="C3049" s="60">
        <v>46183</v>
      </c>
      <c r="D3049" s="58">
        <v>22026004292</v>
      </c>
      <c r="E3049" s="59" t="s">
        <v>2303</v>
      </c>
      <c r="F3049" s="61">
        <v>3148.42</v>
      </c>
      <c r="G3049" s="59" t="s">
        <v>405</v>
      </c>
      <c r="H3049" s="59" t="s">
        <v>4490</v>
      </c>
      <c r="I3049" s="62">
        <v>220</v>
      </c>
      <c r="J3049" s="59" t="s">
        <v>455</v>
      </c>
      <c r="K3049" s="59" t="s">
        <v>455</v>
      </c>
      <c r="L3049" s="59" t="s">
        <v>473</v>
      </c>
      <c r="M3049" s="59" t="s">
        <v>467</v>
      </c>
      <c r="N3049" s="59" t="s">
        <v>468</v>
      </c>
      <c r="O3049" s="65" t="s">
        <v>281</v>
      </c>
      <c r="P3049" s="65" t="s">
        <v>3366</v>
      </c>
      <c r="Q3049" s="45" t="s">
        <v>396</v>
      </c>
      <c r="R3049" s="32" t="s">
        <v>231</v>
      </c>
      <c r="S3049" s="45" t="s">
        <v>262</v>
      </c>
      <c r="T3049" s="42" t="str">
        <f>VLOOKUP(Tabla1[[#This Row],[AREA]],Hoja1!A:B,2,FALSE)</f>
        <v>11. Salud pública y seguridad ciudadana</v>
      </c>
      <c r="U3049" s="45" t="s">
        <v>106</v>
      </c>
      <c r="V3049" s="42" t="str">
        <f>VLOOKUP(Tabla1[[#This Row],[PROGRAMA]],Hoja1!A:B,2,FALSE)</f>
        <v>1321. Policía municipal</v>
      </c>
      <c r="W3049" s="45">
        <v>22</v>
      </c>
      <c r="X3049" s="45">
        <v>22601</v>
      </c>
    </row>
    <row r="3050" spans="1:24" x14ac:dyDescent="0.25">
      <c r="A3050" s="58">
        <v>220260022775</v>
      </c>
      <c r="B3050" s="59" t="s">
        <v>451</v>
      </c>
      <c r="C3050" s="60">
        <v>46183</v>
      </c>
      <c r="D3050" s="58">
        <v>22026004305</v>
      </c>
      <c r="E3050" s="59" t="s">
        <v>4491</v>
      </c>
      <c r="F3050" s="61">
        <v>3108.59</v>
      </c>
      <c r="G3050" s="59" t="s">
        <v>296</v>
      </c>
      <c r="H3050" s="59" t="s">
        <v>4492</v>
      </c>
      <c r="I3050" s="62">
        <v>220</v>
      </c>
      <c r="J3050" s="59" t="s">
        <v>455</v>
      </c>
      <c r="K3050" s="59" t="s">
        <v>455</v>
      </c>
      <c r="L3050" s="59" t="s">
        <v>473</v>
      </c>
      <c r="M3050" s="59" t="s">
        <v>467</v>
      </c>
      <c r="N3050" s="59" t="s">
        <v>468</v>
      </c>
      <c r="O3050" s="65" t="s">
        <v>281</v>
      </c>
      <c r="P3050" s="65" t="s">
        <v>3366</v>
      </c>
      <c r="Q3050" s="45" t="s">
        <v>396</v>
      </c>
      <c r="R3050" s="32" t="s">
        <v>231</v>
      </c>
      <c r="S3050" s="45" t="s">
        <v>66</v>
      </c>
      <c r="T3050" s="42" t="str">
        <f>VLOOKUP(Tabla1[[#This Row],[AREA]],Hoja1!A:B,2,FALSE)</f>
        <v>01. Alcaldía</v>
      </c>
      <c r="U3050" s="45" t="s">
        <v>265</v>
      </c>
      <c r="V3050" s="42" t="str">
        <f>VLOOKUP(Tabla1[[#This Row],[PROGRAMA]],Hoja1!A:B,2,FALSE)</f>
        <v>4331. Desarrollo empresarial</v>
      </c>
      <c r="W3050" s="45">
        <v>22</v>
      </c>
      <c r="X3050" s="45">
        <v>22199</v>
      </c>
    </row>
    <row r="3051" spans="1:24" x14ac:dyDescent="0.25">
      <c r="A3051" s="58">
        <v>220260020234</v>
      </c>
      <c r="B3051" s="59" t="s">
        <v>729</v>
      </c>
      <c r="C3051" s="60">
        <v>46175</v>
      </c>
      <c r="D3051" s="58">
        <v>22026002389</v>
      </c>
      <c r="E3051" s="59" t="s">
        <v>3376</v>
      </c>
      <c r="F3051" s="61">
        <v>499368.56</v>
      </c>
      <c r="G3051" s="59" t="s">
        <v>3363</v>
      </c>
      <c r="H3051" s="59" t="s">
        <v>4493</v>
      </c>
      <c r="I3051" s="62">
        <v>250</v>
      </c>
      <c r="J3051" s="59" t="s">
        <v>455</v>
      </c>
      <c r="K3051" s="59" t="s">
        <v>455</v>
      </c>
      <c r="L3051" s="59" t="s">
        <v>3365</v>
      </c>
      <c r="M3051" s="59" t="s">
        <v>457</v>
      </c>
      <c r="N3051" s="59" t="s">
        <v>458</v>
      </c>
      <c r="O3051" s="65" t="s">
        <v>276</v>
      </c>
      <c r="P3051" s="65" t="s">
        <v>3366</v>
      </c>
      <c r="Q3051" s="45" t="s">
        <v>396</v>
      </c>
      <c r="R3051" s="32" t="s">
        <v>231</v>
      </c>
      <c r="S3051" s="45" t="s">
        <v>72</v>
      </c>
      <c r="T3051" s="42" t="str">
        <f>VLOOKUP(Tabla1[[#This Row],[AREA]],Hoja1!A:B,2,FALSE)</f>
        <v>07. Medio ambiente</v>
      </c>
      <c r="U3051" s="45" t="s">
        <v>119</v>
      </c>
      <c r="V3051" s="42" t="str">
        <f>VLOOKUP(Tabla1[[#This Row],[PROGRAMA]],Hoja1!A:B,2,FALSE)</f>
        <v>1623. Tratamiento de residuos</v>
      </c>
      <c r="W3051" s="45">
        <v>22</v>
      </c>
      <c r="X3051" s="45">
        <v>22700</v>
      </c>
    </row>
    <row r="3052" spans="1:24" x14ac:dyDescent="0.25">
      <c r="A3052" s="58">
        <v>220260020239</v>
      </c>
      <c r="B3052" s="59" t="s">
        <v>729</v>
      </c>
      <c r="C3052" s="60">
        <v>46175</v>
      </c>
      <c r="D3052" s="58">
        <v>22026004243</v>
      </c>
      <c r="E3052" s="59" t="s">
        <v>3487</v>
      </c>
      <c r="F3052" s="61">
        <v>254.1</v>
      </c>
      <c r="G3052" s="59" t="s">
        <v>30</v>
      </c>
      <c r="H3052" s="59" t="s">
        <v>4494</v>
      </c>
      <c r="I3052" s="62">
        <v>240</v>
      </c>
      <c r="J3052" s="59" t="s">
        <v>455</v>
      </c>
      <c r="K3052" s="59" t="s">
        <v>455</v>
      </c>
      <c r="L3052" s="59" t="s">
        <v>456</v>
      </c>
      <c r="M3052" s="59" t="s">
        <v>467</v>
      </c>
      <c r="N3052" s="59" t="s">
        <v>468</v>
      </c>
      <c r="O3052" s="65" t="s">
        <v>281</v>
      </c>
      <c r="P3052" s="65" t="s">
        <v>3366</v>
      </c>
      <c r="Q3052" s="45" t="s">
        <v>396</v>
      </c>
      <c r="R3052" s="32" t="s">
        <v>231</v>
      </c>
      <c r="S3052" s="45" t="s">
        <v>73</v>
      </c>
      <c r="T3052" s="42" t="str">
        <f>VLOOKUP(Tabla1[[#This Row],[AREA]],Hoja1!A:B,2,FALSE)</f>
        <v>08. Tráfico y movilidad</v>
      </c>
      <c r="U3052" s="45" t="s">
        <v>108</v>
      </c>
      <c r="V3052" s="42" t="str">
        <f>VLOOKUP(Tabla1[[#This Row],[PROGRAMA]],Hoja1!A:B,2,FALSE)</f>
        <v>1341. Movilidad</v>
      </c>
      <c r="W3052" s="45">
        <v>22</v>
      </c>
      <c r="X3052" s="45">
        <v>22699</v>
      </c>
    </row>
    <row r="3053" spans="1:24" x14ac:dyDescent="0.25">
      <c r="A3053" s="58">
        <v>220260020746</v>
      </c>
      <c r="B3053" s="59" t="s">
        <v>729</v>
      </c>
      <c r="C3053" s="60">
        <v>46175</v>
      </c>
      <c r="D3053" s="58">
        <v>22026004113</v>
      </c>
      <c r="E3053" s="59" t="s">
        <v>579</v>
      </c>
      <c r="F3053" s="61">
        <v>131.55000000000001</v>
      </c>
      <c r="G3053" s="59" t="s">
        <v>481</v>
      </c>
      <c r="H3053" s="59" t="s">
        <v>4495</v>
      </c>
      <c r="I3053" s="62">
        <v>240</v>
      </c>
      <c r="J3053" s="59" t="s">
        <v>455</v>
      </c>
      <c r="K3053" s="59" t="s">
        <v>455</v>
      </c>
      <c r="L3053" s="59" t="s">
        <v>473</v>
      </c>
      <c r="M3053" s="59" t="s">
        <v>457</v>
      </c>
      <c r="N3053" s="59" t="s">
        <v>458</v>
      </c>
      <c r="O3053" s="65" t="s">
        <v>276</v>
      </c>
      <c r="P3053" s="65" t="s">
        <v>3366</v>
      </c>
      <c r="Q3053" s="45" t="s">
        <v>396</v>
      </c>
      <c r="R3053" s="32" t="s">
        <v>231</v>
      </c>
      <c r="S3053" s="45" t="s">
        <v>75</v>
      </c>
      <c r="T3053" s="42" t="str">
        <f>VLOOKUP(Tabla1[[#This Row],[AREA]],Hoja1!A:B,2,FALSE)</f>
        <v>10. Personas mayores, familia y servicios sociales</v>
      </c>
      <c r="U3053" s="45" t="s">
        <v>134</v>
      </c>
      <c r="V3053" s="42" t="str">
        <f>VLOOKUP(Tabla1[[#This Row],[PROGRAMA]],Hoja1!A:B,2,FALSE)</f>
        <v>2313. Dirección del área de personas mayores, familia y servicios sociales</v>
      </c>
      <c r="W3053" s="45">
        <v>21</v>
      </c>
      <c r="X3053" s="45">
        <v>213</v>
      </c>
    </row>
    <row r="3054" spans="1:24" x14ac:dyDescent="0.25">
      <c r="A3054" s="58">
        <v>220260020897</v>
      </c>
      <c r="B3054" s="59" t="s">
        <v>451</v>
      </c>
      <c r="C3054" s="60">
        <v>46176</v>
      </c>
      <c r="D3054" s="58">
        <v>22026002882</v>
      </c>
      <c r="E3054" s="59" t="s">
        <v>640</v>
      </c>
      <c r="F3054" s="61">
        <v>12796.96</v>
      </c>
      <c r="G3054" s="59" t="s">
        <v>287</v>
      </c>
      <c r="H3054" s="59" t="s">
        <v>4496</v>
      </c>
      <c r="I3054" s="62">
        <v>220</v>
      </c>
      <c r="J3054" s="59" t="s">
        <v>455</v>
      </c>
      <c r="K3054" s="59" t="s">
        <v>455</v>
      </c>
      <c r="L3054" s="59" t="s">
        <v>456</v>
      </c>
      <c r="M3054" s="59" t="s">
        <v>457</v>
      </c>
      <c r="N3054" s="59" t="s">
        <v>458</v>
      </c>
      <c r="O3054" s="65" t="s">
        <v>276</v>
      </c>
      <c r="P3054" s="65" t="s">
        <v>3366</v>
      </c>
      <c r="Q3054" s="45" t="s">
        <v>397</v>
      </c>
      <c r="R3054" s="32" t="s">
        <v>232</v>
      </c>
      <c r="S3054" s="45" t="s">
        <v>73</v>
      </c>
      <c r="T3054" s="42" t="str">
        <f>VLOOKUP(Tabla1[[#This Row],[AREA]],Hoja1!A:B,2,FALSE)</f>
        <v>08. Tráfico y movilidad</v>
      </c>
      <c r="U3054" s="45" t="s">
        <v>117</v>
      </c>
      <c r="V3054" s="42" t="str">
        <f>VLOOKUP(Tabla1[[#This Row],[PROGRAMA]],Hoja1!A:B,2,FALSE)</f>
        <v>1532. Pavimentación vias públicas y otros servicios urbanísticos</v>
      </c>
      <c r="W3054" s="45">
        <v>61</v>
      </c>
      <c r="X3054" s="45">
        <v>619</v>
      </c>
    </row>
    <row r="3055" spans="1:24" x14ac:dyDescent="0.25">
      <c r="A3055" s="58">
        <v>220260020900</v>
      </c>
      <c r="B3055" s="59" t="s">
        <v>4398</v>
      </c>
      <c r="C3055" s="60">
        <v>46176</v>
      </c>
      <c r="D3055" s="58">
        <v>22026000053</v>
      </c>
      <c r="E3055" s="59" t="s">
        <v>500</v>
      </c>
      <c r="F3055" s="61">
        <v>-4290.6000000000004</v>
      </c>
      <c r="G3055" s="59" t="s">
        <v>1478</v>
      </c>
      <c r="H3055" s="59" t="s">
        <v>4497</v>
      </c>
      <c r="I3055" s="62">
        <v>300</v>
      </c>
      <c r="J3055" s="59" t="s">
        <v>455</v>
      </c>
      <c r="K3055" s="59" t="s">
        <v>494</v>
      </c>
      <c r="L3055" s="59" t="s">
        <v>456</v>
      </c>
      <c r="M3055" s="59" t="s">
        <v>457</v>
      </c>
      <c r="N3055" s="59" t="s">
        <v>458</v>
      </c>
      <c r="O3055" s="65" t="s">
        <v>276</v>
      </c>
      <c r="P3055" s="65" t="s">
        <v>3366</v>
      </c>
      <c r="Q3055" s="45" t="s">
        <v>396</v>
      </c>
      <c r="R3055" s="32" t="s">
        <v>231</v>
      </c>
      <c r="S3055" s="45" t="s">
        <v>262</v>
      </c>
      <c r="T3055" s="42" t="str">
        <f>VLOOKUP(Tabla1[[#This Row],[AREA]],Hoja1!A:B,2,FALSE)</f>
        <v>11. Salud pública y seguridad ciudadana</v>
      </c>
      <c r="U3055" s="45" t="s">
        <v>118</v>
      </c>
      <c r="V3055" s="42" t="str">
        <f>VLOOKUP(Tabla1[[#This Row],[PROGRAMA]],Hoja1!A:B,2,FALSE)</f>
        <v>1621. Recogida de residuos</v>
      </c>
      <c r="W3055" s="45">
        <v>21</v>
      </c>
      <c r="X3055" s="45">
        <v>213</v>
      </c>
    </row>
    <row r="3056" spans="1:24" x14ac:dyDescent="0.25">
      <c r="A3056" s="58">
        <v>220260020901</v>
      </c>
      <c r="B3056" s="59" t="s">
        <v>1359</v>
      </c>
      <c r="C3056" s="60">
        <v>46176</v>
      </c>
      <c r="D3056" s="58">
        <v>22026002157</v>
      </c>
      <c r="E3056" s="59" t="s">
        <v>717</v>
      </c>
      <c r="F3056" s="61">
        <v>-6050</v>
      </c>
      <c r="G3056" s="59" t="s">
        <v>1943</v>
      </c>
      <c r="H3056" s="59" t="s">
        <v>4498</v>
      </c>
      <c r="I3056" s="62">
        <v>220</v>
      </c>
      <c r="J3056" s="59" t="s">
        <v>812</v>
      </c>
      <c r="K3056" s="59" t="s">
        <v>455</v>
      </c>
      <c r="L3056" s="59" t="s">
        <v>456</v>
      </c>
      <c r="M3056" s="59" t="s">
        <v>467</v>
      </c>
      <c r="N3056" s="59" t="s">
        <v>468</v>
      </c>
      <c r="O3056" s="65" t="s">
        <v>281</v>
      </c>
      <c r="P3056" s="65" t="s">
        <v>3366</v>
      </c>
      <c r="Q3056" s="45" t="s">
        <v>396</v>
      </c>
      <c r="R3056" s="32" t="s">
        <v>231</v>
      </c>
      <c r="S3056" s="45" t="s">
        <v>262</v>
      </c>
      <c r="T3056" s="42" t="str">
        <f>VLOOKUP(Tabla1[[#This Row],[AREA]],Hoja1!A:B,2,FALSE)</f>
        <v>11. Salud pública y seguridad ciudadana</v>
      </c>
      <c r="U3056" s="45" t="s">
        <v>118</v>
      </c>
      <c r="V3056" s="42" t="str">
        <f>VLOOKUP(Tabla1[[#This Row],[PROGRAMA]],Hoja1!A:B,2,FALSE)</f>
        <v>1621. Recogida de residuos</v>
      </c>
      <c r="W3056" s="45">
        <v>22</v>
      </c>
      <c r="X3056" s="45">
        <v>22799</v>
      </c>
    </row>
    <row r="3057" spans="1:24" x14ac:dyDescent="0.25">
      <c r="A3057" s="58">
        <v>220260020902</v>
      </c>
      <c r="B3057" s="59" t="s">
        <v>485</v>
      </c>
      <c r="C3057" s="60">
        <v>46176</v>
      </c>
      <c r="D3057" s="58">
        <v>22026000432</v>
      </c>
      <c r="E3057" s="59" t="s">
        <v>726</v>
      </c>
      <c r="F3057" s="61">
        <v>274.63</v>
      </c>
      <c r="G3057" s="59" t="s">
        <v>317</v>
      </c>
      <c r="H3057" s="59" t="s">
        <v>4499</v>
      </c>
      <c r="I3057" s="62">
        <v>300</v>
      </c>
      <c r="J3057" s="59" t="s">
        <v>455</v>
      </c>
      <c r="K3057" s="59" t="s">
        <v>455</v>
      </c>
      <c r="L3057" s="59" t="s">
        <v>473</v>
      </c>
      <c r="M3057" s="59" t="s">
        <v>457</v>
      </c>
      <c r="N3057" s="59" t="s">
        <v>458</v>
      </c>
      <c r="O3057" s="65" t="s">
        <v>276</v>
      </c>
      <c r="P3057" s="65" t="s">
        <v>3366</v>
      </c>
      <c r="Q3057" s="45" t="s">
        <v>396</v>
      </c>
      <c r="R3057" s="32" t="s">
        <v>231</v>
      </c>
      <c r="S3057" s="45" t="s">
        <v>69</v>
      </c>
      <c r="T3057" s="42" t="str">
        <f>VLOOKUP(Tabla1[[#This Row],[AREA]],Hoja1!A:B,2,FALSE)</f>
        <v>03. Participación ciudadana y deportes</v>
      </c>
      <c r="U3057" s="45" t="s">
        <v>192</v>
      </c>
      <c r="V3057" s="42" t="str">
        <f>VLOOKUP(Tabla1[[#This Row],[PROGRAMA]],Hoja1!A:B,2,FALSE)</f>
        <v>9241. Participación ciudadana</v>
      </c>
      <c r="W3057" s="45">
        <v>21</v>
      </c>
      <c r="X3057" s="45">
        <v>213</v>
      </c>
    </row>
    <row r="3058" spans="1:24" x14ac:dyDescent="0.25">
      <c r="A3058" s="58">
        <v>220260021016</v>
      </c>
      <c r="B3058" s="59" t="s">
        <v>485</v>
      </c>
      <c r="C3058" s="60">
        <v>46177</v>
      </c>
      <c r="D3058" s="58">
        <v>22026000434</v>
      </c>
      <c r="E3058" s="59" t="s">
        <v>726</v>
      </c>
      <c r="F3058" s="61">
        <v>5341.88</v>
      </c>
      <c r="G3058" s="59" t="s">
        <v>1478</v>
      </c>
      <c r="H3058" s="59" t="s">
        <v>4500</v>
      </c>
      <c r="I3058" s="62">
        <v>300</v>
      </c>
      <c r="J3058" s="59" t="s">
        <v>455</v>
      </c>
      <c r="K3058" s="59" t="s">
        <v>494</v>
      </c>
      <c r="L3058" s="59" t="s">
        <v>473</v>
      </c>
      <c r="M3058" s="59" t="s">
        <v>457</v>
      </c>
      <c r="N3058" s="59" t="s">
        <v>458</v>
      </c>
      <c r="O3058" s="65" t="s">
        <v>276</v>
      </c>
      <c r="P3058" s="65" t="s">
        <v>3366</v>
      </c>
      <c r="Q3058" s="45" t="s">
        <v>396</v>
      </c>
      <c r="R3058" s="32" t="s">
        <v>231</v>
      </c>
      <c r="S3058" s="45" t="s">
        <v>69</v>
      </c>
      <c r="T3058" s="42" t="str">
        <f>VLOOKUP(Tabla1[[#This Row],[AREA]],Hoja1!A:B,2,FALSE)</f>
        <v>03. Participación ciudadana y deportes</v>
      </c>
      <c r="U3058" s="45" t="s">
        <v>192</v>
      </c>
      <c r="V3058" s="42" t="str">
        <f>VLOOKUP(Tabla1[[#This Row],[PROGRAMA]],Hoja1!A:B,2,FALSE)</f>
        <v>9241. Participación ciudadana</v>
      </c>
      <c r="W3058" s="45">
        <v>21</v>
      </c>
      <c r="X3058" s="45">
        <v>213</v>
      </c>
    </row>
    <row r="3059" spans="1:24" x14ac:dyDescent="0.25">
      <c r="A3059" s="58">
        <v>220260021296</v>
      </c>
      <c r="B3059" s="59" t="s">
        <v>485</v>
      </c>
      <c r="C3059" s="60">
        <v>46177</v>
      </c>
      <c r="D3059" s="58">
        <v>22026000994</v>
      </c>
      <c r="E3059" s="59" t="s">
        <v>645</v>
      </c>
      <c r="F3059" s="61">
        <v>50380</v>
      </c>
      <c r="G3059" s="59" t="s">
        <v>1455</v>
      </c>
      <c r="H3059" s="59" t="s">
        <v>4501</v>
      </c>
      <c r="I3059" s="62">
        <v>300</v>
      </c>
      <c r="J3059" s="59" t="s">
        <v>455</v>
      </c>
      <c r="K3059" s="59" t="s">
        <v>455</v>
      </c>
      <c r="L3059" s="59" t="s">
        <v>456</v>
      </c>
      <c r="M3059" s="59" t="s">
        <v>457</v>
      </c>
      <c r="N3059" s="59" t="s">
        <v>458</v>
      </c>
      <c r="O3059" s="65" t="s">
        <v>276</v>
      </c>
      <c r="P3059" s="65" t="s">
        <v>3366</v>
      </c>
      <c r="Q3059" s="45" t="s">
        <v>396</v>
      </c>
      <c r="R3059" s="32" t="s">
        <v>231</v>
      </c>
      <c r="S3059" s="45" t="s">
        <v>71</v>
      </c>
      <c r="T3059" s="42" t="str">
        <f>VLOOKUP(Tabla1[[#This Row],[AREA]],Hoja1!A:B,2,FALSE)</f>
        <v>06. Educación y cultura</v>
      </c>
      <c r="U3059" s="45" t="s">
        <v>149</v>
      </c>
      <c r="V3059" s="42" t="str">
        <f>VLOOKUP(Tabla1[[#This Row],[PROGRAMA]],Hoja1!A:B,2,FALSE)</f>
        <v>3261. Servicios complementarios de educación</v>
      </c>
      <c r="W3059" s="45">
        <v>22</v>
      </c>
      <c r="X3059" s="45">
        <v>22799</v>
      </c>
    </row>
    <row r="3060" spans="1:24" x14ac:dyDescent="0.25">
      <c r="A3060" s="58">
        <v>220260021297</v>
      </c>
      <c r="B3060" s="59" t="s">
        <v>485</v>
      </c>
      <c r="C3060" s="60">
        <v>46177</v>
      </c>
      <c r="D3060" s="58">
        <v>22026000434</v>
      </c>
      <c r="E3060" s="59" t="s">
        <v>726</v>
      </c>
      <c r="F3060" s="61">
        <v>980.52</v>
      </c>
      <c r="G3060" s="59" t="s">
        <v>1478</v>
      </c>
      <c r="H3060" s="59" t="s">
        <v>4502</v>
      </c>
      <c r="I3060" s="62">
        <v>300</v>
      </c>
      <c r="J3060" s="59" t="s">
        <v>455</v>
      </c>
      <c r="K3060" s="59" t="s">
        <v>494</v>
      </c>
      <c r="L3060" s="59" t="s">
        <v>473</v>
      </c>
      <c r="M3060" s="59" t="s">
        <v>457</v>
      </c>
      <c r="N3060" s="59" t="s">
        <v>458</v>
      </c>
      <c r="O3060" s="65" t="s">
        <v>276</v>
      </c>
      <c r="P3060" s="65" t="s">
        <v>3366</v>
      </c>
      <c r="Q3060" s="45" t="s">
        <v>396</v>
      </c>
      <c r="R3060" s="32" t="s">
        <v>231</v>
      </c>
      <c r="S3060" s="45" t="s">
        <v>69</v>
      </c>
      <c r="T3060" s="42" t="str">
        <f>VLOOKUP(Tabla1[[#This Row],[AREA]],Hoja1!A:B,2,FALSE)</f>
        <v>03. Participación ciudadana y deportes</v>
      </c>
      <c r="U3060" s="45" t="s">
        <v>192</v>
      </c>
      <c r="V3060" s="42" t="str">
        <f>VLOOKUP(Tabla1[[#This Row],[PROGRAMA]],Hoja1!A:B,2,FALSE)</f>
        <v>9241. Participación ciudadana</v>
      </c>
      <c r="W3060" s="45">
        <v>21</v>
      </c>
      <c r="X3060" s="45">
        <v>213</v>
      </c>
    </row>
    <row r="3061" spans="1:24" x14ac:dyDescent="0.25">
      <c r="A3061" s="58">
        <v>220260021332</v>
      </c>
      <c r="B3061" s="59" t="s">
        <v>4398</v>
      </c>
      <c r="C3061" s="60">
        <v>46177</v>
      </c>
      <c r="D3061" s="58">
        <v>22026003092</v>
      </c>
      <c r="E3061" s="59" t="s">
        <v>581</v>
      </c>
      <c r="F3061" s="61">
        <v>-7964.27</v>
      </c>
      <c r="G3061" s="59" t="s">
        <v>304</v>
      </c>
      <c r="H3061" s="59" t="s">
        <v>3655</v>
      </c>
      <c r="I3061" s="62">
        <v>300</v>
      </c>
      <c r="J3061" s="59" t="s">
        <v>494</v>
      </c>
      <c r="K3061" s="59" t="s">
        <v>494</v>
      </c>
      <c r="L3061" s="59" t="s">
        <v>456</v>
      </c>
      <c r="M3061" s="59" t="s">
        <v>457</v>
      </c>
      <c r="N3061" s="59" t="s">
        <v>458</v>
      </c>
      <c r="O3061" s="65" t="s">
        <v>276</v>
      </c>
      <c r="P3061" s="65" t="s">
        <v>3366</v>
      </c>
      <c r="Q3061" s="45" t="s">
        <v>396</v>
      </c>
      <c r="R3061" s="32" t="s">
        <v>231</v>
      </c>
      <c r="S3061" s="45" t="s">
        <v>262</v>
      </c>
      <c r="T3061" s="42" t="str">
        <f>VLOOKUP(Tabla1[[#This Row],[AREA]],Hoja1!A:B,2,FALSE)</f>
        <v>11. Salud pública y seguridad ciudadana</v>
      </c>
      <c r="U3061" s="45" t="s">
        <v>112</v>
      </c>
      <c r="V3061" s="42" t="str">
        <f>VLOOKUP(Tabla1[[#This Row],[PROGRAMA]],Hoja1!A:B,2,FALSE)</f>
        <v>1361. Prevención y extinción de incencios</v>
      </c>
      <c r="W3061" s="45">
        <v>21</v>
      </c>
      <c r="X3061" s="45">
        <v>213</v>
      </c>
    </row>
    <row r="3062" spans="1:24" x14ac:dyDescent="0.25">
      <c r="A3062" s="58">
        <v>220260021403</v>
      </c>
      <c r="B3062" s="59" t="s">
        <v>485</v>
      </c>
      <c r="C3062" s="60">
        <v>46177</v>
      </c>
      <c r="D3062" s="58">
        <v>22026002240</v>
      </c>
      <c r="E3062" s="59" t="s">
        <v>2611</v>
      </c>
      <c r="F3062" s="61">
        <v>1446.81</v>
      </c>
      <c r="G3062" s="59" t="s">
        <v>2456</v>
      </c>
      <c r="H3062" s="59" t="s">
        <v>4503</v>
      </c>
      <c r="I3062" s="62">
        <v>300</v>
      </c>
      <c r="J3062" s="59" t="s">
        <v>455</v>
      </c>
      <c r="K3062" s="59" t="s">
        <v>455</v>
      </c>
      <c r="L3062" s="59" t="s">
        <v>456</v>
      </c>
      <c r="M3062" s="59" t="s">
        <v>457</v>
      </c>
      <c r="N3062" s="59" t="s">
        <v>458</v>
      </c>
      <c r="O3062" s="65" t="s">
        <v>280</v>
      </c>
      <c r="P3062" s="65" t="s">
        <v>3366</v>
      </c>
      <c r="Q3062" s="45" t="s">
        <v>396</v>
      </c>
      <c r="R3062" s="32" t="s">
        <v>231</v>
      </c>
      <c r="S3062" s="45" t="s">
        <v>262</v>
      </c>
      <c r="T3062" s="42" t="str">
        <f>VLOOKUP(Tabla1[[#This Row],[AREA]],Hoja1!A:B,2,FALSE)</f>
        <v>11. Salud pública y seguridad ciudadana</v>
      </c>
      <c r="U3062" s="45" t="s">
        <v>106</v>
      </c>
      <c r="V3062" s="42" t="str">
        <f>VLOOKUP(Tabla1[[#This Row],[PROGRAMA]],Hoja1!A:B,2,FALSE)</f>
        <v>1321. Policía municipal</v>
      </c>
      <c r="W3062" s="45">
        <v>21</v>
      </c>
      <c r="X3062" s="45">
        <v>214</v>
      </c>
    </row>
    <row r="3063" spans="1:24" x14ac:dyDescent="0.25">
      <c r="A3063" s="58">
        <v>220260021405</v>
      </c>
      <c r="B3063" s="59" t="s">
        <v>485</v>
      </c>
      <c r="C3063" s="60">
        <v>46177</v>
      </c>
      <c r="D3063" s="58">
        <v>22026002243</v>
      </c>
      <c r="E3063" s="59" t="s">
        <v>2611</v>
      </c>
      <c r="F3063" s="61">
        <v>65.34</v>
      </c>
      <c r="G3063" s="59" t="s">
        <v>3023</v>
      </c>
      <c r="H3063" s="59" t="s">
        <v>4504</v>
      </c>
      <c r="I3063" s="62">
        <v>300</v>
      </c>
      <c r="J3063" s="59" t="s">
        <v>558</v>
      </c>
      <c r="K3063" s="59" t="s">
        <v>558</v>
      </c>
      <c r="L3063" s="59" t="s">
        <v>473</v>
      </c>
      <c r="M3063" s="59" t="s">
        <v>457</v>
      </c>
      <c r="N3063" s="59" t="s">
        <v>458</v>
      </c>
      <c r="O3063" s="65" t="s">
        <v>280</v>
      </c>
      <c r="P3063" s="65" t="s">
        <v>3366</v>
      </c>
      <c r="Q3063" s="45" t="s">
        <v>396</v>
      </c>
      <c r="R3063" s="32" t="s">
        <v>231</v>
      </c>
      <c r="S3063" s="45" t="s">
        <v>262</v>
      </c>
      <c r="T3063" s="42" t="str">
        <f>VLOOKUP(Tabla1[[#This Row],[AREA]],Hoja1!A:B,2,FALSE)</f>
        <v>11. Salud pública y seguridad ciudadana</v>
      </c>
      <c r="U3063" s="45" t="s">
        <v>106</v>
      </c>
      <c r="V3063" s="42" t="str">
        <f>VLOOKUP(Tabla1[[#This Row],[PROGRAMA]],Hoja1!A:B,2,FALSE)</f>
        <v>1321. Policía municipal</v>
      </c>
      <c r="W3063" s="45">
        <v>21</v>
      </c>
      <c r="X3063" s="45">
        <v>214</v>
      </c>
    </row>
    <row r="3064" spans="1:24" x14ac:dyDescent="0.25">
      <c r="A3064" s="58">
        <v>220260021407</v>
      </c>
      <c r="B3064" s="59" t="s">
        <v>485</v>
      </c>
      <c r="C3064" s="60">
        <v>46177</v>
      </c>
      <c r="D3064" s="58">
        <v>22026002663</v>
      </c>
      <c r="E3064" s="59" t="s">
        <v>573</v>
      </c>
      <c r="F3064" s="61">
        <v>2237.9</v>
      </c>
      <c r="G3064" s="59" t="s">
        <v>910</v>
      </c>
      <c r="H3064" s="59" t="s">
        <v>4505</v>
      </c>
      <c r="I3064" s="62">
        <v>300</v>
      </c>
      <c r="J3064" s="59" t="s">
        <v>455</v>
      </c>
      <c r="K3064" s="59" t="s">
        <v>455</v>
      </c>
      <c r="L3064" s="59" t="s">
        <v>473</v>
      </c>
      <c r="M3064" s="59" t="s">
        <v>457</v>
      </c>
      <c r="N3064" s="59" t="s">
        <v>458</v>
      </c>
      <c r="O3064" s="65" t="s">
        <v>280</v>
      </c>
      <c r="P3064" s="65" t="s">
        <v>3366</v>
      </c>
      <c r="Q3064" s="45" t="s">
        <v>396</v>
      </c>
      <c r="R3064" s="32" t="s">
        <v>231</v>
      </c>
      <c r="S3064" s="45" t="s">
        <v>70</v>
      </c>
      <c r="T3064" s="42" t="str">
        <f>VLOOKUP(Tabla1[[#This Row],[AREA]],Hoja1!A:B,2,FALSE)</f>
        <v>04. Hacienda, personal y modernización administrativa</v>
      </c>
      <c r="U3064" s="45" t="s">
        <v>186</v>
      </c>
      <c r="V3064" s="42" t="str">
        <f>VLOOKUP(Tabla1[[#This Row],[PROGRAMA]],Hoja1!A:B,2,FALSE)</f>
        <v>9204. Tecnologías de la información y comunicación</v>
      </c>
      <c r="W3064" s="45">
        <v>21</v>
      </c>
      <c r="X3064" s="45">
        <v>213</v>
      </c>
    </row>
    <row r="3065" spans="1:24" x14ac:dyDescent="0.25">
      <c r="A3065" s="58">
        <v>220260021409</v>
      </c>
      <c r="B3065" s="59" t="s">
        <v>485</v>
      </c>
      <c r="C3065" s="60">
        <v>46177</v>
      </c>
      <c r="D3065" s="58">
        <v>22026001980</v>
      </c>
      <c r="E3065" s="59" t="s">
        <v>870</v>
      </c>
      <c r="F3065" s="61">
        <v>164.73</v>
      </c>
      <c r="G3065" s="59" t="s">
        <v>1403</v>
      </c>
      <c r="H3065" s="59" t="s">
        <v>4506</v>
      </c>
      <c r="I3065" s="62">
        <v>300</v>
      </c>
      <c r="J3065" s="59" t="s">
        <v>455</v>
      </c>
      <c r="K3065" s="59" t="s">
        <v>455</v>
      </c>
      <c r="L3065" s="59" t="s">
        <v>473</v>
      </c>
      <c r="M3065" s="59" t="s">
        <v>457</v>
      </c>
      <c r="N3065" s="59" t="s">
        <v>458</v>
      </c>
      <c r="O3065" s="65" t="s">
        <v>280</v>
      </c>
      <c r="P3065" s="65" t="s">
        <v>3366</v>
      </c>
      <c r="Q3065" s="45" t="s">
        <v>396</v>
      </c>
      <c r="R3065" s="32" t="s">
        <v>231</v>
      </c>
      <c r="S3065" s="45" t="s">
        <v>262</v>
      </c>
      <c r="T3065" s="42" t="str">
        <f>VLOOKUP(Tabla1[[#This Row],[AREA]],Hoja1!A:B,2,FALSE)</f>
        <v>11. Salud pública y seguridad ciudadana</v>
      </c>
      <c r="U3065" s="45" t="s">
        <v>141</v>
      </c>
      <c r="V3065" s="42" t="str">
        <f>VLOOKUP(Tabla1[[#This Row],[PROGRAMA]],Hoja1!A:B,2,FALSE)</f>
        <v>3111. Protección de la salubridad pública</v>
      </c>
      <c r="W3065" s="45">
        <v>22</v>
      </c>
      <c r="X3065" s="45">
        <v>22199</v>
      </c>
    </row>
    <row r="3066" spans="1:24" x14ac:dyDescent="0.25">
      <c r="A3066" s="58">
        <v>220260021413</v>
      </c>
      <c r="B3066" s="59" t="s">
        <v>485</v>
      </c>
      <c r="C3066" s="60">
        <v>46177</v>
      </c>
      <c r="D3066" s="58">
        <v>22026000868</v>
      </c>
      <c r="E3066" s="59" t="s">
        <v>1199</v>
      </c>
      <c r="F3066" s="61">
        <v>291.89</v>
      </c>
      <c r="G3066" s="59" t="s">
        <v>3000</v>
      </c>
      <c r="H3066" s="59" t="s">
        <v>4507</v>
      </c>
      <c r="I3066" s="62">
        <v>300</v>
      </c>
      <c r="J3066" s="59" t="s">
        <v>455</v>
      </c>
      <c r="K3066" s="59" t="s">
        <v>455</v>
      </c>
      <c r="L3066" s="59" t="s">
        <v>473</v>
      </c>
      <c r="M3066" s="59" t="s">
        <v>457</v>
      </c>
      <c r="N3066" s="59" t="s">
        <v>458</v>
      </c>
      <c r="O3066" s="65" t="s">
        <v>280</v>
      </c>
      <c r="P3066" s="65" t="s">
        <v>3366</v>
      </c>
      <c r="Q3066" s="45" t="s">
        <v>396</v>
      </c>
      <c r="R3066" s="32" t="s">
        <v>231</v>
      </c>
      <c r="S3066" s="45" t="s">
        <v>68</v>
      </c>
      <c r="T3066" s="42" t="str">
        <f>VLOOKUP(Tabla1[[#This Row],[AREA]],Hoja1!A:B,2,FALSE)</f>
        <v>02. Urbanismo y vivienda</v>
      </c>
      <c r="U3066" s="45" t="s">
        <v>197</v>
      </c>
      <c r="V3066" s="42" t="str">
        <f>VLOOKUP(Tabla1[[#This Row],[PROGRAMA]],Hoja1!A:B,2,FALSE)</f>
        <v>9332. Mantenimiento de edificios e instalaciones municipales</v>
      </c>
      <c r="W3066" s="45">
        <v>21</v>
      </c>
      <c r="X3066" s="45">
        <v>212</v>
      </c>
    </row>
    <row r="3067" spans="1:24" x14ac:dyDescent="0.25">
      <c r="A3067" s="58">
        <v>220260021415</v>
      </c>
      <c r="B3067" s="59" t="s">
        <v>485</v>
      </c>
      <c r="C3067" s="60">
        <v>46177</v>
      </c>
      <c r="D3067" s="58">
        <v>22026002380</v>
      </c>
      <c r="E3067" s="59" t="s">
        <v>2717</v>
      </c>
      <c r="F3067" s="61">
        <v>54.56</v>
      </c>
      <c r="G3067" s="59" t="s">
        <v>1403</v>
      </c>
      <c r="H3067" s="59" t="s">
        <v>4508</v>
      </c>
      <c r="I3067" s="62">
        <v>300</v>
      </c>
      <c r="J3067" s="59" t="s">
        <v>455</v>
      </c>
      <c r="K3067" s="59" t="s">
        <v>455</v>
      </c>
      <c r="L3067" s="59" t="s">
        <v>473</v>
      </c>
      <c r="M3067" s="59" t="s">
        <v>457</v>
      </c>
      <c r="N3067" s="59" t="s">
        <v>458</v>
      </c>
      <c r="O3067" s="65" t="s">
        <v>280</v>
      </c>
      <c r="P3067" s="65" t="s">
        <v>3366</v>
      </c>
      <c r="Q3067" s="45" t="s">
        <v>396</v>
      </c>
      <c r="R3067" s="32" t="s">
        <v>231</v>
      </c>
      <c r="S3067" s="45" t="s">
        <v>66</v>
      </c>
      <c r="T3067" s="42" t="str">
        <f>VLOOKUP(Tabla1[[#This Row],[AREA]],Hoja1!A:B,2,FALSE)</f>
        <v>01. Alcaldía</v>
      </c>
      <c r="U3067" s="45" t="s">
        <v>188</v>
      </c>
      <c r="V3067" s="42" t="str">
        <f>VLOOKUP(Tabla1[[#This Row],[PROGRAMA]],Hoja1!A:B,2,FALSE)</f>
        <v>9206. Archivo municipal</v>
      </c>
      <c r="W3067" s="45">
        <v>22</v>
      </c>
      <c r="X3067" s="45">
        <v>22199</v>
      </c>
    </row>
    <row r="3068" spans="1:24" x14ac:dyDescent="0.25">
      <c r="A3068" s="58">
        <v>220260021417</v>
      </c>
      <c r="B3068" s="59" t="s">
        <v>485</v>
      </c>
      <c r="C3068" s="60">
        <v>46177</v>
      </c>
      <c r="D3068" s="58">
        <v>22026001282</v>
      </c>
      <c r="E3068" s="59" t="s">
        <v>2455</v>
      </c>
      <c r="F3068" s="61">
        <v>325.25</v>
      </c>
      <c r="G3068" s="59" t="s">
        <v>2523</v>
      </c>
      <c r="H3068" s="59" t="s">
        <v>4509</v>
      </c>
      <c r="I3068" s="62">
        <v>300</v>
      </c>
      <c r="J3068" s="59" t="s">
        <v>455</v>
      </c>
      <c r="K3068" s="59" t="s">
        <v>455</v>
      </c>
      <c r="L3068" s="59" t="s">
        <v>473</v>
      </c>
      <c r="M3068" s="59" t="s">
        <v>457</v>
      </c>
      <c r="N3068" s="59" t="s">
        <v>458</v>
      </c>
      <c r="O3068" s="65" t="s">
        <v>280</v>
      </c>
      <c r="P3068" s="65" t="s">
        <v>3366</v>
      </c>
      <c r="Q3068" s="45" t="s">
        <v>396</v>
      </c>
      <c r="R3068" s="32" t="s">
        <v>231</v>
      </c>
      <c r="S3068" s="45" t="s">
        <v>72</v>
      </c>
      <c r="T3068" s="42" t="str">
        <f>VLOOKUP(Tabla1[[#This Row],[AREA]],Hoja1!A:B,2,FALSE)</f>
        <v>07. Medio ambiente</v>
      </c>
      <c r="U3068" s="45" t="s">
        <v>126</v>
      </c>
      <c r="V3068" s="42" t="str">
        <f>VLOOKUP(Tabla1[[#This Row],[PROGRAMA]],Hoja1!A:B,2,FALSE)</f>
        <v>1711. Parques y jardines</v>
      </c>
      <c r="W3068" s="45">
        <v>21</v>
      </c>
      <c r="X3068" s="45">
        <v>214</v>
      </c>
    </row>
    <row r="3069" spans="1:24" x14ac:dyDescent="0.25">
      <c r="A3069" s="58">
        <v>220260021419</v>
      </c>
      <c r="B3069" s="59" t="s">
        <v>485</v>
      </c>
      <c r="C3069" s="60">
        <v>46177</v>
      </c>
      <c r="D3069" s="58">
        <v>22026001960</v>
      </c>
      <c r="E3069" s="59" t="s">
        <v>486</v>
      </c>
      <c r="F3069" s="61">
        <v>230</v>
      </c>
      <c r="G3069" s="59" t="s">
        <v>2981</v>
      </c>
      <c r="H3069" s="59" t="s">
        <v>4510</v>
      </c>
      <c r="I3069" s="62">
        <v>300</v>
      </c>
      <c r="J3069" s="59" t="s">
        <v>455</v>
      </c>
      <c r="K3069" s="59" t="s">
        <v>455</v>
      </c>
      <c r="L3069" s="59" t="s">
        <v>473</v>
      </c>
      <c r="M3069" s="59" t="s">
        <v>457</v>
      </c>
      <c r="N3069" s="59" t="s">
        <v>458</v>
      </c>
      <c r="O3069" s="65" t="s">
        <v>280</v>
      </c>
      <c r="P3069" s="65" t="s">
        <v>3366</v>
      </c>
      <c r="Q3069" s="45" t="s">
        <v>396</v>
      </c>
      <c r="R3069" s="32" t="s">
        <v>231</v>
      </c>
      <c r="S3069" s="45" t="s">
        <v>72</v>
      </c>
      <c r="T3069" s="42" t="str">
        <f>VLOOKUP(Tabla1[[#This Row],[AREA]],Hoja1!A:B,2,FALSE)</f>
        <v>07. Medio ambiente</v>
      </c>
      <c r="U3069" s="45" t="s">
        <v>126</v>
      </c>
      <c r="V3069" s="42" t="str">
        <f>VLOOKUP(Tabla1[[#This Row],[PROGRAMA]],Hoja1!A:B,2,FALSE)</f>
        <v>1711. Parques y jardines</v>
      </c>
      <c r="W3069" s="45">
        <v>22</v>
      </c>
      <c r="X3069" s="45">
        <v>22199</v>
      </c>
    </row>
    <row r="3070" spans="1:24" x14ac:dyDescent="0.25">
      <c r="A3070" s="58">
        <v>220260021421</v>
      </c>
      <c r="B3070" s="59" t="s">
        <v>485</v>
      </c>
      <c r="C3070" s="60">
        <v>46177</v>
      </c>
      <c r="D3070" s="58">
        <v>22026001960</v>
      </c>
      <c r="E3070" s="59" t="s">
        <v>486</v>
      </c>
      <c r="F3070" s="61">
        <v>526.87</v>
      </c>
      <c r="G3070" s="59" t="s">
        <v>323</v>
      </c>
      <c r="H3070" s="59" t="s">
        <v>4511</v>
      </c>
      <c r="I3070" s="62">
        <v>300</v>
      </c>
      <c r="J3070" s="59" t="s">
        <v>455</v>
      </c>
      <c r="K3070" s="59" t="s">
        <v>455</v>
      </c>
      <c r="L3070" s="59" t="s">
        <v>473</v>
      </c>
      <c r="M3070" s="59" t="s">
        <v>457</v>
      </c>
      <c r="N3070" s="59" t="s">
        <v>458</v>
      </c>
      <c r="O3070" s="65" t="s">
        <v>280</v>
      </c>
      <c r="P3070" s="65" t="s">
        <v>3366</v>
      </c>
      <c r="Q3070" s="45" t="s">
        <v>396</v>
      </c>
      <c r="R3070" s="32" t="s">
        <v>231</v>
      </c>
      <c r="S3070" s="45" t="s">
        <v>72</v>
      </c>
      <c r="T3070" s="42" t="str">
        <f>VLOOKUP(Tabla1[[#This Row],[AREA]],Hoja1!A:B,2,FALSE)</f>
        <v>07. Medio ambiente</v>
      </c>
      <c r="U3070" s="45" t="s">
        <v>126</v>
      </c>
      <c r="V3070" s="42" t="str">
        <f>VLOOKUP(Tabla1[[#This Row],[PROGRAMA]],Hoja1!A:B,2,FALSE)</f>
        <v>1711. Parques y jardines</v>
      </c>
      <c r="W3070" s="45">
        <v>22</v>
      </c>
      <c r="X3070" s="45">
        <v>22199</v>
      </c>
    </row>
    <row r="3071" spans="1:24" x14ac:dyDescent="0.25">
      <c r="A3071" s="58">
        <v>220260021423</v>
      </c>
      <c r="B3071" s="59" t="s">
        <v>485</v>
      </c>
      <c r="C3071" s="60">
        <v>46177</v>
      </c>
      <c r="D3071" s="58">
        <v>22026001173</v>
      </c>
      <c r="E3071" s="59" t="s">
        <v>2480</v>
      </c>
      <c r="F3071" s="61">
        <v>1379.23</v>
      </c>
      <c r="G3071" s="59" t="s">
        <v>1403</v>
      </c>
      <c r="H3071" s="59" t="s">
        <v>4512</v>
      </c>
      <c r="I3071" s="62">
        <v>300</v>
      </c>
      <c r="J3071" s="59" t="s">
        <v>455</v>
      </c>
      <c r="K3071" s="59" t="s">
        <v>455</v>
      </c>
      <c r="L3071" s="59" t="s">
        <v>456</v>
      </c>
      <c r="M3071" s="59" t="s">
        <v>457</v>
      </c>
      <c r="N3071" s="59" t="s">
        <v>458</v>
      </c>
      <c r="O3071" s="65" t="s">
        <v>280</v>
      </c>
      <c r="P3071" s="65" t="s">
        <v>3366</v>
      </c>
      <c r="Q3071" s="45" t="s">
        <v>396</v>
      </c>
      <c r="R3071" s="32" t="s">
        <v>231</v>
      </c>
      <c r="S3071" s="45" t="s">
        <v>72</v>
      </c>
      <c r="T3071" s="42" t="str">
        <f>VLOOKUP(Tabla1[[#This Row],[AREA]],Hoja1!A:B,2,FALSE)</f>
        <v>07. Medio ambiente</v>
      </c>
      <c r="U3071" s="45" t="s">
        <v>126</v>
      </c>
      <c r="V3071" s="42" t="str">
        <f>VLOOKUP(Tabla1[[#This Row],[PROGRAMA]],Hoja1!A:B,2,FALSE)</f>
        <v>1711. Parques y jardines</v>
      </c>
      <c r="W3071" s="45">
        <v>21</v>
      </c>
      <c r="X3071" s="45">
        <v>213</v>
      </c>
    </row>
    <row r="3072" spans="1:24" x14ac:dyDescent="0.25">
      <c r="A3072" s="58">
        <v>220260021427</v>
      </c>
      <c r="B3072" s="59" t="s">
        <v>485</v>
      </c>
      <c r="C3072" s="60">
        <v>46177</v>
      </c>
      <c r="D3072" s="58">
        <v>22026000943</v>
      </c>
      <c r="E3072" s="59" t="s">
        <v>507</v>
      </c>
      <c r="F3072" s="61">
        <v>424.94</v>
      </c>
      <c r="G3072" s="59" t="s">
        <v>2406</v>
      </c>
      <c r="H3072" s="59" t="s">
        <v>4513</v>
      </c>
      <c r="I3072" s="62">
        <v>300</v>
      </c>
      <c r="J3072" s="59" t="s">
        <v>455</v>
      </c>
      <c r="K3072" s="59" t="s">
        <v>455</v>
      </c>
      <c r="L3072" s="59" t="s">
        <v>473</v>
      </c>
      <c r="M3072" s="59" t="s">
        <v>457</v>
      </c>
      <c r="N3072" s="59" t="s">
        <v>458</v>
      </c>
      <c r="O3072" s="65" t="s">
        <v>280</v>
      </c>
      <c r="P3072" s="65" t="s">
        <v>3366</v>
      </c>
      <c r="Q3072" s="45" t="s">
        <v>396</v>
      </c>
      <c r="R3072" s="32" t="s">
        <v>231</v>
      </c>
      <c r="S3072" s="45" t="s">
        <v>71</v>
      </c>
      <c r="T3072" s="42" t="str">
        <f>VLOOKUP(Tabla1[[#This Row],[AREA]],Hoja1!A:B,2,FALSE)</f>
        <v>06. Educación y cultura</v>
      </c>
      <c r="U3072" s="45" t="s">
        <v>147</v>
      </c>
      <c r="V3072" s="42" t="str">
        <f>VLOOKUP(Tabla1[[#This Row],[PROGRAMA]],Hoja1!A:B,2,FALSE)</f>
        <v>3232. Conservación y mantenimiento centros educación infantil y primaria</v>
      </c>
      <c r="W3072" s="45">
        <v>21</v>
      </c>
      <c r="X3072" s="45">
        <v>212</v>
      </c>
    </row>
    <row r="3073" spans="1:24" x14ac:dyDescent="0.25">
      <c r="A3073" s="58">
        <v>220260021429</v>
      </c>
      <c r="B3073" s="59" t="s">
        <v>485</v>
      </c>
      <c r="C3073" s="60">
        <v>46177</v>
      </c>
      <c r="D3073" s="58">
        <v>22026000943</v>
      </c>
      <c r="E3073" s="59" t="s">
        <v>507</v>
      </c>
      <c r="F3073" s="61">
        <v>407.56</v>
      </c>
      <c r="G3073" s="59" t="s">
        <v>2406</v>
      </c>
      <c r="H3073" s="59" t="s">
        <v>4514</v>
      </c>
      <c r="I3073" s="62">
        <v>300</v>
      </c>
      <c r="J3073" s="59" t="s">
        <v>455</v>
      </c>
      <c r="K3073" s="59" t="s">
        <v>455</v>
      </c>
      <c r="L3073" s="59" t="s">
        <v>473</v>
      </c>
      <c r="M3073" s="59" t="s">
        <v>457</v>
      </c>
      <c r="N3073" s="59" t="s">
        <v>458</v>
      </c>
      <c r="O3073" s="65" t="s">
        <v>280</v>
      </c>
      <c r="P3073" s="65" t="s">
        <v>3366</v>
      </c>
      <c r="Q3073" s="45" t="s">
        <v>396</v>
      </c>
      <c r="R3073" s="32" t="s">
        <v>231</v>
      </c>
      <c r="S3073" s="45" t="s">
        <v>71</v>
      </c>
      <c r="T3073" s="42" t="str">
        <f>VLOOKUP(Tabla1[[#This Row],[AREA]],Hoja1!A:B,2,FALSE)</f>
        <v>06. Educación y cultura</v>
      </c>
      <c r="U3073" s="45" t="s">
        <v>147</v>
      </c>
      <c r="V3073" s="42" t="str">
        <f>VLOOKUP(Tabla1[[#This Row],[PROGRAMA]],Hoja1!A:B,2,FALSE)</f>
        <v>3232. Conservación y mantenimiento centros educación infantil y primaria</v>
      </c>
      <c r="W3073" s="45">
        <v>21</v>
      </c>
      <c r="X3073" s="45">
        <v>212</v>
      </c>
    </row>
    <row r="3074" spans="1:24" x14ac:dyDescent="0.25">
      <c r="A3074" s="58">
        <v>220260021431</v>
      </c>
      <c r="B3074" s="59" t="s">
        <v>485</v>
      </c>
      <c r="C3074" s="60">
        <v>46177</v>
      </c>
      <c r="D3074" s="58">
        <v>22026000943</v>
      </c>
      <c r="E3074" s="59" t="s">
        <v>507</v>
      </c>
      <c r="F3074" s="61">
        <v>269.42</v>
      </c>
      <c r="G3074" s="59" t="s">
        <v>2267</v>
      </c>
      <c r="H3074" s="59" t="s">
        <v>4295</v>
      </c>
      <c r="I3074" s="62">
        <v>300</v>
      </c>
      <c r="J3074" s="59" t="s">
        <v>455</v>
      </c>
      <c r="K3074" s="59" t="s">
        <v>455</v>
      </c>
      <c r="L3074" s="59" t="s">
        <v>473</v>
      </c>
      <c r="M3074" s="59" t="s">
        <v>457</v>
      </c>
      <c r="N3074" s="59" t="s">
        <v>458</v>
      </c>
      <c r="O3074" s="65" t="s">
        <v>280</v>
      </c>
      <c r="P3074" s="65" t="s">
        <v>3366</v>
      </c>
      <c r="Q3074" s="45" t="s">
        <v>396</v>
      </c>
      <c r="R3074" s="32" t="s">
        <v>231</v>
      </c>
      <c r="S3074" s="45" t="s">
        <v>71</v>
      </c>
      <c r="T3074" s="42" t="str">
        <f>VLOOKUP(Tabla1[[#This Row],[AREA]],Hoja1!A:B,2,FALSE)</f>
        <v>06. Educación y cultura</v>
      </c>
      <c r="U3074" s="45" t="s">
        <v>147</v>
      </c>
      <c r="V3074" s="42" t="str">
        <f>VLOOKUP(Tabla1[[#This Row],[PROGRAMA]],Hoja1!A:B,2,FALSE)</f>
        <v>3232. Conservación y mantenimiento centros educación infantil y primaria</v>
      </c>
      <c r="W3074" s="45">
        <v>21</v>
      </c>
      <c r="X3074" s="45">
        <v>212</v>
      </c>
    </row>
    <row r="3075" spans="1:24" x14ac:dyDescent="0.25">
      <c r="A3075" s="58">
        <v>220260021433</v>
      </c>
      <c r="B3075" s="59" t="s">
        <v>485</v>
      </c>
      <c r="C3075" s="60">
        <v>46177</v>
      </c>
      <c r="D3075" s="58">
        <v>22026002247</v>
      </c>
      <c r="E3075" s="59" t="s">
        <v>1019</v>
      </c>
      <c r="F3075" s="61">
        <v>9.2100000000000009</v>
      </c>
      <c r="G3075" s="59" t="s">
        <v>1403</v>
      </c>
      <c r="H3075" s="59" t="s">
        <v>4515</v>
      </c>
      <c r="I3075" s="62">
        <v>300</v>
      </c>
      <c r="J3075" s="59" t="s">
        <v>455</v>
      </c>
      <c r="K3075" s="59" t="s">
        <v>455</v>
      </c>
      <c r="L3075" s="59" t="s">
        <v>473</v>
      </c>
      <c r="M3075" s="59" t="s">
        <v>457</v>
      </c>
      <c r="N3075" s="59" t="s">
        <v>458</v>
      </c>
      <c r="O3075" s="65" t="s">
        <v>280</v>
      </c>
      <c r="P3075" s="65" t="s">
        <v>3366</v>
      </c>
      <c r="Q3075" s="45" t="s">
        <v>396</v>
      </c>
      <c r="R3075" s="32" t="s">
        <v>231</v>
      </c>
      <c r="S3075" s="45" t="s">
        <v>262</v>
      </c>
      <c r="T3075" s="42" t="str">
        <f>VLOOKUP(Tabla1[[#This Row],[AREA]],Hoja1!A:B,2,FALSE)</f>
        <v>11. Salud pública y seguridad ciudadana</v>
      </c>
      <c r="U3075" s="45" t="s">
        <v>106</v>
      </c>
      <c r="V3075" s="42" t="str">
        <f>VLOOKUP(Tabla1[[#This Row],[PROGRAMA]],Hoja1!A:B,2,FALSE)</f>
        <v>1321. Policía municipal</v>
      </c>
      <c r="W3075" s="45">
        <v>22</v>
      </c>
      <c r="X3075" s="45">
        <v>22199</v>
      </c>
    </row>
    <row r="3076" spans="1:24" x14ac:dyDescent="0.25">
      <c r="A3076" s="58">
        <v>220260021435</v>
      </c>
      <c r="B3076" s="59" t="s">
        <v>485</v>
      </c>
      <c r="C3076" s="60">
        <v>46177</v>
      </c>
      <c r="D3076" s="58">
        <v>22026002250</v>
      </c>
      <c r="E3076" s="59" t="s">
        <v>968</v>
      </c>
      <c r="F3076" s="61">
        <v>94.14</v>
      </c>
      <c r="G3076" s="59" t="s">
        <v>3936</v>
      </c>
      <c r="H3076" s="59" t="s">
        <v>4516</v>
      </c>
      <c r="I3076" s="62">
        <v>300</v>
      </c>
      <c r="J3076" s="59" t="s">
        <v>455</v>
      </c>
      <c r="K3076" s="59" t="s">
        <v>455</v>
      </c>
      <c r="L3076" s="59" t="s">
        <v>473</v>
      </c>
      <c r="M3076" s="59" t="s">
        <v>457</v>
      </c>
      <c r="N3076" s="59" t="s">
        <v>458</v>
      </c>
      <c r="O3076" s="65" t="s">
        <v>280</v>
      </c>
      <c r="P3076" s="65" t="s">
        <v>3366</v>
      </c>
      <c r="Q3076" s="45" t="s">
        <v>396</v>
      </c>
      <c r="R3076" s="32" t="s">
        <v>231</v>
      </c>
      <c r="S3076" s="45" t="s">
        <v>262</v>
      </c>
      <c r="T3076" s="42" t="str">
        <f>VLOOKUP(Tabla1[[#This Row],[AREA]],Hoja1!A:B,2,FALSE)</f>
        <v>11. Salud pública y seguridad ciudadana</v>
      </c>
      <c r="U3076" s="45" t="s">
        <v>106</v>
      </c>
      <c r="V3076" s="42" t="str">
        <f>VLOOKUP(Tabla1[[#This Row],[PROGRAMA]],Hoja1!A:B,2,FALSE)</f>
        <v>1321. Policía municipal</v>
      </c>
      <c r="W3076" s="45">
        <v>22</v>
      </c>
      <c r="X3076" s="45">
        <v>22699</v>
      </c>
    </row>
    <row r="3077" spans="1:24" x14ac:dyDescent="0.25">
      <c r="A3077" s="58">
        <v>220260021437</v>
      </c>
      <c r="B3077" s="59" t="s">
        <v>485</v>
      </c>
      <c r="C3077" s="60">
        <v>46177</v>
      </c>
      <c r="D3077" s="58">
        <v>22026000417</v>
      </c>
      <c r="E3077" s="59" t="s">
        <v>1248</v>
      </c>
      <c r="F3077" s="61">
        <v>2266.67</v>
      </c>
      <c r="G3077" s="59" t="s">
        <v>3139</v>
      </c>
      <c r="H3077" s="59" t="s">
        <v>4517</v>
      </c>
      <c r="I3077" s="62">
        <v>300</v>
      </c>
      <c r="J3077" s="59" t="s">
        <v>455</v>
      </c>
      <c r="K3077" s="59" t="s">
        <v>455</v>
      </c>
      <c r="L3077" s="59" t="s">
        <v>473</v>
      </c>
      <c r="M3077" s="59" t="s">
        <v>457</v>
      </c>
      <c r="N3077" s="59" t="s">
        <v>458</v>
      </c>
      <c r="O3077" s="65" t="s">
        <v>280</v>
      </c>
      <c r="P3077" s="65" t="s">
        <v>3366</v>
      </c>
      <c r="Q3077" s="45" t="s">
        <v>396</v>
      </c>
      <c r="R3077" s="32" t="s">
        <v>231</v>
      </c>
      <c r="S3077" s="45" t="s">
        <v>262</v>
      </c>
      <c r="T3077" s="42" t="str">
        <f>VLOOKUP(Tabla1[[#This Row],[AREA]],Hoja1!A:B,2,FALSE)</f>
        <v>11. Salud pública y seguridad ciudadana</v>
      </c>
      <c r="U3077" s="45" t="s">
        <v>118</v>
      </c>
      <c r="V3077" s="42" t="str">
        <f>VLOOKUP(Tabla1[[#This Row],[PROGRAMA]],Hoja1!A:B,2,FALSE)</f>
        <v>1621. Recogida de residuos</v>
      </c>
      <c r="W3077" s="45">
        <v>22</v>
      </c>
      <c r="X3077" s="45">
        <v>22103</v>
      </c>
    </row>
    <row r="3078" spans="1:24" x14ac:dyDescent="0.25">
      <c r="A3078" s="58">
        <v>220260021439</v>
      </c>
      <c r="B3078" s="59" t="s">
        <v>485</v>
      </c>
      <c r="C3078" s="60">
        <v>46177</v>
      </c>
      <c r="D3078" s="58">
        <v>22026000690</v>
      </c>
      <c r="E3078" s="59" t="s">
        <v>808</v>
      </c>
      <c r="F3078" s="61">
        <v>360.06</v>
      </c>
      <c r="G3078" s="59" t="s">
        <v>1773</v>
      </c>
      <c r="H3078" s="59" t="s">
        <v>3011</v>
      </c>
      <c r="I3078" s="62">
        <v>300</v>
      </c>
      <c r="J3078" s="59" t="s">
        <v>494</v>
      </c>
      <c r="K3078" s="59" t="s">
        <v>494</v>
      </c>
      <c r="L3078" s="59" t="s">
        <v>473</v>
      </c>
      <c r="M3078" s="59" t="s">
        <v>457</v>
      </c>
      <c r="N3078" s="59" t="s">
        <v>458</v>
      </c>
      <c r="O3078" s="65" t="s">
        <v>280</v>
      </c>
      <c r="P3078" s="65" t="s">
        <v>3366</v>
      </c>
      <c r="Q3078" s="45" t="s">
        <v>396</v>
      </c>
      <c r="R3078" s="32" t="s">
        <v>231</v>
      </c>
      <c r="S3078" s="45" t="s">
        <v>262</v>
      </c>
      <c r="T3078" s="42" t="str">
        <f>VLOOKUP(Tabla1[[#This Row],[AREA]],Hoja1!A:B,2,FALSE)</f>
        <v>11. Salud pública y seguridad ciudadana</v>
      </c>
      <c r="U3078" s="45" t="s">
        <v>121</v>
      </c>
      <c r="V3078" s="42" t="str">
        <f>VLOOKUP(Tabla1[[#This Row],[PROGRAMA]],Hoja1!A:B,2,FALSE)</f>
        <v>1631. Limpieza viaria</v>
      </c>
      <c r="W3078" s="45">
        <v>21</v>
      </c>
      <c r="X3078" s="45">
        <v>214</v>
      </c>
    </row>
    <row r="3079" spans="1:24" x14ac:dyDescent="0.25">
      <c r="A3079" s="58">
        <v>220260021441</v>
      </c>
      <c r="B3079" s="59" t="s">
        <v>485</v>
      </c>
      <c r="C3079" s="60">
        <v>46177</v>
      </c>
      <c r="D3079" s="58">
        <v>22026000422</v>
      </c>
      <c r="E3079" s="59" t="s">
        <v>2707</v>
      </c>
      <c r="F3079" s="61">
        <v>222.07</v>
      </c>
      <c r="G3079" s="59" t="s">
        <v>1457</v>
      </c>
      <c r="H3079" s="59" t="s">
        <v>2708</v>
      </c>
      <c r="I3079" s="62">
        <v>300</v>
      </c>
      <c r="J3079" s="59" t="s">
        <v>455</v>
      </c>
      <c r="K3079" s="59" t="s">
        <v>455</v>
      </c>
      <c r="L3079" s="59" t="s">
        <v>473</v>
      </c>
      <c r="M3079" s="59" t="s">
        <v>457</v>
      </c>
      <c r="N3079" s="59" t="s">
        <v>458</v>
      </c>
      <c r="O3079" s="65" t="s">
        <v>280</v>
      </c>
      <c r="P3079" s="65" t="s">
        <v>3366</v>
      </c>
      <c r="Q3079" s="45" t="s">
        <v>396</v>
      </c>
      <c r="R3079" s="32" t="s">
        <v>231</v>
      </c>
      <c r="S3079" s="45" t="s">
        <v>262</v>
      </c>
      <c r="T3079" s="42" t="str">
        <f>VLOOKUP(Tabla1[[#This Row],[AREA]],Hoja1!A:B,2,FALSE)</f>
        <v>11. Salud pública y seguridad ciudadana</v>
      </c>
      <c r="U3079" s="45" t="s">
        <v>118</v>
      </c>
      <c r="V3079" s="42" t="str">
        <f>VLOOKUP(Tabla1[[#This Row],[PROGRAMA]],Hoja1!A:B,2,FALSE)</f>
        <v>1621. Recogida de residuos</v>
      </c>
      <c r="W3079" s="45">
        <v>22</v>
      </c>
      <c r="X3079" s="45">
        <v>22199</v>
      </c>
    </row>
    <row r="3080" spans="1:24" x14ac:dyDescent="0.25">
      <c r="A3080" s="58">
        <v>220260021443</v>
      </c>
      <c r="B3080" s="59" t="s">
        <v>485</v>
      </c>
      <c r="C3080" s="60">
        <v>46177</v>
      </c>
      <c r="D3080" s="58">
        <v>22026002189</v>
      </c>
      <c r="E3080" s="59" t="s">
        <v>537</v>
      </c>
      <c r="F3080" s="61">
        <v>147.52000000000001</v>
      </c>
      <c r="G3080" s="59" t="s">
        <v>1403</v>
      </c>
      <c r="H3080" s="59" t="s">
        <v>4518</v>
      </c>
      <c r="I3080" s="62">
        <v>300</v>
      </c>
      <c r="J3080" s="59" t="s">
        <v>455</v>
      </c>
      <c r="K3080" s="59" t="s">
        <v>455</v>
      </c>
      <c r="L3080" s="59" t="s">
        <v>473</v>
      </c>
      <c r="M3080" s="59" t="s">
        <v>457</v>
      </c>
      <c r="N3080" s="59" t="s">
        <v>458</v>
      </c>
      <c r="O3080" s="65" t="s">
        <v>280</v>
      </c>
      <c r="P3080" s="65" t="s">
        <v>3366</v>
      </c>
      <c r="Q3080" s="45" t="s">
        <v>396</v>
      </c>
      <c r="R3080" s="32" t="s">
        <v>231</v>
      </c>
      <c r="S3080" s="45" t="s">
        <v>262</v>
      </c>
      <c r="T3080" s="42" t="str">
        <f>VLOOKUP(Tabla1[[#This Row],[AREA]],Hoja1!A:B,2,FALSE)</f>
        <v>11. Salud pública y seguridad ciudadana</v>
      </c>
      <c r="U3080" s="45" t="s">
        <v>112</v>
      </c>
      <c r="V3080" s="42" t="str">
        <f>VLOOKUP(Tabla1[[#This Row],[PROGRAMA]],Hoja1!A:B,2,FALSE)</f>
        <v>1361. Prevención y extinción de incencios</v>
      </c>
      <c r="W3080" s="45">
        <v>22</v>
      </c>
      <c r="X3080" s="45">
        <v>22199</v>
      </c>
    </row>
    <row r="3081" spans="1:24" x14ac:dyDescent="0.25">
      <c r="A3081" s="58">
        <v>220260021445</v>
      </c>
      <c r="B3081" s="59" t="s">
        <v>485</v>
      </c>
      <c r="C3081" s="60">
        <v>46177</v>
      </c>
      <c r="D3081" s="58">
        <v>22026000691</v>
      </c>
      <c r="E3081" s="59" t="s">
        <v>971</v>
      </c>
      <c r="F3081" s="61">
        <v>411.4</v>
      </c>
      <c r="G3081" s="59" t="s">
        <v>2636</v>
      </c>
      <c r="H3081" s="59" t="s">
        <v>2972</v>
      </c>
      <c r="I3081" s="62">
        <v>300</v>
      </c>
      <c r="J3081" s="59" t="s">
        <v>455</v>
      </c>
      <c r="K3081" s="59" t="s">
        <v>455</v>
      </c>
      <c r="L3081" s="59" t="s">
        <v>456</v>
      </c>
      <c r="M3081" s="59" t="s">
        <v>457</v>
      </c>
      <c r="N3081" s="59" t="s">
        <v>458</v>
      </c>
      <c r="O3081" s="65" t="s">
        <v>280</v>
      </c>
      <c r="P3081" s="65" t="s">
        <v>3366</v>
      </c>
      <c r="Q3081" s="45" t="s">
        <v>396</v>
      </c>
      <c r="R3081" s="32" t="s">
        <v>231</v>
      </c>
      <c r="S3081" s="45" t="s">
        <v>262</v>
      </c>
      <c r="T3081" s="42" t="str">
        <f>VLOOKUP(Tabla1[[#This Row],[AREA]],Hoja1!A:B,2,FALSE)</f>
        <v>11. Salud pública y seguridad ciudadana</v>
      </c>
      <c r="U3081" s="45" t="s">
        <v>118</v>
      </c>
      <c r="V3081" s="42" t="str">
        <f>VLOOKUP(Tabla1[[#This Row],[PROGRAMA]],Hoja1!A:B,2,FALSE)</f>
        <v>1621. Recogida de residuos</v>
      </c>
      <c r="W3081" s="45">
        <v>21</v>
      </c>
      <c r="X3081" s="45">
        <v>214</v>
      </c>
    </row>
    <row r="3082" spans="1:24" x14ac:dyDescent="0.25">
      <c r="A3082" s="58">
        <v>220260021447</v>
      </c>
      <c r="B3082" s="59" t="s">
        <v>485</v>
      </c>
      <c r="C3082" s="60">
        <v>46177</v>
      </c>
      <c r="D3082" s="58">
        <v>22026000943</v>
      </c>
      <c r="E3082" s="59" t="s">
        <v>507</v>
      </c>
      <c r="F3082" s="61">
        <v>62.47</v>
      </c>
      <c r="G3082" s="59" t="s">
        <v>1200</v>
      </c>
      <c r="H3082" s="59" t="s">
        <v>4519</v>
      </c>
      <c r="I3082" s="62">
        <v>300</v>
      </c>
      <c r="J3082" s="59" t="s">
        <v>455</v>
      </c>
      <c r="K3082" s="59" t="s">
        <v>455</v>
      </c>
      <c r="L3082" s="59" t="s">
        <v>473</v>
      </c>
      <c r="M3082" s="59" t="s">
        <v>457</v>
      </c>
      <c r="N3082" s="59" t="s">
        <v>458</v>
      </c>
      <c r="O3082" s="65" t="s">
        <v>280</v>
      </c>
      <c r="P3082" s="65" t="s">
        <v>3366</v>
      </c>
      <c r="Q3082" s="45" t="s">
        <v>396</v>
      </c>
      <c r="R3082" s="32" t="s">
        <v>231</v>
      </c>
      <c r="S3082" s="45" t="s">
        <v>71</v>
      </c>
      <c r="T3082" s="42" t="str">
        <f>VLOOKUP(Tabla1[[#This Row],[AREA]],Hoja1!A:B,2,FALSE)</f>
        <v>06. Educación y cultura</v>
      </c>
      <c r="U3082" s="45" t="s">
        <v>147</v>
      </c>
      <c r="V3082" s="42" t="str">
        <f>VLOOKUP(Tabla1[[#This Row],[PROGRAMA]],Hoja1!A:B,2,FALSE)</f>
        <v>3232. Conservación y mantenimiento centros educación infantil y primaria</v>
      </c>
      <c r="W3082" s="45">
        <v>21</v>
      </c>
      <c r="X3082" s="45">
        <v>212</v>
      </c>
    </row>
    <row r="3083" spans="1:24" x14ac:dyDescent="0.25">
      <c r="A3083" s="58">
        <v>220260021449</v>
      </c>
      <c r="B3083" s="59" t="s">
        <v>485</v>
      </c>
      <c r="C3083" s="60">
        <v>46177</v>
      </c>
      <c r="D3083" s="58">
        <v>22026000943</v>
      </c>
      <c r="E3083" s="59" t="s">
        <v>507</v>
      </c>
      <c r="F3083" s="61">
        <v>37.69</v>
      </c>
      <c r="G3083" s="59" t="s">
        <v>2058</v>
      </c>
      <c r="H3083" s="59" t="s">
        <v>4520</v>
      </c>
      <c r="I3083" s="62">
        <v>300</v>
      </c>
      <c r="J3083" s="59" t="s">
        <v>455</v>
      </c>
      <c r="K3083" s="59" t="s">
        <v>455</v>
      </c>
      <c r="L3083" s="59" t="s">
        <v>473</v>
      </c>
      <c r="M3083" s="59" t="s">
        <v>457</v>
      </c>
      <c r="N3083" s="59" t="s">
        <v>458</v>
      </c>
      <c r="O3083" s="65" t="s">
        <v>280</v>
      </c>
      <c r="P3083" s="65" t="s">
        <v>3366</v>
      </c>
      <c r="Q3083" s="45" t="s">
        <v>396</v>
      </c>
      <c r="R3083" s="32" t="s">
        <v>231</v>
      </c>
      <c r="S3083" s="45" t="s">
        <v>71</v>
      </c>
      <c r="T3083" s="42" t="str">
        <f>VLOOKUP(Tabla1[[#This Row],[AREA]],Hoja1!A:B,2,FALSE)</f>
        <v>06. Educación y cultura</v>
      </c>
      <c r="U3083" s="45" t="s">
        <v>147</v>
      </c>
      <c r="V3083" s="42" t="str">
        <f>VLOOKUP(Tabla1[[#This Row],[PROGRAMA]],Hoja1!A:B,2,FALSE)</f>
        <v>3232. Conservación y mantenimiento centros educación infantil y primaria</v>
      </c>
      <c r="W3083" s="45">
        <v>21</v>
      </c>
      <c r="X3083" s="45">
        <v>212</v>
      </c>
    </row>
    <row r="3084" spans="1:24" x14ac:dyDescent="0.25">
      <c r="A3084" s="58">
        <v>220260021451</v>
      </c>
      <c r="B3084" s="59" t="s">
        <v>485</v>
      </c>
      <c r="C3084" s="60">
        <v>46177</v>
      </c>
      <c r="D3084" s="58">
        <v>22026000943</v>
      </c>
      <c r="E3084" s="59" t="s">
        <v>507</v>
      </c>
      <c r="F3084" s="61">
        <v>33.67</v>
      </c>
      <c r="G3084" s="59" t="s">
        <v>910</v>
      </c>
      <c r="H3084" s="59" t="s">
        <v>4521</v>
      </c>
      <c r="I3084" s="62">
        <v>300</v>
      </c>
      <c r="J3084" s="59" t="s">
        <v>455</v>
      </c>
      <c r="K3084" s="59" t="s">
        <v>455</v>
      </c>
      <c r="L3084" s="59" t="s">
        <v>473</v>
      </c>
      <c r="M3084" s="59" t="s">
        <v>457</v>
      </c>
      <c r="N3084" s="59" t="s">
        <v>458</v>
      </c>
      <c r="O3084" s="65" t="s">
        <v>280</v>
      </c>
      <c r="P3084" s="65" t="s">
        <v>3366</v>
      </c>
      <c r="Q3084" s="45" t="s">
        <v>396</v>
      </c>
      <c r="R3084" s="32" t="s">
        <v>231</v>
      </c>
      <c r="S3084" s="45" t="s">
        <v>71</v>
      </c>
      <c r="T3084" s="42" t="str">
        <f>VLOOKUP(Tabla1[[#This Row],[AREA]],Hoja1!A:B,2,FALSE)</f>
        <v>06. Educación y cultura</v>
      </c>
      <c r="U3084" s="45" t="s">
        <v>147</v>
      </c>
      <c r="V3084" s="42" t="str">
        <f>VLOOKUP(Tabla1[[#This Row],[PROGRAMA]],Hoja1!A:B,2,FALSE)</f>
        <v>3232. Conservación y mantenimiento centros educación infantil y primaria</v>
      </c>
      <c r="W3084" s="45">
        <v>21</v>
      </c>
      <c r="X3084" s="45">
        <v>212</v>
      </c>
    </row>
    <row r="3085" spans="1:24" x14ac:dyDescent="0.25">
      <c r="A3085" s="58">
        <v>220260021453</v>
      </c>
      <c r="B3085" s="59" t="s">
        <v>485</v>
      </c>
      <c r="C3085" s="60">
        <v>46177</v>
      </c>
      <c r="D3085" s="58">
        <v>22026003182</v>
      </c>
      <c r="E3085" s="59" t="s">
        <v>1949</v>
      </c>
      <c r="F3085" s="61">
        <v>309.68</v>
      </c>
      <c r="G3085" s="59" t="s">
        <v>1403</v>
      </c>
      <c r="H3085" s="59" t="s">
        <v>4522</v>
      </c>
      <c r="I3085" s="62">
        <v>300</v>
      </c>
      <c r="J3085" s="59" t="s">
        <v>455</v>
      </c>
      <c r="K3085" s="59" t="s">
        <v>455</v>
      </c>
      <c r="L3085" s="59" t="s">
        <v>473</v>
      </c>
      <c r="M3085" s="59" t="s">
        <v>457</v>
      </c>
      <c r="N3085" s="59" t="s">
        <v>458</v>
      </c>
      <c r="O3085" s="65" t="s">
        <v>280</v>
      </c>
      <c r="P3085" s="65" t="s">
        <v>3366</v>
      </c>
      <c r="Q3085" s="45" t="s">
        <v>396</v>
      </c>
      <c r="R3085" s="32" t="s">
        <v>231</v>
      </c>
      <c r="S3085" s="45" t="s">
        <v>71</v>
      </c>
      <c r="T3085" s="42" t="str">
        <f>VLOOKUP(Tabla1[[#This Row],[AREA]],Hoja1!A:B,2,FALSE)</f>
        <v>06. Educación y cultura</v>
      </c>
      <c r="U3085" s="45" t="s">
        <v>145</v>
      </c>
      <c r="V3085" s="42" t="str">
        <f>VLOOKUP(Tabla1[[#This Row],[PROGRAMA]],Hoja1!A:B,2,FALSE)</f>
        <v>3231. Escuelas infantiles</v>
      </c>
      <c r="W3085" s="45">
        <v>21</v>
      </c>
      <c r="X3085" s="45">
        <v>212</v>
      </c>
    </row>
    <row r="3086" spans="1:24" x14ac:dyDescent="0.25">
      <c r="A3086" s="58">
        <v>220260021455</v>
      </c>
      <c r="B3086" s="59" t="s">
        <v>485</v>
      </c>
      <c r="C3086" s="60">
        <v>46177</v>
      </c>
      <c r="D3086" s="58">
        <v>22026000689</v>
      </c>
      <c r="E3086" s="59" t="s">
        <v>971</v>
      </c>
      <c r="F3086" s="61">
        <v>1297.28</v>
      </c>
      <c r="G3086" s="59" t="s">
        <v>2730</v>
      </c>
      <c r="H3086" s="59" t="s">
        <v>2622</v>
      </c>
      <c r="I3086" s="62">
        <v>300</v>
      </c>
      <c r="J3086" s="59" t="s">
        <v>455</v>
      </c>
      <c r="K3086" s="59" t="s">
        <v>455</v>
      </c>
      <c r="L3086" s="59" t="s">
        <v>473</v>
      </c>
      <c r="M3086" s="59" t="s">
        <v>457</v>
      </c>
      <c r="N3086" s="59" t="s">
        <v>458</v>
      </c>
      <c r="O3086" s="65" t="s">
        <v>280</v>
      </c>
      <c r="P3086" s="65" t="s">
        <v>3366</v>
      </c>
      <c r="Q3086" s="45" t="s">
        <v>396</v>
      </c>
      <c r="R3086" s="32" t="s">
        <v>231</v>
      </c>
      <c r="S3086" s="45" t="s">
        <v>262</v>
      </c>
      <c r="T3086" s="42" t="str">
        <f>VLOOKUP(Tabla1[[#This Row],[AREA]],Hoja1!A:B,2,FALSE)</f>
        <v>11. Salud pública y seguridad ciudadana</v>
      </c>
      <c r="U3086" s="45" t="s">
        <v>118</v>
      </c>
      <c r="V3086" s="42" t="str">
        <f>VLOOKUP(Tabla1[[#This Row],[PROGRAMA]],Hoja1!A:B,2,FALSE)</f>
        <v>1621. Recogida de residuos</v>
      </c>
      <c r="W3086" s="45">
        <v>21</v>
      </c>
      <c r="X3086" s="45">
        <v>214</v>
      </c>
    </row>
    <row r="3087" spans="1:24" x14ac:dyDescent="0.25">
      <c r="A3087" s="58">
        <v>220260021457</v>
      </c>
      <c r="B3087" s="59" t="s">
        <v>485</v>
      </c>
      <c r="C3087" s="60">
        <v>46177</v>
      </c>
      <c r="D3087" s="58">
        <v>22026000689</v>
      </c>
      <c r="E3087" s="59" t="s">
        <v>971</v>
      </c>
      <c r="F3087" s="61">
        <v>538.35</v>
      </c>
      <c r="G3087" s="59" t="s">
        <v>2730</v>
      </c>
      <c r="H3087" s="59" t="s">
        <v>2622</v>
      </c>
      <c r="I3087" s="62">
        <v>300</v>
      </c>
      <c r="J3087" s="59" t="s">
        <v>455</v>
      </c>
      <c r="K3087" s="59" t="s">
        <v>455</v>
      </c>
      <c r="L3087" s="59" t="s">
        <v>473</v>
      </c>
      <c r="M3087" s="59" t="s">
        <v>457</v>
      </c>
      <c r="N3087" s="59" t="s">
        <v>458</v>
      </c>
      <c r="O3087" s="65" t="s">
        <v>280</v>
      </c>
      <c r="P3087" s="65" t="s">
        <v>3366</v>
      </c>
      <c r="Q3087" s="45" t="s">
        <v>396</v>
      </c>
      <c r="R3087" s="32" t="s">
        <v>231</v>
      </c>
      <c r="S3087" s="45" t="s">
        <v>262</v>
      </c>
      <c r="T3087" s="42" t="str">
        <f>VLOOKUP(Tabla1[[#This Row],[AREA]],Hoja1!A:B,2,FALSE)</f>
        <v>11. Salud pública y seguridad ciudadana</v>
      </c>
      <c r="U3087" s="45" t="s">
        <v>118</v>
      </c>
      <c r="V3087" s="42" t="str">
        <f>VLOOKUP(Tabla1[[#This Row],[PROGRAMA]],Hoja1!A:B,2,FALSE)</f>
        <v>1621. Recogida de residuos</v>
      </c>
      <c r="W3087" s="45">
        <v>21</v>
      </c>
      <c r="X3087" s="45">
        <v>214</v>
      </c>
    </row>
    <row r="3088" spans="1:24" x14ac:dyDescent="0.25">
      <c r="A3088" s="58">
        <v>220260021459</v>
      </c>
      <c r="B3088" s="59" t="s">
        <v>485</v>
      </c>
      <c r="C3088" s="60">
        <v>46177</v>
      </c>
      <c r="D3088" s="58">
        <v>22026000422</v>
      </c>
      <c r="E3088" s="59" t="s">
        <v>2707</v>
      </c>
      <c r="F3088" s="61">
        <v>190.96</v>
      </c>
      <c r="G3088" s="59" t="s">
        <v>1403</v>
      </c>
      <c r="H3088" s="59" t="s">
        <v>2708</v>
      </c>
      <c r="I3088" s="62">
        <v>300</v>
      </c>
      <c r="J3088" s="59" t="s">
        <v>455</v>
      </c>
      <c r="K3088" s="59" t="s">
        <v>455</v>
      </c>
      <c r="L3088" s="59" t="s">
        <v>473</v>
      </c>
      <c r="M3088" s="59" t="s">
        <v>457</v>
      </c>
      <c r="N3088" s="59" t="s">
        <v>458</v>
      </c>
      <c r="O3088" s="65" t="s">
        <v>280</v>
      </c>
      <c r="P3088" s="65" t="s">
        <v>3366</v>
      </c>
      <c r="Q3088" s="45" t="s">
        <v>396</v>
      </c>
      <c r="R3088" s="32" t="s">
        <v>231</v>
      </c>
      <c r="S3088" s="45" t="s">
        <v>262</v>
      </c>
      <c r="T3088" s="42" t="str">
        <f>VLOOKUP(Tabla1[[#This Row],[AREA]],Hoja1!A:B,2,FALSE)</f>
        <v>11. Salud pública y seguridad ciudadana</v>
      </c>
      <c r="U3088" s="45" t="s">
        <v>118</v>
      </c>
      <c r="V3088" s="42" t="str">
        <f>VLOOKUP(Tabla1[[#This Row],[PROGRAMA]],Hoja1!A:B,2,FALSE)</f>
        <v>1621. Recogida de residuos</v>
      </c>
      <c r="W3088" s="45">
        <v>22</v>
      </c>
      <c r="X3088" s="45">
        <v>22199</v>
      </c>
    </row>
    <row r="3089" spans="1:24" x14ac:dyDescent="0.25">
      <c r="A3089" s="58">
        <v>220260021461</v>
      </c>
      <c r="B3089" s="59" t="s">
        <v>485</v>
      </c>
      <c r="C3089" s="60">
        <v>46177</v>
      </c>
      <c r="D3089" s="58">
        <v>22026000422</v>
      </c>
      <c r="E3089" s="59" t="s">
        <v>2707</v>
      </c>
      <c r="F3089" s="61">
        <v>6.34</v>
      </c>
      <c r="G3089" s="59" t="s">
        <v>1403</v>
      </c>
      <c r="H3089" s="59" t="s">
        <v>2708</v>
      </c>
      <c r="I3089" s="62">
        <v>300</v>
      </c>
      <c r="J3089" s="59" t="s">
        <v>455</v>
      </c>
      <c r="K3089" s="59" t="s">
        <v>455</v>
      </c>
      <c r="L3089" s="59" t="s">
        <v>473</v>
      </c>
      <c r="M3089" s="59" t="s">
        <v>457</v>
      </c>
      <c r="N3089" s="59" t="s">
        <v>458</v>
      </c>
      <c r="O3089" s="65" t="s">
        <v>280</v>
      </c>
      <c r="P3089" s="65" t="s">
        <v>3366</v>
      </c>
      <c r="Q3089" s="45" t="s">
        <v>396</v>
      </c>
      <c r="R3089" s="32" t="s">
        <v>231</v>
      </c>
      <c r="S3089" s="45" t="s">
        <v>262</v>
      </c>
      <c r="T3089" s="42" t="str">
        <f>VLOOKUP(Tabla1[[#This Row],[AREA]],Hoja1!A:B,2,FALSE)</f>
        <v>11. Salud pública y seguridad ciudadana</v>
      </c>
      <c r="U3089" s="45" t="s">
        <v>118</v>
      </c>
      <c r="V3089" s="42" t="str">
        <f>VLOOKUP(Tabla1[[#This Row],[PROGRAMA]],Hoja1!A:B,2,FALSE)</f>
        <v>1621. Recogida de residuos</v>
      </c>
      <c r="W3089" s="45">
        <v>22</v>
      </c>
      <c r="X3089" s="45">
        <v>22199</v>
      </c>
    </row>
    <row r="3090" spans="1:24" x14ac:dyDescent="0.25">
      <c r="A3090" s="58">
        <v>220260021463</v>
      </c>
      <c r="B3090" s="59" t="s">
        <v>485</v>
      </c>
      <c r="C3090" s="60">
        <v>46177</v>
      </c>
      <c r="D3090" s="58">
        <v>22026000422</v>
      </c>
      <c r="E3090" s="59" t="s">
        <v>2707</v>
      </c>
      <c r="F3090" s="61">
        <v>11.39</v>
      </c>
      <c r="G3090" s="59" t="s">
        <v>1403</v>
      </c>
      <c r="H3090" s="59" t="s">
        <v>2708</v>
      </c>
      <c r="I3090" s="62">
        <v>300</v>
      </c>
      <c r="J3090" s="59" t="s">
        <v>455</v>
      </c>
      <c r="K3090" s="59" t="s">
        <v>455</v>
      </c>
      <c r="L3090" s="59" t="s">
        <v>473</v>
      </c>
      <c r="M3090" s="59" t="s">
        <v>457</v>
      </c>
      <c r="N3090" s="59" t="s">
        <v>458</v>
      </c>
      <c r="O3090" s="65" t="s">
        <v>280</v>
      </c>
      <c r="P3090" s="65" t="s">
        <v>3366</v>
      </c>
      <c r="Q3090" s="45" t="s">
        <v>396</v>
      </c>
      <c r="R3090" s="32" t="s">
        <v>231</v>
      </c>
      <c r="S3090" s="45" t="s">
        <v>262</v>
      </c>
      <c r="T3090" s="42" t="str">
        <f>VLOOKUP(Tabla1[[#This Row],[AREA]],Hoja1!A:B,2,FALSE)</f>
        <v>11. Salud pública y seguridad ciudadana</v>
      </c>
      <c r="U3090" s="45" t="s">
        <v>118</v>
      </c>
      <c r="V3090" s="42" t="str">
        <f>VLOOKUP(Tabla1[[#This Row],[PROGRAMA]],Hoja1!A:B,2,FALSE)</f>
        <v>1621. Recogida de residuos</v>
      </c>
      <c r="W3090" s="45">
        <v>22</v>
      </c>
      <c r="X3090" s="45">
        <v>22199</v>
      </c>
    </row>
    <row r="3091" spans="1:24" x14ac:dyDescent="0.25">
      <c r="A3091" s="58">
        <v>220260021465</v>
      </c>
      <c r="B3091" s="59" t="s">
        <v>485</v>
      </c>
      <c r="C3091" s="60">
        <v>46177</v>
      </c>
      <c r="D3091" s="58">
        <v>22026003182</v>
      </c>
      <c r="E3091" s="59" t="s">
        <v>1949</v>
      </c>
      <c r="F3091" s="61">
        <v>299.11</v>
      </c>
      <c r="G3091" s="59" t="s">
        <v>910</v>
      </c>
      <c r="H3091" s="59" t="s">
        <v>4523</v>
      </c>
      <c r="I3091" s="62">
        <v>300</v>
      </c>
      <c r="J3091" s="59" t="s">
        <v>455</v>
      </c>
      <c r="K3091" s="59" t="s">
        <v>455</v>
      </c>
      <c r="L3091" s="59" t="s">
        <v>473</v>
      </c>
      <c r="M3091" s="59" t="s">
        <v>457</v>
      </c>
      <c r="N3091" s="59" t="s">
        <v>458</v>
      </c>
      <c r="O3091" s="65" t="s">
        <v>280</v>
      </c>
      <c r="P3091" s="65" t="s">
        <v>3366</v>
      </c>
      <c r="Q3091" s="45" t="s">
        <v>396</v>
      </c>
      <c r="R3091" s="32" t="s">
        <v>231</v>
      </c>
      <c r="S3091" s="45" t="s">
        <v>71</v>
      </c>
      <c r="T3091" s="42" t="str">
        <f>VLOOKUP(Tabla1[[#This Row],[AREA]],Hoja1!A:B,2,FALSE)</f>
        <v>06. Educación y cultura</v>
      </c>
      <c r="U3091" s="45" t="s">
        <v>145</v>
      </c>
      <c r="V3091" s="42" t="str">
        <f>VLOOKUP(Tabla1[[#This Row],[PROGRAMA]],Hoja1!A:B,2,FALSE)</f>
        <v>3231. Escuelas infantiles</v>
      </c>
      <c r="W3091" s="45">
        <v>21</v>
      </c>
      <c r="X3091" s="45">
        <v>212</v>
      </c>
    </row>
    <row r="3092" spans="1:24" x14ac:dyDescent="0.25">
      <c r="A3092" s="58">
        <v>220260021467</v>
      </c>
      <c r="B3092" s="59" t="s">
        <v>485</v>
      </c>
      <c r="C3092" s="60">
        <v>46177</v>
      </c>
      <c r="D3092" s="58">
        <v>22026003184</v>
      </c>
      <c r="E3092" s="59" t="s">
        <v>2121</v>
      </c>
      <c r="F3092" s="61">
        <v>142.88</v>
      </c>
      <c r="G3092" s="59" t="s">
        <v>1403</v>
      </c>
      <c r="H3092" s="59" t="s">
        <v>4524</v>
      </c>
      <c r="I3092" s="62">
        <v>300</v>
      </c>
      <c r="J3092" s="59" t="s">
        <v>455</v>
      </c>
      <c r="K3092" s="59" t="s">
        <v>455</v>
      </c>
      <c r="L3092" s="59" t="s">
        <v>473</v>
      </c>
      <c r="M3092" s="59" t="s">
        <v>457</v>
      </c>
      <c r="N3092" s="59" t="s">
        <v>458</v>
      </c>
      <c r="O3092" s="65" t="s">
        <v>280</v>
      </c>
      <c r="P3092" s="65" t="s">
        <v>3366</v>
      </c>
      <c r="Q3092" s="45" t="s">
        <v>396</v>
      </c>
      <c r="R3092" s="32" t="s">
        <v>231</v>
      </c>
      <c r="S3092" s="45" t="s">
        <v>71</v>
      </c>
      <c r="T3092" s="42" t="str">
        <f>VLOOKUP(Tabla1[[#This Row],[AREA]],Hoja1!A:B,2,FALSE)</f>
        <v>06. Educación y cultura</v>
      </c>
      <c r="U3092" s="45" t="s">
        <v>153</v>
      </c>
      <c r="V3092" s="42" t="str">
        <f>VLOOKUP(Tabla1[[#This Row],[PROGRAMA]],Hoja1!A:B,2,FALSE)</f>
        <v>3321. Bibliotecas públicas</v>
      </c>
      <c r="W3092" s="45">
        <v>21</v>
      </c>
      <c r="X3092" s="45">
        <v>212</v>
      </c>
    </row>
    <row r="3093" spans="1:24" x14ac:dyDescent="0.25">
      <c r="A3093" s="58">
        <v>220260021469</v>
      </c>
      <c r="B3093" s="59" t="s">
        <v>485</v>
      </c>
      <c r="C3093" s="60">
        <v>46177</v>
      </c>
      <c r="D3093" s="58">
        <v>22026000945</v>
      </c>
      <c r="E3093" s="59" t="s">
        <v>2121</v>
      </c>
      <c r="F3093" s="61">
        <v>67.02</v>
      </c>
      <c r="G3093" s="59" t="s">
        <v>910</v>
      </c>
      <c r="H3093" s="59" t="s">
        <v>2719</v>
      </c>
      <c r="I3093" s="62">
        <v>300</v>
      </c>
      <c r="J3093" s="59" t="s">
        <v>455</v>
      </c>
      <c r="K3093" s="59" t="s">
        <v>455</v>
      </c>
      <c r="L3093" s="59" t="s">
        <v>473</v>
      </c>
      <c r="M3093" s="59" t="s">
        <v>457</v>
      </c>
      <c r="N3093" s="59" t="s">
        <v>458</v>
      </c>
      <c r="O3093" s="65" t="s">
        <v>280</v>
      </c>
      <c r="P3093" s="65" t="s">
        <v>3366</v>
      </c>
      <c r="Q3093" s="45" t="s">
        <v>396</v>
      </c>
      <c r="R3093" s="32" t="s">
        <v>231</v>
      </c>
      <c r="S3093" s="45" t="s">
        <v>71</v>
      </c>
      <c r="T3093" s="42" t="str">
        <f>VLOOKUP(Tabla1[[#This Row],[AREA]],Hoja1!A:B,2,FALSE)</f>
        <v>06. Educación y cultura</v>
      </c>
      <c r="U3093" s="45" t="s">
        <v>153</v>
      </c>
      <c r="V3093" s="42" t="str">
        <f>VLOOKUP(Tabla1[[#This Row],[PROGRAMA]],Hoja1!A:B,2,FALSE)</f>
        <v>3321. Bibliotecas públicas</v>
      </c>
      <c r="W3093" s="45">
        <v>21</v>
      </c>
      <c r="X3093" s="45">
        <v>212</v>
      </c>
    </row>
    <row r="3094" spans="1:24" x14ac:dyDescent="0.25">
      <c r="A3094" s="58">
        <v>220260021471</v>
      </c>
      <c r="B3094" s="59" t="s">
        <v>485</v>
      </c>
      <c r="C3094" s="60">
        <v>46177</v>
      </c>
      <c r="D3094" s="58">
        <v>22026003184</v>
      </c>
      <c r="E3094" s="59" t="s">
        <v>2121</v>
      </c>
      <c r="F3094" s="61">
        <v>99.95</v>
      </c>
      <c r="G3094" s="59" t="s">
        <v>1403</v>
      </c>
      <c r="H3094" s="59" t="s">
        <v>4525</v>
      </c>
      <c r="I3094" s="62">
        <v>300</v>
      </c>
      <c r="J3094" s="59" t="s">
        <v>455</v>
      </c>
      <c r="K3094" s="59" t="s">
        <v>455</v>
      </c>
      <c r="L3094" s="59" t="s">
        <v>473</v>
      </c>
      <c r="M3094" s="59" t="s">
        <v>457</v>
      </c>
      <c r="N3094" s="59" t="s">
        <v>458</v>
      </c>
      <c r="O3094" s="65" t="s">
        <v>280</v>
      </c>
      <c r="P3094" s="65" t="s">
        <v>3366</v>
      </c>
      <c r="Q3094" s="45" t="s">
        <v>396</v>
      </c>
      <c r="R3094" s="32" t="s">
        <v>231</v>
      </c>
      <c r="S3094" s="45" t="s">
        <v>71</v>
      </c>
      <c r="T3094" s="42" t="str">
        <f>VLOOKUP(Tabla1[[#This Row],[AREA]],Hoja1!A:B,2,FALSE)</f>
        <v>06. Educación y cultura</v>
      </c>
      <c r="U3094" s="45" t="s">
        <v>153</v>
      </c>
      <c r="V3094" s="42" t="str">
        <f>VLOOKUP(Tabla1[[#This Row],[PROGRAMA]],Hoja1!A:B,2,FALSE)</f>
        <v>3321. Bibliotecas públicas</v>
      </c>
      <c r="W3094" s="45">
        <v>21</v>
      </c>
      <c r="X3094" s="45">
        <v>212</v>
      </c>
    </row>
    <row r="3095" spans="1:24" x14ac:dyDescent="0.25">
      <c r="A3095" s="58">
        <v>220260021473</v>
      </c>
      <c r="B3095" s="59" t="s">
        <v>485</v>
      </c>
      <c r="C3095" s="60">
        <v>46177</v>
      </c>
      <c r="D3095" s="58">
        <v>22026000422</v>
      </c>
      <c r="E3095" s="59" t="s">
        <v>2707</v>
      </c>
      <c r="F3095" s="61">
        <v>123.2</v>
      </c>
      <c r="G3095" s="59" t="s">
        <v>3139</v>
      </c>
      <c r="H3095" s="59" t="s">
        <v>2708</v>
      </c>
      <c r="I3095" s="62">
        <v>300</v>
      </c>
      <c r="J3095" s="59" t="s">
        <v>455</v>
      </c>
      <c r="K3095" s="59" t="s">
        <v>455</v>
      </c>
      <c r="L3095" s="59" t="s">
        <v>473</v>
      </c>
      <c r="M3095" s="59" t="s">
        <v>457</v>
      </c>
      <c r="N3095" s="59" t="s">
        <v>458</v>
      </c>
      <c r="O3095" s="65" t="s">
        <v>280</v>
      </c>
      <c r="P3095" s="65" t="s">
        <v>3366</v>
      </c>
      <c r="Q3095" s="45" t="s">
        <v>396</v>
      </c>
      <c r="R3095" s="32" t="s">
        <v>231</v>
      </c>
      <c r="S3095" s="45" t="s">
        <v>262</v>
      </c>
      <c r="T3095" s="42" t="str">
        <f>VLOOKUP(Tabla1[[#This Row],[AREA]],Hoja1!A:B,2,FALSE)</f>
        <v>11. Salud pública y seguridad ciudadana</v>
      </c>
      <c r="U3095" s="45" t="s">
        <v>118</v>
      </c>
      <c r="V3095" s="42" t="str">
        <f>VLOOKUP(Tabla1[[#This Row],[PROGRAMA]],Hoja1!A:B,2,FALSE)</f>
        <v>1621. Recogida de residuos</v>
      </c>
      <c r="W3095" s="45">
        <v>22</v>
      </c>
      <c r="X3095" s="45">
        <v>22199</v>
      </c>
    </row>
    <row r="3096" spans="1:24" x14ac:dyDescent="0.25">
      <c r="A3096" s="58">
        <v>220260021475</v>
      </c>
      <c r="B3096" s="59" t="s">
        <v>485</v>
      </c>
      <c r="C3096" s="60">
        <v>46177</v>
      </c>
      <c r="D3096" s="58">
        <v>22026002122</v>
      </c>
      <c r="E3096" s="59" t="s">
        <v>847</v>
      </c>
      <c r="F3096" s="61">
        <v>1144.8499999999999</v>
      </c>
      <c r="G3096" s="59" t="s">
        <v>323</v>
      </c>
      <c r="H3096" s="59" t="s">
        <v>4526</v>
      </c>
      <c r="I3096" s="62">
        <v>300</v>
      </c>
      <c r="J3096" s="59" t="s">
        <v>455</v>
      </c>
      <c r="K3096" s="59" t="s">
        <v>455</v>
      </c>
      <c r="L3096" s="59" t="s">
        <v>473</v>
      </c>
      <c r="M3096" s="59" t="s">
        <v>457</v>
      </c>
      <c r="N3096" s="59" t="s">
        <v>458</v>
      </c>
      <c r="O3096" s="65" t="s">
        <v>280</v>
      </c>
      <c r="P3096" s="65" t="s">
        <v>3366</v>
      </c>
      <c r="Q3096" s="45" t="s">
        <v>396</v>
      </c>
      <c r="R3096" s="32" t="s">
        <v>231</v>
      </c>
      <c r="S3096" s="45" t="s">
        <v>73</v>
      </c>
      <c r="T3096" s="42" t="str">
        <f>VLOOKUP(Tabla1[[#This Row],[AREA]],Hoja1!A:B,2,FALSE)</f>
        <v>08. Tráfico y movilidad</v>
      </c>
      <c r="U3096" s="45" t="s">
        <v>117</v>
      </c>
      <c r="V3096" s="42" t="str">
        <f>VLOOKUP(Tabla1[[#This Row],[PROGRAMA]],Hoja1!A:B,2,FALSE)</f>
        <v>1532. Pavimentación vias públicas y otros servicios urbanísticos</v>
      </c>
      <c r="W3096" s="45">
        <v>21</v>
      </c>
      <c r="X3096" s="45">
        <v>210</v>
      </c>
    </row>
    <row r="3097" spans="1:24" x14ac:dyDescent="0.25">
      <c r="A3097" s="58">
        <v>220260021477</v>
      </c>
      <c r="B3097" s="59" t="s">
        <v>485</v>
      </c>
      <c r="C3097" s="60">
        <v>46177</v>
      </c>
      <c r="D3097" s="58">
        <v>22026002122</v>
      </c>
      <c r="E3097" s="59" t="s">
        <v>847</v>
      </c>
      <c r="F3097" s="61">
        <v>209.45</v>
      </c>
      <c r="G3097" s="59" t="s">
        <v>323</v>
      </c>
      <c r="H3097" s="59" t="s">
        <v>4527</v>
      </c>
      <c r="I3097" s="62">
        <v>300</v>
      </c>
      <c r="J3097" s="59" t="s">
        <v>455</v>
      </c>
      <c r="K3097" s="59" t="s">
        <v>455</v>
      </c>
      <c r="L3097" s="59" t="s">
        <v>473</v>
      </c>
      <c r="M3097" s="59" t="s">
        <v>457</v>
      </c>
      <c r="N3097" s="59" t="s">
        <v>458</v>
      </c>
      <c r="O3097" s="65" t="s">
        <v>280</v>
      </c>
      <c r="P3097" s="65" t="s">
        <v>3366</v>
      </c>
      <c r="Q3097" s="45" t="s">
        <v>396</v>
      </c>
      <c r="R3097" s="32" t="s">
        <v>231</v>
      </c>
      <c r="S3097" s="45" t="s">
        <v>73</v>
      </c>
      <c r="T3097" s="42" t="str">
        <f>VLOOKUP(Tabla1[[#This Row],[AREA]],Hoja1!A:B,2,FALSE)</f>
        <v>08. Tráfico y movilidad</v>
      </c>
      <c r="U3097" s="45" t="s">
        <v>117</v>
      </c>
      <c r="V3097" s="42" t="str">
        <f>VLOOKUP(Tabla1[[#This Row],[PROGRAMA]],Hoja1!A:B,2,FALSE)</f>
        <v>1532. Pavimentación vias públicas y otros servicios urbanísticos</v>
      </c>
      <c r="W3097" s="45">
        <v>21</v>
      </c>
      <c r="X3097" s="45">
        <v>210</v>
      </c>
    </row>
    <row r="3098" spans="1:24" x14ac:dyDescent="0.25">
      <c r="A3098" s="58">
        <v>220260021479</v>
      </c>
      <c r="B3098" s="59" t="s">
        <v>485</v>
      </c>
      <c r="C3098" s="60">
        <v>46177</v>
      </c>
      <c r="D3098" s="58">
        <v>22026002243</v>
      </c>
      <c r="E3098" s="59" t="s">
        <v>2611</v>
      </c>
      <c r="F3098" s="61">
        <v>407.13</v>
      </c>
      <c r="G3098" s="59" t="s">
        <v>2523</v>
      </c>
      <c r="H3098" s="59" t="s">
        <v>4528</v>
      </c>
      <c r="I3098" s="62">
        <v>300</v>
      </c>
      <c r="J3098" s="59" t="s">
        <v>455</v>
      </c>
      <c r="K3098" s="59" t="s">
        <v>455</v>
      </c>
      <c r="L3098" s="59" t="s">
        <v>473</v>
      </c>
      <c r="M3098" s="59" t="s">
        <v>457</v>
      </c>
      <c r="N3098" s="59" t="s">
        <v>458</v>
      </c>
      <c r="O3098" s="65" t="s">
        <v>280</v>
      </c>
      <c r="P3098" s="65" t="s">
        <v>3366</v>
      </c>
      <c r="Q3098" s="45" t="s">
        <v>396</v>
      </c>
      <c r="R3098" s="32" t="s">
        <v>231</v>
      </c>
      <c r="S3098" s="45" t="s">
        <v>262</v>
      </c>
      <c r="T3098" s="42" t="str">
        <f>VLOOKUP(Tabla1[[#This Row],[AREA]],Hoja1!A:B,2,FALSE)</f>
        <v>11. Salud pública y seguridad ciudadana</v>
      </c>
      <c r="U3098" s="45" t="s">
        <v>106</v>
      </c>
      <c r="V3098" s="42" t="str">
        <f>VLOOKUP(Tabla1[[#This Row],[PROGRAMA]],Hoja1!A:B,2,FALSE)</f>
        <v>1321. Policía municipal</v>
      </c>
      <c r="W3098" s="45">
        <v>21</v>
      </c>
      <c r="X3098" s="45">
        <v>214</v>
      </c>
    </row>
    <row r="3099" spans="1:24" x14ac:dyDescent="0.25">
      <c r="A3099" s="58">
        <v>220260021481</v>
      </c>
      <c r="B3099" s="59" t="s">
        <v>485</v>
      </c>
      <c r="C3099" s="60">
        <v>46177</v>
      </c>
      <c r="D3099" s="58">
        <v>22026002240</v>
      </c>
      <c r="E3099" s="59" t="s">
        <v>2611</v>
      </c>
      <c r="F3099" s="61">
        <v>136.85</v>
      </c>
      <c r="G3099" s="59" t="s">
        <v>3298</v>
      </c>
      <c r="H3099" s="59" t="s">
        <v>4529</v>
      </c>
      <c r="I3099" s="62">
        <v>300</v>
      </c>
      <c r="J3099" s="59" t="s">
        <v>455</v>
      </c>
      <c r="K3099" s="59" t="s">
        <v>455</v>
      </c>
      <c r="L3099" s="59" t="s">
        <v>456</v>
      </c>
      <c r="M3099" s="59" t="s">
        <v>457</v>
      </c>
      <c r="N3099" s="59" t="s">
        <v>458</v>
      </c>
      <c r="O3099" s="65" t="s">
        <v>280</v>
      </c>
      <c r="P3099" s="65" t="s">
        <v>3366</v>
      </c>
      <c r="Q3099" s="45" t="s">
        <v>396</v>
      </c>
      <c r="R3099" s="32" t="s">
        <v>231</v>
      </c>
      <c r="S3099" s="45" t="s">
        <v>262</v>
      </c>
      <c r="T3099" s="42" t="str">
        <f>VLOOKUP(Tabla1[[#This Row],[AREA]],Hoja1!A:B,2,FALSE)</f>
        <v>11. Salud pública y seguridad ciudadana</v>
      </c>
      <c r="U3099" s="45" t="s">
        <v>106</v>
      </c>
      <c r="V3099" s="42" t="str">
        <f>VLOOKUP(Tabla1[[#This Row],[PROGRAMA]],Hoja1!A:B,2,FALSE)</f>
        <v>1321. Policía municipal</v>
      </c>
      <c r="W3099" s="45">
        <v>21</v>
      </c>
      <c r="X3099" s="45">
        <v>214</v>
      </c>
    </row>
    <row r="3100" spans="1:24" x14ac:dyDescent="0.25">
      <c r="A3100" s="58">
        <v>220260021483</v>
      </c>
      <c r="B3100" s="59" t="s">
        <v>485</v>
      </c>
      <c r="C3100" s="60">
        <v>46177</v>
      </c>
      <c r="D3100" s="58">
        <v>22026002240</v>
      </c>
      <c r="E3100" s="59" t="s">
        <v>2611</v>
      </c>
      <c r="F3100" s="61">
        <v>96.8</v>
      </c>
      <c r="G3100" s="59" t="s">
        <v>3298</v>
      </c>
      <c r="H3100" s="59" t="s">
        <v>4530</v>
      </c>
      <c r="I3100" s="62">
        <v>300</v>
      </c>
      <c r="J3100" s="59" t="s">
        <v>455</v>
      </c>
      <c r="K3100" s="59" t="s">
        <v>455</v>
      </c>
      <c r="L3100" s="59" t="s">
        <v>456</v>
      </c>
      <c r="M3100" s="59" t="s">
        <v>457</v>
      </c>
      <c r="N3100" s="59" t="s">
        <v>458</v>
      </c>
      <c r="O3100" s="65" t="s">
        <v>280</v>
      </c>
      <c r="P3100" s="65" t="s">
        <v>3366</v>
      </c>
      <c r="Q3100" s="45" t="s">
        <v>396</v>
      </c>
      <c r="R3100" s="32" t="s">
        <v>231</v>
      </c>
      <c r="S3100" s="45" t="s">
        <v>262</v>
      </c>
      <c r="T3100" s="42" t="str">
        <f>VLOOKUP(Tabla1[[#This Row],[AREA]],Hoja1!A:B,2,FALSE)</f>
        <v>11. Salud pública y seguridad ciudadana</v>
      </c>
      <c r="U3100" s="45" t="s">
        <v>106</v>
      </c>
      <c r="V3100" s="42" t="str">
        <f>VLOOKUP(Tabla1[[#This Row],[PROGRAMA]],Hoja1!A:B,2,FALSE)</f>
        <v>1321. Policía municipal</v>
      </c>
      <c r="W3100" s="45">
        <v>21</v>
      </c>
      <c r="X3100" s="45">
        <v>214</v>
      </c>
    </row>
    <row r="3101" spans="1:24" x14ac:dyDescent="0.25">
      <c r="A3101" s="58">
        <v>220260021485</v>
      </c>
      <c r="B3101" s="59" t="s">
        <v>485</v>
      </c>
      <c r="C3101" s="60">
        <v>46177</v>
      </c>
      <c r="D3101" s="58">
        <v>22026002243</v>
      </c>
      <c r="E3101" s="59" t="s">
        <v>2611</v>
      </c>
      <c r="F3101" s="61">
        <v>330.34</v>
      </c>
      <c r="G3101" s="59" t="s">
        <v>3023</v>
      </c>
      <c r="H3101" s="59" t="s">
        <v>4531</v>
      </c>
      <c r="I3101" s="62">
        <v>300</v>
      </c>
      <c r="J3101" s="59" t="s">
        <v>558</v>
      </c>
      <c r="K3101" s="59" t="s">
        <v>558</v>
      </c>
      <c r="L3101" s="59" t="s">
        <v>473</v>
      </c>
      <c r="M3101" s="59" t="s">
        <v>457</v>
      </c>
      <c r="N3101" s="59" t="s">
        <v>458</v>
      </c>
      <c r="O3101" s="65" t="s">
        <v>280</v>
      </c>
      <c r="P3101" s="65" t="s">
        <v>3366</v>
      </c>
      <c r="Q3101" s="45" t="s">
        <v>396</v>
      </c>
      <c r="R3101" s="32" t="s">
        <v>231</v>
      </c>
      <c r="S3101" s="45" t="s">
        <v>262</v>
      </c>
      <c r="T3101" s="42" t="str">
        <f>VLOOKUP(Tabla1[[#This Row],[AREA]],Hoja1!A:B,2,FALSE)</f>
        <v>11. Salud pública y seguridad ciudadana</v>
      </c>
      <c r="U3101" s="45" t="s">
        <v>106</v>
      </c>
      <c r="V3101" s="42" t="str">
        <f>VLOOKUP(Tabla1[[#This Row],[PROGRAMA]],Hoja1!A:B,2,FALSE)</f>
        <v>1321. Policía municipal</v>
      </c>
      <c r="W3101" s="45">
        <v>21</v>
      </c>
      <c r="X3101" s="45">
        <v>214</v>
      </c>
    </row>
    <row r="3102" spans="1:24" x14ac:dyDescent="0.25">
      <c r="A3102" s="58">
        <v>220260021487</v>
      </c>
      <c r="B3102" s="59" t="s">
        <v>485</v>
      </c>
      <c r="C3102" s="60">
        <v>46177</v>
      </c>
      <c r="D3102" s="58">
        <v>22026000868</v>
      </c>
      <c r="E3102" s="59" t="s">
        <v>1199</v>
      </c>
      <c r="F3102" s="61">
        <v>18.61</v>
      </c>
      <c r="G3102" s="59" t="s">
        <v>57</v>
      </c>
      <c r="H3102" s="59" t="s">
        <v>4532</v>
      </c>
      <c r="I3102" s="62">
        <v>300</v>
      </c>
      <c r="J3102" s="59" t="s">
        <v>455</v>
      </c>
      <c r="K3102" s="59" t="s">
        <v>455</v>
      </c>
      <c r="L3102" s="59" t="s">
        <v>473</v>
      </c>
      <c r="M3102" s="59" t="s">
        <v>457</v>
      </c>
      <c r="N3102" s="59" t="s">
        <v>458</v>
      </c>
      <c r="O3102" s="65" t="s">
        <v>280</v>
      </c>
      <c r="P3102" s="65" t="s">
        <v>3366</v>
      </c>
      <c r="Q3102" s="45" t="s">
        <v>396</v>
      </c>
      <c r="R3102" s="32" t="s">
        <v>231</v>
      </c>
      <c r="S3102" s="45" t="s">
        <v>68</v>
      </c>
      <c r="T3102" s="42" t="str">
        <f>VLOOKUP(Tabla1[[#This Row],[AREA]],Hoja1!A:B,2,FALSE)</f>
        <v>02. Urbanismo y vivienda</v>
      </c>
      <c r="U3102" s="45" t="s">
        <v>197</v>
      </c>
      <c r="V3102" s="42" t="str">
        <f>VLOOKUP(Tabla1[[#This Row],[PROGRAMA]],Hoja1!A:B,2,FALSE)</f>
        <v>9332. Mantenimiento de edificios e instalaciones municipales</v>
      </c>
      <c r="W3102" s="45">
        <v>21</v>
      </c>
      <c r="X3102" s="45">
        <v>212</v>
      </c>
    </row>
    <row r="3103" spans="1:24" x14ac:dyDescent="0.25">
      <c r="A3103" s="58">
        <v>220260021489</v>
      </c>
      <c r="B3103" s="59" t="s">
        <v>485</v>
      </c>
      <c r="C3103" s="60">
        <v>46177</v>
      </c>
      <c r="D3103" s="58">
        <v>22026000868</v>
      </c>
      <c r="E3103" s="59" t="s">
        <v>1199</v>
      </c>
      <c r="F3103" s="61">
        <v>216.88</v>
      </c>
      <c r="G3103" s="59" t="s">
        <v>1200</v>
      </c>
      <c r="H3103" s="59" t="s">
        <v>4533</v>
      </c>
      <c r="I3103" s="62">
        <v>300</v>
      </c>
      <c r="J3103" s="59" t="s">
        <v>455</v>
      </c>
      <c r="K3103" s="59" t="s">
        <v>455</v>
      </c>
      <c r="L3103" s="59" t="s">
        <v>473</v>
      </c>
      <c r="M3103" s="59" t="s">
        <v>457</v>
      </c>
      <c r="N3103" s="59" t="s">
        <v>458</v>
      </c>
      <c r="O3103" s="65" t="s">
        <v>280</v>
      </c>
      <c r="P3103" s="65" t="s">
        <v>3366</v>
      </c>
      <c r="Q3103" s="45" t="s">
        <v>396</v>
      </c>
      <c r="R3103" s="32" t="s">
        <v>231</v>
      </c>
      <c r="S3103" s="45" t="s">
        <v>68</v>
      </c>
      <c r="T3103" s="42" t="str">
        <f>VLOOKUP(Tabla1[[#This Row],[AREA]],Hoja1!A:B,2,FALSE)</f>
        <v>02. Urbanismo y vivienda</v>
      </c>
      <c r="U3103" s="45" t="s">
        <v>197</v>
      </c>
      <c r="V3103" s="42" t="str">
        <f>VLOOKUP(Tabla1[[#This Row],[PROGRAMA]],Hoja1!A:B,2,FALSE)</f>
        <v>9332. Mantenimiento de edificios e instalaciones municipales</v>
      </c>
      <c r="W3103" s="45">
        <v>21</v>
      </c>
      <c r="X3103" s="45">
        <v>212</v>
      </c>
    </row>
    <row r="3104" spans="1:24" x14ac:dyDescent="0.25">
      <c r="A3104" s="58">
        <v>220260021491</v>
      </c>
      <c r="B3104" s="59" t="s">
        <v>485</v>
      </c>
      <c r="C3104" s="60">
        <v>46177</v>
      </c>
      <c r="D3104" s="58">
        <v>22026000868</v>
      </c>
      <c r="E3104" s="59" t="s">
        <v>1199</v>
      </c>
      <c r="F3104" s="61">
        <v>165.2</v>
      </c>
      <c r="G3104" s="59" t="s">
        <v>1200</v>
      </c>
      <c r="H3104" s="59" t="s">
        <v>4534</v>
      </c>
      <c r="I3104" s="62">
        <v>300</v>
      </c>
      <c r="J3104" s="59" t="s">
        <v>455</v>
      </c>
      <c r="K3104" s="59" t="s">
        <v>455</v>
      </c>
      <c r="L3104" s="59" t="s">
        <v>473</v>
      </c>
      <c r="M3104" s="59" t="s">
        <v>457</v>
      </c>
      <c r="N3104" s="59" t="s">
        <v>458</v>
      </c>
      <c r="O3104" s="65" t="s">
        <v>280</v>
      </c>
      <c r="P3104" s="65" t="s">
        <v>3366</v>
      </c>
      <c r="Q3104" s="45" t="s">
        <v>396</v>
      </c>
      <c r="R3104" s="32" t="s">
        <v>231</v>
      </c>
      <c r="S3104" s="45" t="s">
        <v>68</v>
      </c>
      <c r="T3104" s="42" t="str">
        <f>VLOOKUP(Tabla1[[#This Row],[AREA]],Hoja1!A:B,2,FALSE)</f>
        <v>02. Urbanismo y vivienda</v>
      </c>
      <c r="U3104" s="45" t="s">
        <v>197</v>
      </c>
      <c r="V3104" s="42" t="str">
        <f>VLOOKUP(Tabla1[[#This Row],[PROGRAMA]],Hoja1!A:B,2,FALSE)</f>
        <v>9332. Mantenimiento de edificios e instalaciones municipales</v>
      </c>
      <c r="W3104" s="45">
        <v>21</v>
      </c>
      <c r="X3104" s="45">
        <v>212</v>
      </c>
    </row>
    <row r="3105" spans="1:24" x14ac:dyDescent="0.25">
      <c r="A3105" s="58">
        <v>220260021493</v>
      </c>
      <c r="B3105" s="59" t="s">
        <v>485</v>
      </c>
      <c r="C3105" s="60">
        <v>46177</v>
      </c>
      <c r="D3105" s="58">
        <v>22026000868</v>
      </c>
      <c r="E3105" s="59" t="s">
        <v>1199</v>
      </c>
      <c r="F3105" s="61">
        <v>30.66</v>
      </c>
      <c r="G3105" s="59" t="s">
        <v>1403</v>
      </c>
      <c r="H3105" s="59" t="s">
        <v>4535</v>
      </c>
      <c r="I3105" s="62">
        <v>300</v>
      </c>
      <c r="J3105" s="59" t="s">
        <v>455</v>
      </c>
      <c r="K3105" s="59" t="s">
        <v>455</v>
      </c>
      <c r="L3105" s="59" t="s">
        <v>473</v>
      </c>
      <c r="M3105" s="59" t="s">
        <v>457</v>
      </c>
      <c r="N3105" s="59" t="s">
        <v>458</v>
      </c>
      <c r="O3105" s="65" t="s">
        <v>280</v>
      </c>
      <c r="P3105" s="65" t="s">
        <v>3366</v>
      </c>
      <c r="Q3105" s="45" t="s">
        <v>396</v>
      </c>
      <c r="R3105" s="32" t="s">
        <v>231</v>
      </c>
      <c r="S3105" s="45" t="s">
        <v>68</v>
      </c>
      <c r="T3105" s="42" t="str">
        <f>VLOOKUP(Tabla1[[#This Row],[AREA]],Hoja1!A:B,2,FALSE)</f>
        <v>02. Urbanismo y vivienda</v>
      </c>
      <c r="U3105" s="45" t="s">
        <v>197</v>
      </c>
      <c r="V3105" s="42" t="str">
        <f>VLOOKUP(Tabla1[[#This Row],[PROGRAMA]],Hoja1!A:B,2,FALSE)</f>
        <v>9332. Mantenimiento de edificios e instalaciones municipales</v>
      </c>
      <c r="W3105" s="45">
        <v>21</v>
      </c>
      <c r="X3105" s="45">
        <v>212</v>
      </c>
    </row>
    <row r="3106" spans="1:24" x14ac:dyDescent="0.25">
      <c r="A3106" s="58">
        <v>220260021495</v>
      </c>
      <c r="B3106" s="59" t="s">
        <v>485</v>
      </c>
      <c r="C3106" s="60">
        <v>46177</v>
      </c>
      <c r="D3106" s="58">
        <v>22026000436</v>
      </c>
      <c r="E3106" s="59" t="s">
        <v>535</v>
      </c>
      <c r="F3106" s="61">
        <v>37.04</v>
      </c>
      <c r="G3106" s="59" t="s">
        <v>3936</v>
      </c>
      <c r="H3106" s="59" t="s">
        <v>4536</v>
      </c>
      <c r="I3106" s="62">
        <v>300</v>
      </c>
      <c r="J3106" s="59" t="s">
        <v>455</v>
      </c>
      <c r="K3106" s="59" t="s">
        <v>455</v>
      </c>
      <c r="L3106" s="59" t="s">
        <v>473</v>
      </c>
      <c r="M3106" s="59" t="s">
        <v>457</v>
      </c>
      <c r="N3106" s="59" t="s">
        <v>458</v>
      </c>
      <c r="O3106" s="65" t="s">
        <v>280</v>
      </c>
      <c r="P3106" s="65" t="s">
        <v>3366</v>
      </c>
      <c r="Q3106" s="45" t="s">
        <v>396</v>
      </c>
      <c r="R3106" s="32" t="s">
        <v>231</v>
      </c>
      <c r="S3106" s="45" t="s">
        <v>69</v>
      </c>
      <c r="T3106" s="42" t="str">
        <f>VLOOKUP(Tabla1[[#This Row],[AREA]],Hoja1!A:B,2,FALSE)</f>
        <v>03. Participación ciudadana y deportes</v>
      </c>
      <c r="U3106" s="45" t="s">
        <v>192</v>
      </c>
      <c r="V3106" s="42" t="str">
        <f>VLOOKUP(Tabla1[[#This Row],[PROGRAMA]],Hoja1!A:B,2,FALSE)</f>
        <v>9241. Participación ciudadana</v>
      </c>
      <c r="W3106" s="45">
        <v>21</v>
      </c>
      <c r="X3106" s="45">
        <v>212</v>
      </c>
    </row>
    <row r="3107" spans="1:24" x14ac:dyDescent="0.25">
      <c r="A3107" s="58">
        <v>220260021497</v>
      </c>
      <c r="B3107" s="59" t="s">
        <v>485</v>
      </c>
      <c r="C3107" s="60">
        <v>46177</v>
      </c>
      <c r="D3107" s="58">
        <v>22026002380</v>
      </c>
      <c r="E3107" s="59" t="s">
        <v>2717</v>
      </c>
      <c r="F3107" s="61">
        <v>14.57</v>
      </c>
      <c r="G3107" s="59" t="s">
        <v>887</v>
      </c>
      <c r="H3107" s="59" t="s">
        <v>4537</v>
      </c>
      <c r="I3107" s="62">
        <v>300</v>
      </c>
      <c r="J3107" s="59" t="s">
        <v>455</v>
      </c>
      <c r="K3107" s="59" t="s">
        <v>455</v>
      </c>
      <c r="L3107" s="59" t="s">
        <v>473</v>
      </c>
      <c r="M3107" s="59" t="s">
        <v>457</v>
      </c>
      <c r="N3107" s="59" t="s">
        <v>458</v>
      </c>
      <c r="O3107" s="65" t="s">
        <v>280</v>
      </c>
      <c r="P3107" s="65" t="s">
        <v>3366</v>
      </c>
      <c r="Q3107" s="45" t="s">
        <v>396</v>
      </c>
      <c r="R3107" s="32" t="s">
        <v>231</v>
      </c>
      <c r="S3107" s="45" t="s">
        <v>66</v>
      </c>
      <c r="T3107" s="42" t="str">
        <f>VLOOKUP(Tabla1[[#This Row],[AREA]],Hoja1!A:B,2,FALSE)</f>
        <v>01. Alcaldía</v>
      </c>
      <c r="U3107" s="45" t="s">
        <v>188</v>
      </c>
      <c r="V3107" s="42" t="str">
        <f>VLOOKUP(Tabla1[[#This Row],[PROGRAMA]],Hoja1!A:B,2,FALSE)</f>
        <v>9206. Archivo municipal</v>
      </c>
      <c r="W3107" s="45">
        <v>22</v>
      </c>
      <c r="X3107" s="45">
        <v>22199</v>
      </c>
    </row>
    <row r="3108" spans="1:24" x14ac:dyDescent="0.25">
      <c r="A3108" s="58">
        <v>220260021499</v>
      </c>
      <c r="B3108" s="59" t="s">
        <v>485</v>
      </c>
      <c r="C3108" s="60">
        <v>46177</v>
      </c>
      <c r="D3108" s="58">
        <v>22026000437</v>
      </c>
      <c r="E3108" s="59" t="s">
        <v>726</v>
      </c>
      <c r="F3108" s="61">
        <v>130</v>
      </c>
      <c r="G3108" s="59" t="s">
        <v>1403</v>
      </c>
      <c r="H3108" s="59" t="s">
        <v>4538</v>
      </c>
      <c r="I3108" s="62">
        <v>300</v>
      </c>
      <c r="J3108" s="59" t="s">
        <v>455</v>
      </c>
      <c r="K3108" s="59" t="s">
        <v>455</v>
      </c>
      <c r="L3108" s="59" t="s">
        <v>473</v>
      </c>
      <c r="M3108" s="59" t="s">
        <v>457</v>
      </c>
      <c r="N3108" s="59" t="s">
        <v>458</v>
      </c>
      <c r="O3108" s="65" t="s">
        <v>280</v>
      </c>
      <c r="P3108" s="65" t="s">
        <v>3366</v>
      </c>
      <c r="Q3108" s="45" t="s">
        <v>396</v>
      </c>
      <c r="R3108" s="32" t="s">
        <v>231</v>
      </c>
      <c r="S3108" s="45" t="s">
        <v>69</v>
      </c>
      <c r="T3108" s="42" t="str">
        <f>VLOOKUP(Tabla1[[#This Row],[AREA]],Hoja1!A:B,2,FALSE)</f>
        <v>03. Participación ciudadana y deportes</v>
      </c>
      <c r="U3108" s="45" t="s">
        <v>192</v>
      </c>
      <c r="V3108" s="42" t="str">
        <f>VLOOKUP(Tabla1[[#This Row],[PROGRAMA]],Hoja1!A:B,2,FALSE)</f>
        <v>9241. Participación ciudadana</v>
      </c>
      <c r="W3108" s="45">
        <v>21</v>
      </c>
      <c r="X3108" s="45">
        <v>213</v>
      </c>
    </row>
    <row r="3109" spans="1:24" x14ac:dyDescent="0.25">
      <c r="A3109" s="58">
        <v>220260021501</v>
      </c>
      <c r="B3109" s="59" t="s">
        <v>485</v>
      </c>
      <c r="C3109" s="60">
        <v>46177</v>
      </c>
      <c r="D3109" s="58">
        <v>22026000437</v>
      </c>
      <c r="E3109" s="59" t="s">
        <v>726</v>
      </c>
      <c r="F3109" s="61">
        <v>9.09</v>
      </c>
      <c r="G3109" s="59" t="s">
        <v>1403</v>
      </c>
      <c r="H3109" s="59" t="s">
        <v>4539</v>
      </c>
      <c r="I3109" s="62">
        <v>300</v>
      </c>
      <c r="J3109" s="59" t="s">
        <v>455</v>
      </c>
      <c r="K3109" s="59" t="s">
        <v>455</v>
      </c>
      <c r="L3109" s="59" t="s">
        <v>473</v>
      </c>
      <c r="M3109" s="59" t="s">
        <v>457</v>
      </c>
      <c r="N3109" s="59" t="s">
        <v>458</v>
      </c>
      <c r="O3109" s="65" t="s">
        <v>280</v>
      </c>
      <c r="P3109" s="65" t="s">
        <v>3366</v>
      </c>
      <c r="Q3109" s="45" t="s">
        <v>396</v>
      </c>
      <c r="R3109" s="32" t="s">
        <v>231</v>
      </c>
      <c r="S3109" s="45" t="s">
        <v>69</v>
      </c>
      <c r="T3109" s="42" t="str">
        <f>VLOOKUP(Tabla1[[#This Row],[AREA]],Hoja1!A:B,2,FALSE)</f>
        <v>03. Participación ciudadana y deportes</v>
      </c>
      <c r="U3109" s="45" t="s">
        <v>192</v>
      </c>
      <c r="V3109" s="42" t="str">
        <f>VLOOKUP(Tabla1[[#This Row],[PROGRAMA]],Hoja1!A:B,2,FALSE)</f>
        <v>9241. Participación ciudadana</v>
      </c>
      <c r="W3109" s="45">
        <v>21</v>
      </c>
      <c r="X3109" s="45">
        <v>213</v>
      </c>
    </row>
    <row r="3110" spans="1:24" x14ac:dyDescent="0.25">
      <c r="A3110" s="58">
        <v>220260021503</v>
      </c>
      <c r="B3110" s="59" t="s">
        <v>485</v>
      </c>
      <c r="C3110" s="60">
        <v>46177</v>
      </c>
      <c r="D3110" s="58">
        <v>22026000437</v>
      </c>
      <c r="E3110" s="59" t="s">
        <v>726</v>
      </c>
      <c r="F3110" s="61">
        <v>213.6</v>
      </c>
      <c r="G3110" s="59" t="s">
        <v>910</v>
      </c>
      <c r="H3110" s="59" t="s">
        <v>4540</v>
      </c>
      <c r="I3110" s="62">
        <v>300</v>
      </c>
      <c r="J3110" s="59" t="s">
        <v>455</v>
      </c>
      <c r="K3110" s="59" t="s">
        <v>455</v>
      </c>
      <c r="L3110" s="59" t="s">
        <v>473</v>
      </c>
      <c r="M3110" s="59" t="s">
        <v>457</v>
      </c>
      <c r="N3110" s="59" t="s">
        <v>458</v>
      </c>
      <c r="O3110" s="65" t="s">
        <v>280</v>
      </c>
      <c r="P3110" s="65" t="s">
        <v>3366</v>
      </c>
      <c r="Q3110" s="45" t="s">
        <v>396</v>
      </c>
      <c r="R3110" s="32" t="s">
        <v>231</v>
      </c>
      <c r="S3110" s="45" t="s">
        <v>69</v>
      </c>
      <c r="T3110" s="42" t="str">
        <f>VLOOKUP(Tabla1[[#This Row],[AREA]],Hoja1!A:B,2,FALSE)</f>
        <v>03. Participación ciudadana y deportes</v>
      </c>
      <c r="U3110" s="45" t="s">
        <v>192</v>
      </c>
      <c r="V3110" s="42" t="str">
        <f>VLOOKUP(Tabla1[[#This Row],[PROGRAMA]],Hoja1!A:B,2,FALSE)</f>
        <v>9241. Participación ciudadana</v>
      </c>
      <c r="W3110" s="45">
        <v>21</v>
      </c>
      <c r="X3110" s="45">
        <v>213</v>
      </c>
    </row>
    <row r="3111" spans="1:24" x14ac:dyDescent="0.25">
      <c r="A3111" s="58">
        <v>220260021505</v>
      </c>
      <c r="B3111" s="59" t="s">
        <v>485</v>
      </c>
      <c r="C3111" s="60">
        <v>46177</v>
      </c>
      <c r="D3111" s="58">
        <v>22026000436</v>
      </c>
      <c r="E3111" s="59" t="s">
        <v>535</v>
      </c>
      <c r="F3111" s="61">
        <v>152.22</v>
      </c>
      <c r="G3111" s="59" t="s">
        <v>2335</v>
      </c>
      <c r="H3111" s="59" t="s">
        <v>4541</v>
      </c>
      <c r="I3111" s="62">
        <v>300</v>
      </c>
      <c r="J3111" s="59" t="s">
        <v>455</v>
      </c>
      <c r="K3111" s="59" t="s">
        <v>455</v>
      </c>
      <c r="L3111" s="59" t="s">
        <v>473</v>
      </c>
      <c r="M3111" s="59" t="s">
        <v>457</v>
      </c>
      <c r="N3111" s="59" t="s">
        <v>458</v>
      </c>
      <c r="O3111" s="65" t="s">
        <v>280</v>
      </c>
      <c r="P3111" s="65" t="s">
        <v>3366</v>
      </c>
      <c r="Q3111" s="45" t="s">
        <v>396</v>
      </c>
      <c r="R3111" s="32" t="s">
        <v>231</v>
      </c>
      <c r="S3111" s="45" t="s">
        <v>69</v>
      </c>
      <c r="T3111" s="42" t="str">
        <f>VLOOKUP(Tabla1[[#This Row],[AREA]],Hoja1!A:B,2,FALSE)</f>
        <v>03. Participación ciudadana y deportes</v>
      </c>
      <c r="U3111" s="45" t="s">
        <v>192</v>
      </c>
      <c r="V3111" s="42" t="str">
        <f>VLOOKUP(Tabla1[[#This Row],[PROGRAMA]],Hoja1!A:B,2,FALSE)</f>
        <v>9241. Participación ciudadana</v>
      </c>
      <c r="W3111" s="45">
        <v>21</v>
      </c>
      <c r="X3111" s="45">
        <v>212</v>
      </c>
    </row>
    <row r="3112" spans="1:24" x14ac:dyDescent="0.25">
      <c r="A3112" s="58">
        <v>220260021507</v>
      </c>
      <c r="B3112" s="59" t="s">
        <v>485</v>
      </c>
      <c r="C3112" s="60">
        <v>46177</v>
      </c>
      <c r="D3112" s="58">
        <v>22026000437</v>
      </c>
      <c r="E3112" s="59" t="s">
        <v>726</v>
      </c>
      <c r="F3112" s="61">
        <v>343.64</v>
      </c>
      <c r="G3112" s="59" t="s">
        <v>3000</v>
      </c>
      <c r="H3112" s="59" t="s">
        <v>4542</v>
      </c>
      <c r="I3112" s="62">
        <v>300</v>
      </c>
      <c r="J3112" s="59" t="s">
        <v>455</v>
      </c>
      <c r="K3112" s="59" t="s">
        <v>455</v>
      </c>
      <c r="L3112" s="59" t="s">
        <v>473</v>
      </c>
      <c r="M3112" s="59" t="s">
        <v>457</v>
      </c>
      <c r="N3112" s="59" t="s">
        <v>458</v>
      </c>
      <c r="O3112" s="65" t="s">
        <v>280</v>
      </c>
      <c r="P3112" s="65" t="s">
        <v>3366</v>
      </c>
      <c r="Q3112" s="45" t="s">
        <v>396</v>
      </c>
      <c r="R3112" s="32" t="s">
        <v>231</v>
      </c>
      <c r="S3112" s="45" t="s">
        <v>69</v>
      </c>
      <c r="T3112" s="42" t="str">
        <f>VLOOKUP(Tabla1[[#This Row],[AREA]],Hoja1!A:B,2,FALSE)</f>
        <v>03. Participación ciudadana y deportes</v>
      </c>
      <c r="U3112" s="45" t="s">
        <v>192</v>
      </c>
      <c r="V3112" s="42" t="str">
        <f>VLOOKUP(Tabla1[[#This Row],[PROGRAMA]],Hoja1!A:B,2,FALSE)</f>
        <v>9241. Participación ciudadana</v>
      </c>
      <c r="W3112" s="45">
        <v>21</v>
      </c>
      <c r="X3112" s="45">
        <v>213</v>
      </c>
    </row>
    <row r="3113" spans="1:24" x14ac:dyDescent="0.25">
      <c r="A3113" s="58">
        <v>220260021509</v>
      </c>
      <c r="B3113" s="59" t="s">
        <v>485</v>
      </c>
      <c r="C3113" s="60">
        <v>46177</v>
      </c>
      <c r="D3113" s="58">
        <v>22026000436</v>
      </c>
      <c r="E3113" s="59" t="s">
        <v>535</v>
      </c>
      <c r="F3113" s="61">
        <v>941.04</v>
      </c>
      <c r="G3113" s="59" t="s">
        <v>2001</v>
      </c>
      <c r="H3113" s="59" t="s">
        <v>4543</v>
      </c>
      <c r="I3113" s="62">
        <v>300</v>
      </c>
      <c r="J3113" s="59" t="s">
        <v>455</v>
      </c>
      <c r="K3113" s="59" t="s">
        <v>455</v>
      </c>
      <c r="L3113" s="59" t="s">
        <v>473</v>
      </c>
      <c r="M3113" s="59" t="s">
        <v>457</v>
      </c>
      <c r="N3113" s="59" t="s">
        <v>458</v>
      </c>
      <c r="O3113" s="65" t="s">
        <v>280</v>
      </c>
      <c r="P3113" s="65" t="s">
        <v>3366</v>
      </c>
      <c r="Q3113" s="45" t="s">
        <v>396</v>
      </c>
      <c r="R3113" s="32" t="s">
        <v>231</v>
      </c>
      <c r="S3113" s="45" t="s">
        <v>69</v>
      </c>
      <c r="T3113" s="42" t="str">
        <f>VLOOKUP(Tabla1[[#This Row],[AREA]],Hoja1!A:B,2,FALSE)</f>
        <v>03. Participación ciudadana y deportes</v>
      </c>
      <c r="U3113" s="45" t="s">
        <v>192</v>
      </c>
      <c r="V3113" s="42" t="str">
        <f>VLOOKUP(Tabla1[[#This Row],[PROGRAMA]],Hoja1!A:B,2,FALSE)</f>
        <v>9241. Participación ciudadana</v>
      </c>
      <c r="W3113" s="45">
        <v>21</v>
      </c>
      <c r="X3113" s="45">
        <v>212</v>
      </c>
    </row>
    <row r="3114" spans="1:24" x14ac:dyDescent="0.25">
      <c r="A3114" s="58">
        <v>220260021511</v>
      </c>
      <c r="B3114" s="59" t="s">
        <v>485</v>
      </c>
      <c r="C3114" s="60">
        <v>46177</v>
      </c>
      <c r="D3114" s="58">
        <v>22026000943</v>
      </c>
      <c r="E3114" s="59" t="s">
        <v>507</v>
      </c>
      <c r="F3114" s="61">
        <v>1089.08</v>
      </c>
      <c r="G3114" s="59" t="s">
        <v>1403</v>
      </c>
      <c r="H3114" s="59" t="s">
        <v>3942</v>
      </c>
      <c r="I3114" s="62">
        <v>300</v>
      </c>
      <c r="J3114" s="59" t="s">
        <v>455</v>
      </c>
      <c r="K3114" s="59" t="s">
        <v>455</v>
      </c>
      <c r="L3114" s="59" t="s">
        <v>473</v>
      </c>
      <c r="M3114" s="59" t="s">
        <v>457</v>
      </c>
      <c r="N3114" s="59" t="s">
        <v>458</v>
      </c>
      <c r="O3114" s="65" t="s">
        <v>280</v>
      </c>
      <c r="P3114" s="65" t="s">
        <v>3366</v>
      </c>
      <c r="Q3114" s="45" t="s">
        <v>396</v>
      </c>
      <c r="R3114" s="32" t="s">
        <v>231</v>
      </c>
      <c r="S3114" s="45" t="s">
        <v>71</v>
      </c>
      <c r="T3114" s="42" t="str">
        <f>VLOOKUP(Tabla1[[#This Row],[AREA]],Hoja1!A:B,2,FALSE)</f>
        <v>06. Educación y cultura</v>
      </c>
      <c r="U3114" s="45" t="s">
        <v>147</v>
      </c>
      <c r="V3114" s="42" t="str">
        <f>VLOOKUP(Tabla1[[#This Row],[PROGRAMA]],Hoja1!A:B,2,FALSE)</f>
        <v>3232. Conservación y mantenimiento centros educación infantil y primaria</v>
      </c>
      <c r="W3114" s="45">
        <v>21</v>
      </c>
      <c r="X3114" s="45">
        <v>212</v>
      </c>
    </row>
    <row r="3115" spans="1:24" x14ac:dyDescent="0.25">
      <c r="A3115" s="58">
        <v>220260021513</v>
      </c>
      <c r="B3115" s="59" t="s">
        <v>485</v>
      </c>
      <c r="C3115" s="60">
        <v>46177</v>
      </c>
      <c r="D3115" s="58">
        <v>22026000419</v>
      </c>
      <c r="E3115" s="59" t="s">
        <v>630</v>
      </c>
      <c r="F3115" s="61">
        <v>370.71</v>
      </c>
      <c r="G3115" s="59" t="s">
        <v>323</v>
      </c>
      <c r="H3115" s="59" t="s">
        <v>4544</v>
      </c>
      <c r="I3115" s="62">
        <v>300</v>
      </c>
      <c r="J3115" s="59" t="s">
        <v>455</v>
      </c>
      <c r="K3115" s="59" t="s">
        <v>455</v>
      </c>
      <c r="L3115" s="59" t="s">
        <v>473</v>
      </c>
      <c r="M3115" s="59" t="s">
        <v>457</v>
      </c>
      <c r="N3115" s="59" t="s">
        <v>458</v>
      </c>
      <c r="O3115" s="65" t="s">
        <v>280</v>
      </c>
      <c r="P3115" s="65" t="s">
        <v>3366</v>
      </c>
      <c r="Q3115" s="45" t="s">
        <v>396</v>
      </c>
      <c r="R3115" s="32" t="s">
        <v>231</v>
      </c>
      <c r="S3115" s="45" t="s">
        <v>262</v>
      </c>
      <c r="T3115" s="42" t="str">
        <f>VLOOKUP(Tabla1[[#This Row],[AREA]],Hoja1!A:B,2,FALSE)</f>
        <v>11. Salud pública y seguridad ciudadana</v>
      </c>
      <c r="U3115" s="45" t="s">
        <v>118</v>
      </c>
      <c r="V3115" s="42" t="str">
        <f>VLOOKUP(Tabla1[[#This Row],[PROGRAMA]],Hoja1!A:B,2,FALSE)</f>
        <v>1621. Recogida de residuos</v>
      </c>
      <c r="W3115" s="45">
        <v>22</v>
      </c>
      <c r="X3115" s="45">
        <v>22104</v>
      </c>
    </row>
    <row r="3116" spans="1:24" x14ac:dyDescent="0.25">
      <c r="A3116" s="58">
        <v>220260021515</v>
      </c>
      <c r="B3116" s="59" t="s">
        <v>485</v>
      </c>
      <c r="C3116" s="60">
        <v>46177</v>
      </c>
      <c r="D3116" s="58">
        <v>22026000419</v>
      </c>
      <c r="E3116" s="59" t="s">
        <v>630</v>
      </c>
      <c r="F3116" s="61">
        <v>35.11</v>
      </c>
      <c r="G3116" s="59" t="s">
        <v>323</v>
      </c>
      <c r="H3116" s="59" t="s">
        <v>4544</v>
      </c>
      <c r="I3116" s="62">
        <v>300</v>
      </c>
      <c r="J3116" s="59" t="s">
        <v>455</v>
      </c>
      <c r="K3116" s="59" t="s">
        <v>455</v>
      </c>
      <c r="L3116" s="59" t="s">
        <v>473</v>
      </c>
      <c r="M3116" s="59" t="s">
        <v>457</v>
      </c>
      <c r="N3116" s="59" t="s">
        <v>458</v>
      </c>
      <c r="O3116" s="65" t="s">
        <v>280</v>
      </c>
      <c r="P3116" s="65" t="s">
        <v>3366</v>
      </c>
      <c r="Q3116" s="45" t="s">
        <v>396</v>
      </c>
      <c r="R3116" s="32" t="s">
        <v>231</v>
      </c>
      <c r="S3116" s="45" t="s">
        <v>262</v>
      </c>
      <c r="T3116" s="42" t="str">
        <f>VLOOKUP(Tabla1[[#This Row],[AREA]],Hoja1!A:B,2,FALSE)</f>
        <v>11. Salud pública y seguridad ciudadana</v>
      </c>
      <c r="U3116" s="45" t="s">
        <v>118</v>
      </c>
      <c r="V3116" s="42" t="str">
        <f>VLOOKUP(Tabla1[[#This Row],[PROGRAMA]],Hoja1!A:B,2,FALSE)</f>
        <v>1621. Recogida de residuos</v>
      </c>
      <c r="W3116" s="45">
        <v>22</v>
      </c>
      <c r="X3116" s="45">
        <v>22104</v>
      </c>
    </row>
    <row r="3117" spans="1:24" x14ac:dyDescent="0.25">
      <c r="A3117" s="58">
        <v>220260021517</v>
      </c>
      <c r="B3117" s="59" t="s">
        <v>485</v>
      </c>
      <c r="C3117" s="60">
        <v>46177</v>
      </c>
      <c r="D3117" s="58">
        <v>22026000424</v>
      </c>
      <c r="E3117" s="59" t="s">
        <v>626</v>
      </c>
      <c r="F3117" s="61">
        <v>504.47</v>
      </c>
      <c r="G3117" s="59" t="s">
        <v>323</v>
      </c>
      <c r="H3117" s="59" t="s">
        <v>2781</v>
      </c>
      <c r="I3117" s="62">
        <v>300</v>
      </c>
      <c r="J3117" s="59" t="s">
        <v>455</v>
      </c>
      <c r="K3117" s="59" t="s">
        <v>455</v>
      </c>
      <c r="L3117" s="59" t="s">
        <v>473</v>
      </c>
      <c r="M3117" s="59" t="s">
        <v>457</v>
      </c>
      <c r="N3117" s="59" t="s">
        <v>458</v>
      </c>
      <c r="O3117" s="65" t="s">
        <v>280</v>
      </c>
      <c r="P3117" s="65" t="s">
        <v>3366</v>
      </c>
      <c r="Q3117" s="45" t="s">
        <v>396</v>
      </c>
      <c r="R3117" s="32" t="s">
        <v>231</v>
      </c>
      <c r="S3117" s="45" t="s">
        <v>262</v>
      </c>
      <c r="T3117" s="42" t="str">
        <f>VLOOKUP(Tabla1[[#This Row],[AREA]],Hoja1!A:B,2,FALSE)</f>
        <v>11. Salud pública y seguridad ciudadana</v>
      </c>
      <c r="U3117" s="45" t="s">
        <v>121</v>
      </c>
      <c r="V3117" s="42" t="str">
        <f>VLOOKUP(Tabla1[[#This Row],[PROGRAMA]],Hoja1!A:B,2,FALSE)</f>
        <v>1631. Limpieza viaria</v>
      </c>
      <c r="W3117" s="45">
        <v>22</v>
      </c>
      <c r="X3117" s="45">
        <v>22104</v>
      </c>
    </row>
    <row r="3118" spans="1:24" x14ac:dyDescent="0.25">
      <c r="A3118" s="58">
        <v>220260021519</v>
      </c>
      <c r="B3118" s="59" t="s">
        <v>485</v>
      </c>
      <c r="C3118" s="60">
        <v>46177</v>
      </c>
      <c r="D3118" s="58">
        <v>22026002243</v>
      </c>
      <c r="E3118" s="59" t="s">
        <v>2611</v>
      </c>
      <c r="F3118" s="61">
        <v>613.75</v>
      </c>
      <c r="G3118" s="59" t="s">
        <v>3019</v>
      </c>
      <c r="H3118" s="59" t="s">
        <v>4545</v>
      </c>
      <c r="I3118" s="62">
        <v>300</v>
      </c>
      <c r="J3118" s="59" t="s">
        <v>455</v>
      </c>
      <c r="K3118" s="59" t="s">
        <v>455</v>
      </c>
      <c r="L3118" s="59" t="s">
        <v>473</v>
      </c>
      <c r="M3118" s="59" t="s">
        <v>457</v>
      </c>
      <c r="N3118" s="59" t="s">
        <v>458</v>
      </c>
      <c r="O3118" s="65" t="s">
        <v>280</v>
      </c>
      <c r="P3118" s="65" t="s">
        <v>3366</v>
      </c>
      <c r="Q3118" s="45" t="s">
        <v>396</v>
      </c>
      <c r="R3118" s="32" t="s">
        <v>231</v>
      </c>
      <c r="S3118" s="45" t="s">
        <v>262</v>
      </c>
      <c r="T3118" s="42" t="str">
        <f>VLOOKUP(Tabla1[[#This Row],[AREA]],Hoja1!A:B,2,FALSE)</f>
        <v>11. Salud pública y seguridad ciudadana</v>
      </c>
      <c r="U3118" s="45" t="s">
        <v>106</v>
      </c>
      <c r="V3118" s="42" t="str">
        <f>VLOOKUP(Tabla1[[#This Row],[PROGRAMA]],Hoja1!A:B,2,FALSE)</f>
        <v>1321. Policía municipal</v>
      </c>
      <c r="W3118" s="45">
        <v>21</v>
      </c>
      <c r="X3118" s="45">
        <v>214</v>
      </c>
    </row>
    <row r="3119" spans="1:24" x14ac:dyDescent="0.25">
      <c r="A3119" s="58">
        <v>220260021521</v>
      </c>
      <c r="B3119" s="59" t="s">
        <v>485</v>
      </c>
      <c r="C3119" s="60">
        <v>46177</v>
      </c>
      <c r="D3119" s="58">
        <v>22026002250</v>
      </c>
      <c r="E3119" s="59" t="s">
        <v>968</v>
      </c>
      <c r="F3119" s="61">
        <v>26.8</v>
      </c>
      <c r="G3119" s="59" t="s">
        <v>2335</v>
      </c>
      <c r="H3119" s="59" t="s">
        <v>4546</v>
      </c>
      <c r="I3119" s="62">
        <v>300</v>
      </c>
      <c r="J3119" s="59" t="s">
        <v>455</v>
      </c>
      <c r="K3119" s="59" t="s">
        <v>455</v>
      </c>
      <c r="L3119" s="59" t="s">
        <v>473</v>
      </c>
      <c r="M3119" s="59" t="s">
        <v>457</v>
      </c>
      <c r="N3119" s="59" t="s">
        <v>458</v>
      </c>
      <c r="O3119" s="65" t="s">
        <v>280</v>
      </c>
      <c r="P3119" s="65" t="s">
        <v>3366</v>
      </c>
      <c r="Q3119" s="45" t="s">
        <v>396</v>
      </c>
      <c r="R3119" s="32" t="s">
        <v>231</v>
      </c>
      <c r="S3119" s="45" t="s">
        <v>262</v>
      </c>
      <c r="T3119" s="42" t="str">
        <f>VLOOKUP(Tabla1[[#This Row],[AREA]],Hoja1!A:B,2,FALSE)</f>
        <v>11. Salud pública y seguridad ciudadana</v>
      </c>
      <c r="U3119" s="45" t="s">
        <v>106</v>
      </c>
      <c r="V3119" s="42" t="str">
        <f>VLOOKUP(Tabla1[[#This Row],[PROGRAMA]],Hoja1!A:B,2,FALSE)</f>
        <v>1321. Policía municipal</v>
      </c>
      <c r="W3119" s="45">
        <v>22</v>
      </c>
      <c r="X3119" s="45">
        <v>22699</v>
      </c>
    </row>
    <row r="3120" spans="1:24" x14ac:dyDescent="0.25">
      <c r="A3120" s="58">
        <v>220260021523</v>
      </c>
      <c r="B3120" s="59" t="s">
        <v>485</v>
      </c>
      <c r="C3120" s="60">
        <v>46177</v>
      </c>
      <c r="D3120" s="58">
        <v>22026002250</v>
      </c>
      <c r="E3120" s="59" t="s">
        <v>968</v>
      </c>
      <c r="F3120" s="61">
        <v>55.79</v>
      </c>
      <c r="G3120" s="59" t="s">
        <v>2335</v>
      </c>
      <c r="H3120" s="59" t="s">
        <v>4547</v>
      </c>
      <c r="I3120" s="62">
        <v>300</v>
      </c>
      <c r="J3120" s="59" t="s">
        <v>455</v>
      </c>
      <c r="K3120" s="59" t="s">
        <v>455</v>
      </c>
      <c r="L3120" s="59" t="s">
        <v>473</v>
      </c>
      <c r="M3120" s="59" t="s">
        <v>457</v>
      </c>
      <c r="N3120" s="59" t="s">
        <v>458</v>
      </c>
      <c r="O3120" s="65" t="s">
        <v>280</v>
      </c>
      <c r="P3120" s="65" t="s">
        <v>3366</v>
      </c>
      <c r="Q3120" s="45" t="s">
        <v>396</v>
      </c>
      <c r="R3120" s="32" t="s">
        <v>231</v>
      </c>
      <c r="S3120" s="45" t="s">
        <v>262</v>
      </c>
      <c r="T3120" s="42" t="str">
        <f>VLOOKUP(Tabla1[[#This Row],[AREA]],Hoja1!A:B,2,FALSE)</f>
        <v>11. Salud pública y seguridad ciudadana</v>
      </c>
      <c r="U3120" s="45" t="s">
        <v>106</v>
      </c>
      <c r="V3120" s="42" t="str">
        <f>VLOOKUP(Tabla1[[#This Row],[PROGRAMA]],Hoja1!A:B,2,FALSE)</f>
        <v>1321. Policía municipal</v>
      </c>
      <c r="W3120" s="45">
        <v>22</v>
      </c>
      <c r="X3120" s="45">
        <v>22699</v>
      </c>
    </row>
    <row r="3121" spans="1:24" x14ac:dyDescent="0.25">
      <c r="A3121" s="58">
        <v>220260021525</v>
      </c>
      <c r="B3121" s="59" t="s">
        <v>485</v>
      </c>
      <c r="C3121" s="60">
        <v>46177</v>
      </c>
      <c r="D3121" s="58">
        <v>22026002240</v>
      </c>
      <c r="E3121" s="59" t="s">
        <v>2611</v>
      </c>
      <c r="F3121" s="61">
        <v>1229.0899999999999</v>
      </c>
      <c r="G3121" s="59" t="s">
        <v>2476</v>
      </c>
      <c r="H3121" s="59" t="s">
        <v>4548</v>
      </c>
      <c r="I3121" s="62">
        <v>300</v>
      </c>
      <c r="J3121" s="59" t="s">
        <v>455</v>
      </c>
      <c r="K3121" s="59" t="s">
        <v>455</v>
      </c>
      <c r="L3121" s="59" t="s">
        <v>456</v>
      </c>
      <c r="M3121" s="59" t="s">
        <v>457</v>
      </c>
      <c r="N3121" s="59" t="s">
        <v>458</v>
      </c>
      <c r="O3121" s="65" t="s">
        <v>280</v>
      </c>
      <c r="P3121" s="65" t="s">
        <v>3366</v>
      </c>
      <c r="Q3121" s="45" t="s">
        <v>396</v>
      </c>
      <c r="R3121" s="32" t="s">
        <v>231</v>
      </c>
      <c r="S3121" s="45" t="s">
        <v>262</v>
      </c>
      <c r="T3121" s="42" t="str">
        <f>VLOOKUP(Tabla1[[#This Row],[AREA]],Hoja1!A:B,2,FALSE)</f>
        <v>11. Salud pública y seguridad ciudadana</v>
      </c>
      <c r="U3121" s="45" t="s">
        <v>106</v>
      </c>
      <c r="V3121" s="42" t="str">
        <f>VLOOKUP(Tabla1[[#This Row],[PROGRAMA]],Hoja1!A:B,2,FALSE)</f>
        <v>1321. Policía municipal</v>
      </c>
      <c r="W3121" s="45">
        <v>21</v>
      </c>
      <c r="X3121" s="45">
        <v>214</v>
      </c>
    </row>
    <row r="3122" spans="1:24" x14ac:dyDescent="0.25">
      <c r="A3122" s="58">
        <v>220260021527</v>
      </c>
      <c r="B3122" s="59" t="s">
        <v>485</v>
      </c>
      <c r="C3122" s="60">
        <v>46177</v>
      </c>
      <c r="D3122" s="58">
        <v>22026002189</v>
      </c>
      <c r="E3122" s="59" t="s">
        <v>537</v>
      </c>
      <c r="F3122" s="61">
        <v>161.29</v>
      </c>
      <c r="G3122" s="59" t="s">
        <v>323</v>
      </c>
      <c r="H3122" s="59" t="s">
        <v>4549</v>
      </c>
      <c r="I3122" s="62">
        <v>300</v>
      </c>
      <c r="J3122" s="59" t="s">
        <v>455</v>
      </c>
      <c r="K3122" s="59" t="s">
        <v>455</v>
      </c>
      <c r="L3122" s="59" t="s">
        <v>473</v>
      </c>
      <c r="M3122" s="59" t="s">
        <v>457</v>
      </c>
      <c r="N3122" s="59" t="s">
        <v>458</v>
      </c>
      <c r="O3122" s="65" t="s">
        <v>280</v>
      </c>
      <c r="P3122" s="65" t="s">
        <v>3366</v>
      </c>
      <c r="Q3122" s="45" t="s">
        <v>396</v>
      </c>
      <c r="R3122" s="32" t="s">
        <v>231</v>
      </c>
      <c r="S3122" s="45" t="s">
        <v>262</v>
      </c>
      <c r="T3122" s="42" t="str">
        <f>VLOOKUP(Tabla1[[#This Row],[AREA]],Hoja1!A:B,2,FALSE)</f>
        <v>11. Salud pública y seguridad ciudadana</v>
      </c>
      <c r="U3122" s="45" t="s">
        <v>112</v>
      </c>
      <c r="V3122" s="42" t="str">
        <f>VLOOKUP(Tabla1[[#This Row],[PROGRAMA]],Hoja1!A:B,2,FALSE)</f>
        <v>1361. Prevención y extinción de incencios</v>
      </c>
      <c r="W3122" s="45">
        <v>22</v>
      </c>
      <c r="X3122" s="45">
        <v>22199</v>
      </c>
    </row>
    <row r="3123" spans="1:24" x14ac:dyDescent="0.25">
      <c r="A3123" s="58">
        <v>220260021529</v>
      </c>
      <c r="B3123" s="59" t="s">
        <v>485</v>
      </c>
      <c r="C3123" s="60">
        <v>46177</v>
      </c>
      <c r="D3123" s="58">
        <v>22026002189</v>
      </c>
      <c r="E3123" s="59" t="s">
        <v>537</v>
      </c>
      <c r="F3123" s="61">
        <v>21.18</v>
      </c>
      <c r="G3123" s="59" t="s">
        <v>910</v>
      </c>
      <c r="H3123" s="59" t="s">
        <v>4550</v>
      </c>
      <c r="I3123" s="62">
        <v>300</v>
      </c>
      <c r="J3123" s="59" t="s">
        <v>455</v>
      </c>
      <c r="K3123" s="59" t="s">
        <v>455</v>
      </c>
      <c r="L3123" s="59" t="s">
        <v>473</v>
      </c>
      <c r="M3123" s="59" t="s">
        <v>457</v>
      </c>
      <c r="N3123" s="59" t="s">
        <v>458</v>
      </c>
      <c r="O3123" s="65" t="s">
        <v>280</v>
      </c>
      <c r="P3123" s="65" t="s">
        <v>3366</v>
      </c>
      <c r="Q3123" s="45" t="s">
        <v>396</v>
      </c>
      <c r="R3123" s="32" t="s">
        <v>231</v>
      </c>
      <c r="S3123" s="45" t="s">
        <v>262</v>
      </c>
      <c r="T3123" s="42" t="str">
        <f>VLOOKUP(Tabla1[[#This Row],[AREA]],Hoja1!A:B,2,FALSE)</f>
        <v>11. Salud pública y seguridad ciudadana</v>
      </c>
      <c r="U3123" s="45" t="s">
        <v>112</v>
      </c>
      <c r="V3123" s="42" t="str">
        <f>VLOOKUP(Tabla1[[#This Row],[PROGRAMA]],Hoja1!A:B,2,FALSE)</f>
        <v>1361. Prevención y extinción de incencios</v>
      </c>
      <c r="W3123" s="45">
        <v>22</v>
      </c>
      <c r="X3123" s="45">
        <v>22199</v>
      </c>
    </row>
    <row r="3124" spans="1:24" x14ac:dyDescent="0.25">
      <c r="A3124" s="58">
        <v>220260020193</v>
      </c>
      <c r="B3124" s="59" t="s">
        <v>451</v>
      </c>
      <c r="C3124" s="60">
        <v>46174</v>
      </c>
      <c r="D3124" s="58">
        <v>22026004273</v>
      </c>
      <c r="E3124" s="59" t="s">
        <v>1211</v>
      </c>
      <c r="F3124" s="61">
        <v>3025</v>
      </c>
      <c r="G3124" s="59" t="s">
        <v>4551</v>
      </c>
      <c r="H3124" s="59" t="s">
        <v>4552</v>
      </c>
      <c r="I3124" s="62">
        <v>220</v>
      </c>
      <c r="J3124" s="59" t="s">
        <v>455</v>
      </c>
      <c r="K3124" s="59" t="s">
        <v>455</v>
      </c>
      <c r="L3124" s="59" t="s">
        <v>506</v>
      </c>
      <c r="M3124" s="59" t="s">
        <v>467</v>
      </c>
      <c r="N3124" s="59" t="s">
        <v>468</v>
      </c>
      <c r="O3124" s="65" t="s">
        <v>281</v>
      </c>
      <c r="P3124" s="65" t="s">
        <v>3366</v>
      </c>
      <c r="Q3124" s="45" t="s">
        <v>396</v>
      </c>
      <c r="R3124" s="32" t="s">
        <v>231</v>
      </c>
      <c r="S3124" s="45" t="s">
        <v>66</v>
      </c>
      <c r="T3124" s="42" t="str">
        <f>VLOOKUP(Tabla1[[#This Row],[AREA]],Hoja1!A:B,2,FALSE)</f>
        <v>01. Alcaldía</v>
      </c>
      <c r="U3124" s="45" t="s">
        <v>265</v>
      </c>
      <c r="V3124" s="42" t="str">
        <f>VLOOKUP(Tabla1[[#This Row],[PROGRAMA]],Hoja1!A:B,2,FALSE)</f>
        <v>4331. Desarrollo empresarial</v>
      </c>
      <c r="W3124" s="45">
        <v>22</v>
      </c>
      <c r="X3124" s="45">
        <v>22699</v>
      </c>
    </row>
    <row r="3125" spans="1:24" x14ac:dyDescent="0.25">
      <c r="A3125" s="58">
        <v>220260021532</v>
      </c>
      <c r="B3125" s="59" t="s">
        <v>485</v>
      </c>
      <c r="C3125" s="60">
        <v>46178</v>
      </c>
      <c r="D3125" s="58">
        <v>22026003180</v>
      </c>
      <c r="E3125" s="59" t="s">
        <v>4142</v>
      </c>
      <c r="F3125" s="61">
        <v>72.599999999999994</v>
      </c>
      <c r="G3125" s="59" t="s">
        <v>3009</v>
      </c>
      <c r="H3125" s="59" t="s">
        <v>4553</v>
      </c>
      <c r="I3125" s="62">
        <v>300</v>
      </c>
      <c r="J3125" s="59" t="s">
        <v>455</v>
      </c>
      <c r="K3125" s="59" t="s">
        <v>455</v>
      </c>
      <c r="L3125" s="59" t="s">
        <v>456</v>
      </c>
      <c r="M3125" s="59" t="s">
        <v>457</v>
      </c>
      <c r="N3125" s="59" t="s">
        <v>458</v>
      </c>
      <c r="O3125" s="65" t="s">
        <v>280</v>
      </c>
      <c r="P3125" s="65" t="s">
        <v>3366</v>
      </c>
      <c r="Q3125" s="45" t="s">
        <v>396</v>
      </c>
      <c r="R3125" s="32" t="s">
        <v>231</v>
      </c>
      <c r="S3125" s="45" t="s">
        <v>73</v>
      </c>
      <c r="T3125" s="42" t="str">
        <f>VLOOKUP(Tabla1[[#This Row],[AREA]],Hoja1!A:B,2,FALSE)</f>
        <v>08. Tráfico y movilidad</v>
      </c>
      <c r="U3125" s="45" t="s">
        <v>108</v>
      </c>
      <c r="V3125" s="42" t="str">
        <f>VLOOKUP(Tabla1[[#This Row],[PROGRAMA]],Hoja1!A:B,2,FALSE)</f>
        <v>1341. Movilidad</v>
      </c>
      <c r="W3125" s="45">
        <v>21</v>
      </c>
      <c r="X3125" s="45">
        <v>214</v>
      </c>
    </row>
    <row r="3126" spans="1:24" x14ac:dyDescent="0.25">
      <c r="A3126" s="58">
        <v>220260021534</v>
      </c>
      <c r="B3126" s="59" t="s">
        <v>485</v>
      </c>
      <c r="C3126" s="60">
        <v>46178</v>
      </c>
      <c r="D3126" s="58">
        <v>22026000422</v>
      </c>
      <c r="E3126" s="59" t="s">
        <v>2707</v>
      </c>
      <c r="F3126" s="61">
        <v>470.57</v>
      </c>
      <c r="G3126" s="59" t="s">
        <v>3154</v>
      </c>
      <c r="H3126" s="59" t="s">
        <v>2708</v>
      </c>
      <c r="I3126" s="62">
        <v>300</v>
      </c>
      <c r="J3126" s="59" t="s">
        <v>455</v>
      </c>
      <c r="K3126" s="59" t="s">
        <v>455</v>
      </c>
      <c r="L3126" s="59" t="s">
        <v>473</v>
      </c>
      <c r="M3126" s="59" t="s">
        <v>457</v>
      </c>
      <c r="N3126" s="59" t="s">
        <v>458</v>
      </c>
      <c r="O3126" s="65" t="s">
        <v>280</v>
      </c>
      <c r="P3126" s="65" t="s">
        <v>3366</v>
      </c>
      <c r="Q3126" s="45" t="s">
        <v>396</v>
      </c>
      <c r="R3126" s="32" t="s">
        <v>231</v>
      </c>
      <c r="S3126" s="45" t="s">
        <v>262</v>
      </c>
      <c r="T3126" s="42" t="str">
        <f>VLOOKUP(Tabla1[[#This Row],[AREA]],Hoja1!A:B,2,FALSE)</f>
        <v>11. Salud pública y seguridad ciudadana</v>
      </c>
      <c r="U3126" s="45" t="s">
        <v>118</v>
      </c>
      <c r="V3126" s="42" t="str">
        <f>VLOOKUP(Tabla1[[#This Row],[PROGRAMA]],Hoja1!A:B,2,FALSE)</f>
        <v>1621. Recogida de residuos</v>
      </c>
      <c r="W3126" s="45">
        <v>22</v>
      </c>
      <c r="X3126" s="45">
        <v>22199</v>
      </c>
    </row>
    <row r="3127" spans="1:24" x14ac:dyDescent="0.25">
      <c r="A3127" s="58">
        <v>220260021536</v>
      </c>
      <c r="B3127" s="59" t="s">
        <v>485</v>
      </c>
      <c r="C3127" s="60">
        <v>46178</v>
      </c>
      <c r="D3127" s="58">
        <v>22026000422</v>
      </c>
      <c r="E3127" s="59" t="s">
        <v>2707</v>
      </c>
      <c r="F3127" s="61">
        <v>1125.3</v>
      </c>
      <c r="G3127" s="59" t="s">
        <v>39</v>
      </c>
      <c r="H3127" s="59" t="s">
        <v>2708</v>
      </c>
      <c r="I3127" s="62">
        <v>300</v>
      </c>
      <c r="J3127" s="59" t="s">
        <v>455</v>
      </c>
      <c r="K3127" s="59" t="s">
        <v>455</v>
      </c>
      <c r="L3127" s="59" t="s">
        <v>473</v>
      </c>
      <c r="M3127" s="59" t="s">
        <v>457</v>
      </c>
      <c r="N3127" s="59" t="s">
        <v>458</v>
      </c>
      <c r="O3127" s="65" t="s">
        <v>280</v>
      </c>
      <c r="P3127" s="65" t="s">
        <v>3366</v>
      </c>
      <c r="Q3127" s="45" t="s">
        <v>396</v>
      </c>
      <c r="R3127" s="32" t="s">
        <v>231</v>
      </c>
      <c r="S3127" s="45" t="s">
        <v>262</v>
      </c>
      <c r="T3127" s="42" t="str">
        <f>VLOOKUP(Tabla1[[#This Row],[AREA]],Hoja1!A:B,2,FALSE)</f>
        <v>11. Salud pública y seguridad ciudadana</v>
      </c>
      <c r="U3127" s="45" t="s">
        <v>118</v>
      </c>
      <c r="V3127" s="42" t="str">
        <f>VLOOKUP(Tabla1[[#This Row],[PROGRAMA]],Hoja1!A:B,2,FALSE)</f>
        <v>1621. Recogida de residuos</v>
      </c>
      <c r="W3127" s="45">
        <v>22</v>
      </c>
      <c r="X3127" s="45">
        <v>22199</v>
      </c>
    </row>
    <row r="3128" spans="1:24" x14ac:dyDescent="0.25">
      <c r="A3128" s="58">
        <v>220260021538</v>
      </c>
      <c r="B3128" s="59" t="s">
        <v>485</v>
      </c>
      <c r="C3128" s="60">
        <v>46178</v>
      </c>
      <c r="D3128" s="58">
        <v>22026001960</v>
      </c>
      <c r="E3128" s="59" t="s">
        <v>486</v>
      </c>
      <c r="F3128" s="61">
        <v>1133.5</v>
      </c>
      <c r="G3128" s="59" t="s">
        <v>2406</v>
      </c>
      <c r="H3128" s="59" t="s">
        <v>4554</v>
      </c>
      <c r="I3128" s="62">
        <v>300</v>
      </c>
      <c r="J3128" s="59" t="s">
        <v>455</v>
      </c>
      <c r="K3128" s="59" t="s">
        <v>455</v>
      </c>
      <c r="L3128" s="59" t="s">
        <v>473</v>
      </c>
      <c r="M3128" s="59" t="s">
        <v>457</v>
      </c>
      <c r="N3128" s="59" t="s">
        <v>458</v>
      </c>
      <c r="O3128" s="65" t="s">
        <v>280</v>
      </c>
      <c r="P3128" s="65" t="s">
        <v>3366</v>
      </c>
      <c r="Q3128" s="45" t="s">
        <v>396</v>
      </c>
      <c r="R3128" s="32" t="s">
        <v>231</v>
      </c>
      <c r="S3128" s="45" t="s">
        <v>72</v>
      </c>
      <c r="T3128" s="42" t="str">
        <f>VLOOKUP(Tabla1[[#This Row],[AREA]],Hoja1!A:B,2,FALSE)</f>
        <v>07. Medio ambiente</v>
      </c>
      <c r="U3128" s="45" t="s">
        <v>126</v>
      </c>
      <c r="V3128" s="42" t="str">
        <f>VLOOKUP(Tabla1[[#This Row],[PROGRAMA]],Hoja1!A:B,2,FALSE)</f>
        <v>1711. Parques y jardines</v>
      </c>
      <c r="W3128" s="45">
        <v>22</v>
      </c>
      <c r="X3128" s="45">
        <v>22199</v>
      </c>
    </row>
    <row r="3129" spans="1:24" x14ac:dyDescent="0.25">
      <c r="A3129" s="58">
        <v>220260021540</v>
      </c>
      <c r="B3129" s="59" t="s">
        <v>485</v>
      </c>
      <c r="C3129" s="60">
        <v>46178</v>
      </c>
      <c r="D3129" s="58">
        <v>22026002935</v>
      </c>
      <c r="E3129" s="59" t="s">
        <v>2713</v>
      </c>
      <c r="F3129" s="61">
        <v>81.150000000000006</v>
      </c>
      <c r="G3129" s="59" t="s">
        <v>2001</v>
      </c>
      <c r="H3129" s="59" t="s">
        <v>4555</v>
      </c>
      <c r="I3129" s="62">
        <v>300</v>
      </c>
      <c r="J3129" s="59" t="s">
        <v>455</v>
      </c>
      <c r="K3129" s="59" t="s">
        <v>455</v>
      </c>
      <c r="L3129" s="59" t="s">
        <v>473</v>
      </c>
      <c r="M3129" s="59" t="s">
        <v>457</v>
      </c>
      <c r="N3129" s="59" t="s">
        <v>458</v>
      </c>
      <c r="O3129" s="65" t="s">
        <v>280</v>
      </c>
      <c r="P3129" s="65" t="s">
        <v>3366</v>
      </c>
      <c r="Q3129" s="45" t="s">
        <v>396</v>
      </c>
      <c r="R3129" s="32" t="s">
        <v>231</v>
      </c>
      <c r="S3129" s="45" t="s">
        <v>66</v>
      </c>
      <c r="T3129" s="42" t="str">
        <f>VLOOKUP(Tabla1[[#This Row],[AREA]],Hoja1!A:B,2,FALSE)</f>
        <v>01. Alcaldía</v>
      </c>
      <c r="U3129" s="45" t="s">
        <v>265</v>
      </c>
      <c r="V3129" s="42" t="str">
        <f>VLOOKUP(Tabla1[[#This Row],[PROGRAMA]],Hoja1!A:B,2,FALSE)</f>
        <v>4331. Desarrollo empresarial</v>
      </c>
      <c r="W3129" s="45">
        <v>21</v>
      </c>
      <c r="X3129" s="45">
        <v>212</v>
      </c>
    </row>
    <row r="3130" spans="1:24" x14ac:dyDescent="0.25">
      <c r="A3130" s="58">
        <v>220260021542</v>
      </c>
      <c r="B3130" s="59" t="s">
        <v>485</v>
      </c>
      <c r="C3130" s="60">
        <v>46178</v>
      </c>
      <c r="D3130" s="58">
        <v>22026002240</v>
      </c>
      <c r="E3130" s="59" t="s">
        <v>2611</v>
      </c>
      <c r="F3130" s="61">
        <v>1760.55</v>
      </c>
      <c r="G3130" s="59" t="s">
        <v>3009</v>
      </c>
      <c r="H3130" s="59" t="s">
        <v>4556</v>
      </c>
      <c r="I3130" s="62">
        <v>300</v>
      </c>
      <c r="J3130" s="59" t="s">
        <v>455</v>
      </c>
      <c r="K3130" s="59" t="s">
        <v>455</v>
      </c>
      <c r="L3130" s="59" t="s">
        <v>456</v>
      </c>
      <c r="M3130" s="59" t="s">
        <v>457</v>
      </c>
      <c r="N3130" s="59" t="s">
        <v>458</v>
      </c>
      <c r="O3130" s="65" t="s">
        <v>280</v>
      </c>
      <c r="P3130" s="65" t="s">
        <v>3366</v>
      </c>
      <c r="Q3130" s="45" t="s">
        <v>396</v>
      </c>
      <c r="R3130" s="32" t="s">
        <v>231</v>
      </c>
      <c r="S3130" s="45" t="s">
        <v>262</v>
      </c>
      <c r="T3130" s="42" t="str">
        <f>VLOOKUP(Tabla1[[#This Row],[AREA]],Hoja1!A:B,2,FALSE)</f>
        <v>11. Salud pública y seguridad ciudadana</v>
      </c>
      <c r="U3130" s="45" t="s">
        <v>106</v>
      </c>
      <c r="V3130" s="42" t="str">
        <f>VLOOKUP(Tabla1[[#This Row],[PROGRAMA]],Hoja1!A:B,2,FALSE)</f>
        <v>1321. Policía municipal</v>
      </c>
      <c r="W3130" s="45">
        <v>21</v>
      </c>
      <c r="X3130" s="45">
        <v>214</v>
      </c>
    </row>
    <row r="3131" spans="1:24" x14ac:dyDescent="0.25">
      <c r="A3131" s="58">
        <v>220260021544</v>
      </c>
      <c r="B3131" s="59" t="s">
        <v>485</v>
      </c>
      <c r="C3131" s="60">
        <v>46178</v>
      </c>
      <c r="D3131" s="58">
        <v>22026002245</v>
      </c>
      <c r="E3131" s="59" t="s">
        <v>590</v>
      </c>
      <c r="F3131" s="61">
        <v>5.59</v>
      </c>
      <c r="G3131" s="59" t="s">
        <v>910</v>
      </c>
      <c r="H3131" s="59" t="s">
        <v>4557</v>
      </c>
      <c r="I3131" s="62">
        <v>300</v>
      </c>
      <c r="J3131" s="59" t="s">
        <v>455</v>
      </c>
      <c r="K3131" s="59" t="s">
        <v>455</v>
      </c>
      <c r="L3131" s="59" t="s">
        <v>473</v>
      </c>
      <c r="M3131" s="59" t="s">
        <v>457</v>
      </c>
      <c r="N3131" s="59" t="s">
        <v>458</v>
      </c>
      <c r="O3131" s="65" t="s">
        <v>280</v>
      </c>
      <c r="P3131" s="65" t="s">
        <v>3366</v>
      </c>
      <c r="Q3131" s="45" t="s">
        <v>396</v>
      </c>
      <c r="R3131" s="32" t="s">
        <v>231</v>
      </c>
      <c r="S3131" s="45" t="s">
        <v>262</v>
      </c>
      <c r="T3131" s="42" t="str">
        <f>VLOOKUP(Tabla1[[#This Row],[AREA]],Hoja1!A:B,2,FALSE)</f>
        <v>11. Salud pública y seguridad ciudadana</v>
      </c>
      <c r="U3131" s="45" t="s">
        <v>106</v>
      </c>
      <c r="V3131" s="42" t="str">
        <f>VLOOKUP(Tabla1[[#This Row],[PROGRAMA]],Hoja1!A:B,2,FALSE)</f>
        <v>1321. Policía municipal</v>
      </c>
      <c r="W3131" s="45">
        <v>21</v>
      </c>
      <c r="X3131" s="45">
        <v>213</v>
      </c>
    </row>
    <row r="3132" spans="1:24" x14ac:dyDescent="0.25">
      <c r="A3132" s="58">
        <v>220260021546</v>
      </c>
      <c r="B3132" s="59" t="s">
        <v>485</v>
      </c>
      <c r="C3132" s="60">
        <v>46178</v>
      </c>
      <c r="D3132" s="58">
        <v>22026002245</v>
      </c>
      <c r="E3132" s="59" t="s">
        <v>590</v>
      </c>
      <c r="F3132" s="61">
        <v>114.32</v>
      </c>
      <c r="G3132" s="59" t="s">
        <v>910</v>
      </c>
      <c r="H3132" s="59" t="s">
        <v>4558</v>
      </c>
      <c r="I3132" s="62">
        <v>300</v>
      </c>
      <c r="J3132" s="59" t="s">
        <v>455</v>
      </c>
      <c r="K3132" s="59" t="s">
        <v>455</v>
      </c>
      <c r="L3132" s="59" t="s">
        <v>473</v>
      </c>
      <c r="M3132" s="59" t="s">
        <v>457</v>
      </c>
      <c r="N3132" s="59" t="s">
        <v>458</v>
      </c>
      <c r="O3132" s="65" t="s">
        <v>280</v>
      </c>
      <c r="P3132" s="65" t="s">
        <v>3366</v>
      </c>
      <c r="Q3132" s="45" t="s">
        <v>396</v>
      </c>
      <c r="R3132" s="32" t="s">
        <v>231</v>
      </c>
      <c r="S3132" s="45" t="s">
        <v>262</v>
      </c>
      <c r="T3132" s="42" t="str">
        <f>VLOOKUP(Tabla1[[#This Row],[AREA]],Hoja1!A:B,2,FALSE)</f>
        <v>11. Salud pública y seguridad ciudadana</v>
      </c>
      <c r="U3132" s="45" t="s">
        <v>106</v>
      </c>
      <c r="V3132" s="42" t="str">
        <f>VLOOKUP(Tabla1[[#This Row],[PROGRAMA]],Hoja1!A:B,2,FALSE)</f>
        <v>1321. Policía municipal</v>
      </c>
      <c r="W3132" s="45">
        <v>21</v>
      </c>
      <c r="X3132" s="45">
        <v>213</v>
      </c>
    </row>
    <row r="3133" spans="1:24" x14ac:dyDescent="0.25">
      <c r="A3133" s="58">
        <v>220260021548</v>
      </c>
      <c r="B3133" s="59" t="s">
        <v>485</v>
      </c>
      <c r="C3133" s="60">
        <v>46178</v>
      </c>
      <c r="D3133" s="58">
        <v>22026001765</v>
      </c>
      <c r="E3133" s="59" t="s">
        <v>1629</v>
      </c>
      <c r="F3133" s="61">
        <v>13.38</v>
      </c>
      <c r="G3133" s="59" t="s">
        <v>1457</v>
      </c>
      <c r="H3133" s="59" t="s">
        <v>4559</v>
      </c>
      <c r="I3133" s="62">
        <v>300</v>
      </c>
      <c r="J3133" s="59" t="s">
        <v>455</v>
      </c>
      <c r="K3133" s="59" t="s">
        <v>455</v>
      </c>
      <c r="L3133" s="59" t="s">
        <v>473</v>
      </c>
      <c r="M3133" s="59" t="s">
        <v>457</v>
      </c>
      <c r="N3133" s="59" t="s">
        <v>458</v>
      </c>
      <c r="O3133" s="65" t="s">
        <v>280</v>
      </c>
      <c r="P3133" s="65" t="s">
        <v>3366</v>
      </c>
      <c r="Q3133" s="45" t="s">
        <v>396</v>
      </c>
      <c r="R3133" s="32" t="s">
        <v>231</v>
      </c>
      <c r="S3133" s="45" t="s">
        <v>75</v>
      </c>
      <c r="T3133" s="42" t="str">
        <f>VLOOKUP(Tabla1[[#This Row],[AREA]],Hoja1!A:B,2,FALSE)</f>
        <v>10. Personas mayores, familia y servicios sociales</v>
      </c>
      <c r="U3133" s="45" t="s">
        <v>139</v>
      </c>
      <c r="V3133" s="42" t="str">
        <f>VLOOKUP(Tabla1[[#This Row],[PROGRAMA]],Hoja1!A:B,2,FALSE)</f>
        <v>2412. Formación para el empleo</v>
      </c>
      <c r="W3133" s="45">
        <v>22</v>
      </c>
      <c r="X3133" s="45">
        <v>22199</v>
      </c>
    </row>
    <row r="3134" spans="1:24" x14ac:dyDescent="0.25">
      <c r="A3134" s="58">
        <v>220260021550</v>
      </c>
      <c r="B3134" s="59" t="s">
        <v>485</v>
      </c>
      <c r="C3134" s="60">
        <v>46178</v>
      </c>
      <c r="D3134" s="58">
        <v>22026001765</v>
      </c>
      <c r="E3134" s="59" t="s">
        <v>1629</v>
      </c>
      <c r="F3134" s="61">
        <v>32.71</v>
      </c>
      <c r="G3134" s="59" t="s">
        <v>1457</v>
      </c>
      <c r="H3134" s="59" t="s">
        <v>4560</v>
      </c>
      <c r="I3134" s="62">
        <v>300</v>
      </c>
      <c r="J3134" s="59" t="s">
        <v>455</v>
      </c>
      <c r="K3134" s="59" t="s">
        <v>455</v>
      </c>
      <c r="L3134" s="59" t="s">
        <v>473</v>
      </c>
      <c r="M3134" s="59" t="s">
        <v>457</v>
      </c>
      <c r="N3134" s="59" t="s">
        <v>458</v>
      </c>
      <c r="O3134" s="65" t="s">
        <v>280</v>
      </c>
      <c r="P3134" s="65" t="s">
        <v>3366</v>
      </c>
      <c r="Q3134" s="45" t="s">
        <v>396</v>
      </c>
      <c r="R3134" s="32" t="s">
        <v>231</v>
      </c>
      <c r="S3134" s="45" t="s">
        <v>75</v>
      </c>
      <c r="T3134" s="42" t="str">
        <f>VLOOKUP(Tabla1[[#This Row],[AREA]],Hoja1!A:B,2,FALSE)</f>
        <v>10. Personas mayores, familia y servicios sociales</v>
      </c>
      <c r="U3134" s="45" t="s">
        <v>139</v>
      </c>
      <c r="V3134" s="42" t="str">
        <f>VLOOKUP(Tabla1[[#This Row],[PROGRAMA]],Hoja1!A:B,2,FALSE)</f>
        <v>2412. Formación para el empleo</v>
      </c>
      <c r="W3134" s="45">
        <v>22</v>
      </c>
      <c r="X3134" s="45">
        <v>22199</v>
      </c>
    </row>
    <row r="3135" spans="1:24" x14ac:dyDescent="0.25">
      <c r="A3135" s="58">
        <v>220260021552</v>
      </c>
      <c r="B3135" s="59" t="s">
        <v>485</v>
      </c>
      <c r="C3135" s="60">
        <v>46178</v>
      </c>
      <c r="D3135" s="58">
        <v>22026002243</v>
      </c>
      <c r="E3135" s="59" t="s">
        <v>2611</v>
      </c>
      <c r="F3135" s="61">
        <v>174.48</v>
      </c>
      <c r="G3135" s="59" t="s">
        <v>3023</v>
      </c>
      <c r="H3135" s="59" t="s">
        <v>4561</v>
      </c>
      <c r="I3135" s="62">
        <v>300</v>
      </c>
      <c r="J3135" s="59" t="s">
        <v>558</v>
      </c>
      <c r="K3135" s="59" t="s">
        <v>558</v>
      </c>
      <c r="L3135" s="59" t="s">
        <v>473</v>
      </c>
      <c r="M3135" s="59" t="s">
        <v>457</v>
      </c>
      <c r="N3135" s="59" t="s">
        <v>458</v>
      </c>
      <c r="O3135" s="65" t="s">
        <v>280</v>
      </c>
      <c r="P3135" s="65" t="s">
        <v>3366</v>
      </c>
      <c r="Q3135" s="45" t="s">
        <v>396</v>
      </c>
      <c r="R3135" s="32" t="s">
        <v>231</v>
      </c>
      <c r="S3135" s="45" t="s">
        <v>262</v>
      </c>
      <c r="T3135" s="42" t="str">
        <f>VLOOKUP(Tabla1[[#This Row],[AREA]],Hoja1!A:B,2,FALSE)</f>
        <v>11. Salud pública y seguridad ciudadana</v>
      </c>
      <c r="U3135" s="45" t="s">
        <v>106</v>
      </c>
      <c r="V3135" s="42" t="str">
        <f>VLOOKUP(Tabla1[[#This Row],[PROGRAMA]],Hoja1!A:B,2,FALSE)</f>
        <v>1321. Policía municipal</v>
      </c>
      <c r="W3135" s="45">
        <v>21</v>
      </c>
      <c r="X3135" s="45">
        <v>214</v>
      </c>
    </row>
    <row r="3136" spans="1:24" x14ac:dyDescent="0.25">
      <c r="A3136" s="58">
        <v>220260021554</v>
      </c>
      <c r="B3136" s="59" t="s">
        <v>485</v>
      </c>
      <c r="C3136" s="60">
        <v>46178</v>
      </c>
      <c r="D3136" s="58">
        <v>22026002245</v>
      </c>
      <c r="E3136" s="59" t="s">
        <v>590</v>
      </c>
      <c r="F3136" s="61">
        <v>8.57</v>
      </c>
      <c r="G3136" s="59" t="s">
        <v>1403</v>
      </c>
      <c r="H3136" s="59" t="s">
        <v>4562</v>
      </c>
      <c r="I3136" s="62">
        <v>300</v>
      </c>
      <c r="J3136" s="59" t="s">
        <v>455</v>
      </c>
      <c r="K3136" s="59" t="s">
        <v>455</v>
      </c>
      <c r="L3136" s="59" t="s">
        <v>473</v>
      </c>
      <c r="M3136" s="59" t="s">
        <v>457</v>
      </c>
      <c r="N3136" s="59" t="s">
        <v>458</v>
      </c>
      <c r="O3136" s="65" t="s">
        <v>280</v>
      </c>
      <c r="P3136" s="65" t="s">
        <v>3366</v>
      </c>
      <c r="Q3136" s="45" t="s">
        <v>396</v>
      </c>
      <c r="R3136" s="32" t="s">
        <v>231</v>
      </c>
      <c r="S3136" s="45" t="s">
        <v>262</v>
      </c>
      <c r="T3136" s="42" t="str">
        <f>VLOOKUP(Tabla1[[#This Row],[AREA]],Hoja1!A:B,2,FALSE)</f>
        <v>11. Salud pública y seguridad ciudadana</v>
      </c>
      <c r="U3136" s="45" t="s">
        <v>106</v>
      </c>
      <c r="V3136" s="42" t="str">
        <f>VLOOKUP(Tabla1[[#This Row],[PROGRAMA]],Hoja1!A:B,2,FALSE)</f>
        <v>1321. Policía municipal</v>
      </c>
      <c r="W3136" s="45">
        <v>21</v>
      </c>
      <c r="X3136" s="45">
        <v>213</v>
      </c>
    </row>
    <row r="3137" spans="1:24" x14ac:dyDescent="0.25">
      <c r="A3137" s="58">
        <v>220260021556</v>
      </c>
      <c r="B3137" s="59" t="s">
        <v>485</v>
      </c>
      <c r="C3137" s="60">
        <v>46178</v>
      </c>
      <c r="D3137" s="58">
        <v>22026000422</v>
      </c>
      <c r="E3137" s="59" t="s">
        <v>2707</v>
      </c>
      <c r="F3137" s="61">
        <v>6487.78</v>
      </c>
      <c r="G3137" s="59" t="s">
        <v>959</v>
      </c>
      <c r="H3137" s="59" t="s">
        <v>2708</v>
      </c>
      <c r="I3137" s="62">
        <v>300</v>
      </c>
      <c r="J3137" s="59" t="s">
        <v>961</v>
      </c>
      <c r="K3137" s="59" t="s">
        <v>494</v>
      </c>
      <c r="L3137" s="59" t="s">
        <v>473</v>
      </c>
      <c r="M3137" s="59" t="s">
        <v>457</v>
      </c>
      <c r="N3137" s="59" t="s">
        <v>458</v>
      </c>
      <c r="O3137" s="65" t="s">
        <v>280</v>
      </c>
      <c r="P3137" s="65" t="s">
        <v>3366</v>
      </c>
      <c r="Q3137" s="45" t="s">
        <v>396</v>
      </c>
      <c r="R3137" s="32" t="s">
        <v>231</v>
      </c>
      <c r="S3137" s="45" t="s">
        <v>262</v>
      </c>
      <c r="T3137" s="42" t="str">
        <f>VLOOKUP(Tabla1[[#This Row],[AREA]],Hoja1!A:B,2,FALSE)</f>
        <v>11. Salud pública y seguridad ciudadana</v>
      </c>
      <c r="U3137" s="45" t="s">
        <v>118</v>
      </c>
      <c r="V3137" s="42" t="str">
        <f>VLOOKUP(Tabla1[[#This Row],[PROGRAMA]],Hoja1!A:B,2,FALSE)</f>
        <v>1621. Recogida de residuos</v>
      </c>
      <c r="W3137" s="45">
        <v>22</v>
      </c>
      <c r="X3137" s="45">
        <v>22199</v>
      </c>
    </row>
    <row r="3138" spans="1:24" x14ac:dyDescent="0.25">
      <c r="A3138" s="58">
        <v>220260021558</v>
      </c>
      <c r="B3138" s="59" t="s">
        <v>485</v>
      </c>
      <c r="C3138" s="60">
        <v>46178</v>
      </c>
      <c r="D3138" s="58">
        <v>22026000689</v>
      </c>
      <c r="E3138" s="59" t="s">
        <v>971</v>
      </c>
      <c r="F3138" s="61">
        <v>3438.99</v>
      </c>
      <c r="G3138" s="59" t="s">
        <v>2614</v>
      </c>
      <c r="H3138" s="59" t="s">
        <v>2622</v>
      </c>
      <c r="I3138" s="62">
        <v>300</v>
      </c>
      <c r="J3138" s="59" t="s">
        <v>455</v>
      </c>
      <c r="K3138" s="59" t="s">
        <v>455</v>
      </c>
      <c r="L3138" s="59" t="s">
        <v>473</v>
      </c>
      <c r="M3138" s="59" t="s">
        <v>457</v>
      </c>
      <c r="N3138" s="59" t="s">
        <v>458</v>
      </c>
      <c r="O3138" s="65" t="s">
        <v>280</v>
      </c>
      <c r="P3138" s="65" t="s">
        <v>3366</v>
      </c>
      <c r="Q3138" s="45" t="s">
        <v>396</v>
      </c>
      <c r="R3138" s="32" t="s">
        <v>231</v>
      </c>
      <c r="S3138" s="45" t="s">
        <v>262</v>
      </c>
      <c r="T3138" s="42" t="str">
        <f>VLOOKUP(Tabla1[[#This Row],[AREA]],Hoja1!A:B,2,FALSE)</f>
        <v>11. Salud pública y seguridad ciudadana</v>
      </c>
      <c r="U3138" s="45" t="s">
        <v>118</v>
      </c>
      <c r="V3138" s="42" t="str">
        <f>VLOOKUP(Tabla1[[#This Row],[PROGRAMA]],Hoja1!A:B,2,FALSE)</f>
        <v>1621. Recogida de residuos</v>
      </c>
      <c r="W3138" s="45">
        <v>21</v>
      </c>
      <c r="X3138" s="45">
        <v>214</v>
      </c>
    </row>
    <row r="3139" spans="1:24" x14ac:dyDescent="0.25">
      <c r="A3139" s="58">
        <v>220260021560</v>
      </c>
      <c r="B3139" s="59" t="s">
        <v>485</v>
      </c>
      <c r="C3139" s="60">
        <v>46178</v>
      </c>
      <c r="D3139" s="58">
        <v>22026000691</v>
      </c>
      <c r="E3139" s="59" t="s">
        <v>971</v>
      </c>
      <c r="F3139" s="61">
        <v>304.81</v>
      </c>
      <c r="G3139" s="59" t="s">
        <v>2613</v>
      </c>
      <c r="H3139" s="59" t="s">
        <v>4563</v>
      </c>
      <c r="I3139" s="62">
        <v>300</v>
      </c>
      <c r="J3139" s="59" t="s">
        <v>455</v>
      </c>
      <c r="K3139" s="59" t="s">
        <v>455</v>
      </c>
      <c r="L3139" s="59" t="s">
        <v>456</v>
      </c>
      <c r="M3139" s="59" t="s">
        <v>457</v>
      </c>
      <c r="N3139" s="59" t="s">
        <v>458</v>
      </c>
      <c r="O3139" s="65" t="s">
        <v>280</v>
      </c>
      <c r="P3139" s="65" t="s">
        <v>3366</v>
      </c>
      <c r="Q3139" s="45" t="s">
        <v>396</v>
      </c>
      <c r="R3139" s="32" t="s">
        <v>231</v>
      </c>
      <c r="S3139" s="45" t="s">
        <v>262</v>
      </c>
      <c r="T3139" s="42" t="str">
        <f>VLOOKUP(Tabla1[[#This Row],[AREA]],Hoja1!A:B,2,FALSE)</f>
        <v>11. Salud pública y seguridad ciudadana</v>
      </c>
      <c r="U3139" s="45" t="s">
        <v>118</v>
      </c>
      <c r="V3139" s="42" t="str">
        <f>VLOOKUP(Tabla1[[#This Row],[PROGRAMA]],Hoja1!A:B,2,FALSE)</f>
        <v>1621. Recogida de residuos</v>
      </c>
      <c r="W3139" s="45">
        <v>21</v>
      </c>
      <c r="X3139" s="45">
        <v>214</v>
      </c>
    </row>
    <row r="3140" spans="1:24" x14ac:dyDescent="0.25">
      <c r="A3140" s="58">
        <v>220260021562</v>
      </c>
      <c r="B3140" s="59" t="s">
        <v>485</v>
      </c>
      <c r="C3140" s="60">
        <v>46178</v>
      </c>
      <c r="D3140" s="58">
        <v>22026000691</v>
      </c>
      <c r="E3140" s="59" t="s">
        <v>971</v>
      </c>
      <c r="F3140" s="61">
        <v>3174.12</v>
      </c>
      <c r="G3140" s="59" t="s">
        <v>3009</v>
      </c>
      <c r="H3140" s="59" t="s">
        <v>4564</v>
      </c>
      <c r="I3140" s="62">
        <v>300</v>
      </c>
      <c r="J3140" s="59" t="s">
        <v>455</v>
      </c>
      <c r="K3140" s="59" t="s">
        <v>455</v>
      </c>
      <c r="L3140" s="59" t="s">
        <v>456</v>
      </c>
      <c r="M3140" s="59" t="s">
        <v>457</v>
      </c>
      <c r="N3140" s="59" t="s">
        <v>458</v>
      </c>
      <c r="O3140" s="65" t="s">
        <v>280</v>
      </c>
      <c r="P3140" s="65" t="s">
        <v>3366</v>
      </c>
      <c r="Q3140" s="45" t="s">
        <v>396</v>
      </c>
      <c r="R3140" s="32" t="s">
        <v>231</v>
      </c>
      <c r="S3140" s="45" t="s">
        <v>262</v>
      </c>
      <c r="T3140" s="42" t="str">
        <f>VLOOKUP(Tabla1[[#This Row],[AREA]],Hoja1!A:B,2,FALSE)</f>
        <v>11. Salud pública y seguridad ciudadana</v>
      </c>
      <c r="U3140" s="45" t="s">
        <v>118</v>
      </c>
      <c r="V3140" s="42" t="str">
        <f>VLOOKUP(Tabla1[[#This Row],[PROGRAMA]],Hoja1!A:B,2,FALSE)</f>
        <v>1621. Recogida de residuos</v>
      </c>
      <c r="W3140" s="45">
        <v>21</v>
      </c>
      <c r="X3140" s="45">
        <v>214</v>
      </c>
    </row>
    <row r="3141" spans="1:24" x14ac:dyDescent="0.25">
      <c r="A3141" s="58">
        <v>220260021564</v>
      </c>
      <c r="B3141" s="59" t="s">
        <v>485</v>
      </c>
      <c r="C3141" s="60">
        <v>46178</v>
      </c>
      <c r="D3141" s="58">
        <v>22026000691</v>
      </c>
      <c r="E3141" s="59" t="s">
        <v>971</v>
      </c>
      <c r="F3141" s="61">
        <v>3464.28</v>
      </c>
      <c r="G3141" s="59" t="s">
        <v>3009</v>
      </c>
      <c r="H3141" s="59" t="s">
        <v>4565</v>
      </c>
      <c r="I3141" s="62">
        <v>300</v>
      </c>
      <c r="J3141" s="59" t="s">
        <v>455</v>
      </c>
      <c r="K3141" s="59" t="s">
        <v>455</v>
      </c>
      <c r="L3141" s="59" t="s">
        <v>456</v>
      </c>
      <c r="M3141" s="59" t="s">
        <v>457</v>
      </c>
      <c r="N3141" s="59" t="s">
        <v>458</v>
      </c>
      <c r="O3141" s="65" t="s">
        <v>280</v>
      </c>
      <c r="P3141" s="65" t="s">
        <v>3366</v>
      </c>
      <c r="Q3141" s="45" t="s">
        <v>396</v>
      </c>
      <c r="R3141" s="32" t="s">
        <v>231</v>
      </c>
      <c r="S3141" s="45" t="s">
        <v>262</v>
      </c>
      <c r="T3141" s="42" t="str">
        <f>VLOOKUP(Tabla1[[#This Row],[AREA]],Hoja1!A:B,2,FALSE)</f>
        <v>11. Salud pública y seguridad ciudadana</v>
      </c>
      <c r="U3141" s="45" t="s">
        <v>118</v>
      </c>
      <c r="V3141" s="42" t="str">
        <f>VLOOKUP(Tabla1[[#This Row],[PROGRAMA]],Hoja1!A:B,2,FALSE)</f>
        <v>1621. Recogida de residuos</v>
      </c>
      <c r="W3141" s="45">
        <v>21</v>
      </c>
      <c r="X3141" s="45">
        <v>214</v>
      </c>
    </row>
    <row r="3142" spans="1:24" x14ac:dyDescent="0.25">
      <c r="A3142" s="58">
        <v>220260021566</v>
      </c>
      <c r="B3142" s="59" t="s">
        <v>485</v>
      </c>
      <c r="C3142" s="60">
        <v>46178</v>
      </c>
      <c r="D3142" s="58">
        <v>22026000692</v>
      </c>
      <c r="E3142" s="59" t="s">
        <v>808</v>
      </c>
      <c r="F3142" s="61">
        <v>2636.08</v>
      </c>
      <c r="G3142" s="59" t="s">
        <v>3009</v>
      </c>
      <c r="H3142" s="59" t="s">
        <v>4566</v>
      </c>
      <c r="I3142" s="62">
        <v>300</v>
      </c>
      <c r="J3142" s="59" t="s">
        <v>455</v>
      </c>
      <c r="K3142" s="59" t="s">
        <v>455</v>
      </c>
      <c r="L3142" s="59" t="s">
        <v>456</v>
      </c>
      <c r="M3142" s="59" t="s">
        <v>457</v>
      </c>
      <c r="N3142" s="59" t="s">
        <v>458</v>
      </c>
      <c r="O3142" s="65" t="s">
        <v>280</v>
      </c>
      <c r="P3142" s="65" t="s">
        <v>3366</v>
      </c>
      <c r="Q3142" s="45" t="s">
        <v>396</v>
      </c>
      <c r="R3142" s="32" t="s">
        <v>231</v>
      </c>
      <c r="S3142" s="45" t="s">
        <v>262</v>
      </c>
      <c r="T3142" s="42" t="str">
        <f>VLOOKUP(Tabla1[[#This Row],[AREA]],Hoja1!A:B,2,FALSE)</f>
        <v>11. Salud pública y seguridad ciudadana</v>
      </c>
      <c r="U3142" s="45" t="s">
        <v>121</v>
      </c>
      <c r="V3142" s="42" t="str">
        <f>VLOOKUP(Tabla1[[#This Row],[PROGRAMA]],Hoja1!A:B,2,FALSE)</f>
        <v>1631. Limpieza viaria</v>
      </c>
      <c r="W3142" s="45">
        <v>21</v>
      </c>
      <c r="X3142" s="45">
        <v>214</v>
      </c>
    </row>
    <row r="3143" spans="1:24" x14ac:dyDescent="0.25">
      <c r="A3143" s="58">
        <v>220260021568</v>
      </c>
      <c r="B3143" s="59" t="s">
        <v>485</v>
      </c>
      <c r="C3143" s="60">
        <v>46178</v>
      </c>
      <c r="D3143" s="58">
        <v>22026000422</v>
      </c>
      <c r="E3143" s="59" t="s">
        <v>2707</v>
      </c>
      <c r="F3143" s="61">
        <v>24.2</v>
      </c>
      <c r="G3143" s="59" t="s">
        <v>910</v>
      </c>
      <c r="H3143" s="59" t="s">
        <v>2708</v>
      </c>
      <c r="I3143" s="62">
        <v>300</v>
      </c>
      <c r="J3143" s="59" t="s">
        <v>455</v>
      </c>
      <c r="K3143" s="59" t="s">
        <v>455</v>
      </c>
      <c r="L3143" s="59" t="s">
        <v>473</v>
      </c>
      <c r="M3143" s="59" t="s">
        <v>457</v>
      </c>
      <c r="N3143" s="59" t="s">
        <v>458</v>
      </c>
      <c r="O3143" s="65" t="s">
        <v>280</v>
      </c>
      <c r="P3143" s="65" t="s">
        <v>3366</v>
      </c>
      <c r="Q3143" s="45" t="s">
        <v>396</v>
      </c>
      <c r="R3143" s="32" t="s">
        <v>231</v>
      </c>
      <c r="S3143" s="45" t="s">
        <v>262</v>
      </c>
      <c r="T3143" s="42" t="str">
        <f>VLOOKUP(Tabla1[[#This Row],[AREA]],Hoja1!A:B,2,FALSE)</f>
        <v>11. Salud pública y seguridad ciudadana</v>
      </c>
      <c r="U3143" s="45" t="s">
        <v>118</v>
      </c>
      <c r="V3143" s="42" t="str">
        <f>VLOOKUP(Tabla1[[#This Row],[PROGRAMA]],Hoja1!A:B,2,FALSE)</f>
        <v>1621. Recogida de residuos</v>
      </c>
      <c r="W3143" s="45">
        <v>22</v>
      </c>
      <c r="X3143" s="45">
        <v>22199</v>
      </c>
    </row>
    <row r="3144" spans="1:24" x14ac:dyDescent="0.25">
      <c r="A3144" s="58">
        <v>220260021570</v>
      </c>
      <c r="B3144" s="59" t="s">
        <v>485</v>
      </c>
      <c r="C3144" s="60">
        <v>46178</v>
      </c>
      <c r="D3144" s="58">
        <v>22026002380</v>
      </c>
      <c r="E3144" s="59" t="s">
        <v>2717</v>
      </c>
      <c r="F3144" s="61">
        <v>118.71</v>
      </c>
      <c r="G3144" s="59" t="s">
        <v>2267</v>
      </c>
      <c r="H3144" s="59" t="s">
        <v>4567</v>
      </c>
      <c r="I3144" s="62">
        <v>300</v>
      </c>
      <c r="J3144" s="59" t="s">
        <v>455</v>
      </c>
      <c r="K3144" s="59" t="s">
        <v>455</v>
      </c>
      <c r="L3144" s="59" t="s">
        <v>473</v>
      </c>
      <c r="M3144" s="59" t="s">
        <v>457</v>
      </c>
      <c r="N3144" s="59" t="s">
        <v>458</v>
      </c>
      <c r="O3144" s="65" t="s">
        <v>280</v>
      </c>
      <c r="P3144" s="65" t="s">
        <v>3366</v>
      </c>
      <c r="Q3144" s="45" t="s">
        <v>396</v>
      </c>
      <c r="R3144" s="32" t="s">
        <v>231</v>
      </c>
      <c r="S3144" s="45" t="s">
        <v>66</v>
      </c>
      <c r="T3144" s="42" t="str">
        <f>VLOOKUP(Tabla1[[#This Row],[AREA]],Hoja1!A:B,2,FALSE)</f>
        <v>01. Alcaldía</v>
      </c>
      <c r="U3144" s="45" t="s">
        <v>188</v>
      </c>
      <c r="V3144" s="42" t="str">
        <f>VLOOKUP(Tabla1[[#This Row],[PROGRAMA]],Hoja1!A:B,2,FALSE)</f>
        <v>9206. Archivo municipal</v>
      </c>
      <c r="W3144" s="45">
        <v>22</v>
      </c>
      <c r="X3144" s="45">
        <v>22199</v>
      </c>
    </row>
    <row r="3145" spans="1:24" x14ac:dyDescent="0.25">
      <c r="A3145" s="58">
        <v>220260021572</v>
      </c>
      <c r="B3145" s="59" t="s">
        <v>485</v>
      </c>
      <c r="C3145" s="60">
        <v>46178</v>
      </c>
      <c r="D3145" s="58">
        <v>22026000868</v>
      </c>
      <c r="E3145" s="59" t="s">
        <v>1199</v>
      </c>
      <c r="F3145" s="61">
        <v>2307.83</v>
      </c>
      <c r="G3145" s="59" t="s">
        <v>2855</v>
      </c>
      <c r="H3145" s="59" t="s">
        <v>4568</v>
      </c>
      <c r="I3145" s="62">
        <v>300</v>
      </c>
      <c r="J3145" s="59" t="s">
        <v>455</v>
      </c>
      <c r="K3145" s="59" t="s">
        <v>455</v>
      </c>
      <c r="L3145" s="59" t="s">
        <v>473</v>
      </c>
      <c r="M3145" s="59" t="s">
        <v>457</v>
      </c>
      <c r="N3145" s="59" t="s">
        <v>458</v>
      </c>
      <c r="O3145" s="65" t="s">
        <v>280</v>
      </c>
      <c r="P3145" s="65" t="s">
        <v>3366</v>
      </c>
      <c r="Q3145" s="45" t="s">
        <v>396</v>
      </c>
      <c r="R3145" s="32" t="s">
        <v>231</v>
      </c>
      <c r="S3145" s="45" t="s">
        <v>68</v>
      </c>
      <c r="T3145" s="42" t="str">
        <f>VLOOKUP(Tabla1[[#This Row],[AREA]],Hoja1!A:B,2,FALSE)</f>
        <v>02. Urbanismo y vivienda</v>
      </c>
      <c r="U3145" s="45" t="s">
        <v>197</v>
      </c>
      <c r="V3145" s="42" t="str">
        <f>VLOOKUP(Tabla1[[#This Row],[PROGRAMA]],Hoja1!A:B,2,FALSE)</f>
        <v>9332. Mantenimiento de edificios e instalaciones municipales</v>
      </c>
      <c r="W3145" s="45">
        <v>21</v>
      </c>
      <c r="X3145" s="45">
        <v>212</v>
      </c>
    </row>
    <row r="3146" spans="1:24" x14ac:dyDescent="0.25">
      <c r="A3146" s="58">
        <v>220260021574</v>
      </c>
      <c r="B3146" s="59" t="s">
        <v>485</v>
      </c>
      <c r="C3146" s="60">
        <v>46178</v>
      </c>
      <c r="D3146" s="58">
        <v>22026000866</v>
      </c>
      <c r="E3146" s="59" t="s">
        <v>2854</v>
      </c>
      <c r="F3146" s="61">
        <v>973</v>
      </c>
      <c r="G3146" s="59" t="s">
        <v>1345</v>
      </c>
      <c r="H3146" s="59" t="s">
        <v>4569</v>
      </c>
      <c r="I3146" s="62">
        <v>300</v>
      </c>
      <c r="J3146" s="59" t="s">
        <v>455</v>
      </c>
      <c r="K3146" s="59" t="s">
        <v>455</v>
      </c>
      <c r="L3146" s="59" t="s">
        <v>456</v>
      </c>
      <c r="M3146" s="59" t="s">
        <v>457</v>
      </c>
      <c r="N3146" s="59" t="s">
        <v>458</v>
      </c>
      <c r="O3146" s="65" t="s">
        <v>280</v>
      </c>
      <c r="P3146" s="65" t="s">
        <v>3366</v>
      </c>
      <c r="Q3146" s="45" t="s">
        <v>396</v>
      </c>
      <c r="R3146" s="32" t="s">
        <v>231</v>
      </c>
      <c r="S3146" s="45" t="s">
        <v>68</v>
      </c>
      <c r="T3146" s="42" t="str">
        <f>VLOOKUP(Tabla1[[#This Row],[AREA]],Hoja1!A:B,2,FALSE)</f>
        <v>02. Urbanismo y vivienda</v>
      </c>
      <c r="U3146" s="45" t="s">
        <v>197</v>
      </c>
      <c r="V3146" s="42" t="str">
        <f>VLOOKUP(Tabla1[[#This Row],[PROGRAMA]],Hoja1!A:B,2,FALSE)</f>
        <v>9332. Mantenimiento de edificios e instalaciones municipales</v>
      </c>
      <c r="W3146" s="45">
        <v>21</v>
      </c>
      <c r="X3146" s="45">
        <v>214</v>
      </c>
    </row>
    <row r="3147" spans="1:24" x14ac:dyDescent="0.25">
      <c r="A3147" s="58">
        <v>220260021576</v>
      </c>
      <c r="B3147" s="59" t="s">
        <v>485</v>
      </c>
      <c r="C3147" s="60">
        <v>46178</v>
      </c>
      <c r="D3147" s="58">
        <v>22026000868</v>
      </c>
      <c r="E3147" s="59" t="s">
        <v>1199</v>
      </c>
      <c r="F3147" s="61">
        <v>13.42</v>
      </c>
      <c r="G3147" s="59" t="s">
        <v>2335</v>
      </c>
      <c r="H3147" s="59" t="s">
        <v>4570</v>
      </c>
      <c r="I3147" s="62">
        <v>300</v>
      </c>
      <c r="J3147" s="59" t="s">
        <v>455</v>
      </c>
      <c r="K3147" s="59" t="s">
        <v>455</v>
      </c>
      <c r="L3147" s="59" t="s">
        <v>473</v>
      </c>
      <c r="M3147" s="59" t="s">
        <v>457</v>
      </c>
      <c r="N3147" s="59" t="s">
        <v>458</v>
      </c>
      <c r="O3147" s="65" t="s">
        <v>280</v>
      </c>
      <c r="P3147" s="65" t="s">
        <v>3366</v>
      </c>
      <c r="Q3147" s="45" t="s">
        <v>396</v>
      </c>
      <c r="R3147" s="32" t="s">
        <v>231</v>
      </c>
      <c r="S3147" s="45" t="s">
        <v>68</v>
      </c>
      <c r="T3147" s="42" t="str">
        <f>VLOOKUP(Tabla1[[#This Row],[AREA]],Hoja1!A:B,2,FALSE)</f>
        <v>02. Urbanismo y vivienda</v>
      </c>
      <c r="U3147" s="45" t="s">
        <v>197</v>
      </c>
      <c r="V3147" s="42" t="str">
        <f>VLOOKUP(Tabla1[[#This Row],[PROGRAMA]],Hoja1!A:B,2,FALSE)</f>
        <v>9332. Mantenimiento de edificios e instalaciones municipales</v>
      </c>
      <c r="W3147" s="45">
        <v>21</v>
      </c>
      <c r="X3147" s="45">
        <v>212</v>
      </c>
    </row>
    <row r="3148" spans="1:24" x14ac:dyDescent="0.25">
      <c r="A3148" s="58">
        <v>220260021578</v>
      </c>
      <c r="B3148" s="59" t="s">
        <v>485</v>
      </c>
      <c r="C3148" s="60">
        <v>46178</v>
      </c>
      <c r="D3148" s="58">
        <v>22026000868</v>
      </c>
      <c r="E3148" s="59" t="s">
        <v>1199</v>
      </c>
      <c r="F3148" s="61">
        <v>12.18</v>
      </c>
      <c r="G3148" s="59" t="s">
        <v>2335</v>
      </c>
      <c r="H3148" s="59" t="s">
        <v>4571</v>
      </c>
      <c r="I3148" s="62">
        <v>300</v>
      </c>
      <c r="J3148" s="59" t="s">
        <v>455</v>
      </c>
      <c r="K3148" s="59" t="s">
        <v>455</v>
      </c>
      <c r="L3148" s="59" t="s">
        <v>473</v>
      </c>
      <c r="M3148" s="59" t="s">
        <v>457</v>
      </c>
      <c r="N3148" s="59" t="s">
        <v>458</v>
      </c>
      <c r="O3148" s="65" t="s">
        <v>280</v>
      </c>
      <c r="P3148" s="65" t="s">
        <v>3366</v>
      </c>
      <c r="Q3148" s="45" t="s">
        <v>396</v>
      </c>
      <c r="R3148" s="32" t="s">
        <v>231</v>
      </c>
      <c r="S3148" s="45" t="s">
        <v>68</v>
      </c>
      <c r="T3148" s="42" t="str">
        <f>VLOOKUP(Tabla1[[#This Row],[AREA]],Hoja1!A:B,2,FALSE)</f>
        <v>02. Urbanismo y vivienda</v>
      </c>
      <c r="U3148" s="45" t="s">
        <v>197</v>
      </c>
      <c r="V3148" s="42" t="str">
        <f>VLOOKUP(Tabla1[[#This Row],[PROGRAMA]],Hoja1!A:B,2,FALSE)</f>
        <v>9332. Mantenimiento de edificios e instalaciones municipales</v>
      </c>
      <c r="W3148" s="45">
        <v>21</v>
      </c>
      <c r="X3148" s="45">
        <v>212</v>
      </c>
    </row>
    <row r="3149" spans="1:24" x14ac:dyDescent="0.25">
      <c r="A3149" s="58">
        <v>220260021580</v>
      </c>
      <c r="B3149" s="59" t="s">
        <v>485</v>
      </c>
      <c r="C3149" s="60">
        <v>46178</v>
      </c>
      <c r="D3149" s="58">
        <v>22026000868</v>
      </c>
      <c r="E3149" s="59" t="s">
        <v>1199</v>
      </c>
      <c r="F3149" s="61">
        <v>121.97</v>
      </c>
      <c r="G3149" s="59" t="s">
        <v>2335</v>
      </c>
      <c r="H3149" s="59" t="s">
        <v>2340</v>
      </c>
      <c r="I3149" s="62">
        <v>300</v>
      </c>
      <c r="J3149" s="59" t="s">
        <v>455</v>
      </c>
      <c r="K3149" s="59" t="s">
        <v>455</v>
      </c>
      <c r="L3149" s="59" t="s">
        <v>473</v>
      </c>
      <c r="M3149" s="59" t="s">
        <v>457</v>
      </c>
      <c r="N3149" s="59" t="s">
        <v>458</v>
      </c>
      <c r="O3149" s="65" t="s">
        <v>280</v>
      </c>
      <c r="P3149" s="65" t="s">
        <v>3366</v>
      </c>
      <c r="Q3149" s="45" t="s">
        <v>396</v>
      </c>
      <c r="R3149" s="32" t="s">
        <v>231</v>
      </c>
      <c r="S3149" s="45" t="s">
        <v>68</v>
      </c>
      <c r="T3149" s="42" t="str">
        <f>VLOOKUP(Tabla1[[#This Row],[AREA]],Hoja1!A:B,2,FALSE)</f>
        <v>02. Urbanismo y vivienda</v>
      </c>
      <c r="U3149" s="45" t="s">
        <v>197</v>
      </c>
      <c r="V3149" s="42" t="str">
        <f>VLOOKUP(Tabla1[[#This Row],[PROGRAMA]],Hoja1!A:B,2,FALSE)</f>
        <v>9332. Mantenimiento de edificios e instalaciones municipales</v>
      </c>
      <c r="W3149" s="45">
        <v>21</v>
      </c>
      <c r="X3149" s="45">
        <v>212</v>
      </c>
    </row>
    <row r="3150" spans="1:24" x14ac:dyDescent="0.25">
      <c r="A3150" s="58">
        <v>220260021582</v>
      </c>
      <c r="B3150" s="59" t="s">
        <v>485</v>
      </c>
      <c r="C3150" s="60">
        <v>46178</v>
      </c>
      <c r="D3150" s="58">
        <v>22026000868</v>
      </c>
      <c r="E3150" s="59" t="s">
        <v>1199</v>
      </c>
      <c r="F3150" s="61">
        <v>32.94</v>
      </c>
      <c r="G3150" s="59" t="s">
        <v>2335</v>
      </c>
      <c r="H3150" s="59" t="s">
        <v>4570</v>
      </c>
      <c r="I3150" s="62">
        <v>300</v>
      </c>
      <c r="J3150" s="59" t="s">
        <v>455</v>
      </c>
      <c r="K3150" s="59" t="s">
        <v>455</v>
      </c>
      <c r="L3150" s="59" t="s">
        <v>473</v>
      </c>
      <c r="M3150" s="59" t="s">
        <v>457</v>
      </c>
      <c r="N3150" s="59" t="s">
        <v>458</v>
      </c>
      <c r="O3150" s="65" t="s">
        <v>280</v>
      </c>
      <c r="P3150" s="65" t="s">
        <v>3366</v>
      </c>
      <c r="Q3150" s="45" t="s">
        <v>396</v>
      </c>
      <c r="R3150" s="32" t="s">
        <v>231</v>
      </c>
      <c r="S3150" s="45" t="s">
        <v>68</v>
      </c>
      <c r="T3150" s="42" t="str">
        <f>VLOOKUP(Tabla1[[#This Row],[AREA]],Hoja1!A:B,2,FALSE)</f>
        <v>02. Urbanismo y vivienda</v>
      </c>
      <c r="U3150" s="45" t="s">
        <v>197</v>
      </c>
      <c r="V3150" s="42" t="str">
        <f>VLOOKUP(Tabla1[[#This Row],[PROGRAMA]],Hoja1!A:B,2,FALSE)</f>
        <v>9332. Mantenimiento de edificios e instalaciones municipales</v>
      </c>
      <c r="W3150" s="45">
        <v>21</v>
      </c>
      <c r="X3150" s="45">
        <v>212</v>
      </c>
    </row>
    <row r="3151" spans="1:24" x14ac:dyDescent="0.25">
      <c r="A3151" s="58">
        <v>220260021584</v>
      </c>
      <c r="B3151" s="59" t="s">
        <v>485</v>
      </c>
      <c r="C3151" s="60">
        <v>46178</v>
      </c>
      <c r="D3151" s="58">
        <v>22026000868</v>
      </c>
      <c r="E3151" s="59" t="s">
        <v>1199</v>
      </c>
      <c r="F3151" s="61">
        <v>9</v>
      </c>
      <c r="G3151" s="59" t="s">
        <v>2335</v>
      </c>
      <c r="H3151" s="59" t="s">
        <v>4572</v>
      </c>
      <c r="I3151" s="62">
        <v>300</v>
      </c>
      <c r="J3151" s="59" t="s">
        <v>455</v>
      </c>
      <c r="K3151" s="59" t="s">
        <v>455</v>
      </c>
      <c r="L3151" s="59" t="s">
        <v>473</v>
      </c>
      <c r="M3151" s="59" t="s">
        <v>457</v>
      </c>
      <c r="N3151" s="59" t="s">
        <v>458</v>
      </c>
      <c r="O3151" s="65" t="s">
        <v>280</v>
      </c>
      <c r="P3151" s="65" t="s">
        <v>3366</v>
      </c>
      <c r="Q3151" s="45" t="s">
        <v>396</v>
      </c>
      <c r="R3151" s="32" t="s">
        <v>231</v>
      </c>
      <c r="S3151" s="45" t="s">
        <v>68</v>
      </c>
      <c r="T3151" s="42" t="str">
        <f>VLOOKUP(Tabla1[[#This Row],[AREA]],Hoja1!A:B,2,FALSE)</f>
        <v>02. Urbanismo y vivienda</v>
      </c>
      <c r="U3151" s="45" t="s">
        <v>197</v>
      </c>
      <c r="V3151" s="42" t="str">
        <f>VLOOKUP(Tabla1[[#This Row],[PROGRAMA]],Hoja1!A:B,2,FALSE)</f>
        <v>9332. Mantenimiento de edificios e instalaciones municipales</v>
      </c>
      <c r="W3151" s="45">
        <v>21</v>
      </c>
      <c r="X3151" s="45">
        <v>212</v>
      </c>
    </row>
    <row r="3152" spans="1:24" x14ac:dyDescent="0.25">
      <c r="A3152" s="58">
        <v>220260021586</v>
      </c>
      <c r="B3152" s="59" t="s">
        <v>485</v>
      </c>
      <c r="C3152" s="60">
        <v>46178</v>
      </c>
      <c r="D3152" s="58">
        <v>22026000868</v>
      </c>
      <c r="E3152" s="59" t="s">
        <v>1199</v>
      </c>
      <c r="F3152" s="61">
        <v>23.1</v>
      </c>
      <c r="G3152" s="59" t="s">
        <v>2335</v>
      </c>
      <c r="H3152" s="59" t="s">
        <v>4573</v>
      </c>
      <c r="I3152" s="62">
        <v>300</v>
      </c>
      <c r="J3152" s="59" t="s">
        <v>455</v>
      </c>
      <c r="K3152" s="59" t="s">
        <v>455</v>
      </c>
      <c r="L3152" s="59" t="s">
        <v>473</v>
      </c>
      <c r="M3152" s="59" t="s">
        <v>457</v>
      </c>
      <c r="N3152" s="59" t="s">
        <v>458</v>
      </c>
      <c r="O3152" s="65" t="s">
        <v>280</v>
      </c>
      <c r="P3152" s="65" t="s">
        <v>3366</v>
      </c>
      <c r="Q3152" s="45" t="s">
        <v>396</v>
      </c>
      <c r="R3152" s="32" t="s">
        <v>231</v>
      </c>
      <c r="S3152" s="45" t="s">
        <v>68</v>
      </c>
      <c r="T3152" s="42" t="str">
        <f>VLOOKUP(Tabla1[[#This Row],[AREA]],Hoja1!A:B,2,FALSE)</f>
        <v>02. Urbanismo y vivienda</v>
      </c>
      <c r="U3152" s="45" t="s">
        <v>197</v>
      </c>
      <c r="V3152" s="42" t="str">
        <f>VLOOKUP(Tabla1[[#This Row],[PROGRAMA]],Hoja1!A:B,2,FALSE)</f>
        <v>9332. Mantenimiento de edificios e instalaciones municipales</v>
      </c>
      <c r="W3152" s="45">
        <v>21</v>
      </c>
      <c r="X3152" s="45">
        <v>212</v>
      </c>
    </row>
    <row r="3153" spans="1:24" x14ac:dyDescent="0.25">
      <c r="A3153" s="58">
        <v>220260021588</v>
      </c>
      <c r="B3153" s="59" t="s">
        <v>485</v>
      </c>
      <c r="C3153" s="60">
        <v>46178</v>
      </c>
      <c r="D3153" s="58">
        <v>22026000866</v>
      </c>
      <c r="E3153" s="59" t="s">
        <v>2854</v>
      </c>
      <c r="F3153" s="61">
        <v>89.3</v>
      </c>
      <c r="G3153" s="59" t="s">
        <v>2517</v>
      </c>
      <c r="H3153" s="59" t="s">
        <v>4574</v>
      </c>
      <c r="I3153" s="62">
        <v>300</v>
      </c>
      <c r="J3153" s="59" t="s">
        <v>455</v>
      </c>
      <c r="K3153" s="59" t="s">
        <v>455</v>
      </c>
      <c r="L3153" s="59" t="s">
        <v>473</v>
      </c>
      <c r="M3153" s="59" t="s">
        <v>457</v>
      </c>
      <c r="N3153" s="59" t="s">
        <v>458</v>
      </c>
      <c r="O3153" s="65" t="s">
        <v>280</v>
      </c>
      <c r="P3153" s="65" t="s">
        <v>3366</v>
      </c>
      <c r="Q3153" s="45" t="s">
        <v>396</v>
      </c>
      <c r="R3153" s="32" t="s">
        <v>231</v>
      </c>
      <c r="S3153" s="45" t="s">
        <v>68</v>
      </c>
      <c r="T3153" s="42" t="str">
        <f>VLOOKUP(Tabla1[[#This Row],[AREA]],Hoja1!A:B,2,FALSE)</f>
        <v>02. Urbanismo y vivienda</v>
      </c>
      <c r="U3153" s="45" t="s">
        <v>197</v>
      </c>
      <c r="V3153" s="42" t="str">
        <f>VLOOKUP(Tabla1[[#This Row],[PROGRAMA]],Hoja1!A:B,2,FALSE)</f>
        <v>9332. Mantenimiento de edificios e instalaciones municipales</v>
      </c>
      <c r="W3153" s="45">
        <v>21</v>
      </c>
      <c r="X3153" s="45">
        <v>214</v>
      </c>
    </row>
    <row r="3154" spans="1:24" x14ac:dyDescent="0.25">
      <c r="A3154" s="58">
        <v>220260021590</v>
      </c>
      <c r="B3154" s="59" t="s">
        <v>485</v>
      </c>
      <c r="C3154" s="60">
        <v>46178</v>
      </c>
      <c r="D3154" s="58">
        <v>22026000868</v>
      </c>
      <c r="E3154" s="59" t="s">
        <v>1199</v>
      </c>
      <c r="F3154" s="61">
        <v>33.49</v>
      </c>
      <c r="G3154" s="59" t="s">
        <v>1457</v>
      </c>
      <c r="H3154" s="59" t="s">
        <v>4575</v>
      </c>
      <c r="I3154" s="62">
        <v>300</v>
      </c>
      <c r="J3154" s="59" t="s">
        <v>455</v>
      </c>
      <c r="K3154" s="59" t="s">
        <v>455</v>
      </c>
      <c r="L3154" s="59" t="s">
        <v>473</v>
      </c>
      <c r="M3154" s="59" t="s">
        <v>457</v>
      </c>
      <c r="N3154" s="59" t="s">
        <v>458</v>
      </c>
      <c r="O3154" s="65" t="s">
        <v>280</v>
      </c>
      <c r="P3154" s="65" t="s">
        <v>3366</v>
      </c>
      <c r="Q3154" s="45" t="s">
        <v>396</v>
      </c>
      <c r="R3154" s="32" t="s">
        <v>231</v>
      </c>
      <c r="S3154" s="45" t="s">
        <v>68</v>
      </c>
      <c r="T3154" s="42" t="str">
        <f>VLOOKUP(Tabla1[[#This Row],[AREA]],Hoja1!A:B,2,FALSE)</f>
        <v>02. Urbanismo y vivienda</v>
      </c>
      <c r="U3154" s="45" t="s">
        <v>197</v>
      </c>
      <c r="V3154" s="42" t="str">
        <f>VLOOKUP(Tabla1[[#This Row],[PROGRAMA]],Hoja1!A:B,2,FALSE)</f>
        <v>9332. Mantenimiento de edificios e instalaciones municipales</v>
      </c>
      <c r="W3154" s="45">
        <v>21</v>
      </c>
      <c r="X3154" s="45">
        <v>212</v>
      </c>
    </row>
    <row r="3155" spans="1:24" x14ac:dyDescent="0.25">
      <c r="A3155" s="58">
        <v>220260021592</v>
      </c>
      <c r="B3155" s="59" t="s">
        <v>485</v>
      </c>
      <c r="C3155" s="60">
        <v>46178</v>
      </c>
      <c r="D3155" s="58">
        <v>22026000867</v>
      </c>
      <c r="E3155" s="59" t="s">
        <v>637</v>
      </c>
      <c r="F3155" s="61">
        <v>110.23</v>
      </c>
      <c r="G3155" s="59" t="s">
        <v>2855</v>
      </c>
      <c r="H3155" s="59" t="s">
        <v>4576</v>
      </c>
      <c r="I3155" s="62">
        <v>300</v>
      </c>
      <c r="J3155" s="59" t="s">
        <v>455</v>
      </c>
      <c r="K3155" s="59" t="s">
        <v>455</v>
      </c>
      <c r="L3155" s="59" t="s">
        <v>473</v>
      </c>
      <c r="M3155" s="59" t="s">
        <v>457</v>
      </c>
      <c r="N3155" s="59" t="s">
        <v>458</v>
      </c>
      <c r="O3155" s="65" t="s">
        <v>280</v>
      </c>
      <c r="P3155" s="65" t="s">
        <v>3366</v>
      </c>
      <c r="Q3155" s="45" t="s">
        <v>396</v>
      </c>
      <c r="R3155" s="32" t="s">
        <v>231</v>
      </c>
      <c r="S3155" s="45" t="s">
        <v>68</v>
      </c>
      <c r="T3155" s="42" t="str">
        <f>VLOOKUP(Tabla1[[#This Row],[AREA]],Hoja1!A:B,2,FALSE)</f>
        <v>02. Urbanismo y vivienda</v>
      </c>
      <c r="U3155" s="45" t="s">
        <v>197</v>
      </c>
      <c r="V3155" s="42" t="str">
        <f>VLOOKUP(Tabla1[[#This Row],[PROGRAMA]],Hoja1!A:B,2,FALSE)</f>
        <v>9332. Mantenimiento de edificios e instalaciones municipales</v>
      </c>
      <c r="W3155" s="45">
        <v>21</v>
      </c>
      <c r="X3155" s="45">
        <v>213</v>
      </c>
    </row>
    <row r="3156" spans="1:24" x14ac:dyDescent="0.25">
      <c r="A3156" s="58">
        <v>220260021594</v>
      </c>
      <c r="B3156" s="59" t="s">
        <v>485</v>
      </c>
      <c r="C3156" s="60">
        <v>46178</v>
      </c>
      <c r="D3156" s="58">
        <v>22026000867</v>
      </c>
      <c r="E3156" s="59" t="s">
        <v>637</v>
      </c>
      <c r="F3156" s="61">
        <v>2239.1799999999998</v>
      </c>
      <c r="G3156" s="59" t="s">
        <v>2855</v>
      </c>
      <c r="H3156" s="59" t="s">
        <v>4577</v>
      </c>
      <c r="I3156" s="62">
        <v>300</v>
      </c>
      <c r="J3156" s="59" t="s">
        <v>455</v>
      </c>
      <c r="K3156" s="59" t="s">
        <v>455</v>
      </c>
      <c r="L3156" s="59" t="s">
        <v>473</v>
      </c>
      <c r="M3156" s="59" t="s">
        <v>457</v>
      </c>
      <c r="N3156" s="59" t="s">
        <v>458</v>
      </c>
      <c r="O3156" s="65" t="s">
        <v>280</v>
      </c>
      <c r="P3156" s="65" t="s">
        <v>3366</v>
      </c>
      <c r="Q3156" s="45" t="s">
        <v>396</v>
      </c>
      <c r="R3156" s="32" t="s">
        <v>231</v>
      </c>
      <c r="S3156" s="45" t="s">
        <v>68</v>
      </c>
      <c r="T3156" s="42" t="str">
        <f>VLOOKUP(Tabla1[[#This Row],[AREA]],Hoja1!A:B,2,FALSE)</f>
        <v>02. Urbanismo y vivienda</v>
      </c>
      <c r="U3156" s="45" t="s">
        <v>197</v>
      </c>
      <c r="V3156" s="42" t="str">
        <f>VLOOKUP(Tabla1[[#This Row],[PROGRAMA]],Hoja1!A:B,2,FALSE)</f>
        <v>9332. Mantenimiento de edificios e instalaciones municipales</v>
      </c>
      <c r="W3156" s="45">
        <v>21</v>
      </c>
      <c r="X3156" s="45">
        <v>213</v>
      </c>
    </row>
    <row r="3157" spans="1:24" x14ac:dyDescent="0.25">
      <c r="A3157" s="58">
        <v>220260021596</v>
      </c>
      <c r="B3157" s="59" t="s">
        <v>485</v>
      </c>
      <c r="C3157" s="60">
        <v>46178</v>
      </c>
      <c r="D3157" s="58">
        <v>22026000868</v>
      </c>
      <c r="E3157" s="59" t="s">
        <v>1199</v>
      </c>
      <c r="F3157" s="61">
        <v>23.47</v>
      </c>
      <c r="G3157" s="59" t="s">
        <v>2058</v>
      </c>
      <c r="H3157" s="59" t="s">
        <v>4578</v>
      </c>
      <c r="I3157" s="62">
        <v>300</v>
      </c>
      <c r="J3157" s="59" t="s">
        <v>455</v>
      </c>
      <c r="K3157" s="59" t="s">
        <v>455</v>
      </c>
      <c r="L3157" s="59" t="s">
        <v>473</v>
      </c>
      <c r="M3157" s="59" t="s">
        <v>457</v>
      </c>
      <c r="N3157" s="59" t="s">
        <v>458</v>
      </c>
      <c r="O3157" s="65" t="s">
        <v>280</v>
      </c>
      <c r="P3157" s="65" t="s">
        <v>3366</v>
      </c>
      <c r="Q3157" s="45" t="s">
        <v>396</v>
      </c>
      <c r="R3157" s="32" t="s">
        <v>231</v>
      </c>
      <c r="S3157" s="45" t="s">
        <v>68</v>
      </c>
      <c r="T3157" s="42" t="str">
        <f>VLOOKUP(Tabla1[[#This Row],[AREA]],Hoja1!A:B,2,FALSE)</f>
        <v>02. Urbanismo y vivienda</v>
      </c>
      <c r="U3157" s="45" t="s">
        <v>197</v>
      </c>
      <c r="V3157" s="42" t="str">
        <f>VLOOKUP(Tabla1[[#This Row],[PROGRAMA]],Hoja1!A:B,2,FALSE)</f>
        <v>9332. Mantenimiento de edificios e instalaciones municipales</v>
      </c>
      <c r="W3157" s="45">
        <v>21</v>
      </c>
      <c r="X3157" s="45">
        <v>212</v>
      </c>
    </row>
    <row r="3158" spans="1:24" x14ac:dyDescent="0.25">
      <c r="A3158" s="58">
        <v>220260021598</v>
      </c>
      <c r="B3158" s="59" t="s">
        <v>485</v>
      </c>
      <c r="C3158" s="60">
        <v>46178</v>
      </c>
      <c r="D3158" s="58">
        <v>22026000943</v>
      </c>
      <c r="E3158" s="59" t="s">
        <v>507</v>
      </c>
      <c r="F3158" s="61">
        <v>225.83</v>
      </c>
      <c r="G3158" s="59" t="s">
        <v>1403</v>
      </c>
      <c r="H3158" s="59" t="s">
        <v>3050</v>
      </c>
      <c r="I3158" s="62">
        <v>300</v>
      </c>
      <c r="J3158" s="59" t="s">
        <v>455</v>
      </c>
      <c r="K3158" s="59" t="s">
        <v>455</v>
      </c>
      <c r="L3158" s="59" t="s">
        <v>473</v>
      </c>
      <c r="M3158" s="59" t="s">
        <v>457</v>
      </c>
      <c r="N3158" s="59" t="s">
        <v>458</v>
      </c>
      <c r="O3158" s="65" t="s">
        <v>280</v>
      </c>
      <c r="P3158" s="65" t="s">
        <v>3366</v>
      </c>
      <c r="Q3158" s="45" t="s">
        <v>396</v>
      </c>
      <c r="R3158" s="32" t="s">
        <v>231</v>
      </c>
      <c r="S3158" s="45" t="s">
        <v>71</v>
      </c>
      <c r="T3158" s="42" t="str">
        <f>VLOOKUP(Tabla1[[#This Row],[AREA]],Hoja1!A:B,2,FALSE)</f>
        <v>06. Educación y cultura</v>
      </c>
      <c r="U3158" s="45" t="s">
        <v>147</v>
      </c>
      <c r="V3158" s="42" t="str">
        <f>VLOOKUP(Tabla1[[#This Row],[PROGRAMA]],Hoja1!A:B,2,FALSE)</f>
        <v>3232. Conservación y mantenimiento centros educación infantil y primaria</v>
      </c>
      <c r="W3158" s="45">
        <v>21</v>
      </c>
      <c r="X3158" s="45">
        <v>212</v>
      </c>
    </row>
    <row r="3159" spans="1:24" x14ac:dyDescent="0.25">
      <c r="A3159" s="58">
        <v>220260021600</v>
      </c>
      <c r="B3159" s="59" t="s">
        <v>485</v>
      </c>
      <c r="C3159" s="60">
        <v>46178</v>
      </c>
      <c r="D3159" s="58">
        <v>22026000943</v>
      </c>
      <c r="E3159" s="59" t="s">
        <v>507</v>
      </c>
      <c r="F3159" s="61">
        <v>67.400000000000006</v>
      </c>
      <c r="G3159" s="59" t="s">
        <v>1403</v>
      </c>
      <c r="H3159" s="59" t="s">
        <v>4579</v>
      </c>
      <c r="I3159" s="62">
        <v>300</v>
      </c>
      <c r="J3159" s="59" t="s">
        <v>455</v>
      </c>
      <c r="K3159" s="59" t="s">
        <v>455</v>
      </c>
      <c r="L3159" s="59" t="s">
        <v>473</v>
      </c>
      <c r="M3159" s="59" t="s">
        <v>457</v>
      </c>
      <c r="N3159" s="59" t="s">
        <v>458</v>
      </c>
      <c r="O3159" s="65" t="s">
        <v>280</v>
      </c>
      <c r="P3159" s="65" t="s">
        <v>3366</v>
      </c>
      <c r="Q3159" s="45" t="s">
        <v>396</v>
      </c>
      <c r="R3159" s="32" t="s">
        <v>231</v>
      </c>
      <c r="S3159" s="45" t="s">
        <v>71</v>
      </c>
      <c r="T3159" s="42" t="str">
        <f>VLOOKUP(Tabla1[[#This Row],[AREA]],Hoja1!A:B,2,FALSE)</f>
        <v>06. Educación y cultura</v>
      </c>
      <c r="U3159" s="45" t="s">
        <v>147</v>
      </c>
      <c r="V3159" s="42" t="str">
        <f>VLOOKUP(Tabla1[[#This Row],[PROGRAMA]],Hoja1!A:B,2,FALSE)</f>
        <v>3232. Conservación y mantenimiento centros educación infantil y primaria</v>
      </c>
      <c r="W3159" s="45">
        <v>21</v>
      </c>
      <c r="X3159" s="45">
        <v>212</v>
      </c>
    </row>
    <row r="3160" spans="1:24" x14ac:dyDescent="0.25">
      <c r="A3160" s="58">
        <v>220260021602</v>
      </c>
      <c r="B3160" s="59" t="s">
        <v>485</v>
      </c>
      <c r="C3160" s="60">
        <v>46178</v>
      </c>
      <c r="D3160" s="58">
        <v>22026000943</v>
      </c>
      <c r="E3160" s="59" t="s">
        <v>507</v>
      </c>
      <c r="F3160" s="61">
        <v>384.85</v>
      </c>
      <c r="G3160" s="59" t="s">
        <v>910</v>
      </c>
      <c r="H3160" s="59" t="s">
        <v>2354</v>
      </c>
      <c r="I3160" s="62">
        <v>300</v>
      </c>
      <c r="J3160" s="59" t="s">
        <v>455</v>
      </c>
      <c r="K3160" s="59" t="s">
        <v>455</v>
      </c>
      <c r="L3160" s="59" t="s">
        <v>473</v>
      </c>
      <c r="M3160" s="59" t="s">
        <v>457</v>
      </c>
      <c r="N3160" s="59" t="s">
        <v>458</v>
      </c>
      <c r="O3160" s="65" t="s">
        <v>280</v>
      </c>
      <c r="P3160" s="65" t="s">
        <v>3366</v>
      </c>
      <c r="Q3160" s="45" t="s">
        <v>396</v>
      </c>
      <c r="R3160" s="32" t="s">
        <v>231</v>
      </c>
      <c r="S3160" s="45" t="s">
        <v>71</v>
      </c>
      <c r="T3160" s="42" t="str">
        <f>VLOOKUP(Tabla1[[#This Row],[AREA]],Hoja1!A:B,2,FALSE)</f>
        <v>06. Educación y cultura</v>
      </c>
      <c r="U3160" s="45" t="s">
        <v>147</v>
      </c>
      <c r="V3160" s="42" t="str">
        <f>VLOOKUP(Tabla1[[#This Row],[PROGRAMA]],Hoja1!A:B,2,FALSE)</f>
        <v>3232. Conservación y mantenimiento centros educación infantil y primaria</v>
      </c>
      <c r="W3160" s="45">
        <v>21</v>
      </c>
      <c r="X3160" s="45">
        <v>212</v>
      </c>
    </row>
    <row r="3161" spans="1:24" x14ac:dyDescent="0.25">
      <c r="A3161" s="58">
        <v>220260021604</v>
      </c>
      <c r="B3161" s="59" t="s">
        <v>485</v>
      </c>
      <c r="C3161" s="60">
        <v>46178</v>
      </c>
      <c r="D3161" s="58">
        <v>22026000436</v>
      </c>
      <c r="E3161" s="59" t="s">
        <v>535</v>
      </c>
      <c r="F3161" s="61">
        <v>152.58000000000001</v>
      </c>
      <c r="G3161" s="59" t="s">
        <v>2001</v>
      </c>
      <c r="H3161" s="59" t="s">
        <v>4580</v>
      </c>
      <c r="I3161" s="62">
        <v>300</v>
      </c>
      <c r="J3161" s="59" t="s">
        <v>455</v>
      </c>
      <c r="K3161" s="59" t="s">
        <v>455</v>
      </c>
      <c r="L3161" s="59" t="s">
        <v>473</v>
      </c>
      <c r="M3161" s="59" t="s">
        <v>457</v>
      </c>
      <c r="N3161" s="59" t="s">
        <v>458</v>
      </c>
      <c r="O3161" s="65" t="s">
        <v>280</v>
      </c>
      <c r="P3161" s="65" t="s">
        <v>3366</v>
      </c>
      <c r="Q3161" s="45" t="s">
        <v>396</v>
      </c>
      <c r="R3161" s="32" t="s">
        <v>231</v>
      </c>
      <c r="S3161" s="45" t="s">
        <v>69</v>
      </c>
      <c r="T3161" s="42" t="str">
        <f>VLOOKUP(Tabla1[[#This Row],[AREA]],Hoja1!A:B,2,FALSE)</f>
        <v>03. Participación ciudadana y deportes</v>
      </c>
      <c r="U3161" s="45" t="s">
        <v>192</v>
      </c>
      <c r="V3161" s="42" t="str">
        <f>VLOOKUP(Tabla1[[#This Row],[PROGRAMA]],Hoja1!A:B,2,FALSE)</f>
        <v>9241. Participación ciudadana</v>
      </c>
      <c r="W3161" s="45">
        <v>21</v>
      </c>
      <c r="X3161" s="45">
        <v>212</v>
      </c>
    </row>
    <row r="3162" spans="1:24" x14ac:dyDescent="0.25">
      <c r="A3162" s="58">
        <v>220260021606</v>
      </c>
      <c r="B3162" s="59" t="s">
        <v>485</v>
      </c>
      <c r="C3162" s="60">
        <v>46178</v>
      </c>
      <c r="D3162" s="58">
        <v>22026001176</v>
      </c>
      <c r="E3162" s="59" t="s">
        <v>2711</v>
      </c>
      <c r="F3162" s="61">
        <v>60.89</v>
      </c>
      <c r="G3162" s="59" t="s">
        <v>910</v>
      </c>
      <c r="H3162" s="59" t="s">
        <v>4581</v>
      </c>
      <c r="I3162" s="62">
        <v>300</v>
      </c>
      <c r="J3162" s="59" t="s">
        <v>455</v>
      </c>
      <c r="K3162" s="59" t="s">
        <v>455</v>
      </c>
      <c r="L3162" s="59" t="s">
        <v>473</v>
      </c>
      <c r="M3162" s="59" t="s">
        <v>457</v>
      </c>
      <c r="N3162" s="59" t="s">
        <v>458</v>
      </c>
      <c r="O3162" s="65" t="s">
        <v>280</v>
      </c>
      <c r="P3162" s="65" t="s">
        <v>3366</v>
      </c>
      <c r="Q3162" s="45" t="s">
        <v>396</v>
      </c>
      <c r="R3162" s="32" t="s">
        <v>231</v>
      </c>
      <c r="S3162" s="45" t="s">
        <v>75</v>
      </c>
      <c r="T3162" s="42" t="str">
        <f>VLOOKUP(Tabla1[[#This Row],[AREA]],Hoja1!A:B,2,FALSE)</f>
        <v>10. Personas mayores, familia y servicios sociales</v>
      </c>
      <c r="U3162" s="45" t="s">
        <v>139</v>
      </c>
      <c r="V3162" s="42" t="str">
        <f>VLOOKUP(Tabla1[[#This Row],[PROGRAMA]],Hoja1!A:B,2,FALSE)</f>
        <v>2412. Formación para el empleo</v>
      </c>
      <c r="W3162" s="45">
        <v>21</v>
      </c>
      <c r="X3162" s="45">
        <v>212</v>
      </c>
    </row>
    <row r="3163" spans="1:24" x14ac:dyDescent="0.25">
      <c r="A3163" s="58">
        <v>220260021670</v>
      </c>
      <c r="B3163" s="59" t="s">
        <v>485</v>
      </c>
      <c r="C3163" s="60">
        <v>46178</v>
      </c>
      <c r="D3163" s="58">
        <v>22026000437</v>
      </c>
      <c r="E3163" s="59" t="s">
        <v>726</v>
      </c>
      <c r="F3163" s="61">
        <v>30.42</v>
      </c>
      <c r="G3163" s="59" t="s">
        <v>910</v>
      </c>
      <c r="H3163" s="59" t="s">
        <v>4582</v>
      </c>
      <c r="I3163" s="62">
        <v>300</v>
      </c>
      <c r="J3163" s="59" t="s">
        <v>455</v>
      </c>
      <c r="K3163" s="59" t="s">
        <v>455</v>
      </c>
      <c r="L3163" s="59" t="s">
        <v>473</v>
      </c>
      <c r="M3163" s="59" t="s">
        <v>457</v>
      </c>
      <c r="N3163" s="59" t="s">
        <v>458</v>
      </c>
      <c r="O3163" s="65" t="s">
        <v>280</v>
      </c>
      <c r="P3163" s="65" t="s">
        <v>3366</v>
      </c>
      <c r="Q3163" s="45" t="s">
        <v>396</v>
      </c>
      <c r="R3163" s="32" t="s">
        <v>231</v>
      </c>
      <c r="S3163" s="45" t="s">
        <v>69</v>
      </c>
      <c r="T3163" s="42" t="str">
        <f>VLOOKUP(Tabla1[[#This Row],[AREA]],Hoja1!A:B,2,FALSE)</f>
        <v>03. Participación ciudadana y deportes</v>
      </c>
      <c r="U3163" s="45" t="s">
        <v>192</v>
      </c>
      <c r="V3163" s="42" t="str">
        <f>VLOOKUP(Tabla1[[#This Row],[PROGRAMA]],Hoja1!A:B,2,FALSE)</f>
        <v>9241. Participación ciudadana</v>
      </c>
      <c r="W3163" s="45">
        <v>21</v>
      </c>
      <c r="X3163" s="45">
        <v>213</v>
      </c>
    </row>
    <row r="3164" spans="1:24" x14ac:dyDescent="0.25">
      <c r="A3164" s="58">
        <v>220260021672</v>
      </c>
      <c r="B3164" s="59" t="s">
        <v>485</v>
      </c>
      <c r="C3164" s="60">
        <v>46178</v>
      </c>
      <c r="D3164" s="58">
        <v>22026000436</v>
      </c>
      <c r="E3164" s="59" t="s">
        <v>535</v>
      </c>
      <c r="F3164" s="61">
        <v>28.99</v>
      </c>
      <c r="G3164" s="59" t="s">
        <v>1457</v>
      </c>
      <c r="H3164" s="59" t="s">
        <v>4583</v>
      </c>
      <c r="I3164" s="62">
        <v>300</v>
      </c>
      <c r="J3164" s="59" t="s">
        <v>455</v>
      </c>
      <c r="K3164" s="59" t="s">
        <v>455</v>
      </c>
      <c r="L3164" s="59" t="s">
        <v>473</v>
      </c>
      <c r="M3164" s="59" t="s">
        <v>457</v>
      </c>
      <c r="N3164" s="59" t="s">
        <v>458</v>
      </c>
      <c r="O3164" s="65" t="s">
        <v>280</v>
      </c>
      <c r="P3164" s="65" t="s">
        <v>3366</v>
      </c>
      <c r="Q3164" s="45" t="s">
        <v>396</v>
      </c>
      <c r="R3164" s="32" t="s">
        <v>231</v>
      </c>
      <c r="S3164" s="45" t="s">
        <v>69</v>
      </c>
      <c r="T3164" s="42" t="str">
        <f>VLOOKUP(Tabla1[[#This Row],[AREA]],Hoja1!A:B,2,FALSE)</f>
        <v>03. Participación ciudadana y deportes</v>
      </c>
      <c r="U3164" s="45" t="s">
        <v>192</v>
      </c>
      <c r="V3164" s="42" t="str">
        <f>VLOOKUP(Tabla1[[#This Row],[PROGRAMA]],Hoja1!A:B,2,FALSE)</f>
        <v>9241. Participación ciudadana</v>
      </c>
      <c r="W3164" s="45">
        <v>21</v>
      </c>
      <c r="X3164" s="45">
        <v>212</v>
      </c>
    </row>
    <row r="3165" spans="1:24" x14ac:dyDescent="0.25">
      <c r="A3165" s="58">
        <v>220260021674</v>
      </c>
      <c r="B3165" s="59" t="s">
        <v>485</v>
      </c>
      <c r="C3165" s="60">
        <v>46178</v>
      </c>
      <c r="D3165" s="58">
        <v>22026000436</v>
      </c>
      <c r="E3165" s="59" t="s">
        <v>535</v>
      </c>
      <c r="F3165" s="61">
        <v>9.9</v>
      </c>
      <c r="G3165" s="59" t="s">
        <v>1403</v>
      </c>
      <c r="H3165" s="59" t="s">
        <v>4584</v>
      </c>
      <c r="I3165" s="62">
        <v>300</v>
      </c>
      <c r="J3165" s="59" t="s">
        <v>455</v>
      </c>
      <c r="K3165" s="59" t="s">
        <v>455</v>
      </c>
      <c r="L3165" s="59" t="s">
        <v>473</v>
      </c>
      <c r="M3165" s="59" t="s">
        <v>457</v>
      </c>
      <c r="N3165" s="59" t="s">
        <v>458</v>
      </c>
      <c r="O3165" s="65" t="s">
        <v>280</v>
      </c>
      <c r="P3165" s="65" t="s">
        <v>3366</v>
      </c>
      <c r="Q3165" s="45" t="s">
        <v>396</v>
      </c>
      <c r="R3165" s="32" t="s">
        <v>231</v>
      </c>
      <c r="S3165" s="45" t="s">
        <v>69</v>
      </c>
      <c r="T3165" s="42" t="str">
        <f>VLOOKUP(Tabla1[[#This Row],[AREA]],Hoja1!A:B,2,FALSE)</f>
        <v>03. Participación ciudadana y deportes</v>
      </c>
      <c r="U3165" s="45" t="s">
        <v>192</v>
      </c>
      <c r="V3165" s="42" t="str">
        <f>VLOOKUP(Tabla1[[#This Row],[PROGRAMA]],Hoja1!A:B,2,FALSE)</f>
        <v>9241. Participación ciudadana</v>
      </c>
      <c r="W3165" s="45">
        <v>21</v>
      </c>
      <c r="X3165" s="45">
        <v>212</v>
      </c>
    </row>
    <row r="3166" spans="1:24" x14ac:dyDescent="0.25">
      <c r="A3166" s="58">
        <v>220260021676</v>
      </c>
      <c r="B3166" s="59" t="s">
        <v>485</v>
      </c>
      <c r="C3166" s="60">
        <v>46178</v>
      </c>
      <c r="D3166" s="58">
        <v>22026000437</v>
      </c>
      <c r="E3166" s="59" t="s">
        <v>726</v>
      </c>
      <c r="F3166" s="61">
        <v>335.59</v>
      </c>
      <c r="G3166" s="59" t="s">
        <v>1403</v>
      </c>
      <c r="H3166" s="59" t="s">
        <v>4585</v>
      </c>
      <c r="I3166" s="62">
        <v>300</v>
      </c>
      <c r="J3166" s="59" t="s">
        <v>455</v>
      </c>
      <c r="K3166" s="59" t="s">
        <v>455</v>
      </c>
      <c r="L3166" s="59" t="s">
        <v>473</v>
      </c>
      <c r="M3166" s="59" t="s">
        <v>457</v>
      </c>
      <c r="N3166" s="59" t="s">
        <v>458</v>
      </c>
      <c r="O3166" s="65" t="s">
        <v>280</v>
      </c>
      <c r="P3166" s="65" t="s">
        <v>3366</v>
      </c>
      <c r="Q3166" s="45" t="s">
        <v>396</v>
      </c>
      <c r="R3166" s="32" t="s">
        <v>231</v>
      </c>
      <c r="S3166" s="45" t="s">
        <v>69</v>
      </c>
      <c r="T3166" s="42" t="str">
        <f>VLOOKUP(Tabla1[[#This Row],[AREA]],Hoja1!A:B,2,FALSE)</f>
        <v>03. Participación ciudadana y deportes</v>
      </c>
      <c r="U3166" s="45" t="s">
        <v>192</v>
      </c>
      <c r="V3166" s="42" t="str">
        <f>VLOOKUP(Tabla1[[#This Row],[PROGRAMA]],Hoja1!A:B,2,FALSE)</f>
        <v>9241. Participación ciudadana</v>
      </c>
      <c r="W3166" s="45">
        <v>21</v>
      </c>
      <c r="X3166" s="45">
        <v>213</v>
      </c>
    </row>
    <row r="3167" spans="1:24" x14ac:dyDescent="0.25">
      <c r="A3167" s="58">
        <v>220260021678</v>
      </c>
      <c r="B3167" s="59" t="s">
        <v>485</v>
      </c>
      <c r="C3167" s="60">
        <v>46178</v>
      </c>
      <c r="D3167" s="58">
        <v>22026002935</v>
      </c>
      <c r="E3167" s="59" t="s">
        <v>2713</v>
      </c>
      <c r="F3167" s="61">
        <v>268.11</v>
      </c>
      <c r="G3167" s="59" t="s">
        <v>1403</v>
      </c>
      <c r="H3167" s="59" t="s">
        <v>4586</v>
      </c>
      <c r="I3167" s="62">
        <v>300</v>
      </c>
      <c r="J3167" s="59" t="s">
        <v>455</v>
      </c>
      <c r="K3167" s="59" t="s">
        <v>455</v>
      </c>
      <c r="L3167" s="59" t="s">
        <v>456</v>
      </c>
      <c r="M3167" s="59" t="s">
        <v>457</v>
      </c>
      <c r="N3167" s="59" t="s">
        <v>458</v>
      </c>
      <c r="O3167" s="65" t="s">
        <v>280</v>
      </c>
      <c r="P3167" s="65" t="s">
        <v>3366</v>
      </c>
      <c r="Q3167" s="45" t="s">
        <v>396</v>
      </c>
      <c r="R3167" s="32" t="s">
        <v>231</v>
      </c>
      <c r="S3167" s="45" t="s">
        <v>66</v>
      </c>
      <c r="T3167" s="42" t="str">
        <f>VLOOKUP(Tabla1[[#This Row],[AREA]],Hoja1!A:B,2,FALSE)</f>
        <v>01. Alcaldía</v>
      </c>
      <c r="U3167" s="45" t="s">
        <v>265</v>
      </c>
      <c r="V3167" s="42" t="str">
        <f>VLOOKUP(Tabla1[[#This Row],[PROGRAMA]],Hoja1!A:B,2,FALSE)</f>
        <v>4331. Desarrollo empresarial</v>
      </c>
      <c r="W3167" s="45">
        <v>21</v>
      </c>
      <c r="X3167" s="45">
        <v>212</v>
      </c>
    </row>
    <row r="3168" spans="1:24" x14ac:dyDescent="0.25">
      <c r="A3168" s="58">
        <v>220260021680</v>
      </c>
      <c r="B3168" s="59" t="s">
        <v>485</v>
      </c>
      <c r="C3168" s="60">
        <v>46178</v>
      </c>
      <c r="D3168" s="58">
        <v>22026000868</v>
      </c>
      <c r="E3168" s="59" t="s">
        <v>1199</v>
      </c>
      <c r="F3168" s="61">
        <v>58.08</v>
      </c>
      <c r="G3168" s="59" t="s">
        <v>910</v>
      </c>
      <c r="H3168" s="59" t="s">
        <v>3722</v>
      </c>
      <c r="I3168" s="62">
        <v>300</v>
      </c>
      <c r="J3168" s="59" t="s">
        <v>455</v>
      </c>
      <c r="K3168" s="59" t="s">
        <v>455</v>
      </c>
      <c r="L3168" s="59" t="s">
        <v>473</v>
      </c>
      <c r="M3168" s="59" t="s">
        <v>457</v>
      </c>
      <c r="N3168" s="59" t="s">
        <v>458</v>
      </c>
      <c r="O3168" s="65" t="s">
        <v>280</v>
      </c>
      <c r="P3168" s="65" t="s">
        <v>3366</v>
      </c>
      <c r="Q3168" s="45" t="s">
        <v>396</v>
      </c>
      <c r="R3168" s="32" t="s">
        <v>231</v>
      </c>
      <c r="S3168" s="45" t="s">
        <v>68</v>
      </c>
      <c r="T3168" s="42" t="str">
        <f>VLOOKUP(Tabla1[[#This Row],[AREA]],Hoja1!A:B,2,FALSE)</f>
        <v>02. Urbanismo y vivienda</v>
      </c>
      <c r="U3168" s="45" t="s">
        <v>197</v>
      </c>
      <c r="V3168" s="42" t="str">
        <f>VLOOKUP(Tabla1[[#This Row],[PROGRAMA]],Hoja1!A:B,2,FALSE)</f>
        <v>9332. Mantenimiento de edificios e instalaciones municipales</v>
      </c>
      <c r="W3168" s="45">
        <v>21</v>
      </c>
      <c r="X3168" s="45">
        <v>212</v>
      </c>
    </row>
    <row r="3169" spans="1:24" x14ac:dyDescent="0.25">
      <c r="A3169" s="58">
        <v>220260021682</v>
      </c>
      <c r="B3169" s="59" t="s">
        <v>485</v>
      </c>
      <c r="C3169" s="60">
        <v>46178</v>
      </c>
      <c r="D3169" s="58">
        <v>22026000436</v>
      </c>
      <c r="E3169" s="59" t="s">
        <v>535</v>
      </c>
      <c r="F3169" s="61">
        <v>51.39</v>
      </c>
      <c r="G3169" s="59" t="s">
        <v>3172</v>
      </c>
      <c r="H3169" s="59" t="s">
        <v>4587</v>
      </c>
      <c r="I3169" s="62">
        <v>300</v>
      </c>
      <c r="J3169" s="59" t="s">
        <v>455</v>
      </c>
      <c r="K3169" s="59" t="s">
        <v>455</v>
      </c>
      <c r="L3169" s="59" t="s">
        <v>473</v>
      </c>
      <c r="M3169" s="59" t="s">
        <v>457</v>
      </c>
      <c r="N3169" s="59" t="s">
        <v>458</v>
      </c>
      <c r="O3169" s="65" t="s">
        <v>280</v>
      </c>
      <c r="P3169" s="65" t="s">
        <v>3366</v>
      </c>
      <c r="Q3169" s="45" t="s">
        <v>396</v>
      </c>
      <c r="R3169" s="32" t="s">
        <v>231</v>
      </c>
      <c r="S3169" s="45" t="s">
        <v>69</v>
      </c>
      <c r="T3169" s="42" t="str">
        <f>VLOOKUP(Tabla1[[#This Row],[AREA]],Hoja1!A:B,2,FALSE)</f>
        <v>03. Participación ciudadana y deportes</v>
      </c>
      <c r="U3169" s="45" t="s">
        <v>192</v>
      </c>
      <c r="V3169" s="42" t="str">
        <f>VLOOKUP(Tabla1[[#This Row],[PROGRAMA]],Hoja1!A:B,2,FALSE)</f>
        <v>9241. Participación ciudadana</v>
      </c>
      <c r="W3169" s="45">
        <v>21</v>
      </c>
      <c r="X3169" s="45">
        <v>212</v>
      </c>
    </row>
    <row r="3170" spans="1:24" x14ac:dyDescent="0.25">
      <c r="A3170" s="58">
        <v>220260021684</v>
      </c>
      <c r="B3170" s="59" t="s">
        <v>485</v>
      </c>
      <c r="C3170" s="60">
        <v>46178</v>
      </c>
      <c r="D3170" s="58">
        <v>22026001313</v>
      </c>
      <c r="E3170" s="59" t="s">
        <v>2532</v>
      </c>
      <c r="F3170" s="61">
        <v>130.01</v>
      </c>
      <c r="G3170" s="59" t="s">
        <v>39</v>
      </c>
      <c r="H3170" s="59" t="s">
        <v>4588</v>
      </c>
      <c r="I3170" s="62">
        <v>300</v>
      </c>
      <c r="J3170" s="59" t="s">
        <v>455</v>
      </c>
      <c r="K3170" s="59" t="s">
        <v>455</v>
      </c>
      <c r="L3170" s="59" t="s">
        <v>473</v>
      </c>
      <c r="M3170" s="59" t="s">
        <v>457</v>
      </c>
      <c r="N3170" s="59" t="s">
        <v>458</v>
      </c>
      <c r="O3170" s="65" t="s">
        <v>280</v>
      </c>
      <c r="P3170" s="65" t="s">
        <v>3366</v>
      </c>
      <c r="Q3170" s="45" t="s">
        <v>396</v>
      </c>
      <c r="R3170" s="32" t="s">
        <v>231</v>
      </c>
      <c r="S3170" s="45" t="s">
        <v>72</v>
      </c>
      <c r="T3170" s="42" t="str">
        <f>VLOOKUP(Tabla1[[#This Row],[AREA]],Hoja1!A:B,2,FALSE)</f>
        <v>07. Medio ambiente</v>
      </c>
      <c r="U3170" s="45" t="s">
        <v>126</v>
      </c>
      <c r="V3170" s="42" t="str">
        <f>VLOOKUP(Tabla1[[#This Row],[PROGRAMA]],Hoja1!A:B,2,FALSE)</f>
        <v>1711. Parques y jardines</v>
      </c>
      <c r="W3170" s="45">
        <v>22</v>
      </c>
      <c r="X3170" s="45">
        <v>22104</v>
      </c>
    </row>
    <row r="3171" spans="1:24" x14ac:dyDescent="0.25">
      <c r="A3171" s="58">
        <v>220260021686</v>
      </c>
      <c r="B3171" s="59" t="s">
        <v>485</v>
      </c>
      <c r="C3171" s="60">
        <v>46178</v>
      </c>
      <c r="D3171" s="58">
        <v>22026001313</v>
      </c>
      <c r="E3171" s="59" t="s">
        <v>2532</v>
      </c>
      <c r="F3171" s="61">
        <v>47.35</v>
      </c>
      <c r="G3171" s="59" t="s">
        <v>39</v>
      </c>
      <c r="H3171" s="59" t="s">
        <v>4589</v>
      </c>
      <c r="I3171" s="62">
        <v>300</v>
      </c>
      <c r="J3171" s="59" t="s">
        <v>455</v>
      </c>
      <c r="K3171" s="59" t="s">
        <v>455</v>
      </c>
      <c r="L3171" s="59" t="s">
        <v>473</v>
      </c>
      <c r="M3171" s="59" t="s">
        <v>457</v>
      </c>
      <c r="N3171" s="59" t="s">
        <v>458</v>
      </c>
      <c r="O3171" s="65" t="s">
        <v>280</v>
      </c>
      <c r="P3171" s="65" t="s">
        <v>3366</v>
      </c>
      <c r="Q3171" s="45" t="s">
        <v>396</v>
      </c>
      <c r="R3171" s="32" t="s">
        <v>231</v>
      </c>
      <c r="S3171" s="45" t="s">
        <v>72</v>
      </c>
      <c r="T3171" s="42" t="str">
        <f>VLOOKUP(Tabla1[[#This Row],[AREA]],Hoja1!A:B,2,FALSE)</f>
        <v>07. Medio ambiente</v>
      </c>
      <c r="U3171" s="45" t="s">
        <v>126</v>
      </c>
      <c r="V3171" s="42" t="str">
        <f>VLOOKUP(Tabla1[[#This Row],[PROGRAMA]],Hoja1!A:B,2,FALSE)</f>
        <v>1711. Parques y jardines</v>
      </c>
      <c r="W3171" s="45">
        <v>22</v>
      </c>
      <c r="X3171" s="45">
        <v>22104</v>
      </c>
    </row>
    <row r="3172" spans="1:24" x14ac:dyDescent="0.25">
      <c r="A3172" s="58">
        <v>220260021688</v>
      </c>
      <c r="B3172" s="59" t="s">
        <v>485</v>
      </c>
      <c r="C3172" s="60">
        <v>46178</v>
      </c>
      <c r="D3172" s="58">
        <v>22026001960</v>
      </c>
      <c r="E3172" s="59" t="s">
        <v>486</v>
      </c>
      <c r="F3172" s="61">
        <v>1101.0999999999999</v>
      </c>
      <c r="G3172" s="59" t="s">
        <v>487</v>
      </c>
      <c r="H3172" s="59" t="s">
        <v>4590</v>
      </c>
      <c r="I3172" s="62">
        <v>300</v>
      </c>
      <c r="J3172" s="59" t="s">
        <v>489</v>
      </c>
      <c r="K3172" s="59" t="s">
        <v>455</v>
      </c>
      <c r="L3172" s="59" t="s">
        <v>473</v>
      </c>
      <c r="M3172" s="59" t="s">
        <v>457</v>
      </c>
      <c r="N3172" s="59" t="s">
        <v>458</v>
      </c>
      <c r="O3172" s="65" t="s">
        <v>280</v>
      </c>
      <c r="P3172" s="65" t="s">
        <v>3366</v>
      </c>
      <c r="Q3172" s="45" t="s">
        <v>396</v>
      </c>
      <c r="R3172" s="32" t="s">
        <v>231</v>
      </c>
      <c r="S3172" s="45" t="s">
        <v>72</v>
      </c>
      <c r="T3172" s="42" t="str">
        <f>VLOOKUP(Tabla1[[#This Row],[AREA]],Hoja1!A:B,2,FALSE)</f>
        <v>07. Medio ambiente</v>
      </c>
      <c r="U3172" s="45" t="s">
        <v>126</v>
      </c>
      <c r="V3172" s="42" t="str">
        <f>VLOOKUP(Tabla1[[#This Row],[PROGRAMA]],Hoja1!A:B,2,FALSE)</f>
        <v>1711. Parques y jardines</v>
      </c>
      <c r="W3172" s="45">
        <v>22</v>
      </c>
      <c r="X3172" s="45">
        <v>22199</v>
      </c>
    </row>
    <row r="3173" spans="1:24" x14ac:dyDescent="0.25">
      <c r="A3173" s="58">
        <v>220260021690</v>
      </c>
      <c r="B3173" s="59" t="s">
        <v>485</v>
      </c>
      <c r="C3173" s="60">
        <v>46178</v>
      </c>
      <c r="D3173" s="58">
        <v>22026001370</v>
      </c>
      <c r="E3173" s="59" t="s">
        <v>3510</v>
      </c>
      <c r="F3173" s="61">
        <v>229.26</v>
      </c>
      <c r="G3173" s="59" t="s">
        <v>487</v>
      </c>
      <c r="H3173" s="59" t="s">
        <v>4591</v>
      </c>
      <c r="I3173" s="62">
        <v>300</v>
      </c>
      <c r="J3173" s="59" t="s">
        <v>489</v>
      </c>
      <c r="K3173" s="59" t="s">
        <v>455</v>
      </c>
      <c r="L3173" s="59" t="s">
        <v>473</v>
      </c>
      <c r="M3173" s="59" t="s">
        <v>457</v>
      </c>
      <c r="N3173" s="59" t="s">
        <v>458</v>
      </c>
      <c r="O3173" s="65" t="s">
        <v>280</v>
      </c>
      <c r="P3173" s="65" t="s">
        <v>3366</v>
      </c>
      <c r="Q3173" s="45" t="s">
        <v>397</v>
      </c>
      <c r="R3173" s="32" t="s">
        <v>232</v>
      </c>
      <c r="S3173" s="45" t="s">
        <v>72</v>
      </c>
      <c r="T3173" s="42" t="str">
        <f>VLOOKUP(Tabla1[[#This Row],[AREA]],Hoja1!A:B,2,FALSE)</f>
        <v>07. Medio ambiente</v>
      </c>
      <c r="U3173" s="45" t="s">
        <v>126</v>
      </c>
      <c r="V3173" s="42" t="str">
        <f>VLOOKUP(Tabla1[[#This Row],[PROGRAMA]],Hoja1!A:B,2,FALSE)</f>
        <v>1711. Parques y jardines</v>
      </c>
      <c r="W3173" s="45">
        <v>61</v>
      </c>
      <c r="X3173" s="45">
        <v>619</v>
      </c>
    </row>
    <row r="3174" spans="1:24" x14ac:dyDescent="0.25">
      <c r="A3174" s="58">
        <v>220260021692</v>
      </c>
      <c r="B3174" s="59" t="s">
        <v>485</v>
      </c>
      <c r="C3174" s="60">
        <v>46178</v>
      </c>
      <c r="D3174" s="58">
        <v>22026001370</v>
      </c>
      <c r="E3174" s="59" t="s">
        <v>3510</v>
      </c>
      <c r="F3174" s="61">
        <v>1031.68</v>
      </c>
      <c r="G3174" s="59" t="s">
        <v>487</v>
      </c>
      <c r="H3174" s="59" t="s">
        <v>4591</v>
      </c>
      <c r="I3174" s="62">
        <v>300</v>
      </c>
      <c r="J3174" s="59" t="s">
        <v>489</v>
      </c>
      <c r="K3174" s="59" t="s">
        <v>455</v>
      </c>
      <c r="L3174" s="59" t="s">
        <v>473</v>
      </c>
      <c r="M3174" s="59" t="s">
        <v>457</v>
      </c>
      <c r="N3174" s="59" t="s">
        <v>458</v>
      </c>
      <c r="O3174" s="65" t="s">
        <v>280</v>
      </c>
      <c r="P3174" s="65" t="s">
        <v>3366</v>
      </c>
      <c r="Q3174" s="45" t="s">
        <v>397</v>
      </c>
      <c r="R3174" s="32" t="s">
        <v>232</v>
      </c>
      <c r="S3174" s="45" t="s">
        <v>72</v>
      </c>
      <c r="T3174" s="42" t="str">
        <f>VLOOKUP(Tabla1[[#This Row],[AREA]],Hoja1!A:B,2,FALSE)</f>
        <v>07. Medio ambiente</v>
      </c>
      <c r="U3174" s="45" t="s">
        <v>126</v>
      </c>
      <c r="V3174" s="42" t="str">
        <f>VLOOKUP(Tabla1[[#This Row],[PROGRAMA]],Hoja1!A:B,2,FALSE)</f>
        <v>1711. Parques y jardines</v>
      </c>
      <c r="W3174" s="45">
        <v>61</v>
      </c>
      <c r="X3174" s="45">
        <v>619</v>
      </c>
    </row>
    <row r="3175" spans="1:24" x14ac:dyDescent="0.25">
      <c r="A3175" s="58">
        <v>220260021694</v>
      </c>
      <c r="B3175" s="59" t="s">
        <v>485</v>
      </c>
      <c r="C3175" s="60">
        <v>46178</v>
      </c>
      <c r="D3175" s="58">
        <v>22026003184</v>
      </c>
      <c r="E3175" s="59" t="s">
        <v>2121</v>
      </c>
      <c r="F3175" s="61">
        <v>28.11</v>
      </c>
      <c r="G3175" s="59" t="s">
        <v>1403</v>
      </c>
      <c r="H3175" s="59" t="s">
        <v>4592</v>
      </c>
      <c r="I3175" s="62">
        <v>300</v>
      </c>
      <c r="J3175" s="59" t="s">
        <v>455</v>
      </c>
      <c r="K3175" s="59" t="s">
        <v>455</v>
      </c>
      <c r="L3175" s="59" t="s">
        <v>473</v>
      </c>
      <c r="M3175" s="59" t="s">
        <v>457</v>
      </c>
      <c r="N3175" s="59" t="s">
        <v>458</v>
      </c>
      <c r="O3175" s="65" t="s">
        <v>280</v>
      </c>
      <c r="P3175" s="65" t="s">
        <v>3366</v>
      </c>
      <c r="Q3175" s="45" t="s">
        <v>396</v>
      </c>
      <c r="R3175" s="32" t="s">
        <v>231</v>
      </c>
      <c r="S3175" s="45" t="s">
        <v>71</v>
      </c>
      <c r="T3175" s="42" t="str">
        <f>VLOOKUP(Tabla1[[#This Row],[AREA]],Hoja1!A:B,2,FALSE)</f>
        <v>06. Educación y cultura</v>
      </c>
      <c r="U3175" s="45" t="s">
        <v>153</v>
      </c>
      <c r="V3175" s="42" t="str">
        <f>VLOOKUP(Tabla1[[#This Row],[PROGRAMA]],Hoja1!A:B,2,FALSE)</f>
        <v>3321. Bibliotecas públicas</v>
      </c>
      <c r="W3175" s="45">
        <v>21</v>
      </c>
      <c r="X3175" s="45">
        <v>212</v>
      </c>
    </row>
    <row r="3176" spans="1:24" x14ac:dyDescent="0.25">
      <c r="A3176" s="58">
        <v>220260021696</v>
      </c>
      <c r="B3176" s="59" t="s">
        <v>485</v>
      </c>
      <c r="C3176" s="60">
        <v>46178</v>
      </c>
      <c r="D3176" s="58">
        <v>22026003184</v>
      </c>
      <c r="E3176" s="59" t="s">
        <v>2121</v>
      </c>
      <c r="F3176" s="61">
        <v>484.19</v>
      </c>
      <c r="G3176" s="59" t="s">
        <v>910</v>
      </c>
      <c r="H3176" s="59" t="s">
        <v>4593</v>
      </c>
      <c r="I3176" s="62">
        <v>300</v>
      </c>
      <c r="J3176" s="59" t="s">
        <v>455</v>
      </c>
      <c r="K3176" s="59" t="s">
        <v>455</v>
      </c>
      <c r="L3176" s="59" t="s">
        <v>473</v>
      </c>
      <c r="M3176" s="59" t="s">
        <v>457</v>
      </c>
      <c r="N3176" s="59" t="s">
        <v>458</v>
      </c>
      <c r="O3176" s="65" t="s">
        <v>280</v>
      </c>
      <c r="P3176" s="65" t="s">
        <v>3366</v>
      </c>
      <c r="Q3176" s="45" t="s">
        <v>396</v>
      </c>
      <c r="R3176" s="32" t="s">
        <v>231</v>
      </c>
      <c r="S3176" s="45" t="s">
        <v>71</v>
      </c>
      <c r="T3176" s="42" t="str">
        <f>VLOOKUP(Tabla1[[#This Row],[AREA]],Hoja1!A:B,2,FALSE)</f>
        <v>06. Educación y cultura</v>
      </c>
      <c r="U3176" s="45" t="s">
        <v>153</v>
      </c>
      <c r="V3176" s="42" t="str">
        <f>VLOOKUP(Tabla1[[#This Row],[PROGRAMA]],Hoja1!A:B,2,FALSE)</f>
        <v>3321. Bibliotecas públicas</v>
      </c>
      <c r="W3176" s="45">
        <v>21</v>
      </c>
      <c r="X3176" s="45">
        <v>212</v>
      </c>
    </row>
    <row r="3177" spans="1:24" x14ac:dyDescent="0.25">
      <c r="A3177" s="58">
        <v>220260021698</v>
      </c>
      <c r="B3177" s="59" t="s">
        <v>485</v>
      </c>
      <c r="C3177" s="60">
        <v>46178</v>
      </c>
      <c r="D3177" s="58">
        <v>22026001767</v>
      </c>
      <c r="E3177" s="59" t="s">
        <v>909</v>
      </c>
      <c r="F3177" s="61">
        <v>27.95</v>
      </c>
      <c r="G3177" s="59" t="s">
        <v>2058</v>
      </c>
      <c r="H3177" s="59" t="s">
        <v>4594</v>
      </c>
      <c r="I3177" s="62">
        <v>300</v>
      </c>
      <c r="J3177" s="59" t="s">
        <v>455</v>
      </c>
      <c r="K3177" s="59" t="s">
        <v>455</v>
      </c>
      <c r="L3177" s="59" t="s">
        <v>473</v>
      </c>
      <c r="M3177" s="59" t="s">
        <v>457</v>
      </c>
      <c r="N3177" s="59" t="s">
        <v>458</v>
      </c>
      <c r="O3177" s="65" t="s">
        <v>280</v>
      </c>
      <c r="P3177" s="65" t="s">
        <v>3366</v>
      </c>
      <c r="Q3177" s="45" t="s">
        <v>396</v>
      </c>
      <c r="R3177" s="32" t="s">
        <v>231</v>
      </c>
      <c r="S3177" s="45" t="s">
        <v>261</v>
      </c>
      <c r="T3177" s="42" t="str">
        <f>VLOOKUP(Tabla1[[#This Row],[AREA]],Hoja1!A:B,2,FALSE)</f>
        <v>05. Comercio, mercados y consumo</v>
      </c>
      <c r="U3177" s="45" t="s">
        <v>174</v>
      </c>
      <c r="V3177" s="42" t="str">
        <f>VLOOKUP(Tabla1[[#This Row],[PROGRAMA]],Hoja1!A:B,2,FALSE)</f>
        <v>4312. Mercados</v>
      </c>
      <c r="W3177" s="45">
        <v>22</v>
      </c>
      <c r="X3177" s="45">
        <v>22199</v>
      </c>
    </row>
    <row r="3178" spans="1:24" x14ac:dyDescent="0.25">
      <c r="A3178" s="58">
        <v>220260021700</v>
      </c>
      <c r="B3178" s="59" t="s">
        <v>485</v>
      </c>
      <c r="C3178" s="60">
        <v>46178</v>
      </c>
      <c r="D3178" s="58">
        <v>22026000417</v>
      </c>
      <c r="E3178" s="59" t="s">
        <v>1248</v>
      </c>
      <c r="F3178" s="61">
        <v>1558.48</v>
      </c>
      <c r="G3178" s="59" t="s">
        <v>3023</v>
      </c>
      <c r="H3178" s="59" t="s">
        <v>3031</v>
      </c>
      <c r="I3178" s="62">
        <v>300</v>
      </c>
      <c r="J3178" s="59" t="s">
        <v>558</v>
      </c>
      <c r="K3178" s="59" t="s">
        <v>558</v>
      </c>
      <c r="L3178" s="59" t="s">
        <v>473</v>
      </c>
      <c r="M3178" s="59" t="s">
        <v>457</v>
      </c>
      <c r="N3178" s="59" t="s">
        <v>458</v>
      </c>
      <c r="O3178" s="65" t="s">
        <v>280</v>
      </c>
      <c r="P3178" s="65" t="s">
        <v>3366</v>
      </c>
      <c r="Q3178" s="45" t="s">
        <v>396</v>
      </c>
      <c r="R3178" s="32" t="s">
        <v>231</v>
      </c>
      <c r="S3178" s="45" t="s">
        <v>262</v>
      </c>
      <c r="T3178" s="42" t="str">
        <f>VLOOKUP(Tabla1[[#This Row],[AREA]],Hoja1!A:B,2,FALSE)</f>
        <v>11. Salud pública y seguridad ciudadana</v>
      </c>
      <c r="U3178" s="45" t="s">
        <v>118</v>
      </c>
      <c r="V3178" s="42" t="str">
        <f>VLOOKUP(Tabla1[[#This Row],[PROGRAMA]],Hoja1!A:B,2,FALSE)</f>
        <v>1621. Recogida de residuos</v>
      </c>
      <c r="W3178" s="45">
        <v>22</v>
      </c>
      <c r="X3178" s="45">
        <v>22103</v>
      </c>
    </row>
    <row r="3179" spans="1:24" x14ac:dyDescent="0.25">
      <c r="A3179" s="58">
        <v>220260021702</v>
      </c>
      <c r="B3179" s="59" t="s">
        <v>485</v>
      </c>
      <c r="C3179" s="60">
        <v>46178</v>
      </c>
      <c r="D3179" s="58">
        <v>22026000427</v>
      </c>
      <c r="E3179" s="59" t="s">
        <v>992</v>
      </c>
      <c r="F3179" s="61">
        <v>1225.17</v>
      </c>
      <c r="G3179" s="59" t="s">
        <v>910</v>
      </c>
      <c r="H3179" s="59" t="s">
        <v>3729</v>
      </c>
      <c r="I3179" s="62">
        <v>300</v>
      </c>
      <c r="J3179" s="59" t="s">
        <v>455</v>
      </c>
      <c r="K3179" s="59" t="s">
        <v>455</v>
      </c>
      <c r="L3179" s="59" t="s">
        <v>473</v>
      </c>
      <c r="M3179" s="59" t="s">
        <v>457</v>
      </c>
      <c r="N3179" s="59" t="s">
        <v>458</v>
      </c>
      <c r="O3179" s="65" t="s">
        <v>280</v>
      </c>
      <c r="P3179" s="65" t="s">
        <v>3366</v>
      </c>
      <c r="Q3179" s="45" t="s">
        <v>396</v>
      </c>
      <c r="R3179" s="32" t="s">
        <v>231</v>
      </c>
      <c r="S3179" s="45" t="s">
        <v>262</v>
      </c>
      <c r="T3179" s="42" t="str">
        <f>VLOOKUP(Tabla1[[#This Row],[AREA]],Hoja1!A:B,2,FALSE)</f>
        <v>11. Salud pública y seguridad ciudadana</v>
      </c>
      <c r="U3179" s="45" t="s">
        <v>121</v>
      </c>
      <c r="V3179" s="42" t="str">
        <f>VLOOKUP(Tabla1[[#This Row],[PROGRAMA]],Hoja1!A:B,2,FALSE)</f>
        <v>1631. Limpieza viaria</v>
      </c>
      <c r="W3179" s="45">
        <v>22</v>
      </c>
      <c r="X3179" s="45">
        <v>22199</v>
      </c>
    </row>
    <row r="3180" spans="1:24" x14ac:dyDescent="0.25">
      <c r="A3180" s="58">
        <v>220260021704</v>
      </c>
      <c r="B3180" s="59" t="s">
        <v>485</v>
      </c>
      <c r="C3180" s="60">
        <v>46178</v>
      </c>
      <c r="D3180" s="58">
        <v>22026000689</v>
      </c>
      <c r="E3180" s="59" t="s">
        <v>971</v>
      </c>
      <c r="F3180" s="61">
        <v>3343.98</v>
      </c>
      <c r="G3180" s="59" t="s">
        <v>2614</v>
      </c>
      <c r="H3180" s="59" t="s">
        <v>2622</v>
      </c>
      <c r="I3180" s="62">
        <v>300</v>
      </c>
      <c r="J3180" s="59" t="s">
        <v>455</v>
      </c>
      <c r="K3180" s="59" t="s">
        <v>455</v>
      </c>
      <c r="L3180" s="59" t="s">
        <v>473</v>
      </c>
      <c r="M3180" s="59" t="s">
        <v>457</v>
      </c>
      <c r="N3180" s="59" t="s">
        <v>458</v>
      </c>
      <c r="O3180" s="65" t="s">
        <v>280</v>
      </c>
      <c r="P3180" s="65" t="s">
        <v>3366</v>
      </c>
      <c r="Q3180" s="45" t="s">
        <v>396</v>
      </c>
      <c r="R3180" s="32" t="s">
        <v>231</v>
      </c>
      <c r="S3180" s="45" t="s">
        <v>262</v>
      </c>
      <c r="T3180" s="42" t="str">
        <f>VLOOKUP(Tabla1[[#This Row],[AREA]],Hoja1!A:B,2,FALSE)</f>
        <v>11. Salud pública y seguridad ciudadana</v>
      </c>
      <c r="U3180" s="45" t="s">
        <v>118</v>
      </c>
      <c r="V3180" s="42" t="str">
        <f>VLOOKUP(Tabla1[[#This Row],[PROGRAMA]],Hoja1!A:B,2,FALSE)</f>
        <v>1621. Recogida de residuos</v>
      </c>
      <c r="W3180" s="45">
        <v>21</v>
      </c>
      <c r="X3180" s="45">
        <v>214</v>
      </c>
    </row>
    <row r="3181" spans="1:24" x14ac:dyDescent="0.25">
      <c r="A3181" s="58">
        <v>220260021706</v>
      </c>
      <c r="B3181" s="59" t="s">
        <v>485</v>
      </c>
      <c r="C3181" s="60">
        <v>46178</v>
      </c>
      <c r="D3181" s="58">
        <v>22026000425</v>
      </c>
      <c r="E3181" s="59" t="s">
        <v>1690</v>
      </c>
      <c r="F3181" s="61">
        <v>2105.4</v>
      </c>
      <c r="G3181" s="59" t="s">
        <v>3269</v>
      </c>
      <c r="H3181" s="59" t="s">
        <v>4595</v>
      </c>
      <c r="I3181" s="62">
        <v>300</v>
      </c>
      <c r="J3181" s="59" t="s">
        <v>455</v>
      </c>
      <c r="K3181" s="59" t="s">
        <v>455</v>
      </c>
      <c r="L3181" s="59" t="s">
        <v>473</v>
      </c>
      <c r="M3181" s="59" t="s">
        <v>457</v>
      </c>
      <c r="N3181" s="59" t="s">
        <v>458</v>
      </c>
      <c r="O3181" s="65" t="s">
        <v>280</v>
      </c>
      <c r="P3181" s="65" t="s">
        <v>3366</v>
      </c>
      <c r="Q3181" s="45" t="s">
        <v>396</v>
      </c>
      <c r="R3181" s="32" t="s">
        <v>231</v>
      </c>
      <c r="S3181" s="45" t="s">
        <v>262</v>
      </c>
      <c r="T3181" s="42" t="str">
        <f>VLOOKUP(Tabla1[[#This Row],[AREA]],Hoja1!A:B,2,FALSE)</f>
        <v>11. Salud pública y seguridad ciudadana</v>
      </c>
      <c r="U3181" s="45" t="s">
        <v>121</v>
      </c>
      <c r="V3181" s="42" t="str">
        <f>VLOOKUP(Tabla1[[#This Row],[PROGRAMA]],Hoja1!A:B,2,FALSE)</f>
        <v>1631. Limpieza viaria</v>
      </c>
      <c r="W3181" s="45">
        <v>22</v>
      </c>
      <c r="X3181" s="45">
        <v>22110</v>
      </c>
    </row>
    <row r="3182" spans="1:24" x14ac:dyDescent="0.25">
      <c r="A3182" s="58">
        <v>220260021708</v>
      </c>
      <c r="B3182" s="59" t="s">
        <v>485</v>
      </c>
      <c r="C3182" s="60">
        <v>46178</v>
      </c>
      <c r="D3182" s="58">
        <v>22026000689</v>
      </c>
      <c r="E3182" s="59" t="s">
        <v>971</v>
      </c>
      <c r="F3182" s="61">
        <v>730.84</v>
      </c>
      <c r="G3182" s="59" t="s">
        <v>3150</v>
      </c>
      <c r="H3182" s="59" t="s">
        <v>2622</v>
      </c>
      <c r="I3182" s="62">
        <v>300</v>
      </c>
      <c r="J3182" s="59" t="s">
        <v>455</v>
      </c>
      <c r="K3182" s="59" t="s">
        <v>455</v>
      </c>
      <c r="L3182" s="59" t="s">
        <v>473</v>
      </c>
      <c r="M3182" s="59" t="s">
        <v>457</v>
      </c>
      <c r="N3182" s="59" t="s">
        <v>458</v>
      </c>
      <c r="O3182" s="65" t="s">
        <v>280</v>
      </c>
      <c r="P3182" s="65" t="s">
        <v>3366</v>
      </c>
      <c r="Q3182" s="45" t="s">
        <v>396</v>
      </c>
      <c r="R3182" s="32" t="s">
        <v>231</v>
      </c>
      <c r="S3182" s="45" t="s">
        <v>262</v>
      </c>
      <c r="T3182" s="42" t="str">
        <f>VLOOKUP(Tabla1[[#This Row],[AREA]],Hoja1!A:B,2,FALSE)</f>
        <v>11. Salud pública y seguridad ciudadana</v>
      </c>
      <c r="U3182" s="45" t="s">
        <v>118</v>
      </c>
      <c r="V3182" s="42" t="str">
        <f>VLOOKUP(Tabla1[[#This Row],[PROGRAMA]],Hoja1!A:B,2,FALSE)</f>
        <v>1621. Recogida de residuos</v>
      </c>
      <c r="W3182" s="45">
        <v>21</v>
      </c>
      <c r="X3182" s="45">
        <v>214</v>
      </c>
    </row>
    <row r="3183" spans="1:24" x14ac:dyDescent="0.25">
      <c r="A3183" s="58">
        <v>220260021710</v>
      </c>
      <c r="B3183" s="59" t="s">
        <v>485</v>
      </c>
      <c r="C3183" s="60">
        <v>46178</v>
      </c>
      <c r="D3183" s="58">
        <v>22026000689</v>
      </c>
      <c r="E3183" s="59" t="s">
        <v>971</v>
      </c>
      <c r="F3183" s="61">
        <v>33.880000000000003</v>
      </c>
      <c r="G3183" s="59" t="s">
        <v>3150</v>
      </c>
      <c r="H3183" s="59" t="s">
        <v>2622</v>
      </c>
      <c r="I3183" s="62">
        <v>300</v>
      </c>
      <c r="J3183" s="59" t="s">
        <v>455</v>
      </c>
      <c r="K3183" s="59" t="s">
        <v>455</v>
      </c>
      <c r="L3183" s="59" t="s">
        <v>473</v>
      </c>
      <c r="M3183" s="59" t="s">
        <v>457</v>
      </c>
      <c r="N3183" s="59" t="s">
        <v>458</v>
      </c>
      <c r="O3183" s="65" t="s">
        <v>280</v>
      </c>
      <c r="P3183" s="65" t="s">
        <v>3366</v>
      </c>
      <c r="Q3183" s="45" t="s">
        <v>396</v>
      </c>
      <c r="R3183" s="32" t="s">
        <v>231</v>
      </c>
      <c r="S3183" s="45" t="s">
        <v>262</v>
      </c>
      <c r="T3183" s="42" t="str">
        <f>VLOOKUP(Tabla1[[#This Row],[AREA]],Hoja1!A:B,2,FALSE)</f>
        <v>11. Salud pública y seguridad ciudadana</v>
      </c>
      <c r="U3183" s="45" t="s">
        <v>118</v>
      </c>
      <c r="V3183" s="42" t="str">
        <f>VLOOKUP(Tabla1[[#This Row],[PROGRAMA]],Hoja1!A:B,2,FALSE)</f>
        <v>1621. Recogida de residuos</v>
      </c>
      <c r="W3183" s="45">
        <v>21</v>
      </c>
      <c r="X3183" s="45">
        <v>214</v>
      </c>
    </row>
    <row r="3184" spans="1:24" x14ac:dyDescent="0.25">
      <c r="A3184" s="58">
        <v>220260021712</v>
      </c>
      <c r="B3184" s="59" t="s">
        <v>485</v>
      </c>
      <c r="C3184" s="60">
        <v>46178</v>
      </c>
      <c r="D3184" s="58">
        <v>22026000689</v>
      </c>
      <c r="E3184" s="59" t="s">
        <v>971</v>
      </c>
      <c r="F3184" s="61">
        <v>1934.79</v>
      </c>
      <c r="G3184" s="59" t="s">
        <v>3150</v>
      </c>
      <c r="H3184" s="59" t="s">
        <v>2622</v>
      </c>
      <c r="I3184" s="62">
        <v>300</v>
      </c>
      <c r="J3184" s="59" t="s">
        <v>455</v>
      </c>
      <c r="K3184" s="59" t="s">
        <v>455</v>
      </c>
      <c r="L3184" s="59" t="s">
        <v>456</v>
      </c>
      <c r="M3184" s="59" t="s">
        <v>457</v>
      </c>
      <c r="N3184" s="59" t="s">
        <v>458</v>
      </c>
      <c r="O3184" s="65" t="s">
        <v>280</v>
      </c>
      <c r="P3184" s="65" t="s">
        <v>3366</v>
      </c>
      <c r="Q3184" s="45" t="s">
        <v>396</v>
      </c>
      <c r="R3184" s="32" t="s">
        <v>231</v>
      </c>
      <c r="S3184" s="45" t="s">
        <v>262</v>
      </c>
      <c r="T3184" s="42" t="str">
        <f>VLOOKUP(Tabla1[[#This Row],[AREA]],Hoja1!A:B,2,FALSE)</f>
        <v>11. Salud pública y seguridad ciudadana</v>
      </c>
      <c r="U3184" s="45" t="s">
        <v>118</v>
      </c>
      <c r="V3184" s="42" t="str">
        <f>VLOOKUP(Tabla1[[#This Row],[PROGRAMA]],Hoja1!A:B,2,FALSE)</f>
        <v>1621. Recogida de residuos</v>
      </c>
      <c r="W3184" s="45">
        <v>21</v>
      </c>
      <c r="X3184" s="45">
        <v>214</v>
      </c>
    </row>
    <row r="3185" spans="1:24" x14ac:dyDescent="0.25">
      <c r="A3185" s="58">
        <v>220260021714</v>
      </c>
      <c r="B3185" s="59" t="s">
        <v>485</v>
      </c>
      <c r="C3185" s="60">
        <v>46178</v>
      </c>
      <c r="D3185" s="58">
        <v>22026001173</v>
      </c>
      <c r="E3185" s="59" t="s">
        <v>2480</v>
      </c>
      <c r="F3185" s="61">
        <v>192.51</v>
      </c>
      <c r="G3185" s="59" t="s">
        <v>335</v>
      </c>
      <c r="H3185" s="59" t="s">
        <v>4596</v>
      </c>
      <c r="I3185" s="62">
        <v>300</v>
      </c>
      <c r="J3185" s="59" t="s">
        <v>455</v>
      </c>
      <c r="K3185" s="59" t="s">
        <v>455</v>
      </c>
      <c r="L3185" s="59" t="s">
        <v>456</v>
      </c>
      <c r="M3185" s="59" t="s">
        <v>457</v>
      </c>
      <c r="N3185" s="59" t="s">
        <v>458</v>
      </c>
      <c r="O3185" s="65" t="s">
        <v>280</v>
      </c>
      <c r="P3185" s="65" t="s">
        <v>3366</v>
      </c>
      <c r="Q3185" s="45" t="s">
        <v>396</v>
      </c>
      <c r="R3185" s="32" t="s">
        <v>231</v>
      </c>
      <c r="S3185" s="45" t="s">
        <v>72</v>
      </c>
      <c r="T3185" s="42" t="str">
        <f>VLOOKUP(Tabla1[[#This Row],[AREA]],Hoja1!A:B,2,FALSE)</f>
        <v>07. Medio ambiente</v>
      </c>
      <c r="U3185" s="45" t="s">
        <v>126</v>
      </c>
      <c r="V3185" s="42" t="str">
        <f>VLOOKUP(Tabla1[[#This Row],[PROGRAMA]],Hoja1!A:B,2,FALSE)</f>
        <v>1711. Parques y jardines</v>
      </c>
      <c r="W3185" s="45">
        <v>21</v>
      </c>
      <c r="X3185" s="45">
        <v>213</v>
      </c>
    </row>
    <row r="3186" spans="1:24" x14ac:dyDescent="0.25">
      <c r="A3186" s="58">
        <v>220260021716</v>
      </c>
      <c r="B3186" s="59" t="s">
        <v>485</v>
      </c>
      <c r="C3186" s="60">
        <v>46178</v>
      </c>
      <c r="D3186" s="58">
        <v>22026001177</v>
      </c>
      <c r="E3186" s="59" t="s">
        <v>2455</v>
      </c>
      <c r="F3186" s="61">
        <v>1156.02</v>
      </c>
      <c r="G3186" s="59" t="s">
        <v>2476</v>
      </c>
      <c r="H3186" s="59" t="s">
        <v>4597</v>
      </c>
      <c r="I3186" s="62">
        <v>300</v>
      </c>
      <c r="J3186" s="59" t="s">
        <v>455</v>
      </c>
      <c r="K3186" s="59" t="s">
        <v>455</v>
      </c>
      <c r="L3186" s="59" t="s">
        <v>456</v>
      </c>
      <c r="M3186" s="59" t="s">
        <v>457</v>
      </c>
      <c r="N3186" s="59" t="s">
        <v>458</v>
      </c>
      <c r="O3186" s="65" t="s">
        <v>280</v>
      </c>
      <c r="P3186" s="65" t="s">
        <v>3366</v>
      </c>
      <c r="Q3186" s="45" t="s">
        <v>396</v>
      </c>
      <c r="R3186" s="32" t="s">
        <v>231</v>
      </c>
      <c r="S3186" s="45" t="s">
        <v>72</v>
      </c>
      <c r="T3186" s="42" t="str">
        <f>VLOOKUP(Tabla1[[#This Row],[AREA]],Hoja1!A:B,2,FALSE)</f>
        <v>07. Medio ambiente</v>
      </c>
      <c r="U3186" s="45" t="s">
        <v>126</v>
      </c>
      <c r="V3186" s="42" t="str">
        <f>VLOOKUP(Tabla1[[#This Row],[PROGRAMA]],Hoja1!A:B,2,FALSE)</f>
        <v>1711. Parques y jardines</v>
      </c>
      <c r="W3186" s="45">
        <v>21</v>
      </c>
      <c r="X3186" s="45">
        <v>214</v>
      </c>
    </row>
    <row r="3187" spans="1:24" x14ac:dyDescent="0.25">
      <c r="A3187" s="58">
        <v>220260021718</v>
      </c>
      <c r="B3187" s="59" t="s">
        <v>485</v>
      </c>
      <c r="C3187" s="60">
        <v>46178</v>
      </c>
      <c r="D3187" s="58">
        <v>22026000691</v>
      </c>
      <c r="E3187" s="59" t="s">
        <v>971</v>
      </c>
      <c r="F3187" s="61">
        <v>3462.87</v>
      </c>
      <c r="G3187" s="59" t="s">
        <v>1345</v>
      </c>
      <c r="H3187" s="59" t="s">
        <v>3643</v>
      </c>
      <c r="I3187" s="62">
        <v>300</v>
      </c>
      <c r="J3187" s="59" t="s">
        <v>455</v>
      </c>
      <c r="K3187" s="59" t="s">
        <v>455</v>
      </c>
      <c r="L3187" s="59" t="s">
        <v>456</v>
      </c>
      <c r="M3187" s="59" t="s">
        <v>457</v>
      </c>
      <c r="N3187" s="59" t="s">
        <v>458</v>
      </c>
      <c r="O3187" s="65" t="s">
        <v>280</v>
      </c>
      <c r="P3187" s="65" t="s">
        <v>3366</v>
      </c>
      <c r="Q3187" s="45" t="s">
        <v>396</v>
      </c>
      <c r="R3187" s="32" t="s">
        <v>231</v>
      </c>
      <c r="S3187" s="45" t="s">
        <v>262</v>
      </c>
      <c r="T3187" s="42" t="str">
        <f>VLOOKUP(Tabla1[[#This Row],[AREA]],Hoja1!A:B,2,FALSE)</f>
        <v>11. Salud pública y seguridad ciudadana</v>
      </c>
      <c r="U3187" s="45" t="s">
        <v>118</v>
      </c>
      <c r="V3187" s="42" t="str">
        <f>VLOOKUP(Tabla1[[#This Row],[PROGRAMA]],Hoja1!A:B,2,FALSE)</f>
        <v>1621. Recogida de residuos</v>
      </c>
      <c r="W3187" s="45">
        <v>21</v>
      </c>
      <c r="X3187" s="45">
        <v>214</v>
      </c>
    </row>
    <row r="3188" spans="1:24" x14ac:dyDescent="0.25">
      <c r="A3188" s="58">
        <v>220260021720</v>
      </c>
      <c r="B3188" s="59" t="s">
        <v>485</v>
      </c>
      <c r="C3188" s="60">
        <v>46178</v>
      </c>
      <c r="D3188" s="58">
        <v>22026000692</v>
      </c>
      <c r="E3188" s="59" t="s">
        <v>808</v>
      </c>
      <c r="F3188" s="61">
        <v>976.83</v>
      </c>
      <c r="G3188" s="59" t="s">
        <v>1345</v>
      </c>
      <c r="H3188" s="59" t="s">
        <v>4254</v>
      </c>
      <c r="I3188" s="62">
        <v>300</v>
      </c>
      <c r="J3188" s="59" t="s">
        <v>455</v>
      </c>
      <c r="K3188" s="59" t="s">
        <v>455</v>
      </c>
      <c r="L3188" s="59" t="s">
        <v>456</v>
      </c>
      <c r="M3188" s="59" t="s">
        <v>457</v>
      </c>
      <c r="N3188" s="59" t="s">
        <v>458</v>
      </c>
      <c r="O3188" s="65" t="s">
        <v>280</v>
      </c>
      <c r="P3188" s="65" t="s">
        <v>3366</v>
      </c>
      <c r="Q3188" s="45" t="s">
        <v>396</v>
      </c>
      <c r="R3188" s="32" t="s">
        <v>231</v>
      </c>
      <c r="S3188" s="45" t="s">
        <v>262</v>
      </c>
      <c r="T3188" s="42" t="str">
        <f>VLOOKUP(Tabla1[[#This Row],[AREA]],Hoja1!A:B,2,FALSE)</f>
        <v>11. Salud pública y seguridad ciudadana</v>
      </c>
      <c r="U3188" s="45" t="s">
        <v>121</v>
      </c>
      <c r="V3188" s="42" t="str">
        <f>VLOOKUP(Tabla1[[#This Row],[PROGRAMA]],Hoja1!A:B,2,FALSE)</f>
        <v>1631. Limpieza viaria</v>
      </c>
      <c r="W3188" s="45">
        <v>21</v>
      </c>
      <c r="X3188" s="45">
        <v>214</v>
      </c>
    </row>
    <row r="3189" spans="1:24" x14ac:dyDescent="0.25">
      <c r="A3189" s="58">
        <v>220260021722</v>
      </c>
      <c r="B3189" s="59" t="s">
        <v>485</v>
      </c>
      <c r="C3189" s="60">
        <v>46178</v>
      </c>
      <c r="D3189" s="58">
        <v>22026003182</v>
      </c>
      <c r="E3189" s="59" t="s">
        <v>1949</v>
      </c>
      <c r="F3189" s="61">
        <v>166.15</v>
      </c>
      <c r="G3189" s="59" t="s">
        <v>910</v>
      </c>
      <c r="H3189" s="59" t="s">
        <v>4598</v>
      </c>
      <c r="I3189" s="62">
        <v>300</v>
      </c>
      <c r="J3189" s="59" t="s">
        <v>455</v>
      </c>
      <c r="K3189" s="59" t="s">
        <v>455</v>
      </c>
      <c r="L3189" s="59" t="s">
        <v>473</v>
      </c>
      <c r="M3189" s="59" t="s">
        <v>457</v>
      </c>
      <c r="N3189" s="59" t="s">
        <v>458</v>
      </c>
      <c r="O3189" s="65" t="s">
        <v>280</v>
      </c>
      <c r="P3189" s="65" t="s">
        <v>3366</v>
      </c>
      <c r="Q3189" s="45" t="s">
        <v>396</v>
      </c>
      <c r="R3189" s="32" t="s">
        <v>231</v>
      </c>
      <c r="S3189" s="45" t="s">
        <v>71</v>
      </c>
      <c r="T3189" s="42" t="str">
        <f>VLOOKUP(Tabla1[[#This Row],[AREA]],Hoja1!A:B,2,FALSE)</f>
        <v>06. Educación y cultura</v>
      </c>
      <c r="U3189" s="45" t="s">
        <v>145</v>
      </c>
      <c r="V3189" s="42" t="str">
        <f>VLOOKUP(Tabla1[[#This Row],[PROGRAMA]],Hoja1!A:B,2,FALSE)</f>
        <v>3231. Escuelas infantiles</v>
      </c>
      <c r="W3189" s="45">
        <v>21</v>
      </c>
      <c r="X3189" s="45">
        <v>212</v>
      </c>
    </row>
    <row r="3190" spans="1:24" x14ac:dyDescent="0.25">
      <c r="A3190" s="58">
        <v>220260021724</v>
      </c>
      <c r="B3190" s="59" t="s">
        <v>485</v>
      </c>
      <c r="C3190" s="60">
        <v>46178</v>
      </c>
      <c r="D3190" s="58">
        <v>22026000944</v>
      </c>
      <c r="E3190" s="59" t="s">
        <v>1949</v>
      </c>
      <c r="F3190" s="61">
        <v>13.25</v>
      </c>
      <c r="G3190" s="59" t="s">
        <v>1403</v>
      </c>
      <c r="H3190" s="59" t="s">
        <v>4599</v>
      </c>
      <c r="I3190" s="62">
        <v>300</v>
      </c>
      <c r="J3190" s="59" t="s">
        <v>455</v>
      </c>
      <c r="K3190" s="59" t="s">
        <v>455</v>
      </c>
      <c r="L3190" s="59" t="s">
        <v>473</v>
      </c>
      <c r="M3190" s="59" t="s">
        <v>457</v>
      </c>
      <c r="N3190" s="59" t="s">
        <v>458</v>
      </c>
      <c r="O3190" s="65" t="s">
        <v>280</v>
      </c>
      <c r="P3190" s="65" t="s">
        <v>3366</v>
      </c>
      <c r="Q3190" s="45" t="s">
        <v>396</v>
      </c>
      <c r="R3190" s="32" t="s">
        <v>231</v>
      </c>
      <c r="S3190" s="45" t="s">
        <v>71</v>
      </c>
      <c r="T3190" s="42" t="str">
        <f>VLOOKUP(Tabla1[[#This Row],[AREA]],Hoja1!A:B,2,FALSE)</f>
        <v>06. Educación y cultura</v>
      </c>
      <c r="U3190" s="45" t="s">
        <v>145</v>
      </c>
      <c r="V3190" s="42" t="str">
        <f>VLOOKUP(Tabla1[[#This Row],[PROGRAMA]],Hoja1!A:B,2,FALSE)</f>
        <v>3231. Escuelas infantiles</v>
      </c>
      <c r="W3190" s="45">
        <v>21</v>
      </c>
      <c r="X3190" s="45">
        <v>212</v>
      </c>
    </row>
    <row r="3191" spans="1:24" x14ac:dyDescent="0.25">
      <c r="A3191" s="58">
        <v>220260021726</v>
      </c>
      <c r="B3191" s="59" t="s">
        <v>485</v>
      </c>
      <c r="C3191" s="60">
        <v>46178</v>
      </c>
      <c r="D3191" s="58">
        <v>22026000692</v>
      </c>
      <c r="E3191" s="59" t="s">
        <v>808</v>
      </c>
      <c r="F3191" s="61">
        <v>908.95</v>
      </c>
      <c r="G3191" s="59" t="s">
        <v>1345</v>
      </c>
      <c r="H3191" s="59" t="s">
        <v>4254</v>
      </c>
      <c r="I3191" s="62">
        <v>300</v>
      </c>
      <c r="J3191" s="59" t="s">
        <v>455</v>
      </c>
      <c r="K3191" s="59" t="s">
        <v>455</v>
      </c>
      <c r="L3191" s="59" t="s">
        <v>456</v>
      </c>
      <c r="M3191" s="59" t="s">
        <v>457</v>
      </c>
      <c r="N3191" s="59" t="s">
        <v>458</v>
      </c>
      <c r="O3191" s="65" t="s">
        <v>280</v>
      </c>
      <c r="P3191" s="65" t="s">
        <v>3366</v>
      </c>
      <c r="Q3191" s="45" t="s">
        <v>396</v>
      </c>
      <c r="R3191" s="32" t="s">
        <v>231</v>
      </c>
      <c r="S3191" s="45" t="s">
        <v>262</v>
      </c>
      <c r="T3191" s="42" t="str">
        <f>VLOOKUP(Tabla1[[#This Row],[AREA]],Hoja1!A:B,2,FALSE)</f>
        <v>11. Salud pública y seguridad ciudadana</v>
      </c>
      <c r="U3191" s="45" t="s">
        <v>121</v>
      </c>
      <c r="V3191" s="42" t="str">
        <f>VLOOKUP(Tabla1[[#This Row],[PROGRAMA]],Hoja1!A:B,2,FALSE)</f>
        <v>1631. Limpieza viaria</v>
      </c>
      <c r="W3191" s="45">
        <v>21</v>
      </c>
      <c r="X3191" s="45">
        <v>214</v>
      </c>
    </row>
    <row r="3192" spans="1:24" x14ac:dyDescent="0.25">
      <c r="A3192" s="58">
        <v>220260021728</v>
      </c>
      <c r="B3192" s="59" t="s">
        <v>485</v>
      </c>
      <c r="C3192" s="60">
        <v>46178</v>
      </c>
      <c r="D3192" s="58">
        <v>22026000943</v>
      </c>
      <c r="E3192" s="59" t="s">
        <v>507</v>
      </c>
      <c r="F3192" s="61">
        <v>63.9</v>
      </c>
      <c r="G3192" s="59" t="s">
        <v>3172</v>
      </c>
      <c r="H3192" s="59" t="s">
        <v>4600</v>
      </c>
      <c r="I3192" s="62">
        <v>300</v>
      </c>
      <c r="J3192" s="59" t="s">
        <v>455</v>
      </c>
      <c r="K3192" s="59" t="s">
        <v>455</v>
      </c>
      <c r="L3192" s="59" t="s">
        <v>473</v>
      </c>
      <c r="M3192" s="59" t="s">
        <v>457</v>
      </c>
      <c r="N3192" s="59" t="s">
        <v>458</v>
      </c>
      <c r="O3192" s="65" t="s">
        <v>280</v>
      </c>
      <c r="P3192" s="65" t="s">
        <v>3366</v>
      </c>
      <c r="Q3192" s="45" t="s">
        <v>396</v>
      </c>
      <c r="R3192" s="32" t="s">
        <v>231</v>
      </c>
      <c r="S3192" s="45" t="s">
        <v>71</v>
      </c>
      <c r="T3192" s="42" t="str">
        <f>VLOOKUP(Tabla1[[#This Row],[AREA]],Hoja1!A:B,2,FALSE)</f>
        <v>06. Educación y cultura</v>
      </c>
      <c r="U3192" s="45" t="s">
        <v>147</v>
      </c>
      <c r="V3192" s="42" t="str">
        <f>VLOOKUP(Tabla1[[#This Row],[PROGRAMA]],Hoja1!A:B,2,FALSE)</f>
        <v>3232. Conservación y mantenimiento centros educación infantil y primaria</v>
      </c>
      <c r="W3192" s="45">
        <v>21</v>
      </c>
      <c r="X3192" s="45">
        <v>212</v>
      </c>
    </row>
    <row r="3193" spans="1:24" x14ac:dyDescent="0.25">
      <c r="A3193" s="58">
        <v>220260021730</v>
      </c>
      <c r="B3193" s="59" t="s">
        <v>485</v>
      </c>
      <c r="C3193" s="60">
        <v>46178</v>
      </c>
      <c r="D3193" s="58">
        <v>22026001340</v>
      </c>
      <c r="E3193" s="59" t="s">
        <v>3510</v>
      </c>
      <c r="F3193" s="61">
        <v>907.5</v>
      </c>
      <c r="G3193" s="59" t="s">
        <v>3003</v>
      </c>
      <c r="H3193" s="59" t="s">
        <v>4601</v>
      </c>
      <c r="I3193" s="62">
        <v>300</v>
      </c>
      <c r="J3193" s="59" t="s">
        <v>455</v>
      </c>
      <c r="K3193" s="59" t="s">
        <v>455</v>
      </c>
      <c r="L3193" s="59" t="s">
        <v>473</v>
      </c>
      <c r="M3193" s="59" t="s">
        <v>457</v>
      </c>
      <c r="N3193" s="59" t="s">
        <v>458</v>
      </c>
      <c r="O3193" s="65" t="s">
        <v>280</v>
      </c>
      <c r="P3193" s="65" t="s">
        <v>3366</v>
      </c>
      <c r="Q3193" s="45" t="s">
        <v>397</v>
      </c>
      <c r="R3193" s="32" t="s">
        <v>232</v>
      </c>
      <c r="S3193" s="45" t="s">
        <v>72</v>
      </c>
      <c r="T3193" s="42" t="str">
        <f>VLOOKUP(Tabla1[[#This Row],[AREA]],Hoja1!A:B,2,FALSE)</f>
        <v>07. Medio ambiente</v>
      </c>
      <c r="U3193" s="45" t="s">
        <v>126</v>
      </c>
      <c r="V3193" s="42" t="str">
        <f>VLOOKUP(Tabla1[[#This Row],[PROGRAMA]],Hoja1!A:B,2,FALSE)</f>
        <v>1711. Parques y jardines</v>
      </c>
      <c r="W3193" s="45">
        <v>61</v>
      </c>
      <c r="X3193" s="45">
        <v>619</v>
      </c>
    </row>
    <row r="3194" spans="1:24" x14ac:dyDescent="0.25">
      <c r="A3194" s="58">
        <v>220260021732</v>
      </c>
      <c r="B3194" s="59" t="s">
        <v>485</v>
      </c>
      <c r="C3194" s="60">
        <v>46178</v>
      </c>
      <c r="D3194" s="58">
        <v>22026002152</v>
      </c>
      <c r="E3194" s="59" t="s">
        <v>2519</v>
      </c>
      <c r="F3194" s="61">
        <v>164.56</v>
      </c>
      <c r="G3194" s="59" t="s">
        <v>2244</v>
      </c>
      <c r="H3194" s="59" t="s">
        <v>4602</v>
      </c>
      <c r="I3194" s="62">
        <v>300</v>
      </c>
      <c r="J3194" s="59" t="s">
        <v>455</v>
      </c>
      <c r="K3194" s="59" t="s">
        <v>455</v>
      </c>
      <c r="L3194" s="59" t="s">
        <v>456</v>
      </c>
      <c r="M3194" s="59" t="s">
        <v>457</v>
      </c>
      <c r="N3194" s="59" t="s">
        <v>458</v>
      </c>
      <c r="O3194" s="65" t="s">
        <v>280</v>
      </c>
      <c r="P3194" s="65" t="s">
        <v>3366</v>
      </c>
      <c r="Q3194" s="45" t="s">
        <v>396</v>
      </c>
      <c r="R3194" s="32" t="s">
        <v>231</v>
      </c>
      <c r="S3194" s="45" t="s">
        <v>73</v>
      </c>
      <c r="T3194" s="42" t="str">
        <f>VLOOKUP(Tabla1[[#This Row],[AREA]],Hoja1!A:B,2,FALSE)</f>
        <v>08. Tráfico y movilidad</v>
      </c>
      <c r="U3194" s="45" t="s">
        <v>117</v>
      </c>
      <c r="V3194" s="42" t="str">
        <f>VLOOKUP(Tabla1[[#This Row],[PROGRAMA]],Hoja1!A:B,2,FALSE)</f>
        <v>1532. Pavimentación vias públicas y otros servicios urbanísticos</v>
      </c>
      <c r="W3194" s="45">
        <v>21</v>
      </c>
      <c r="X3194" s="45">
        <v>214</v>
      </c>
    </row>
    <row r="3195" spans="1:24" x14ac:dyDescent="0.25">
      <c r="A3195" s="58">
        <v>220260021734</v>
      </c>
      <c r="B3195" s="59" t="s">
        <v>485</v>
      </c>
      <c r="C3195" s="60">
        <v>46178</v>
      </c>
      <c r="D3195" s="58">
        <v>22026002152</v>
      </c>
      <c r="E3195" s="59" t="s">
        <v>2519</v>
      </c>
      <c r="F3195" s="61">
        <v>546.84</v>
      </c>
      <c r="G3195" s="59" t="s">
        <v>2244</v>
      </c>
      <c r="H3195" s="59" t="s">
        <v>4603</v>
      </c>
      <c r="I3195" s="62">
        <v>300</v>
      </c>
      <c r="J3195" s="59" t="s">
        <v>455</v>
      </c>
      <c r="K3195" s="59" t="s">
        <v>455</v>
      </c>
      <c r="L3195" s="59" t="s">
        <v>456</v>
      </c>
      <c r="M3195" s="59" t="s">
        <v>457</v>
      </c>
      <c r="N3195" s="59" t="s">
        <v>458</v>
      </c>
      <c r="O3195" s="65" t="s">
        <v>280</v>
      </c>
      <c r="P3195" s="65" t="s">
        <v>3366</v>
      </c>
      <c r="Q3195" s="45" t="s">
        <v>396</v>
      </c>
      <c r="R3195" s="32" t="s">
        <v>231</v>
      </c>
      <c r="S3195" s="45" t="s">
        <v>73</v>
      </c>
      <c r="T3195" s="42" t="str">
        <f>VLOOKUP(Tabla1[[#This Row],[AREA]],Hoja1!A:B,2,FALSE)</f>
        <v>08. Tráfico y movilidad</v>
      </c>
      <c r="U3195" s="45" t="s">
        <v>117</v>
      </c>
      <c r="V3195" s="42" t="str">
        <f>VLOOKUP(Tabla1[[#This Row],[PROGRAMA]],Hoja1!A:B,2,FALSE)</f>
        <v>1532. Pavimentación vias públicas y otros servicios urbanísticos</v>
      </c>
      <c r="W3195" s="45">
        <v>21</v>
      </c>
      <c r="X3195" s="45">
        <v>214</v>
      </c>
    </row>
    <row r="3196" spans="1:24" x14ac:dyDescent="0.25">
      <c r="A3196" s="58">
        <v>220260021736</v>
      </c>
      <c r="B3196" s="59" t="s">
        <v>485</v>
      </c>
      <c r="C3196" s="60">
        <v>46178</v>
      </c>
      <c r="D3196" s="58">
        <v>22026001960</v>
      </c>
      <c r="E3196" s="59" t="s">
        <v>486</v>
      </c>
      <c r="F3196" s="61">
        <v>381.15</v>
      </c>
      <c r="G3196" s="59" t="s">
        <v>487</v>
      </c>
      <c r="H3196" s="59" t="s">
        <v>4604</v>
      </c>
      <c r="I3196" s="62">
        <v>300</v>
      </c>
      <c r="J3196" s="59" t="s">
        <v>489</v>
      </c>
      <c r="K3196" s="59" t="s">
        <v>455</v>
      </c>
      <c r="L3196" s="59" t="s">
        <v>473</v>
      </c>
      <c r="M3196" s="59" t="s">
        <v>457</v>
      </c>
      <c r="N3196" s="59" t="s">
        <v>458</v>
      </c>
      <c r="O3196" s="65" t="s">
        <v>280</v>
      </c>
      <c r="P3196" s="65" t="s">
        <v>3366</v>
      </c>
      <c r="Q3196" s="45" t="s">
        <v>396</v>
      </c>
      <c r="R3196" s="32" t="s">
        <v>231</v>
      </c>
      <c r="S3196" s="45" t="s">
        <v>72</v>
      </c>
      <c r="T3196" s="42" t="str">
        <f>VLOOKUP(Tabla1[[#This Row],[AREA]],Hoja1!A:B,2,FALSE)</f>
        <v>07. Medio ambiente</v>
      </c>
      <c r="U3196" s="45" t="s">
        <v>126</v>
      </c>
      <c r="V3196" s="42" t="str">
        <f>VLOOKUP(Tabla1[[#This Row],[PROGRAMA]],Hoja1!A:B,2,FALSE)</f>
        <v>1711. Parques y jardines</v>
      </c>
      <c r="W3196" s="45">
        <v>22</v>
      </c>
      <c r="X3196" s="45">
        <v>22199</v>
      </c>
    </row>
    <row r="3197" spans="1:24" x14ac:dyDescent="0.25">
      <c r="A3197" s="58">
        <v>220260021738</v>
      </c>
      <c r="B3197" s="59" t="s">
        <v>485</v>
      </c>
      <c r="C3197" s="60">
        <v>46178</v>
      </c>
      <c r="D3197" s="58">
        <v>22026001173</v>
      </c>
      <c r="E3197" s="59" t="s">
        <v>2480</v>
      </c>
      <c r="F3197" s="61">
        <v>535.52</v>
      </c>
      <c r="G3197" s="59" t="s">
        <v>2734</v>
      </c>
      <c r="H3197" s="59" t="s">
        <v>4605</v>
      </c>
      <c r="I3197" s="62">
        <v>300</v>
      </c>
      <c r="J3197" s="59" t="s">
        <v>455</v>
      </c>
      <c r="K3197" s="59" t="s">
        <v>455</v>
      </c>
      <c r="L3197" s="59" t="s">
        <v>456</v>
      </c>
      <c r="M3197" s="59" t="s">
        <v>457</v>
      </c>
      <c r="N3197" s="59" t="s">
        <v>458</v>
      </c>
      <c r="O3197" s="65" t="s">
        <v>280</v>
      </c>
      <c r="P3197" s="65" t="s">
        <v>3366</v>
      </c>
      <c r="Q3197" s="45" t="s">
        <v>396</v>
      </c>
      <c r="R3197" s="32" t="s">
        <v>231</v>
      </c>
      <c r="S3197" s="45" t="s">
        <v>72</v>
      </c>
      <c r="T3197" s="42" t="str">
        <f>VLOOKUP(Tabla1[[#This Row],[AREA]],Hoja1!A:B,2,FALSE)</f>
        <v>07. Medio ambiente</v>
      </c>
      <c r="U3197" s="45" t="s">
        <v>126</v>
      </c>
      <c r="V3197" s="42" t="str">
        <f>VLOOKUP(Tabla1[[#This Row],[PROGRAMA]],Hoja1!A:B,2,FALSE)</f>
        <v>1711. Parques y jardines</v>
      </c>
      <c r="W3197" s="45">
        <v>21</v>
      </c>
      <c r="X3197" s="45">
        <v>213</v>
      </c>
    </row>
    <row r="3198" spans="1:24" x14ac:dyDescent="0.25">
      <c r="A3198" s="58">
        <v>220260021740</v>
      </c>
      <c r="B3198" s="59" t="s">
        <v>485</v>
      </c>
      <c r="C3198" s="60">
        <v>46178</v>
      </c>
      <c r="D3198" s="58">
        <v>22026001960</v>
      </c>
      <c r="E3198" s="59" t="s">
        <v>486</v>
      </c>
      <c r="F3198" s="61">
        <v>496.51</v>
      </c>
      <c r="G3198" s="59" t="s">
        <v>1403</v>
      </c>
      <c r="H3198" s="59" t="s">
        <v>4606</v>
      </c>
      <c r="I3198" s="62">
        <v>300</v>
      </c>
      <c r="J3198" s="59" t="s">
        <v>455</v>
      </c>
      <c r="K3198" s="59" t="s">
        <v>455</v>
      </c>
      <c r="L3198" s="59" t="s">
        <v>473</v>
      </c>
      <c r="M3198" s="59" t="s">
        <v>457</v>
      </c>
      <c r="N3198" s="59" t="s">
        <v>458</v>
      </c>
      <c r="O3198" s="65" t="s">
        <v>280</v>
      </c>
      <c r="P3198" s="65" t="s">
        <v>3366</v>
      </c>
      <c r="Q3198" s="45" t="s">
        <v>396</v>
      </c>
      <c r="R3198" s="32" t="s">
        <v>231</v>
      </c>
      <c r="S3198" s="45" t="s">
        <v>72</v>
      </c>
      <c r="T3198" s="42" t="str">
        <f>VLOOKUP(Tabla1[[#This Row],[AREA]],Hoja1!A:B,2,FALSE)</f>
        <v>07. Medio ambiente</v>
      </c>
      <c r="U3198" s="45" t="s">
        <v>126</v>
      </c>
      <c r="V3198" s="42" t="str">
        <f>VLOOKUP(Tabla1[[#This Row],[PROGRAMA]],Hoja1!A:B,2,FALSE)</f>
        <v>1711. Parques y jardines</v>
      </c>
      <c r="W3198" s="45">
        <v>22</v>
      </c>
      <c r="X3198" s="45">
        <v>22199</v>
      </c>
    </row>
    <row r="3199" spans="1:24" x14ac:dyDescent="0.25">
      <c r="A3199" s="58">
        <v>220260021742</v>
      </c>
      <c r="B3199" s="59" t="s">
        <v>485</v>
      </c>
      <c r="C3199" s="60">
        <v>46178</v>
      </c>
      <c r="D3199" s="58">
        <v>22026001173</v>
      </c>
      <c r="E3199" s="59" t="s">
        <v>2480</v>
      </c>
      <c r="F3199" s="61">
        <v>1193.74</v>
      </c>
      <c r="G3199" s="59" t="s">
        <v>1403</v>
      </c>
      <c r="H3199" s="59" t="s">
        <v>4607</v>
      </c>
      <c r="I3199" s="62">
        <v>300</v>
      </c>
      <c r="J3199" s="59" t="s">
        <v>455</v>
      </c>
      <c r="K3199" s="59" t="s">
        <v>455</v>
      </c>
      <c r="L3199" s="59" t="s">
        <v>456</v>
      </c>
      <c r="M3199" s="59" t="s">
        <v>457</v>
      </c>
      <c r="N3199" s="59" t="s">
        <v>458</v>
      </c>
      <c r="O3199" s="65" t="s">
        <v>280</v>
      </c>
      <c r="P3199" s="65" t="s">
        <v>3366</v>
      </c>
      <c r="Q3199" s="45" t="s">
        <v>396</v>
      </c>
      <c r="R3199" s="32" t="s">
        <v>231</v>
      </c>
      <c r="S3199" s="45" t="s">
        <v>72</v>
      </c>
      <c r="T3199" s="42" t="str">
        <f>VLOOKUP(Tabla1[[#This Row],[AREA]],Hoja1!A:B,2,FALSE)</f>
        <v>07. Medio ambiente</v>
      </c>
      <c r="U3199" s="45" t="s">
        <v>126</v>
      </c>
      <c r="V3199" s="42" t="str">
        <f>VLOOKUP(Tabla1[[#This Row],[PROGRAMA]],Hoja1!A:B,2,FALSE)</f>
        <v>1711. Parques y jardines</v>
      </c>
      <c r="W3199" s="45">
        <v>21</v>
      </c>
      <c r="X3199" s="45">
        <v>213</v>
      </c>
    </row>
    <row r="3200" spans="1:24" x14ac:dyDescent="0.25">
      <c r="A3200" s="58">
        <v>220260021744</v>
      </c>
      <c r="B3200" s="59" t="s">
        <v>485</v>
      </c>
      <c r="C3200" s="60">
        <v>46178</v>
      </c>
      <c r="D3200" s="58">
        <v>22026001960</v>
      </c>
      <c r="E3200" s="59" t="s">
        <v>486</v>
      </c>
      <c r="F3200" s="61">
        <v>254.14</v>
      </c>
      <c r="G3200" s="59" t="s">
        <v>2981</v>
      </c>
      <c r="H3200" s="59" t="s">
        <v>4608</v>
      </c>
      <c r="I3200" s="62">
        <v>300</v>
      </c>
      <c r="J3200" s="59" t="s">
        <v>455</v>
      </c>
      <c r="K3200" s="59" t="s">
        <v>455</v>
      </c>
      <c r="L3200" s="59" t="s">
        <v>473</v>
      </c>
      <c r="M3200" s="59" t="s">
        <v>457</v>
      </c>
      <c r="N3200" s="59" t="s">
        <v>458</v>
      </c>
      <c r="O3200" s="65" t="s">
        <v>280</v>
      </c>
      <c r="P3200" s="65" t="s">
        <v>3366</v>
      </c>
      <c r="Q3200" s="45" t="s">
        <v>396</v>
      </c>
      <c r="R3200" s="32" t="s">
        <v>231</v>
      </c>
      <c r="S3200" s="45" t="s">
        <v>72</v>
      </c>
      <c r="T3200" s="42" t="str">
        <f>VLOOKUP(Tabla1[[#This Row],[AREA]],Hoja1!A:B,2,FALSE)</f>
        <v>07. Medio ambiente</v>
      </c>
      <c r="U3200" s="45" t="s">
        <v>126</v>
      </c>
      <c r="V3200" s="42" t="str">
        <f>VLOOKUP(Tabla1[[#This Row],[PROGRAMA]],Hoja1!A:B,2,FALSE)</f>
        <v>1711. Parques y jardines</v>
      </c>
      <c r="W3200" s="45">
        <v>22</v>
      </c>
      <c r="X3200" s="45">
        <v>22199</v>
      </c>
    </row>
    <row r="3201" spans="1:24" x14ac:dyDescent="0.25">
      <c r="A3201" s="58">
        <v>220260020190</v>
      </c>
      <c r="B3201" s="59" t="s">
        <v>451</v>
      </c>
      <c r="C3201" s="60">
        <v>46174</v>
      </c>
      <c r="D3201" s="58">
        <v>22026004246</v>
      </c>
      <c r="E3201" s="59" t="s">
        <v>452</v>
      </c>
      <c r="F3201" s="61">
        <v>1815</v>
      </c>
      <c r="G3201" s="59" t="s">
        <v>4609</v>
      </c>
      <c r="H3201" s="59" t="s">
        <v>4610</v>
      </c>
      <c r="I3201" s="62">
        <v>220</v>
      </c>
      <c r="J3201" s="59" t="s">
        <v>4611</v>
      </c>
      <c r="K3201" s="59" t="s">
        <v>1239</v>
      </c>
      <c r="L3201" s="59" t="s">
        <v>456</v>
      </c>
      <c r="M3201" s="59" t="s">
        <v>467</v>
      </c>
      <c r="N3201" s="59" t="s">
        <v>468</v>
      </c>
      <c r="O3201" s="65" t="s">
        <v>281</v>
      </c>
      <c r="P3201" s="65" t="s">
        <v>3366</v>
      </c>
      <c r="Q3201" s="45" t="s">
        <v>396</v>
      </c>
      <c r="R3201" s="32" t="s">
        <v>231</v>
      </c>
      <c r="S3201" s="45" t="s">
        <v>71</v>
      </c>
      <c r="T3201" s="42" t="str">
        <f>VLOOKUP(Tabla1[[#This Row],[AREA]],Hoja1!A:B,2,FALSE)</f>
        <v>06. Educación y cultura</v>
      </c>
      <c r="U3201" s="45" t="s">
        <v>157</v>
      </c>
      <c r="V3201" s="42" t="str">
        <f>VLOOKUP(Tabla1[[#This Row],[PROGRAMA]],Hoja1!A:B,2,FALSE)</f>
        <v>3341. Coordinación de políticas culturales</v>
      </c>
      <c r="W3201" s="45">
        <v>22</v>
      </c>
      <c r="X3201" s="45">
        <v>22609</v>
      </c>
    </row>
    <row r="3202" spans="1:24" x14ac:dyDescent="0.25">
      <c r="A3202" s="58">
        <v>220260024358</v>
      </c>
      <c r="B3202" s="59" t="s">
        <v>451</v>
      </c>
      <c r="C3202" s="60">
        <v>46188</v>
      </c>
      <c r="D3202" s="58">
        <v>22026004407</v>
      </c>
      <c r="E3202" s="59" t="s">
        <v>968</v>
      </c>
      <c r="F3202" s="61">
        <v>1815</v>
      </c>
      <c r="G3202" s="59" t="s">
        <v>347</v>
      </c>
      <c r="H3202" s="59" t="s">
        <v>4612</v>
      </c>
      <c r="I3202" s="62">
        <v>220</v>
      </c>
      <c r="J3202" s="59" t="s">
        <v>494</v>
      </c>
      <c r="K3202" s="59" t="s">
        <v>494</v>
      </c>
      <c r="L3202" s="59" t="s">
        <v>473</v>
      </c>
      <c r="M3202" s="59" t="s">
        <v>467</v>
      </c>
      <c r="N3202" s="59" t="s">
        <v>468</v>
      </c>
      <c r="O3202" s="65" t="s">
        <v>281</v>
      </c>
      <c r="P3202" s="65" t="s">
        <v>3366</v>
      </c>
      <c r="Q3202" s="45" t="s">
        <v>396</v>
      </c>
      <c r="R3202" s="32" t="s">
        <v>231</v>
      </c>
      <c r="S3202" s="45" t="s">
        <v>262</v>
      </c>
      <c r="T3202" s="42" t="str">
        <f>VLOOKUP(Tabla1[[#This Row],[AREA]],Hoja1!A:B,2,FALSE)</f>
        <v>11. Salud pública y seguridad ciudadana</v>
      </c>
      <c r="U3202" s="45" t="s">
        <v>106</v>
      </c>
      <c r="V3202" s="42" t="str">
        <f>VLOOKUP(Tabla1[[#This Row],[PROGRAMA]],Hoja1!A:B,2,FALSE)</f>
        <v>1321. Policía municipal</v>
      </c>
      <c r="W3202" s="45">
        <v>22</v>
      </c>
      <c r="X3202" s="45">
        <v>22699</v>
      </c>
    </row>
    <row r="3203" spans="1:24" x14ac:dyDescent="0.25">
      <c r="A3203" s="58">
        <v>220260022118</v>
      </c>
      <c r="B3203" s="59" t="s">
        <v>485</v>
      </c>
      <c r="C3203" s="60">
        <v>46181</v>
      </c>
      <c r="D3203" s="58">
        <v>22026000432</v>
      </c>
      <c r="E3203" s="59" t="s">
        <v>726</v>
      </c>
      <c r="F3203" s="61">
        <v>1024.5899999999999</v>
      </c>
      <c r="G3203" s="59" t="s">
        <v>317</v>
      </c>
      <c r="H3203" s="59" t="s">
        <v>4613</v>
      </c>
      <c r="I3203" s="62">
        <v>300</v>
      </c>
      <c r="J3203" s="59" t="s">
        <v>455</v>
      </c>
      <c r="K3203" s="59" t="s">
        <v>455</v>
      </c>
      <c r="L3203" s="59" t="s">
        <v>473</v>
      </c>
      <c r="M3203" s="59" t="s">
        <v>457</v>
      </c>
      <c r="N3203" s="59" t="s">
        <v>458</v>
      </c>
      <c r="O3203" s="65" t="s">
        <v>276</v>
      </c>
      <c r="P3203" s="65" t="s">
        <v>3366</v>
      </c>
      <c r="Q3203" s="45" t="s">
        <v>396</v>
      </c>
      <c r="R3203" s="32" t="s">
        <v>231</v>
      </c>
      <c r="S3203" s="45" t="s">
        <v>69</v>
      </c>
      <c r="T3203" s="42" t="str">
        <f>VLOOKUP(Tabla1[[#This Row],[AREA]],Hoja1!A:B,2,FALSE)</f>
        <v>03. Participación ciudadana y deportes</v>
      </c>
      <c r="U3203" s="45" t="s">
        <v>192</v>
      </c>
      <c r="V3203" s="42" t="str">
        <f>VLOOKUP(Tabla1[[#This Row],[PROGRAMA]],Hoja1!A:B,2,FALSE)</f>
        <v>9241. Participación ciudadana</v>
      </c>
      <c r="W3203" s="45">
        <v>21</v>
      </c>
      <c r="X3203" s="45">
        <v>213</v>
      </c>
    </row>
    <row r="3204" spans="1:24" x14ac:dyDescent="0.25">
      <c r="A3204" s="58">
        <v>220260022120</v>
      </c>
      <c r="B3204" s="59" t="s">
        <v>485</v>
      </c>
      <c r="C3204" s="60">
        <v>46181</v>
      </c>
      <c r="D3204" s="58">
        <v>22026000434</v>
      </c>
      <c r="E3204" s="59" t="s">
        <v>726</v>
      </c>
      <c r="F3204" s="61">
        <v>121</v>
      </c>
      <c r="G3204" s="59" t="s">
        <v>1478</v>
      </c>
      <c r="H3204" s="59" t="s">
        <v>4614</v>
      </c>
      <c r="I3204" s="62">
        <v>300</v>
      </c>
      <c r="J3204" s="59" t="s">
        <v>455</v>
      </c>
      <c r="K3204" s="59" t="s">
        <v>494</v>
      </c>
      <c r="L3204" s="59" t="s">
        <v>473</v>
      </c>
      <c r="M3204" s="59" t="s">
        <v>457</v>
      </c>
      <c r="N3204" s="59" t="s">
        <v>458</v>
      </c>
      <c r="O3204" s="65" t="s">
        <v>276</v>
      </c>
      <c r="P3204" s="65" t="s">
        <v>3366</v>
      </c>
      <c r="Q3204" s="45" t="s">
        <v>396</v>
      </c>
      <c r="R3204" s="32" t="s">
        <v>231</v>
      </c>
      <c r="S3204" s="45" t="s">
        <v>69</v>
      </c>
      <c r="T3204" s="42" t="str">
        <f>VLOOKUP(Tabla1[[#This Row],[AREA]],Hoja1!A:B,2,FALSE)</f>
        <v>03. Participación ciudadana y deportes</v>
      </c>
      <c r="U3204" s="45" t="s">
        <v>192</v>
      </c>
      <c r="V3204" s="42" t="str">
        <f>VLOOKUP(Tabla1[[#This Row],[PROGRAMA]],Hoja1!A:B,2,FALSE)</f>
        <v>9241. Participación ciudadana</v>
      </c>
      <c r="W3204" s="45">
        <v>21</v>
      </c>
      <c r="X3204" s="45">
        <v>213</v>
      </c>
    </row>
    <row r="3205" spans="1:24" x14ac:dyDescent="0.25">
      <c r="A3205" s="58">
        <v>220260022123</v>
      </c>
      <c r="B3205" s="59" t="s">
        <v>485</v>
      </c>
      <c r="C3205" s="60">
        <v>46181</v>
      </c>
      <c r="D3205" s="58">
        <v>22026000702</v>
      </c>
      <c r="E3205" s="59" t="s">
        <v>452</v>
      </c>
      <c r="F3205" s="61">
        <v>26891.64</v>
      </c>
      <c r="G3205" s="59" t="s">
        <v>4615</v>
      </c>
      <c r="H3205" s="59" t="s">
        <v>4616</v>
      </c>
      <c r="I3205" s="62">
        <v>300</v>
      </c>
      <c r="J3205" s="59" t="s">
        <v>455</v>
      </c>
      <c r="K3205" s="59" t="s">
        <v>455</v>
      </c>
      <c r="L3205" s="59" t="s">
        <v>456</v>
      </c>
      <c r="M3205" s="59" t="s">
        <v>801</v>
      </c>
      <c r="N3205" s="59" t="s">
        <v>468</v>
      </c>
      <c r="O3205" s="65" t="s">
        <v>278</v>
      </c>
      <c r="P3205" s="65" t="s">
        <v>3366</v>
      </c>
      <c r="Q3205" s="45" t="s">
        <v>396</v>
      </c>
      <c r="R3205" s="32" t="s">
        <v>231</v>
      </c>
      <c r="S3205" s="45" t="s">
        <v>71</v>
      </c>
      <c r="T3205" s="42" t="str">
        <f>VLOOKUP(Tabla1[[#This Row],[AREA]],Hoja1!A:B,2,FALSE)</f>
        <v>06. Educación y cultura</v>
      </c>
      <c r="U3205" s="45" t="s">
        <v>157</v>
      </c>
      <c r="V3205" s="42" t="str">
        <f>VLOOKUP(Tabla1[[#This Row],[PROGRAMA]],Hoja1!A:B,2,FALSE)</f>
        <v>3341. Coordinación de políticas culturales</v>
      </c>
      <c r="W3205" s="45">
        <v>22</v>
      </c>
      <c r="X3205" s="45">
        <v>22609</v>
      </c>
    </row>
    <row r="3206" spans="1:24" x14ac:dyDescent="0.25">
      <c r="A3206" s="58">
        <v>220260022177</v>
      </c>
      <c r="B3206" s="59" t="s">
        <v>451</v>
      </c>
      <c r="C3206" s="60">
        <v>46181</v>
      </c>
      <c r="D3206" s="58">
        <v>22026002163</v>
      </c>
      <c r="E3206" s="59" t="s">
        <v>650</v>
      </c>
      <c r="F3206" s="61">
        <v>20565.900000000001</v>
      </c>
      <c r="G3206" s="59" t="s">
        <v>1633</v>
      </c>
      <c r="H3206" s="59" t="s">
        <v>4617</v>
      </c>
      <c r="I3206" s="62">
        <v>230</v>
      </c>
      <c r="J3206" s="59" t="s">
        <v>1635</v>
      </c>
      <c r="K3206" s="59" t="s">
        <v>455</v>
      </c>
      <c r="L3206" s="59" t="s">
        <v>644</v>
      </c>
      <c r="M3206" s="59" t="s">
        <v>457</v>
      </c>
      <c r="N3206" s="59" t="s">
        <v>458</v>
      </c>
      <c r="O3206" s="65" t="s">
        <v>276</v>
      </c>
      <c r="P3206" s="65" t="s">
        <v>3366</v>
      </c>
      <c r="Q3206" s="45" t="s">
        <v>397</v>
      </c>
      <c r="R3206" s="32" t="s">
        <v>232</v>
      </c>
      <c r="S3206" s="45" t="s">
        <v>75</v>
      </c>
      <c r="T3206" s="42" t="str">
        <f>VLOOKUP(Tabla1[[#This Row],[AREA]],Hoja1!A:B,2,FALSE)</f>
        <v>10. Personas mayores, familia y servicios sociales</v>
      </c>
      <c r="U3206" s="45" t="s">
        <v>132</v>
      </c>
      <c r="V3206" s="42" t="str">
        <f>VLOOKUP(Tabla1[[#This Row],[PROGRAMA]],Hoja1!A:B,2,FALSE)</f>
        <v>2312. Iniciativas sociales</v>
      </c>
      <c r="W3206" s="45">
        <v>63</v>
      </c>
      <c r="X3206" s="45">
        <v>632</v>
      </c>
    </row>
    <row r="3207" spans="1:24" x14ac:dyDescent="0.25">
      <c r="A3207" s="58">
        <v>220260022674</v>
      </c>
      <c r="B3207" s="59" t="s">
        <v>729</v>
      </c>
      <c r="C3207" s="60">
        <v>46182</v>
      </c>
      <c r="D3207" s="58">
        <v>22026004347</v>
      </c>
      <c r="E3207" s="59" t="s">
        <v>590</v>
      </c>
      <c r="F3207" s="61">
        <v>2352.19</v>
      </c>
      <c r="G3207" s="59" t="s">
        <v>481</v>
      </c>
      <c r="H3207" s="59" t="s">
        <v>4618</v>
      </c>
      <c r="I3207" s="62">
        <v>240</v>
      </c>
      <c r="J3207" s="59" t="s">
        <v>455</v>
      </c>
      <c r="K3207" s="59" t="s">
        <v>455</v>
      </c>
      <c r="L3207" s="59" t="s">
        <v>456</v>
      </c>
      <c r="M3207" s="59" t="s">
        <v>457</v>
      </c>
      <c r="N3207" s="59" t="s">
        <v>458</v>
      </c>
      <c r="O3207" s="65" t="s">
        <v>276</v>
      </c>
      <c r="P3207" s="65" t="s">
        <v>3366</v>
      </c>
      <c r="Q3207" s="45" t="s">
        <v>396</v>
      </c>
      <c r="R3207" s="32" t="s">
        <v>231</v>
      </c>
      <c r="S3207" s="45" t="s">
        <v>262</v>
      </c>
      <c r="T3207" s="42" t="str">
        <f>VLOOKUP(Tabla1[[#This Row],[AREA]],Hoja1!A:B,2,FALSE)</f>
        <v>11. Salud pública y seguridad ciudadana</v>
      </c>
      <c r="U3207" s="45" t="s">
        <v>106</v>
      </c>
      <c r="V3207" s="42" t="str">
        <f>VLOOKUP(Tabla1[[#This Row],[PROGRAMA]],Hoja1!A:B,2,FALSE)</f>
        <v>1321. Policía municipal</v>
      </c>
      <c r="W3207" s="45">
        <v>21</v>
      </c>
      <c r="X3207" s="45">
        <v>213</v>
      </c>
    </row>
    <row r="3208" spans="1:24" x14ac:dyDescent="0.25">
      <c r="A3208" s="58">
        <v>220260022675</v>
      </c>
      <c r="B3208" s="59" t="s">
        <v>729</v>
      </c>
      <c r="C3208" s="60">
        <v>46182</v>
      </c>
      <c r="D3208" s="58">
        <v>22026004348</v>
      </c>
      <c r="E3208" s="59" t="s">
        <v>590</v>
      </c>
      <c r="F3208" s="61">
        <v>2088.61</v>
      </c>
      <c r="G3208" s="59" t="s">
        <v>481</v>
      </c>
      <c r="H3208" s="59" t="s">
        <v>4619</v>
      </c>
      <c r="I3208" s="62">
        <v>240</v>
      </c>
      <c r="J3208" s="59" t="s">
        <v>455</v>
      </c>
      <c r="K3208" s="59" t="s">
        <v>455</v>
      </c>
      <c r="L3208" s="59" t="s">
        <v>456</v>
      </c>
      <c r="M3208" s="59" t="s">
        <v>457</v>
      </c>
      <c r="N3208" s="59" t="s">
        <v>458</v>
      </c>
      <c r="O3208" s="65" t="s">
        <v>276</v>
      </c>
      <c r="P3208" s="65" t="s">
        <v>3366</v>
      </c>
      <c r="Q3208" s="45" t="s">
        <v>396</v>
      </c>
      <c r="R3208" s="32" t="s">
        <v>231</v>
      </c>
      <c r="S3208" s="45" t="s">
        <v>262</v>
      </c>
      <c r="T3208" s="42" t="str">
        <f>VLOOKUP(Tabla1[[#This Row],[AREA]],Hoja1!A:B,2,FALSE)</f>
        <v>11. Salud pública y seguridad ciudadana</v>
      </c>
      <c r="U3208" s="45" t="s">
        <v>106</v>
      </c>
      <c r="V3208" s="42" t="str">
        <f>VLOOKUP(Tabla1[[#This Row],[PROGRAMA]],Hoja1!A:B,2,FALSE)</f>
        <v>1321. Policía municipal</v>
      </c>
      <c r="W3208" s="45">
        <v>21</v>
      </c>
      <c r="X3208" s="45">
        <v>213</v>
      </c>
    </row>
    <row r="3209" spans="1:24" x14ac:dyDescent="0.25">
      <c r="A3209" s="58">
        <v>220260022679</v>
      </c>
      <c r="B3209" s="59" t="s">
        <v>729</v>
      </c>
      <c r="C3209" s="60">
        <v>46182</v>
      </c>
      <c r="D3209" s="58">
        <v>22026004145</v>
      </c>
      <c r="E3209" s="59" t="s">
        <v>617</v>
      </c>
      <c r="F3209" s="61">
        <v>421.77</v>
      </c>
      <c r="G3209" s="59" t="s">
        <v>481</v>
      </c>
      <c r="H3209" s="59" t="s">
        <v>4620</v>
      </c>
      <c r="I3209" s="62">
        <v>240</v>
      </c>
      <c r="J3209" s="59" t="s">
        <v>455</v>
      </c>
      <c r="K3209" s="59" t="s">
        <v>455</v>
      </c>
      <c r="L3209" s="59" t="s">
        <v>456</v>
      </c>
      <c r="M3209" s="59" t="s">
        <v>457</v>
      </c>
      <c r="N3209" s="59" t="s">
        <v>458</v>
      </c>
      <c r="O3209" s="65" t="s">
        <v>276</v>
      </c>
      <c r="P3209" s="65" t="s">
        <v>3366</v>
      </c>
      <c r="Q3209" s="45" t="s">
        <v>396</v>
      </c>
      <c r="R3209" s="32" t="s">
        <v>231</v>
      </c>
      <c r="S3209" s="45" t="s">
        <v>75</v>
      </c>
      <c r="T3209" s="42" t="str">
        <f>VLOOKUP(Tabla1[[#This Row],[AREA]],Hoja1!A:B,2,FALSE)</f>
        <v>10. Personas mayores, familia y servicios sociales</v>
      </c>
      <c r="U3209" s="45" t="s">
        <v>132</v>
      </c>
      <c r="V3209" s="42" t="str">
        <f>VLOOKUP(Tabla1[[#This Row],[PROGRAMA]],Hoja1!A:B,2,FALSE)</f>
        <v>2312. Iniciativas sociales</v>
      </c>
      <c r="W3209" s="45">
        <v>21</v>
      </c>
      <c r="X3209" s="45">
        <v>213</v>
      </c>
    </row>
    <row r="3210" spans="1:24" x14ac:dyDescent="0.25">
      <c r="A3210" s="58">
        <v>220260022679</v>
      </c>
      <c r="B3210" s="59" t="s">
        <v>729</v>
      </c>
      <c r="C3210" s="60">
        <v>46182</v>
      </c>
      <c r="D3210" s="58">
        <v>22026004146</v>
      </c>
      <c r="E3210" s="59" t="s">
        <v>617</v>
      </c>
      <c r="F3210" s="61">
        <v>339.52</v>
      </c>
      <c r="G3210" s="59" t="s">
        <v>481</v>
      </c>
      <c r="H3210" s="59" t="s">
        <v>4620</v>
      </c>
      <c r="I3210" s="62">
        <v>240</v>
      </c>
      <c r="J3210" s="59" t="s">
        <v>455</v>
      </c>
      <c r="K3210" s="59" t="s">
        <v>455</v>
      </c>
      <c r="L3210" s="59" t="s">
        <v>456</v>
      </c>
      <c r="M3210" s="59" t="s">
        <v>457</v>
      </c>
      <c r="N3210" s="59" t="s">
        <v>458</v>
      </c>
      <c r="O3210" s="65" t="s">
        <v>276</v>
      </c>
      <c r="P3210" s="65" t="s">
        <v>3366</v>
      </c>
      <c r="Q3210" s="45" t="s">
        <v>396</v>
      </c>
      <c r="R3210" s="32" t="s">
        <v>231</v>
      </c>
      <c r="S3210" s="45" t="s">
        <v>75</v>
      </c>
      <c r="T3210" s="42" t="str">
        <f>VLOOKUP(Tabla1[[#This Row],[AREA]],Hoja1!A:B,2,FALSE)</f>
        <v>10. Personas mayores, familia y servicios sociales</v>
      </c>
      <c r="U3210" s="45" t="s">
        <v>132</v>
      </c>
      <c r="V3210" s="42" t="str">
        <f>VLOOKUP(Tabla1[[#This Row],[PROGRAMA]],Hoja1!A:B,2,FALSE)</f>
        <v>2312. Iniciativas sociales</v>
      </c>
      <c r="W3210" s="45">
        <v>21</v>
      </c>
      <c r="X3210" s="45">
        <v>213</v>
      </c>
    </row>
    <row r="3211" spans="1:24" x14ac:dyDescent="0.25">
      <c r="A3211" s="58">
        <v>220260022680</v>
      </c>
      <c r="B3211" s="59" t="s">
        <v>729</v>
      </c>
      <c r="C3211" s="60">
        <v>46182</v>
      </c>
      <c r="D3211" s="58">
        <v>22026004148</v>
      </c>
      <c r="E3211" s="59" t="s">
        <v>617</v>
      </c>
      <c r="F3211" s="61">
        <v>753.1</v>
      </c>
      <c r="G3211" s="59" t="s">
        <v>481</v>
      </c>
      <c r="H3211" s="59" t="s">
        <v>4621</v>
      </c>
      <c r="I3211" s="62">
        <v>240</v>
      </c>
      <c r="J3211" s="59" t="s">
        <v>455</v>
      </c>
      <c r="K3211" s="59" t="s">
        <v>455</v>
      </c>
      <c r="L3211" s="59" t="s">
        <v>456</v>
      </c>
      <c r="M3211" s="59" t="s">
        <v>457</v>
      </c>
      <c r="N3211" s="59" t="s">
        <v>458</v>
      </c>
      <c r="O3211" s="65" t="s">
        <v>276</v>
      </c>
      <c r="P3211" s="65" t="s">
        <v>3366</v>
      </c>
      <c r="Q3211" s="45" t="s">
        <v>396</v>
      </c>
      <c r="R3211" s="32" t="s">
        <v>231</v>
      </c>
      <c r="S3211" s="45" t="s">
        <v>75</v>
      </c>
      <c r="T3211" s="42" t="str">
        <f>VLOOKUP(Tabla1[[#This Row],[AREA]],Hoja1!A:B,2,FALSE)</f>
        <v>10. Personas mayores, familia y servicios sociales</v>
      </c>
      <c r="U3211" s="45" t="s">
        <v>132</v>
      </c>
      <c r="V3211" s="42" t="str">
        <f>VLOOKUP(Tabla1[[#This Row],[PROGRAMA]],Hoja1!A:B,2,FALSE)</f>
        <v>2312. Iniciativas sociales</v>
      </c>
      <c r="W3211" s="45">
        <v>21</v>
      </c>
      <c r="X3211" s="45">
        <v>213</v>
      </c>
    </row>
    <row r="3212" spans="1:24" x14ac:dyDescent="0.25">
      <c r="A3212" s="58">
        <v>220260022680</v>
      </c>
      <c r="B3212" s="59" t="s">
        <v>729</v>
      </c>
      <c r="C3212" s="60">
        <v>46182</v>
      </c>
      <c r="D3212" s="58">
        <v>22026004149</v>
      </c>
      <c r="E3212" s="59" t="s">
        <v>617</v>
      </c>
      <c r="F3212" s="61">
        <v>1067.71</v>
      </c>
      <c r="G3212" s="59" t="s">
        <v>481</v>
      </c>
      <c r="H3212" s="59" t="s">
        <v>4621</v>
      </c>
      <c r="I3212" s="62">
        <v>240</v>
      </c>
      <c r="J3212" s="59" t="s">
        <v>455</v>
      </c>
      <c r="K3212" s="59" t="s">
        <v>455</v>
      </c>
      <c r="L3212" s="59" t="s">
        <v>456</v>
      </c>
      <c r="M3212" s="59" t="s">
        <v>457</v>
      </c>
      <c r="N3212" s="59" t="s">
        <v>458</v>
      </c>
      <c r="O3212" s="65" t="s">
        <v>276</v>
      </c>
      <c r="P3212" s="65" t="s">
        <v>3366</v>
      </c>
      <c r="Q3212" s="45" t="s">
        <v>396</v>
      </c>
      <c r="R3212" s="32" t="s">
        <v>231</v>
      </c>
      <c r="S3212" s="45" t="s">
        <v>75</v>
      </c>
      <c r="T3212" s="42" t="str">
        <f>VLOOKUP(Tabla1[[#This Row],[AREA]],Hoja1!A:B,2,FALSE)</f>
        <v>10. Personas mayores, familia y servicios sociales</v>
      </c>
      <c r="U3212" s="45" t="s">
        <v>132</v>
      </c>
      <c r="V3212" s="42" t="str">
        <f>VLOOKUP(Tabla1[[#This Row],[PROGRAMA]],Hoja1!A:B,2,FALSE)</f>
        <v>2312. Iniciativas sociales</v>
      </c>
      <c r="W3212" s="45">
        <v>21</v>
      </c>
      <c r="X3212" s="45">
        <v>213</v>
      </c>
    </row>
    <row r="3213" spans="1:24" x14ac:dyDescent="0.25">
      <c r="A3213" s="58">
        <v>220260022681</v>
      </c>
      <c r="B3213" s="59" t="s">
        <v>729</v>
      </c>
      <c r="C3213" s="60">
        <v>46182</v>
      </c>
      <c r="D3213" s="58">
        <v>22026004152</v>
      </c>
      <c r="E3213" s="59" t="s">
        <v>617</v>
      </c>
      <c r="F3213" s="61">
        <v>341.94</v>
      </c>
      <c r="G3213" s="59" t="s">
        <v>481</v>
      </c>
      <c r="H3213" s="59" t="s">
        <v>4622</v>
      </c>
      <c r="I3213" s="62">
        <v>240</v>
      </c>
      <c r="J3213" s="59" t="s">
        <v>455</v>
      </c>
      <c r="K3213" s="59" t="s">
        <v>455</v>
      </c>
      <c r="L3213" s="59" t="s">
        <v>456</v>
      </c>
      <c r="M3213" s="59" t="s">
        <v>457</v>
      </c>
      <c r="N3213" s="59" t="s">
        <v>458</v>
      </c>
      <c r="O3213" s="65" t="s">
        <v>276</v>
      </c>
      <c r="P3213" s="65" t="s">
        <v>3366</v>
      </c>
      <c r="Q3213" s="45" t="s">
        <v>396</v>
      </c>
      <c r="R3213" s="32" t="s">
        <v>231</v>
      </c>
      <c r="S3213" s="45" t="s">
        <v>75</v>
      </c>
      <c r="T3213" s="42" t="str">
        <f>VLOOKUP(Tabla1[[#This Row],[AREA]],Hoja1!A:B,2,FALSE)</f>
        <v>10. Personas mayores, familia y servicios sociales</v>
      </c>
      <c r="U3213" s="45" t="s">
        <v>132</v>
      </c>
      <c r="V3213" s="42" t="str">
        <f>VLOOKUP(Tabla1[[#This Row],[PROGRAMA]],Hoja1!A:B,2,FALSE)</f>
        <v>2312. Iniciativas sociales</v>
      </c>
      <c r="W3213" s="45">
        <v>21</v>
      </c>
      <c r="X3213" s="45">
        <v>213</v>
      </c>
    </row>
    <row r="3214" spans="1:24" x14ac:dyDescent="0.25">
      <c r="A3214" s="58">
        <v>220260022681</v>
      </c>
      <c r="B3214" s="59" t="s">
        <v>729</v>
      </c>
      <c r="C3214" s="60">
        <v>46182</v>
      </c>
      <c r="D3214" s="58">
        <v>22026004153</v>
      </c>
      <c r="E3214" s="59" t="s">
        <v>617</v>
      </c>
      <c r="F3214" s="61">
        <v>395.95</v>
      </c>
      <c r="G3214" s="59" t="s">
        <v>481</v>
      </c>
      <c r="H3214" s="59" t="s">
        <v>4622</v>
      </c>
      <c r="I3214" s="62">
        <v>240</v>
      </c>
      <c r="J3214" s="59" t="s">
        <v>455</v>
      </c>
      <c r="K3214" s="59" t="s">
        <v>455</v>
      </c>
      <c r="L3214" s="59" t="s">
        <v>456</v>
      </c>
      <c r="M3214" s="59" t="s">
        <v>457</v>
      </c>
      <c r="N3214" s="59" t="s">
        <v>458</v>
      </c>
      <c r="O3214" s="65" t="s">
        <v>276</v>
      </c>
      <c r="P3214" s="65" t="s">
        <v>3366</v>
      </c>
      <c r="Q3214" s="45" t="s">
        <v>396</v>
      </c>
      <c r="R3214" s="32" t="s">
        <v>231</v>
      </c>
      <c r="S3214" s="45" t="s">
        <v>75</v>
      </c>
      <c r="T3214" s="42" t="str">
        <f>VLOOKUP(Tabla1[[#This Row],[AREA]],Hoja1!A:B,2,FALSE)</f>
        <v>10. Personas mayores, familia y servicios sociales</v>
      </c>
      <c r="U3214" s="45" t="s">
        <v>132</v>
      </c>
      <c r="V3214" s="42" t="str">
        <f>VLOOKUP(Tabla1[[#This Row],[PROGRAMA]],Hoja1!A:B,2,FALSE)</f>
        <v>2312. Iniciativas sociales</v>
      </c>
      <c r="W3214" s="45">
        <v>21</v>
      </c>
      <c r="X3214" s="45">
        <v>213</v>
      </c>
    </row>
    <row r="3215" spans="1:24" x14ac:dyDescent="0.25">
      <c r="A3215" s="58">
        <v>220260022682</v>
      </c>
      <c r="B3215" s="59" t="s">
        <v>729</v>
      </c>
      <c r="C3215" s="60">
        <v>46182</v>
      </c>
      <c r="D3215" s="58">
        <v>22026004302</v>
      </c>
      <c r="E3215" s="59" t="s">
        <v>586</v>
      </c>
      <c r="F3215" s="61">
        <v>52.67</v>
      </c>
      <c r="G3215" s="59" t="s">
        <v>481</v>
      </c>
      <c r="H3215" s="59" t="s">
        <v>4623</v>
      </c>
      <c r="I3215" s="62">
        <v>240</v>
      </c>
      <c r="J3215" s="59" t="s">
        <v>455</v>
      </c>
      <c r="K3215" s="59" t="s">
        <v>455</v>
      </c>
      <c r="L3215" s="59" t="s">
        <v>456</v>
      </c>
      <c r="M3215" s="59" t="s">
        <v>457</v>
      </c>
      <c r="N3215" s="59" t="s">
        <v>458</v>
      </c>
      <c r="O3215" s="65" t="s">
        <v>276</v>
      </c>
      <c r="P3215" s="65" t="s">
        <v>3366</v>
      </c>
      <c r="Q3215" s="45" t="s">
        <v>396</v>
      </c>
      <c r="R3215" s="32" t="s">
        <v>231</v>
      </c>
      <c r="S3215" s="45" t="s">
        <v>74</v>
      </c>
      <c r="T3215" s="42" t="str">
        <f>VLOOKUP(Tabla1[[#This Row],[AREA]],Hoja1!A:B,2,FALSE)</f>
        <v>09. Turismo, eventos y marca ciudad</v>
      </c>
      <c r="U3215" s="45" t="s">
        <v>394</v>
      </c>
      <c r="V3215" s="42" t="str">
        <f>VLOOKUP(Tabla1[[#This Row],[PROGRAMA]],Hoja1!A:B,2,FALSE)</f>
        <v>4332. Dirección del área de turismo, eventos y marca ciudad</v>
      </c>
      <c r="W3215" s="45">
        <v>21</v>
      </c>
      <c r="X3215" s="45">
        <v>213</v>
      </c>
    </row>
    <row r="3216" spans="1:24" x14ac:dyDescent="0.25">
      <c r="A3216" s="58">
        <v>220260022683</v>
      </c>
      <c r="B3216" s="59" t="s">
        <v>729</v>
      </c>
      <c r="C3216" s="60">
        <v>46182</v>
      </c>
      <c r="D3216" s="58">
        <v>22026004307</v>
      </c>
      <c r="E3216" s="59" t="s">
        <v>569</v>
      </c>
      <c r="F3216" s="61">
        <v>1409</v>
      </c>
      <c r="G3216" s="59" t="s">
        <v>481</v>
      </c>
      <c r="H3216" s="59" t="s">
        <v>4624</v>
      </c>
      <c r="I3216" s="62">
        <v>240</v>
      </c>
      <c r="J3216" s="59" t="s">
        <v>455</v>
      </c>
      <c r="K3216" s="59" t="s">
        <v>455</v>
      </c>
      <c r="L3216" s="59" t="s">
        <v>473</v>
      </c>
      <c r="M3216" s="59" t="s">
        <v>457</v>
      </c>
      <c r="N3216" s="59" t="s">
        <v>458</v>
      </c>
      <c r="O3216" s="65" t="s">
        <v>276</v>
      </c>
      <c r="P3216" s="65" t="s">
        <v>3366</v>
      </c>
      <c r="Q3216" s="45" t="s">
        <v>396</v>
      </c>
      <c r="R3216" s="32" t="s">
        <v>231</v>
      </c>
      <c r="S3216" s="45" t="s">
        <v>75</v>
      </c>
      <c r="T3216" s="42" t="str">
        <f>VLOOKUP(Tabla1[[#This Row],[AREA]],Hoja1!A:B,2,FALSE)</f>
        <v>10. Personas mayores, familia y servicios sociales</v>
      </c>
      <c r="U3216" s="45" t="s">
        <v>130</v>
      </c>
      <c r="V3216" s="42" t="str">
        <f>VLOOKUP(Tabla1[[#This Row],[PROGRAMA]],Hoja1!A:B,2,FALSE)</f>
        <v>2311. Intervención social</v>
      </c>
      <c r="W3216" s="45">
        <v>21</v>
      </c>
      <c r="X3216" s="45">
        <v>213</v>
      </c>
    </row>
    <row r="3217" spans="1:24" x14ac:dyDescent="0.25">
      <c r="A3217" s="58">
        <v>220260022684</v>
      </c>
      <c r="B3217" s="59" t="s">
        <v>729</v>
      </c>
      <c r="C3217" s="60">
        <v>46182</v>
      </c>
      <c r="D3217" s="58">
        <v>22026004308</v>
      </c>
      <c r="E3217" s="59" t="s">
        <v>569</v>
      </c>
      <c r="F3217" s="61">
        <v>24.5</v>
      </c>
      <c r="G3217" s="59" t="s">
        <v>481</v>
      </c>
      <c r="H3217" s="59" t="s">
        <v>4625</v>
      </c>
      <c r="I3217" s="62">
        <v>240</v>
      </c>
      <c r="J3217" s="59" t="s">
        <v>455</v>
      </c>
      <c r="K3217" s="59" t="s">
        <v>455</v>
      </c>
      <c r="L3217" s="59" t="s">
        <v>473</v>
      </c>
      <c r="M3217" s="59" t="s">
        <v>457</v>
      </c>
      <c r="N3217" s="59" t="s">
        <v>458</v>
      </c>
      <c r="O3217" s="65" t="s">
        <v>276</v>
      </c>
      <c r="P3217" s="65" t="s">
        <v>3366</v>
      </c>
      <c r="Q3217" s="45" t="s">
        <v>396</v>
      </c>
      <c r="R3217" s="32" t="s">
        <v>231</v>
      </c>
      <c r="S3217" s="45" t="s">
        <v>75</v>
      </c>
      <c r="T3217" s="42" t="str">
        <f>VLOOKUP(Tabla1[[#This Row],[AREA]],Hoja1!A:B,2,FALSE)</f>
        <v>10. Personas mayores, familia y servicios sociales</v>
      </c>
      <c r="U3217" s="45" t="s">
        <v>130</v>
      </c>
      <c r="V3217" s="42" t="str">
        <f>VLOOKUP(Tabla1[[#This Row],[PROGRAMA]],Hoja1!A:B,2,FALSE)</f>
        <v>2311. Intervención social</v>
      </c>
      <c r="W3217" s="45">
        <v>21</v>
      </c>
      <c r="X3217" s="45">
        <v>213</v>
      </c>
    </row>
    <row r="3218" spans="1:24" x14ac:dyDescent="0.25">
      <c r="A3218" s="58">
        <v>220260022685</v>
      </c>
      <c r="B3218" s="59" t="s">
        <v>729</v>
      </c>
      <c r="C3218" s="60">
        <v>46182</v>
      </c>
      <c r="D3218" s="58">
        <v>22026004309</v>
      </c>
      <c r="E3218" s="59" t="s">
        <v>569</v>
      </c>
      <c r="F3218" s="61">
        <v>9.2200000000000006</v>
      </c>
      <c r="G3218" s="59" t="s">
        <v>481</v>
      </c>
      <c r="H3218" s="59" t="s">
        <v>4626</v>
      </c>
      <c r="I3218" s="62">
        <v>240</v>
      </c>
      <c r="J3218" s="59" t="s">
        <v>455</v>
      </c>
      <c r="K3218" s="59" t="s">
        <v>455</v>
      </c>
      <c r="L3218" s="59" t="s">
        <v>473</v>
      </c>
      <c r="M3218" s="59" t="s">
        <v>457</v>
      </c>
      <c r="N3218" s="59" t="s">
        <v>458</v>
      </c>
      <c r="O3218" s="65" t="s">
        <v>276</v>
      </c>
      <c r="P3218" s="65" t="s">
        <v>3366</v>
      </c>
      <c r="Q3218" s="45" t="s">
        <v>396</v>
      </c>
      <c r="R3218" s="32" t="s">
        <v>231</v>
      </c>
      <c r="S3218" s="45" t="s">
        <v>75</v>
      </c>
      <c r="T3218" s="42" t="str">
        <f>VLOOKUP(Tabla1[[#This Row],[AREA]],Hoja1!A:B,2,FALSE)</f>
        <v>10. Personas mayores, familia y servicios sociales</v>
      </c>
      <c r="U3218" s="45" t="s">
        <v>130</v>
      </c>
      <c r="V3218" s="42" t="str">
        <f>VLOOKUP(Tabla1[[#This Row],[PROGRAMA]],Hoja1!A:B,2,FALSE)</f>
        <v>2311. Intervención social</v>
      </c>
      <c r="W3218" s="45">
        <v>21</v>
      </c>
      <c r="X3218" s="45">
        <v>213</v>
      </c>
    </row>
    <row r="3219" spans="1:24" x14ac:dyDescent="0.25">
      <c r="A3219" s="58">
        <v>220260022686</v>
      </c>
      <c r="B3219" s="59" t="s">
        <v>729</v>
      </c>
      <c r="C3219" s="60">
        <v>46182</v>
      </c>
      <c r="D3219" s="58">
        <v>22026004310</v>
      </c>
      <c r="E3219" s="59" t="s">
        <v>569</v>
      </c>
      <c r="F3219" s="61">
        <v>127.45</v>
      </c>
      <c r="G3219" s="59" t="s">
        <v>481</v>
      </c>
      <c r="H3219" s="59" t="s">
        <v>4627</v>
      </c>
      <c r="I3219" s="62">
        <v>240</v>
      </c>
      <c r="J3219" s="59" t="s">
        <v>455</v>
      </c>
      <c r="K3219" s="59" t="s">
        <v>455</v>
      </c>
      <c r="L3219" s="59" t="s">
        <v>473</v>
      </c>
      <c r="M3219" s="59" t="s">
        <v>457</v>
      </c>
      <c r="N3219" s="59" t="s">
        <v>458</v>
      </c>
      <c r="O3219" s="65" t="s">
        <v>276</v>
      </c>
      <c r="P3219" s="65" t="s">
        <v>3366</v>
      </c>
      <c r="Q3219" s="45" t="s">
        <v>396</v>
      </c>
      <c r="R3219" s="32" t="s">
        <v>231</v>
      </c>
      <c r="S3219" s="45" t="s">
        <v>75</v>
      </c>
      <c r="T3219" s="42" t="str">
        <f>VLOOKUP(Tabla1[[#This Row],[AREA]],Hoja1!A:B,2,FALSE)</f>
        <v>10. Personas mayores, familia y servicios sociales</v>
      </c>
      <c r="U3219" s="45" t="s">
        <v>130</v>
      </c>
      <c r="V3219" s="42" t="str">
        <f>VLOOKUP(Tabla1[[#This Row],[PROGRAMA]],Hoja1!A:B,2,FALSE)</f>
        <v>2311. Intervención social</v>
      </c>
      <c r="W3219" s="45">
        <v>21</v>
      </c>
      <c r="X3219" s="45">
        <v>213</v>
      </c>
    </row>
    <row r="3220" spans="1:24" x14ac:dyDescent="0.25">
      <c r="A3220" s="58">
        <v>220260022687</v>
      </c>
      <c r="B3220" s="59" t="s">
        <v>729</v>
      </c>
      <c r="C3220" s="60">
        <v>46182</v>
      </c>
      <c r="D3220" s="58">
        <v>22026004311</v>
      </c>
      <c r="E3220" s="59" t="s">
        <v>569</v>
      </c>
      <c r="F3220" s="61">
        <v>110.23</v>
      </c>
      <c r="G3220" s="59" t="s">
        <v>481</v>
      </c>
      <c r="H3220" s="59" t="s">
        <v>4628</v>
      </c>
      <c r="I3220" s="62">
        <v>240</v>
      </c>
      <c r="J3220" s="59" t="s">
        <v>455</v>
      </c>
      <c r="K3220" s="59" t="s">
        <v>455</v>
      </c>
      <c r="L3220" s="59" t="s">
        <v>473</v>
      </c>
      <c r="M3220" s="59" t="s">
        <v>457</v>
      </c>
      <c r="N3220" s="59" t="s">
        <v>458</v>
      </c>
      <c r="O3220" s="65" t="s">
        <v>276</v>
      </c>
      <c r="P3220" s="65" t="s">
        <v>3366</v>
      </c>
      <c r="Q3220" s="45" t="s">
        <v>396</v>
      </c>
      <c r="R3220" s="32" t="s">
        <v>231</v>
      </c>
      <c r="S3220" s="45" t="s">
        <v>75</v>
      </c>
      <c r="T3220" s="42" t="str">
        <f>VLOOKUP(Tabla1[[#This Row],[AREA]],Hoja1!A:B,2,FALSE)</f>
        <v>10. Personas mayores, familia y servicios sociales</v>
      </c>
      <c r="U3220" s="45" t="s">
        <v>130</v>
      </c>
      <c r="V3220" s="42" t="str">
        <f>VLOOKUP(Tabla1[[#This Row],[PROGRAMA]],Hoja1!A:B,2,FALSE)</f>
        <v>2311. Intervención social</v>
      </c>
      <c r="W3220" s="45">
        <v>21</v>
      </c>
      <c r="X3220" s="45">
        <v>213</v>
      </c>
    </row>
    <row r="3221" spans="1:24" x14ac:dyDescent="0.25">
      <c r="A3221" s="58">
        <v>220260022688</v>
      </c>
      <c r="B3221" s="59" t="s">
        <v>729</v>
      </c>
      <c r="C3221" s="60">
        <v>46182</v>
      </c>
      <c r="D3221" s="58">
        <v>22026004312</v>
      </c>
      <c r="E3221" s="59" t="s">
        <v>569</v>
      </c>
      <c r="F3221" s="61">
        <v>46.26</v>
      </c>
      <c r="G3221" s="59" t="s">
        <v>481</v>
      </c>
      <c r="H3221" s="59" t="s">
        <v>4629</v>
      </c>
      <c r="I3221" s="62">
        <v>240</v>
      </c>
      <c r="J3221" s="59" t="s">
        <v>455</v>
      </c>
      <c r="K3221" s="59" t="s">
        <v>455</v>
      </c>
      <c r="L3221" s="59" t="s">
        <v>473</v>
      </c>
      <c r="M3221" s="59" t="s">
        <v>457</v>
      </c>
      <c r="N3221" s="59" t="s">
        <v>458</v>
      </c>
      <c r="O3221" s="65" t="s">
        <v>276</v>
      </c>
      <c r="P3221" s="65" t="s">
        <v>3366</v>
      </c>
      <c r="Q3221" s="45" t="s">
        <v>396</v>
      </c>
      <c r="R3221" s="32" t="s">
        <v>231</v>
      </c>
      <c r="S3221" s="45" t="s">
        <v>75</v>
      </c>
      <c r="T3221" s="42" t="str">
        <f>VLOOKUP(Tabla1[[#This Row],[AREA]],Hoja1!A:B,2,FALSE)</f>
        <v>10. Personas mayores, familia y servicios sociales</v>
      </c>
      <c r="U3221" s="45" t="s">
        <v>130</v>
      </c>
      <c r="V3221" s="42" t="str">
        <f>VLOOKUP(Tabla1[[#This Row],[PROGRAMA]],Hoja1!A:B,2,FALSE)</f>
        <v>2311. Intervención social</v>
      </c>
      <c r="W3221" s="45">
        <v>21</v>
      </c>
      <c r="X3221" s="45">
        <v>213</v>
      </c>
    </row>
    <row r="3222" spans="1:24" x14ac:dyDescent="0.25">
      <c r="A3222" s="58">
        <v>220260022689</v>
      </c>
      <c r="B3222" s="59" t="s">
        <v>729</v>
      </c>
      <c r="C3222" s="60">
        <v>46182</v>
      </c>
      <c r="D3222" s="58">
        <v>22026004313</v>
      </c>
      <c r="E3222" s="59" t="s">
        <v>569</v>
      </c>
      <c r="F3222" s="61">
        <v>55.29</v>
      </c>
      <c r="G3222" s="59" t="s">
        <v>481</v>
      </c>
      <c r="H3222" s="59" t="s">
        <v>4630</v>
      </c>
      <c r="I3222" s="62">
        <v>240</v>
      </c>
      <c r="J3222" s="59" t="s">
        <v>455</v>
      </c>
      <c r="K3222" s="59" t="s">
        <v>455</v>
      </c>
      <c r="L3222" s="59" t="s">
        <v>473</v>
      </c>
      <c r="M3222" s="59" t="s">
        <v>457</v>
      </c>
      <c r="N3222" s="59" t="s">
        <v>458</v>
      </c>
      <c r="O3222" s="65" t="s">
        <v>276</v>
      </c>
      <c r="P3222" s="65" t="s">
        <v>3366</v>
      </c>
      <c r="Q3222" s="45" t="s">
        <v>396</v>
      </c>
      <c r="R3222" s="32" t="s">
        <v>231</v>
      </c>
      <c r="S3222" s="45" t="s">
        <v>75</v>
      </c>
      <c r="T3222" s="42" t="str">
        <f>VLOOKUP(Tabla1[[#This Row],[AREA]],Hoja1!A:B,2,FALSE)</f>
        <v>10. Personas mayores, familia y servicios sociales</v>
      </c>
      <c r="U3222" s="45" t="s">
        <v>130</v>
      </c>
      <c r="V3222" s="42" t="str">
        <f>VLOOKUP(Tabla1[[#This Row],[PROGRAMA]],Hoja1!A:B,2,FALSE)</f>
        <v>2311. Intervención social</v>
      </c>
      <c r="W3222" s="45">
        <v>21</v>
      </c>
      <c r="X3222" s="45">
        <v>213</v>
      </c>
    </row>
    <row r="3223" spans="1:24" x14ac:dyDescent="0.25">
      <c r="A3223" s="58">
        <v>220260022694</v>
      </c>
      <c r="B3223" s="59" t="s">
        <v>729</v>
      </c>
      <c r="C3223" s="60">
        <v>46182</v>
      </c>
      <c r="D3223" s="58">
        <v>22026004408</v>
      </c>
      <c r="E3223" s="59" t="s">
        <v>867</v>
      </c>
      <c r="F3223" s="61">
        <v>15.55</v>
      </c>
      <c r="G3223" s="59" t="s">
        <v>481</v>
      </c>
      <c r="H3223" s="59" t="s">
        <v>4631</v>
      </c>
      <c r="I3223" s="62">
        <v>240</v>
      </c>
      <c r="J3223" s="59" t="s">
        <v>455</v>
      </c>
      <c r="K3223" s="59" t="s">
        <v>455</v>
      </c>
      <c r="L3223" s="59" t="s">
        <v>473</v>
      </c>
      <c r="M3223" s="59" t="s">
        <v>457</v>
      </c>
      <c r="N3223" s="59" t="s">
        <v>458</v>
      </c>
      <c r="O3223" s="65" t="s">
        <v>276</v>
      </c>
      <c r="P3223" s="65" t="s">
        <v>3366</v>
      </c>
      <c r="Q3223" s="45" t="s">
        <v>396</v>
      </c>
      <c r="R3223" s="32" t="s">
        <v>231</v>
      </c>
      <c r="S3223" s="45" t="s">
        <v>66</v>
      </c>
      <c r="T3223" s="42" t="str">
        <f>VLOOKUP(Tabla1[[#This Row],[AREA]],Hoja1!A:B,2,FALSE)</f>
        <v>01. Alcaldía</v>
      </c>
      <c r="U3223" s="45" t="s">
        <v>183</v>
      </c>
      <c r="V3223" s="42" t="str">
        <f>VLOOKUP(Tabla1[[#This Row],[PROGRAMA]],Hoja1!A:B,2,FALSE)</f>
        <v>9201. Secretaría General</v>
      </c>
      <c r="W3223" s="45">
        <v>20</v>
      </c>
      <c r="X3223" s="45">
        <v>203</v>
      </c>
    </row>
    <row r="3224" spans="1:24" x14ac:dyDescent="0.25">
      <c r="A3224" s="58">
        <v>220260022695</v>
      </c>
      <c r="B3224" s="59" t="s">
        <v>729</v>
      </c>
      <c r="C3224" s="60">
        <v>46182</v>
      </c>
      <c r="D3224" s="58">
        <v>22026004409</v>
      </c>
      <c r="E3224" s="59" t="s">
        <v>867</v>
      </c>
      <c r="F3224" s="61">
        <v>167.65</v>
      </c>
      <c r="G3224" s="59" t="s">
        <v>481</v>
      </c>
      <c r="H3224" s="59" t="s">
        <v>4632</v>
      </c>
      <c r="I3224" s="62">
        <v>240</v>
      </c>
      <c r="J3224" s="59" t="s">
        <v>455</v>
      </c>
      <c r="K3224" s="59" t="s">
        <v>455</v>
      </c>
      <c r="L3224" s="59" t="s">
        <v>473</v>
      </c>
      <c r="M3224" s="59" t="s">
        <v>457</v>
      </c>
      <c r="N3224" s="59" t="s">
        <v>458</v>
      </c>
      <c r="O3224" s="65" t="s">
        <v>276</v>
      </c>
      <c r="P3224" s="65" t="s">
        <v>3366</v>
      </c>
      <c r="Q3224" s="45" t="s">
        <v>396</v>
      </c>
      <c r="R3224" s="32" t="s">
        <v>231</v>
      </c>
      <c r="S3224" s="45" t="s">
        <v>66</v>
      </c>
      <c r="T3224" s="42" t="str">
        <f>VLOOKUP(Tabla1[[#This Row],[AREA]],Hoja1!A:B,2,FALSE)</f>
        <v>01. Alcaldía</v>
      </c>
      <c r="U3224" s="45" t="s">
        <v>183</v>
      </c>
      <c r="V3224" s="42" t="str">
        <f>VLOOKUP(Tabla1[[#This Row],[PROGRAMA]],Hoja1!A:B,2,FALSE)</f>
        <v>9201. Secretaría General</v>
      </c>
      <c r="W3224" s="45">
        <v>20</v>
      </c>
      <c r="X3224" s="45">
        <v>203</v>
      </c>
    </row>
    <row r="3225" spans="1:24" x14ac:dyDescent="0.25">
      <c r="A3225" s="58">
        <v>220260022697</v>
      </c>
      <c r="B3225" s="59" t="s">
        <v>485</v>
      </c>
      <c r="C3225" s="60">
        <v>46182</v>
      </c>
      <c r="D3225" s="58">
        <v>22026003519</v>
      </c>
      <c r="E3225" s="59" t="s">
        <v>3358</v>
      </c>
      <c r="F3225" s="61">
        <v>421080</v>
      </c>
      <c r="G3225" s="59" t="s">
        <v>44</v>
      </c>
      <c r="H3225" s="59" t="s">
        <v>4633</v>
      </c>
      <c r="I3225" s="62">
        <v>300</v>
      </c>
      <c r="J3225" s="59" t="s">
        <v>455</v>
      </c>
      <c r="K3225" s="59" t="s">
        <v>455</v>
      </c>
      <c r="L3225" s="59" t="s">
        <v>473</v>
      </c>
      <c r="M3225" s="59" t="s">
        <v>457</v>
      </c>
      <c r="N3225" s="59" t="s">
        <v>458</v>
      </c>
      <c r="O3225" s="65" t="s">
        <v>276</v>
      </c>
      <c r="P3225" s="65" t="s">
        <v>3366</v>
      </c>
      <c r="Q3225" s="45">
        <v>6</v>
      </c>
      <c r="R3225" s="32" t="s">
        <v>232</v>
      </c>
      <c r="S3225" s="45" t="s">
        <v>74</v>
      </c>
      <c r="T3225" s="42" t="str">
        <f>VLOOKUP(Tabla1[[#This Row],[AREA]],Hoja1!A:B,2,FALSE)</f>
        <v>09. Turismo, eventos y marca ciudad</v>
      </c>
      <c r="U3225" s="45">
        <v>4321</v>
      </c>
      <c r="V3225" s="42" t="str">
        <f>VLOOKUP(Tabla1[[#This Row],[PROGRAMA]],Hoja1!A:B,2,FALSE)</f>
        <v>4321. Turismo</v>
      </c>
      <c r="W3225" s="45">
        <v>64</v>
      </c>
      <c r="X3225" s="45">
        <v>641</v>
      </c>
    </row>
    <row r="3226" spans="1:24" x14ac:dyDescent="0.25">
      <c r="A3226" s="58">
        <v>220260022774</v>
      </c>
      <c r="B3226" s="59" t="s">
        <v>451</v>
      </c>
      <c r="C3226" s="60">
        <v>46183</v>
      </c>
      <c r="D3226" s="58">
        <v>22026004250</v>
      </c>
      <c r="E3226" s="59" t="s">
        <v>495</v>
      </c>
      <c r="F3226" s="61">
        <v>1697.22</v>
      </c>
      <c r="G3226" s="59" t="s">
        <v>4634</v>
      </c>
      <c r="H3226" s="59" t="s">
        <v>4635</v>
      </c>
      <c r="I3226" s="62">
        <v>220</v>
      </c>
      <c r="J3226" s="59" t="s">
        <v>455</v>
      </c>
      <c r="K3226" s="59" t="s">
        <v>455</v>
      </c>
      <c r="L3226" s="59" t="s">
        <v>456</v>
      </c>
      <c r="M3226" s="59" t="s">
        <v>467</v>
      </c>
      <c r="N3226" s="59" t="s">
        <v>468</v>
      </c>
      <c r="O3226" s="65" t="s">
        <v>281</v>
      </c>
      <c r="P3226" s="65" t="s">
        <v>3366</v>
      </c>
      <c r="Q3226" s="45" t="s">
        <v>396</v>
      </c>
      <c r="R3226" s="32" t="s">
        <v>231</v>
      </c>
      <c r="S3226" s="45" t="s">
        <v>72</v>
      </c>
      <c r="T3226" s="42" t="str">
        <f>VLOOKUP(Tabla1[[#This Row],[AREA]],Hoja1!A:B,2,FALSE)</f>
        <v>07. Medio ambiente</v>
      </c>
      <c r="U3226" s="45" t="s">
        <v>126</v>
      </c>
      <c r="V3226" s="42" t="str">
        <f>VLOOKUP(Tabla1[[#This Row],[PROGRAMA]],Hoja1!A:B,2,FALSE)</f>
        <v>1711. Parques y jardines</v>
      </c>
      <c r="W3226" s="45">
        <v>22</v>
      </c>
      <c r="X3226" s="45">
        <v>22799</v>
      </c>
    </row>
    <row r="3227" spans="1:24" x14ac:dyDescent="0.25">
      <c r="A3227" s="58">
        <v>220260023523</v>
      </c>
      <c r="B3227" s="59" t="s">
        <v>451</v>
      </c>
      <c r="C3227" s="60">
        <v>46183</v>
      </c>
      <c r="D3227" s="58">
        <v>22026004389</v>
      </c>
      <c r="E3227" s="59" t="s">
        <v>1045</v>
      </c>
      <c r="F3227" s="61">
        <v>1620</v>
      </c>
      <c r="G3227" s="59" t="s">
        <v>292</v>
      </c>
      <c r="H3227" s="59" t="s">
        <v>4636</v>
      </c>
      <c r="I3227" s="62">
        <v>220</v>
      </c>
      <c r="J3227" s="59" t="s">
        <v>455</v>
      </c>
      <c r="K3227" s="59" t="s">
        <v>455</v>
      </c>
      <c r="L3227" s="59" t="s">
        <v>456</v>
      </c>
      <c r="M3227" s="59" t="s">
        <v>467</v>
      </c>
      <c r="N3227" s="59" t="s">
        <v>468</v>
      </c>
      <c r="O3227" s="65" t="s">
        <v>281</v>
      </c>
      <c r="P3227" s="65" t="s">
        <v>3366</v>
      </c>
      <c r="Q3227" s="45" t="s">
        <v>396</v>
      </c>
      <c r="R3227" s="32" t="s">
        <v>231</v>
      </c>
      <c r="S3227" s="45" t="s">
        <v>71</v>
      </c>
      <c r="T3227" s="42" t="str">
        <f>VLOOKUP(Tabla1[[#This Row],[AREA]],Hoja1!A:B,2,FALSE)</f>
        <v>06. Educación y cultura</v>
      </c>
      <c r="U3227" s="45" t="s">
        <v>153</v>
      </c>
      <c r="V3227" s="42" t="str">
        <f>VLOOKUP(Tabla1[[#This Row],[PROGRAMA]],Hoja1!A:B,2,FALSE)</f>
        <v>3321. Bibliotecas públicas</v>
      </c>
      <c r="W3227" s="45">
        <v>22</v>
      </c>
      <c r="X3227" s="45">
        <v>22799</v>
      </c>
    </row>
    <row r="3228" spans="1:24" x14ac:dyDescent="0.25">
      <c r="A3228" s="58">
        <v>220260020183</v>
      </c>
      <c r="B3228" s="59" t="s">
        <v>451</v>
      </c>
      <c r="C3228" s="60">
        <v>46174</v>
      </c>
      <c r="D3228" s="58">
        <v>22026004111</v>
      </c>
      <c r="E3228" s="59" t="s">
        <v>1232</v>
      </c>
      <c r="F3228" s="61">
        <v>1573</v>
      </c>
      <c r="G3228" s="59" t="s">
        <v>4637</v>
      </c>
      <c r="H3228" s="59" t="s">
        <v>4638</v>
      </c>
      <c r="I3228" s="62">
        <v>220</v>
      </c>
      <c r="J3228" s="59" t="s">
        <v>455</v>
      </c>
      <c r="K3228" s="59" t="s">
        <v>455</v>
      </c>
      <c r="L3228" s="59" t="s">
        <v>456</v>
      </c>
      <c r="M3228" s="59" t="s">
        <v>467</v>
      </c>
      <c r="N3228" s="59" t="s">
        <v>468</v>
      </c>
      <c r="O3228" s="65" t="s">
        <v>281</v>
      </c>
      <c r="P3228" s="65" t="s">
        <v>3366</v>
      </c>
      <c r="Q3228" s="45" t="s">
        <v>396</v>
      </c>
      <c r="R3228" s="32" t="s">
        <v>231</v>
      </c>
      <c r="S3228" s="45" t="s">
        <v>75</v>
      </c>
      <c r="T3228" s="42" t="str">
        <f>VLOOKUP(Tabla1[[#This Row],[AREA]],Hoja1!A:B,2,FALSE)</f>
        <v>10. Personas mayores, familia y servicios sociales</v>
      </c>
      <c r="U3228" s="45" t="s">
        <v>135</v>
      </c>
      <c r="V3228" s="42" t="str">
        <f>VLOOKUP(Tabla1[[#This Row],[PROGRAMA]],Hoja1!A:B,2,FALSE)</f>
        <v>2314. Centro de programas juveniles</v>
      </c>
      <c r="W3228" s="45">
        <v>22</v>
      </c>
      <c r="X3228" s="45">
        <v>22613</v>
      </c>
    </row>
    <row r="3229" spans="1:24" x14ac:dyDescent="0.25">
      <c r="A3229" s="58">
        <v>220260023524</v>
      </c>
      <c r="B3229" s="59" t="s">
        <v>451</v>
      </c>
      <c r="C3229" s="60">
        <v>46183</v>
      </c>
      <c r="D3229" s="58">
        <v>22026004390</v>
      </c>
      <c r="E3229" s="59" t="s">
        <v>1045</v>
      </c>
      <c r="F3229" s="61">
        <v>1530</v>
      </c>
      <c r="G3229" s="59" t="s">
        <v>4639</v>
      </c>
      <c r="H3229" s="59" t="s">
        <v>4640</v>
      </c>
      <c r="I3229" s="62">
        <v>220</v>
      </c>
      <c r="J3229" s="59" t="s">
        <v>455</v>
      </c>
      <c r="K3229" s="59" t="s">
        <v>455</v>
      </c>
      <c r="L3229" s="59" t="s">
        <v>456</v>
      </c>
      <c r="M3229" s="59" t="s">
        <v>467</v>
      </c>
      <c r="N3229" s="59" t="s">
        <v>468</v>
      </c>
      <c r="O3229" s="65" t="s">
        <v>281</v>
      </c>
      <c r="P3229" s="65" t="s">
        <v>3366</v>
      </c>
      <c r="Q3229" s="45" t="s">
        <v>396</v>
      </c>
      <c r="R3229" s="32" t="s">
        <v>231</v>
      </c>
      <c r="S3229" s="45" t="s">
        <v>71</v>
      </c>
      <c r="T3229" s="42" t="str">
        <f>VLOOKUP(Tabla1[[#This Row],[AREA]],Hoja1!A:B,2,FALSE)</f>
        <v>06. Educación y cultura</v>
      </c>
      <c r="U3229" s="45" t="s">
        <v>153</v>
      </c>
      <c r="V3229" s="42" t="str">
        <f>VLOOKUP(Tabla1[[#This Row],[PROGRAMA]],Hoja1!A:B,2,FALSE)</f>
        <v>3321. Bibliotecas públicas</v>
      </c>
      <c r="W3229" s="45">
        <v>22</v>
      </c>
      <c r="X3229" s="45">
        <v>22799</v>
      </c>
    </row>
    <row r="3230" spans="1:24" x14ac:dyDescent="0.25">
      <c r="A3230" s="58">
        <v>220260022777</v>
      </c>
      <c r="B3230" s="59" t="s">
        <v>451</v>
      </c>
      <c r="C3230" s="60">
        <v>46183</v>
      </c>
      <c r="D3230" s="58">
        <v>22026002490</v>
      </c>
      <c r="E3230" s="59" t="s">
        <v>2589</v>
      </c>
      <c r="F3230" s="61">
        <v>1500</v>
      </c>
      <c r="G3230" s="59" t="s">
        <v>59</v>
      </c>
      <c r="H3230" s="59" t="s">
        <v>4641</v>
      </c>
      <c r="I3230" s="62">
        <v>220</v>
      </c>
      <c r="J3230" s="59" t="s">
        <v>455</v>
      </c>
      <c r="K3230" s="59" t="s">
        <v>455</v>
      </c>
      <c r="L3230" s="59" t="s">
        <v>456</v>
      </c>
      <c r="M3230" s="59" t="s">
        <v>467</v>
      </c>
      <c r="N3230" s="59" t="s">
        <v>468</v>
      </c>
      <c r="O3230" s="65" t="s">
        <v>281</v>
      </c>
      <c r="P3230" s="65" t="s">
        <v>3366</v>
      </c>
      <c r="Q3230" s="45" t="s">
        <v>396</v>
      </c>
      <c r="R3230" s="32" t="s">
        <v>231</v>
      </c>
      <c r="S3230" s="45" t="s">
        <v>71</v>
      </c>
      <c r="T3230" s="42" t="str">
        <f>VLOOKUP(Tabla1[[#This Row],[AREA]],Hoja1!A:B,2,FALSE)</f>
        <v>06. Educación y cultura</v>
      </c>
      <c r="U3230" s="45" t="s">
        <v>153</v>
      </c>
      <c r="V3230" s="42" t="str">
        <f>VLOOKUP(Tabla1[[#This Row],[PROGRAMA]],Hoja1!A:B,2,FALSE)</f>
        <v>3321. Bibliotecas públicas</v>
      </c>
      <c r="W3230" s="45">
        <v>22</v>
      </c>
      <c r="X3230" s="45">
        <v>223</v>
      </c>
    </row>
    <row r="3231" spans="1:24" x14ac:dyDescent="0.25">
      <c r="A3231" s="58">
        <v>220260020189</v>
      </c>
      <c r="B3231" s="59" t="s">
        <v>451</v>
      </c>
      <c r="C3231" s="60">
        <v>46174</v>
      </c>
      <c r="D3231" s="58">
        <v>22026004244</v>
      </c>
      <c r="E3231" s="59" t="s">
        <v>535</v>
      </c>
      <c r="F3231" s="61">
        <v>1373.35</v>
      </c>
      <c r="G3231" s="59" t="s">
        <v>64</v>
      </c>
      <c r="H3231" s="59" t="s">
        <v>4642</v>
      </c>
      <c r="I3231" s="62">
        <v>220</v>
      </c>
      <c r="J3231" s="59" t="s">
        <v>455</v>
      </c>
      <c r="K3231" s="59" t="s">
        <v>455</v>
      </c>
      <c r="L3231" s="59" t="s">
        <v>456</v>
      </c>
      <c r="M3231" s="59" t="s">
        <v>467</v>
      </c>
      <c r="N3231" s="59" t="s">
        <v>468</v>
      </c>
      <c r="O3231" s="65" t="s">
        <v>281</v>
      </c>
      <c r="P3231" s="65" t="s">
        <v>3366</v>
      </c>
      <c r="Q3231" s="45" t="s">
        <v>396</v>
      </c>
      <c r="R3231" s="32" t="s">
        <v>231</v>
      </c>
      <c r="S3231" s="45" t="s">
        <v>69</v>
      </c>
      <c r="T3231" s="42" t="str">
        <f>VLOOKUP(Tabla1[[#This Row],[AREA]],Hoja1!A:B,2,FALSE)</f>
        <v>03. Participación ciudadana y deportes</v>
      </c>
      <c r="U3231" s="45" t="s">
        <v>192</v>
      </c>
      <c r="V3231" s="42" t="str">
        <f>VLOOKUP(Tabla1[[#This Row],[PROGRAMA]],Hoja1!A:B,2,FALSE)</f>
        <v>9241. Participación ciudadana</v>
      </c>
      <c r="W3231" s="45">
        <v>21</v>
      </c>
      <c r="X3231" s="45">
        <v>212</v>
      </c>
    </row>
    <row r="3232" spans="1:24" x14ac:dyDescent="0.25">
      <c r="A3232" s="58">
        <v>220260022116</v>
      </c>
      <c r="B3232" s="59" t="s">
        <v>451</v>
      </c>
      <c r="C3232" s="60">
        <v>46178</v>
      </c>
      <c r="D3232" s="58">
        <v>22026003873</v>
      </c>
      <c r="E3232" s="59" t="s">
        <v>1569</v>
      </c>
      <c r="F3232" s="61">
        <v>1328.58</v>
      </c>
      <c r="G3232" s="59" t="s">
        <v>338</v>
      </c>
      <c r="H3232" s="59" t="s">
        <v>4643</v>
      </c>
      <c r="I3232" s="62">
        <v>220</v>
      </c>
      <c r="J3232" s="59" t="s">
        <v>698</v>
      </c>
      <c r="K3232" s="59" t="s">
        <v>455</v>
      </c>
      <c r="L3232" s="59" t="s">
        <v>473</v>
      </c>
      <c r="M3232" s="59" t="s">
        <v>467</v>
      </c>
      <c r="N3232" s="59" t="s">
        <v>468</v>
      </c>
      <c r="O3232" s="65" t="s">
        <v>281</v>
      </c>
      <c r="P3232" s="65" t="s">
        <v>3366</v>
      </c>
      <c r="Q3232" s="45" t="s">
        <v>396</v>
      </c>
      <c r="R3232" s="32" t="s">
        <v>231</v>
      </c>
      <c r="S3232" s="45" t="s">
        <v>70</v>
      </c>
      <c r="T3232" s="42" t="str">
        <f>VLOOKUP(Tabla1[[#This Row],[AREA]],Hoja1!A:B,2,FALSE)</f>
        <v>04. Hacienda, personal y modernización administrativa</v>
      </c>
      <c r="U3232" s="45" t="s">
        <v>143</v>
      </c>
      <c r="V3232" s="42" t="str">
        <f>VLOOKUP(Tabla1[[#This Row],[PROGRAMA]],Hoja1!A:B,2,FALSE)</f>
        <v>3121. Prevención y salud laboral</v>
      </c>
      <c r="W3232" s="45">
        <v>22</v>
      </c>
      <c r="X3232" s="45">
        <v>22106</v>
      </c>
    </row>
    <row r="3233" spans="1:24" x14ac:dyDescent="0.25">
      <c r="A3233" s="58">
        <v>220260022779</v>
      </c>
      <c r="B3233" s="59" t="s">
        <v>451</v>
      </c>
      <c r="C3233" s="60">
        <v>46183</v>
      </c>
      <c r="D3233" s="58">
        <v>22026004357</v>
      </c>
      <c r="E3233" s="59" t="s">
        <v>1617</v>
      </c>
      <c r="F3233" s="61">
        <v>985.7</v>
      </c>
      <c r="G3233" s="59" t="s">
        <v>1090</v>
      </c>
      <c r="H3233" s="59" t="s">
        <v>4644</v>
      </c>
      <c r="I3233" s="62">
        <v>220</v>
      </c>
      <c r="J3233" s="59" t="s">
        <v>478</v>
      </c>
      <c r="K3233" s="59" t="s">
        <v>478</v>
      </c>
      <c r="L3233" s="59" t="s">
        <v>456</v>
      </c>
      <c r="M3233" s="59" t="s">
        <v>467</v>
      </c>
      <c r="N3233" s="59" t="s">
        <v>468</v>
      </c>
      <c r="O3233" s="65" t="s">
        <v>281</v>
      </c>
      <c r="P3233" s="65" t="s">
        <v>3366</v>
      </c>
      <c r="Q3233" s="45" t="s">
        <v>396</v>
      </c>
      <c r="R3233" s="32" t="s">
        <v>231</v>
      </c>
      <c r="S3233" s="45" t="s">
        <v>262</v>
      </c>
      <c r="T3233" s="42" t="str">
        <f>VLOOKUP(Tabla1[[#This Row],[AREA]],Hoja1!A:B,2,FALSE)</f>
        <v>11. Salud pública y seguridad ciudadana</v>
      </c>
      <c r="U3233" s="45" t="s">
        <v>121</v>
      </c>
      <c r="V3233" s="42" t="str">
        <f>VLOOKUP(Tabla1[[#This Row],[PROGRAMA]],Hoja1!A:B,2,FALSE)</f>
        <v>1631. Limpieza viaria</v>
      </c>
      <c r="W3233" s="45">
        <v>22</v>
      </c>
      <c r="X3233" s="45">
        <v>22799</v>
      </c>
    </row>
    <row r="3234" spans="1:24" x14ac:dyDescent="0.25">
      <c r="A3234" s="58">
        <v>220260023497</v>
      </c>
      <c r="B3234" s="59" t="s">
        <v>485</v>
      </c>
      <c r="C3234" s="60">
        <v>46183</v>
      </c>
      <c r="D3234" s="58">
        <v>22026002781</v>
      </c>
      <c r="E3234" s="59" t="s">
        <v>2770</v>
      </c>
      <c r="F3234" s="61">
        <v>121000</v>
      </c>
      <c r="G3234" s="59" t="s">
        <v>4645</v>
      </c>
      <c r="H3234" s="59" t="s">
        <v>4646</v>
      </c>
      <c r="I3234" s="62">
        <v>300</v>
      </c>
      <c r="J3234" s="59" t="s">
        <v>455</v>
      </c>
      <c r="K3234" s="59" t="s">
        <v>455</v>
      </c>
      <c r="L3234" s="59" t="s">
        <v>456</v>
      </c>
      <c r="M3234" s="59" t="s">
        <v>801</v>
      </c>
      <c r="N3234" s="59" t="s">
        <v>468</v>
      </c>
      <c r="O3234" s="65" t="s">
        <v>278</v>
      </c>
      <c r="P3234" s="65" t="s">
        <v>3366</v>
      </c>
      <c r="Q3234" s="45">
        <v>6</v>
      </c>
      <c r="R3234" s="32" t="s">
        <v>232</v>
      </c>
      <c r="S3234" s="45" t="s">
        <v>74</v>
      </c>
      <c r="T3234" s="42" t="str">
        <f>VLOOKUP(Tabla1[[#This Row],[AREA]],Hoja1!A:B,2,FALSE)</f>
        <v>09. Turismo, eventos y marca ciudad</v>
      </c>
      <c r="U3234" s="45">
        <v>4321</v>
      </c>
      <c r="V3234" s="42" t="str">
        <f>VLOOKUP(Tabla1[[#This Row],[PROGRAMA]],Hoja1!A:B,2,FALSE)</f>
        <v>4321. Turismo</v>
      </c>
      <c r="W3234" s="45">
        <v>64</v>
      </c>
      <c r="X3234" s="45">
        <v>640</v>
      </c>
    </row>
    <row r="3235" spans="1:24" x14ac:dyDescent="0.25">
      <c r="A3235" s="58">
        <v>220260023501</v>
      </c>
      <c r="B3235" s="59" t="s">
        <v>451</v>
      </c>
      <c r="C3235" s="60">
        <v>46183</v>
      </c>
      <c r="D3235" s="58">
        <v>22026003851</v>
      </c>
      <c r="E3235" s="59" t="s">
        <v>658</v>
      </c>
      <c r="F3235" s="61">
        <v>62202.32</v>
      </c>
      <c r="G3235" s="59" t="s">
        <v>659</v>
      </c>
      <c r="H3235" s="59" t="s">
        <v>4647</v>
      </c>
      <c r="I3235" s="62">
        <v>220</v>
      </c>
      <c r="J3235" s="59" t="s">
        <v>455</v>
      </c>
      <c r="K3235" s="59" t="s">
        <v>455</v>
      </c>
      <c r="L3235" s="59" t="s">
        <v>456</v>
      </c>
      <c r="M3235" s="59" t="s">
        <v>457</v>
      </c>
      <c r="N3235" s="59" t="s">
        <v>458</v>
      </c>
      <c r="O3235" s="65" t="s">
        <v>276</v>
      </c>
      <c r="P3235" s="65" t="s">
        <v>3366</v>
      </c>
      <c r="Q3235" s="45" t="s">
        <v>397</v>
      </c>
      <c r="R3235" s="32" t="s">
        <v>232</v>
      </c>
      <c r="S3235" s="45" t="s">
        <v>70</v>
      </c>
      <c r="T3235" s="42" t="str">
        <f>VLOOKUP(Tabla1[[#This Row],[AREA]],Hoja1!A:B,2,FALSE)</f>
        <v>04. Hacienda, personal y modernización administrativa</v>
      </c>
      <c r="U3235" s="45" t="s">
        <v>186</v>
      </c>
      <c r="V3235" s="42" t="str">
        <f>VLOOKUP(Tabla1[[#This Row],[PROGRAMA]],Hoja1!A:B,2,FALSE)</f>
        <v>9204. Tecnologías de la información y comunicación</v>
      </c>
      <c r="W3235" s="45">
        <v>63</v>
      </c>
      <c r="X3235" s="45">
        <v>636</v>
      </c>
    </row>
    <row r="3236" spans="1:24" x14ac:dyDescent="0.25">
      <c r="A3236" s="58">
        <v>220260024350</v>
      </c>
      <c r="B3236" s="59" t="s">
        <v>451</v>
      </c>
      <c r="C3236" s="60">
        <v>46188</v>
      </c>
      <c r="D3236" s="58">
        <v>22026004295</v>
      </c>
      <c r="E3236" s="59" t="s">
        <v>637</v>
      </c>
      <c r="F3236" s="61">
        <v>961.04</v>
      </c>
      <c r="G3236" s="59" t="s">
        <v>4648</v>
      </c>
      <c r="H3236" s="59" t="s">
        <v>4649</v>
      </c>
      <c r="I3236" s="62">
        <v>220</v>
      </c>
      <c r="J3236" s="59" t="s">
        <v>494</v>
      </c>
      <c r="K3236" s="59" t="s">
        <v>494</v>
      </c>
      <c r="L3236" s="59" t="s">
        <v>473</v>
      </c>
      <c r="M3236" s="59" t="s">
        <v>467</v>
      </c>
      <c r="N3236" s="59" t="s">
        <v>468</v>
      </c>
      <c r="O3236" s="65" t="s">
        <v>281</v>
      </c>
      <c r="P3236" s="65" t="s">
        <v>3366</v>
      </c>
      <c r="Q3236" s="45" t="s">
        <v>396</v>
      </c>
      <c r="R3236" s="32" t="s">
        <v>231</v>
      </c>
      <c r="S3236" s="45" t="s">
        <v>68</v>
      </c>
      <c r="T3236" s="42" t="str">
        <f>VLOOKUP(Tabla1[[#This Row],[AREA]],Hoja1!A:B,2,FALSE)</f>
        <v>02. Urbanismo y vivienda</v>
      </c>
      <c r="U3236" s="45" t="s">
        <v>197</v>
      </c>
      <c r="V3236" s="42" t="str">
        <f>VLOOKUP(Tabla1[[#This Row],[PROGRAMA]],Hoja1!A:B,2,FALSE)</f>
        <v>9332. Mantenimiento de edificios e instalaciones municipales</v>
      </c>
      <c r="W3236" s="45">
        <v>21</v>
      </c>
      <c r="X3236" s="45">
        <v>213</v>
      </c>
    </row>
    <row r="3237" spans="1:24" x14ac:dyDescent="0.25">
      <c r="A3237" s="58">
        <v>220260021531</v>
      </c>
      <c r="B3237" s="59" t="s">
        <v>451</v>
      </c>
      <c r="C3237" s="60">
        <v>46178</v>
      </c>
      <c r="D3237" s="58">
        <v>22026004100</v>
      </c>
      <c r="E3237" s="59" t="s">
        <v>637</v>
      </c>
      <c r="F3237" s="61">
        <v>929.59</v>
      </c>
      <c r="G3237" s="59" t="s">
        <v>4650</v>
      </c>
      <c r="H3237" s="59" t="s">
        <v>4651</v>
      </c>
      <c r="I3237" s="62">
        <v>220</v>
      </c>
      <c r="J3237" s="59" t="s">
        <v>455</v>
      </c>
      <c r="K3237" s="59" t="s">
        <v>455</v>
      </c>
      <c r="L3237" s="59" t="s">
        <v>456</v>
      </c>
      <c r="M3237" s="59" t="s">
        <v>467</v>
      </c>
      <c r="N3237" s="59" t="s">
        <v>468</v>
      </c>
      <c r="O3237" s="65" t="s">
        <v>281</v>
      </c>
      <c r="P3237" s="65" t="s">
        <v>3366</v>
      </c>
      <c r="Q3237" s="45" t="s">
        <v>396</v>
      </c>
      <c r="R3237" s="32" t="s">
        <v>231</v>
      </c>
      <c r="S3237" s="45" t="s">
        <v>68</v>
      </c>
      <c r="T3237" s="42" t="str">
        <f>VLOOKUP(Tabla1[[#This Row],[AREA]],Hoja1!A:B,2,FALSE)</f>
        <v>02. Urbanismo y vivienda</v>
      </c>
      <c r="U3237" s="45" t="s">
        <v>197</v>
      </c>
      <c r="V3237" s="42" t="str">
        <f>VLOOKUP(Tabla1[[#This Row],[PROGRAMA]],Hoja1!A:B,2,FALSE)</f>
        <v>9332. Mantenimiento de edificios e instalaciones municipales</v>
      </c>
      <c r="W3237" s="45">
        <v>21</v>
      </c>
      <c r="X3237" s="45">
        <v>213</v>
      </c>
    </row>
    <row r="3238" spans="1:24" x14ac:dyDescent="0.25">
      <c r="A3238" s="58">
        <v>220260023509</v>
      </c>
      <c r="B3238" s="59" t="s">
        <v>1359</v>
      </c>
      <c r="C3238" s="60">
        <v>46183</v>
      </c>
      <c r="D3238" s="58">
        <v>22026001548</v>
      </c>
      <c r="E3238" s="59" t="s">
        <v>2018</v>
      </c>
      <c r="F3238" s="61">
        <v>-18000</v>
      </c>
      <c r="G3238" s="59" t="s">
        <v>314</v>
      </c>
      <c r="H3238" s="59" t="s">
        <v>4652</v>
      </c>
      <c r="I3238" s="62">
        <v>220</v>
      </c>
      <c r="J3238" s="59" t="s">
        <v>527</v>
      </c>
      <c r="K3238" s="59" t="s">
        <v>1703</v>
      </c>
      <c r="L3238" s="59" t="s">
        <v>473</v>
      </c>
      <c r="M3238" s="59" t="s">
        <v>457</v>
      </c>
      <c r="N3238" s="59" t="s">
        <v>474</v>
      </c>
      <c r="O3238" s="65" t="s">
        <v>276</v>
      </c>
      <c r="P3238" s="65" t="s">
        <v>3366</v>
      </c>
      <c r="Q3238" s="45" t="s">
        <v>396</v>
      </c>
      <c r="R3238" s="32" t="s">
        <v>231</v>
      </c>
      <c r="S3238" s="45" t="s">
        <v>70</v>
      </c>
      <c r="T3238" s="42" t="str">
        <f>VLOOKUP(Tabla1[[#This Row],[AREA]],Hoja1!A:B,2,FALSE)</f>
        <v>04. Hacienda, personal y modernización administrativa</v>
      </c>
      <c r="U3238" s="45" t="s">
        <v>186</v>
      </c>
      <c r="V3238" s="42" t="str">
        <f>VLOOKUP(Tabla1[[#This Row],[PROGRAMA]],Hoja1!A:B,2,FALSE)</f>
        <v>9204. Tecnologías de la información y comunicación</v>
      </c>
      <c r="W3238" s="45">
        <v>22</v>
      </c>
      <c r="X3238" s="45">
        <v>22100</v>
      </c>
    </row>
    <row r="3239" spans="1:24" x14ac:dyDescent="0.25">
      <c r="A3239" s="58">
        <v>220260023510</v>
      </c>
      <c r="B3239" s="59" t="s">
        <v>1359</v>
      </c>
      <c r="C3239" s="60">
        <v>46183</v>
      </c>
      <c r="D3239" s="58">
        <v>22026001469</v>
      </c>
      <c r="E3239" s="59" t="s">
        <v>1244</v>
      </c>
      <c r="F3239" s="61">
        <v>-20000</v>
      </c>
      <c r="G3239" s="59" t="s">
        <v>1245</v>
      </c>
      <c r="H3239" s="59" t="s">
        <v>4653</v>
      </c>
      <c r="I3239" s="62">
        <v>220</v>
      </c>
      <c r="J3239" s="59" t="s">
        <v>893</v>
      </c>
      <c r="K3239" s="59" t="s">
        <v>894</v>
      </c>
      <c r="L3239" s="59" t="s">
        <v>473</v>
      </c>
      <c r="M3239" s="59" t="s">
        <v>457</v>
      </c>
      <c r="N3239" s="59" t="s">
        <v>474</v>
      </c>
      <c r="O3239" s="65" t="s">
        <v>276</v>
      </c>
      <c r="P3239" s="65" t="s">
        <v>3366</v>
      </c>
      <c r="Q3239" s="45" t="s">
        <v>396</v>
      </c>
      <c r="R3239" s="32" t="s">
        <v>231</v>
      </c>
      <c r="S3239" s="45" t="s">
        <v>70</v>
      </c>
      <c r="T3239" s="42" t="str">
        <f>VLOOKUP(Tabla1[[#This Row],[AREA]],Hoja1!A:B,2,FALSE)</f>
        <v>04. Hacienda, personal y modernización administrativa</v>
      </c>
      <c r="U3239" s="45" t="s">
        <v>186</v>
      </c>
      <c r="V3239" s="42" t="str">
        <f>VLOOKUP(Tabla1[[#This Row],[PROGRAMA]],Hoja1!A:B,2,FALSE)</f>
        <v>9204. Tecnologías de la información y comunicación</v>
      </c>
      <c r="W3239" s="45">
        <v>22</v>
      </c>
      <c r="X3239" s="45">
        <v>22002</v>
      </c>
    </row>
    <row r="3240" spans="1:24" x14ac:dyDescent="0.25">
      <c r="A3240" s="58">
        <v>220260020224</v>
      </c>
      <c r="B3240" s="59" t="s">
        <v>451</v>
      </c>
      <c r="C3240" s="60">
        <v>46174</v>
      </c>
      <c r="D3240" s="58">
        <v>22026004065</v>
      </c>
      <c r="E3240" s="59" t="s">
        <v>2618</v>
      </c>
      <c r="F3240" s="61">
        <v>851.84</v>
      </c>
      <c r="G3240" s="59" t="s">
        <v>4230</v>
      </c>
      <c r="H3240" s="59" t="s">
        <v>4654</v>
      </c>
      <c r="I3240" s="62">
        <v>220</v>
      </c>
      <c r="J3240" s="59" t="s">
        <v>1880</v>
      </c>
      <c r="K3240" s="59" t="s">
        <v>455</v>
      </c>
      <c r="L3240" s="59" t="s">
        <v>456</v>
      </c>
      <c r="M3240" s="59" t="s">
        <v>467</v>
      </c>
      <c r="N3240" s="59" t="s">
        <v>468</v>
      </c>
      <c r="O3240" s="65" t="s">
        <v>281</v>
      </c>
      <c r="P3240" s="65" t="s">
        <v>3366</v>
      </c>
      <c r="Q3240" s="45" t="s">
        <v>396</v>
      </c>
      <c r="R3240" s="32" t="s">
        <v>231</v>
      </c>
      <c r="S3240" s="45" t="s">
        <v>261</v>
      </c>
      <c r="T3240" s="42" t="str">
        <f>VLOOKUP(Tabla1[[#This Row],[AREA]],Hoja1!A:B,2,FALSE)</f>
        <v>05. Comercio, mercados y consumo</v>
      </c>
      <c r="U3240" s="45" t="s">
        <v>174</v>
      </c>
      <c r="V3240" s="42" t="str">
        <f>VLOOKUP(Tabla1[[#This Row],[PROGRAMA]],Hoja1!A:B,2,FALSE)</f>
        <v>4312. Mercados</v>
      </c>
      <c r="W3240" s="45">
        <v>22</v>
      </c>
      <c r="X3240" s="45">
        <v>22699</v>
      </c>
    </row>
    <row r="3241" spans="1:24" x14ac:dyDescent="0.25">
      <c r="A3241" s="58">
        <v>220260024367</v>
      </c>
      <c r="B3241" s="59" t="s">
        <v>451</v>
      </c>
      <c r="C3241" s="60">
        <v>46188</v>
      </c>
      <c r="D3241" s="58">
        <v>22026004492</v>
      </c>
      <c r="E3241" s="59" t="s">
        <v>1257</v>
      </c>
      <c r="F3241" s="61">
        <v>711.48</v>
      </c>
      <c r="G3241" s="59" t="s">
        <v>3621</v>
      </c>
      <c r="H3241" s="59" t="s">
        <v>4655</v>
      </c>
      <c r="I3241" s="62">
        <v>220</v>
      </c>
      <c r="J3241" s="59" t="s">
        <v>783</v>
      </c>
      <c r="K3241" s="59" t="s">
        <v>783</v>
      </c>
      <c r="L3241" s="59" t="s">
        <v>473</v>
      </c>
      <c r="M3241" s="59" t="s">
        <v>467</v>
      </c>
      <c r="N3241" s="59" t="s">
        <v>468</v>
      </c>
      <c r="O3241" s="65" t="s">
        <v>281</v>
      </c>
      <c r="P3241" s="65" t="s">
        <v>3366</v>
      </c>
      <c r="Q3241" s="45" t="s">
        <v>397</v>
      </c>
      <c r="R3241" s="32" t="s">
        <v>232</v>
      </c>
      <c r="S3241" s="45" t="s">
        <v>262</v>
      </c>
      <c r="T3241" s="42" t="str">
        <f>VLOOKUP(Tabla1[[#This Row],[AREA]],Hoja1!A:B,2,FALSE)</f>
        <v>11. Salud pública y seguridad ciudadana</v>
      </c>
      <c r="U3241" s="45" t="s">
        <v>112</v>
      </c>
      <c r="V3241" s="42" t="str">
        <f>VLOOKUP(Tabla1[[#This Row],[PROGRAMA]],Hoja1!A:B,2,FALSE)</f>
        <v>1361. Prevención y extinción de incencios</v>
      </c>
      <c r="W3241" s="45">
        <v>62</v>
      </c>
      <c r="X3241" s="45">
        <v>623</v>
      </c>
    </row>
    <row r="3242" spans="1:24" x14ac:dyDescent="0.25">
      <c r="A3242" s="58">
        <v>220260020200</v>
      </c>
      <c r="B3242" s="59" t="s">
        <v>451</v>
      </c>
      <c r="C3242" s="60">
        <v>46174</v>
      </c>
      <c r="D3242" s="58">
        <v>22026004163</v>
      </c>
      <c r="E3242" s="59" t="s">
        <v>1019</v>
      </c>
      <c r="F3242" s="61">
        <v>701.8</v>
      </c>
      <c r="G3242" s="59" t="s">
        <v>30</v>
      </c>
      <c r="H3242" s="59" t="s">
        <v>4656</v>
      </c>
      <c r="I3242" s="62">
        <v>220</v>
      </c>
      <c r="J3242" s="59" t="s">
        <v>455</v>
      </c>
      <c r="K3242" s="59" t="s">
        <v>455</v>
      </c>
      <c r="L3242" s="59" t="s">
        <v>473</v>
      </c>
      <c r="M3242" s="59" t="s">
        <v>467</v>
      </c>
      <c r="N3242" s="59" t="s">
        <v>468</v>
      </c>
      <c r="O3242" s="65" t="s">
        <v>281</v>
      </c>
      <c r="P3242" s="65" t="s">
        <v>3366</v>
      </c>
      <c r="Q3242" s="45" t="s">
        <v>396</v>
      </c>
      <c r="R3242" s="32" t="s">
        <v>231</v>
      </c>
      <c r="S3242" s="45" t="s">
        <v>262</v>
      </c>
      <c r="T3242" s="42" t="str">
        <f>VLOOKUP(Tabla1[[#This Row],[AREA]],Hoja1!A:B,2,FALSE)</f>
        <v>11. Salud pública y seguridad ciudadana</v>
      </c>
      <c r="U3242" s="45" t="s">
        <v>106</v>
      </c>
      <c r="V3242" s="42" t="str">
        <f>VLOOKUP(Tabla1[[#This Row],[PROGRAMA]],Hoja1!A:B,2,FALSE)</f>
        <v>1321. Policía municipal</v>
      </c>
      <c r="W3242" s="45">
        <v>22</v>
      </c>
      <c r="X3242" s="45">
        <v>22199</v>
      </c>
    </row>
    <row r="3243" spans="1:24" x14ac:dyDescent="0.25">
      <c r="A3243" s="58">
        <v>220260023528</v>
      </c>
      <c r="B3243" s="59" t="s">
        <v>451</v>
      </c>
      <c r="C3243" s="60">
        <v>46183</v>
      </c>
      <c r="D3243" s="58">
        <v>22026004461</v>
      </c>
      <c r="E3243" s="59" t="s">
        <v>1036</v>
      </c>
      <c r="F3243" s="61">
        <v>605</v>
      </c>
      <c r="G3243" s="59" t="s">
        <v>4657</v>
      </c>
      <c r="H3243" s="59" t="s">
        <v>4658</v>
      </c>
      <c r="I3243" s="62">
        <v>220</v>
      </c>
      <c r="J3243" s="59" t="s">
        <v>1384</v>
      </c>
      <c r="K3243" s="59" t="s">
        <v>455</v>
      </c>
      <c r="L3243" s="59" t="s">
        <v>473</v>
      </c>
      <c r="M3243" s="59" t="s">
        <v>467</v>
      </c>
      <c r="N3243" s="59" t="s">
        <v>468</v>
      </c>
      <c r="O3243" s="65" t="s">
        <v>281</v>
      </c>
      <c r="P3243" s="65" t="s">
        <v>3366</v>
      </c>
      <c r="Q3243" s="45" t="s">
        <v>396</v>
      </c>
      <c r="R3243" s="32" t="s">
        <v>231</v>
      </c>
      <c r="S3243" s="45" t="s">
        <v>71</v>
      </c>
      <c r="T3243" s="42" t="str">
        <f>VLOOKUP(Tabla1[[#This Row],[AREA]],Hoja1!A:B,2,FALSE)</f>
        <v>06. Educación y cultura</v>
      </c>
      <c r="U3243" s="45" t="s">
        <v>147</v>
      </c>
      <c r="V3243" s="42" t="str">
        <f>VLOOKUP(Tabla1[[#This Row],[PROGRAMA]],Hoja1!A:B,2,FALSE)</f>
        <v>3232. Conservación y mantenimiento centros educación infantil y primaria</v>
      </c>
      <c r="W3243" s="45">
        <v>22</v>
      </c>
      <c r="X3243" s="45">
        <v>22799</v>
      </c>
    </row>
    <row r="3244" spans="1:24" x14ac:dyDescent="0.25">
      <c r="A3244" s="58">
        <v>220260020186</v>
      </c>
      <c r="B3244" s="59" t="s">
        <v>451</v>
      </c>
      <c r="C3244" s="60">
        <v>46174</v>
      </c>
      <c r="D3244" s="58">
        <v>22026004228</v>
      </c>
      <c r="E3244" s="59" t="s">
        <v>1232</v>
      </c>
      <c r="F3244" s="61">
        <v>544.5</v>
      </c>
      <c r="G3244" s="59" t="s">
        <v>23</v>
      </c>
      <c r="H3244" s="59" t="s">
        <v>4659</v>
      </c>
      <c r="I3244" s="62">
        <v>220</v>
      </c>
      <c r="J3244" s="59" t="s">
        <v>455</v>
      </c>
      <c r="K3244" s="59" t="s">
        <v>455</v>
      </c>
      <c r="L3244" s="59" t="s">
        <v>456</v>
      </c>
      <c r="M3244" s="59" t="s">
        <v>467</v>
      </c>
      <c r="N3244" s="59" t="s">
        <v>468</v>
      </c>
      <c r="O3244" s="65" t="s">
        <v>281</v>
      </c>
      <c r="P3244" s="65" t="s">
        <v>3366</v>
      </c>
      <c r="Q3244" s="45" t="s">
        <v>396</v>
      </c>
      <c r="R3244" s="32" t="s">
        <v>231</v>
      </c>
      <c r="S3244" s="45" t="s">
        <v>75</v>
      </c>
      <c r="T3244" s="42" t="str">
        <f>VLOOKUP(Tabla1[[#This Row],[AREA]],Hoja1!A:B,2,FALSE)</f>
        <v>10. Personas mayores, familia y servicios sociales</v>
      </c>
      <c r="U3244" s="45" t="s">
        <v>135</v>
      </c>
      <c r="V3244" s="42" t="str">
        <f>VLOOKUP(Tabla1[[#This Row],[PROGRAMA]],Hoja1!A:B,2,FALSE)</f>
        <v>2314. Centro de programas juveniles</v>
      </c>
      <c r="W3244" s="45">
        <v>22</v>
      </c>
      <c r="X3244" s="45">
        <v>22613</v>
      </c>
    </row>
    <row r="3245" spans="1:24" x14ac:dyDescent="0.25">
      <c r="A3245" s="58">
        <v>220260023522</v>
      </c>
      <c r="B3245" s="59" t="s">
        <v>451</v>
      </c>
      <c r="C3245" s="60">
        <v>46183</v>
      </c>
      <c r="D3245" s="58">
        <v>22026004387</v>
      </c>
      <c r="E3245" s="59" t="s">
        <v>1045</v>
      </c>
      <c r="F3245" s="61">
        <v>544.5</v>
      </c>
      <c r="G3245" s="59" t="s">
        <v>292</v>
      </c>
      <c r="H3245" s="59" t="s">
        <v>4660</v>
      </c>
      <c r="I3245" s="62">
        <v>220</v>
      </c>
      <c r="J3245" s="59" t="s">
        <v>455</v>
      </c>
      <c r="K3245" s="59" t="s">
        <v>455</v>
      </c>
      <c r="L3245" s="59" t="s">
        <v>456</v>
      </c>
      <c r="M3245" s="59" t="s">
        <v>467</v>
      </c>
      <c r="N3245" s="59" t="s">
        <v>468</v>
      </c>
      <c r="O3245" s="65" t="s">
        <v>281</v>
      </c>
      <c r="P3245" s="65" t="s">
        <v>3366</v>
      </c>
      <c r="Q3245" s="45" t="s">
        <v>396</v>
      </c>
      <c r="R3245" s="32" t="s">
        <v>231</v>
      </c>
      <c r="S3245" s="45" t="s">
        <v>71</v>
      </c>
      <c r="T3245" s="42" t="str">
        <f>VLOOKUP(Tabla1[[#This Row],[AREA]],Hoja1!A:B,2,FALSE)</f>
        <v>06. Educación y cultura</v>
      </c>
      <c r="U3245" s="45" t="s">
        <v>153</v>
      </c>
      <c r="V3245" s="42" t="str">
        <f>VLOOKUP(Tabla1[[#This Row],[PROGRAMA]],Hoja1!A:B,2,FALSE)</f>
        <v>3321. Bibliotecas públicas</v>
      </c>
      <c r="W3245" s="45">
        <v>22</v>
      </c>
      <c r="X3245" s="45">
        <v>22799</v>
      </c>
    </row>
    <row r="3246" spans="1:24" x14ac:dyDescent="0.25">
      <c r="A3246" s="58">
        <v>220260024362</v>
      </c>
      <c r="B3246" s="59" t="s">
        <v>451</v>
      </c>
      <c r="C3246" s="60">
        <v>46188</v>
      </c>
      <c r="D3246" s="58">
        <v>22026004454</v>
      </c>
      <c r="E3246" s="59" t="s">
        <v>968</v>
      </c>
      <c r="F3246" s="61">
        <v>529.33000000000004</v>
      </c>
      <c r="G3246" s="59" t="s">
        <v>4661</v>
      </c>
      <c r="H3246" s="59" t="s">
        <v>4662</v>
      </c>
      <c r="I3246" s="62">
        <v>220</v>
      </c>
      <c r="J3246" s="59" t="s">
        <v>1572</v>
      </c>
      <c r="K3246" s="59" t="s">
        <v>494</v>
      </c>
      <c r="L3246" s="59" t="s">
        <v>456</v>
      </c>
      <c r="M3246" s="59" t="s">
        <v>467</v>
      </c>
      <c r="N3246" s="59" t="s">
        <v>468</v>
      </c>
      <c r="O3246" s="65" t="s">
        <v>281</v>
      </c>
      <c r="P3246" s="65" t="s">
        <v>3366</v>
      </c>
      <c r="Q3246" s="45" t="s">
        <v>396</v>
      </c>
      <c r="R3246" s="32" t="s">
        <v>231</v>
      </c>
      <c r="S3246" s="45" t="s">
        <v>262</v>
      </c>
      <c r="T3246" s="42" t="str">
        <f>VLOOKUP(Tabla1[[#This Row],[AREA]],Hoja1!A:B,2,FALSE)</f>
        <v>11. Salud pública y seguridad ciudadana</v>
      </c>
      <c r="U3246" s="45" t="s">
        <v>106</v>
      </c>
      <c r="V3246" s="42" t="str">
        <f>VLOOKUP(Tabla1[[#This Row],[PROGRAMA]],Hoja1!A:B,2,FALSE)</f>
        <v>1321. Policía municipal</v>
      </c>
      <c r="W3246" s="45">
        <v>22</v>
      </c>
      <c r="X3246" s="45">
        <v>22699</v>
      </c>
    </row>
    <row r="3247" spans="1:24" x14ac:dyDescent="0.25">
      <c r="A3247" s="58">
        <v>220260020187</v>
      </c>
      <c r="B3247" s="59" t="s">
        <v>451</v>
      </c>
      <c r="C3247" s="60">
        <v>46174</v>
      </c>
      <c r="D3247" s="58">
        <v>22026004230</v>
      </c>
      <c r="E3247" s="59" t="s">
        <v>537</v>
      </c>
      <c r="F3247" s="61">
        <v>466.56</v>
      </c>
      <c r="G3247" s="59" t="s">
        <v>2661</v>
      </c>
      <c r="H3247" s="59" t="s">
        <v>4663</v>
      </c>
      <c r="I3247" s="62">
        <v>220</v>
      </c>
      <c r="J3247" s="59" t="s">
        <v>1349</v>
      </c>
      <c r="K3247" s="59" t="s">
        <v>455</v>
      </c>
      <c r="L3247" s="59" t="s">
        <v>473</v>
      </c>
      <c r="M3247" s="59" t="s">
        <v>467</v>
      </c>
      <c r="N3247" s="59" t="s">
        <v>468</v>
      </c>
      <c r="O3247" s="65" t="s">
        <v>281</v>
      </c>
      <c r="P3247" s="65" t="s">
        <v>3366</v>
      </c>
      <c r="Q3247" s="45" t="s">
        <v>396</v>
      </c>
      <c r="R3247" s="32" t="s">
        <v>231</v>
      </c>
      <c r="S3247" s="45" t="s">
        <v>262</v>
      </c>
      <c r="T3247" s="42" t="str">
        <f>VLOOKUP(Tabla1[[#This Row],[AREA]],Hoja1!A:B,2,FALSE)</f>
        <v>11. Salud pública y seguridad ciudadana</v>
      </c>
      <c r="U3247" s="45" t="s">
        <v>112</v>
      </c>
      <c r="V3247" s="42" t="str">
        <f>VLOOKUP(Tabla1[[#This Row],[PROGRAMA]],Hoja1!A:B,2,FALSE)</f>
        <v>1361. Prevención y extinción de incencios</v>
      </c>
      <c r="W3247" s="45">
        <v>22</v>
      </c>
      <c r="X3247" s="45">
        <v>22199</v>
      </c>
    </row>
    <row r="3248" spans="1:24" x14ac:dyDescent="0.25">
      <c r="A3248" s="58">
        <v>220260020191</v>
      </c>
      <c r="B3248" s="59" t="s">
        <v>451</v>
      </c>
      <c r="C3248" s="60">
        <v>46174</v>
      </c>
      <c r="D3248" s="58">
        <v>22026004248</v>
      </c>
      <c r="E3248" s="59" t="s">
        <v>1028</v>
      </c>
      <c r="F3248" s="61">
        <v>421.15</v>
      </c>
      <c r="G3248" s="59" t="s">
        <v>60</v>
      </c>
      <c r="H3248" s="59" t="s">
        <v>4664</v>
      </c>
      <c r="I3248" s="62">
        <v>220</v>
      </c>
      <c r="J3248" s="59" t="s">
        <v>455</v>
      </c>
      <c r="K3248" s="59" t="s">
        <v>455</v>
      </c>
      <c r="L3248" s="59" t="s">
        <v>456</v>
      </c>
      <c r="M3248" s="59" t="s">
        <v>467</v>
      </c>
      <c r="N3248" s="59" t="s">
        <v>468</v>
      </c>
      <c r="O3248" s="65" t="s">
        <v>281</v>
      </c>
      <c r="P3248" s="65" t="s">
        <v>3366</v>
      </c>
      <c r="Q3248" s="45" t="s">
        <v>396</v>
      </c>
      <c r="R3248" s="32" t="s">
        <v>231</v>
      </c>
      <c r="S3248" s="45" t="s">
        <v>69</v>
      </c>
      <c r="T3248" s="42" t="str">
        <f>VLOOKUP(Tabla1[[#This Row],[AREA]],Hoja1!A:B,2,FALSE)</f>
        <v>03. Participación ciudadana y deportes</v>
      </c>
      <c r="U3248" s="45" t="s">
        <v>192</v>
      </c>
      <c r="V3248" s="42" t="str">
        <f>VLOOKUP(Tabla1[[#This Row],[PROGRAMA]],Hoja1!A:B,2,FALSE)</f>
        <v>9241. Participación ciudadana</v>
      </c>
      <c r="W3248" s="45">
        <v>22</v>
      </c>
      <c r="X3248" s="45">
        <v>22602</v>
      </c>
    </row>
    <row r="3249" spans="1:24" x14ac:dyDescent="0.25">
      <c r="A3249" s="58">
        <v>220260023525</v>
      </c>
      <c r="B3249" s="59" t="s">
        <v>451</v>
      </c>
      <c r="C3249" s="60">
        <v>46183</v>
      </c>
      <c r="D3249" s="58">
        <v>22026004395</v>
      </c>
      <c r="E3249" s="59" t="s">
        <v>4665</v>
      </c>
      <c r="F3249" s="61">
        <v>396.88</v>
      </c>
      <c r="G3249" s="59" t="s">
        <v>435</v>
      </c>
      <c r="H3249" s="59" t="s">
        <v>4666</v>
      </c>
      <c r="I3249" s="62">
        <v>220</v>
      </c>
      <c r="J3249" s="59" t="s">
        <v>455</v>
      </c>
      <c r="K3249" s="59" t="s">
        <v>455</v>
      </c>
      <c r="L3249" s="59" t="s">
        <v>456</v>
      </c>
      <c r="M3249" s="59" t="s">
        <v>467</v>
      </c>
      <c r="N3249" s="59" t="s">
        <v>468</v>
      </c>
      <c r="O3249" s="65" t="s">
        <v>281</v>
      </c>
      <c r="P3249" s="65" t="s">
        <v>3366</v>
      </c>
      <c r="Q3249" s="45" t="s">
        <v>396</v>
      </c>
      <c r="R3249" s="32" t="s">
        <v>231</v>
      </c>
      <c r="S3249" s="45" t="s">
        <v>71</v>
      </c>
      <c r="T3249" s="42" t="str">
        <f>VLOOKUP(Tabla1[[#This Row],[AREA]],Hoja1!A:B,2,FALSE)</f>
        <v>06. Educación y cultura</v>
      </c>
      <c r="U3249" s="45" t="s">
        <v>153</v>
      </c>
      <c r="V3249" s="42" t="str">
        <f>VLOOKUP(Tabla1[[#This Row],[PROGRAMA]],Hoja1!A:B,2,FALSE)</f>
        <v>3321. Bibliotecas públicas</v>
      </c>
      <c r="W3249" s="45">
        <v>22</v>
      </c>
      <c r="X3249" s="45">
        <v>22602</v>
      </c>
    </row>
    <row r="3250" spans="1:24" x14ac:dyDescent="0.25">
      <c r="A3250" s="58">
        <v>220260023803</v>
      </c>
      <c r="B3250" s="59" t="s">
        <v>451</v>
      </c>
      <c r="C3250" s="60">
        <v>46184</v>
      </c>
      <c r="D3250" s="58">
        <v>22026004198</v>
      </c>
      <c r="E3250" s="59" t="s">
        <v>3548</v>
      </c>
      <c r="F3250" s="61">
        <v>377.52</v>
      </c>
      <c r="G3250" s="59" t="s">
        <v>4667</v>
      </c>
      <c r="H3250" s="59" t="s">
        <v>4668</v>
      </c>
      <c r="I3250" s="62">
        <v>220</v>
      </c>
      <c r="J3250" s="59" t="s">
        <v>455</v>
      </c>
      <c r="K3250" s="59" t="s">
        <v>455</v>
      </c>
      <c r="L3250" s="59" t="s">
        <v>473</v>
      </c>
      <c r="M3250" s="59" t="s">
        <v>467</v>
      </c>
      <c r="N3250" s="59" t="s">
        <v>468</v>
      </c>
      <c r="O3250" s="65" t="s">
        <v>281</v>
      </c>
      <c r="P3250" s="65" t="s">
        <v>3366</v>
      </c>
      <c r="Q3250" s="45" t="s">
        <v>396</v>
      </c>
      <c r="R3250" s="32" t="s">
        <v>231</v>
      </c>
      <c r="S3250" s="45" t="s">
        <v>70</v>
      </c>
      <c r="T3250" s="42" t="str">
        <f>VLOOKUP(Tabla1[[#This Row],[AREA]],Hoja1!A:B,2,FALSE)</f>
        <v>04. Hacienda, personal y modernización administrativa</v>
      </c>
      <c r="U3250" s="45" t="s">
        <v>190</v>
      </c>
      <c r="V3250" s="42" t="str">
        <f>VLOOKUP(Tabla1[[#This Row],[PROGRAMA]],Hoja1!A:B,2,FALSE)</f>
        <v>9209. Dirección del area de hacienda, personal y modernización administrativa</v>
      </c>
      <c r="W3250" s="45">
        <v>22</v>
      </c>
      <c r="X3250" s="45">
        <v>22706</v>
      </c>
    </row>
    <row r="3251" spans="1:24" x14ac:dyDescent="0.25">
      <c r="A3251" s="58">
        <v>220260020184</v>
      </c>
      <c r="B3251" s="59" t="s">
        <v>451</v>
      </c>
      <c r="C3251" s="60">
        <v>46174</v>
      </c>
      <c r="D3251" s="58">
        <v>22026004183</v>
      </c>
      <c r="E3251" s="59" t="s">
        <v>569</v>
      </c>
      <c r="F3251" s="61">
        <v>354.29</v>
      </c>
      <c r="G3251" s="59" t="s">
        <v>13</v>
      </c>
      <c r="H3251" s="59" t="s">
        <v>4669</v>
      </c>
      <c r="I3251" s="62">
        <v>220</v>
      </c>
      <c r="J3251" s="59" t="s">
        <v>455</v>
      </c>
      <c r="K3251" s="59" t="s">
        <v>455</v>
      </c>
      <c r="L3251" s="59" t="s">
        <v>456</v>
      </c>
      <c r="M3251" s="59" t="s">
        <v>467</v>
      </c>
      <c r="N3251" s="59" t="s">
        <v>468</v>
      </c>
      <c r="O3251" s="65" t="s">
        <v>281</v>
      </c>
      <c r="P3251" s="65" t="s">
        <v>3366</v>
      </c>
      <c r="Q3251" s="45" t="s">
        <v>396</v>
      </c>
      <c r="R3251" s="32" t="s">
        <v>231</v>
      </c>
      <c r="S3251" s="45" t="s">
        <v>75</v>
      </c>
      <c r="T3251" s="42" t="str">
        <f>VLOOKUP(Tabla1[[#This Row],[AREA]],Hoja1!A:B,2,FALSE)</f>
        <v>10. Personas mayores, familia y servicios sociales</v>
      </c>
      <c r="U3251" s="45" t="s">
        <v>130</v>
      </c>
      <c r="V3251" s="42" t="str">
        <f>VLOOKUP(Tabla1[[#This Row],[PROGRAMA]],Hoja1!A:B,2,FALSE)</f>
        <v>2311. Intervención social</v>
      </c>
      <c r="W3251" s="45">
        <v>21</v>
      </c>
      <c r="X3251" s="45">
        <v>213</v>
      </c>
    </row>
    <row r="3252" spans="1:24" x14ac:dyDescent="0.25">
      <c r="A3252" s="58">
        <v>220260020185</v>
      </c>
      <c r="B3252" s="59" t="s">
        <v>451</v>
      </c>
      <c r="C3252" s="60">
        <v>46174</v>
      </c>
      <c r="D3252" s="58">
        <v>22026004206</v>
      </c>
      <c r="E3252" s="59" t="s">
        <v>537</v>
      </c>
      <c r="F3252" s="61">
        <v>337.87</v>
      </c>
      <c r="G3252" s="59" t="s">
        <v>4670</v>
      </c>
      <c r="H3252" s="59" t="s">
        <v>4671</v>
      </c>
      <c r="I3252" s="62">
        <v>220</v>
      </c>
      <c r="J3252" s="59" t="s">
        <v>4672</v>
      </c>
      <c r="K3252" s="59" t="s">
        <v>494</v>
      </c>
      <c r="L3252" s="59" t="s">
        <v>473</v>
      </c>
      <c r="M3252" s="59" t="s">
        <v>467</v>
      </c>
      <c r="N3252" s="59" t="s">
        <v>468</v>
      </c>
      <c r="O3252" s="65" t="s">
        <v>281</v>
      </c>
      <c r="P3252" s="65" t="s">
        <v>3366</v>
      </c>
      <c r="Q3252" s="45" t="s">
        <v>396</v>
      </c>
      <c r="R3252" s="32" t="s">
        <v>231</v>
      </c>
      <c r="S3252" s="45" t="s">
        <v>262</v>
      </c>
      <c r="T3252" s="42" t="str">
        <f>VLOOKUP(Tabla1[[#This Row],[AREA]],Hoja1!A:B,2,FALSE)</f>
        <v>11. Salud pública y seguridad ciudadana</v>
      </c>
      <c r="U3252" s="45" t="s">
        <v>112</v>
      </c>
      <c r="V3252" s="42" t="str">
        <f>VLOOKUP(Tabla1[[#This Row],[PROGRAMA]],Hoja1!A:B,2,FALSE)</f>
        <v>1361. Prevención y extinción de incencios</v>
      </c>
      <c r="W3252" s="45">
        <v>22</v>
      </c>
      <c r="X3252" s="45">
        <v>22199</v>
      </c>
    </row>
    <row r="3253" spans="1:24" x14ac:dyDescent="0.25">
      <c r="A3253" s="58">
        <v>220260020194</v>
      </c>
      <c r="B3253" s="59" t="s">
        <v>451</v>
      </c>
      <c r="C3253" s="60">
        <v>46174</v>
      </c>
      <c r="D3253" s="58">
        <v>22026004303</v>
      </c>
      <c r="E3253" s="59" t="s">
        <v>836</v>
      </c>
      <c r="F3253" s="61">
        <v>260.97000000000003</v>
      </c>
      <c r="G3253" s="59" t="s">
        <v>2169</v>
      </c>
      <c r="H3253" s="59" t="s">
        <v>4673</v>
      </c>
      <c r="I3253" s="62">
        <v>220</v>
      </c>
      <c r="J3253" s="59" t="s">
        <v>1880</v>
      </c>
      <c r="K3253" s="59" t="s">
        <v>455</v>
      </c>
      <c r="L3253" s="59" t="s">
        <v>473</v>
      </c>
      <c r="M3253" s="59" t="s">
        <v>467</v>
      </c>
      <c r="N3253" s="59" t="s">
        <v>468</v>
      </c>
      <c r="O3253" s="65" t="s">
        <v>281</v>
      </c>
      <c r="P3253" s="65" t="s">
        <v>3366</v>
      </c>
      <c r="Q3253" s="45" t="s">
        <v>396</v>
      </c>
      <c r="R3253" s="32" t="s">
        <v>231</v>
      </c>
      <c r="S3253" s="45" t="s">
        <v>69</v>
      </c>
      <c r="T3253" s="42" t="str">
        <f>VLOOKUP(Tabla1[[#This Row],[AREA]],Hoja1!A:B,2,FALSE)</f>
        <v>03. Participación ciudadana y deportes</v>
      </c>
      <c r="U3253" s="45" t="s">
        <v>192</v>
      </c>
      <c r="V3253" s="42" t="str">
        <f>VLOOKUP(Tabla1[[#This Row],[PROGRAMA]],Hoja1!A:B,2,FALSE)</f>
        <v>9241. Participación ciudadana</v>
      </c>
      <c r="W3253" s="45">
        <v>20</v>
      </c>
      <c r="X3253" s="45">
        <v>203</v>
      </c>
    </row>
    <row r="3254" spans="1:24" x14ac:dyDescent="0.25">
      <c r="A3254" s="58">
        <v>220260020192</v>
      </c>
      <c r="B3254" s="59" t="s">
        <v>451</v>
      </c>
      <c r="C3254" s="60">
        <v>46174</v>
      </c>
      <c r="D3254" s="58">
        <v>22026004253</v>
      </c>
      <c r="E3254" s="59" t="s">
        <v>565</v>
      </c>
      <c r="F3254" s="61">
        <v>217.92</v>
      </c>
      <c r="G3254" s="59" t="s">
        <v>4674</v>
      </c>
      <c r="H3254" s="59" t="s">
        <v>4675</v>
      </c>
      <c r="I3254" s="62">
        <v>220</v>
      </c>
      <c r="J3254" s="59" t="s">
        <v>455</v>
      </c>
      <c r="K3254" s="59" t="s">
        <v>455</v>
      </c>
      <c r="L3254" s="59" t="s">
        <v>473</v>
      </c>
      <c r="M3254" s="59" t="s">
        <v>467</v>
      </c>
      <c r="N3254" s="59" t="s">
        <v>468</v>
      </c>
      <c r="O3254" s="65" t="s">
        <v>281</v>
      </c>
      <c r="P3254" s="65" t="s">
        <v>3366</v>
      </c>
      <c r="Q3254" s="45" t="s">
        <v>396</v>
      </c>
      <c r="R3254" s="32" t="s">
        <v>231</v>
      </c>
      <c r="S3254" s="45" t="s">
        <v>69</v>
      </c>
      <c r="T3254" s="42" t="str">
        <f>VLOOKUP(Tabla1[[#This Row],[AREA]],Hoja1!A:B,2,FALSE)</f>
        <v>03. Participación ciudadana y deportes</v>
      </c>
      <c r="U3254" s="45" t="s">
        <v>192</v>
      </c>
      <c r="V3254" s="42" t="str">
        <f>VLOOKUP(Tabla1[[#This Row],[PROGRAMA]],Hoja1!A:B,2,FALSE)</f>
        <v>9241. Participación ciudadana</v>
      </c>
      <c r="W3254" s="45">
        <v>22</v>
      </c>
      <c r="X3254" s="45">
        <v>22199</v>
      </c>
    </row>
    <row r="3255" spans="1:24" x14ac:dyDescent="0.25">
      <c r="A3255" s="58">
        <v>220260023985</v>
      </c>
      <c r="B3255" s="59" t="s">
        <v>729</v>
      </c>
      <c r="C3255" s="60">
        <v>46184</v>
      </c>
      <c r="D3255" s="58">
        <v>22026004433</v>
      </c>
      <c r="E3255" s="59" t="s">
        <v>2066</v>
      </c>
      <c r="F3255" s="61">
        <v>34.590000000000003</v>
      </c>
      <c r="G3255" s="59" t="s">
        <v>481</v>
      </c>
      <c r="H3255" s="59" t="s">
        <v>4676</v>
      </c>
      <c r="I3255" s="62">
        <v>240</v>
      </c>
      <c r="J3255" s="59" t="s">
        <v>455</v>
      </c>
      <c r="K3255" s="59" t="s">
        <v>455</v>
      </c>
      <c r="L3255" s="59" t="s">
        <v>473</v>
      </c>
      <c r="M3255" s="59" t="s">
        <v>457</v>
      </c>
      <c r="N3255" s="59" t="s">
        <v>458</v>
      </c>
      <c r="O3255" s="65" t="s">
        <v>276</v>
      </c>
      <c r="P3255" s="65" t="s">
        <v>3366</v>
      </c>
      <c r="Q3255" s="45" t="s">
        <v>396</v>
      </c>
      <c r="R3255" s="32" t="s">
        <v>231</v>
      </c>
      <c r="S3255" s="45" t="s">
        <v>66</v>
      </c>
      <c r="T3255" s="42" t="str">
        <f>VLOOKUP(Tabla1[[#This Row],[AREA]],Hoja1!A:B,2,FALSE)</f>
        <v>01. Alcaldía</v>
      </c>
      <c r="U3255" s="45" t="s">
        <v>189</v>
      </c>
      <c r="V3255" s="42" t="str">
        <f>VLOOKUP(Tabla1[[#This Row],[PROGRAMA]],Hoja1!A:B,2,FALSE)</f>
        <v>9207. Gobierno y relaciones</v>
      </c>
      <c r="W3255" s="45">
        <v>21</v>
      </c>
      <c r="X3255" s="45">
        <v>213</v>
      </c>
    </row>
    <row r="3256" spans="1:24" x14ac:dyDescent="0.25">
      <c r="A3256" s="58">
        <v>220260023986</v>
      </c>
      <c r="B3256" s="59" t="s">
        <v>729</v>
      </c>
      <c r="C3256" s="60">
        <v>46184</v>
      </c>
      <c r="D3256" s="58">
        <v>22026004435</v>
      </c>
      <c r="E3256" s="59" t="s">
        <v>2066</v>
      </c>
      <c r="F3256" s="61">
        <v>15.27</v>
      </c>
      <c r="G3256" s="59" t="s">
        <v>481</v>
      </c>
      <c r="H3256" s="59" t="s">
        <v>4677</v>
      </c>
      <c r="I3256" s="62">
        <v>240</v>
      </c>
      <c r="J3256" s="59" t="s">
        <v>455</v>
      </c>
      <c r="K3256" s="59" t="s">
        <v>455</v>
      </c>
      <c r="L3256" s="59" t="s">
        <v>473</v>
      </c>
      <c r="M3256" s="59" t="s">
        <v>457</v>
      </c>
      <c r="N3256" s="59" t="s">
        <v>458</v>
      </c>
      <c r="O3256" s="65" t="s">
        <v>276</v>
      </c>
      <c r="P3256" s="65" t="s">
        <v>3366</v>
      </c>
      <c r="Q3256" s="45" t="s">
        <v>396</v>
      </c>
      <c r="R3256" s="32" t="s">
        <v>231</v>
      </c>
      <c r="S3256" s="45" t="s">
        <v>66</v>
      </c>
      <c r="T3256" s="42" t="str">
        <f>VLOOKUP(Tabla1[[#This Row],[AREA]],Hoja1!A:B,2,FALSE)</f>
        <v>01. Alcaldía</v>
      </c>
      <c r="U3256" s="45" t="s">
        <v>189</v>
      </c>
      <c r="V3256" s="42" t="str">
        <f>VLOOKUP(Tabla1[[#This Row],[PROGRAMA]],Hoja1!A:B,2,FALSE)</f>
        <v>9207. Gobierno y relaciones</v>
      </c>
      <c r="W3256" s="45">
        <v>21</v>
      </c>
      <c r="X3256" s="45">
        <v>213</v>
      </c>
    </row>
    <row r="3257" spans="1:24" x14ac:dyDescent="0.25">
      <c r="A3257" s="58">
        <v>220260023987</v>
      </c>
      <c r="B3257" s="59" t="s">
        <v>729</v>
      </c>
      <c r="C3257" s="60">
        <v>46184</v>
      </c>
      <c r="D3257" s="58">
        <v>22026004437</v>
      </c>
      <c r="E3257" s="59" t="s">
        <v>2066</v>
      </c>
      <c r="F3257" s="61">
        <v>47.77</v>
      </c>
      <c r="G3257" s="59" t="s">
        <v>481</v>
      </c>
      <c r="H3257" s="59" t="s">
        <v>4678</v>
      </c>
      <c r="I3257" s="62">
        <v>240</v>
      </c>
      <c r="J3257" s="59" t="s">
        <v>455</v>
      </c>
      <c r="K3257" s="59" t="s">
        <v>455</v>
      </c>
      <c r="L3257" s="59" t="s">
        <v>473</v>
      </c>
      <c r="M3257" s="59" t="s">
        <v>457</v>
      </c>
      <c r="N3257" s="59" t="s">
        <v>458</v>
      </c>
      <c r="O3257" s="65" t="s">
        <v>276</v>
      </c>
      <c r="P3257" s="65" t="s">
        <v>3366</v>
      </c>
      <c r="Q3257" s="45" t="s">
        <v>396</v>
      </c>
      <c r="R3257" s="32" t="s">
        <v>231</v>
      </c>
      <c r="S3257" s="45" t="s">
        <v>66</v>
      </c>
      <c r="T3257" s="42" t="str">
        <f>VLOOKUP(Tabla1[[#This Row],[AREA]],Hoja1!A:B,2,FALSE)</f>
        <v>01. Alcaldía</v>
      </c>
      <c r="U3257" s="45" t="s">
        <v>189</v>
      </c>
      <c r="V3257" s="42" t="str">
        <f>VLOOKUP(Tabla1[[#This Row],[PROGRAMA]],Hoja1!A:B,2,FALSE)</f>
        <v>9207. Gobierno y relaciones</v>
      </c>
      <c r="W3257" s="45">
        <v>21</v>
      </c>
      <c r="X3257" s="45">
        <v>213</v>
      </c>
    </row>
    <row r="3258" spans="1:24" x14ac:dyDescent="0.25">
      <c r="A3258" s="58">
        <v>220260023988</v>
      </c>
      <c r="B3258" s="59" t="s">
        <v>729</v>
      </c>
      <c r="C3258" s="60">
        <v>46184</v>
      </c>
      <c r="D3258" s="58">
        <v>22026004438</v>
      </c>
      <c r="E3258" s="59" t="s">
        <v>2066</v>
      </c>
      <c r="F3258" s="61">
        <v>106.77</v>
      </c>
      <c r="G3258" s="59" t="s">
        <v>481</v>
      </c>
      <c r="H3258" s="59" t="s">
        <v>4679</v>
      </c>
      <c r="I3258" s="62">
        <v>240</v>
      </c>
      <c r="J3258" s="59" t="s">
        <v>455</v>
      </c>
      <c r="K3258" s="59" t="s">
        <v>455</v>
      </c>
      <c r="L3258" s="59" t="s">
        <v>473</v>
      </c>
      <c r="M3258" s="59" t="s">
        <v>457</v>
      </c>
      <c r="N3258" s="59" t="s">
        <v>458</v>
      </c>
      <c r="O3258" s="65" t="s">
        <v>276</v>
      </c>
      <c r="P3258" s="65" t="s">
        <v>3366</v>
      </c>
      <c r="Q3258" s="45" t="s">
        <v>396</v>
      </c>
      <c r="R3258" s="32" t="s">
        <v>231</v>
      </c>
      <c r="S3258" s="45" t="s">
        <v>66</v>
      </c>
      <c r="T3258" s="42" t="str">
        <f>VLOOKUP(Tabla1[[#This Row],[AREA]],Hoja1!A:B,2,FALSE)</f>
        <v>01. Alcaldía</v>
      </c>
      <c r="U3258" s="45" t="s">
        <v>189</v>
      </c>
      <c r="V3258" s="42" t="str">
        <f>VLOOKUP(Tabla1[[#This Row],[PROGRAMA]],Hoja1!A:B,2,FALSE)</f>
        <v>9207. Gobierno y relaciones</v>
      </c>
      <c r="W3258" s="45">
        <v>21</v>
      </c>
      <c r="X3258" s="45">
        <v>213</v>
      </c>
    </row>
    <row r="3259" spans="1:24" x14ac:dyDescent="0.25">
      <c r="A3259" s="58">
        <v>220260023989</v>
      </c>
      <c r="B3259" s="59" t="s">
        <v>729</v>
      </c>
      <c r="C3259" s="60">
        <v>46184</v>
      </c>
      <c r="D3259" s="58">
        <v>22026004439</v>
      </c>
      <c r="E3259" s="59" t="s">
        <v>2066</v>
      </c>
      <c r="F3259" s="61">
        <v>252.79</v>
      </c>
      <c r="G3259" s="59" t="s">
        <v>481</v>
      </c>
      <c r="H3259" s="59" t="s">
        <v>4680</v>
      </c>
      <c r="I3259" s="62">
        <v>240</v>
      </c>
      <c r="J3259" s="59" t="s">
        <v>455</v>
      </c>
      <c r="K3259" s="59" t="s">
        <v>455</v>
      </c>
      <c r="L3259" s="59" t="s">
        <v>473</v>
      </c>
      <c r="M3259" s="59" t="s">
        <v>457</v>
      </c>
      <c r="N3259" s="59" t="s">
        <v>458</v>
      </c>
      <c r="O3259" s="65" t="s">
        <v>276</v>
      </c>
      <c r="P3259" s="65" t="s">
        <v>3366</v>
      </c>
      <c r="Q3259" s="45" t="s">
        <v>396</v>
      </c>
      <c r="R3259" s="32" t="s">
        <v>231</v>
      </c>
      <c r="S3259" s="45" t="s">
        <v>66</v>
      </c>
      <c r="T3259" s="42" t="str">
        <f>VLOOKUP(Tabla1[[#This Row],[AREA]],Hoja1!A:B,2,FALSE)</f>
        <v>01. Alcaldía</v>
      </c>
      <c r="U3259" s="45" t="s">
        <v>189</v>
      </c>
      <c r="V3259" s="42" t="str">
        <f>VLOOKUP(Tabla1[[#This Row],[PROGRAMA]],Hoja1!A:B,2,FALSE)</f>
        <v>9207. Gobierno y relaciones</v>
      </c>
      <c r="W3259" s="45">
        <v>21</v>
      </c>
      <c r="X3259" s="45">
        <v>213</v>
      </c>
    </row>
    <row r="3260" spans="1:24" x14ac:dyDescent="0.25">
      <c r="A3260" s="58">
        <v>220260023519</v>
      </c>
      <c r="B3260" s="59" t="s">
        <v>451</v>
      </c>
      <c r="C3260" s="60">
        <v>46183</v>
      </c>
      <c r="D3260" s="58">
        <v>22026004361</v>
      </c>
      <c r="E3260" s="59" t="s">
        <v>565</v>
      </c>
      <c r="F3260" s="61">
        <v>217.92</v>
      </c>
      <c r="G3260" s="59" t="s">
        <v>4681</v>
      </c>
      <c r="H3260" s="59" t="s">
        <v>4682</v>
      </c>
      <c r="I3260" s="62">
        <v>220</v>
      </c>
      <c r="J3260" s="59" t="s">
        <v>455</v>
      </c>
      <c r="K3260" s="59" t="s">
        <v>455</v>
      </c>
      <c r="L3260" s="59" t="s">
        <v>473</v>
      </c>
      <c r="M3260" s="59" t="s">
        <v>467</v>
      </c>
      <c r="N3260" s="59" t="s">
        <v>468</v>
      </c>
      <c r="O3260" s="65" t="s">
        <v>281</v>
      </c>
      <c r="P3260" s="65" t="s">
        <v>3366</v>
      </c>
      <c r="Q3260" s="45" t="s">
        <v>396</v>
      </c>
      <c r="R3260" s="32" t="s">
        <v>231</v>
      </c>
      <c r="S3260" s="45" t="s">
        <v>69</v>
      </c>
      <c r="T3260" s="42" t="str">
        <f>VLOOKUP(Tabla1[[#This Row],[AREA]],Hoja1!A:B,2,FALSE)</f>
        <v>03. Participación ciudadana y deportes</v>
      </c>
      <c r="U3260" s="45" t="s">
        <v>192</v>
      </c>
      <c r="V3260" s="42" t="str">
        <f>VLOOKUP(Tabla1[[#This Row],[PROGRAMA]],Hoja1!A:B,2,FALSE)</f>
        <v>9241. Participación ciudadana</v>
      </c>
      <c r="W3260" s="45">
        <v>22</v>
      </c>
      <c r="X3260" s="45">
        <v>22199</v>
      </c>
    </row>
    <row r="3261" spans="1:24" x14ac:dyDescent="0.25">
      <c r="A3261" s="58">
        <v>220260022778</v>
      </c>
      <c r="B3261" s="59" t="s">
        <v>451</v>
      </c>
      <c r="C3261" s="60">
        <v>46183</v>
      </c>
      <c r="D3261" s="58">
        <v>22026004321</v>
      </c>
      <c r="E3261" s="59" t="s">
        <v>581</v>
      </c>
      <c r="F3261" s="61">
        <v>183.32</v>
      </c>
      <c r="G3261" s="59" t="s">
        <v>290</v>
      </c>
      <c r="H3261" s="59" t="s">
        <v>4683</v>
      </c>
      <c r="I3261" s="62">
        <v>220</v>
      </c>
      <c r="J3261" s="59" t="s">
        <v>455</v>
      </c>
      <c r="K3261" s="59" t="s">
        <v>455</v>
      </c>
      <c r="L3261" s="59" t="s">
        <v>456</v>
      </c>
      <c r="M3261" s="59" t="s">
        <v>467</v>
      </c>
      <c r="N3261" s="59" t="s">
        <v>468</v>
      </c>
      <c r="O3261" s="65" t="s">
        <v>281</v>
      </c>
      <c r="P3261" s="65" t="s">
        <v>3366</v>
      </c>
      <c r="Q3261" s="45" t="s">
        <v>396</v>
      </c>
      <c r="R3261" s="32" t="s">
        <v>231</v>
      </c>
      <c r="S3261" s="45" t="s">
        <v>262</v>
      </c>
      <c r="T3261" s="42" t="str">
        <f>VLOOKUP(Tabla1[[#This Row],[AREA]],Hoja1!A:B,2,FALSE)</f>
        <v>11. Salud pública y seguridad ciudadana</v>
      </c>
      <c r="U3261" s="45" t="s">
        <v>112</v>
      </c>
      <c r="V3261" s="42" t="str">
        <f>VLOOKUP(Tabla1[[#This Row],[PROGRAMA]],Hoja1!A:B,2,FALSE)</f>
        <v>1361. Prevención y extinción de incencios</v>
      </c>
      <c r="W3261" s="45">
        <v>21</v>
      </c>
      <c r="X3261" s="45">
        <v>213</v>
      </c>
    </row>
    <row r="3262" spans="1:24" x14ac:dyDescent="0.25">
      <c r="A3262" s="58">
        <v>220260020202</v>
      </c>
      <c r="B3262" s="59" t="s">
        <v>451</v>
      </c>
      <c r="C3262" s="60">
        <v>46174</v>
      </c>
      <c r="D3262" s="58">
        <v>22026004179</v>
      </c>
      <c r="E3262" s="59" t="s">
        <v>1019</v>
      </c>
      <c r="F3262" s="61">
        <v>160.93</v>
      </c>
      <c r="G3262" s="59" t="s">
        <v>55</v>
      </c>
      <c r="H3262" s="59" t="s">
        <v>4684</v>
      </c>
      <c r="I3262" s="62">
        <v>220</v>
      </c>
      <c r="J3262" s="59" t="s">
        <v>455</v>
      </c>
      <c r="K3262" s="59" t="s">
        <v>455</v>
      </c>
      <c r="L3262" s="59" t="s">
        <v>473</v>
      </c>
      <c r="M3262" s="59" t="s">
        <v>467</v>
      </c>
      <c r="N3262" s="59" t="s">
        <v>468</v>
      </c>
      <c r="O3262" s="65" t="s">
        <v>281</v>
      </c>
      <c r="P3262" s="65" t="s">
        <v>3366</v>
      </c>
      <c r="Q3262" s="45" t="s">
        <v>396</v>
      </c>
      <c r="R3262" s="32" t="s">
        <v>231</v>
      </c>
      <c r="S3262" s="45" t="s">
        <v>262</v>
      </c>
      <c r="T3262" s="42" t="str">
        <f>VLOOKUP(Tabla1[[#This Row],[AREA]],Hoja1!A:B,2,FALSE)</f>
        <v>11. Salud pública y seguridad ciudadana</v>
      </c>
      <c r="U3262" s="45" t="s">
        <v>106</v>
      </c>
      <c r="V3262" s="42" t="str">
        <f>VLOOKUP(Tabla1[[#This Row],[PROGRAMA]],Hoja1!A:B,2,FALSE)</f>
        <v>1321. Policía municipal</v>
      </c>
      <c r="W3262" s="45">
        <v>22</v>
      </c>
      <c r="X3262" s="45">
        <v>22199</v>
      </c>
    </row>
    <row r="3263" spans="1:24" x14ac:dyDescent="0.25">
      <c r="A3263" s="58">
        <v>220260020188</v>
      </c>
      <c r="B3263" s="59" t="s">
        <v>451</v>
      </c>
      <c r="C3263" s="60">
        <v>46174</v>
      </c>
      <c r="D3263" s="58">
        <v>22026004240</v>
      </c>
      <c r="E3263" s="59" t="s">
        <v>535</v>
      </c>
      <c r="F3263" s="61">
        <v>140.81</v>
      </c>
      <c r="G3263" s="59" t="s">
        <v>301</v>
      </c>
      <c r="H3263" s="59" t="s">
        <v>4685</v>
      </c>
      <c r="I3263" s="62">
        <v>220</v>
      </c>
      <c r="J3263" s="59" t="s">
        <v>455</v>
      </c>
      <c r="K3263" s="59" t="s">
        <v>455</v>
      </c>
      <c r="L3263" s="59" t="s">
        <v>473</v>
      </c>
      <c r="M3263" s="59" t="s">
        <v>467</v>
      </c>
      <c r="N3263" s="59" t="s">
        <v>468</v>
      </c>
      <c r="O3263" s="65" t="s">
        <v>281</v>
      </c>
      <c r="P3263" s="65" t="s">
        <v>3366</v>
      </c>
      <c r="Q3263" s="45" t="s">
        <v>396</v>
      </c>
      <c r="R3263" s="32" t="s">
        <v>231</v>
      </c>
      <c r="S3263" s="45" t="s">
        <v>69</v>
      </c>
      <c r="T3263" s="42" t="str">
        <f>VLOOKUP(Tabla1[[#This Row],[AREA]],Hoja1!A:B,2,FALSE)</f>
        <v>03. Participación ciudadana y deportes</v>
      </c>
      <c r="U3263" s="45" t="s">
        <v>192</v>
      </c>
      <c r="V3263" s="42" t="str">
        <f>VLOOKUP(Tabla1[[#This Row],[PROGRAMA]],Hoja1!A:B,2,FALSE)</f>
        <v>9241. Participación ciudadana</v>
      </c>
      <c r="W3263" s="45">
        <v>21</v>
      </c>
      <c r="X3263" s="45">
        <v>212</v>
      </c>
    </row>
    <row r="3264" spans="1:24" x14ac:dyDescent="0.25">
      <c r="A3264" s="58">
        <v>220260020218</v>
      </c>
      <c r="B3264" s="59" t="s">
        <v>451</v>
      </c>
      <c r="C3264" s="60">
        <v>46174</v>
      </c>
      <c r="D3264" s="58">
        <v>22026004171</v>
      </c>
      <c r="E3264" s="59" t="s">
        <v>1042</v>
      </c>
      <c r="F3264" s="61">
        <v>120</v>
      </c>
      <c r="G3264" s="59" t="s">
        <v>283</v>
      </c>
      <c r="H3264" s="59" t="s">
        <v>4686</v>
      </c>
      <c r="I3264" s="62">
        <v>220</v>
      </c>
      <c r="J3264" s="59" t="s">
        <v>494</v>
      </c>
      <c r="K3264" s="59" t="s">
        <v>494</v>
      </c>
      <c r="L3264" s="59" t="s">
        <v>456</v>
      </c>
      <c r="M3264" s="59" t="s">
        <v>467</v>
      </c>
      <c r="N3264" s="59" t="s">
        <v>468</v>
      </c>
      <c r="O3264" s="65" t="s">
        <v>281</v>
      </c>
      <c r="P3264" s="65" t="s">
        <v>3366</v>
      </c>
      <c r="Q3264" s="45" t="s">
        <v>396</v>
      </c>
      <c r="R3264" s="32" t="s">
        <v>231</v>
      </c>
      <c r="S3264" s="45" t="s">
        <v>66</v>
      </c>
      <c r="T3264" s="42" t="str">
        <f>VLOOKUP(Tabla1[[#This Row],[AREA]],Hoja1!A:B,2,FALSE)</f>
        <v>01. Alcaldía</v>
      </c>
      <c r="U3264" s="45" t="s">
        <v>188</v>
      </c>
      <c r="V3264" s="42" t="str">
        <f>VLOOKUP(Tabla1[[#This Row],[PROGRAMA]],Hoja1!A:B,2,FALSE)</f>
        <v>9206. Archivo municipal</v>
      </c>
      <c r="W3264" s="45">
        <v>22</v>
      </c>
      <c r="X3264" s="45">
        <v>22001</v>
      </c>
    </row>
    <row r="3265" spans="1:24" x14ac:dyDescent="0.25">
      <c r="A3265" s="58">
        <v>220260023526</v>
      </c>
      <c r="B3265" s="59" t="s">
        <v>451</v>
      </c>
      <c r="C3265" s="60">
        <v>46183</v>
      </c>
      <c r="D3265" s="58">
        <v>22026004423</v>
      </c>
      <c r="E3265" s="59" t="s">
        <v>517</v>
      </c>
      <c r="F3265" s="61">
        <v>104.99</v>
      </c>
      <c r="G3265" s="59" t="s">
        <v>4687</v>
      </c>
      <c r="H3265" s="59" t="s">
        <v>4688</v>
      </c>
      <c r="I3265" s="62">
        <v>220</v>
      </c>
      <c r="J3265" s="59" t="s">
        <v>472</v>
      </c>
      <c r="K3265" s="59" t="s">
        <v>472</v>
      </c>
      <c r="L3265" s="59" t="s">
        <v>473</v>
      </c>
      <c r="M3265" s="59" t="s">
        <v>467</v>
      </c>
      <c r="N3265" s="59" t="s">
        <v>468</v>
      </c>
      <c r="O3265" s="65" t="s">
        <v>281</v>
      </c>
      <c r="P3265" s="65" t="s">
        <v>3366</v>
      </c>
      <c r="Q3265" s="45" t="s">
        <v>396</v>
      </c>
      <c r="R3265" s="32" t="s">
        <v>231</v>
      </c>
      <c r="S3265" s="45" t="s">
        <v>71</v>
      </c>
      <c r="T3265" s="42" t="str">
        <f>VLOOKUP(Tabla1[[#This Row],[AREA]],Hoja1!A:B,2,FALSE)</f>
        <v>06. Educación y cultura</v>
      </c>
      <c r="U3265" s="45" t="s">
        <v>153</v>
      </c>
      <c r="V3265" s="42" t="str">
        <f>VLOOKUP(Tabla1[[#This Row],[PROGRAMA]],Hoja1!A:B,2,FALSE)</f>
        <v>3321. Bibliotecas públicas</v>
      </c>
      <c r="W3265" s="45">
        <v>22</v>
      </c>
      <c r="X3265" s="45">
        <v>22001</v>
      </c>
    </row>
    <row r="3266" spans="1:24" x14ac:dyDescent="0.25">
      <c r="A3266" s="58">
        <v>220260020205</v>
      </c>
      <c r="B3266" s="59" t="s">
        <v>451</v>
      </c>
      <c r="C3266" s="60">
        <v>46174</v>
      </c>
      <c r="D3266" s="58">
        <v>22026004226</v>
      </c>
      <c r="E3266" s="59" t="s">
        <v>1042</v>
      </c>
      <c r="F3266" s="61">
        <v>95</v>
      </c>
      <c r="G3266" s="59" t="s">
        <v>4689</v>
      </c>
      <c r="H3266" s="59" t="s">
        <v>4690</v>
      </c>
      <c r="I3266" s="62">
        <v>220</v>
      </c>
      <c r="J3266" s="59" t="s">
        <v>455</v>
      </c>
      <c r="K3266" s="59" t="s">
        <v>455</v>
      </c>
      <c r="L3266" s="59" t="s">
        <v>473</v>
      </c>
      <c r="M3266" s="59" t="s">
        <v>467</v>
      </c>
      <c r="N3266" s="59" t="s">
        <v>468</v>
      </c>
      <c r="O3266" s="65" t="s">
        <v>281</v>
      </c>
      <c r="P3266" s="65" t="s">
        <v>3366</v>
      </c>
      <c r="Q3266" s="45" t="s">
        <v>396</v>
      </c>
      <c r="R3266" s="32" t="s">
        <v>231</v>
      </c>
      <c r="S3266" s="45" t="s">
        <v>66</v>
      </c>
      <c r="T3266" s="42" t="str">
        <f>VLOOKUP(Tabla1[[#This Row],[AREA]],Hoja1!A:B,2,FALSE)</f>
        <v>01. Alcaldía</v>
      </c>
      <c r="U3266" s="45" t="s">
        <v>188</v>
      </c>
      <c r="V3266" s="42" t="str">
        <f>VLOOKUP(Tabla1[[#This Row],[PROGRAMA]],Hoja1!A:B,2,FALSE)</f>
        <v>9206. Archivo municipal</v>
      </c>
      <c r="W3266" s="45">
        <v>22</v>
      </c>
      <c r="X3266" s="45">
        <v>22001</v>
      </c>
    </row>
    <row r="3267" spans="1:24" x14ac:dyDescent="0.25">
      <c r="A3267" s="58">
        <v>220260024356</v>
      </c>
      <c r="B3267" s="59" t="s">
        <v>451</v>
      </c>
      <c r="C3267" s="60">
        <v>46188</v>
      </c>
      <c r="D3267" s="58">
        <v>22026004382</v>
      </c>
      <c r="E3267" s="59" t="s">
        <v>2303</v>
      </c>
      <c r="F3267" s="61">
        <v>87.12</v>
      </c>
      <c r="G3267" s="59" t="s">
        <v>4691</v>
      </c>
      <c r="H3267" s="59" t="s">
        <v>4692</v>
      </c>
      <c r="I3267" s="62">
        <v>220</v>
      </c>
      <c r="J3267" s="59" t="s">
        <v>455</v>
      </c>
      <c r="K3267" s="59" t="s">
        <v>455</v>
      </c>
      <c r="L3267" s="59" t="s">
        <v>473</v>
      </c>
      <c r="M3267" s="59" t="s">
        <v>467</v>
      </c>
      <c r="N3267" s="59" t="s">
        <v>468</v>
      </c>
      <c r="O3267" s="65" t="s">
        <v>281</v>
      </c>
      <c r="P3267" s="65" t="s">
        <v>3366</v>
      </c>
      <c r="Q3267" s="45" t="s">
        <v>396</v>
      </c>
      <c r="R3267" s="32" t="s">
        <v>231</v>
      </c>
      <c r="S3267" s="45" t="s">
        <v>262</v>
      </c>
      <c r="T3267" s="42" t="str">
        <f>VLOOKUP(Tabla1[[#This Row],[AREA]],Hoja1!A:B,2,FALSE)</f>
        <v>11. Salud pública y seguridad ciudadana</v>
      </c>
      <c r="U3267" s="45" t="s">
        <v>106</v>
      </c>
      <c r="V3267" s="42" t="str">
        <f>VLOOKUP(Tabla1[[#This Row],[PROGRAMA]],Hoja1!A:B,2,FALSE)</f>
        <v>1321. Policía municipal</v>
      </c>
      <c r="W3267" s="45">
        <v>22</v>
      </c>
      <c r="X3267" s="45">
        <v>22601</v>
      </c>
    </row>
    <row r="3268" spans="1:24" x14ac:dyDescent="0.25">
      <c r="A3268" s="58">
        <v>220260024363</v>
      </c>
      <c r="B3268" s="59" t="s">
        <v>451</v>
      </c>
      <c r="C3268" s="60">
        <v>46188</v>
      </c>
      <c r="D3268" s="58">
        <v>22026004455</v>
      </c>
      <c r="E3268" s="59" t="s">
        <v>968</v>
      </c>
      <c r="F3268" s="61">
        <v>75.89</v>
      </c>
      <c r="G3268" s="59" t="s">
        <v>4693</v>
      </c>
      <c r="H3268" s="59" t="s">
        <v>4694</v>
      </c>
      <c r="I3268" s="62">
        <v>220</v>
      </c>
      <c r="J3268" s="59" t="s">
        <v>455</v>
      </c>
      <c r="K3268" s="59" t="s">
        <v>455</v>
      </c>
      <c r="L3268" s="59" t="s">
        <v>456</v>
      </c>
      <c r="M3268" s="59" t="s">
        <v>467</v>
      </c>
      <c r="N3268" s="59" t="s">
        <v>468</v>
      </c>
      <c r="O3268" s="65" t="s">
        <v>281</v>
      </c>
      <c r="P3268" s="65" t="s">
        <v>3366</v>
      </c>
      <c r="Q3268" s="45" t="s">
        <v>396</v>
      </c>
      <c r="R3268" s="32" t="s">
        <v>231</v>
      </c>
      <c r="S3268" s="45" t="s">
        <v>262</v>
      </c>
      <c r="T3268" s="42" t="str">
        <f>VLOOKUP(Tabla1[[#This Row],[AREA]],Hoja1!A:B,2,FALSE)</f>
        <v>11. Salud pública y seguridad ciudadana</v>
      </c>
      <c r="U3268" s="45" t="s">
        <v>106</v>
      </c>
      <c r="V3268" s="42" t="str">
        <f>VLOOKUP(Tabla1[[#This Row],[PROGRAMA]],Hoja1!A:B,2,FALSE)</f>
        <v>1321. Policía municipal</v>
      </c>
      <c r="W3268" s="45">
        <v>22</v>
      </c>
      <c r="X3268" s="45">
        <v>22699</v>
      </c>
    </row>
    <row r="3269" spans="1:24" x14ac:dyDescent="0.25">
      <c r="A3269" s="58">
        <v>220260020204</v>
      </c>
      <c r="B3269" s="59" t="s">
        <v>451</v>
      </c>
      <c r="C3269" s="60">
        <v>46174</v>
      </c>
      <c r="D3269" s="58">
        <v>22026004205</v>
      </c>
      <c r="E3269" s="59" t="s">
        <v>517</v>
      </c>
      <c r="F3269" s="61">
        <v>71.5</v>
      </c>
      <c r="G3269" s="59" t="s">
        <v>4667</v>
      </c>
      <c r="H3269" s="59" t="s">
        <v>4695</v>
      </c>
      <c r="I3269" s="62">
        <v>220</v>
      </c>
      <c r="J3269" s="59" t="s">
        <v>455</v>
      </c>
      <c r="K3269" s="59" t="s">
        <v>455</v>
      </c>
      <c r="L3269" s="59" t="s">
        <v>456</v>
      </c>
      <c r="M3269" s="59" t="s">
        <v>467</v>
      </c>
      <c r="N3269" s="59" t="s">
        <v>468</v>
      </c>
      <c r="O3269" s="65" t="s">
        <v>281</v>
      </c>
      <c r="P3269" s="65" t="s">
        <v>3366</v>
      </c>
      <c r="Q3269" s="45" t="s">
        <v>396</v>
      </c>
      <c r="R3269" s="32" t="s">
        <v>231</v>
      </c>
      <c r="S3269" s="45" t="s">
        <v>71</v>
      </c>
      <c r="T3269" s="42" t="str">
        <f>VLOOKUP(Tabla1[[#This Row],[AREA]],Hoja1!A:B,2,FALSE)</f>
        <v>06. Educación y cultura</v>
      </c>
      <c r="U3269" s="45" t="s">
        <v>153</v>
      </c>
      <c r="V3269" s="42" t="str">
        <f>VLOOKUP(Tabla1[[#This Row],[PROGRAMA]],Hoja1!A:B,2,FALSE)</f>
        <v>3321. Bibliotecas públicas</v>
      </c>
      <c r="W3269" s="45">
        <v>22</v>
      </c>
      <c r="X3269" s="45">
        <v>22001</v>
      </c>
    </row>
    <row r="3270" spans="1:24" x14ac:dyDescent="0.25">
      <c r="A3270" s="58">
        <v>220260024365</v>
      </c>
      <c r="B3270" s="59" t="s">
        <v>451</v>
      </c>
      <c r="C3270" s="60">
        <v>46188</v>
      </c>
      <c r="D3270" s="58">
        <v>22026004460</v>
      </c>
      <c r="E3270" s="59" t="s">
        <v>4696</v>
      </c>
      <c r="F3270" s="61">
        <v>66.86</v>
      </c>
      <c r="G3270" s="59" t="s">
        <v>48</v>
      </c>
      <c r="H3270" s="59" t="s">
        <v>4697</v>
      </c>
      <c r="I3270" s="62">
        <v>220</v>
      </c>
      <c r="J3270" s="59" t="s">
        <v>455</v>
      </c>
      <c r="K3270" s="59" t="s">
        <v>455</v>
      </c>
      <c r="L3270" s="59" t="s">
        <v>456</v>
      </c>
      <c r="M3270" s="59" t="s">
        <v>467</v>
      </c>
      <c r="N3270" s="59" t="s">
        <v>468</v>
      </c>
      <c r="O3270" s="65" t="s">
        <v>281</v>
      </c>
      <c r="P3270" s="65" t="s">
        <v>3366</v>
      </c>
      <c r="Q3270" s="45" t="s">
        <v>396</v>
      </c>
      <c r="R3270" s="32" t="s">
        <v>231</v>
      </c>
      <c r="S3270" s="45" t="s">
        <v>262</v>
      </c>
      <c r="T3270" s="42" t="str">
        <f>VLOOKUP(Tabla1[[#This Row],[AREA]],Hoja1!A:B,2,FALSE)</f>
        <v>11. Salud pública y seguridad ciudadana</v>
      </c>
      <c r="U3270" s="45" t="s">
        <v>106</v>
      </c>
      <c r="V3270" s="42" t="str">
        <f>VLOOKUP(Tabla1[[#This Row],[PROGRAMA]],Hoja1!A:B,2,FALSE)</f>
        <v>1321. Policía municipal</v>
      </c>
      <c r="W3270" s="45">
        <v>22</v>
      </c>
      <c r="X3270" s="45">
        <v>223</v>
      </c>
    </row>
    <row r="3271" spans="1:24" x14ac:dyDescent="0.25">
      <c r="A3271" s="58">
        <v>220260020221</v>
      </c>
      <c r="B3271" s="59" t="s">
        <v>451</v>
      </c>
      <c r="C3271" s="60">
        <v>46174</v>
      </c>
      <c r="D3271" s="58">
        <v>22026003697</v>
      </c>
      <c r="E3271" s="59" t="s">
        <v>4455</v>
      </c>
      <c r="F3271" s="61">
        <v>54.99</v>
      </c>
      <c r="G3271" s="59" t="s">
        <v>1577</v>
      </c>
      <c r="H3271" s="59" t="s">
        <v>4698</v>
      </c>
      <c r="I3271" s="62">
        <v>220</v>
      </c>
      <c r="J3271" s="59" t="s">
        <v>455</v>
      </c>
      <c r="K3271" s="59" t="s">
        <v>455</v>
      </c>
      <c r="L3271" s="59" t="s">
        <v>473</v>
      </c>
      <c r="M3271" s="59" t="s">
        <v>467</v>
      </c>
      <c r="N3271" s="59" t="s">
        <v>468</v>
      </c>
      <c r="O3271" s="65" t="s">
        <v>281</v>
      </c>
      <c r="P3271" s="65" t="s">
        <v>3366</v>
      </c>
      <c r="Q3271" s="45" t="s">
        <v>403</v>
      </c>
      <c r="R3271" s="32" t="s">
        <v>239</v>
      </c>
      <c r="S3271" s="45" t="s">
        <v>70</v>
      </c>
      <c r="T3271" s="42" t="str">
        <f>VLOOKUP(Tabla1[[#This Row],[AREA]],Hoja1!A:B,2,FALSE)</f>
        <v>04. Hacienda, personal y modernización administrativa</v>
      </c>
      <c r="U3271" s="45" t="s">
        <v>184</v>
      </c>
      <c r="V3271" s="42" t="str">
        <f>VLOOKUP(Tabla1[[#This Row],[PROGRAMA]],Hoja1!A:B,2,FALSE)</f>
        <v>9202. Gestión de recursos humanos</v>
      </c>
      <c r="W3271" s="45">
        <v>16</v>
      </c>
      <c r="X3271" s="45">
        <v>16204</v>
      </c>
    </row>
    <row r="3272" spans="1:24" x14ac:dyDescent="0.25">
      <c r="A3272" s="58">
        <v>220260024353</v>
      </c>
      <c r="B3272" s="59" t="s">
        <v>451</v>
      </c>
      <c r="C3272" s="60">
        <v>46188</v>
      </c>
      <c r="D3272" s="58">
        <v>22026004346</v>
      </c>
      <c r="E3272" s="59" t="s">
        <v>3119</v>
      </c>
      <c r="F3272" s="61">
        <v>50</v>
      </c>
      <c r="G3272" s="59" t="s">
        <v>43</v>
      </c>
      <c r="H3272" s="59" t="s">
        <v>4699</v>
      </c>
      <c r="I3272" s="62">
        <v>220</v>
      </c>
      <c r="J3272" s="59" t="s">
        <v>455</v>
      </c>
      <c r="K3272" s="59" t="s">
        <v>455</v>
      </c>
      <c r="L3272" s="59" t="s">
        <v>473</v>
      </c>
      <c r="M3272" s="59" t="s">
        <v>467</v>
      </c>
      <c r="N3272" s="59" t="s">
        <v>468</v>
      </c>
      <c r="O3272" s="65" t="s">
        <v>281</v>
      </c>
      <c r="P3272" s="65" t="s">
        <v>3366</v>
      </c>
      <c r="Q3272" s="45" t="s">
        <v>396</v>
      </c>
      <c r="R3272" s="32" t="s">
        <v>231</v>
      </c>
      <c r="S3272" s="45" t="s">
        <v>68</v>
      </c>
      <c r="T3272" s="42" t="str">
        <f>VLOOKUP(Tabla1[[#This Row],[AREA]],Hoja1!A:B,2,FALSE)</f>
        <v>02. Urbanismo y vivienda</v>
      </c>
      <c r="U3272" s="45" t="s">
        <v>197</v>
      </c>
      <c r="V3272" s="42" t="str">
        <f>VLOOKUP(Tabla1[[#This Row],[PROGRAMA]],Hoja1!A:B,2,FALSE)</f>
        <v>9332. Mantenimiento de edificios e instalaciones municipales</v>
      </c>
      <c r="W3272" s="45">
        <v>22</v>
      </c>
      <c r="X3272" s="45">
        <v>22699</v>
      </c>
    </row>
    <row r="3273" spans="1:24" x14ac:dyDescent="0.25">
      <c r="A3273" s="58">
        <v>220260020220</v>
      </c>
      <c r="B3273" s="59" t="s">
        <v>1359</v>
      </c>
      <c r="C3273" s="60">
        <v>46174</v>
      </c>
      <c r="D3273" s="58">
        <v>22026003310</v>
      </c>
      <c r="E3273" s="59" t="s">
        <v>537</v>
      </c>
      <c r="F3273" s="61">
        <v>-276.82</v>
      </c>
      <c r="G3273" s="59" t="s">
        <v>4155</v>
      </c>
      <c r="H3273" s="59" t="s">
        <v>3312</v>
      </c>
      <c r="I3273" s="62">
        <v>220</v>
      </c>
      <c r="J3273" s="59" t="s">
        <v>523</v>
      </c>
      <c r="K3273" s="59" t="s">
        <v>455</v>
      </c>
      <c r="L3273" s="59" t="s">
        <v>473</v>
      </c>
      <c r="M3273" s="59" t="s">
        <v>467</v>
      </c>
      <c r="N3273" s="59" t="s">
        <v>468</v>
      </c>
      <c r="O3273" s="65" t="s">
        <v>281</v>
      </c>
      <c r="P3273" s="65" t="s">
        <v>3366</v>
      </c>
      <c r="Q3273" s="45" t="s">
        <v>396</v>
      </c>
      <c r="R3273" s="32" t="s">
        <v>231</v>
      </c>
      <c r="S3273" s="45" t="s">
        <v>262</v>
      </c>
      <c r="T3273" s="42" t="str">
        <f>VLOOKUP(Tabla1[[#This Row],[AREA]],Hoja1!A:B,2,FALSE)</f>
        <v>11. Salud pública y seguridad ciudadana</v>
      </c>
      <c r="U3273" s="45" t="s">
        <v>112</v>
      </c>
      <c r="V3273" s="42" t="str">
        <f>VLOOKUP(Tabla1[[#This Row],[PROGRAMA]],Hoja1!A:B,2,FALSE)</f>
        <v>1361. Prevención y extinción de incencios</v>
      </c>
      <c r="W3273" s="45">
        <v>22</v>
      </c>
      <c r="X3273" s="45">
        <v>22199</v>
      </c>
    </row>
    <row r="3274" spans="1:24" x14ac:dyDescent="0.25">
      <c r="A3274" s="58">
        <v>220260024383</v>
      </c>
      <c r="B3274" s="59" t="s">
        <v>451</v>
      </c>
      <c r="C3274" s="60">
        <v>46188</v>
      </c>
      <c r="D3274" s="58">
        <v>22026003113</v>
      </c>
      <c r="E3274" s="59" t="s">
        <v>717</v>
      </c>
      <c r="F3274" s="61">
        <v>11216.7</v>
      </c>
      <c r="G3274" s="59" t="s">
        <v>981</v>
      </c>
      <c r="H3274" s="59" t="s">
        <v>4700</v>
      </c>
      <c r="I3274" s="62">
        <v>220</v>
      </c>
      <c r="J3274" s="59" t="s">
        <v>812</v>
      </c>
      <c r="K3274" s="59" t="s">
        <v>455</v>
      </c>
      <c r="L3274" s="59" t="s">
        <v>456</v>
      </c>
      <c r="M3274" s="59" t="s">
        <v>457</v>
      </c>
      <c r="N3274" s="59" t="s">
        <v>458</v>
      </c>
      <c r="O3274" s="65" t="s">
        <v>280</v>
      </c>
      <c r="P3274" s="65" t="s">
        <v>3366</v>
      </c>
      <c r="Q3274" s="45" t="s">
        <v>396</v>
      </c>
      <c r="R3274" s="32" t="s">
        <v>231</v>
      </c>
      <c r="S3274" s="45" t="s">
        <v>262</v>
      </c>
      <c r="T3274" s="42" t="str">
        <f>VLOOKUP(Tabla1[[#This Row],[AREA]],Hoja1!A:B,2,FALSE)</f>
        <v>11. Salud pública y seguridad ciudadana</v>
      </c>
      <c r="U3274" s="45" t="s">
        <v>118</v>
      </c>
      <c r="V3274" s="42" t="str">
        <f>VLOOKUP(Tabla1[[#This Row],[PROGRAMA]],Hoja1!A:B,2,FALSE)</f>
        <v>1621. Recogida de residuos</v>
      </c>
      <c r="W3274" s="45">
        <v>22</v>
      </c>
      <c r="X3274" s="45">
        <v>22799</v>
      </c>
    </row>
    <row r="3275" spans="1:24" x14ac:dyDescent="0.25">
      <c r="A3275" s="58">
        <v>220260025880</v>
      </c>
      <c r="B3275" s="59" t="s">
        <v>485</v>
      </c>
      <c r="C3275" s="60">
        <v>46192</v>
      </c>
      <c r="D3275" s="58">
        <v>22026003045</v>
      </c>
      <c r="E3275" s="59" t="s">
        <v>490</v>
      </c>
      <c r="F3275" s="61">
        <v>245827.92</v>
      </c>
      <c r="G3275" s="59" t="s">
        <v>487</v>
      </c>
      <c r="H3275" s="59" t="s">
        <v>4701</v>
      </c>
      <c r="I3275" s="62">
        <v>300</v>
      </c>
      <c r="J3275" s="59" t="s">
        <v>489</v>
      </c>
      <c r="K3275" s="59" t="s">
        <v>455</v>
      </c>
      <c r="L3275" s="59" t="s">
        <v>473</v>
      </c>
      <c r="M3275" s="59" t="s">
        <v>457</v>
      </c>
      <c r="N3275" s="59" t="s">
        <v>458</v>
      </c>
      <c r="O3275" s="65" t="s">
        <v>280</v>
      </c>
      <c r="P3275" s="65" t="s">
        <v>3366</v>
      </c>
      <c r="Q3275" s="45" t="s">
        <v>397</v>
      </c>
      <c r="R3275" s="32" t="s">
        <v>232</v>
      </c>
      <c r="S3275" s="45" t="s">
        <v>72</v>
      </c>
      <c r="T3275" s="42" t="str">
        <f>VLOOKUP(Tabla1[[#This Row],[AREA]],Hoja1!A:B,2,FALSE)</f>
        <v>07. Medio ambiente</v>
      </c>
      <c r="U3275" s="45" t="s">
        <v>126</v>
      </c>
      <c r="V3275" s="42" t="str">
        <f>VLOOKUP(Tabla1[[#This Row],[PROGRAMA]],Hoja1!A:B,2,FALSE)</f>
        <v>1711. Parques y jardines</v>
      </c>
      <c r="W3275" s="45">
        <v>61</v>
      </c>
      <c r="X3275" s="45">
        <v>610</v>
      </c>
    </row>
    <row r="3276" spans="1:24" x14ac:dyDescent="0.25">
      <c r="A3276" s="58">
        <v>220260025639</v>
      </c>
      <c r="B3276" s="59" t="s">
        <v>485</v>
      </c>
      <c r="C3276" s="60">
        <v>46191</v>
      </c>
      <c r="D3276" s="58">
        <v>22026000690</v>
      </c>
      <c r="E3276" s="59" t="s">
        <v>808</v>
      </c>
      <c r="F3276" s="61">
        <v>5493.41</v>
      </c>
      <c r="G3276" s="59" t="s">
        <v>2607</v>
      </c>
      <c r="H3276" s="59" t="s">
        <v>3011</v>
      </c>
      <c r="I3276" s="62">
        <v>300</v>
      </c>
      <c r="J3276" s="59" t="s">
        <v>455</v>
      </c>
      <c r="K3276" s="59" t="s">
        <v>455</v>
      </c>
      <c r="L3276" s="59" t="s">
        <v>473</v>
      </c>
      <c r="M3276" s="59" t="s">
        <v>457</v>
      </c>
      <c r="N3276" s="59" t="s">
        <v>458</v>
      </c>
      <c r="O3276" s="65" t="s">
        <v>280</v>
      </c>
      <c r="P3276" s="65" t="s">
        <v>3366</v>
      </c>
      <c r="Q3276" s="45" t="s">
        <v>396</v>
      </c>
      <c r="R3276" s="32" t="s">
        <v>231</v>
      </c>
      <c r="S3276" s="45" t="s">
        <v>262</v>
      </c>
      <c r="T3276" s="42" t="str">
        <f>VLOOKUP(Tabla1[[#This Row],[AREA]],Hoja1!A:B,2,FALSE)</f>
        <v>11. Salud pública y seguridad ciudadana</v>
      </c>
      <c r="U3276" s="45" t="s">
        <v>121</v>
      </c>
      <c r="V3276" s="42" t="str">
        <f>VLOOKUP(Tabla1[[#This Row],[PROGRAMA]],Hoja1!A:B,2,FALSE)</f>
        <v>1631. Limpieza viaria</v>
      </c>
      <c r="W3276" s="45">
        <v>21</v>
      </c>
      <c r="X3276" s="45">
        <v>214</v>
      </c>
    </row>
    <row r="3277" spans="1:24" x14ac:dyDescent="0.25">
      <c r="A3277" s="58">
        <v>220260026951</v>
      </c>
      <c r="B3277" s="59" t="s">
        <v>451</v>
      </c>
      <c r="C3277" s="60">
        <v>46196</v>
      </c>
      <c r="D3277" s="58">
        <v>22026001422</v>
      </c>
      <c r="E3277" s="59" t="s">
        <v>550</v>
      </c>
      <c r="F3277" s="61">
        <v>29658</v>
      </c>
      <c r="G3277" s="59" t="s">
        <v>358</v>
      </c>
      <c r="H3277" s="59" t="s">
        <v>4702</v>
      </c>
      <c r="I3277" s="62">
        <v>220</v>
      </c>
      <c r="J3277" s="59" t="s">
        <v>455</v>
      </c>
      <c r="K3277" s="59" t="s">
        <v>455</v>
      </c>
      <c r="L3277" s="59" t="s">
        <v>456</v>
      </c>
      <c r="M3277" s="59" t="s">
        <v>457</v>
      </c>
      <c r="N3277" s="59" t="s">
        <v>458</v>
      </c>
      <c r="O3277" s="65" t="s">
        <v>276</v>
      </c>
      <c r="P3277" s="65" t="s">
        <v>3366</v>
      </c>
      <c r="Q3277" s="45" t="s">
        <v>396</v>
      </c>
      <c r="R3277" s="32" t="s">
        <v>231</v>
      </c>
      <c r="S3277" s="45" t="s">
        <v>75</v>
      </c>
      <c r="T3277" s="42" t="str">
        <f>VLOOKUP(Tabla1[[#This Row],[AREA]],Hoja1!A:B,2,FALSE)</f>
        <v>10. Personas mayores, familia y servicios sociales</v>
      </c>
      <c r="U3277" s="45" t="s">
        <v>130</v>
      </c>
      <c r="V3277" s="42" t="str">
        <f>VLOOKUP(Tabla1[[#This Row],[PROGRAMA]],Hoja1!A:B,2,FALSE)</f>
        <v>2311. Intervención social</v>
      </c>
      <c r="W3277" s="45">
        <v>22</v>
      </c>
      <c r="X3277" s="45">
        <v>22799</v>
      </c>
    </row>
    <row r="3278" spans="1:24" x14ac:dyDescent="0.25">
      <c r="A3278" s="58">
        <v>220260026952</v>
      </c>
      <c r="B3278" s="59" t="s">
        <v>451</v>
      </c>
      <c r="C3278" s="60">
        <v>46196</v>
      </c>
      <c r="D3278" s="58">
        <v>22026001421</v>
      </c>
      <c r="E3278" s="59" t="s">
        <v>550</v>
      </c>
      <c r="F3278" s="61">
        <v>1550</v>
      </c>
      <c r="G3278" s="59" t="s">
        <v>358</v>
      </c>
      <c r="H3278" s="59" t="s">
        <v>4703</v>
      </c>
      <c r="I3278" s="62">
        <v>220</v>
      </c>
      <c r="J3278" s="59" t="s">
        <v>455</v>
      </c>
      <c r="K3278" s="59" t="s">
        <v>455</v>
      </c>
      <c r="L3278" s="59" t="s">
        <v>456</v>
      </c>
      <c r="M3278" s="59" t="s">
        <v>457</v>
      </c>
      <c r="N3278" s="59" t="s">
        <v>458</v>
      </c>
      <c r="O3278" s="65" t="s">
        <v>276</v>
      </c>
      <c r="P3278" s="65" t="s">
        <v>3366</v>
      </c>
      <c r="Q3278" s="45" t="s">
        <v>396</v>
      </c>
      <c r="R3278" s="32" t="s">
        <v>231</v>
      </c>
      <c r="S3278" s="45" t="s">
        <v>75</v>
      </c>
      <c r="T3278" s="42" t="str">
        <f>VLOOKUP(Tabla1[[#This Row],[AREA]],Hoja1!A:B,2,FALSE)</f>
        <v>10. Personas mayores, familia y servicios sociales</v>
      </c>
      <c r="U3278" s="45" t="s">
        <v>130</v>
      </c>
      <c r="V3278" s="42" t="str">
        <f>VLOOKUP(Tabla1[[#This Row],[PROGRAMA]],Hoja1!A:B,2,FALSE)</f>
        <v>2311. Intervención social</v>
      </c>
      <c r="W3278" s="45">
        <v>22</v>
      </c>
      <c r="X3278" s="45">
        <v>22799</v>
      </c>
    </row>
    <row r="3279" spans="1:24" x14ac:dyDescent="0.25">
      <c r="A3279" s="58">
        <v>220260026953</v>
      </c>
      <c r="B3279" s="59" t="s">
        <v>451</v>
      </c>
      <c r="C3279" s="60">
        <v>46196</v>
      </c>
      <c r="D3279" s="58">
        <v>22026001418</v>
      </c>
      <c r="E3279" s="59" t="s">
        <v>548</v>
      </c>
      <c r="F3279" s="61">
        <v>9500</v>
      </c>
      <c r="G3279" s="59" t="s">
        <v>358</v>
      </c>
      <c r="H3279" s="59" t="s">
        <v>4704</v>
      </c>
      <c r="I3279" s="62">
        <v>220</v>
      </c>
      <c r="J3279" s="59" t="s">
        <v>455</v>
      </c>
      <c r="K3279" s="59" t="s">
        <v>455</v>
      </c>
      <c r="L3279" s="59" t="s">
        <v>456</v>
      </c>
      <c r="M3279" s="59" t="s">
        <v>457</v>
      </c>
      <c r="N3279" s="59" t="s">
        <v>458</v>
      </c>
      <c r="O3279" s="65" t="s">
        <v>276</v>
      </c>
      <c r="P3279" s="65" t="s">
        <v>3366</v>
      </c>
      <c r="Q3279" s="45" t="s">
        <v>396</v>
      </c>
      <c r="R3279" s="32" t="s">
        <v>231</v>
      </c>
      <c r="S3279" s="45" t="s">
        <v>75</v>
      </c>
      <c r="T3279" s="42" t="str">
        <f>VLOOKUP(Tabla1[[#This Row],[AREA]],Hoja1!A:B,2,FALSE)</f>
        <v>10. Personas mayores, familia y servicios sociales</v>
      </c>
      <c r="U3279" s="45" t="s">
        <v>139</v>
      </c>
      <c r="V3279" s="42" t="str">
        <f>VLOOKUP(Tabla1[[#This Row],[PROGRAMA]],Hoja1!A:B,2,FALSE)</f>
        <v>2412. Formación para el empleo</v>
      </c>
      <c r="W3279" s="45">
        <v>22</v>
      </c>
      <c r="X3279" s="45">
        <v>22799</v>
      </c>
    </row>
    <row r="3280" spans="1:24" x14ac:dyDescent="0.25">
      <c r="A3280" s="58">
        <v>220260026957</v>
      </c>
      <c r="B3280" s="59" t="s">
        <v>451</v>
      </c>
      <c r="C3280" s="60">
        <v>46196</v>
      </c>
      <c r="D3280" s="58">
        <v>22026004142</v>
      </c>
      <c r="E3280" s="59" t="s">
        <v>546</v>
      </c>
      <c r="F3280" s="61">
        <v>140402.23999999999</v>
      </c>
      <c r="G3280" s="59" t="s">
        <v>358</v>
      </c>
      <c r="H3280" s="59" t="s">
        <v>4705</v>
      </c>
      <c r="I3280" s="62">
        <v>220</v>
      </c>
      <c r="J3280" s="59" t="s">
        <v>455</v>
      </c>
      <c r="K3280" s="59" t="s">
        <v>455</v>
      </c>
      <c r="L3280" s="59" t="s">
        <v>456</v>
      </c>
      <c r="M3280" s="59" t="s">
        <v>457</v>
      </c>
      <c r="N3280" s="59" t="s">
        <v>458</v>
      </c>
      <c r="O3280" s="65" t="s">
        <v>276</v>
      </c>
      <c r="P3280" s="65" t="s">
        <v>3366</v>
      </c>
      <c r="Q3280" s="45" t="s">
        <v>396</v>
      </c>
      <c r="R3280" s="32" t="s">
        <v>231</v>
      </c>
      <c r="S3280" s="45" t="s">
        <v>69</v>
      </c>
      <c r="T3280" s="42" t="str">
        <f>VLOOKUP(Tabla1[[#This Row],[AREA]],Hoja1!A:B,2,FALSE)</f>
        <v>03. Participación ciudadana y deportes</v>
      </c>
      <c r="U3280" s="45" t="s">
        <v>192</v>
      </c>
      <c r="V3280" s="42" t="str">
        <f>VLOOKUP(Tabla1[[#This Row],[PROGRAMA]],Hoja1!A:B,2,FALSE)</f>
        <v>9241. Participación ciudadana</v>
      </c>
      <c r="W3280" s="45">
        <v>22</v>
      </c>
      <c r="X3280" s="45">
        <v>22701</v>
      </c>
    </row>
    <row r="3281" spans="1:24" x14ac:dyDescent="0.25">
      <c r="A3281" s="58">
        <v>220260025827</v>
      </c>
      <c r="B3281" s="59" t="s">
        <v>485</v>
      </c>
      <c r="C3281" s="60">
        <v>46192</v>
      </c>
      <c r="D3281" s="58">
        <v>22026000691</v>
      </c>
      <c r="E3281" s="59" t="s">
        <v>971</v>
      </c>
      <c r="F3281" s="61">
        <v>1098.03</v>
      </c>
      <c r="G3281" s="59" t="s">
        <v>2613</v>
      </c>
      <c r="H3281" s="59" t="s">
        <v>4706</v>
      </c>
      <c r="I3281" s="62">
        <v>300</v>
      </c>
      <c r="J3281" s="59" t="s">
        <v>455</v>
      </c>
      <c r="K3281" s="59" t="s">
        <v>455</v>
      </c>
      <c r="L3281" s="59" t="s">
        <v>456</v>
      </c>
      <c r="M3281" s="59" t="s">
        <v>457</v>
      </c>
      <c r="N3281" s="59" t="s">
        <v>458</v>
      </c>
      <c r="O3281" s="65" t="s">
        <v>280</v>
      </c>
      <c r="P3281" s="65" t="s">
        <v>3366</v>
      </c>
      <c r="Q3281" s="45" t="s">
        <v>396</v>
      </c>
      <c r="R3281" s="32" t="s">
        <v>231</v>
      </c>
      <c r="S3281" s="45" t="s">
        <v>262</v>
      </c>
      <c r="T3281" s="42" t="str">
        <f>VLOOKUP(Tabla1[[#This Row],[AREA]],Hoja1!A:B,2,FALSE)</f>
        <v>11. Salud pública y seguridad ciudadana</v>
      </c>
      <c r="U3281" s="45" t="s">
        <v>118</v>
      </c>
      <c r="V3281" s="42" t="str">
        <f>VLOOKUP(Tabla1[[#This Row],[PROGRAMA]],Hoja1!A:B,2,FALSE)</f>
        <v>1621. Recogida de residuos</v>
      </c>
      <c r="W3281" s="45">
        <v>21</v>
      </c>
      <c r="X3281" s="45">
        <v>214</v>
      </c>
    </row>
    <row r="3282" spans="1:24" x14ac:dyDescent="0.25">
      <c r="A3282" s="58">
        <v>220260025517</v>
      </c>
      <c r="B3282" s="59" t="s">
        <v>485</v>
      </c>
      <c r="C3282" s="60">
        <v>46191</v>
      </c>
      <c r="D3282" s="58">
        <v>22026000689</v>
      </c>
      <c r="E3282" s="59" t="s">
        <v>971</v>
      </c>
      <c r="F3282" s="61">
        <v>2592.13</v>
      </c>
      <c r="G3282" s="59" t="s">
        <v>2614</v>
      </c>
      <c r="H3282" s="59" t="s">
        <v>2622</v>
      </c>
      <c r="I3282" s="62">
        <v>300</v>
      </c>
      <c r="J3282" s="59" t="s">
        <v>455</v>
      </c>
      <c r="K3282" s="59" t="s">
        <v>455</v>
      </c>
      <c r="L3282" s="59" t="s">
        <v>473</v>
      </c>
      <c r="M3282" s="59" t="s">
        <v>457</v>
      </c>
      <c r="N3282" s="59" t="s">
        <v>458</v>
      </c>
      <c r="O3282" s="65" t="s">
        <v>280</v>
      </c>
      <c r="P3282" s="65" t="s">
        <v>3366</v>
      </c>
      <c r="Q3282" s="45" t="s">
        <v>396</v>
      </c>
      <c r="R3282" s="32" t="s">
        <v>231</v>
      </c>
      <c r="S3282" s="45" t="s">
        <v>262</v>
      </c>
      <c r="T3282" s="42" t="str">
        <f>VLOOKUP(Tabla1[[#This Row],[AREA]],Hoja1!A:B,2,FALSE)</f>
        <v>11. Salud pública y seguridad ciudadana</v>
      </c>
      <c r="U3282" s="45" t="s">
        <v>118</v>
      </c>
      <c r="V3282" s="42" t="str">
        <f>VLOOKUP(Tabla1[[#This Row],[PROGRAMA]],Hoja1!A:B,2,FALSE)</f>
        <v>1621. Recogida de residuos</v>
      </c>
      <c r="W3282" s="45">
        <v>21</v>
      </c>
      <c r="X3282" s="45">
        <v>214</v>
      </c>
    </row>
    <row r="3283" spans="1:24" x14ac:dyDescent="0.25">
      <c r="A3283" s="58">
        <v>220260025519</v>
      </c>
      <c r="B3283" s="59" t="s">
        <v>485</v>
      </c>
      <c r="C3283" s="60">
        <v>46191</v>
      </c>
      <c r="D3283" s="58">
        <v>22026000689</v>
      </c>
      <c r="E3283" s="59" t="s">
        <v>971</v>
      </c>
      <c r="F3283" s="61">
        <v>3051.49</v>
      </c>
      <c r="G3283" s="59" t="s">
        <v>2614</v>
      </c>
      <c r="H3283" s="59" t="s">
        <v>2622</v>
      </c>
      <c r="I3283" s="62">
        <v>300</v>
      </c>
      <c r="J3283" s="59" t="s">
        <v>455</v>
      </c>
      <c r="K3283" s="59" t="s">
        <v>455</v>
      </c>
      <c r="L3283" s="59" t="s">
        <v>473</v>
      </c>
      <c r="M3283" s="59" t="s">
        <v>457</v>
      </c>
      <c r="N3283" s="59" t="s">
        <v>458</v>
      </c>
      <c r="O3283" s="65" t="s">
        <v>280</v>
      </c>
      <c r="P3283" s="65" t="s">
        <v>3366</v>
      </c>
      <c r="Q3283" s="45" t="s">
        <v>396</v>
      </c>
      <c r="R3283" s="32" t="s">
        <v>231</v>
      </c>
      <c r="S3283" s="45" t="s">
        <v>262</v>
      </c>
      <c r="T3283" s="42" t="str">
        <f>VLOOKUP(Tabla1[[#This Row],[AREA]],Hoja1!A:B,2,FALSE)</f>
        <v>11. Salud pública y seguridad ciudadana</v>
      </c>
      <c r="U3283" s="45" t="s">
        <v>118</v>
      </c>
      <c r="V3283" s="42" t="str">
        <f>VLOOKUP(Tabla1[[#This Row],[PROGRAMA]],Hoja1!A:B,2,FALSE)</f>
        <v>1621. Recogida de residuos</v>
      </c>
      <c r="W3283" s="45">
        <v>21</v>
      </c>
      <c r="X3283" s="45">
        <v>214</v>
      </c>
    </row>
    <row r="3284" spans="1:24" x14ac:dyDescent="0.25">
      <c r="A3284" s="58">
        <v>220260025629</v>
      </c>
      <c r="B3284" s="59" t="s">
        <v>485</v>
      </c>
      <c r="C3284" s="60">
        <v>46191</v>
      </c>
      <c r="D3284" s="58">
        <v>22026000689</v>
      </c>
      <c r="E3284" s="59" t="s">
        <v>971</v>
      </c>
      <c r="F3284" s="61">
        <v>3287.03</v>
      </c>
      <c r="G3284" s="59" t="s">
        <v>2614</v>
      </c>
      <c r="H3284" s="59" t="s">
        <v>2622</v>
      </c>
      <c r="I3284" s="62">
        <v>300</v>
      </c>
      <c r="J3284" s="59" t="s">
        <v>455</v>
      </c>
      <c r="K3284" s="59" t="s">
        <v>455</v>
      </c>
      <c r="L3284" s="59" t="s">
        <v>473</v>
      </c>
      <c r="M3284" s="59" t="s">
        <v>457</v>
      </c>
      <c r="N3284" s="59" t="s">
        <v>458</v>
      </c>
      <c r="O3284" s="65" t="s">
        <v>280</v>
      </c>
      <c r="P3284" s="65" t="s">
        <v>3366</v>
      </c>
      <c r="Q3284" s="45" t="s">
        <v>396</v>
      </c>
      <c r="R3284" s="32" t="s">
        <v>231</v>
      </c>
      <c r="S3284" s="45" t="s">
        <v>262</v>
      </c>
      <c r="T3284" s="42" t="str">
        <f>VLOOKUP(Tabla1[[#This Row],[AREA]],Hoja1!A:B,2,FALSE)</f>
        <v>11. Salud pública y seguridad ciudadana</v>
      </c>
      <c r="U3284" s="45" t="s">
        <v>118</v>
      </c>
      <c r="V3284" s="42" t="str">
        <f>VLOOKUP(Tabla1[[#This Row],[PROGRAMA]],Hoja1!A:B,2,FALSE)</f>
        <v>1621. Recogida de residuos</v>
      </c>
      <c r="W3284" s="45">
        <v>21</v>
      </c>
      <c r="X3284" s="45">
        <v>214</v>
      </c>
    </row>
    <row r="3285" spans="1:24" x14ac:dyDescent="0.25">
      <c r="A3285" s="58">
        <v>220260025462</v>
      </c>
      <c r="B3285" s="59" t="s">
        <v>729</v>
      </c>
      <c r="C3285" s="60">
        <v>46191</v>
      </c>
      <c r="D3285" s="58">
        <v>22026004486</v>
      </c>
      <c r="E3285" s="59" t="s">
        <v>827</v>
      </c>
      <c r="F3285" s="61">
        <v>24.15</v>
      </c>
      <c r="G3285" s="59" t="s">
        <v>481</v>
      </c>
      <c r="H3285" s="59" t="s">
        <v>4707</v>
      </c>
      <c r="I3285" s="62">
        <v>240</v>
      </c>
      <c r="J3285" s="59" t="s">
        <v>455</v>
      </c>
      <c r="K3285" s="59" t="s">
        <v>455</v>
      </c>
      <c r="L3285" s="59" t="s">
        <v>456</v>
      </c>
      <c r="M3285" s="59" t="s">
        <v>457</v>
      </c>
      <c r="N3285" s="59" t="s">
        <v>458</v>
      </c>
      <c r="O3285" s="65" t="s">
        <v>276</v>
      </c>
      <c r="P3285" s="65" t="s">
        <v>3366</v>
      </c>
      <c r="Q3285" s="45" t="s">
        <v>396</v>
      </c>
      <c r="R3285" s="32" t="s">
        <v>231</v>
      </c>
      <c r="S3285" s="45" t="s">
        <v>66</v>
      </c>
      <c r="T3285" s="42" t="str">
        <f>VLOOKUP(Tabla1[[#This Row],[AREA]],Hoja1!A:B,2,FALSE)</f>
        <v>01. Alcaldía</v>
      </c>
      <c r="U3285" s="45" t="s">
        <v>187</v>
      </c>
      <c r="V3285" s="42" t="str">
        <f>VLOOKUP(Tabla1[[#This Row],[PROGRAMA]],Hoja1!A:B,2,FALSE)</f>
        <v>9205. Imprenta municipal</v>
      </c>
      <c r="W3285" s="45">
        <v>20</v>
      </c>
      <c r="X3285" s="45">
        <v>203</v>
      </c>
    </row>
    <row r="3286" spans="1:24" x14ac:dyDescent="0.25">
      <c r="A3286" s="58">
        <v>220260025465</v>
      </c>
      <c r="B3286" s="59" t="s">
        <v>729</v>
      </c>
      <c r="C3286" s="60">
        <v>46191</v>
      </c>
      <c r="D3286" s="58">
        <v>22026004527</v>
      </c>
      <c r="E3286" s="59" t="s">
        <v>4708</v>
      </c>
      <c r="F3286" s="61">
        <v>220.07</v>
      </c>
      <c r="G3286" s="59" t="s">
        <v>481</v>
      </c>
      <c r="H3286" s="59" t="s">
        <v>4709</v>
      </c>
      <c r="I3286" s="62">
        <v>240</v>
      </c>
      <c r="J3286" s="59" t="s">
        <v>455</v>
      </c>
      <c r="K3286" s="59" t="s">
        <v>455</v>
      </c>
      <c r="L3286" s="59" t="s">
        <v>456</v>
      </c>
      <c r="M3286" s="59" t="s">
        <v>457</v>
      </c>
      <c r="N3286" s="59" t="s">
        <v>458</v>
      </c>
      <c r="O3286" s="65" t="s">
        <v>276</v>
      </c>
      <c r="P3286" s="65" t="s">
        <v>3366</v>
      </c>
      <c r="Q3286" s="45" t="s">
        <v>396</v>
      </c>
      <c r="R3286" s="32" t="s">
        <v>231</v>
      </c>
      <c r="S3286" s="45" t="s">
        <v>70</v>
      </c>
      <c r="T3286" s="42" t="str">
        <f>VLOOKUP(Tabla1[[#This Row],[AREA]],Hoja1!A:B,2,FALSE)</f>
        <v>04. Hacienda, personal y modernización administrativa</v>
      </c>
      <c r="U3286" s="45" t="s">
        <v>184</v>
      </c>
      <c r="V3286" s="42" t="str">
        <f>VLOOKUP(Tabla1[[#This Row],[PROGRAMA]],Hoja1!A:B,2,FALSE)</f>
        <v>9202. Gestión de recursos humanos</v>
      </c>
      <c r="W3286" s="45">
        <v>21</v>
      </c>
      <c r="X3286" s="45">
        <v>213</v>
      </c>
    </row>
    <row r="3287" spans="1:24" x14ac:dyDescent="0.25">
      <c r="A3287" s="58">
        <v>220260025466</v>
      </c>
      <c r="B3287" s="59" t="s">
        <v>729</v>
      </c>
      <c r="C3287" s="60">
        <v>46191</v>
      </c>
      <c r="D3287" s="58">
        <v>22026004529</v>
      </c>
      <c r="E3287" s="59" t="s">
        <v>4708</v>
      </c>
      <c r="F3287" s="61">
        <v>410.42</v>
      </c>
      <c r="G3287" s="59" t="s">
        <v>481</v>
      </c>
      <c r="H3287" s="59" t="s">
        <v>4710</v>
      </c>
      <c r="I3287" s="62">
        <v>240</v>
      </c>
      <c r="J3287" s="59" t="s">
        <v>455</v>
      </c>
      <c r="K3287" s="59" t="s">
        <v>455</v>
      </c>
      <c r="L3287" s="59" t="s">
        <v>456</v>
      </c>
      <c r="M3287" s="59" t="s">
        <v>457</v>
      </c>
      <c r="N3287" s="59" t="s">
        <v>458</v>
      </c>
      <c r="O3287" s="65" t="s">
        <v>276</v>
      </c>
      <c r="P3287" s="65" t="s">
        <v>3366</v>
      </c>
      <c r="Q3287" s="45" t="s">
        <v>396</v>
      </c>
      <c r="R3287" s="32" t="s">
        <v>231</v>
      </c>
      <c r="S3287" s="45" t="s">
        <v>70</v>
      </c>
      <c r="T3287" s="42" t="str">
        <f>VLOOKUP(Tabla1[[#This Row],[AREA]],Hoja1!A:B,2,FALSE)</f>
        <v>04. Hacienda, personal y modernización administrativa</v>
      </c>
      <c r="U3287" s="45" t="s">
        <v>184</v>
      </c>
      <c r="V3287" s="42" t="str">
        <f>VLOOKUP(Tabla1[[#This Row],[PROGRAMA]],Hoja1!A:B,2,FALSE)</f>
        <v>9202. Gestión de recursos humanos</v>
      </c>
      <c r="W3287" s="45">
        <v>21</v>
      </c>
      <c r="X3287" s="45">
        <v>213</v>
      </c>
    </row>
    <row r="3288" spans="1:24" x14ac:dyDescent="0.25">
      <c r="A3288" s="58">
        <v>220260026559</v>
      </c>
      <c r="B3288" s="59" t="s">
        <v>729</v>
      </c>
      <c r="C3288" s="60">
        <v>46196</v>
      </c>
      <c r="D3288" s="58">
        <v>22026004650</v>
      </c>
      <c r="E3288" s="59" t="s">
        <v>596</v>
      </c>
      <c r="F3288" s="61">
        <v>20.8</v>
      </c>
      <c r="G3288" s="59" t="s">
        <v>481</v>
      </c>
      <c r="H3288" s="59" t="s">
        <v>4711</v>
      </c>
      <c r="I3288" s="62">
        <v>240</v>
      </c>
      <c r="J3288" s="59" t="s">
        <v>455</v>
      </c>
      <c r="K3288" s="59" t="s">
        <v>455</v>
      </c>
      <c r="L3288" s="59" t="s">
        <v>473</v>
      </c>
      <c r="M3288" s="59" t="s">
        <v>457</v>
      </c>
      <c r="N3288" s="59" t="s">
        <v>458</v>
      </c>
      <c r="O3288" s="65" t="s">
        <v>276</v>
      </c>
      <c r="P3288" s="65" t="s">
        <v>3366</v>
      </c>
      <c r="Q3288" s="45" t="s">
        <v>396</v>
      </c>
      <c r="R3288" s="32" t="s">
        <v>231</v>
      </c>
      <c r="S3288" s="45" t="s">
        <v>66</v>
      </c>
      <c r="T3288" s="42" t="str">
        <f>VLOOKUP(Tabla1[[#This Row],[AREA]],Hoja1!A:B,2,FALSE)</f>
        <v>01. Alcaldía</v>
      </c>
      <c r="U3288" s="45" t="s">
        <v>188</v>
      </c>
      <c r="V3288" s="42" t="str">
        <f>VLOOKUP(Tabla1[[#This Row],[PROGRAMA]],Hoja1!A:B,2,FALSE)</f>
        <v>9206. Archivo municipal</v>
      </c>
      <c r="W3288" s="45">
        <v>21</v>
      </c>
      <c r="X3288" s="45">
        <v>213</v>
      </c>
    </row>
    <row r="3289" spans="1:24" x14ac:dyDescent="0.25">
      <c r="A3289" s="58">
        <v>220260025277</v>
      </c>
      <c r="B3289" s="59" t="s">
        <v>485</v>
      </c>
      <c r="C3289" s="60">
        <v>46190</v>
      </c>
      <c r="D3289" s="58">
        <v>22026001976</v>
      </c>
      <c r="E3289" s="59" t="s">
        <v>665</v>
      </c>
      <c r="F3289" s="61">
        <v>38115</v>
      </c>
      <c r="G3289" s="59" t="s">
        <v>4712</v>
      </c>
      <c r="H3289" s="59" t="s">
        <v>4713</v>
      </c>
      <c r="I3289" s="62">
        <v>300</v>
      </c>
      <c r="J3289" s="59" t="s">
        <v>4714</v>
      </c>
      <c r="K3289" s="59" t="s">
        <v>4714</v>
      </c>
      <c r="L3289" s="59" t="s">
        <v>456</v>
      </c>
      <c r="M3289" s="59" t="s">
        <v>457</v>
      </c>
      <c r="N3289" s="59" t="s">
        <v>458</v>
      </c>
      <c r="O3289" s="65" t="s">
        <v>276</v>
      </c>
      <c r="P3289" s="65" t="s">
        <v>3366</v>
      </c>
      <c r="Q3289" s="45" t="s">
        <v>396</v>
      </c>
      <c r="R3289" s="32" t="s">
        <v>231</v>
      </c>
      <c r="S3289" s="45" t="s">
        <v>66</v>
      </c>
      <c r="T3289" s="42" t="str">
        <f>VLOOKUP(Tabla1[[#This Row],[AREA]],Hoja1!A:B,2,FALSE)</f>
        <v>01. Alcaldía</v>
      </c>
      <c r="U3289" s="45" t="s">
        <v>265</v>
      </c>
      <c r="V3289" s="42" t="str">
        <f>VLOOKUP(Tabla1[[#This Row],[PROGRAMA]],Hoja1!A:B,2,FALSE)</f>
        <v>4331. Desarrollo empresarial</v>
      </c>
      <c r="W3289" s="45">
        <v>22</v>
      </c>
      <c r="X3289" s="45">
        <v>22799</v>
      </c>
    </row>
    <row r="3290" spans="1:24" x14ac:dyDescent="0.25">
      <c r="A3290" s="58">
        <v>220260025521</v>
      </c>
      <c r="B3290" s="59" t="s">
        <v>485</v>
      </c>
      <c r="C3290" s="60">
        <v>46191</v>
      </c>
      <c r="D3290" s="58">
        <v>22026000691</v>
      </c>
      <c r="E3290" s="59" t="s">
        <v>971</v>
      </c>
      <c r="F3290" s="61">
        <v>2054.27</v>
      </c>
      <c r="G3290" s="59" t="s">
        <v>2636</v>
      </c>
      <c r="H3290" s="59" t="s">
        <v>3643</v>
      </c>
      <c r="I3290" s="62">
        <v>300</v>
      </c>
      <c r="J3290" s="59" t="s">
        <v>455</v>
      </c>
      <c r="K3290" s="59" t="s">
        <v>455</v>
      </c>
      <c r="L3290" s="59" t="s">
        <v>456</v>
      </c>
      <c r="M3290" s="59" t="s">
        <v>457</v>
      </c>
      <c r="N3290" s="59" t="s">
        <v>458</v>
      </c>
      <c r="O3290" s="65" t="s">
        <v>280</v>
      </c>
      <c r="P3290" s="65" t="s">
        <v>3366</v>
      </c>
      <c r="Q3290" s="45" t="s">
        <v>396</v>
      </c>
      <c r="R3290" s="32" t="s">
        <v>231</v>
      </c>
      <c r="S3290" s="45" t="s">
        <v>262</v>
      </c>
      <c r="T3290" s="42" t="str">
        <f>VLOOKUP(Tabla1[[#This Row],[AREA]],Hoja1!A:B,2,FALSE)</f>
        <v>11. Salud pública y seguridad ciudadana</v>
      </c>
      <c r="U3290" s="45" t="s">
        <v>118</v>
      </c>
      <c r="V3290" s="42" t="str">
        <f>VLOOKUP(Tabla1[[#This Row],[PROGRAMA]],Hoja1!A:B,2,FALSE)</f>
        <v>1621. Recogida de residuos</v>
      </c>
      <c r="W3290" s="45">
        <v>21</v>
      </c>
      <c r="X3290" s="45">
        <v>214</v>
      </c>
    </row>
    <row r="3291" spans="1:24" x14ac:dyDescent="0.25">
      <c r="A3291" s="58">
        <v>220260026980</v>
      </c>
      <c r="B3291" s="59" t="s">
        <v>451</v>
      </c>
      <c r="C3291" s="60">
        <v>46196</v>
      </c>
      <c r="D3291" s="58">
        <v>22026004607</v>
      </c>
      <c r="E3291" s="59" t="s">
        <v>682</v>
      </c>
      <c r="F3291" s="61">
        <v>17862.900000000001</v>
      </c>
      <c r="G3291" s="59" t="s">
        <v>1334</v>
      </c>
      <c r="H3291" s="59" t="s">
        <v>4715</v>
      </c>
      <c r="I3291" s="62">
        <v>220</v>
      </c>
      <c r="J3291" s="59" t="s">
        <v>494</v>
      </c>
      <c r="K3291" s="59" t="s">
        <v>494</v>
      </c>
      <c r="L3291" s="59" t="s">
        <v>456</v>
      </c>
      <c r="M3291" s="59" t="s">
        <v>467</v>
      </c>
      <c r="N3291" s="59" t="s">
        <v>468</v>
      </c>
      <c r="O3291" s="65" t="s">
        <v>281</v>
      </c>
      <c r="P3291" s="65" t="s">
        <v>3366</v>
      </c>
      <c r="Q3291" s="45" t="s">
        <v>396</v>
      </c>
      <c r="R3291" s="32" t="s">
        <v>231</v>
      </c>
      <c r="S3291" s="45" t="s">
        <v>262</v>
      </c>
      <c r="T3291" s="42" t="str">
        <f>VLOOKUP(Tabla1[[#This Row],[AREA]],Hoja1!A:B,2,FALSE)</f>
        <v>11. Salud pública y seguridad ciudadana</v>
      </c>
      <c r="U3291" s="45" t="s">
        <v>121</v>
      </c>
      <c r="V3291" s="42" t="str">
        <f>VLOOKUP(Tabla1[[#This Row],[PROGRAMA]],Hoja1!A:B,2,FALSE)</f>
        <v>1631. Limpieza viaria</v>
      </c>
      <c r="W3291" s="45">
        <v>22</v>
      </c>
      <c r="X3291" s="45">
        <v>22700</v>
      </c>
    </row>
    <row r="3292" spans="1:24" x14ac:dyDescent="0.25">
      <c r="A3292" s="58">
        <v>220260025497</v>
      </c>
      <c r="B3292" s="59" t="s">
        <v>485</v>
      </c>
      <c r="C3292" s="60">
        <v>46191</v>
      </c>
      <c r="D3292" s="58">
        <v>22026001283</v>
      </c>
      <c r="E3292" s="59" t="s">
        <v>509</v>
      </c>
      <c r="F3292" s="61">
        <v>10.27</v>
      </c>
      <c r="G3292" s="59" t="s">
        <v>910</v>
      </c>
      <c r="H3292" s="59" t="s">
        <v>4716</v>
      </c>
      <c r="I3292" s="62">
        <v>300</v>
      </c>
      <c r="J3292" s="59" t="s">
        <v>455</v>
      </c>
      <c r="K3292" s="59" t="s">
        <v>455</v>
      </c>
      <c r="L3292" s="59" t="s">
        <v>473</v>
      </c>
      <c r="M3292" s="59" t="s">
        <v>457</v>
      </c>
      <c r="N3292" s="59" t="s">
        <v>458</v>
      </c>
      <c r="O3292" s="65" t="s">
        <v>280</v>
      </c>
      <c r="P3292" s="65" t="s">
        <v>3366</v>
      </c>
      <c r="Q3292" s="45" t="s">
        <v>396</v>
      </c>
      <c r="R3292" s="32" t="s">
        <v>231</v>
      </c>
      <c r="S3292" s="45" t="s">
        <v>75</v>
      </c>
      <c r="T3292" s="42" t="str">
        <f>VLOOKUP(Tabla1[[#This Row],[AREA]],Hoja1!A:B,2,FALSE)</f>
        <v>10. Personas mayores, familia y servicios sociales</v>
      </c>
      <c r="U3292" s="45" t="s">
        <v>132</v>
      </c>
      <c r="V3292" s="42" t="str">
        <f>VLOOKUP(Tabla1[[#This Row],[PROGRAMA]],Hoja1!A:B,2,FALSE)</f>
        <v>2312. Iniciativas sociales</v>
      </c>
      <c r="W3292" s="45">
        <v>21</v>
      </c>
      <c r="X3292" s="45">
        <v>212</v>
      </c>
    </row>
    <row r="3293" spans="1:24" x14ac:dyDescent="0.25">
      <c r="A3293" s="58">
        <v>220260025497</v>
      </c>
      <c r="B3293" s="59" t="s">
        <v>485</v>
      </c>
      <c r="C3293" s="60">
        <v>46191</v>
      </c>
      <c r="D3293" s="58">
        <v>22026001284</v>
      </c>
      <c r="E3293" s="59" t="s">
        <v>509</v>
      </c>
      <c r="F3293" s="61">
        <v>103</v>
      </c>
      <c r="G3293" s="59" t="s">
        <v>910</v>
      </c>
      <c r="H3293" s="59" t="s">
        <v>4716</v>
      </c>
      <c r="I3293" s="62">
        <v>300</v>
      </c>
      <c r="J3293" s="59" t="s">
        <v>455</v>
      </c>
      <c r="K3293" s="59" t="s">
        <v>455</v>
      </c>
      <c r="L3293" s="59" t="s">
        <v>473</v>
      </c>
      <c r="M3293" s="59" t="s">
        <v>457</v>
      </c>
      <c r="N3293" s="59" t="s">
        <v>458</v>
      </c>
      <c r="O3293" s="65" t="s">
        <v>280</v>
      </c>
      <c r="P3293" s="65" t="s">
        <v>3366</v>
      </c>
      <c r="Q3293" s="45" t="s">
        <v>396</v>
      </c>
      <c r="R3293" s="32" t="s">
        <v>231</v>
      </c>
      <c r="S3293" s="45" t="s">
        <v>75</v>
      </c>
      <c r="T3293" s="42" t="str">
        <f>VLOOKUP(Tabla1[[#This Row],[AREA]],Hoja1!A:B,2,FALSE)</f>
        <v>10. Personas mayores, familia y servicios sociales</v>
      </c>
      <c r="U3293" s="45" t="s">
        <v>132</v>
      </c>
      <c r="V3293" s="42" t="str">
        <f>VLOOKUP(Tabla1[[#This Row],[PROGRAMA]],Hoja1!A:B,2,FALSE)</f>
        <v>2312. Iniciativas sociales</v>
      </c>
      <c r="W3293" s="45">
        <v>21</v>
      </c>
      <c r="X3293" s="45">
        <v>212</v>
      </c>
    </row>
    <row r="3294" spans="1:24" x14ac:dyDescent="0.25">
      <c r="A3294" s="58">
        <v>220260025541</v>
      </c>
      <c r="B3294" s="59" t="s">
        <v>485</v>
      </c>
      <c r="C3294" s="60">
        <v>46191</v>
      </c>
      <c r="D3294" s="58">
        <v>22026001176</v>
      </c>
      <c r="E3294" s="59" t="s">
        <v>2711</v>
      </c>
      <c r="F3294" s="61">
        <v>26.72</v>
      </c>
      <c r="G3294" s="59" t="s">
        <v>910</v>
      </c>
      <c r="H3294" s="59" t="s">
        <v>4717</v>
      </c>
      <c r="I3294" s="62">
        <v>300</v>
      </c>
      <c r="J3294" s="59" t="s">
        <v>455</v>
      </c>
      <c r="K3294" s="59" t="s">
        <v>455</v>
      </c>
      <c r="L3294" s="59" t="s">
        <v>473</v>
      </c>
      <c r="M3294" s="59" t="s">
        <v>457</v>
      </c>
      <c r="N3294" s="59" t="s">
        <v>458</v>
      </c>
      <c r="O3294" s="65" t="s">
        <v>280</v>
      </c>
      <c r="P3294" s="65" t="s">
        <v>3366</v>
      </c>
      <c r="Q3294" s="45" t="s">
        <v>396</v>
      </c>
      <c r="R3294" s="32" t="s">
        <v>231</v>
      </c>
      <c r="S3294" s="45" t="s">
        <v>75</v>
      </c>
      <c r="T3294" s="42" t="str">
        <f>VLOOKUP(Tabla1[[#This Row],[AREA]],Hoja1!A:B,2,FALSE)</f>
        <v>10. Personas mayores, familia y servicios sociales</v>
      </c>
      <c r="U3294" s="45" t="s">
        <v>139</v>
      </c>
      <c r="V3294" s="42" t="str">
        <f>VLOOKUP(Tabla1[[#This Row],[PROGRAMA]],Hoja1!A:B,2,FALSE)</f>
        <v>2412. Formación para el empleo</v>
      </c>
      <c r="W3294" s="45">
        <v>21</v>
      </c>
      <c r="X3294" s="45">
        <v>212</v>
      </c>
    </row>
    <row r="3295" spans="1:24" x14ac:dyDescent="0.25">
      <c r="A3295" s="58">
        <v>220260025551</v>
      </c>
      <c r="B3295" s="59" t="s">
        <v>485</v>
      </c>
      <c r="C3295" s="60">
        <v>46191</v>
      </c>
      <c r="D3295" s="58">
        <v>22026000437</v>
      </c>
      <c r="E3295" s="59" t="s">
        <v>726</v>
      </c>
      <c r="F3295" s="61">
        <v>279.39</v>
      </c>
      <c r="G3295" s="59" t="s">
        <v>910</v>
      </c>
      <c r="H3295" s="59" t="s">
        <v>4718</v>
      </c>
      <c r="I3295" s="62">
        <v>300</v>
      </c>
      <c r="J3295" s="59" t="s">
        <v>455</v>
      </c>
      <c r="K3295" s="59" t="s">
        <v>455</v>
      </c>
      <c r="L3295" s="59" t="s">
        <v>473</v>
      </c>
      <c r="M3295" s="59" t="s">
        <v>457</v>
      </c>
      <c r="N3295" s="59" t="s">
        <v>458</v>
      </c>
      <c r="O3295" s="65" t="s">
        <v>280</v>
      </c>
      <c r="P3295" s="65" t="s">
        <v>3366</v>
      </c>
      <c r="Q3295" s="45" t="s">
        <v>396</v>
      </c>
      <c r="R3295" s="32" t="s">
        <v>231</v>
      </c>
      <c r="S3295" s="45" t="s">
        <v>69</v>
      </c>
      <c r="T3295" s="42" t="str">
        <f>VLOOKUP(Tabla1[[#This Row],[AREA]],Hoja1!A:B,2,FALSE)</f>
        <v>03. Participación ciudadana y deportes</v>
      </c>
      <c r="U3295" s="45" t="s">
        <v>192</v>
      </c>
      <c r="V3295" s="42" t="str">
        <f>VLOOKUP(Tabla1[[#This Row],[PROGRAMA]],Hoja1!A:B,2,FALSE)</f>
        <v>9241. Participación ciudadana</v>
      </c>
      <c r="W3295" s="45">
        <v>21</v>
      </c>
      <c r="X3295" s="45">
        <v>213</v>
      </c>
    </row>
    <row r="3296" spans="1:24" x14ac:dyDescent="0.25">
      <c r="A3296" s="58">
        <v>220260025553</v>
      </c>
      <c r="B3296" s="59" t="s">
        <v>485</v>
      </c>
      <c r="C3296" s="60">
        <v>46191</v>
      </c>
      <c r="D3296" s="58">
        <v>22026000437</v>
      </c>
      <c r="E3296" s="59" t="s">
        <v>726</v>
      </c>
      <c r="F3296" s="61">
        <v>920.23</v>
      </c>
      <c r="G3296" s="59" t="s">
        <v>910</v>
      </c>
      <c r="H3296" s="59" t="s">
        <v>4719</v>
      </c>
      <c r="I3296" s="62">
        <v>300</v>
      </c>
      <c r="J3296" s="59" t="s">
        <v>455</v>
      </c>
      <c r="K3296" s="59" t="s">
        <v>455</v>
      </c>
      <c r="L3296" s="59" t="s">
        <v>473</v>
      </c>
      <c r="M3296" s="59" t="s">
        <v>457</v>
      </c>
      <c r="N3296" s="59" t="s">
        <v>458</v>
      </c>
      <c r="O3296" s="65" t="s">
        <v>280</v>
      </c>
      <c r="P3296" s="65" t="s">
        <v>3366</v>
      </c>
      <c r="Q3296" s="45" t="s">
        <v>396</v>
      </c>
      <c r="R3296" s="32" t="s">
        <v>231</v>
      </c>
      <c r="S3296" s="45" t="s">
        <v>69</v>
      </c>
      <c r="T3296" s="42" t="str">
        <f>VLOOKUP(Tabla1[[#This Row],[AREA]],Hoja1!A:B,2,FALSE)</f>
        <v>03. Participación ciudadana y deportes</v>
      </c>
      <c r="U3296" s="45" t="s">
        <v>192</v>
      </c>
      <c r="V3296" s="42" t="str">
        <f>VLOOKUP(Tabla1[[#This Row],[PROGRAMA]],Hoja1!A:B,2,FALSE)</f>
        <v>9241. Participación ciudadana</v>
      </c>
      <c r="W3296" s="45">
        <v>21</v>
      </c>
      <c r="X3296" s="45">
        <v>213</v>
      </c>
    </row>
    <row r="3297" spans="1:24" x14ac:dyDescent="0.25">
      <c r="A3297" s="58">
        <v>220260025555</v>
      </c>
      <c r="B3297" s="59" t="s">
        <v>485</v>
      </c>
      <c r="C3297" s="60">
        <v>46191</v>
      </c>
      <c r="D3297" s="58">
        <v>22026001283</v>
      </c>
      <c r="E3297" s="59" t="s">
        <v>509</v>
      </c>
      <c r="F3297" s="61">
        <v>31.35</v>
      </c>
      <c r="G3297" s="59" t="s">
        <v>910</v>
      </c>
      <c r="H3297" s="59" t="s">
        <v>4720</v>
      </c>
      <c r="I3297" s="62">
        <v>300</v>
      </c>
      <c r="J3297" s="59" t="s">
        <v>455</v>
      </c>
      <c r="K3297" s="59" t="s">
        <v>455</v>
      </c>
      <c r="L3297" s="59" t="s">
        <v>473</v>
      </c>
      <c r="M3297" s="59" t="s">
        <v>457</v>
      </c>
      <c r="N3297" s="59" t="s">
        <v>458</v>
      </c>
      <c r="O3297" s="65" t="s">
        <v>280</v>
      </c>
      <c r="P3297" s="65" t="s">
        <v>3366</v>
      </c>
      <c r="Q3297" s="45" t="s">
        <v>396</v>
      </c>
      <c r="R3297" s="32" t="s">
        <v>231</v>
      </c>
      <c r="S3297" s="45" t="s">
        <v>75</v>
      </c>
      <c r="T3297" s="42" t="str">
        <f>VLOOKUP(Tabla1[[#This Row],[AREA]],Hoja1!A:B,2,FALSE)</f>
        <v>10. Personas mayores, familia y servicios sociales</v>
      </c>
      <c r="U3297" s="45" t="s">
        <v>132</v>
      </c>
      <c r="V3297" s="42" t="str">
        <f>VLOOKUP(Tabla1[[#This Row],[PROGRAMA]],Hoja1!A:B,2,FALSE)</f>
        <v>2312. Iniciativas sociales</v>
      </c>
      <c r="W3297" s="45">
        <v>21</v>
      </c>
      <c r="X3297" s="45">
        <v>212</v>
      </c>
    </row>
    <row r="3298" spans="1:24" x14ac:dyDescent="0.25">
      <c r="A3298" s="58">
        <v>220260025571</v>
      </c>
      <c r="B3298" s="59" t="s">
        <v>485</v>
      </c>
      <c r="C3298" s="60">
        <v>46191</v>
      </c>
      <c r="D3298" s="58">
        <v>22026001283</v>
      </c>
      <c r="E3298" s="59" t="s">
        <v>509</v>
      </c>
      <c r="F3298" s="61">
        <v>103.64</v>
      </c>
      <c r="G3298" s="59" t="s">
        <v>910</v>
      </c>
      <c r="H3298" s="59" t="s">
        <v>4721</v>
      </c>
      <c r="I3298" s="62">
        <v>300</v>
      </c>
      <c r="J3298" s="59" t="s">
        <v>455</v>
      </c>
      <c r="K3298" s="59" t="s">
        <v>455</v>
      </c>
      <c r="L3298" s="59" t="s">
        <v>473</v>
      </c>
      <c r="M3298" s="59" t="s">
        <v>457</v>
      </c>
      <c r="N3298" s="59" t="s">
        <v>458</v>
      </c>
      <c r="O3298" s="65" t="s">
        <v>280</v>
      </c>
      <c r="P3298" s="65" t="s">
        <v>3366</v>
      </c>
      <c r="Q3298" s="45" t="s">
        <v>396</v>
      </c>
      <c r="R3298" s="32" t="s">
        <v>231</v>
      </c>
      <c r="S3298" s="45" t="s">
        <v>75</v>
      </c>
      <c r="T3298" s="42" t="str">
        <f>VLOOKUP(Tabla1[[#This Row],[AREA]],Hoja1!A:B,2,FALSE)</f>
        <v>10. Personas mayores, familia y servicios sociales</v>
      </c>
      <c r="U3298" s="45" t="s">
        <v>132</v>
      </c>
      <c r="V3298" s="42" t="str">
        <f>VLOOKUP(Tabla1[[#This Row],[PROGRAMA]],Hoja1!A:B,2,FALSE)</f>
        <v>2312. Iniciativas sociales</v>
      </c>
      <c r="W3298" s="45">
        <v>21</v>
      </c>
      <c r="X3298" s="45">
        <v>212</v>
      </c>
    </row>
    <row r="3299" spans="1:24" x14ac:dyDescent="0.25">
      <c r="A3299" s="58">
        <v>220260025571</v>
      </c>
      <c r="B3299" s="59" t="s">
        <v>485</v>
      </c>
      <c r="C3299" s="60">
        <v>46191</v>
      </c>
      <c r="D3299" s="58">
        <v>22026001284</v>
      </c>
      <c r="E3299" s="59" t="s">
        <v>509</v>
      </c>
      <c r="F3299" s="61">
        <v>120.88</v>
      </c>
      <c r="G3299" s="59" t="s">
        <v>910</v>
      </c>
      <c r="H3299" s="59" t="s">
        <v>4721</v>
      </c>
      <c r="I3299" s="62">
        <v>300</v>
      </c>
      <c r="J3299" s="59" t="s">
        <v>455</v>
      </c>
      <c r="K3299" s="59" t="s">
        <v>455</v>
      </c>
      <c r="L3299" s="59" t="s">
        <v>473</v>
      </c>
      <c r="M3299" s="59" t="s">
        <v>457</v>
      </c>
      <c r="N3299" s="59" t="s">
        <v>458</v>
      </c>
      <c r="O3299" s="65" t="s">
        <v>280</v>
      </c>
      <c r="P3299" s="65" t="s">
        <v>3366</v>
      </c>
      <c r="Q3299" s="45" t="s">
        <v>396</v>
      </c>
      <c r="R3299" s="32" t="s">
        <v>231</v>
      </c>
      <c r="S3299" s="45" t="s">
        <v>75</v>
      </c>
      <c r="T3299" s="42" t="str">
        <f>VLOOKUP(Tabla1[[#This Row],[AREA]],Hoja1!A:B,2,FALSE)</f>
        <v>10. Personas mayores, familia y servicios sociales</v>
      </c>
      <c r="U3299" s="45" t="s">
        <v>132</v>
      </c>
      <c r="V3299" s="42" t="str">
        <f>VLOOKUP(Tabla1[[#This Row],[PROGRAMA]],Hoja1!A:B,2,FALSE)</f>
        <v>2312. Iniciativas sociales</v>
      </c>
      <c r="W3299" s="45">
        <v>21</v>
      </c>
      <c r="X3299" s="45">
        <v>212</v>
      </c>
    </row>
    <row r="3300" spans="1:24" x14ac:dyDescent="0.25">
      <c r="A3300" s="58">
        <v>220260025593</v>
      </c>
      <c r="B3300" s="59" t="s">
        <v>485</v>
      </c>
      <c r="C3300" s="60">
        <v>46191</v>
      </c>
      <c r="D3300" s="58">
        <v>22026001960</v>
      </c>
      <c r="E3300" s="59" t="s">
        <v>486</v>
      </c>
      <c r="F3300" s="61">
        <v>1.97</v>
      </c>
      <c r="G3300" s="59" t="s">
        <v>910</v>
      </c>
      <c r="H3300" s="59" t="s">
        <v>4722</v>
      </c>
      <c r="I3300" s="62">
        <v>300</v>
      </c>
      <c r="J3300" s="59" t="s">
        <v>455</v>
      </c>
      <c r="K3300" s="59" t="s">
        <v>455</v>
      </c>
      <c r="L3300" s="59" t="s">
        <v>473</v>
      </c>
      <c r="M3300" s="59" t="s">
        <v>457</v>
      </c>
      <c r="N3300" s="59" t="s">
        <v>458</v>
      </c>
      <c r="O3300" s="65" t="s">
        <v>280</v>
      </c>
      <c r="P3300" s="65" t="s">
        <v>3366</v>
      </c>
      <c r="Q3300" s="45" t="s">
        <v>396</v>
      </c>
      <c r="R3300" s="32" t="s">
        <v>231</v>
      </c>
      <c r="S3300" s="45" t="s">
        <v>72</v>
      </c>
      <c r="T3300" s="42" t="str">
        <f>VLOOKUP(Tabla1[[#This Row],[AREA]],Hoja1!A:B,2,FALSE)</f>
        <v>07. Medio ambiente</v>
      </c>
      <c r="U3300" s="45" t="s">
        <v>126</v>
      </c>
      <c r="V3300" s="42" t="str">
        <f>VLOOKUP(Tabla1[[#This Row],[PROGRAMA]],Hoja1!A:B,2,FALSE)</f>
        <v>1711. Parques y jardines</v>
      </c>
      <c r="W3300" s="45">
        <v>22</v>
      </c>
      <c r="X3300" s="45">
        <v>22199</v>
      </c>
    </row>
    <row r="3301" spans="1:24" x14ac:dyDescent="0.25">
      <c r="A3301" s="58">
        <v>220260025601</v>
      </c>
      <c r="B3301" s="59" t="s">
        <v>485</v>
      </c>
      <c r="C3301" s="60">
        <v>46191</v>
      </c>
      <c r="D3301" s="58">
        <v>22026000427</v>
      </c>
      <c r="E3301" s="59" t="s">
        <v>992</v>
      </c>
      <c r="F3301" s="61">
        <v>22.87</v>
      </c>
      <c r="G3301" s="59" t="s">
        <v>910</v>
      </c>
      <c r="H3301" s="59" t="s">
        <v>4723</v>
      </c>
      <c r="I3301" s="62">
        <v>300</v>
      </c>
      <c r="J3301" s="59" t="s">
        <v>455</v>
      </c>
      <c r="K3301" s="59" t="s">
        <v>455</v>
      </c>
      <c r="L3301" s="59" t="s">
        <v>473</v>
      </c>
      <c r="M3301" s="59" t="s">
        <v>457</v>
      </c>
      <c r="N3301" s="59" t="s">
        <v>458</v>
      </c>
      <c r="O3301" s="65" t="s">
        <v>280</v>
      </c>
      <c r="P3301" s="65" t="s">
        <v>3366</v>
      </c>
      <c r="Q3301" s="45" t="s">
        <v>396</v>
      </c>
      <c r="R3301" s="32" t="s">
        <v>231</v>
      </c>
      <c r="S3301" s="45" t="s">
        <v>262</v>
      </c>
      <c r="T3301" s="42" t="str">
        <f>VLOOKUP(Tabla1[[#This Row],[AREA]],Hoja1!A:B,2,FALSE)</f>
        <v>11. Salud pública y seguridad ciudadana</v>
      </c>
      <c r="U3301" s="45" t="s">
        <v>121</v>
      </c>
      <c r="V3301" s="42" t="str">
        <f>VLOOKUP(Tabla1[[#This Row],[PROGRAMA]],Hoja1!A:B,2,FALSE)</f>
        <v>1631. Limpieza viaria</v>
      </c>
      <c r="W3301" s="45">
        <v>22</v>
      </c>
      <c r="X3301" s="45">
        <v>22199</v>
      </c>
    </row>
    <row r="3302" spans="1:24" x14ac:dyDescent="0.25">
      <c r="A3302" s="58">
        <v>220260025603</v>
      </c>
      <c r="B3302" s="59" t="s">
        <v>485</v>
      </c>
      <c r="C3302" s="60">
        <v>46191</v>
      </c>
      <c r="D3302" s="58">
        <v>22026000427</v>
      </c>
      <c r="E3302" s="59" t="s">
        <v>992</v>
      </c>
      <c r="F3302" s="61">
        <v>52.79</v>
      </c>
      <c r="G3302" s="59" t="s">
        <v>910</v>
      </c>
      <c r="H3302" s="59" t="s">
        <v>3729</v>
      </c>
      <c r="I3302" s="62">
        <v>300</v>
      </c>
      <c r="J3302" s="59" t="s">
        <v>455</v>
      </c>
      <c r="K3302" s="59" t="s">
        <v>455</v>
      </c>
      <c r="L3302" s="59" t="s">
        <v>473</v>
      </c>
      <c r="M3302" s="59" t="s">
        <v>457</v>
      </c>
      <c r="N3302" s="59" t="s">
        <v>458</v>
      </c>
      <c r="O3302" s="65" t="s">
        <v>280</v>
      </c>
      <c r="P3302" s="65" t="s">
        <v>3366</v>
      </c>
      <c r="Q3302" s="45" t="s">
        <v>396</v>
      </c>
      <c r="R3302" s="32" t="s">
        <v>231</v>
      </c>
      <c r="S3302" s="45" t="s">
        <v>262</v>
      </c>
      <c r="T3302" s="42" t="str">
        <f>VLOOKUP(Tabla1[[#This Row],[AREA]],Hoja1!A:B,2,FALSE)</f>
        <v>11. Salud pública y seguridad ciudadana</v>
      </c>
      <c r="U3302" s="45" t="s">
        <v>121</v>
      </c>
      <c r="V3302" s="42" t="str">
        <f>VLOOKUP(Tabla1[[#This Row],[PROGRAMA]],Hoja1!A:B,2,FALSE)</f>
        <v>1631. Limpieza viaria</v>
      </c>
      <c r="W3302" s="45">
        <v>22</v>
      </c>
      <c r="X3302" s="45">
        <v>22199</v>
      </c>
    </row>
    <row r="3303" spans="1:24" x14ac:dyDescent="0.25">
      <c r="A3303" s="58">
        <v>220260025739</v>
      </c>
      <c r="B3303" s="59" t="s">
        <v>485</v>
      </c>
      <c r="C3303" s="60">
        <v>46192</v>
      </c>
      <c r="D3303" s="58">
        <v>22026000943</v>
      </c>
      <c r="E3303" s="59" t="s">
        <v>507</v>
      </c>
      <c r="F3303" s="61">
        <v>567.09</v>
      </c>
      <c r="G3303" s="59" t="s">
        <v>910</v>
      </c>
      <c r="H3303" s="59" t="s">
        <v>2354</v>
      </c>
      <c r="I3303" s="62">
        <v>300</v>
      </c>
      <c r="J3303" s="59" t="s">
        <v>455</v>
      </c>
      <c r="K3303" s="59" t="s">
        <v>455</v>
      </c>
      <c r="L3303" s="59" t="s">
        <v>473</v>
      </c>
      <c r="M3303" s="59" t="s">
        <v>457</v>
      </c>
      <c r="N3303" s="59" t="s">
        <v>458</v>
      </c>
      <c r="O3303" s="65" t="s">
        <v>280</v>
      </c>
      <c r="P3303" s="65" t="s">
        <v>3366</v>
      </c>
      <c r="Q3303" s="45" t="s">
        <v>396</v>
      </c>
      <c r="R3303" s="32" t="s">
        <v>231</v>
      </c>
      <c r="S3303" s="45" t="s">
        <v>71</v>
      </c>
      <c r="T3303" s="42" t="str">
        <f>VLOOKUP(Tabla1[[#This Row],[AREA]],Hoja1!A:B,2,FALSE)</f>
        <v>06. Educación y cultura</v>
      </c>
      <c r="U3303" s="45" t="s">
        <v>147</v>
      </c>
      <c r="V3303" s="42" t="str">
        <f>VLOOKUP(Tabla1[[#This Row],[PROGRAMA]],Hoja1!A:B,2,FALSE)</f>
        <v>3232. Conservación y mantenimiento centros educación infantil y primaria</v>
      </c>
      <c r="W3303" s="45">
        <v>21</v>
      </c>
      <c r="X3303" s="45">
        <v>212</v>
      </c>
    </row>
    <row r="3304" spans="1:24" x14ac:dyDescent="0.25">
      <c r="A3304" s="58">
        <v>220260025761</v>
      </c>
      <c r="B3304" s="59" t="s">
        <v>485</v>
      </c>
      <c r="C3304" s="60">
        <v>46192</v>
      </c>
      <c r="D3304" s="58">
        <v>22026003184</v>
      </c>
      <c r="E3304" s="59" t="s">
        <v>2121</v>
      </c>
      <c r="F3304" s="61">
        <v>1502.82</v>
      </c>
      <c r="G3304" s="59" t="s">
        <v>910</v>
      </c>
      <c r="H3304" s="59" t="s">
        <v>4593</v>
      </c>
      <c r="I3304" s="62">
        <v>300</v>
      </c>
      <c r="J3304" s="59" t="s">
        <v>455</v>
      </c>
      <c r="K3304" s="59" t="s">
        <v>455</v>
      </c>
      <c r="L3304" s="59" t="s">
        <v>473</v>
      </c>
      <c r="M3304" s="59" t="s">
        <v>457</v>
      </c>
      <c r="N3304" s="59" t="s">
        <v>458</v>
      </c>
      <c r="O3304" s="65" t="s">
        <v>280</v>
      </c>
      <c r="P3304" s="65" t="s">
        <v>3366</v>
      </c>
      <c r="Q3304" s="45" t="s">
        <v>396</v>
      </c>
      <c r="R3304" s="32" t="s">
        <v>231</v>
      </c>
      <c r="S3304" s="45" t="s">
        <v>71</v>
      </c>
      <c r="T3304" s="42" t="str">
        <f>VLOOKUP(Tabla1[[#This Row],[AREA]],Hoja1!A:B,2,FALSE)</f>
        <v>06. Educación y cultura</v>
      </c>
      <c r="U3304" s="45" t="s">
        <v>153</v>
      </c>
      <c r="V3304" s="42" t="str">
        <f>VLOOKUP(Tabla1[[#This Row],[PROGRAMA]],Hoja1!A:B,2,FALSE)</f>
        <v>3321. Bibliotecas públicas</v>
      </c>
      <c r="W3304" s="45">
        <v>21</v>
      </c>
      <c r="X3304" s="45">
        <v>212</v>
      </c>
    </row>
    <row r="3305" spans="1:24" x14ac:dyDescent="0.25">
      <c r="A3305" s="58">
        <v>220260025791</v>
      </c>
      <c r="B3305" s="59" t="s">
        <v>485</v>
      </c>
      <c r="C3305" s="60">
        <v>46192</v>
      </c>
      <c r="D3305" s="58">
        <v>22026003642</v>
      </c>
      <c r="E3305" s="59" t="s">
        <v>537</v>
      </c>
      <c r="F3305" s="61">
        <v>12.95</v>
      </c>
      <c r="G3305" s="59" t="s">
        <v>910</v>
      </c>
      <c r="H3305" s="59" t="s">
        <v>4724</v>
      </c>
      <c r="I3305" s="62">
        <v>300</v>
      </c>
      <c r="J3305" s="59" t="s">
        <v>455</v>
      </c>
      <c r="K3305" s="59" t="s">
        <v>455</v>
      </c>
      <c r="L3305" s="59" t="s">
        <v>473</v>
      </c>
      <c r="M3305" s="59" t="s">
        <v>457</v>
      </c>
      <c r="N3305" s="59" t="s">
        <v>458</v>
      </c>
      <c r="O3305" s="65" t="s">
        <v>280</v>
      </c>
      <c r="P3305" s="65" t="s">
        <v>3366</v>
      </c>
      <c r="Q3305" s="45" t="s">
        <v>396</v>
      </c>
      <c r="R3305" s="32" t="s">
        <v>231</v>
      </c>
      <c r="S3305" s="45" t="s">
        <v>262</v>
      </c>
      <c r="T3305" s="42" t="str">
        <f>VLOOKUP(Tabla1[[#This Row],[AREA]],Hoja1!A:B,2,FALSE)</f>
        <v>11. Salud pública y seguridad ciudadana</v>
      </c>
      <c r="U3305" s="45" t="s">
        <v>112</v>
      </c>
      <c r="V3305" s="42" t="str">
        <f>VLOOKUP(Tabla1[[#This Row],[PROGRAMA]],Hoja1!A:B,2,FALSE)</f>
        <v>1361. Prevención y extinción de incencios</v>
      </c>
      <c r="W3305" s="45">
        <v>22</v>
      </c>
      <c r="X3305" s="45">
        <v>22199</v>
      </c>
    </row>
    <row r="3306" spans="1:24" x14ac:dyDescent="0.25">
      <c r="A3306" s="58">
        <v>220260025793</v>
      </c>
      <c r="B3306" s="59" t="s">
        <v>485</v>
      </c>
      <c r="C3306" s="60">
        <v>46192</v>
      </c>
      <c r="D3306" s="58">
        <v>22026003642</v>
      </c>
      <c r="E3306" s="59" t="s">
        <v>537</v>
      </c>
      <c r="F3306" s="61">
        <v>5.67</v>
      </c>
      <c r="G3306" s="59" t="s">
        <v>910</v>
      </c>
      <c r="H3306" s="59" t="s">
        <v>4725</v>
      </c>
      <c r="I3306" s="62">
        <v>300</v>
      </c>
      <c r="J3306" s="59" t="s">
        <v>455</v>
      </c>
      <c r="K3306" s="59" t="s">
        <v>455</v>
      </c>
      <c r="L3306" s="59" t="s">
        <v>473</v>
      </c>
      <c r="M3306" s="59" t="s">
        <v>457</v>
      </c>
      <c r="N3306" s="59" t="s">
        <v>458</v>
      </c>
      <c r="O3306" s="65" t="s">
        <v>280</v>
      </c>
      <c r="P3306" s="65" t="s">
        <v>3366</v>
      </c>
      <c r="Q3306" s="45" t="s">
        <v>396</v>
      </c>
      <c r="R3306" s="32" t="s">
        <v>231</v>
      </c>
      <c r="S3306" s="45" t="s">
        <v>262</v>
      </c>
      <c r="T3306" s="42" t="str">
        <f>VLOOKUP(Tabla1[[#This Row],[AREA]],Hoja1!A:B,2,FALSE)</f>
        <v>11. Salud pública y seguridad ciudadana</v>
      </c>
      <c r="U3306" s="45" t="s">
        <v>112</v>
      </c>
      <c r="V3306" s="42" t="str">
        <f>VLOOKUP(Tabla1[[#This Row],[PROGRAMA]],Hoja1!A:B,2,FALSE)</f>
        <v>1361. Prevención y extinción de incencios</v>
      </c>
      <c r="W3306" s="45">
        <v>22</v>
      </c>
      <c r="X3306" s="45">
        <v>22199</v>
      </c>
    </row>
    <row r="3307" spans="1:24" x14ac:dyDescent="0.25">
      <c r="A3307" s="58">
        <v>220260025821</v>
      </c>
      <c r="B3307" s="59" t="s">
        <v>485</v>
      </c>
      <c r="C3307" s="60">
        <v>46192</v>
      </c>
      <c r="D3307" s="58">
        <v>22026000422</v>
      </c>
      <c r="E3307" s="59" t="s">
        <v>2707</v>
      </c>
      <c r="F3307" s="61">
        <v>287.58</v>
      </c>
      <c r="G3307" s="59" t="s">
        <v>910</v>
      </c>
      <c r="H3307" s="59" t="s">
        <v>2708</v>
      </c>
      <c r="I3307" s="62">
        <v>300</v>
      </c>
      <c r="J3307" s="59" t="s">
        <v>455</v>
      </c>
      <c r="K3307" s="59" t="s">
        <v>455</v>
      </c>
      <c r="L3307" s="59" t="s">
        <v>473</v>
      </c>
      <c r="M3307" s="59" t="s">
        <v>457</v>
      </c>
      <c r="N3307" s="59" t="s">
        <v>458</v>
      </c>
      <c r="O3307" s="65" t="s">
        <v>280</v>
      </c>
      <c r="P3307" s="65" t="s">
        <v>3366</v>
      </c>
      <c r="Q3307" s="45" t="s">
        <v>396</v>
      </c>
      <c r="R3307" s="32" t="s">
        <v>231</v>
      </c>
      <c r="S3307" s="45" t="s">
        <v>262</v>
      </c>
      <c r="T3307" s="42" t="str">
        <f>VLOOKUP(Tabla1[[#This Row],[AREA]],Hoja1!A:B,2,FALSE)</f>
        <v>11. Salud pública y seguridad ciudadana</v>
      </c>
      <c r="U3307" s="45" t="s">
        <v>118</v>
      </c>
      <c r="V3307" s="42" t="str">
        <f>VLOOKUP(Tabla1[[#This Row],[PROGRAMA]],Hoja1!A:B,2,FALSE)</f>
        <v>1621. Recogida de residuos</v>
      </c>
      <c r="W3307" s="45">
        <v>22</v>
      </c>
      <c r="X3307" s="45">
        <v>22199</v>
      </c>
    </row>
    <row r="3308" spans="1:24" x14ac:dyDescent="0.25">
      <c r="A3308" s="58">
        <v>220260027489</v>
      </c>
      <c r="B3308" s="59" t="s">
        <v>485</v>
      </c>
      <c r="C3308" s="60">
        <v>46197</v>
      </c>
      <c r="D3308" s="58">
        <v>22026004158</v>
      </c>
      <c r="E3308" s="59" t="s">
        <v>1128</v>
      </c>
      <c r="F3308" s="61">
        <v>10.94</v>
      </c>
      <c r="G3308" s="59" t="s">
        <v>910</v>
      </c>
      <c r="H3308" s="59" t="s">
        <v>4726</v>
      </c>
      <c r="I3308" s="62">
        <v>300</v>
      </c>
      <c r="J3308" s="59" t="s">
        <v>455</v>
      </c>
      <c r="K3308" s="59" t="s">
        <v>455</v>
      </c>
      <c r="L3308" s="59" t="s">
        <v>473</v>
      </c>
      <c r="M3308" s="59" t="s">
        <v>457</v>
      </c>
      <c r="N3308" s="59" t="s">
        <v>458</v>
      </c>
      <c r="O3308" s="65" t="s">
        <v>280</v>
      </c>
      <c r="P3308" s="65" t="s">
        <v>3366</v>
      </c>
      <c r="Q3308" s="45" t="s">
        <v>396</v>
      </c>
      <c r="R3308" s="32" t="s">
        <v>231</v>
      </c>
      <c r="S3308" s="45" t="s">
        <v>70</v>
      </c>
      <c r="T3308" s="42" t="str">
        <f>VLOOKUP(Tabla1[[#This Row],[AREA]],Hoja1!A:B,2,FALSE)</f>
        <v>04. Hacienda, personal y modernización administrativa</v>
      </c>
      <c r="U3308" s="45" t="s">
        <v>143</v>
      </c>
      <c r="V3308" s="42" t="str">
        <f>VLOOKUP(Tabla1[[#This Row],[PROGRAMA]],Hoja1!A:B,2,FALSE)</f>
        <v>3121. Prevención y salud laboral</v>
      </c>
      <c r="W3308" s="45">
        <v>22</v>
      </c>
      <c r="X3308" s="45">
        <v>22199</v>
      </c>
    </row>
    <row r="3309" spans="1:24" x14ac:dyDescent="0.25">
      <c r="A3309" s="58">
        <v>220260027503</v>
      </c>
      <c r="B3309" s="59" t="s">
        <v>485</v>
      </c>
      <c r="C3309" s="60">
        <v>46197</v>
      </c>
      <c r="D3309" s="58">
        <v>22026003182</v>
      </c>
      <c r="E3309" s="59" t="s">
        <v>1949</v>
      </c>
      <c r="F3309" s="61">
        <v>7.68</v>
      </c>
      <c r="G3309" s="59" t="s">
        <v>910</v>
      </c>
      <c r="H3309" s="59" t="s">
        <v>4727</v>
      </c>
      <c r="I3309" s="62">
        <v>300</v>
      </c>
      <c r="J3309" s="59" t="s">
        <v>455</v>
      </c>
      <c r="K3309" s="59" t="s">
        <v>455</v>
      </c>
      <c r="L3309" s="59" t="s">
        <v>473</v>
      </c>
      <c r="M3309" s="59" t="s">
        <v>457</v>
      </c>
      <c r="N3309" s="59" t="s">
        <v>458</v>
      </c>
      <c r="O3309" s="65" t="s">
        <v>280</v>
      </c>
      <c r="P3309" s="65" t="s">
        <v>3366</v>
      </c>
      <c r="Q3309" s="45" t="s">
        <v>396</v>
      </c>
      <c r="R3309" s="32" t="s">
        <v>231</v>
      </c>
      <c r="S3309" s="45" t="s">
        <v>71</v>
      </c>
      <c r="T3309" s="42" t="str">
        <f>VLOOKUP(Tabla1[[#This Row],[AREA]],Hoja1!A:B,2,FALSE)</f>
        <v>06. Educación y cultura</v>
      </c>
      <c r="U3309" s="45" t="s">
        <v>145</v>
      </c>
      <c r="V3309" s="42" t="str">
        <f>VLOOKUP(Tabla1[[#This Row],[PROGRAMA]],Hoja1!A:B,2,FALSE)</f>
        <v>3231. Escuelas infantiles</v>
      </c>
      <c r="W3309" s="45">
        <v>21</v>
      </c>
      <c r="X3309" s="45">
        <v>212</v>
      </c>
    </row>
    <row r="3310" spans="1:24" x14ac:dyDescent="0.25">
      <c r="A3310" s="58">
        <v>220260027525</v>
      </c>
      <c r="B3310" s="59" t="s">
        <v>485</v>
      </c>
      <c r="C3310" s="60">
        <v>46197</v>
      </c>
      <c r="D3310" s="58">
        <v>22026000943</v>
      </c>
      <c r="E3310" s="59" t="s">
        <v>507</v>
      </c>
      <c r="F3310" s="61">
        <v>370.31</v>
      </c>
      <c r="G3310" s="59" t="s">
        <v>910</v>
      </c>
      <c r="H3310" s="59" t="s">
        <v>2354</v>
      </c>
      <c r="I3310" s="62">
        <v>300</v>
      </c>
      <c r="J3310" s="59" t="s">
        <v>455</v>
      </c>
      <c r="K3310" s="59" t="s">
        <v>455</v>
      </c>
      <c r="L3310" s="59" t="s">
        <v>473</v>
      </c>
      <c r="M3310" s="59" t="s">
        <v>457</v>
      </c>
      <c r="N3310" s="59" t="s">
        <v>458</v>
      </c>
      <c r="O3310" s="65" t="s">
        <v>280</v>
      </c>
      <c r="P3310" s="65" t="s">
        <v>3366</v>
      </c>
      <c r="Q3310" s="45" t="s">
        <v>396</v>
      </c>
      <c r="R3310" s="32" t="s">
        <v>231</v>
      </c>
      <c r="S3310" s="45" t="s">
        <v>71</v>
      </c>
      <c r="T3310" s="42" t="str">
        <f>VLOOKUP(Tabla1[[#This Row],[AREA]],Hoja1!A:B,2,FALSE)</f>
        <v>06. Educación y cultura</v>
      </c>
      <c r="U3310" s="45" t="s">
        <v>147</v>
      </c>
      <c r="V3310" s="42" t="str">
        <f>VLOOKUP(Tabla1[[#This Row],[PROGRAMA]],Hoja1!A:B,2,FALSE)</f>
        <v>3232. Conservación y mantenimiento centros educación infantil y primaria</v>
      </c>
      <c r="W3310" s="45">
        <v>21</v>
      </c>
      <c r="X3310" s="45">
        <v>212</v>
      </c>
    </row>
    <row r="3311" spans="1:24" x14ac:dyDescent="0.25">
      <c r="A3311" s="58">
        <v>220260027527</v>
      </c>
      <c r="B3311" s="59" t="s">
        <v>485</v>
      </c>
      <c r="C3311" s="60">
        <v>46197</v>
      </c>
      <c r="D3311" s="58">
        <v>22026000943</v>
      </c>
      <c r="E3311" s="59" t="s">
        <v>507</v>
      </c>
      <c r="F3311" s="61">
        <v>14.88</v>
      </c>
      <c r="G3311" s="59" t="s">
        <v>910</v>
      </c>
      <c r="H3311" s="59" t="s">
        <v>4728</v>
      </c>
      <c r="I3311" s="62">
        <v>300</v>
      </c>
      <c r="J3311" s="59" t="s">
        <v>455</v>
      </c>
      <c r="K3311" s="59" t="s">
        <v>455</v>
      </c>
      <c r="L3311" s="59" t="s">
        <v>473</v>
      </c>
      <c r="M3311" s="59" t="s">
        <v>457</v>
      </c>
      <c r="N3311" s="59" t="s">
        <v>458</v>
      </c>
      <c r="O3311" s="65" t="s">
        <v>280</v>
      </c>
      <c r="P3311" s="65" t="s">
        <v>3366</v>
      </c>
      <c r="Q3311" s="45" t="s">
        <v>396</v>
      </c>
      <c r="R3311" s="32" t="s">
        <v>231</v>
      </c>
      <c r="S3311" s="45" t="s">
        <v>71</v>
      </c>
      <c r="T3311" s="42" t="str">
        <f>VLOOKUP(Tabla1[[#This Row],[AREA]],Hoja1!A:B,2,FALSE)</f>
        <v>06. Educación y cultura</v>
      </c>
      <c r="U3311" s="45" t="s">
        <v>147</v>
      </c>
      <c r="V3311" s="42" t="str">
        <f>VLOOKUP(Tabla1[[#This Row],[PROGRAMA]],Hoja1!A:B,2,FALSE)</f>
        <v>3232. Conservación y mantenimiento centros educación infantil y primaria</v>
      </c>
      <c r="W3311" s="45">
        <v>21</v>
      </c>
      <c r="X3311" s="45">
        <v>212</v>
      </c>
    </row>
    <row r="3312" spans="1:24" x14ac:dyDescent="0.25">
      <c r="A3312" s="58">
        <v>220260027555</v>
      </c>
      <c r="B3312" s="59" t="s">
        <v>485</v>
      </c>
      <c r="C3312" s="60">
        <v>46197</v>
      </c>
      <c r="D3312" s="58">
        <v>22026000437</v>
      </c>
      <c r="E3312" s="59" t="s">
        <v>726</v>
      </c>
      <c r="F3312" s="61">
        <v>200.28</v>
      </c>
      <c r="G3312" s="59" t="s">
        <v>910</v>
      </c>
      <c r="H3312" s="59" t="s">
        <v>4729</v>
      </c>
      <c r="I3312" s="62">
        <v>300</v>
      </c>
      <c r="J3312" s="59" t="s">
        <v>455</v>
      </c>
      <c r="K3312" s="59" t="s">
        <v>455</v>
      </c>
      <c r="L3312" s="59" t="s">
        <v>473</v>
      </c>
      <c r="M3312" s="59" t="s">
        <v>457</v>
      </c>
      <c r="N3312" s="59" t="s">
        <v>458</v>
      </c>
      <c r="O3312" s="65" t="s">
        <v>280</v>
      </c>
      <c r="P3312" s="65" t="s">
        <v>3366</v>
      </c>
      <c r="Q3312" s="45" t="s">
        <v>396</v>
      </c>
      <c r="R3312" s="32" t="s">
        <v>231</v>
      </c>
      <c r="S3312" s="45" t="s">
        <v>69</v>
      </c>
      <c r="T3312" s="42" t="str">
        <f>VLOOKUP(Tabla1[[#This Row],[AREA]],Hoja1!A:B,2,FALSE)</f>
        <v>03. Participación ciudadana y deportes</v>
      </c>
      <c r="U3312" s="45" t="s">
        <v>192</v>
      </c>
      <c r="V3312" s="42" t="str">
        <f>VLOOKUP(Tabla1[[#This Row],[PROGRAMA]],Hoja1!A:B,2,FALSE)</f>
        <v>9241. Participación ciudadana</v>
      </c>
      <c r="W3312" s="45">
        <v>21</v>
      </c>
      <c r="X3312" s="45">
        <v>213</v>
      </c>
    </row>
    <row r="3313" spans="1:24" x14ac:dyDescent="0.25">
      <c r="A3313" s="58">
        <v>220260025597</v>
      </c>
      <c r="B3313" s="59" t="s">
        <v>485</v>
      </c>
      <c r="C3313" s="60">
        <v>46191</v>
      </c>
      <c r="D3313" s="58">
        <v>22026000691</v>
      </c>
      <c r="E3313" s="59" t="s">
        <v>971</v>
      </c>
      <c r="F3313" s="61">
        <v>4617.88</v>
      </c>
      <c r="G3313" s="59" t="s">
        <v>2723</v>
      </c>
      <c r="H3313" s="59" t="s">
        <v>3643</v>
      </c>
      <c r="I3313" s="62">
        <v>300</v>
      </c>
      <c r="J3313" s="59" t="s">
        <v>455</v>
      </c>
      <c r="K3313" s="59" t="s">
        <v>455</v>
      </c>
      <c r="L3313" s="59" t="s">
        <v>456</v>
      </c>
      <c r="M3313" s="59" t="s">
        <v>457</v>
      </c>
      <c r="N3313" s="59" t="s">
        <v>458</v>
      </c>
      <c r="O3313" s="65" t="s">
        <v>280</v>
      </c>
      <c r="P3313" s="65" t="s">
        <v>3366</v>
      </c>
      <c r="Q3313" s="45" t="s">
        <v>396</v>
      </c>
      <c r="R3313" s="32" t="s">
        <v>231</v>
      </c>
      <c r="S3313" s="45" t="s">
        <v>262</v>
      </c>
      <c r="T3313" s="42" t="str">
        <f>VLOOKUP(Tabla1[[#This Row],[AREA]],Hoja1!A:B,2,FALSE)</f>
        <v>11. Salud pública y seguridad ciudadana</v>
      </c>
      <c r="U3313" s="45" t="s">
        <v>118</v>
      </c>
      <c r="V3313" s="42" t="str">
        <f>VLOOKUP(Tabla1[[#This Row],[PROGRAMA]],Hoja1!A:B,2,FALSE)</f>
        <v>1621. Recogida de residuos</v>
      </c>
      <c r="W3313" s="45">
        <v>21</v>
      </c>
      <c r="X3313" s="45">
        <v>214</v>
      </c>
    </row>
    <row r="3314" spans="1:24" x14ac:dyDescent="0.25">
      <c r="A3314" s="58">
        <v>220260025837</v>
      </c>
      <c r="B3314" s="59" t="s">
        <v>485</v>
      </c>
      <c r="C3314" s="60">
        <v>46192</v>
      </c>
      <c r="D3314" s="58">
        <v>22026000691</v>
      </c>
      <c r="E3314" s="59" t="s">
        <v>971</v>
      </c>
      <c r="F3314" s="61">
        <v>1799.28</v>
      </c>
      <c r="G3314" s="59" t="s">
        <v>2723</v>
      </c>
      <c r="H3314" s="59" t="s">
        <v>4730</v>
      </c>
      <c r="I3314" s="62">
        <v>300</v>
      </c>
      <c r="J3314" s="59" t="s">
        <v>455</v>
      </c>
      <c r="K3314" s="59" t="s">
        <v>455</v>
      </c>
      <c r="L3314" s="59" t="s">
        <v>456</v>
      </c>
      <c r="M3314" s="59" t="s">
        <v>457</v>
      </c>
      <c r="N3314" s="59" t="s">
        <v>458</v>
      </c>
      <c r="O3314" s="65" t="s">
        <v>280</v>
      </c>
      <c r="P3314" s="65" t="s">
        <v>3366</v>
      </c>
      <c r="Q3314" s="45" t="s">
        <v>396</v>
      </c>
      <c r="R3314" s="32" t="s">
        <v>231</v>
      </c>
      <c r="S3314" s="45" t="s">
        <v>262</v>
      </c>
      <c r="T3314" s="42" t="str">
        <f>VLOOKUP(Tabla1[[#This Row],[AREA]],Hoja1!A:B,2,FALSE)</f>
        <v>11. Salud pública y seguridad ciudadana</v>
      </c>
      <c r="U3314" s="45" t="s">
        <v>118</v>
      </c>
      <c r="V3314" s="42" t="str">
        <f>VLOOKUP(Tabla1[[#This Row],[PROGRAMA]],Hoja1!A:B,2,FALSE)</f>
        <v>1621. Recogida de residuos</v>
      </c>
      <c r="W3314" s="45">
        <v>21</v>
      </c>
      <c r="X3314" s="45">
        <v>214</v>
      </c>
    </row>
    <row r="3315" spans="1:24" x14ac:dyDescent="0.25">
      <c r="A3315" s="58">
        <v>220260025841</v>
      </c>
      <c r="B3315" s="59" t="s">
        <v>485</v>
      </c>
      <c r="C3315" s="60">
        <v>46192</v>
      </c>
      <c r="D3315" s="58">
        <v>22026000691</v>
      </c>
      <c r="E3315" s="59" t="s">
        <v>971</v>
      </c>
      <c r="F3315" s="61">
        <v>329.06</v>
      </c>
      <c r="G3315" s="59" t="s">
        <v>2723</v>
      </c>
      <c r="H3315" s="59" t="s">
        <v>3643</v>
      </c>
      <c r="I3315" s="62">
        <v>300</v>
      </c>
      <c r="J3315" s="59" t="s">
        <v>455</v>
      </c>
      <c r="K3315" s="59" t="s">
        <v>455</v>
      </c>
      <c r="L3315" s="59" t="s">
        <v>456</v>
      </c>
      <c r="M3315" s="59" t="s">
        <v>457</v>
      </c>
      <c r="N3315" s="59" t="s">
        <v>458</v>
      </c>
      <c r="O3315" s="65" t="s">
        <v>280</v>
      </c>
      <c r="P3315" s="65" t="s">
        <v>3366</v>
      </c>
      <c r="Q3315" s="45" t="s">
        <v>396</v>
      </c>
      <c r="R3315" s="32" t="s">
        <v>231</v>
      </c>
      <c r="S3315" s="45" t="s">
        <v>262</v>
      </c>
      <c r="T3315" s="42" t="str">
        <f>VLOOKUP(Tabla1[[#This Row],[AREA]],Hoja1!A:B,2,FALSE)</f>
        <v>11. Salud pública y seguridad ciudadana</v>
      </c>
      <c r="U3315" s="45" t="s">
        <v>118</v>
      </c>
      <c r="V3315" s="42" t="str">
        <f>VLOOKUP(Tabla1[[#This Row],[PROGRAMA]],Hoja1!A:B,2,FALSE)</f>
        <v>1621. Recogida de residuos</v>
      </c>
      <c r="W3315" s="45">
        <v>21</v>
      </c>
      <c r="X3315" s="45">
        <v>214</v>
      </c>
    </row>
    <row r="3316" spans="1:24" x14ac:dyDescent="0.25">
      <c r="A3316" s="58">
        <v>220260027433</v>
      </c>
      <c r="B3316" s="59" t="s">
        <v>485</v>
      </c>
      <c r="C3316" s="60">
        <v>46197</v>
      </c>
      <c r="D3316" s="58">
        <v>22026002240</v>
      </c>
      <c r="E3316" s="59" t="s">
        <v>2611</v>
      </c>
      <c r="F3316" s="61">
        <v>203.9</v>
      </c>
      <c r="G3316" s="59" t="s">
        <v>2723</v>
      </c>
      <c r="H3316" s="59" t="s">
        <v>4731</v>
      </c>
      <c r="I3316" s="62">
        <v>300</v>
      </c>
      <c r="J3316" s="59" t="s">
        <v>455</v>
      </c>
      <c r="K3316" s="59" t="s">
        <v>455</v>
      </c>
      <c r="L3316" s="59" t="s">
        <v>456</v>
      </c>
      <c r="M3316" s="59" t="s">
        <v>457</v>
      </c>
      <c r="N3316" s="59" t="s">
        <v>458</v>
      </c>
      <c r="O3316" s="65" t="s">
        <v>280</v>
      </c>
      <c r="P3316" s="65" t="s">
        <v>3366</v>
      </c>
      <c r="Q3316" s="45" t="s">
        <v>396</v>
      </c>
      <c r="R3316" s="32" t="s">
        <v>231</v>
      </c>
      <c r="S3316" s="45" t="s">
        <v>262</v>
      </c>
      <c r="T3316" s="42" t="str">
        <f>VLOOKUP(Tabla1[[#This Row],[AREA]],Hoja1!A:B,2,FALSE)</f>
        <v>11. Salud pública y seguridad ciudadana</v>
      </c>
      <c r="U3316" s="45" t="s">
        <v>106</v>
      </c>
      <c r="V3316" s="42" t="str">
        <f>VLOOKUP(Tabla1[[#This Row],[PROGRAMA]],Hoja1!A:B,2,FALSE)</f>
        <v>1321. Policía municipal</v>
      </c>
      <c r="W3316" s="45">
        <v>21</v>
      </c>
      <c r="X3316" s="45">
        <v>214</v>
      </c>
    </row>
    <row r="3317" spans="1:24" x14ac:dyDescent="0.25">
      <c r="A3317" s="58">
        <v>220260025763</v>
      </c>
      <c r="B3317" s="59" t="s">
        <v>485</v>
      </c>
      <c r="C3317" s="60">
        <v>46192</v>
      </c>
      <c r="D3317" s="58">
        <v>22026001765</v>
      </c>
      <c r="E3317" s="59" t="s">
        <v>1629</v>
      </c>
      <c r="F3317" s="61">
        <v>1082.55</v>
      </c>
      <c r="G3317" s="59" t="s">
        <v>3714</v>
      </c>
      <c r="H3317" s="59" t="s">
        <v>4732</v>
      </c>
      <c r="I3317" s="62">
        <v>300</v>
      </c>
      <c r="J3317" s="59" t="s">
        <v>455</v>
      </c>
      <c r="K3317" s="59" t="s">
        <v>455</v>
      </c>
      <c r="L3317" s="59" t="s">
        <v>473</v>
      </c>
      <c r="M3317" s="59" t="s">
        <v>457</v>
      </c>
      <c r="N3317" s="59" t="s">
        <v>458</v>
      </c>
      <c r="O3317" s="65" t="s">
        <v>280</v>
      </c>
      <c r="P3317" s="65" t="s">
        <v>3366</v>
      </c>
      <c r="Q3317" s="45" t="s">
        <v>396</v>
      </c>
      <c r="R3317" s="32" t="s">
        <v>231</v>
      </c>
      <c r="S3317" s="45" t="s">
        <v>75</v>
      </c>
      <c r="T3317" s="42" t="str">
        <f>VLOOKUP(Tabla1[[#This Row],[AREA]],Hoja1!A:B,2,FALSE)</f>
        <v>10. Personas mayores, familia y servicios sociales</v>
      </c>
      <c r="U3317" s="45" t="s">
        <v>139</v>
      </c>
      <c r="V3317" s="42" t="str">
        <f>VLOOKUP(Tabla1[[#This Row],[PROGRAMA]],Hoja1!A:B,2,FALSE)</f>
        <v>2412. Formación para el empleo</v>
      </c>
      <c r="W3317" s="45">
        <v>22</v>
      </c>
      <c r="X3317" s="45">
        <v>22199</v>
      </c>
    </row>
    <row r="3318" spans="1:24" x14ac:dyDescent="0.25">
      <c r="A3318" s="58">
        <v>220260025623</v>
      </c>
      <c r="B3318" s="59" t="s">
        <v>485</v>
      </c>
      <c r="C3318" s="60">
        <v>46191</v>
      </c>
      <c r="D3318" s="58">
        <v>22026000689</v>
      </c>
      <c r="E3318" s="59" t="s">
        <v>971</v>
      </c>
      <c r="F3318" s="61">
        <v>2325.39</v>
      </c>
      <c r="G3318" s="59" t="s">
        <v>2730</v>
      </c>
      <c r="H3318" s="59" t="s">
        <v>2622</v>
      </c>
      <c r="I3318" s="62">
        <v>300</v>
      </c>
      <c r="J3318" s="59" t="s">
        <v>455</v>
      </c>
      <c r="K3318" s="59" t="s">
        <v>455</v>
      </c>
      <c r="L3318" s="59" t="s">
        <v>473</v>
      </c>
      <c r="M3318" s="59" t="s">
        <v>457</v>
      </c>
      <c r="N3318" s="59" t="s">
        <v>458</v>
      </c>
      <c r="O3318" s="65" t="s">
        <v>280</v>
      </c>
      <c r="P3318" s="65" t="s">
        <v>3366</v>
      </c>
      <c r="Q3318" s="45" t="s">
        <v>396</v>
      </c>
      <c r="R3318" s="32" t="s">
        <v>231</v>
      </c>
      <c r="S3318" s="45" t="s">
        <v>262</v>
      </c>
      <c r="T3318" s="42" t="str">
        <f>VLOOKUP(Tabla1[[#This Row],[AREA]],Hoja1!A:B,2,FALSE)</f>
        <v>11. Salud pública y seguridad ciudadana</v>
      </c>
      <c r="U3318" s="45" t="s">
        <v>118</v>
      </c>
      <c r="V3318" s="42" t="str">
        <f>VLOOKUP(Tabla1[[#This Row],[PROGRAMA]],Hoja1!A:B,2,FALSE)</f>
        <v>1621. Recogida de residuos</v>
      </c>
      <c r="W3318" s="45">
        <v>21</v>
      </c>
      <c r="X3318" s="45">
        <v>214</v>
      </c>
    </row>
    <row r="3319" spans="1:24" x14ac:dyDescent="0.25">
      <c r="A3319" s="58">
        <v>220250054102</v>
      </c>
      <c r="B3319" s="59" t="s">
        <v>451</v>
      </c>
      <c r="C3319" s="60">
        <v>46150</v>
      </c>
      <c r="D3319" s="58">
        <v>22025007540</v>
      </c>
      <c r="E3319" s="59" t="s">
        <v>1079</v>
      </c>
      <c r="F3319" s="61">
        <v>18289.5</v>
      </c>
      <c r="G3319" s="59" t="s">
        <v>1713</v>
      </c>
      <c r="H3319" s="59" t="s">
        <v>4733</v>
      </c>
      <c r="I3319" s="62">
        <v>220</v>
      </c>
      <c r="J3319" s="59" t="s">
        <v>472</v>
      </c>
      <c r="K3319" s="59" t="s">
        <v>472</v>
      </c>
      <c r="L3319" s="59" t="s">
        <v>456</v>
      </c>
      <c r="M3319" s="59" t="s">
        <v>457</v>
      </c>
      <c r="N3319" s="59" t="s">
        <v>458</v>
      </c>
      <c r="O3319" s="65" t="s">
        <v>276</v>
      </c>
      <c r="P3319" s="65" t="s">
        <v>3366</v>
      </c>
      <c r="Q3319" s="45">
        <v>6</v>
      </c>
      <c r="R3319" s="32" t="s">
        <v>232</v>
      </c>
      <c r="S3319" s="45" t="s">
        <v>68</v>
      </c>
      <c r="T3319" s="42" t="str">
        <f>VLOOKUP(Tabla1[[#This Row],[AREA]],Hoja1!A:B,2,FALSE)</f>
        <v>02. Urbanismo y vivienda</v>
      </c>
      <c r="U3319" s="45">
        <v>9332</v>
      </c>
      <c r="V3319" s="42" t="str">
        <f>VLOOKUP(Tabla1[[#This Row],[PROGRAMA]],Hoja1!A:B,2,FALSE)</f>
        <v>9332. Mantenimiento de edificios e instalaciones municipales</v>
      </c>
      <c r="W3319" s="45">
        <v>63</v>
      </c>
      <c r="X3319" s="45">
        <v>632</v>
      </c>
    </row>
    <row r="3320" spans="1:24" x14ac:dyDescent="0.25">
      <c r="A3320" s="58">
        <v>220260016336</v>
      </c>
      <c r="B3320" s="59" t="s">
        <v>451</v>
      </c>
      <c r="C3320" s="60">
        <v>46157</v>
      </c>
      <c r="D3320" s="58">
        <v>22026003941</v>
      </c>
      <c r="E3320" s="59" t="s">
        <v>3367</v>
      </c>
      <c r="F3320" s="61">
        <v>172.23</v>
      </c>
      <c r="G3320" s="59" t="s">
        <v>1713</v>
      </c>
      <c r="H3320" s="59" t="s">
        <v>4734</v>
      </c>
      <c r="I3320" s="62">
        <v>220</v>
      </c>
      <c r="J3320" s="59" t="s">
        <v>472</v>
      </c>
      <c r="K3320" s="59" t="s">
        <v>472</v>
      </c>
      <c r="L3320" s="59" t="s">
        <v>456</v>
      </c>
      <c r="M3320" s="59" t="s">
        <v>467</v>
      </c>
      <c r="N3320" s="59" t="s">
        <v>468</v>
      </c>
      <c r="O3320" s="65" t="s">
        <v>281</v>
      </c>
      <c r="P3320" s="65" t="s">
        <v>3366</v>
      </c>
      <c r="Q3320" s="45" t="s">
        <v>397</v>
      </c>
      <c r="R3320" s="32" t="s">
        <v>232</v>
      </c>
      <c r="S3320" s="45" t="s">
        <v>71</v>
      </c>
      <c r="T3320" s="42" t="str">
        <f>VLOOKUP(Tabla1[[#This Row],[AREA]],Hoja1!A:B,2,FALSE)</f>
        <v>06. Educación y cultura</v>
      </c>
      <c r="U3320" s="45" t="s">
        <v>147</v>
      </c>
      <c r="V3320" s="42" t="str">
        <f>VLOOKUP(Tabla1[[#This Row],[PROGRAMA]],Hoja1!A:B,2,FALSE)</f>
        <v>3232. Conservación y mantenimiento centros educación infantil y primaria</v>
      </c>
      <c r="W3320" s="45">
        <v>63</v>
      </c>
      <c r="X3320" s="45">
        <v>632</v>
      </c>
    </row>
    <row r="3321" spans="1:24" x14ac:dyDescent="0.25">
      <c r="A3321" s="58">
        <v>220260025861</v>
      </c>
      <c r="B3321" s="59" t="s">
        <v>485</v>
      </c>
      <c r="C3321" s="60">
        <v>46192</v>
      </c>
      <c r="D3321" s="58">
        <v>22026001173</v>
      </c>
      <c r="E3321" s="59" t="s">
        <v>2480</v>
      </c>
      <c r="F3321" s="61">
        <v>1143.45</v>
      </c>
      <c r="G3321" s="59" t="s">
        <v>2734</v>
      </c>
      <c r="H3321" s="59" t="s">
        <v>4735</v>
      </c>
      <c r="I3321" s="62">
        <v>300</v>
      </c>
      <c r="J3321" s="59" t="s">
        <v>455</v>
      </c>
      <c r="K3321" s="59" t="s">
        <v>455</v>
      </c>
      <c r="L3321" s="59" t="s">
        <v>456</v>
      </c>
      <c r="M3321" s="59" t="s">
        <v>457</v>
      </c>
      <c r="N3321" s="59" t="s">
        <v>458</v>
      </c>
      <c r="O3321" s="65" t="s">
        <v>280</v>
      </c>
      <c r="P3321" s="65" t="s">
        <v>3366</v>
      </c>
      <c r="Q3321" s="45" t="s">
        <v>396</v>
      </c>
      <c r="R3321" s="32" t="s">
        <v>231</v>
      </c>
      <c r="S3321" s="45" t="s">
        <v>72</v>
      </c>
      <c r="T3321" s="42" t="str">
        <f>VLOOKUP(Tabla1[[#This Row],[AREA]],Hoja1!A:B,2,FALSE)</f>
        <v>07. Medio ambiente</v>
      </c>
      <c r="U3321" s="45" t="s">
        <v>126</v>
      </c>
      <c r="V3321" s="42" t="str">
        <f>VLOOKUP(Tabla1[[#This Row],[PROGRAMA]],Hoja1!A:B,2,FALSE)</f>
        <v>1711. Parques y jardines</v>
      </c>
      <c r="W3321" s="45">
        <v>21</v>
      </c>
      <c r="X3321" s="45">
        <v>213</v>
      </c>
    </row>
    <row r="3322" spans="1:24" x14ac:dyDescent="0.25">
      <c r="A3322" s="58">
        <v>220260027521</v>
      </c>
      <c r="B3322" s="59" t="s">
        <v>485</v>
      </c>
      <c r="C3322" s="60">
        <v>46197</v>
      </c>
      <c r="D3322" s="58">
        <v>22026001173</v>
      </c>
      <c r="E3322" s="59" t="s">
        <v>2480</v>
      </c>
      <c r="F3322" s="61">
        <v>1125.58</v>
      </c>
      <c r="G3322" s="59" t="s">
        <v>2734</v>
      </c>
      <c r="H3322" s="59" t="s">
        <v>4736</v>
      </c>
      <c r="I3322" s="62">
        <v>300</v>
      </c>
      <c r="J3322" s="59" t="s">
        <v>455</v>
      </c>
      <c r="K3322" s="59" t="s">
        <v>455</v>
      </c>
      <c r="L3322" s="59" t="s">
        <v>456</v>
      </c>
      <c r="M3322" s="59" t="s">
        <v>457</v>
      </c>
      <c r="N3322" s="59" t="s">
        <v>458</v>
      </c>
      <c r="O3322" s="65" t="s">
        <v>280</v>
      </c>
      <c r="P3322" s="65" t="s">
        <v>3366</v>
      </c>
      <c r="Q3322" s="45" t="s">
        <v>396</v>
      </c>
      <c r="R3322" s="32" t="s">
        <v>231</v>
      </c>
      <c r="S3322" s="45" t="s">
        <v>72</v>
      </c>
      <c r="T3322" s="42" t="str">
        <f>VLOOKUP(Tabla1[[#This Row],[AREA]],Hoja1!A:B,2,FALSE)</f>
        <v>07. Medio ambiente</v>
      </c>
      <c r="U3322" s="45" t="s">
        <v>126</v>
      </c>
      <c r="V3322" s="42" t="str">
        <f>VLOOKUP(Tabla1[[#This Row],[PROGRAMA]],Hoja1!A:B,2,FALSE)</f>
        <v>1711. Parques y jardines</v>
      </c>
      <c r="W3322" s="45">
        <v>21</v>
      </c>
      <c r="X3322" s="45">
        <v>213</v>
      </c>
    </row>
    <row r="3323" spans="1:24" x14ac:dyDescent="0.25">
      <c r="A3323" s="58">
        <v>220260025839</v>
      </c>
      <c r="B3323" s="59" t="s">
        <v>485</v>
      </c>
      <c r="C3323" s="60">
        <v>46192</v>
      </c>
      <c r="D3323" s="58">
        <v>22026000422</v>
      </c>
      <c r="E3323" s="59" t="s">
        <v>2707</v>
      </c>
      <c r="F3323" s="61">
        <v>220.7</v>
      </c>
      <c r="G3323" s="59" t="s">
        <v>39</v>
      </c>
      <c r="H3323" s="59" t="s">
        <v>2708</v>
      </c>
      <c r="I3323" s="62">
        <v>300</v>
      </c>
      <c r="J3323" s="59" t="s">
        <v>455</v>
      </c>
      <c r="K3323" s="59" t="s">
        <v>455</v>
      </c>
      <c r="L3323" s="59" t="s">
        <v>473</v>
      </c>
      <c r="M3323" s="59" t="s">
        <v>457</v>
      </c>
      <c r="N3323" s="59" t="s">
        <v>458</v>
      </c>
      <c r="O3323" s="65" t="s">
        <v>280</v>
      </c>
      <c r="P3323" s="65" t="s">
        <v>3366</v>
      </c>
      <c r="Q3323" s="45" t="s">
        <v>396</v>
      </c>
      <c r="R3323" s="32" t="s">
        <v>231</v>
      </c>
      <c r="S3323" s="45" t="s">
        <v>262</v>
      </c>
      <c r="T3323" s="42" t="str">
        <f>VLOOKUP(Tabla1[[#This Row],[AREA]],Hoja1!A:B,2,FALSE)</f>
        <v>11. Salud pública y seguridad ciudadana</v>
      </c>
      <c r="U3323" s="45" t="s">
        <v>118</v>
      </c>
      <c r="V3323" s="42" t="str">
        <f>VLOOKUP(Tabla1[[#This Row],[PROGRAMA]],Hoja1!A:B,2,FALSE)</f>
        <v>1621. Recogida de residuos</v>
      </c>
      <c r="W3323" s="45">
        <v>22</v>
      </c>
      <c r="X3323" s="45">
        <v>22199</v>
      </c>
    </row>
    <row r="3324" spans="1:24" x14ac:dyDescent="0.25">
      <c r="A3324" s="58">
        <v>220260025863</v>
      </c>
      <c r="B3324" s="59" t="s">
        <v>485</v>
      </c>
      <c r="C3324" s="60">
        <v>46192</v>
      </c>
      <c r="D3324" s="58">
        <v>22026001960</v>
      </c>
      <c r="E3324" s="59" t="s">
        <v>486</v>
      </c>
      <c r="F3324" s="61">
        <v>129.19999999999999</v>
      </c>
      <c r="G3324" s="59" t="s">
        <v>39</v>
      </c>
      <c r="H3324" s="59" t="s">
        <v>4737</v>
      </c>
      <c r="I3324" s="62">
        <v>300</v>
      </c>
      <c r="J3324" s="59" t="s">
        <v>455</v>
      </c>
      <c r="K3324" s="59" t="s">
        <v>455</v>
      </c>
      <c r="L3324" s="59" t="s">
        <v>473</v>
      </c>
      <c r="M3324" s="59" t="s">
        <v>457</v>
      </c>
      <c r="N3324" s="59" t="s">
        <v>458</v>
      </c>
      <c r="O3324" s="65" t="s">
        <v>280</v>
      </c>
      <c r="P3324" s="65" t="s">
        <v>3366</v>
      </c>
      <c r="Q3324" s="45" t="s">
        <v>396</v>
      </c>
      <c r="R3324" s="32" t="s">
        <v>231</v>
      </c>
      <c r="S3324" s="45" t="s">
        <v>72</v>
      </c>
      <c r="T3324" s="42" t="str">
        <f>VLOOKUP(Tabla1[[#This Row],[AREA]],Hoja1!A:B,2,FALSE)</f>
        <v>07. Medio ambiente</v>
      </c>
      <c r="U3324" s="45" t="s">
        <v>126</v>
      </c>
      <c r="V3324" s="42" t="str">
        <f>VLOOKUP(Tabla1[[#This Row],[PROGRAMA]],Hoja1!A:B,2,FALSE)</f>
        <v>1711. Parques y jardines</v>
      </c>
      <c r="W3324" s="45">
        <v>22</v>
      </c>
      <c r="X3324" s="45">
        <v>22199</v>
      </c>
    </row>
    <row r="3325" spans="1:24" x14ac:dyDescent="0.25">
      <c r="A3325" s="58">
        <v>220260027443</v>
      </c>
      <c r="B3325" s="59" t="s">
        <v>485</v>
      </c>
      <c r="C3325" s="60">
        <v>46197</v>
      </c>
      <c r="D3325" s="58">
        <v>22026001980</v>
      </c>
      <c r="E3325" s="59" t="s">
        <v>870</v>
      </c>
      <c r="F3325" s="61">
        <v>370.51</v>
      </c>
      <c r="G3325" s="59" t="s">
        <v>39</v>
      </c>
      <c r="H3325" s="59" t="s">
        <v>4738</v>
      </c>
      <c r="I3325" s="62">
        <v>300</v>
      </c>
      <c r="J3325" s="59" t="s">
        <v>455</v>
      </c>
      <c r="K3325" s="59" t="s">
        <v>455</v>
      </c>
      <c r="L3325" s="59" t="s">
        <v>473</v>
      </c>
      <c r="M3325" s="59" t="s">
        <v>457</v>
      </c>
      <c r="N3325" s="59" t="s">
        <v>458</v>
      </c>
      <c r="O3325" s="65" t="s">
        <v>280</v>
      </c>
      <c r="P3325" s="65" t="s">
        <v>3366</v>
      </c>
      <c r="Q3325" s="45" t="s">
        <v>396</v>
      </c>
      <c r="R3325" s="32" t="s">
        <v>231</v>
      </c>
      <c r="S3325" s="45" t="s">
        <v>262</v>
      </c>
      <c r="T3325" s="42" t="str">
        <f>VLOOKUP(Tabla1[[#This Row],[AREA]],Hoja1!A:B,2,FALSE)</f>
        <v>11. Salud pública y seguridad ciudadana</v>
      </c>
      <c r="U3325" s="45" t="s">
        <v>141</v>
      </c>
      <c r="V3325" s="42" t="str">
        <f>VLOOKUP(Tabla1[[#This Row],[PROGRAMA]],Hoja1!A:B,2,FALSE)</f>
        <v>3111. Protección de la salubridad pública</v>
      </c>
      <c r="W3325" s="45">
        <v>22</v>
      </c>
      <c r="X3325" s="45">
        <v>22199</v>
      </c>
    </row>
    <row r="3326" spans="1:24" x14ac:dyDescent="0.25">
      <c r="A3326" s="58">
        <v>220260027463</v>
      </c>
      <c r="B3326" s="59" t="s">
        <v>485</v>
      </c>
      <c r="C3326" s="60">
        <v>46197</v>
      </c>
      <c r="D3326" s="58">
        <v>22026000419</v>
      </c>
      <c r="E3326" s="59" t="s">
        <v>630</v>
      </c>
      <c r="F3326" s="61">
        <v>50.98</v>
      </c>
      <c r="G3326" s="59" t="s">
        <v>39</v>
      </c>
      <c r="H3326" s="59" t="s">
        <v>4544</v>
      </c>
      <c r="I3326" s="62">
        <v>300</v>
      </c>
      <c r="J3326" s="59" t="s">
        <v>455</v>
      </c>
      <c r="K3326" s="59" t="s">
        <v>455</v>
      </c>
      <c r="L3326" s="59" t="s">
        <v>473</v>
      </c>
      <c r="M3326" s="59" t="s">
        <v>457</v>
      </c>
      <c r="N3326" s="59" t="s">
        <v>458</v>
      </c>
      <c r="O3326" s="65" t="s">
        <v>280</v>
      </c>
      <c r="P3326" s="65" t="s">
        <v>3366</v>
      </c>
      <c r="Q3326" s="45" t="s">
        <v>396</v>
      </c>
      <c r="R3326" s="32" t="s">
        <v>231</v>
      </c>
      <c r="S3326" s="45" t="s">
        <v>262</v>
      </c>
      <c r="T3326" s="42" t="str">
        <f>VLOOKUP(Tabla1[[#This Row],[AREA]],Hoja1!A:B,2,FALSE)</f>
        <v>11. Salud pública y seguridad ciudadana</v>
      </c>
      <c r="U3326" s="45" t="s">
        <v>118</v>
      </c>
      <c r="V3326" s="42" t="str">
        <f>VLOOKUP(Tabla1[[#This Row],[PROGRAMA]],Hoja1!A:B,2,FALSE)</f>
        <v>1621. Recogida de residuos</v>
      </c>
      <c r="W3326" s="45">
        <v>22</v>
      </c>
      <c r="X3326" s="45">
        <v>22104</v>
      </c>
    </row>
    <row r="3327" spans="1:24" x14ac:dyDescent="0.25">
      <c r="A3327" s="58">
        <v>220260027507</v>
      </c>
      <c r="B3327" s="59" t="s">
        <v>485</v>
      </c>
      <c r="C3327" s="60">
        <v>46197</v>
      </c>
      <c r="D3327" s="58">
        <v>22026000427</v>
      </c>
      <c r="E3327" s="59" t="s">
        <v>992</v>
      </c>
      <c r="F3327" s="61">
        <v>542.76</v>
      </c>
      <c r="G3327" s="59" t="s">
        <v>39</v>
      </c>
      <c r="H3327" s="59" t="s">
        <v>3729</v>
      </c>
      <c r="I3327" s="62">
        <v>300</v>
      </c>
      <c r="J3327" s="59" t="s">
        <v>455</v>
      </c>
      <c r="K3327" s="59" t="s">
        <v>455</v>
      </c>
      <c r="L3327" s="59" t="s">
        <v>473</v>
      </c>
      <c r="M3327" s="59" t="s">
        <v>457</v>
      </c>
      <c r="N3327" s="59" t="s">
        <v>458</v>
      </c>
      <c r="O3327" s="65" t="s">
        <v>280</v>
      </c>
      <c r="P3327" s="65" t="s">
        <v>3366</v>
      </c>
      <c r="Q3327" s="45" t="s">
        <v>396</v>
      </c>
      <c r="R3327" s="32" t="s">
        <v>231</v>
      </c>
      <c r="S3327" s="45" t="s">
        <v>262</v>
      </c>
      <c r="T3327" s="42" t="str">
        <f>VLOOKUP(Tabla1[[#This Row],[AREA]],Hoja1!A:B,2,FALSE)</f>
        <v>11. Salud pública y seguridad ciudadana</v>
      </c>
      <c r="U3327" s="45" t="s">
        <v>121</v>
      </c>
      <c r="V3327" s="42" t="str">
        <f>VLOOKUP(Tabla1[[#This Row],[PROGRAMA]],Hoja1!A:B,2,FALSE)</f>
        <v>1631. Limpieza viaria</v>
      </c>
      <c r="W3327" s="45">
        <v>22</v>
      </c>
      <c r="X3327" s="45">
        <v>22199</v>
      </c>
    </row>
    <row r="3328" spans="1:24" x14ac:dyDescent="0.25">
      <c r="A3328" s="58">
        <v>220260026979</v>
      </c>
      <c r="B3328" s="59" t="s">
        <v>451</v>
      </c>
      <c r="C3328" s="60">
        <v>46196</v>
      </c>
      <c r="D3328" s="58">
        <v>22026004600</v>
      </c>
      <c r="E3328" s="59" t="s">
        <v>665</v>
      </c>
      <c r="F3328" s="61">
        <v>9559</v>
      </c>
      <c r="G3328" s="59" t="s">
        <v>4739</v>
      </c>
      <c r="H3328" s="59" t="s">
        <v>4740</v>
      </c>
      <c r="I3328" s="62">
        <v>220</v>
      </c>
      <c r="J3328" s="59" t="s">
        <v>455</v>
      </c>
      <c r="K3328" s="59" t="s">
        <v>455</v>
      </c>
      <c r="L3328" s="59" t="s">
        <v>456</v>
      </c>
      <c r="M3328" s="59" t="s">
        <v>467</v>
      </c>
      <c r="N3328" s="59" t="s">
        <v>468</v>
      </c>
      <c r="O3328" s="65" t="s">
        <v>281</v>
      </c>
      <c r="P3328" s="65" t="s">
        <v>3366</v>
      </c>
      <c r="Q3328" s="45" t="s">
        <v>396</v>
      </c>
      <c r="R3328" s="32" t="s">
        <v>231</v>
      </c>
      <c r="S3328" s="45" t="s">
        <v>66</v>
      </c>
      <c r="T3328" s="42" t="str">
        <f>VLOOKUP(Tabla1[[#This Row],[AREA]],Hoja1!A:B,2,FALSE)</f>
        <v>01. Alcaldía</v>
      </c>
      <c r="U3328" s="45" t="s">
        <v>265</v>
      </c>
      <c r="V3328" s="42" t="str">
        <f>VLOOKUP(Tabla1[[#This Row],[PROGRAMA]],Hoja1!A:B,2,FALSE)</f>
        <v>4331. Desarrollo empresarial</v>
      </c>
      <c r="W3328" s="45">
        <v>22</v>
      </c>
      <c r="X3328" s="45">
        <v>22799</v>
      </c>
    </row>
    <row r="3329" spans="1:24" x14ac:dyDescent="0.25">
      <c r="A3329" s="58">
        <v>220260026959</v>
      </c>
      <c r="B3329" s="59" t="s">
        <v>451</v>
      </c>
      <c r="C3329" s="60">
        <v>46196</v>
      </c>
      <c r="D3329" s="58">
        <v>22026004166</v>
      </c>
      <c r="E3329" s="59" t="s">
        <v>559</v>
      </c>
      <c r="F3329" s="61">
        <v>9500</v>
      </c>
      <c r="G3329" s="59" t="s">
        <v>1179</v>
      </c>
      <c r="H3329" s="59" t="s">
        <v>4741</v>
      </c>
      <c r="I3329" s="62">
        <v>220</v>
      </c>
      <c r="J3329" s="59" t="s">
        <v>1181</v>
      </c>
      <c r="K3329" s="59" t="s">
        <v>1182</v>
      </c>
      <c r="L3329" s="59" t="s">
        <v>456</v>
      </c>
      <c r="M3329" s="59" t="s">
        <v>457</v>
      </c>
      <c r="N3329" s="59" t="s">
        <v>458</v>
      </c>
      <c r="O3329" s="65" t="s">
        <v>276</v>
      </c>
      <c r="P3329" s="65" t="s">
        <v>3366</v>
      </c>
      <c r="Q3329" s="45" t="s">
        <v>396</v>
      </c>
      <c r="R3329" s="32" t="s">
        <v>231</v>
      </c>
      <c r="S3329" s="45" t="s">
        <v>75</v>
      </c>
      <c r="T3329" s="42" t="str">
        <f>VLOOKUP(Tabla1[[#This Row],[AREA]],Hoja1!A:B,2,FALSE)</f>
        <v>10. Personas mayores, familia y servicios sociales</v>
      </c>
      <c r="U3329" s="45" t="s">
        <v>136</v>
      </c>
      <c r="V3329" s="42" t="str">
        <f>VLOOKUP(Tabla1[[#This Row],[PROGRAMA]],Hoja1!A:B,2,FALSE)</f>
        <v>2315. Políticas de Igualdad e infancia</v>
      </c>
      <c r="W3329" s="45">
        <v>22</v>
      </c>
      <c r="X3329" s="45">
        <v>22799</v>
      </c>
    </row>
    <row r="3330" spans="1:24" x14ac:dyDescent="0.25">
      <c r="A3330" s="58">
        <v>220260026505</v>
      </c>
      <c r="B3330" s="59" t="s">
        <v>451</v>
      </c>
      <c r="C3330" s="60">
        <v>46196</v>
      </c>
      <c r="D3330" s="58">
        <v>22026004739</v>
      </c>
      <c r="E3330" s="59" t="s">
        <v>615</v>
      </c>
      <c r="F3330" s="61">
        <v>7199.5</v>
      </c>
      <c r="G3330" s="59" t="s">
        <v>4742</v>
      </c>
      <c r="H3330" s="59" t="s">
        <v>4743</v>
      </c>
      <c r="I3330" s="62">
        <v>220</v>
      </c>
      <c r="J3330" s="59" t="s">
        <v>1411</v>
      </c>
      <c r="K3330" s="59" t="s">
        <v>455</v>
      </c>
      <c r="L3330" s="59" t="s">
        <v>473</v>
      </c>
      <c r="M3330" s="59" t="s">
        <v>467</v>
      </c>
      <c r="N3330" s="59" t="s">
        <v>468</v>
      </c>
      <c r="O3330" s="65" t="s">
        <v>281</v>
      </c>
      <c r="P3330" s="65" t="s">
        <v>3366</v>
      </c>
      <c r="Q3330" s="45" t="s">
        <v>396</v>
      </c>
      <c r="R3330" s="32" t="s">
        <v>231</v>
      </c>
      <c r="S3330" s="45" t="s">
        <v>71</v>
      </c>
      <c r="T3330" s="42" t="str">
        <f>VLOOKUP(Tabla1[[#This Row],[AREA]],Hoja1!A:B,2,FALSE)</f>
        <v>06. Educación y cultura</v>
      </c>
      <c r="U3330" s="45" t="s">
        <v>147</v>
      </c>
      <c r="V3330" s="42" t="str">
        <f>VLOOKUP(Tabla1[[#This Row],[PROGRAMA]],Hoja1!A:B,2,FALSE)</f>
        <v>3232. Conservación y mantenimiento centros educación infantil y primaria</v>
      </c>
      <c r="W3330" s="45">
        <v>21</v>
      </c>
      <c r="X3330" s="45">
        <v>213</v>
      </c>
    </row>
    <row r="3331" spans="1:24" x14ac:dyDescent="0.25">
      <c r="A3331" s="58">
        <v>220260025287</v>
      </c>
      <c r="B3331" s="59" t="s">
        <v>485</v>
      </c>
      <c r="C3331" s="60">
        <v>46190</v>
      </c>
      <c r="D3331" s="58">
        <v>22026003312</v>
      </c>
      <c r="E3331" s="59" t="s">
        <v>4744</v>
      </c>
      <c r="F3331" s="61">
        <v>680000</v>
      </c>
      <c r="G3331" s="59" t="s">
        <v>4745</v>
      </c>
      <c r="H3331" s="59" t="s">
        <v>4746</v>
      </c>
      <c r="I3331" s="62">
        <v>300</v>
      </c>
      <c r="J3331" s="59" t="s">
        <v>1239</v>
      </c>
      <c r="K3331" s="59" t="s">
        <v>1239</v>
      </c>
      <c r="L3331" s="59" t="s">
        <v>644</v>
      </c>
      <c r="M3331" s="59" t="s">
        <v>457</v>
      </c>
      <c r="N3331" s="59" t="s">
        <v>458</v>
      </c>
      <c r="O3331" s="65" t="s">
        <v>276</v>
      </c>
      <c r="P3331" s="65" t="s">
        <v>3366</v>
      </c>
      <c r="Q3331" s="45" t="s">
        <v>397</v>
      </c>
      <c r="R3331" s="32" t="s">
        <v>232</v>
      </c>
      <c r="S3331" s="45" t="s">
        <v>68</v>
      </c>
      <c r="T3331" s="42" t="str">
        <f>VLOOKUP(Tabla1[[#This Row],[AREA]],Hoja1!A:B,2,FALSE)</f>
        <v>02. Urbanismo y vivienda</v>
      </c>
      <c r="U3331" s="45" t="s">
        <v>115</v>
      </c>
      <c r="V3331" s="42" t="str">
        <f>VLOOKUP(Tabla1[[#This Row],[PROGRAMA]],Hoja1!A:B,2,FALSE)</f>
        <v>1511. Planficación y gestión del urbanismo</v>
      </c>
      <c r="W3331" s="45">
        <v>61</v>
      </c>
      <c r="X3331" s="45">
        <v>619</v>
      </c>
    </row>
    <row r="3332" spans="1:24" x14ac:dyDescent="0.25">
      <c r="A3332" s="58">
        <v>220260025287</v>
      </c>
      <c r="B3332" s="59" t="s">
        <v>485</v>
      </c>
      <c r="C3332" s="60">
        <v>46190</v>
      </c>
      <c r="D3332" s="58">
        <v>22026003313</v>
      </c>
      <c r="E3332" s="59" t="s">
        <v>4744</v>
      </c>
      <c r="F3332" s="61">
        <v>36060.910000000003</v>
      </c>
      <c r="G3332" s="59" t="s">
        <v>4745</v>
      </c>
      <c r="H3332" s="59" t="s">
        <v>4746</v>
      </c>
      <c r="I3332" s="62">
        <v>300</v>
      </c>
      <c r="J3332" s="59" t="s">
        <v>1239</v>
      </c>
      <c r="K3332" s="59" t="s">
        <v>1239</v>
      </c>
      <c r="L3332" s="59" t="s">
        <v>644</v>
      </c>
      <c r="M3332" s="59" t="s">
        <v>457</v>
      </c>
      <c r="N3332" s="59" t="s">
        <v>458</v>
      </c>
      <c r="O3332" s="65" t="s">
        <v>276</v>
      </c>
      <c r="P3332" s="65" t="s">
        <v>3366</v>
      </c>
      <c r="Q3332" s="45" t="s">
        <v>397</v>
      </c>
      <c r="R3332" s="32" t="s">
        <v>232</v>
      </c>
      <c r="S3332" s="45" t="s">
        <v>68</v>
      </c>
      <c r="T3332" s="42" t="str">
        <f>VLOOKUP(Tabla1[[#This Row],[AREA]],Hoja1!A:B,2,FALSE)</f>
        <v>02. Urbanismo y vivienda</v>
      </c>
      <c r="U3332" s="45" t="s">
        <v>115</v>
      </c>
      <c r="V3332" s="42" t="str">
        <f>VLOOKUP(Tabla1[[#This Row],[PROGRAMA]],Hoja1!A:B,2,FALSE)</f>
        <v>1511. Planficación y gestión del urbanismo</v>
      </c>
      <c r="W3332" s="45">
        <v>61</v>
      </c>
      <c r="X3332" s="45">
        <v>619</v>
      </c>
    </row>
    <row r="3333" spans="1:24" x14ac:dyDescent="0.25">
      <c r="A3333" s="58">
        <v>220260025287</v>
      </c>
      <c r="B3333" s="59" t="s">
        <v>485</v>
      </c>
      <c r="C3333" s="60">
        <v>46190</v>
      </c>
      <c r="D3333" s="58">
        <v>22026003314</v>
      </c>
      <c r="E3333" s="59" t="s">
        <v>4744</v>
      </c>
      <c r="F3333" s="61">
        <v>137723.56</v>
      </c>
      <c r="G3333" s="59" t="s">
        <v>4745</v>
      </c>
      <c r="H3333" s="59" t="s">
        <v>4746</v>
      </c>
      <c r="I3333" s="62">
        <v>300</v>
      </c>
      <c r="J3333" s="59" t="s">
        <v>1239</v>
      </c>
      <c r="K3333" s="59" t="s">
        <v>1239</v>
      </c>
      <c r="L3333" s="59" t="s">
        <v>644</v>
      </c>
      <c r="M3333" s="59" t="s">
        <v>457</v>
      </c>
      <c r="N3333" s="59" t="s">
        <v>458</v>
      </c>
      <c r="O3333" s="65" t="s">
        <v>276</v>
      </c>
      <c r="P3333" s="65" t="s">
        <v>3366</v>
      </c>
      <c r="Q3333" s="45" t="s">
        <v>397</v>
      </c>
      <c r="R3333" s="32" t="s">
        <v>232</v>
      </c>
      <c r="S3333" s="45" t="s">
        <v>68</v>
      </c>
      <c r="T3333" s="42" t="str">
        <f>VLOOKUP(Tabla1[[#This Row],[AREA]],Hoja1!A:B,2,FALSE)</f>
        <v>02. Urbanismo y vivienda</v>
      </c>
      <c r="U3333" s="45" t="s">
        <v>115</v>
      </c>
      <c r="V3333" s="42" t="str">
        <f>VLOOKUP(Tabla1[[#This Row],[PROGRAMA]],Hoja1!A:B,2,FALSE)</f>
        <v>1511. Planficación y gestión del urbanismo</v>
      </c>
      <c r="W3333" s="45">
        <v>61</v>
      </c>
      <c r="X3333" s="45">
        <v>619</v>
      </c>
    </row>
    <row r="3334" spans="1:24" x14ac:dyDescent="0.25">
      <c r="A3334" s="58">
        <v>220260026506</v>
      </c>
      <c r="B3334" s="59" t="s">
        <v>451</v>
      </c>
      <c r="C3334" s="60">
        <v>46196</v>
      </c>
      <c r="D3334" s="58">
        <v>22026004741</v>
      </c>
      <c r="E3334" s="59" t="s">
        <v>665</v>
      </c>
      <c r="F3334" s="61">
        <v>6521.9</v>
      </c>
      <c r="G3334" s="59" t="s">
        <v>4747</v>
      </c>
      <c r="H3334" s="59" t="s">
        <v>4748</v>
      </c>
      <c r="I3334" s="62">
        <v>220</v>
      </c>
      <c r="J3334" s="59" t="s">
        <v>455</v>
      </c>
      <c r="K3334" s="59" t="s">
        <v>455</v>
      </c>
      <c r="L3334" s="59" t="s">
        <v>456</v>
      </c>
      <c r="M3334" s="59" t="s">
        <v>467</v>
      </c>
      <c r="N3334" s="59" t="s">
        <v>468</v>
      </c>
      <c r="O3334" s="65" t="s">
        <v>281</v>
      </c>
      <c r="P3334" s="65" t="s">
        <v>3366</v>
      </c>
      <c r="Q3334" s="45" t="s">
        <v>396</v>
      </c>
      <c r="R3334" s="32" t="s">
        <v>231</v>
      </c>
      <c r="S3334" s="45" t="s">
        <v>66</v>
      </c>
      <c r="T3334" s="42" t="str">
        <f>VLOOKUP(Tabla1[[#This Row],[AREA]],Hoja1!A:B,2,FALSE)</f>
        <v>01. Alcaldía</v>
      </c>
      <c r="U3334" s="45" t="s">
        <v>265</v>
      </c>
      <c r="V3334" s="42" t="str">
        <f>VLOOKUP(Tabla1[[#This Row],[PROGRAMA]],Hoja1!A:B,2,FALSE)</f>
        <v>4331. Desarrollo empresarial</v>
      </c>
      <c r="W3334" s="45">
        <v>22</v>
      </c>
      <c r="X3334" s="45">
        <v>22799</v>
      </c>
    </row>
    <row r="3335" spans="1:24" x14ac:dyDescent="0.25">
      <c r="A3335" s="58">
        <v>220260027505</v>
      </c>
      <c r="B3335" s="59" t="s">
        <v>485</v>
      </c>
      <c r="C3335" s="60">
        <v>46197</v>
      </c>
      <c r="D3335" s="58">
        <v>22026002240</v>
      </c>
      <c r="E3335" s="59" t="s">
        <v>2611</v>
      </c>
      <c r="F3335" s="61">
        <v>1241.25</v>
      </c>
      <c r="G3335" s="59" t="s">
        <v>2456</v>
      </c>
      <c r="H3335" s="59" t="s">
        <v>4749</v>
      </c>
      <c r="I3335" s="62">
        <v>300</v>
      </c>
      <c r="J3335" s="59" t="s">
        <v>455</v>
      </c>
      <c r="K3335" s="59" t="s">
        <v>455</v>
      </c>
      <c r="L3335" s="59" t="s">
        <v>456</v>
      </c>
      <c r="M3335" s="59" t="s">
        <v>457</v>
      </c>
      <c r="N3335" s="59" t="s">
        <v>458</v>
      </c>
      <c r="O3335" s="65" t="s">
        <v>280</v>
      </c>
      <c r="P3335" s="65" t="s">
        <v>3366</v>
      </c>
      <c r="Q3335" s="45" t="s">
        <v>396</v>
      </c>
      <c r="R3335" s="32" t="s">
        <v>231</v>
      </c>
      <c r="S3335" s="45" t="s">
        <v>262</v>
      </c>
      <c r="T3335" s="42" t="str">
        <f>VLOOKUP(Tabla1[[#This Row],[AREA]],Hoja1!A:B,2,FALSE)</f>
        <v>11. Salud pública y seguridad ciudadana</v>
      </c>
      <c r="U3335" s="45" t="s">
        <v>106</v>
      </c>
      <c r="V3335" s="42" t="str">
        <f>VLOOKUP(Tabla1[[#This Row],[PROGRAMA]],Hoja1!A:B,2,FALSE)</f>
        <v>1321. Policía municipal</v>
      </c>
      <c r="W3335" s="45">
        <v>21</v>
      </c>
      <c r="X3335" s="45">
        <v>214</v>
      </c>
    </row>
    <row r="3336" spans="1:24" x14ac:dyDescent="0.25">
      <c r="A3336" s="58">
        <v>220260025264</v>
      </c>
      <c r="B3336" s="59" t="s">
        <v>451</v>
      </c>
      <c r="C3336" s="60">
        <v>46190</v>
      </c>
      <c r="D3336" s="58">
        <v>22026004568</v>
      </c>
      <c r="E3336" s="59" t="s">
        <v>672</v>
      </c>
      <c r="F3336" s="61">
        <v>5019.7</v>
      </c>
      <c r="G3336" s="59" t="s">
        <v>34</v>
      </c>
      <c r="H3336" s="59" t="s">
        <v>4750</v>
      </c>
      <c r="I3336" s="62">
        <v>220</v>
      </c>
      <c r="J3336" s="59" t="s">
        <v>455</v>
      </c>
      <c r="K3336" s="59" t="s">
        <v>455</v>
      </c>
      <c r="L3336" s="59" t="s">
        <v>456</v>
      </c>
      <c r="M3336" s="59" t="s">
        <v>467</v>
      </c>
      <c r="N3336" s="59" t="s">
        <v>468</v>
      </c>
      <c r="O3336" s="65" t="s">
        <v>281</v>
      </c>
      <c r="P3336" s="65" t="s">
        <v>3366</v>
      </c>
      <c r="Q3336" s="45" t="s">
        <v>396</v>
      </c>
      <c r="R3336" s="32" t="s">
        <v>231</v>
      </c>
      <c r="S3336" s="45" t="s">
        <v>69</v>
      </c>
      <c r="T3336" s="42" t="str">
        <f>VLOOKUP(Tabla1[[#This Row],[AREA]],Hoja1!A:B,2,FALSE)</f>
        <v>03. Participación ciudadana y deportes</v>
      </c>
      <c r="U3336" s="45" t="s">
        <v>192</v>
      </c>
      <c r="V3336" s="42" t="str">
        <f>VLOOKUP(Tabla1[[#This Row],[PROGRAMA]],Hoja1!A:B,2,FALSE)</f>
        <v>9241. Participación ciudadana</v>
      </c>
      <c r="W3336" s="45">
        <v>22</v>
      </c>
      <c r="X3336" s="45">
        <v>22700</v>
      </c>
    </row>
    <row r="3337" spans="1:24" x14ac:dyDescent="0.25">
      <c r="A3337" s="58">
        <v>220260025272</v>
      </c>
      <c r="B3337" s="59" t="s">
        <v>451</v>
      </c>
      <c r="C3337" s="60">
        <v>46190</v>
      </c>
      <c r="D3337" s="58">
        <v>22026004632</v>
      </c>
      <c r="E3337" s="59" t="s">
        <v>665</v>
      </c>
      <c r="F3337" s="61">
        <v>4785.55</v>
      </c>
      <c r="G3337" s="59" t="s">
        <v>4751</v>
      </c>
      <c r="H3337" s="59" t="s">
        <v>4752</v>
      </c>
      <c r="I3337" s="62">
        <v>220</v>
      </c>
      <c r="J3337" s="59" t="s">
        <v>494</v>
      </c>
      <c r="K3337" s="59" t="s">
        <v>494</v>
      </c>
      <c r="L3337" s="59" t="s">
        <v>473</v>
      </c>
      <c r="M3337" s="59" t="s">
        <v>467</v>
      </c>
      <c r="N3337" s="59" t="s">
        <v>468</v>
      </c>
      <c r="O3337" s="65" t="s">
        <v>281</v>
      </c>
      <c r="P3337" s="65" t="s">
        <v>3366</v>
      </c>
      <c r="Q3337" s="45" t="s">
        <v>396</v>
      </c>
      <c r="R3337" s="32" t="s">
        <v>231</v>
      </c>
      <c r="S3337" s="45" t="s">
        <v>66</v>
      </c>
      <c r="T3337" s="42" t="str">
        <f>VLOOKUP(Tabla1[[#This Row],[AREA]],Hoja1!A:B,2,FALSE)</f>
        <v>01. Alcaldía</v>
      </c>
      <c r="U3337" s="45" t="s">
        <v>265</v>
      </c>
      <c r="V3337" s="42" t="str">
        <f>VLOOKUP(Tabla1[[#This Row],[PROGRAMA]],Hoja1!A:B,2,FALSE)</f>
        <v>4331. Desarrollo empresarial</v>
      </c>
      <c r="W3337" s="45">
        <v>22</v>
      </c>
      <c r="X3337" s="45">
        <v>22799</v>
      </c>
    </row>
    <row r="3338" spans="1:24" x14ac:dyDescent="0.25">
      <c r="A3338" s="58">
        <v>220260025547</v>
      </c>
      <c r="B3338" s="59" t="s">
        <v>485</v>
      </c>
      <c r="C3338" s="60">
        <v>46191</v>
      </c>
      <c r="D3338" s="58">
        <v>22026002122</v>
      </c>
      <c r="E3338" s="59" t="s">
        <v>847</v>
      </c>
      <c r="F3338" s="61">
        <v>929.78</v>
      </c>
      <c r="G3338" s="59" t="s">
        <v>1200</v>
      </c>
      <c r="H3338" s="59" t="s">
        <v>4753</v>
      </c>
      <c r="I3338" s="62">
        <v>300</v>
      </c>
      <c r="J3338" s="59" t="s">
        <v>455</v>
      </c>
      <c r="K3338" s="59" t="s">
        <v>455</v>
      </c>
      <c r="L3338" s="59" t="s">
        <v>473</v>
      </c>
      <c r="M3338" s="59" t="s">
        <v>457</v>
      </c>
      <c r="N3338" s="59" t="s">
        <v>458</v>
      </c>
      <c r="O3338" s="65" t="s">
        <v>280</v>
      </c>
      <c r="P3338" s="65" t="s">
        <v>3366</v>
      </c>
      <c r="Q3338" s="45" t="s">
        <v>396</v>
      </c>
      <c r="R3338" s="32" t="s">
        <v>231</v>
      </c>
      <c r="S3338" s="45" t="s">
        <v>73</v>
      </c>
      <c r="T3338" s="42" t="str">
        <f>VLOOKUP(Tabla1[[#This Row],[AREA]],Hoja1!A:B,2,FALSE)</f>
        <v>08. Tráfico y movilidad</v>
      </c>
      <c r="U3338" s="45" t="s">
        <v>117</v>
      </c>
      <c r="V3338" s="42" t="str">
        <f>VLOOKUP(Tabla1[[#This Row],[PROGRAMA]],Hoja1!A:B,2,FALSE)</f>
        <v>1532. Pavimentación vias públicas y otros servicios urbanísticos</v>
      </c>
      <c r="W3338" s="45">
        <v>21</v>
      </c>
      <c r="X3338" s="45">
        <v>210</v>
      </c>
    </row>
    <row r="3339" spans="1:24" x14ac:dyDescent="0.25">
      <c r="A3339" s="58">
        <v>220260025737</v>
      </c>
      <c r="B3339" s="59" t="s">
        <v>485</v>
      </c>
      <c r="C3339" s="60">
        <v>46192</v>
      </c>
      <c r="D3339" s="58">
        <v>22026000943</v>
      </c>
      <c r="E3339" s="59" t="s">
        <v>507</v>
      </c>
      <c r="F3339" s="61">
        <v>116.17</v>
      </c>
      <c r="G3339" s="59" t="s">
        <v>1200</v>
      </c>
      <c r="H3339" s="59" t="s">
        <v>2765</v>
      </c>
      <c r="I3339" s="62">
        <v>300</v>
      </c>
      <c r="J3339" s="59" t="s">
        <v>455</v>
      </c>
      <c r="K3339" s="59" t="s">
        <v>455</v>
      </c>
      <c r="L3339" s="59" t="s">
        <v>473</v>
      </c>
      <c r="M3339" s="59" t="s">
        <v>457</v>
      </c>
      <c r="N3339" s="59" t="s">
        <v>458</v>
      </c>
      <c r="O3339" s="65" t="s">
        <v>280</v>
      </c>
      <c r="P3339" s="65" t="s">
        <v>3366</v>
      </c>
      <c r="Q3339" s="45" t="s">
        <v>396</v>
      </c>
      <c r="R3339" s="32" t="s">
        <v>231</v>
      </c>
      <c r="S3339" s="45" t="s">
        <v>71</v>
      </c>
      <c r="T3339" s="42" t="str">
        <f>VLOOKUP(Tabla1[[#This Row],[AREA]],Hoja1!A:B,2,FALSE)</f>
        <v>06. Educación y cultura</v>
      </c>
      <c r="U3339" s="45" t="s">
        <v>147</v>
      </c>
      <c r="V3339" s="42" t="str">
        <f>VLOOKUP(Tabla1[[#This Row],[PROGRAMA]],Hoja1!A:B,2,FALSE)</f>
        <v>3232. Conservación y mantenimiento centros educación infantil y primaria</v>
      </c>
      <c r="W3339" s="45">
        <v>21</v>
      </c>
      <c r="X3339" s="45">
        <v>212</v>
      </c>
    </row>
    <row r="3340" spans="1:24" x14ac:dyDescent="0.25">
      <c r="A3340" s="58">
        <v>220260025255</v>
      </c>
      <c r="B3340" s="59" t="s">
        <v>451</v>
      </c>
      <c r="C3340" s="60">
        <v>46190</v>
      </c>
      <c r="D3340" s="58">
        <v>22026004466</v>
      </c>
      <c r="E3340" s="59" t="s">
        <v>535</v>
      </c>
      <c r="F3340" s="61">
        <v>4113.1000000000004</v>
      </c>
      <c r="G3340" s="59" t="s">
        <v>4754</v>
      </c>
      <c r="H3340" s="59" t="s">
        <v>4755</v>
      </c>
      <c r="I3340" s="62">
        <v>220</v>
      </c>
      <c r="J3340" s="59" t="s">
        <v>1635</v>
      </c>
      <c r="K3340" s="59" t="s">
        <v>455</v>
      </c>
      <c r="L3340" s="59" t="s">
        <v>456</v>
      </c>
      <c r="M3340" s="59" t="s">
        <v>467</v>
      </c>
      <c r="N3340" s="59" t="s">
        <v>468</v>
      </c>
      <c r="O3340" s="65" t="s">
        <v>281</v>
      </c>
      <c r="P3340" s="65" t="s">
        <v>3366</v>
      </c>
      <c r="Q3340" s="45" t="s">
        <v>396</v>
      </c>
      <c r="R3340" s="32" t="s">
        <v>231</v>
      </c>
      <c r="S3340" s="45" t="s">
        <v>69</v>
      </c>
      <c r="T3340" s="42" t="str">
        <f>VLOOKUP(Tabla1[[#This Row],[AREA]],Hoja1!A:B,2,FALSE)</f>
        <v>03. Participación ciudadana y deportes</v>
      </c>
      <c r="U3340" s="45" t="s">
        <v>192</v>
      </c>
      <c r="V3340" s="42" t="str">
        <f>VLOOKUP(Tabla1[[#This Row],[PROGRAMA]],Hoja1!A:B,2,FALSE)</f>
        <v>9241. Participación ciudadana</v>
      </c>
      <c r="W3340" s="45">
        <v>21</v>
      </c>
      <c r="X3340" s="45">
        <v>212</v>
      </c>
    </row>
    <row r="3341" spans="1:24" x14ac:dyDescent="0.25">
      <c r="A3341" s="58">
        <v>220260027487</v>
      </c>
      <c r="B3341" s="59" t="s">
        <v>485</v>
      </c>
      <c r="C3341" s="60">
        <v>46197</v>
      </c>
      <c r="D3341" s="58">
        <v>22026004158</v>
      </c>
      <c r="E3341" s="59" t="s">
        <v>1128</v>
      </c>
      <c r="F3341" s="61">
        <v>43.56</v>
      </c>
      <c r="G3341" s="59" t="s">
        <v>1200</v>
      </c>
      <c r="H3341" s="59" t="s">
        <v>4756</v>
      </c>
      <c r="I3341" s="62">
        <v>300</v>
      </c>
      <c r="J3341" s="59" t="s">
        <v>455</v>
      </c>
      <c r="K3341" s="59" t="s">
        <v>455</v>
      </c>
      <c r="L3341" s="59" t="s">
        <v>473</v>
      </c>
      <c r="M3341" s="59" t="s">
        <v>457</v>
      </c>
      <c r="N3341" s="59" t="s">
        <v>458</v>
      </c>
      <c r="O3341" s="65" t="s">
        <v>280</v>
      </c>
      <c r="P3341" s="65" t="s">
        <v>3366</v>
      </c>
      <c r="Q3341" s="45" t="s">
        <v>396</v>
      </c>
      <c r="R3341" s="32" t="s">
        <v>231</v>
      </c>
      <c r="S3341" s="45" t="s">
        <v>70</v>
      </c>
      <c r="T3341" s="42" t="str">
        <f>VLOOKUP(Tabla1[[#This Row],[AREA]],Hoja1!A:B,2,FALSE)</f>
        <v>04. Hacienda, personal y modernización administrativa</v>
      </c>
      <c r="U3341" s="45" t="s">
        <v>143</v>
      </c>
      <c r="V3341" s="42" t="str">
        <f>VLOOKUP(Tabla1[[#This Row],[PROGRAMA]],Hoja1!A:B,2,FALSE)</f>
        <v>3121. Prevención y salud laboral</v>
      </c>
      <c r="W3341" s="45">
        <v>22</v>
      </c>
      <c r="X3341" s="45">
        <v>22199</v>
      </c>
    </row>
    <row r="3342" spans="1:24" x14ac:dyDescent="0.25">
      <c r="A3342" s="58">
        <v>220260027499</v>
      </c>
      <c r="B3342" s="59" t="s">
        <v>485</v>
      </c>
      <c r="C3342" s="60">
        <v>46197</v>
      </c>
      <c r="D3342" s="58">
        <v>22026000943</v>
      </c>
      <c r="E3342" s="59" t="s">
        <v>507</v>
      </c>
      <c r="F3342" s="61">
        <v>133.49</v>
      </c>
      <c r="G3342" s="59" t="s">
        <v>1200</v>
      </c>
      <c r="H3342" s="59" t="s">
        <v>4757</v>
      </c>
      <c r="I3342" s="62">
        <v>300</v>
      </c>
      <c r="J3342" s="59" t="s">
        <v>455</v>
      </c>
      <c r="K3342" s="59" t="s">
        <v>455</v>
      </c>
      <c r="L3342" s="59" t="s">
        <v>473</v>
      </c>
      <c r="M3342" s="59" t="s">
        <v>457</v>
      </c>
      <c r="N3342" s="59" t="s">
        <v>458</v>
      </c>
      <c r="O3342" s="65" t="s">
        <v>280</v>
      </c>
      <c r="P3342" s="65" t="s">
        <v>3366</v>
      </c>
      <c r="Q3342" s="45" t="s">
        <v>396</v>
      </c>
      <c r="R3342" s="32" t="s">
        <v>231</v>
      </c>
      <c r="S3342" s="45" t="s">
        <v>71</v>
      </c>
      <c r="T3342" s="42" t="str">
        <f>VLOOKUP(Tabla1[[#This Row],[AREA]],Hoja1!A:B,2,FALSE)</f>
        <v>06. Educación y cultura</v>
      </c>
      <c r="U3342" s="45" t="s">
        <v>147</v>
      </c>
      <c r="V3342" s="42" t="str">
        <f>VLOOKUP(Tabla1[[#This Row],[PROGRAMA]],Hoja1!A:B,2,FALSE)</f>
        <v>3232. Conservación y mantenimiento centros educación infantil y primaria</v>
      </c>
      <c r="W3342" s="45">
        <v>21</v>
      </c>
      <c r="X3342" s="45">
        <v>212</v>
      </c>
    </row>
    <row r="3343" spans="1:24" x14ac:dyDescent="0.25">
      <c r="A3343" s="58">
        <v>220260027501</v>
      </c>
      <c r="B3343" s="59" t="s">
        <v>485</v>
      </c>
      <c r="C3343" s="60">
        <v>46197</v>
      </c>
      <c r="D3343" s="58">
        <v>22026000943</v>
      </c>
      <c r="E3343" s="59" t="s">
        <v>507</v>
      </c>
      <c r="F3343" s="61">
        <v>118.58</v>
      </c>
      <c r="G3343" s="59" t="s">
        <v>1200</v>
      </c>
      <c r="H3343" s="59" t="s">
        <v>4758</v>
      </c>
      <c r="I3343" s="62">
        <v>300</v>
      </c>
      <c r="J3343" s="59" t="s">
        <v>455</v>
      </c>
      <c r="K3343" s="59" t="s">
        <v>455</v>
      </c>
      <c r="L3343" s="59" t="s">
        <v>473</v>
      </c>
      <c r="M3343" s="59" t="s">
        <v>457</v>
      </c>
      <c r="N3343" s="59" t="s">
        <v>458</v>
      </c>
      <c r="O3343" s="65" t="s">
        <v>280</v>
      </c>
      <c r="P3343" s="65" t="s">
        <v>3366</v>
      </c>
      <c r="Q3343" s="45" t="s">
        <v>396</v>
      </c>
      <c r="R3343" s="32" t="s">
        <v>231</v>
      </c>
      <c r="S3343" s="45" t="s">
        <v>71</v>
      </c>
      <c r="T3343" s="42" t="str">
        <f>VLOOKUP(Tabla1[[#This Row],[AREA]],Hoja1!A:B,2,FALSE)</f>
        <v>06. Educación y cultura</v>
      </c>
      <c r="U3343" s="45" t="s">
        <v>147</v>
      </c>
      <c r="V3343" s="42" t="str">
        <f>VLOOKUP(Tabla1[[#This Row],[PROGRAMA]],Hoja1!A:B,2,FALSE)</f>
        <v>3232. Conservación y mantenimiento centros educación infantil y primaria</v>
      </c>
      <c r="W3343" s="45">
        <v>21</v>
      </c>
      <c r="X3343" s="45">
        <v>212</v>
      </c>
    </row>
    <row r="3344" spans="1:24" x14ac:dyDescent="0.25">
      <c r="A3344" s="58">
        <v>220260027523</v>
      </c>
      <c r="B3344" s="59" t="s">
        <v>485</v>
      </c>
      <c r="C3344" s="60">
        <v>46197</v>
      </c>
      <c r="D3344" s="58">
        <v>22026000943</v>
      </c>
      <c r="E3344" s="59" t="s">
        <v>507</v>
      </c>
      <c r="F3344" s="61">
        <v>30.81</v>
      </c>
      <c r="G3344" s="59" t="s">
        <v>1200</v>
      </c>
      <c r="H3344" s="59" t="s">
        <v>2765</v>
      </c>
      <c r="I3344" s="62">
        <v>300</v>
      </c>
      <c r="J3344" s="59" t="s">
        <v>455</v>
      </c>
      <c r="K3344" s="59" t="s">
        <v>455</v>
      </c>
      <c r="L3344" s="59" t="s">
        <v>473</v>
      </c>
      <c r="M3344" s="59" t="s">
        <v>457</v>
      </c>
      <c r="N3344" s="59" t="s">
        <v>458</v>
      </c>
      <c r="O3344" s="65" t="s">
        <v>280</v>
      </c>
      <c r="P3344" s="65" t="s">
        <v>3366</v>
      </c>
      <c r="Q3344" s="45" t="s">
        <v>396</v>
      </c>
      <c r="R3344" s="32" t="s">
        <v>231</v>
      </c>
      <c r="S3344" s="45" t="s">
        <v>71</v>
      </c>
      <c r="T3344" s="42" t="str">
        <f>VLOOKUP(Tabla1[[#This Row],[AREA]],Hoja1!A:B,2,FALSE)</f>
        <v>06. Educación y cultura</v>
      </c>
      <c r="U3344" s="45" t="s">
        <v>147</v>
      </c>
      <c r="V3344" s="42" t="str">
        <f>VLOOKUP(Tabla1[[#This Row],[PROGRAMA]],Hoja1!A:B,2,FALSE)</f>
        <v>3232. Conservación y mantenimiento centros educación infantil y primaria</v>
      </c>
      <c r="W3344" s="45">
        <v>21</v>
      </c>
      <c r="X3344" s="45">
        <v>212</v>
      </c>
    </row>
    <row r="3345" spans="1:24" x14ac:dyDescent="0.25">
      <c r="A3345" s="58">
        <v>220260025260</v>
      </c>
      <c r="B3345" s="59" t="s">
        <v>451</v>
      </c>
      <c r="C3345" s="60">
        <v>46190</v>
      </c>
      <c r="D3345" s="58">
        <v>22026004498</v>
      </c>
      <c r="E3345" s="59" t="s">
        <v>665</v>
      </c>
      <c r="F3345" s="61">
        <v>3999.9</v>
      </c>
      <c r="G3345" s="59" t="s">
        <v>2372</v>
      </c>
      <c r="H3345" s="59" t="s">
        <v>4759</v>
      </c>
      <c r="I3345" s="62">
        <v>220</v>
      </c>
      <c r="J3345" s="59" t="s">
        <v>455</v>
      </c>
      <c r="K3345" s="59" t="s">
        <v>455</v>
      </c>
      <c r="L3345" s="59" t="s">
        <v>456</v>
      </c>
      <c r="M3345" s="59" t="s">
        <v>467</v>
      </c>
      <c r="N3345" s="59" t="s">
        <v>468</v>
      </c>
      <c r="O3345" s="65" t="s">
        <v>281</v>
      </c>
      <c r="P3345" s="65" t="s">
        <v>3366</v>
      </c>
      <c r="Q3345" s="45" t="s">
        <v>396</v>
      </c>
      <c r="R3345" s="32" t="s">
        <v>231</v>
      </c>
      <c r="S3345" s="45" t="s">
        <v>66</v>
      </c>
      <c r="T3345" s="42" t="str">
        <f>VLOOKUP(Tabla1[[#This Row],[AREA]],Hoja1!A:B,2,FALSE)</f>
        <v>01. Alcaldía</v>
      </c>
      <c r="U3345" s="45" t="s">
        <v>265</v>
      </c>
      <c r="V3345" s="42" t="str">
        <f>VLOOKUP(Tabla1[[#This Row],[PROGRAMA]],Hoja1!A:B,2,FALSE)</f>
        <v>4331. Desarrollo empresarial</v>
      </c>
      <c r="W3345" s="45">
        <v>22</v>
      </c>
      <c r="X3345" s="45">
        <v>22799</v>
      </c>
    </row>
    <row r="3346" spans="1:24" x14ac:dyDescent="0.25">
      <c r="A3346" s="58">
        <v>220260027277</v>
      </c>
      <c r="B3346" s="59" t="s">
        <v>451</v>
      </c>
      <c r="C3346" s="60">
        <v>46196</v>
      </c>
      <c r="D3346" s="58">
        <v>22026004358</v>
      </c>
      <c r="E3346" s="59" t="s">
        <v>559</v>
      </c>
      <c r="F3346" s="61">
        <v>3410</v>
      </c>
      <c r="G3346" s="59" t="s">
        <v>4760</v>
      </c>
      <c r="H3346" s="59" t="s">
        <v>4761</v>
      </c>
      <c r="I3346" s="62">
        <v>220</v>
      </c>
      <c r="J3346" s="59" t="s">
        <v>724</v>
      </c>
      <c r="K3346" s="59" t="s">
        <v>724</v>
      </c>
      <c r="L3346" s="59" t="s">
        <v>456</v>
      </c>
      <c r="M3346" s="59" t="s">
        <v>467</v>
      </c>
      <c r="N3346" s="59" t="s">
        <v>468</v>
      </c>
      <c r="O3346" s="65" t="s">
        <v>281</v>
      </c>
      <c r="P3346" s="65" t="s">
        <v>3366</v>
      </c>
      <c r="Q3346" s="45" t="s">
        <v>396</v>
      </c>
      <c r="R3346" s="32" t="s">
        <v>231</v>
      </c>
      <c r="S3346" s="45" t="s">
        <v>75</v>
      </c>
      <c r="T3346" s="42" t="str">
        <f>VLOOKUP(Tabla1[[#This Row],[AREA]],Hoja1!A:B,2,FALSE)</f>
        <v>10. Personas mayores, familia y servicios sociales</v>
      </c>
      <c r="U3346" s="45" t="s">
        <v>136</v>
      </c>
      <c r="V3346" s="42" t="str">
        <f>VLOOKUP(Tabla1[[#This Row],[PROGRAMA]],Hoja1!A:B,2,FALSE)</f>
        <v>2315. Políticas de Igualdad e infancia</v>
      </c>
      <c r="W3346" s="45">
        <v>22</v>
      </c>
      <c r="X3346" s="45">
        <v>22799</v>
      </c>
    </row>
    <row r="3347" spans="1:24" x14ac:dyDescent="0.25">
      <c r="A3347" s="58">
        <v>220260025267</v>
      </c>
      <c r="B3347" s="59" t="s">
        <v>451</v>
      </c>
      <c r="C3347" s="60">
        <v>46190</v>
      </c>
      <c r="D3347" s="58">
        <v>22026004596</v>
      </c>
      <c r="E3347" s="59" t="s">
        <v>665</v>
      </c>
      <c r="F3347" s="61">
        <v>3267</v>
      </c>
      <c r="G3347" s="59" t="s">
        <v>2809</v>
      </c>
      <c r="H3347" s="59" t="s">
        <v>4762</v>
      </c>
      <c r="I3347" s="62">
        <v>220</v>
      </c>
      <c r="J3347" s="59" t="s">
        <v>455</v>
      </c>
      <c r="K3347" s="59" t="s">
        <v>455</v>
      </c>
      <c r="L3347" s="59" t="s">
        <v>456</v>
      </c>
      <c r="M3347" s="59" t="s">
        <v>467</v>
      </c>
      <c r="N3347" s="59" t="s">
        <v>468</v>
      </c>
      <c r="O3347" s="65" t="s">
        <v>281</v>
      </c>
      <c r="P3347" s="65" t="s">
        <v>3366</v>
      </c>
      <c r="Q3347" s="45" t="s">
        <v>396</v>
      </c>
      <c r="R3347" s="32" t="s">
        <v>231</v>
      </c>
      <c r="S3347" s="45" t="s">
        <v>66</v>
      </c>
      <c r="T3347" s="42" t="str">
        <f>VLOOKUP(Tabla1[[#This Row],[AREA]],Hoja1!A:B,2,FALSE)</f>
        <v>01. Alcaldía</v>
      </c>
      <c r="U3347" s="45" t="s">
        <v>265</v>
      </c>
      <c r="V3347" s="42" t="str">
        <f>VLOOKUP(Tabla1[[#This Row],[PROGRAMA]],Hoja1!A:B,2,FALSE)</f>
        <v>4331. Desarrollo empresarial</v>
      </c>
      <c r="W3347" s="45">
        <v>22</v>
      </c>
      <c r="X3347" s="45">
        <v>22799</v>
      </c>
    </row>
    <row r="3348" spans="1:24" x14ac:dyDescent="0.25">
      <c r="A3348" s="58">
        <v>220260025269</v>
      </c>
      <c r="B3348" s="59" t="s">
        <v>451</v>
      </c>
      <c r="C3348" s="60">
        <v>46190</v>
      </c>
      <c r="D3348" s="58">
        <v>22026004611</v>
      </c>
      <c r="E3348" s="59" t="s">
        <v>2770</v>
      </c>
      <c r="F3348" s="61">
        <v>2950</v>
      </c>
      <c r="G3348" s="59" t="s">
        <v>3585</v>
      </c>
      <c r="H3348" s="59" t="s">
        <v>4763</v>
      </c>
      <c r="I3348" s="62">
        <v>220</v>
      </c>
      <c r="J3348" s="59" t="s">
        <v>494</v>
      </c>
      <c r="K3348" s="59" t="s">
        <v>494</v>
      </c>
      <c r="L3348" s="59" t="s">
        <v>456</v>
      </c>
      <c r="M3348" s="59" t="s">
        <v>467</v>
      </c>
      <c r="N3348" s="59" t="s">
        <v>468</v>
      </c>
      <c r="O3348" s="65" t="s">
        <v>281</v>
      </c>
      <c r="P3348" s="65" t="s">
        <v>3366</v>
      </c>
      <c r="Q3348" s="45">
        <v>6</v>
      </c>
      <c r="R3348" s="32" t="s">
        <v>232</v>
      </c>
      <c r="S3348" s="45" t="s">
        <v>74</v>
      </c>
      <c r="T3348" s="42" t="str">
        <f>VLOOKUP(Tabla1[[#This Row],[AREA]],Hoja1!A:B,2,FALSE)</f>
        <v>09. Turismo, eventos y marca ciudad</v>
      </c>
      <c r="U3348" s="45">
        <v>4321</v>
      </c>
      <c r="V3348" s="42" t="str">
        <f>VLOOKUP(Tabla1[[#This Row],[PROGRAMA]],Hoja1!A:B,2,FALSE)</f>
        <v>4321. Turismo</v>
      </c>
      <c r="W3348" s="45">
        <v>64</v>
      </c>
      <c r="X3348" s="45">
        <v>640</v>
      </c>
    </row>
    <row r="3349" spans="1:24" x14ac:dyDescent="0.25">
      <c r="A3349" s="58">
        <v>220260025268</v>
      </c>
      <c r="B3349" s="59" t="s">
        <v>451</v>
      </c>
      <c r="C3349" s="60">
        <v>46190</v>
      </c>
      <c r="D3349" s="58">
        <v>22026004610</v>
      </c>
      <c r="E3349" s="59" t="s">
        <v>2770</v>
      </c>
      <c r="F3349" s="61">
        <v>2950</v>
      </c>
      <c r="G3349" s="59" t="s">
        <v>413</v>
      </c>
      <c r="H3349" s="59" t="s">
        <v>4763</v>
      </c>
      <c r="I3349" s="62">
        <v>220</v>
      </c>
      <c r="J3349" s="59" t="s">
        <v>494</v>
      </c>
      <c r="K3349" s="59" t="s">
        <v>494</v>
      </c>
      <c r="L3349" s="59" t="s">
        <v>456</v>
      </c>
      <c r="M3349" s="59" t="s">
        <v>467</v>
      </c>
      <c r="N3349" s="59" t="s">
        <v>468</v>
      </c>
      <c r="O3349" s="65" t="s">
        <v>281</v>
      </c>
      <c r="P3349" s="65" t="s">
        <v>3366</v>
      </c>
      <c r="Q3349" s="45">
        <v>6</v>
      </c>
      <c r="R3349" s="32" t="s">
        <v>232</v>
      </c>
      <c r="S3349" s="45" t="s">
        <v>74</v>
      </c>
      <c r="T3349" s="42" t="str">
        <f>VLOOKUP(Tabla1[[#This Row],[AREA]],Hoja1!A:B,2,FALSE)</f>
        <v>09. Turismo, eventos y marca ciudad</v>
      </c>
      <c r="U3349" s="45">
        <v>4321</v>
      </c>
      <c r="V3349" s="42" t="str">
        <f>VLOOKUP(Tabla1[[#This Row],[PROGRAMA]],Hoja1!A:B,2,FALSE)</f>
        <v>4321. Turismo</v>
      </c>
      <c r="W3349" s="45">
        <v>64</v>
      </c>
      <c r="X3349" s="45">
        <v>640</v>
      </c>
    </row>
    <row r="3350" spans="1:24" x14ac:dyDescent="0.25">
      <c r="A3350" s="58">
        <v>220260026973</v>
      </c>
      <c r="B3350" s="59" t="s">
        <v>451</v>
      </c>
      <c r="C3350" s="60">
        <v>46196</v>
      </c>
      <c r="D3350" s="58">
        <v>22026004524</v>
      </c>
      <c r="E3350" s="59" t="s">
        <v>4764</v>
      </c>
      <c r="F3350" s="61">
        <v>2855.2</v>
      </c>
      <c r="G3350" s="59" t="s">
        <v>17</v>
      </c>
      <c r="H3350" s="59" t="s">
        <v>4765</v>
      </c>
      <c r="I3350" s="62">
        <v>220</v>
      </c>
      <c r="J3350" s="59" t="s">
        <v>455</v>
      </c>
      <c r="K3350" s="59" t="s">
        <v>455</v>
      </c>
      <c r="L3350" s="59" t="s">
        <v>456</v>
      </c>
      <c r="M3350" s="59" t="s">
        <v>467</v>
      </c>
      <c r="N3350" s="59" t="s">
        <v>468</v>
      </c>
      <c r="O3350" s="65" t="s">
        <v>281</v>
      </c>
      <c r="P3350" s="65" t="s">
        <v>3366</v>
      </c>
      <c r="Q3350" s="45" t="s">
        <v>397</v>
      </c>
      <c r="R3350" s="32" t="s">
        <v>232</v>
      </c>
      <c r="S3350" s="45" t="s">
        <v>75</v>
      </c>
      <c r="T3350" s="42" t="str">
        <f>VLOOKUP(Tabla1[[#This Row],[AREA]],Hoja1!A:B,2,FALSE)</f>
        <v>10. Personas mayores, familia y servicios sociales</v>
      </c>
      <c r="U3350" s="45" t="s">
        <v>132</v>
      </c>
      <c r="V3350" s="42" t="str">
        <f>VLOOKUP(Tabla1[[#This Row],[PROGRAMA]],Hoja1!A:B,2,FALSE)</f>
        <v>2312. Iniciativas sociales</v>
      </c>
      <c r="W3350" s="45">
        <v>63</v>
      </c>
      <c r="X3350" s="45">
        <v>633</v>
      </c>
    </row>
    <row r="3351" spans="1:24" x14ac:dyDescent="0.25">
      <c r="A3351" s="58">
        <v>220260025595</v>
      </c>
      <c r="B3351" s="59" t="s">
        <v>485</v>
      </c>
      <c r="C3351" s="60">
        <v>46191</v>
      </c>
      <c r="D3351" s="58">
        <v>22026001960</v>
      </c>
      <c r="E3351" s="59" t="s">
        <v>486</v>
      </c>
      <c r="F3351" s="61">
        <v>285.33999999999997</v>
      </c>
      <c r="G3351" s="59" t="s">
        <v>323</v>
      </c>
      <c r="H3351" s="59" t="s">
        <v>4766</v>
      </c>
      <c r="I3351" s="62">
        <v>300</v>
      </c>
      <c r="J3351" s="59" t="s">
        <v>455</v>
      </c>
      <c r="K3351" s="59" t="s">
        <v>455</v>
      </c>
      <c r="L3351" s="59" t="s">
        <v>473</v>
      </c>
      <c r="M3351" s="59" t="s">
        <v>457</v>
      </c>
      <c r="N3351" s="59" t="s">
        <v>458</v>
      </c>
      <c r="O3351" s="65" t="s">
        <v>280</v>
      </c>
      <c r="P3351" s="65" t="s">
        <v>3366</v>
      </c>
      <c r="Q3351" s="45" t="s">
        <v>396</v>
      </c>
      <c r="R3351" s="32" t="s">
        <v>231</v>
      </c>
      <c r="S3351" s="45" t="s">
        <v>72</v>
      </c>
      <c r="T3351" s="42" t="str">
        <f>VLOOKUP(Tabla1[[#This Row],[AREA]],Hoja1!A:B,2,FALSE)</f>
        <v>07. Medio ambiente</v>
      </c>
      <c r="U3351" s="45" t="s">
        <v>126</v>
      </c>
      <c r="V3351" s="42" t="str">
        <f>VLOOKUP(Tabla1[[#This Row],[PROGRAMA]],Hoja1!A:B,2,FALSE)</f>
        <v>1711. Parques y jardines</v>
      </c>
      <c r="W3351" s="45">
        <v>22</v>
      </c>
      <c r="X3351" s="45">
        <v>22199</v>
      </c>
    </row>
    <row r="3352" spans="1:24" x14ac:dyDescent="0.25">
      <c r="A3352" s="58">
        <v>220260025731</v>
      </c>
      <c r="B3352" s="59" t="s">
        <v>485</v>
      </c>
      <c r="C3352" s="60">
        <v>46192</v>
      </c>
      <c r="D3352" s="58">
        <v>22026000943</v>
      </c>
      <c r="E3352" s="59" t="s">
        <v>507</v>
      </c>
      <c r="F3352" s="61">
        <v>221.31</v>
      </c>
      <c r="G3352" s="59" t="s">
        <v>323</v>
      </c>
      <c r="H3352" s="59" t="s">
        <v>4767</v>
      </c>
      <c r="I3352" s="62">
        <v>300</v>
      </c>
      <c r="J3352" s="59" t="s">
        <v>455</v>
      </c>
      <c r="K3352" s="59" t="s">
        <v>455</v>
      </c>
      <c r="L3352" s="59" t="s">
        <v>473</v>
      </c>
      <c r="M3352" s="59" t="s">
        <v>457</v>
      </c>
      <c r="N3352" s="59" t="s">
        <v>458</v>
      </c>
      <c r="O3352" s="65" t="s">
        <v>280</v>
      </c>
      <c r="P3352" s="65" t="s">
        <v>3366</v>
      </c>
      <c r="Q3352" s="45" t="s">
        <v>396</v>
      </c>
      <c r="R3352" s="32" t="s">
        <v>231</v>
      </c>
      <c r="S3352" s="45" t="s">
        <v>71</v>
      </c>
      <c r="T3352" s="42" t="str">
        <f>VLOOKUP(Tabla1[[#This Row],[AREA]],Hoja1!A:B,2,FALSE)</f>
        <v>06. Educación y cultura</v>
      </c>
      <c r="U3352" s="45" t="s">
        <v>147</v>
      </c>
      <c r="V3352" s="42" t="str">
        <f>VLOOKUP(Tabla1[[#This Row],[PROGRAMA]],Hoja1!A:B,2,FALSE)</f>
        <v>3232. Conservación y mantenimiento centros educación infantil y primaria</v>
      </c>
      <c r="W3352" s="45">
        <v>21</v>
      </c>
      <c r="X3352" s="45">
        <v>212</v>
      </c>
    </row>
    <row r="3353" spans="1:24" x14ac:dyDescent="0.25">
      <c r="A3353" s="58">
        <v>220260026974</v>
      </c>
      <c r="B3353" s="59" t="s">
        <v>451</v>
      </c>
      <c r="C3353" s="60">
        <v>46196</v>
      </c>
      <c r="D3353" s="58">
        <v>22026004532</v>
      </c>
      <c r="E3353" s="59" t="s">
        <v>4768</v>
      </c>
      <c r="F3353" s="61">
        <v>8069.19</v>
      </c>
      <c r="G3353" s="59" t="s">
        <v>323</v>
      </c>
      <c r="H3353" s="59" t="s">
        <v>4769</v>
      </c>
      <c r="I3353" s="62">
        <v>220</v>
      </c>
      <c r="J3353" s="59" t="s">
        <v>455</v>
      </c>
      <c r="K3353" s="59" t="s">
        <v>455</v>
      </c>
      <c r="L3353" s="59" t="s">
        <v>473</v>
      </c>
      <c r="M3353" s="59" t="s">
        <v>467</v>
      </c>
      <c r="N3353" s="59" t="s">
        <v>468</v>
      </c>
      <c r="O3353" s="65" t="s">
        <v>281</v>
      </c>
      <c r="P3353" s="65" t="s">
        <v>3366</v>
      </c>
      <c r="Q3353" s="45" t="s">
        <v>396</v>
      </c>
      <c r="R3353" s="32" t="s">
        <v>231</v>
      </c>
      <c r="S3353" s="45" t="s">
        <v>73</v>
      </c>
      <c r="T3353" s="42" t="str">
        <f>VLOOKUP(Tabla1[[#This Row],[AREA]],Hoja1!A:B,2,FALSE)</f>
        <v>08. Tráfico y movilidad</v>
      </c>
      <c r="U3353" s="45" t="s">
        <v>117</v>
      </c>
      <c r="V3353" s="42" t="str">
        <f>VLOOKUP(Tabla1[[#This Row],[PROGRAMA]],Hoja1!A:B,2,FALSE)</f>
        <v>1532. Pavimentación vias públicas y otros servicios urbanísticos</v>
      </c>
      <c r="W3353" s="45">
        <v>22</v>
      </c>
      <c r="X3353" s="45">
        <v>22104</v>
      </c>
    </row>
    <row r="3354" spans="1:24" x14ac:dyDescent="0.25">
      <c r="A3354" s="58">
        <v>220260027435</v>
      </c>
      <c r="B3354" s="59" t="s">
        <v>485</v>
      </c>
      <c r="C3354" s="60">
        <v>46197</v>
      </c>
      <c r="D3354" s="58">
        <v>22026002122</v>
      </c>
      <c r="E3354" s="59" t="s">
        <v>847</v>
      </c>
      <c r="F3354" s="61">
        <v>324.77999999999997</v>
      </c>
      <c r="G3354" s="59" t="s">
        <v>323</v>
      </c>
      <c r="H3354" s="59" t="s">
        <v>4770</v>
      </c>
      <c r="I3354" s="62">
        <v>300</v>
      </c>
      <c r="J3354" s="59" t="s">
        <v>455</v>
      </c>
      <c r="K3354" s="59" t="s">
        <v>455</v>
      </c>
      <c r="L3354" s="59" t="s">
        <v>473</v>
      </c>
      <c r="M3354" s="59" t="s">
        <v>457</v>
      </c>
      <c r="N3354" s="59" t="s">
        <v>458</v>
      </c>
      <c r="O3354" s="65" t="s">
        <v>280</v>
      </c>
      <c r="P3354" s="65" t="s">
        <v>3366</v>
      </c>
      <c r="Q3354" s="45" t="s">
        <v>396</v>
      </c>
      <c r="R3354" s="32" t="s">
        <v>231</v>
      </c>
      <c r="S3354" s="45" t="s">
        <v>73</v>
      </c>
      <c r="T3354" s="42" t="str">
        <f>VLOOKUP(Tabla1[[#This Row],[AREA]],Hoja1!A:B,2,FALSE)</f>
        <v>08. Tráfico y movilidad</v>
      </c>
      <c r="U3354" s="45" t="s">
        <v>117</v>
      </c>
      <c r="V3354" s="42" t="str">
        <f>VLOOKUP(Tabla1[[#This Row],[PROGRAMA]],Hoja1!A:B,2,FALSE)</f>
        <v>1532. Pavimentación vias públicas y otros servicios urbanísticos</v>
      </c>
      <c r="W3354" s="45">
        <v>21</v>
      </c>
      <c r="X3354" s="45">
        <v>210</v>
      </c>
    </row>
    <row r="3355" spans="1:24" x14ac:dyDescent="0.25">
      <c r="A3355" s="58">
        <v>220260027437</v>
      </c>
      <c r="B3355" s="59" t="s">
        <v>485</v>
      </c>
      <c r="C3355" s="60">
        <v>46197</v>
      </c>
      <c r="D3355" s="58">
        <v>22026002122</v>
      </c>
      <c r="E3355" s="59" t="s">
        <v>847</v>
      </c>
      <c r="F3355" s="61">
        <v>78.05</v>
      </c>
      <c r="G3355" s="59" t="s">
        <v>323</v>
      </c>
      <c r="H3355" s="59" t="s">
        <v>4771</v>
      </c>
      <c r="I3355" s="62">
        <v>300</v>
      </c>
      <c r="J3355" s="59" t="s">
        <v>455</v>
      </c>
      <c r="K3355" s="59" t="s">
        <v>455</v>
      </c>
      <c r="L3355" s="59" t="s">
        <v>473</v>
      </c>
      <c r="M3355" s="59" t="s">
        <v>457</v>
      </c>
      <c r="N3355" s="59" t="s">
        <v>458</v>
      </c>
      <c r="O3355" s="65" t="s">
        <v>280</v>
      </c>
      <c r="P3355" s="65" t="s">
        <v>3366</v>
      </c>
      <c r="Q3355" s="45" t="s">
        <v>396</v>
      </c>
      <c r="R3355" s="32" t="s">
        <v>231</v>
      </c>
      <c r="S3355" s="45" t="s">
        <v>73</v>
      </c>
      <c r="T3355" s="42" t="str">
        <f>VLOOKUP(Tabla1[[#This Row],[AREA]],Hoja1!A:B,2,FALSE)</f>
        <v>08. Tráfico y movilidad</v>
      </c>
      <c r="U3355" s="45" t="s">
        <v>117</v>
      </c>
      <c r="V3355" s="42" t="str">
        <f>VLOOKUP(Tabla1[[#This Row],[PROGRAMA]],Hoja1!A:B,2,FALSE)</f>
        <v>1532. Pavimentación vias públicas y otros servicios urbanísticos</v>
      </c>
      <c r="W3355" s="45">
        <v>21</v>
      </c>
      <c r="X3355" s="45">
        <v>210</v>
      </c>
    </row>
    <row r="3356" spans="1:24" x14ac:dyDescent="0.25">
      <c r="A3356" s="58">
        <v>220260027461</v>
      </c>
      <c r="B3356" s="59" t="s">
        <v>485</v>
      </c>
      <c r="C3356" s="60">
        <v>46197</v>
      </c>
      <c r="D3356" s="58">
        <v>22026000419</v>
      </c>
      <c r="E3356" s="59" t="s">
        <v>630</v>
      </c>
      <c r="F3356" s="61">
        <v>80.569999999999993</v>
      </c>
      <c r="G3356" s="59" t="s">
        <v>323</v>
      </c>
      <c r="H3356" s="59" t="s">
        <v>4544</v>
      </c>
      <c r="I3356" s="62">
        <v>300</v>
      </c>
      <c r="J3356" s="59" t="s">
        <v>455</v>
      </c>
      <c r="K3356" s="59" t="s">
        <v>455</v>
      </c>
      <c r="L3356" s="59" t="s">
        <v>473</v>
      </c>
      <c r="M3356" s="59" t="s">
        <v>457</v>
      </c>
      <c r="N3356" s="59" t="s">
        <v>458</v>
      </c>
      <c r="O3356" s="65" t="s">
        <v>280</v>
      </c>
      <c r="P3356" s="65" t="s">
        <v>3366</v>
      </c>
      <c r="Q3356" s="45" t="s">
        <v>396</v>
      </c>
      <c r="R3356" s="32" t="s">
        <v>231</v>
      </c>
      <c r="S3356" s="45" t="s">
        <v>262</v>
      </c>
      <c r="T3356" s="42" t="str">
        <f>VLOOKUP(Tabla1[[#This Row],[AREA]],Hoja1!A:B,2,FALSE)</f>
        <v>11. Salud pública y seguridad ciudadana</v>
      </c>
      <c r="U3356" s="45" t="s">
        <v>118</v>
      </c>
      <c r="V3356" s="42" t="str">
        <f>VLOOKUP(Tabla1[[#This Row],[PROGRAMA]],Hoja1!A:B,2,FALSE)</f>
        <v>1621. Recogida de residuos</v>
      </c>
      <c r="W3356" s="45">
        <v>22</v>
      </c>
      <c r="X3356" s="45">
        <v>22104</v>
      </c>
    </row>
    <row r="3357" spans="1:24" x14ac:dyDescent="0.25">
      <c r="A3357" s="58">
        <v>220260027465</v>
      </c>
      <c r="B3357" s="59" t="s">
        <v>485</v>
      </c>
      <c r="C3357" s="60">
        <v>46197</v>
      </c>
      <c r="D3357" s="58">
        <v>22026000424</v>
      </c>
      <c r="E3357" s="59" t="s">
        <v>626</v>
      </c>
      <c r="F3357" s="61">
        <v>120.03</v>
      </c>
      <c r="G3357" s="59" t="s">
        <v>323</v>
      </c>
      <c r="H3357" s="59" t="s">
        <v>2781</v>
      </c>
      <c r="I3357" s="62">
        <v>300</v>
      </c>
      <c r="J3357" s="59" t="s">
        <v>455</v>
      </c>
      <c r="K3357" s="59" t="s">
        <v>455</v>
      </c>
      <c r="L3357" s="59" t="s">
        <v>473</v>
      </c>
      <c r="M3357" s="59" t="s">
        <v>457</v>
      </c>
      <c r="N3357" s="59" t="s">
        <v>458</v>
      </c>
      <c r="O3357" s="65" t="s">
        <v>280</v>
      </c>
      <c r="P3357" s="65" t="s">
        <v>3366</v>
      </c>
      <c r="Q3357" s="45" t="s">
        <v>396</v>
      </c>
      <c r="R3357" s="32" t="s">
        <v>231</v>
      </c>
      <c r="S3357" s="45" t="s">
        <v>262</v>
      </c>
      <c r="T3357" s="42" t="str">
        <f>VLOOKUP(Tabla1[[#This Row],[AREA]],Hoja1!A:B,2,FALSE)</f>
        <v>11. Salud pública y seguridad ciudadana</v>
      </c>
      <c r="U3357" s="45" t="s">
        <v>121</v>
      </c>
      <c r="V3357" s="42" t="str">
        <f>VLOOKUP(Tabla1[[#This Row],[PROGRAMA]],Hoja1!A:B,2,FALSE)</f>
        <v>1631. Limpieza viaria</v>
      </c>
      <c r="W3357" s="45">
        <v>22</v>
      </c>
      <c r="X3357" s="45">
        <v>22104</v>
      </c>
    </row>
    <row r="3358" spans="1:24" x14ac:dyDescent="0.25">
      <c r="A3358" s="58">
        <v>220260027485</v>
      </c>
      <c r="B3358" s="59" t="s">
        <v>485</v>
      </c>
      <c r="C3358" s="60">
        <v>46197</v>
      </c>
      <c r="D3358" s="58">
        <v>22026002162</v>
      </c>
      <c r="E3358" s="59" t="s">
        <v>2544</v>
      </c>
      <c r="F3358" s="61">
        <v>19.23</v>
      </c>
      <c r="G3358" s="59" t="s">
        <v>323</v>
      </c>
      <c r="H3358" s="59" t="s">
        <v>4772</v>
      </c>
      <c r="I3358" s="62">
        <v>300</v>
      </c>
      <c r="J3358" s="59" t="s">
        <v>455</v>
      </c>
      <c r="K3358" s="59" t="s">
        <v>455</v>
      </c>
      <c r="L3358" s="59" t="s">
        <v>473</v>
      </c>
      <c r="M3358" s="59" t="s">
        <v>457</v>
      </c>
      <c r="N3358" s="59" t="s">
        <v>458</v>
      </c>
      <c r="O3358" s="65" t="s">
        <v>280</v>
      </c>
      <c r="P3358" s="65" t="s">
        <v>3366</v>
      </c>
      <c r="Q3358" s="45" t="s">
        <v>396</v>
      </c>
      <c r="R3358" s="32" t="s">
        <v>231</v>
      </c>
      <c r="S3358" s="45" t="s">
        <v>73</v>
      </c>
      <c r="T3358" s="42" t="str">
        <f>VLOOKUP(Tabla1[[#This Row],[AREA]],Hoja1!A:B,2,FALSE)</f>
        <v>08. Tráfico y movilidad</v>
      </c>
      <c r="U3358" s="45" t="s">
        <v>123</v>
      </c>
      <c r="V3358" s="42" t="str">
        <f>VLOOKUP(Tabla1[[#This Row],[PROGRAMA]],Hoja1!A:B,2,FALSE)</f>
        <v>1651. Alumbrado público</v>
      </c>
      <c r="W3358" s="45">
        <v>22</v>
      </c>
      <c r="X3358" s="45">
        <v>22199</v>
      </c>
    </row>
    <row r="3359" spans="1:24" x14ac:dyDescent="0.25">
      <c r="A3359" s="58">
        <v>220260027860</v>
      </c>
      <c r="B3359" s="59" t="s">
        <v>485</v>
      </c>
      <c r="C3359" s="60">
        <v>46198</v>
      </c>
      <c r="D3359" s="58">
        <v>22026003044</v>
      </c>
      <c r="E3359" s="59" t="s">
        <v>4773</v>
      </c>
      <c r="F3359" s="61">
        <v>47249.99</v>
      </c>
      <c r="G3359" s="59" t="s">
        <v>4774</v>
      </c>
      <c r="H3359" s="59" t="s">
        <v>4775</v>
      </c>
      <c r="I3359" s="62">
        <v>300</v>
      </c>
      <c r="J3359" s="59" t="s">
        <v>1535</v>
      </c>
      <c r="K3359" s="59" t="s">
        <v>494</v>
      </c>
      <c r="L3359" s="59" t="s">
        <v>473</v>
      </c>
      <c r="M3359" s="59" t="s">
        <v>457</v>
      </c>
      <c r="N3359" s="59" t="s">
        <v>458</v>
      </c>
      <c r="O3359" s="65" t="s">
        <v>280</v>
      </c>
      <c r="P3359" s="65" t="s">
        <v>3366</v>
      </c>
      <c r="Q3359" s="45" t="s">
        <v>397</v>
      </c>
      <c r="R3359" s="32" t="s">
        <v>232</v>
      </c>
      <c r="S3359" s="45" t="s">
        <v>72</v>
      </c>
      <c r="T3359" s="42" t="str">
        <f>VLOOKUP(Tabla1[[#This Row],[AREA]],Hoja1!A:B,2,FALSE)</f>
        <v>07. Medio ambiente</v>
      </c>
      <c r="U3359" s="45" t="s">
        <v>126</v>
      </c>
      <c r="V3359" s="42" t="str">
        <f>VLOOKUP(Tabla1[[#This Row],[PROGRAMA]],Hoja1!A:B,2,FALSE)</f>
        <v>1711. Parques y jardines</v>
      </c>
      <c r="W3359" s="45">
        <v>62</v>
      </c>
      <c r="X3359" s="45">
        <v>625</v>
      </c>
    </row>
    <row r="3360" spans="1:24" x14ac:dyDescent="0.25">
      <c r="A3360" s="58">
        <v>220260025607</v>
      </c>
      <c r="B3360" s="59" t="s">
        <v>485</v>
      </c>
      <c r="C3360" s="60">
        <v>46191</v>
      </c>
      <c r="D3360" s="58">
        <v>22026000422</v>
      </c>
      <c r="E3360" s="59" t="s">
        <v>2707</v>
      </c>
      <c r="F3360" s="61">
        <v>35.14</v>
      </c>
      <c r="G3360" s="59" t="s">
        <v>2324</v>
      </c>
      <c r="H3360" s="59" t="s">
        <v>2708</v>
      </c>
      <c r="I3360" s="62">
        <v>300</v>
      </c>
      <c r="J3360" s="59" t="s">
        <v>455</v>
      </c>
      <c r="K3360" s="59" t="s">
        <v>455</v>
      </c>
      <c r="L3360" s="59" t="s">
        <v>473</v>
      </c>
      <c r="M3360" s="59" t="s">
        <v>457</v>
      </c>
      <c r="N3360" s="59" t="s">
        <v>458</v>
      </c>
      <c r="O3360" s="65" t="s">
        <v>280</v>
      </c>
      <c r="P3360" s="65" t="s">
        <v>3366</v>
      </c>
      <c r="Q3360" s="45" t="s">
        <v>396</v>
      </c>
      <c r="R3360" s="32" t="s">
        <v>231</v>
      </c>
      <c r="S3360" s="45" t="s">
        <v>262</v>
      </c>
      <c r="T3360" s="42" t="str">
        <f>VLOOKUP(Tabla1[[#This Row],[AREA]],Hoja1!A:B,2,FALSE)</f>
        <v>11. Salud pública y seguridad ciudadana</v>
      </c>
      <c r="U3360" s="45" t="s">
        <v>118</v>
      </c>
      <c r="V3360" s="42" t="str">
        <f>VLOOKUP(Tabla1[[#This Row],[PROGRAMA]],Hoja1!A:B,2,FALSE)</f>
        <v>1621. Recogida de residuos</v>
      </c>
      <c r="W3360" s="45">
        <v>22</v>
      </c>
      <c r="X3360" s="45">
        <v>22199</v>
      </c>
    </row>
    <row r="3361" spans="1:24" x14ac:dyDescent="0.25">
      <c r="A3361" s="58">
        <v>220260025609</v>
      </c>
      <c r="B3361" s="59" t="s">
        <v>485</v>
      </c>
      <c r="C3361" s="60">
        <v>46191</v>
      </c>
      <c r="D3361" s="58">
        <v>22026000422</v>
      </c>
      <c r="E3361" s="59" t="s">
        <v>2707</v>
      </c>
      <c r="F3361" s="61">
        <v>133.1</v>
      </c>
      <c r="G3361" s="59" t="s">
        <v>2324</v>
      </c>
      <c r="H3361" s="59" t="s">
        <v>2708</v>
      </c>
      <c r="I3361" s="62">
        <v>300</v>
      </c>
      <c r="J3361" s="59" t="s">
        <v>455</v>
      </c>
      <c r="K3361" s="59" t="s">
        <v>455</v>
      </c>
      <c r="L3361" s="59" t="s">
        <v>473</v>
      </c>
      <c r="M3361" s="59" t="s">
        <v>457</v>
      </c>
      <c r="N3361" s="59" t="s">
        <v>458</v>
      </c>
      <c r="O3361" s="65" t="s">
        <v>280</v>
      </c>
      <c r="P3361" s="65" t="s">
        <v>3366</v>
      </c>
      <c r="Q3361" s="45" t="s">
        <v>396</v>
      </c>
      <c r="R3361" s="32" t="s">
        <v>231</v>
      </c>
      <c r="S3361" s="45" t="s">
        <v>262</v>
      </c>
      <c r="T3361" s="42" t="str">
        <f>VLOOKUP(Tabla1[[#This Row],[AREA]],Hoja1!A:B,2,FALSE)</f>
        <v>11. Salud pública y seguridad ciudadana</v>
      </c>
      <c r="U3361" s="45" t="s">
        <v>118</v>
      </c>
      <c r="V3361" s="42" t="str">
        <f>VLOOKUP(Tabla1[[#This Row],[PROGRAMA]],Hoja1!A:B,2,FALSE)</f>
        <v>1621. Recogida de residuos</v>
      </c>
      <c r="W3361" s="45">
        <v>22</v>
      </c>
      <c r="X3361" s="45">
        <v>22199</v>
      </c>
    </row>
    <row r="3362" spans="1:24" x14ac:dyDescent="0.25">
      <c r="A3362" s="58">
        <v>220260025817</v>
      </c>
      <c r="B3362" s="59" t="s">
        <v>485</v>
      </c>
      <c r="C3362" s="60">
        <v>46192</v>
      </c>
      <c r="D3362" s="58">
        <v>22026000422</v>
      </c>
      <c r="E3362" s="59" t="s">
        <v>2707</v>
      </c>
      <c r="F3362" s="61">
        <v>2074.7600000000002</v>
      </c>
      <c r="G3362" s="59" t="s">
        <v>2324</v>
      </c>
      <c r="H3362" s="59" t="s">
        <v>2708</v>
      </c>
      <c r="I3362" s="62">
        <v>300</v>
      </c>
      <c r="J3362" s="59" t="s">
        <v>455</v>
      </c>
      <c r="K3362" s="59" t="s">
        <v>455</v>
      </c>
      <c r="L3362" s="59" t="s">
        <v>473</v>
      </c>
      <c r="M3362" s="59" t="s">
        <v>457</v>
      </c>
      <c r="N3362" s="59" t="s">
        <v>458</v>
      </c>
      <c r="O3362" s="65" t="s">
        <v>280</v>
      </c>
      <c r="P3362" s="65" t="s">
        <v>3366</v>
      </c>
      <c r="Q3362" s="45" t="s">
        <v>396</v>
      </c>
      <c r="R3362" s="32" t="s">
        <v>231</v>
      </c>
      <c r="S3362" s="45" t="s">
        <v>262</v>
      </c>
      <c r="T3362" s="42" t="str">
        <f>VLOOKUP(Tabla1[[#This Row],[AREA]],Hoja1!A:B,2,FALSE)</f>
        <v>11. Salud pública y seguridad ciudadana</v>
      </c>
      <c r="U3362" s="45" t="s">
        <v>118</v>
      </c>
      <c r="V3362" s="42" t="str">
        <f>VLOOKUP(Tabla1[[#This Row],[PROGRAMA]],Hoja1!A:B,2,FALSE)</f>
        <v>1621. Recogida de residuos</v>
      </c>
      <c r="W3362" s="45">
        <v>22</v>
      </c>
      <c r="X3362" s="45">
        <v>22199</v>
      </c>
    </row>
    <row r="3363" spans="1:24" x14ac:dyDescent="0.25">
      <c r="A3363" s="58">
        <v>220260027587</v>
      </c>
      <c r="B3363" s="59" t="s">
        <v>451</v>
      </c>
      <c r="C3363" s="60">
        <v>46197</v>
      </c>
      <c r="D3363" s="58">
        <v>22026004691</v>
      </c>
      <c r="E3363" s="59" t="s">
        <v>611</v>
      </c>
      <c r="F3363" s="61">
        <v>2325.62</v>
      </c>
      <c r="G3363" s="59" t="s">
        <v>293</v>
      </c>
      <c r="H3363" s="59" t="s">
        <v>4776</v>
      </c>
      <c r="I3363" s="62">
        <v>220</v>
      </c>
      <c r="J3363" s="59" t="s">
        <v>455</v>
      </c>
      <c r="K3363" s="59" t="s">
        <v>455</v>
      </c>
      <c r="L3363" s="59" t="s">
        <v>473</v>
      </c>
      <c r="M3363" s="59" t="s">
        <v>467</v>
      </c>
      <c r="N3363" s="59" t="s">
        <v>468</v>
      </c>
      <c r="O3363" s="65" t="s">
        <v>281</v>
      </c>
      <c r="P3363" s="65" t="s">
        <v>3366</v>
      </c>
      <c r="Q3363" s="45" t="s">
        <v>396</v>
      </c>
      <c r="R3363" s="32" t="s">
        <v>231</v>
      </c>
      <c r="S3363" s="45" t="s">
        <v>73</v>
      </c>
      <c r="T3363" s="42" t="str">
        <f>VLOOKUP(Tabla1[[#This Row],[AREA]],Hoja1!A:B,2,FALSE)</f>
        <v>08. Tráfico y movilidad</v>
      </c>
      <c r="U3363" s="45" t="s">
        <v>117</v>
      </c>
      <c r="V3363" s="42" t="str">
        <f>VLOOKUP(Tabla1[[#This Row],[PROGRAMA]],Hoja1!A:B,2,FALSE)</f>
        <v>1532. Pavimentación vias públicas y otros servicios urbanísticos</v>
      </c>
      <c r="W3363" s="45">
        <v>21</v>
      </c>
      <c r="X3363" s="45">
        <v>213</v>
      </c>
    </row>
    <row r="3364" spans="1:24" x14ac:dyDescent="0.25">
      <c r="A3364" s="58">
        <v>220260025270</v>
      </c>
      <c r="B3364" s="59" t="s">
        <v>451</v>
      </c>
      <c r="C3364" s="60">
        <v>46190</v>
      </c>
      <c r="D3364" s="58">
        <v>22026004616</v>
      </c>
      <c r="E3364" s="59" t="s">
        <v>726</v>
      </c>
      <c r="F3364" s="61">
        <v>2093.62</v>
      </c>
      <c r="G3364" s="59" t="s">
        <v>1478</v>
      </c>
      <c r="H3364" s="59" t="s">
        <v>4777</v>
      </c>
      <c r="I3364" s="62">
        <v>220</v>
      </c>
      <c r="J3364" s="59" t="s">
        <v>455</v>
      </c>
      <c r="K3364" s="59" t="s">
        <v>494</v>
      </c>
      <c r="L3364" s="59" t="s">
        <v>473</v>
      </c>
      <c r="M3364" s="59" t="s">
        <v>467</v>
      </c>
      <c r="N3364" s="59" t="s">
        <v>468</v>
      </c>
      <c r="O3364" s="65" t="s">
        <v>281</v>
      </c>
      <c r="P3364" s="65" t="s">
        <v>3366</v>
      </c>
      <c r="Q3364" s="45" t="s">
        <v>396</v>
      </c>
      <c r="R3364" s="32" t="s">
        <v>231</v>
      </c>
      <c r="S3364" s="45" t="s">
        <v>69</v>
      </c>
      <c r="T3364" s="42" t="str">
        <f>VLOOKUP(Tabla1[[#This Row],[AREA]],Hoja1!A:B,2,FALSE)</f>
        <v>03. Participación ciudadana y deportes</v>
      </c>
      <c r="U3364" s="45" t="s">
        <v>192</v>
      </c>
      <c r="V3364" s="42" t="str">
        <f>VLOOKUP(Tabla1[[#This Row],[PROGRAMA]],Hoja1!A:B,2,FALSE)</f>
        <v>9241. Participación ciudadana</v>
      </c>
      <c r="W3364" s="45">
        <v>21</v>
      </c>
      <c r="X3364" s="45">
        <v>213</v>
      </c>
    </row>
    <row r="3365" spans="1:24" x14ac:dyDescent="0.25">
      <c r="A3365" s="58">
        <v>220260027445</v>
      </c>
      <c r="B3365" s="59" t="s">
        <v>485</v>
      </c>
      <c r="C3365" s="60">
        <v>46197</v>
      </c>
      <c r="D3365" s="58">
        <v>22026003642</v>
      </c>
      <c r="E3365" s="59" t="s">
        <v>537</v>
      </c>
      <c r="F3365" s="61">
        <v>23.52</v>
      </c>
      <c r="G3365" s="59" t="s">
        <v>887</v>
      </c>
      <c r="H3365" s="59" t="s">
        <v>4778</v>
      </c>
      <c r="I3365" s="62">
        <v>300</v>
      </c>
      <c r="J3365" s="59" t="s">
        <v>455</v>
      </c>
      <c r="K3365" s="59" t="s">
        <v>455</v>
      </c>
      <c r="L3365" s="59" t="s">
        <v>473</v>
      </c>
      <c r="M3365" s="59" t="s">
        <v>457</v>
      </c>
      <c r="N3365" s="59" t="s">
        <v>458</v>
      </c>
      <c r="O3365" s="65" t="s">
        <v>280</v>
      </c>
      <c r="P3365" s="65" t="s">
        <v>3366</v>
      </c>
      <c r="Q3365" s="45" t="s">
        <v>396</v>
      </c>
      <c r="R3365" s="32" t="s">
        <v>231</v>
      </c>
      <c r="S3365" s="45" t="s">
        <v>262</v>
      </c>
      <c r="T3365" s="42" t="str">
        <f>VLOOKUP(Tabla1[[#This Row],[AREA]],Hoja1!A:B,2,FALSE)</f>
        <v>11. Salud pública y seguridad ciudadana</v>
      </c>
      <c r="U3365" s="45" t="s">
        <v>112</v>
      </c>
      <c r="V3365" s="42" t="str">
        <f>VLOOKUP(Tabla1[[#This Row],[PROGRAMA]],Hoja1!A:B,2,FALSE)</f>
        <v>1361. Prevención y extinción de incencios</v>
      </c>
      <c r="W3365" s="45">
        <v>22</v>
      </c>
      <c r="X3365" s="45">
        <v>22199</v>
      </c>
    </row>
    <row r="3366" spans="1:24" x14ac:dyDescent="0.25">
      <c r="A3366" s="58">
        <v>220260027588</v>
      </c>
      <c r="B3366" s="59" t="s">
        <v>4398</v>
      </c>
      <c r="C3366" s="60">
        <v>46197</v>
      </c>
      <c r="D3366" s="58">
        <v>22026000855</v>
      </c>
      <c r="E3366" s="59" t="s">
        <v>958</v>
      </c>
      <c r="F3366" s="61">
        <v>-20922.919999999998</v>
      </c>
      <c r="G3366" s="59" t="s">
        <v>1353</v>
      </c>
      <c r="H3366" s="59" t="s">
        <v>4779</v>
      </c>
      <c r="I3366" s="62">
        <v>300</v>
      </c>
      <c r="J3366" s="59" t="s">
        <v>1355</v>
      </c>
      <c r="K3366" s="59" t="s">
        <v>478</v>
      </c>
      <c r="L3366" s="59" t="s">
        <v>456</v>
      </c>
      <c r="M3366" s="59" t="s">
        <v>457</v>
      </c>
      <c r="N3366" s="59" t="s">
        <v>458</v>
      </c>
      <c r="O3366" s="65" t="s">
        <v>276</v>
      </c>
      <c r="P3366" s="65" t="s">
        <v>3366</v>
      </c>
      <c r="Q3366" s="45" t="s">
        <v>396</v>
      </c>
      <c r="R3366" s="32" t="s">
        <v>231</v>
      </c>
      <c r="S3366" s="45" t="s">
        <v>262</v>
      </c>
      <c r="T3366" s="42" t="str">
        <f>VLOOKUP(Tabla1[[#This Row],[AREA]],Hoja1!A:B,2,FALSE)</f>
        <v>11. Salud pública y seguridad ciudadana</v>
      </c>
      <c r="U3366" s="45" t="s">
        <v>118</v>
      </c>
      <c r="V3366" s="42" t="str">
        <f>VLOOKUP(Tabla1[[#This Row],[PROGRAMA]],Hoja1!A:B,2,FALSE)</f>
        <v>1621. Recogida de residuos</v>
      </c>
      <c r="W3366" s="45">
        <v>22</v>
      </c>
      <c r="X3366" s="45">
        <v>22700</v>
      </c>
    </row>
    <row r="3367" spans="1:24" x14ac:dyDescent="0.25">
      <c r="A3367" s="58">
        <v>220260027585</v>
      </c>
      <c r="B3367" s="59" t="s">
        <v>451</v>
      </c>
      <c r="C3367" s="60">
        <v>46197</v>
      </c>
      <c r="D3367" s="58">
        <v>22026004586</v>
      </c>
      <c r="E3367" s="59" t="s">
        <v>735</v>
      </c>
      <c r="F3367" s="61">
        <v>2040.79</v>
      </c>
      <c r="G3367" s="59" t="s">
        <v>15</v>
      </c>
      <c r="H3367" s="59" t="s">
        <v>4780</v>
      </c>
      <c r="I3367" s="62">
        <v>220</v>
      </c>
      <c r="J3367" s="59" t="s">
        <v>455</v>
      </c>
      <c r="K3367" s="59" t="s">
        <v>455</v>
      </c>
      <c r="L3367" s="59" t="s">
        <v>473</v>
      </c>
      <c r="M3367" s="59" t="s">
        <v>467</v>
      </c>
      <c r="N3367" s="59" t="s">
        <v>468</v>
      </c>
      <c r="O3367" s="65" t="s">
        <v>281</v>
      </c>
      <c r="P3367" s="65" t="s">
        <v>3366</v>
      </c>
      <c r="Q3367" s="45" t="s">
        <v>396</v>
      </c>
      <c r="R3367" s="32" t="s">
        <v>231</v>
      </c>
      <c r="S3367" s="45" t="s">
        <v>75</v>
      </c>
      <c r="T3367" s="42" t="str">
        <f>VLOOKUP(Tabla1[[#This Row],[AREA]],Hoja1!A:B,2,FALSE)</f>
        <v>10. Personas mayores, familia y servicios sociales</v>
      </c>
      <c r="U3367" s="45" t="s">
        <v>135</v>
      </c>
      <c r="V3367" s="42" t="str">
        <f>VLOOKUP(Tabla1[[#This Row],[PROGRAMA]],Hoja1!A:B,2,FALSE)</f>
        <v>2314. Centro de programas juveniles</v>
      </c>
      <c r="W3367" s="45">
        <v>21</v>
      </c>
      <c r="X3367" s="45">
        <v>213</v>
      </c>
    </row>
    <row r="3368" spans="1:24" x14ac:dyDescent="0.25">
      <c r="A3368" s="58">
        <v>220260025263</v>
      </c>
      <c r="B3368" s="59" t="s">
        <v>451</v>
      </c>
      <c r="C3368" s="60">
        <v>46190</v>
      </c>
      <c r="D3368" s="58">
        <v>22026004528</v>
      </c>
      <c r="E3368" s="59" t="s">
        <v>1765</v>
      </c>
      <c r="F3368" s="61">
        <v>1960.2</v>
      </c>
      <c r="G3368" s="59" t="s">
        <v>4781</v>
      </c>
      <c r="H3368" s="59" t="s">
        <v>4782</v>
      </c>
      <c r="I3368" s="62">
        <v>220</v>
      </c>
      <c r="J3368" s="59" t="s">
        <v>455</v>
      </c>
      <c r="K3368" s="59" t="s">
        <v>455</v>
      </c>
      <c r="L3368" s="59" t="s">
        <v>456</v>
      </c>
      <c r="M3368" s="59" t="s">
        <v>467</v>
      </c>
      <c r="N3368" s="59" t="s">
        <v>468</v>
      </c>
      <c r="O3368" s="65" t="s">
        <v>281</v>
      </c>
      <c r="P3368" s="65" t="s">
        <v>3366</v>
      </c>
      <c r="Q3368" s="45">
        <v>6</v>
      </c>
      <c r="R3368" s="32" t="s">
        <v>232</v>
      </c>
      <c r="S3368" s="45" t="s">
        <v>74</v>
      </c>
      <c r="T3368" s="42" t="str">
        <f>VLOOKUP(Tabla1[[#This Row],[AREA]],Hoja1!A:B,2,FALSE)</f>
        <v>09. Turismo, eventos y marca ciudad</v>
      </c>
      <c r="U3368" s="45">
        <v>4321</v>
      </c>
      <c r="V3368" s="42" t="str">
        <f>VLOOKUP(Tabla1[[#This Row],[PROGRAMA]],Hoja1!A:B,2,FALSE)</f>
        <v>4321. Turismo</v>
      </c>
      <c r="W3368" s="45">
        <v>63</v>
      </c>
      <c r="X3368" s="45">
        <v>632</v>
      </c>
    </row>
    <row r="3369" spans="1:24" x14ac:dyDescent="0.25">
      <c r="A3369" s="58">
        <v>220260027453</v>
      </c>
      <c r="B3369" s="59" t="s">
        <v>485</v>
      </c>
      <c r="C3369" s="60">
        <v>46197</v>
      </c>
      <c r="D3369" s="58">
        <v>22026000866</v>
      </c>
      <c r="E3369" s="59" t="s">
        <v>2854</v>
      </c>
      <c r="F3369" s="61">
        <v>1938.58</v>
      </c>
      <c r="G3369" s="59" t="s">
        <v>1345</v>
      </c>
      <c r="H3369" s="59" t="s">
        <v>4783</v>
      </c>
      <c r="I3369" s="62">
        <v>300</v>
      </c>
      <c r="J3369" s="59" t="s">
        <v>455</v>
      </c>
      <c r="K3369" s="59" t="s">
        <v>455</v>
      </c>
      <c r="L3369" s="59" t="s">
        <v>456</v>
      </c>
      <c r="M3369" s="59" t="s">
        <v>457</v>
      </c>
      <c r="N3369" s="59" t="s">
        <v>458</v>
      </c>
      <c r="O3369" s="65" t="s">
        <v>280</v>
      </c>
      <c r="P3369" s="65" t="s">
        <v>3366</v>
      </c>
      <c r="Q3369" s="45" t="s">
        <v>396</v>
      </c>
      <c r="R3369" s="32" t="s">
        <v>231</v>
      </c>
      <c r="S3369" s="45" t="s">
        <v>68</v>
      </c>
      <c r="T3369" s="42" t="str">
        <f>VLOOKUP(Tabla1[[#This Row],[AREA]],Hoja1!A:B,2,FALSE)</f>
        <v>02. Urbanismo y vivienda</v>
      </c>
      <c r="U3369" s="45" t="s">
        <v>197</v>
      </c>
      <c r="V3369" s="42" t="str">
        <f>VLOOKUP(Tabla1[[#This Row],[PROGRAMA]],Hoja1!A:B,2,FALSE)</f>
        <v>9332. Mantenimiento de edificios e instalaciones municipales</v>
      </c>
      <c r="W3369" s="45">
        <v>21</v>
      </c>
      <c r="X3369" s="45">
        <v>214</v>
      </c>
    </row>
    <row r="3370" spans="1:24" x14ac:dyDescent="0.25">
      <c r="A3370" s="58">
        <v>220260026984</v>
      </c>
      <c r="B3370" s="59" t="s">
        <v>451</v>
      </c>
      <c r="C3370" s="60">
        <v>46196</v>
      </c>
      <c r="D3370" s="58">
        <v>22026004648</v>
      </c>
      <c r="E3370" s="59" t="s">
        <v>1045</v>
      </c>
      <c r="F3370" s="61">
        <v>1750</v>
      </c>
      <c r="G3370" s="59" t="s">
        <v>4609</v>
      </c>
      <c r="H3370" s="59" t="s">
        <v>4784</v>
      </c>
      <c r="I3370" s="62">
        <v>220</v>
      </c>
      <c r="J3370" s="59" t="s">
        <v>4611</v>
      </c>
      <c r="K3370" s="59" t="s">
        <v>1239</v>
      </c>
      <c r="L3370" s="59" t="s">
        <v>456</v>
      </c>
      <c r="M3370" s="59" t="s">
        <v>467</v>
      </c>
      <c r="N3370" s="59" t="s">
        <v>468</v>
      </c>
      <c r="O3370" s="65" t="s">
        <v>281</v>
      </c>
      <c r="P3370" s="65" t="s">
        <v>3366</v>
      </c>
      <c r="Q3370" s="45" t="s">
        <v>396</v>
      </c>
      <c r="R3370" s="32" t="s">
        <v>231</v>
      </c>
      <c r="S3370" s="45" t="s">
        <v>71</v>
      </c>
      <c r="T3370" s="42" t="str">
        <f>VLOOKUP(Tabla1[[#This Row],[AREA]],Hoja1!A:B,2,FALSE)</f>
        <v>06. Educación y cultura</v>
      </c>
      <c r="U3370" s="45" t="s">
        <v>153</v>
      </c>
      <c r="V3370" s="42" t="str">
        <f>VLOOKUP(Tabla1[[#This Row],[PROGRAMA]],Hoja1!A:B,2,FALSE)</f>
        <v>3321. Bibliotecas públicas</v>
      </c>
      <c r="W3370" s="45">
        <v>22</v>
      </c>
      <c r="X3370" s="45">
        <v>22799</v>
      </c>
    </row>
    <row r="3371" spans="1:24" x14ac:dyDescent="0.25">
      <c r="A3371" s="58">
        <v>220260025557</v>
      </c>
      <c r="B3371" s="59" t="s">
        <v>485</v>
      </c>
      <c r="C3371" s="60">
        <v>46191</v>
      </c>
      <c r="D3371" s="58">
        <v>22026000436</v>
      </c>
      <c r="E3371" s="59" t="s">
        <v>535</v>
      </c>
      <c r="F3371" s="61">
        <v>184.51</v>
      </c>
      <c r="G3371" s="59" t="s">
        <v>1403</v>
      </c>
      <c r="H3371" s="59" t="s">
        <v>4785</v>
      </c>
      <c r="I3371" s="62">
        <v>300</v>
      </c>
      <c r="J3371" s="59" t="s">
        <v>455</v>
      </c>
      <c r="K3371" s="59" t="s">
        <v>455</v>
      </c>
      <c r="L3371" s="59" t="s">
        <v>473</v>
      </c>
      <c r="M3371" s="59" t="s">
        <v>457</v>
      </c>
      <c r="N3371" s="59" t="s">
        <v>458</v>
      </c>
      <c r="O3371" s="65" t="s">
        <v>280</v>
      </c>
      <c r="P3371" s="65" t="s">
        <v>3366</v>
      </c>
      <c r="Q3371" s="45" t="s">
        <v>396</v>
      </c>
      <c r="R3371" s="32" t="s">
        <v>231</v>
      </c>
      <c r="S3371" s="45" t="s">
        <v>69</v>
      </c>
      <c r="T3371" s="42" t="str">
        <f>VLOOKUP(Tabla1[[#This Row],[AREA]],Hoja1!A:B,2,FALSE)</f>
        <v>03. Participación ciudadana y deportes</v>
      </c>
      <c r="U3371" s="45" t="s">
        <v>192</v>
      </c>
      <c r="V3371" s="42" t="str">
        <f>VLOOKUP(Tabla1[[#This Row],[PROGRAMA]],Hoja1!A:B,2,FALSE)</f>
        <v>9241. Participación ciudadana</v>
      </c>
      <c r="W3371" s="45">
        <v>21</v>
      </c>
      <c r="X3371" s="45">
        <v>212</v>
      </c>
    </row>
    <row r="3372" spans="1:24" x14ac:dyDescent="0.25">
      <c r="A3372" s="58">
        <v>220260025573</v>
      </c>
      <c r="B3372" s="59" t="s">
        <v>485</v>
      </c>
      <c r="C3372" s="60">
        <v>46191</v>
      </c>
      <c r="D3372" s="58">
        <v>22026001284</v>
      </c>
      <c r="E3372" s="59" t="s">
        <v>509</v>
      </c>
      <c r="F3372" s="61">
        <v>6.21</v>
      </c>
      <c r="G3372" s="59" t="s">
        <v>1403</v>
      </c>
      <c r="H3372" s="59" t="s">
        <v>4786</v>
      </c>
      <c r="I3372" s="62">
        <v>300</v>
      </c>
      <c r="J3372" s="59" t="s">
        <v>455</v>
      </c>
      <c r="K3372" s="59" t="s">
        <v>455</v>
      </c>
      <c r="L3372" s="59" t="s">
        <v>473</v>
      </c>
      <c r="M3372" s="59" t="s">
        <v>457</v>
      </c>
      <c r="N3372" s="59" t="s">
        <v>458</v>
      </c>
      <c r="O3372" s="65" t="s">
        <v>280</v>
      </c>
      <c r="P3372" s="65" t="s">
        <v>3366</v>
      </c>
      <c r="Q3372" s="45" t="s">
        <v>396</v>
      </c>
      <c r="R3372" s="32" t="s">
        <v>231</v>
      </c>
      <c r="S3372" s="45" t="s">
        <v>75</v>
      </c>
      <c r="T3372" s="42" t="str">
        <f>VLOOKUP(Tabla1[[#This Row],[AREA]],Hoja1!A:B,2,FALSE)</f>
        <v>10. Personas mayores, familia y servicios sociales</v>
      </c>
      <c r="U3372" s="45" t="s">
        <v>132</v>
      </c>
      <c r="V3372" s="42" t="str">
        <f>VLOOKUP(Tabla1[[#This Row],[PROGRAMA]],Hoja1!A:B,2,FALSE)</f>
        <v>2312. Iniciativas sociales</v>
      </c>
      <c r="W3372" s="45">
        <v>21</v>
      </c>
      <c r="X3372" s="45">
        <v>212</v>
      </c>
    </row>
    <row r="3373" spans="1:24" x14ac:dyDescent="0.25">
      <c r="A3373" s="58">
        <v>220260025591</v>
      </c>
      <c r="B3373" s="59" t="s">
        <v>485</v>
      </c>
      <c r="C3373" s="60">
        <v>46191</v>
      </c>
      <c r="D3373" s="58">
        <v>22026001960</v>
      </c>
      <c r="E3373" s="59" t="s">
        <v>486</v>
      </c>
      <c r="F3373" s="61">
        <v>1163.03</v>
      </c>
      <c r="G3373" s="59" t="s">
        <v>1403</v>
      </c>
      <c r="H3373" s="59" t="s">
        <v>4787</v>
      </c>
      <c r="I3373" s="62">
        <v>300</v>
      </c>
      <c r="J3373" s="59" t="s">
        <v>455</v>
      </c>
      <c r="K3373" s="59" t="s">
        <v>455</v>
      </c>
      <c r="L3373" s="59" t="s">
        <v>473</v>
      </c>
      <c r="M3373" s="59" t="s">
        <v>457</v>
      </c>
      <c r="N3373" s="59" t="s">
        <v>458</v>
      </c>
      <c r="O3373" s="65" t="s">
        <v>280</v>
      </c>
      <c r="P3373" s="65" t="s">
        <v>3366</v>
      </c>
      <c r="Q3373" s="45" t="s">
        <v>396</v>
      </c>
      <c r="R3373" s="32" t="s">
        <v>231</v>
      </c>
      <c r="S3373" s="45" t="s">
        <v>72</v>
      </c>
      <c r="T3373" s="42" t="str">
        <f>VLOOKUP(Tabla1[[#This Row],[AREA]],Hoja1!A:B,2,FALSE)</f>
        <v>07. Medio ambiente</v>
      </c>
      <c r="U3373" s="45" t="s">
        <v>126</v>
      </c>
      <c r="V3373" s="42" t="str">
        <f>VLOOKUP(Tabla1[[#This Row],[PROGRAMA]],Hoja1!A:B,2,FALSE)</f>
        <v>1711. Parques y jardines</v>
      </c>
      <c r="W3373" s="45">
        <v>22</v>
      </c>
      <c r="X3373" s="45">
        <v>22199</v>
      </c>
    </row>
    <row r="3374" spans="1:24" x14ac:dyDescent="0.25">
      <c r="A3374" s="58">
        <v>220260025605</v>
      </c>
      <c r="B3374" s="59" t="s">
        <v>485</v>
      </c>
      <c r="C3374" s="60">
        <v>46191</v>
      </c>
      <c r="D3374" s="58">
        <v>22026000422</v>
      </c>
      <c r="E3374" s="59" t="s">
        <v>2707</v>
      </c>
      <c r="F3374" s="61">
        <v>1192.03</v>
      </c>
      <c r="G3374" s="59" t="s">
        <v>1403</v>
      </c>
      <c r="H3374" s="59" t="s">
        <v>2708</v>
      </c>
      <c r="I3374" s="62">
        <v>300</v>
      </c>
      <c r="J3374" s="59" t="s">
        <v>455</v>
      </c>
      <c r="K3374" s="59" t="s">
        <v>455</v>
      </c>
      <c r="L3374" s="59" t="s">
        <v>473</v>
      </c>
      <c r="M3374" s="59" t="s">
        <v>457</v>
      </c>
      <c r="N3374" s="59" t="s">
        <v>458</v>
      </c>
      <c r="O3374" s="65" t="s">
        <v>280</v>
      </c>
      <c r="P3374" s="65" t="s">
        <v>3366</v>
      </c>
      <c r="Q3374" s="45" t="s">
        <v>396</v>
      </c>
      <c r="R3374" s="32" t="s">
        <v>231</v>
      </c>
      <c r="S3374" s="45" t="s">
        <v>262</v>
      </c>
      <c r="T3374" s="42" t="str">
        <f>VLOOKUP(Tabla1[[#This Row],[AREA]],Hoja1!A:B,2,FALSE)</f>
        <v>11. Salud pública y seguridad ciudadana</v>
      </c>
      <c r="U3374" s="45" t="s">
        <v>118</v>
      </c>
      <c r="V3374" s="42" t="str">
        <f>VLOOKUP(Tabla1[[#This Row],[PROGRAMA]],Hoja1!A:B,2,FALSE)</f>
        <v>1621. Recogida de residuos</v>
      </c>
      <c r="W3374" s="45">
        <v>22</v>
      </c>
      <c r="X3374" s="45">
        <v>22199</v>
      </c>
    </row>
    <row r="3375" spans="1:24" x14ac:dyDescent="0.25">
      <c r="A3375" s="58">
        <v>220260026971</v>
      </c>
      <c r="B3375" s="59" t="s">
        <v>451</v>
      </c>
      <c r="C3375" s="60">
        <v>46196</v>
      </c>
      <c r="D3375" s="58">
        <v>22026003724</v>
      </c>
      <c r="E3375" s="59" t="s">
        <v>3607</v>
      </c>
      <c r="F3375" s="61">
        <v>1694</v>
      </c>
      <c r="G3375" s="59" t="s">
        <v>1025</v>
      </c>
      <c r="H3375" s="59" t="s">
        <v>4788</v>
      </c>
      <c r="I3375" s="62">
        <v>220</v>
      </c>
      <c r="J3375" s="59" t="s">
        <v>494</v>
      </c>
      <c r="K3375" s="59" t="s">
        <v>494</v>
      </c>
      <c r="L3375" s="59" t="s">
        <v>456</v>
      </c>
      <c r="M3375" s="59" t="s">
        <v>467</v>
      </c>
      <c r="N3375" s="59" t="s">
        <v>468</v>
      </c>
      <c r="O3375" s="65" t="s">
        <v>281</v>
      </c>
      <c r="P3375" s="65" t="s">
        <v>3366</v>
      </c>
      <c r="Q3375" s="45" t="s">
        <v>396</v>
      </c>
      <c r="R3375" s="32" t="s">
        <v>231</v>
      </c>
      <c r="S3375" s="45" t="s">
        <v>68</v>
      </c>
      <c r="T3375" s="42" t="str">
        <f>VLOOKUP(Tabla1[[#This Row],[AREA]],Hoja1!A:B,2,FALSE)</f>
        <v>02. Urbanismo y vivienda</v>
      </c>
      <c r="U3375" s="45" t="s">
        <v>115</v>
      </c>
      <c r="V3375" s="42" t="str">
        <f>VLOOKUP(Tabla1[[#This Row],[PROGRAMA]],Hoja1!A:B,2,FALSE)</f>
        <v>1511. Planficación y gestión del urbanismo</v>
      </c>
      <c r="W3375" s="45">
        <v>22</v>
      </c>
      <c r="X3375" s="45">
        <v>22706</v>
      </c>
    </row>
    <row r="3376" spans="1:24" x14ac:dyDescent="0.25">
      <c r="A3376" s="58">
        <v>220260025271</v>
      </c>
      <c r="B3376" s="59" t="s">
        <v>451</v>
      </c>
      <c r="C3376" s="60">
        <v>46190</v>
      </c>
      <c r="D3376" s="58">
        <v>22026004617</v>
      </c>
      <c r="E3376" s="59" t="s">
        <v>726</v>
      </c>
      <c r="F3376" s="61">
        <v>1692.5</v>
      </c>
      <c r="G3376" s="59" t="s">
        <v>1478</v>
      </c>
      <c r="H3376" s="59" t="s">
        <v>4789</v>
      </c>
      <c r="I3376" s="62">
        <v>220</v>
      </c>
      <c r="J3376" s="59" t="s">
        <v>455</v>
      </c>
      <c r="K3376" s="59" t="s">
        <v>494</v>
      </c>
      <c r="L3376" s="59" t="s">
        <v>473</v>
      </c>
      <c r="M3376" s="59" t="s">
        <v>467</v>
      </c>
      <c r="N3376" s="59" t="s">
        <v>468</v>
      </c>
      <c r="O3376" s="65" t="s">
        <v>281</v>
      </c>
      <c r="P3376" s="65" t="s">
        <v>3366</v>
      </c>
      <c r="Q3376" s="45" t="s">
        <v>396</v>
      </c>
      <c r="R3376" s="32" t="s">
        <v>231</v>
      </c>
      <c r="S3376" s="45" t="s">
        <v>69</v>
      </c>
      <c r="T3376" s="42" t="str">
        <f>VLOOKUP(Tabla1[[#This Row],[AREA]],Hoja1!A:B,2,FALSE)</f>
        <v>03. Participación ciudadana y deportes</v>
      </c>
      <c r="U3376" s="45" t="s">
        <v>192</v>
      </c>
      <c r="V3376" s="42" t="str">
        <f>VLOOKUP(Tabla1[[#This Row],[PROGRAMA]],Hoja1!A:B,2,FALSE)</f>
        <v>9241. Participación ciudadana</v>
      </c>
      <c r="W3376" s="45">
        <v>21</v>
      </c>
      <c r="X3376" s="45">
        <v>213</v>
      </c>
    </row>
    <row r="3377" spans="1:24" x14ac:dyDescent="0.25">
      <c r="A3377" s="58">
        <v>220260025795</v>
      </c>
      <c r="B3377" s="59" t="s">
        <v>485</v>
      </c>
      <c r="C3377" s="60">
        <v>46192</v>
      </c>
      <c r="D3377" s="58">
        <v>22026003642</v>
      </c>
      <c r="E3377" s="59" t="s">
        <v>537</v>
      </c>
      <c r="F3377" s="61">
        <v>1975.69</v>
      </c>
      <c r="G3377" s="59" t="s">
        <v>1403</v>
      </c>
      <c r="H3377" s="59" t="s">
        <v>4790</v>
      </c>
      <c r="I3377" s="62">
        <v>300</v>
      </c>
      <c r="J3377" s="59" t="s">
        <v>455</v>
      </c>
      <c r="K3377" s="59" t="s">
        <v>455</v>
      </c>
      <c r="L3377" s="59" t="s">
        <v>473</v>
      </c>
      <c r="M3377" s="59" t="s">
        <v>457</v>
      </c>
      <c r="N3377" s="59" t="s">
        <v>458</v>
      </c>
      <c r="O3377" s="65" t="s">
        <v>280</v>
      </c>
      <c r="P3377" s="65" t="s">
        <v>3366</v>
      </c>
      <c r="Q3377" s="45" t="s">
        <v>396</v>
      </c>
      <c r="R3377" s="32" t="s">
        <v>231</v>
      </c>
      <c r="S3377" s="45" t="s">
        <v>262</v>
      </c>
      <c r="T3377" s="42" t="str">
        <f>VLOOKUP(Tabla1[[#This Row],[AREA]],Hoja1!A:B,2,FALSE)</f>
        <v>11. Salud pública y seguridad ciudadana</v>
      </c>
      <c r="U3377" s="45" t="s">
        <v>112</v>
      </c>
      <c r="V3377" s="42" t="str">
        <f>VLOOKUP(Tabla1[[#This Row],[PROGRAMA]],Hoja1!A:B,2,FALSE)</f>
        <v>1361. Prevención y extinción de incencios</v>
      </c>
      <c r="W3377" s="45">
        <v>22</v>
      </c>
      <c r="X3377" s="45">
        <v>22199</v>
      </c>
    </row>
    <row r="3378" spans="1:24" x14ac:dyDescent="0.25">
      <c r="A3378" s="58">
        <v>220260025797</v>
      </c>
      <c r="B3378" s="59" t="s">
        <v>485</v>
      </c>
      <c r="C3378" s="60">
        <v>46192</v>
      </c>
      <c r="D3378" s="58">
        <v>22026003642</v>
      </c>
      <c r="E3378" s="59" t="s">
        <v>537</v>
      </c>
      <c r="F3378" s="61">
        <v>499.13</v>
      </c>
      <c r="G3378" s="59" t="s">
        <v>1403</v>
      </c>
      <c r="H3378" s="59" t="s">
        <v>4791</v>
      </c>
      <c r="I3378" s="62">
        <v>300</v>
      </c>
      <c r="J3378" s="59" t="s">
        <v>455</v>
      </c>
      <c r="K3378" s="59" t="s">
        <v>455</v>
      </c>
      <c r="L3378" s="59" t="s">
        <v>473</v>
      </c>
      <c r="M3378" s="59" t="s">
        <v>457</v>
      </c>
      <c r="N3378" s="59" t="s">
        <v>458</v>
      </c>
      <c r="O3378" s="65" t="s">
        <v>280</v>
      </c>
      <c r="P3378" s="65" t="s">
        <v>3366</v>
      </c>
      <c r="Q3378" s="45" t="s">
        <v>396</v>
      </c>
      <c r="R3378" s="32" t="s">
        <v>231</v>
      </c>
      <c r="S3378" s="45" t="s">
        <v>262</v>
      </c>
      <c r="T3378" s="42" t="str">
        <f>VLOOKUP(Tabla1[[#This Row],[AREA]],Hoja1!A:B,2,FALSE)</f>
        <v>11. Salud pública y seguridad ciudadana</v>
      </c>
      <c r="U3378" s="45" t="s">
        <v>112</v>
      </c>
      <c r="V3378" s="42" t="str">
        <f>VLOOKUP(Tabla1[[#This Row],[PROGRAMA]],Hoja1!A:B,2,FALSE)</f>
        <v>1361. Prevención y extinción de incencios</v>
      </c>
      <c r="W3378" s="45">
        <v>22</v>
      </c>
      <c r="X3378" s="45">
        <v>22199</v>
      </c>
    </row>
    <row r="3379" spans="1:24" x14ac:dyDescent="0.25">
      <c r="A3379" s="58">
        <v>220260025799</v>
      </c>
      <c r="B3379" s="59" t="s">
        <v>485</v>
      </c>
      <c r="C3379" s="60">
        <v>46192</v>
      </c>
      <c r="D3379" s="58">
        <v>22026003642</v>
      </c>
      <c r="E3379" s="59" t="s">
        <v>537</v>
      </c>
      <c r="F3379" s="61">
        <v>392.09</v>
      </c>
      <c r="G3379" s="59" t="s">
        <v>1403</v>
      </c>
      <c r="H3379" s="59" t="s">
        <v>4792</v>
      </c>
      <c r="I3379" s="62">
        <v>300</v>
      </c>
      <c r="J3379" s="59" t="s">
        <v>455</v>
      </c>
      <c r="K3379" s="59" t="s">
        <v>455</v>
      </c>
      <c r="L3379" s="59" t="s">
        <v>473</v>
      </c>
      <c r="M3379" s="59" t="s">
        <v>457</v>
      </c>
      <c r="N3379" s="59" t="s">
        <v>458</v>
      </c>
      <c r="O3379" s="65" t="s">
        <v>280</v>
      </c>
      <c r="P3379" s="65" t="s">
        <v>3366</v>
      </c>
      <c r="Q3379" s="45" t="s">
        <v>396</v>
      </c>
      <c r="R3379" s="32" t="s">
        <v>231</v>
      </c>
      <c r="S3379" s="45" t="s">
        <v>262</v>
      </c>
      <c r="T3379" s="42" t="str">
        <f>VLOOKUP(Tabla1[[#This Row],[AREA]],Hoja1!A:B,2,FALSE)</f>
        <v>11. Salud pública y seguridad ciudadana</v>
      </c>
      <c r="U3379" s="45" t="s">
        <v>112</v>
      </c>
      <c r="V3379" s="42" t="str">
        <f>VLOOKUP(Tabla1[[#This Row],[PROGRAMA]],Hoja1!A:B,2,FALSE)</f>
        <v>1361. Prevención y extinción de incencios</v>
      </c>
      <c r="W3379" s="45">
        <v>22</v>
      </c>
      <c r="X3379" s="45">
        <v>22199</v>
      </c>
    </row>
    <row r="3380" spans="1:24" x14ac:dyDescent="0.25">
      <c r="A3380" s="58">
        <v>220260025823</v>
      </c>
      <c r="B3380" s="59" t="s">
        <v>485</v>
      </c>
      <c r="C3380" s="60">
        <v>46192</v>
      </c>
      <c r="D3380" s="58">
        <v>22026000422</v>
      </c>
      <c r="E3380" s="59" t="s">
        <v>2707</v>
      </c>
      <c r="F3380" s="61">
        <v>456.25</v>
      </c>
      <c r="G3380" s="59" t="s">
        <v>1403</v>
      </c>
      <c r="H3380" s="59" t="s">
        <v>2708</v>
      </c>
      <c r="I3380" s="62">
        <v>300</v>
      </c>
      <c r="J3380" s="59" t="s">
        <v>455</v>
      </c>
      <c r="K3380" s="59" t="s">
        <v>455</v>
      </c>
      <c r="L3380" s="59" t="s">
        <v>473</v>
      </c>
      <c r="M3380" s="59" t="s">
        <v>457</v>
      </c>
      <c r="N3380" s="59" t="s">
        <v>458</v>
      </c>
      <c r="O3380" s="65" t="s">
        <v>280</v>
      </c>
      <c r="P3380" s="65" t="s">
        <v>3366</v>
      </c>
      <c r="Q3380" s="45" t="s">
        <v>396</v>
      </c>
      <c r="R3380" s="32" t="s">
        <v>231</v>
      </c>
      <c r="S3380" s="45" t="s">
        <v>262</v>
      </c>
      <c r="T3380" s="42" t="str">
        <f>VLOOKUP(Tabla1[[#This Row],[AREA]],Hoja1!A:B,2,FALSE)</f>
        <v>11. Salud pública y seguridad ciudadana</v>
      </c>
      <c r="U3380" s="45" t="s">
        <v>118</v>
      </c>
      <c r="V3380" s="42" t="str">
        <f>VLOOKUP(Tabla1[[#This Row],[PROGRAMA]],Hoja1!A:B,2,FALSE)</f>
        <v>1621. Recogida de residuos</v>
      </c>
      <c r="W3380" s="45">
        <v>22</v>
      </c>
      <c r="X3380" s="45">
        <v>22199</v>
      </c>
    </row>
    <row r="3381" spans="1:24" x14ac:dyDescent="0.25">
      <c r="A3381" s="58">
        <v>220260025865</v>
      </c>
      <c r="B3381" s="59" t="s">
        <v>485</v>
      </c>
      <c r="C3381" s="60">
        <v>46192</v>
      </c>
      <c r="D3381" s="58">
        <v>22026001767</v>
      </c>
      <c r="E3381" s="59" t="s">
        <v>909</v>
      </c>
      <c r="F3381" s="61">
        <v>72.180000000000007</v>
      </c>
      <c r="G3381" s="59" t="s">
        <v>1403</v>
      </c>
      <c r="H3381" s="59" t="s">
        <v>4793</v>
      </c>
      <c r="I3381" s="62">
        <v>300</v>
      </c>
      <c r="J3381" s="59" t="s">
        <v>455</v>
      </c>
      <c r="K3381" s="59" t="s">
        <v>455</v>
      </c>
      <c r="L3381" s="59" t="s">
        <v>473</v>
      </c>
      <c r="M3381" s="59" t="s">
        <v>457</v>
      </c>
      <c r="N3381" s="59" t="s">
        <v>458</v>
      </c>
      <c r="O3381" s="65" t="s">
        <v>280</v>
      </c>
      <c r="P3381" s="65" t="s">
        <v>3366</v>
      </c>
      <c r="Q3381" s="45" t="s">
        <v>396</v>
      </c>
      <c r="R3381" s="32" t="s">
        <v>231</v>
      </c>
      <c r="S3381" s="45" t="s">
        <v>261</v>
      </c>
      <c r="T3381" s="42" t="str">
        <f>VLOOKUP(Tabla1[[#This Row],[AREA]],Hoja1!A:B,2,FALSE)</f>
        <v>05. Comercio, mercados y consumo</v>
      </c>
      <c r="U3381" s="45" t="s">
        <v>174</v>
      </c>
      <c r="V3381" s="42" t="str">
        <f>VLOOKUP(Tabla1[[#This Row],[PROGRAMA]],Hoja1!A:B,2,FALSE)</f>
        <v>4312. Mercados</v>
      </c>
      <c r="W3381" s="45">
        <v>22</v>
      </c>
      <c r="X3381" s="45">
        <v>22199</v>
      </c>
    </row>
    <row r="3382" spans="1:24" x14ac:dyDescent="0.25">
      <c r="A3382" s="58">
        <v>220260027425</v>
      </c>
      <c r="B3382" s="59" t="s">
        <v>485</v>
      </c>
      <c r="C3382" s="60">
        <v>46197</v>
      </c>
      <c r="D3382" s="58">
        <v>22026001176</v>
      </c>
      <c r="E3382" s="59" t="s">
        <v>2711</v>
      </c>
      <c r="F3382" s="61">
        <v>141.53</v>
      </c>
      <c r="G3382" s="59" t="s">
        <v>1403</v>
      </c>
      <c r="H3382" s="59" t="s">
        <v>4794</v>
      </c>
      <c r="I3382" s="62">
        <v>300</v>
      </c>
      <c r="J3382" s="59" t="s">
        <v>455</v>
      </c>
      <c r="K3382" s="59" t="s">
        <v>455</v>
      </c>
      <c r="L3382" s="59" t="s">
        <v>473</v>
      </c>
      <c r="M3382" s="59" t="s">
        <v>457</v>
      </c>
      <c r="N3382" s="59" t="s">
        <v>458</v>
      </c>
      <c r="O3382" s="65" t="s">
        <v>280</v>
      </c>
      <c r="P3382" s="65" t="s">
        <v>3366</v>
      </c>
      <c r="Q3382" s="45" t="s">
        <v>396</v>
      </c>
      <c r="R3382" s="32" t="s">
        <v>231</v>
      </c>
      <c r="S3382" s="45" t="s">
        <v>75</v>
      </c>
      <c r="T3382" s="42" t="str">
        <f>VLOOKUP(Tabla1[[#This Row],[AREA]],Hoja1!A:B,2,FALSE)</f>
        <v>10. Personas mayores, familia y servicios sociales</v>
      </c>
      <c r="U3382" s="45" t="s">
        <v>139</v>
      </c>
      <c r="V3382" s="42" t="str">
        <f>VLOOKUP(Tabla1[[#This Row],[PROGRAMA]],Hoja1!A:B,2,FALSE)</f>
        <v>2412. Formación para el empleo</v>
      </c>
      <c r="W3382" s="45">
        <v>21</v>
      </c>
      <c r="X3382" s="45">
        <v>212</v>
      </c>
    </row>
    <row r="3383" spans="1:24" x14ac:dyDescent="0.25">
      <c r="A3383" s="58">
        <v>220260027427</v>
      </c>
      <c r="B3383" s="59" t="s">
        <v>485</v>
      </c>
      <c r="C3383" s="60">
        <v>46197</v>
      </c>
      <c r="D3383" s="58">
        <v>22026001767</v>
      </c>
      <c r="E3383" s="59" t="s">
        <v>909</v>
      </c>
      <c r="F3383" s="61">
        <v>19.149999999999999</v>
      </c>
      <c r="G3383" s="59" t="s">
        <v>1403</v>
      </c>
      <c r="H3383" s="59" t="s">
        <v>4795</v>
      </c>
      <c r="I3383" s="62">
        <v>300</v>
      </c>
      <c r="J3383" s="59" t="s">
        <v>455</v>
      </c>
      <c r="K3383" s="59" t="s">
        <v>455</v>
      </c>
      <c r="L3383" s="59" t="s">
        <v>473</v>
      </c>
      <c r="M3383" s="59" t="s">
        <v>457</v>
      </c>
      <c r="N3383" s="59" t="s">
        <v>458</v>
      </c>
      <c r="O3383" s="65" t="s">
        <v>280</v>
      </c>
      <c r="P3383" s="65" t="s">
        <v>3366</v>
      </c>
      <c r="Q3383" s="45" t="s">
        <v>396</v>
      </c>
      <c r="R3383" s="32" t="s">
        <v>231</v>
      </c>
      <c r="S3383" s="45" t="s">
        <v>261</v>
      </c>
      <c r="T3383" s="42" t="str">
        <f>VLOOKUP(Tabla1[[#This Row],[AREA]],Hoja1!A:B,2,FALSE)</f>
        <v>05. Comercio, mercados y consumo</v>
      </c>
      <c r="U3383" s="45" t="s">
        <v>174</v>
      </c>
      <c r="V3383" s="42" t="str">
        <f>VLOOKUP(Tabla1[[#This Row],[PROGRAMA]],Hoja1!A:B,2,FALSE)</f>
        <v>4312. Mercados</v>
      </c>
      <c r="W3383" s="45">
        <v>22</v>
      </c>
      <c r="X3383" s="45">
        <v>22199</v>
      </c>
    </row>
    <row r="3384" spans="1:24" x14ac:dyDescent="0.25">
      <c r="A3384" s="58">
        <v>220260027447</v>
      </c>
      <c r="B3384" s="59" t="s">
        <v>485</v>
      </c>
      <c r="C3384" s="60">
        <v>46197</v>
      </c>
      <c r="D3384" s="58">
        <v>22026000943</v>
      </c>
      <c r="E3384" s="59" t="s">
        <v>507</v>
      </c>
      <c r="F3384" s="61">
        <v>244.3</v>
      </c>
      <c r="G3384" s="59" t="s">
        <v>1403</v>
      </c>
      <c r="H3384" s="59" t="s">
        <v>3050</v>
      </c>
      <c r="I3384" s="62">
        <v>300</v>
      </c>
      <c r="J3384" s="59" t="s">
        <v>455</v>
      </c>
      <c r="K3384" s="59" t="s">
        <v>455</v>
      </c>
      <c r="L3384" s="59" t="s">
        <v>473</v>
      </c>
      <c r="M3384" s="59" t="s">
        <v>457</v>
      </c>
      <c r="N3384" s="59" t="s">
        <v>458</v>
      </c>
      <c r="O3384" s="65" t="s">
        <v>280</v>
      </c>
      <c r="P3384" s="65" t="s">
        <v>3366</v>
      </c>
      <c r="Q3384" s="45" t="s">
        <v>396</v>
      </c>
      <c r="R3384" s="32" t="s">
        <v>231</v>
      </c>
      <c r="S3384" s="45" t="s">
        <v>71</v>
      </c>
      <c r="T3384" s="42" t="str">
        <f>VLOOKUP(Tabla1[[#This Row],[AREA]],Hoja1!A:B,2,FALSE)</f>
        <v>06. Educación y cultura</v>
      </c>
      <c r="U3384" s="45" t="s">
        <v>147</v>
      </c>
      <c r="V3384" s="42" t="str">
        <f>VLOOKUP(Tabla1[[#This Row],[PROGRAMA]],Hoja1!A:B,2,FALSE)</f>
        <v>3232. Conservación y mantenimiento centros educación infantil y primaria</v>
      </c>
      <c r="W3384" s="45">
        <v>21</v>
      </c>
      <c r="X3384" s="45">
        <v>212</v>
      </c>
    </row>
    <row r="3385" spans="1:24" x14ac:dyDescent="0.25">
      <c r="A3385" s="58">
        <v>220260027467</v>
      </c>
      <c r="B3385" s="59" t="s">
        <v>485</v>
      </c>
      <c r="C3385" s="60">
        <v>46197</v>
      </c>
      <c r="D3385" s="58">
        <v>22026001022</v>
      </c>
      <c r="E3385" s="59" t="s">
        <v>540</v>
      </c>
      <c r="F3385" s="61">
        <v>67.08</v>
      </c>
      <c r="G3385" s="59" t="s">
        <v>1403</v>
      </c>
      <c r="H3385" s="59" t="s">
        <v>4796</v>
      </c>
      <c r="I3385" s="62">
        <v>300</v>
      </c>
      <c r="J3385" s="59" t="s">
        <v>455</v>
      </c>
      <c r="K3385" s="59" t="s">
        <v>455</v>
      </c>
      <c r="L3385" s="59" t="s">
        <v>473</v>
      </c>
      <c r="M3385" s="59" t="s">
        <v>457</v>
      </c>
      <c r="N3385" s="59" t="s">
        <v>458</v>
      </c>
      <c r="O3385" s="65" t="s">
        <v>280</v>
      </c>
      <c r="P3385" s="65" t="s">
        <v>3366</v>
      </c>
      <c r="Q3385" s="45" t="s">
        <v>396</v>
      </c>
      <c r="R3385" s="32" t="s">
        <v>231</v>
      </c>
      <c r="S3385" s="45" t="s">
        <v>75</v>
      </c>
      <c r="T3385" s="42" t="str">
        <f>VLOOKUP(Tabla1[[#This Row],[AREA]],Hoja1!A:B,2,FALSE)</f>
        <v>10. Personas mayores, familia y servicios sociales</v>
      </c>
      <c r="U3385" s="45" t="s">
        <v>130</v>
      </c>
      <c r="V3385" s="42" t="str">
        <f>VLOOKUP(Tabla1[[#This Row],[PROGRAMA]],Hoja1!A:B,2,FALSE)</f>
        <v>2311. Intervención social</v>
      </c>
      <c r="W3385" s="45">
        <v>21</v>
      </c>
      <c r="X3385" s="45">
        <v>212</v>
      </c>
    </row>
    <row r="3386" spans="1:24" x14ac:dyDescent="0.25">
      <c r="A3386" s="58">
        <v>220260027493</v>
      </c>
      <c r="B3386" s="59" t="s">
        <v>485</v>
      </c>
      <c r="C3386" s="60">
        <v>46197</v>
      </c>
      <c r="D3386" s="58">
        <v>22026004158</v>
      </c>
      <c r="E3386" s="59" t="s">
        <v>1128</v>
      </c>
      <c r="F3386" s="61">
        <v>67.84</v>
      </c>
      <c r="G3386" s="59" t="s">
        <v>1403</v>
      </c>
      <c r="H3386" s="59" t="s">
        <v>4797</v>
      </c>
      <c r="I3386" s="62">
        <v>300</v>
      </c>
      <c r="J3386" s="59" t="s">
        <v>455</v>
      </c>
      <c r="K3386" s="59" t="s">
        <v>455</v>
      </c>
      <c r="L3386" s="59" t="s">
        <v>473</v>
      </c>
      <c r="M3386" s="59" t="s">
        <v>457</v>
      </c>
      <c r="N3386" s="59" t="s">
        <v>458</v>
      </c>
      <c r="O3386" s="65" t="s">
        <v>280</v>
      </c>
      <c r="P3386" s="65" t="s">
        <v>3366</v>
      </c>
      <c r="Q3386" s="45" t="s">
        <v>396</v>
      </c>
      <c r="R3386" s="32" t="s">
        <v>231</v>
      </c>
      <c r="S3386" s="45" t="s">
        <v>70</v>
      </c>
      <c r="T3386" s="42" t="str">
        <f>VLOOKUP(Tabla1[[#This Row],[AREA]],Hoja1!A:B,2,FALSE)</f>
        <v>04. Hacienda, personal y modernización administrativa</v>
      </c>
      <c r="U3386" s="45" t="s">
        <v>143</v>
      </c>
      <c r="V3386" s="42" t="str">
        <f>VLOOKUP(Tabla1[[#This Row],[PROGRAMA]],Hoja1!A:B,2,FALSE)</f>
        <v>3121. Prevención y salud laboral</v>
      </c>
      <c r="W3386" s="45">
        <v>22</v>
      </c>
      <c r="X3386" s="45">
        <v>22199</v>
      </c>
    </row>
    <row r="3387" spans="1:24" x14ac:dyDescent="0.25">
      <c r="A3387" s="58">
        <v>220260027519</v>
      </c>
      <c r="B3387" s="59" t="s">
        <v>485</v>
      </c>
      <c r="C3387" s="60">
        <v>46197</v>
      </c>
      <c r="D3387" s="58">
        <v>22026003182</v>
      </c>
      <c r="E3387" s="59" t="s">
        <v>1949</v>
      </c>
      <c r="F3387" s="61">
        <v>35.590000000000003</v>
      </c>
      <c r="G3387" s="59" t="s">
        <v>1403</v>
      </c>
      <c r="H3387" s="59" t="s">
        <v>4798</v>
      </c>
      <c r="I3387" s="62">
        <v>300</v>
      </c>
      <c r="J3387" s="59" t="s">
        <v>455</v>
      </c>
      <c r="K3387" s="59" t="s">
        <v>455</v>
      </c>
      <c r="L3387" s="59" t="s">
        <v>473</v>
      </c>
      <c r="M3387" s="59" t="s">
        <v>457</v>
      </c>
      <c r="N3387" s="59" t="s">
        <v>458</v>
      </c>
      <c r="O3387" s="65" t="s">
        <v>280</v>
      </c>
      <c r="P3387" s="65" t="s">
        <v>3366</v>
      </c>
      <c r="Q3387" s="45" t="s">
        <v>396</v>
      </c>
      <c r="R3387" s="32" t="s">
        <v>231</v>
      </c>
      <c r="S3387" s="45" t="s">
        <v>71</v>
      </c>
      <c r="T3387" s="42" t="str">
        <f>VLOOKUP(Tabla1[[#This Row],[AREA]],Hoja1!A:B,2,FALSE)</f>
        <v>06. Educación y cultura</v>
      </c>
      <c r="U3387" s="45" t="s">
        <v>145</v>
      </c>
      <c r="V3387" s="42" t="str">
        <f>VLOOKUP(Tabla1[[#This Row],[PROGRAMA]],Hoja1!A:B,2,FALSE)</f>
        <v>3231. Escuelas infantiles</v>
      </c>
      <c r="W3387" s="45">
        <v>21</v>
      </c>
      <c r="X3387" s="45">
        <v>212</v>
      </c>
    </row>
    <row r="3388" spans="1:24" x14ac:dyDescent="0.25">
      <c r="A3388" s="58">
        <v>220260027529</v>
      </c>
      <c r="B3388" s="59" t="s">
        <v>485</v>
      </c>
      <c r="C3388" s="60">
        <v>46197</v>
      </c>
      <c r="D3388" s="58">
        <v>22026000943</v>
      </c>
      <c r="E3388" s="59" t="s">
        <v>507</v>
      </c>
      <c r="F3388" s="61">
        <v>415.96</v>
      </c>
      <c r="G3388" s="59" t="s">
        <v>1403</v>
      </c>
      <c r="H3388" s="59" t="s">
        <v>3050</v>
      </c>
      <c r="I3388" s="62">
        <v>300</v>
      </c>
      <c r="J3388" s="59" t="s">
        <v>455</v>
      </c>
      <c r="K3388" s="59" t="s">
        <v>455</v>
      </c>
      <c r="L3388" s="59" t="s">
        <v>473</v>
      </c>
      <c r="M3388" s="59" t="s">
        <v>457</v>
      </c>
      <c r="N3388" s="59" t="s">
        <v>458</v>
      </c>
      <c r="O3388" s="65" t="s">
        <v>280</v>
      </c>
      <c r="P3388" s="65" t="s">
        <v>3366</v>
      </c>
      <c r="Q3388" s="45" t="s">
        <v>396</v>
      </c>
      <c r="R3388" s="32" t="s">
        <v>231</v>
      </c>
      <c r="S3388" s="45" t="s">
        <v>71</v>
      </c>
      <c r="T3388" s="42" t="str">
        <f>VLOOKUP(Tabla1[[#This Row],[AREA]],Hoja1!A:B,2,FALSE)</f>
        <v>06. Educación y cultura</v>
      </c>
      <c r="U3388" s="45" t="s">
        <v>147</v>
      </c>
      <c r="V3388" s="42" t="str">
        <f>VLOOKUP(Tabla1[[#This Row],[PROGRAMA]],Hoja1!A:B,2,FALSE)</f>
        <v>3232. Conservación y mantenimiento centros educación infantil y primaria</v>
      </c>
      <c r="W3388" s="45">
        <v>21</v>
      </c>
      <c r="X3388" s="45">
        <v>212</v>
      </c>
    </row>
    <row r="3389" spans="1:24" x14ac:dyDescent="0.25">
      <c r="A3389" s="58">
        <v>220260027531</v>
      </c>
      <c r="B3389" s="59" t="s">
        <v>485</v>
      </c>
      <c r="C3389" s="60">
        <v>46197</v>
      </c>
      <c r="D3389" s="58">
        <v>22026000943</v>
      </c>
      <c r="E3389" s="59" t="s">
        <v>507</v>
      </c>
      <c r="F3389" s="61">
        <v>33.72</v>
      </c>
      <c r="G3389" s="59" t="s">
        <v>1403</v>
      </c>
      <c r="H3389" s="59" t="s">
        <v>4799</v>
      </c>
      <c r="I3389" s="62">
        <v>300</v>
      </c>
      <c r="J3389" s="59" t="s">
        <v>455</v>
      </c>
      <c r="K3389" s="59" t="s">
        <v>455</v>
      </c>
      <c r="L3389" s="59" t="s">
        <v>473</v>
      </c>
      <c r="M3389" s="59" t="s">
        <v>457</v>
      </c>
      <c r="N3389" s="59" t="s">
        <v>458</v>
      </c>
      <c r="O3389" s="65" t="s">
        <v>280</v>
      </c>
      <c r="P3389" s="65" t="s">
        <v>3366</v>
      </c>
      <c r="Q3389" s="45" t="s">
        <v>396</v>
      </c>
      <c r="R3389" s="32" t="s">
        <v>231</v>
      </c>
      <c r="S3389" s="45" t="s">
        <v>71</v>
      </c>
      <c r="T3389" s="42" t="str">
        <f>VLOOKUP(Tabla1[[#This Row],[AREA]],Hoja1!A:B,2,FALSE)</f>
        <v>06. Educación y cultura</v>
      </c>
      <c r="U3389" s="45" t="s">
        <v>147</v>
      </c>
      <c r="V3389" s="42" t="str">
        <f>VLOOKUP(Tabla1[[#This Row],[PROGRAMA]],Hoja1!A:B,2,FALSE)</f>
        <v>3232. Conservación y mantenimiento centros educación infantil y primaria</v>
      </c>
      <c r="W3389" s="45">
        <v>21</v>
      </c>
      <c r="X3389" s="45">
        <v>212</v>
      </c>
    </row>
    <row r="3390" spans="1:24" x14ac:dyDescent="0.25">
      <c r="A3390" s="58">
        <v>220260027553</v>
      </c>
      <c r="B3390" s="59" t="s">
        <v>485</v>
      </c>
      <c r="C3390" s="60">
        <v>46197</v>
      </c>
      <c r="D3390" s="58">
        <v>22026000437</v>
      </c>
      <c r="E3390" s="59" t="s">
        <v>726</v>
      </c>
      <c r="F3390" s="61">
        <v>23.61</v>
      </c>
      <c r="G3390" s="59" t="s">
        <v>1403</v>
      </c>
      <c r="H3390" s="59" t="s">
        <v>4800</v>
      </c>
      <c r="I3390" s="62">
        <v>300</v>
      </c>
      <c r="J3390" s="59" t="s">
        <v>455</v>
      </c>
      <c r="K3390" s="59" t="s">
        <v>455</v>
      </c>
      <c r="L3390" s="59" t="s">
        <v>473</v>
      </c>
      <c r="M3390" s="59" t="s">
        <v>457</v>
      </c>
      <c r="N3390" s="59" t="s">
        <v>458</v>
      </c>
      <c r="O3390" s="65" t="s">
        <v>280</v>
      </c>
      <c r="P3390" s="65" t="s">
        <v>3366</v>
      </c>
      <c r="Q3390" s="45" t="s">
        <v>396</v>
      </c>
      <c r="R3390" s="32" t="s">
        <v>231</v>
      </c>
      <c r="S3390" s="45" t="s">
        <v>69</v>
      </c>
      <c r="T3390" s="42" t="str">
        <f>VLOOKUP(Tabla1[[#This Row],[AREA]],Hoja1!A:B,2,FALSE)</f>
        <v>03. Participación ciudadana y deportes</v>
      </c>
      <c r="U3390" s="45" t="s">
        <v>192</v>
      </c>
      <c r="V3390" s="42" t="str">
        <f>VLOOKUP(Tabla1[[#This Row],[PROGRAMA]],Hoja1!A:B,2,FALSE)</f>
        <v>9241. Participación ciudadana</v>
      </c>
      <c r="W3390" s="45">
        <v>21</v>
      </c>
      <c r="X3390" s="45">
        <v>213</v>
      </c>
    </row>
    <row r="3391" spans="1:24" x14ac:dyDescent="0.25">
      <c r="A3391" s="58">
        <v>220260027557</v>
      </c>
      <c r="B3391" s="59" t="s">
        <v>485</v>
      </c>
      <c r="C3391" s="60">
        <v>46197</v>
      </c>
      <c r="D3391" s="58">
        <v>22026001173</v>
      </c>
      <c r="E3391" s="59" t="s">
        <v>2480</v>
      </c>
      <c r="F3391" s="61">
        <v>539.27</v>
      </c>
      <c r="G3391" s="59" t="s">
        <v>1403</v>
      </c>
      <c r="H3391" s="59" t="s">
        <v>4801</v>
      </c>
      <c r="I3391" s="62">
        <v>300</v>
      </c>
      <c r="J3391" s="59" t="s">
        <v>455</v>
      </c>
      <c r="K3391" s="59" t="s">
        <v>455</v>
      </c>
      <c r="L3391" s="59" t="s">
        <v>456</v>
      </c>
      <c r="M3391" s="59" t="s">
        <v>457</v>
      </c>
      <c r="N3391" s="59" t="s">
        <v>458</v>
      </c>
      <c r="O3391" s="65" t="s">
        <v>280</v>
      </c>
      <c r="P3391" s="65" t="s">
        <v>3366</v>
      </c>
      <c r="Q3391" s="45" t="s">
        <v>396</v>
      </c>
      <c r="R3391" s="32" t="s">
        <v>231</v>
      </c>
      <c r="S3391" s="45" t="s">
        <v>72</v>
      </c>
      <c r="T3391" s="42" t="str">
        <f>VLOOKUP(Tabla1[[#This Row],[AREA]],Hoja1!A:B,2,FALSE)</f>
        <v>07. Medio ambiente</v>
      </c>
      <c r="U3391" s="45" t="s">
        <v>126</v>
      </c>
      <c r="V3391" s="42" t="str">
        <f>VLOOKUP(Tabla1[[#This Row],[PROGRAMA]],Hoja1!A:B,2,FALSE)</f>
        <v>1711. Parques y jardines</v>
      </c>
      <c r="W3391" s="45">
        <v>21</v>
      </c>
      <c r="X3391" s="45">
        <v>213</v>
      </c>
    </row>
    <row r="3392" spans="1:24" x14ac:dyDescent="0.25">
      <c r="A3392" s="58">
        <v>220260027559</v>
      </c>
      <c r="B3392" s="59" t="s">
        <v>485</v>
      </c>
      <c r="C3392" s="60">
        <v>46197</v>
      </c>
      <c r="D3392" s="58">
        <v>22026001173</v>
      </c>
      <c r="E3392" s="59" t="s">
        <v>2480</v>
      </c>
      <c r="F3392" s="61">
        <v>4721.63</v>
      </c>
      <c r="G3392" s="59" t="s">
        <v>1403</v>
      </c>
      <c r="H3392" s="59" t="s">
        <v>4802</v>
      </c>
      <c r="I3392" s="62">
        <v>300</v>
      </c>
      <c r="J3392" s="59" t="s">
        <v>455</v>
      </c>
      <c r="K3392" s="59" t="s">
        <v>455</v>
      </c>
      <c r="L3392" s="59" t="s">
        <v>456</v>
      </c>
      <c r="M3392" s="59" t="s">
        <v>457</v>
      </c>
      <c r="N3392" s="59" t="s">
        <v>458</v>
      </c>
      <c r="O3392" s="65" t="s">
        <v>280</v>
      </c>
      <c r="P3392" s="65" t="s">
        <v>3366</v>
      </c>
      <c r="Q3392" s="45" t="s">
        <v>396</v>
      </c>
      <c r="R3392" s="32" t="s">
        <v>231</v>
      </c>
      <c r="S3392" s="45" t="s">
        <v>72</v>
      </c>
      <c r="T3392" s="42" t="str">
        <f>VLOOKUP(Tabla1[[#This Row],[AREA]],Hoja1!A:B,2,FALSE)</f>
        <v>07. Medio ambiente</v>
      </c>
      <c r="U3392" s="45" t="s">
        <v>126</v>
      </c>
      <c r="V3392" s="42" t="str">
        <f>VLOOKUP(Tabla1[[#This Row],[PROGRAMA]],Hoja1!A:B,2,FALSE)</f>
        <v>1711. Parques y jardines</v>
      </c>
      <c r="W3392" s="45">
        <v>21</v>
      </c>
      <c r="X3392" s="45">
        <v>213</v>
      </c>
    </row>
    <row r="3393" spans="1:24" x14ac:dyDescent="0.25">
      <c r="A3393" s="58">
        <v>220260027561</v>
      </c>
      <c r="B3393" s="59" t="s">
        <v>485</v>
      </c>
      <c r="C3393" s="60">
        <v>46197</v>
      </c>
      <c r="D3393" s="58">
        <v>22026001960</v>
      </c>
      <c r="E3393" s="59" t="s">
        <v>486</v>
      </c>
      <c r="F3393" s="61">
        <v>809.95</v>
      </c>
      <c r="G3393" s="59" t="s">
        <v>1403</v>
      </c>
      <c r="H3393" s="59" t="s">
        <v>4803</v>
      </c>
      <c r="I3393" s="62">
        <v>300</v>
      </c>
      <c r="J3393" s="59" t="s">
        <v>455</v>
      </c>
      <c r="K3393" s="59" t="s">
        <v>455</v>
      </c>
      <c r="L3393" s="59" t="s">
        <v>473</v>
      </c>
      <c r="M3393" s="59" t="s">
        <v>457</v>
      </c>
      <c r="N3393" s="59" t="s">
        <v>458</v>
      </c>
      <c r="O3393" s="65" t="s">
        <v>280</v>
      </c>
      <c r="P3393" s="65" t="s">
        <v>3366</v>
      </c>
      <c r="Q3393" s="45" t="s">
        <v>396</v>
      </c>
      <c r="R3393" s="32" t="s">
        <v>231</v>
      </c>
      <c r="S3393" s="45" t="s">
        <v>72</v>
      </c>
      <c r="T3393" s="42" t="str">
        <f>VLOOKUP(Tabla1[[#This Row],[AREA]],Hoja1!A:B,2,FALSE)</f>
        <v>07. Medio ambiente</v>
      </c>
      <c r="U3393" s="45" t="s">
        <v>126</v>
      </c>
      <c r="V3393" s="42" t="str">
        <f>VLOOKUP(Tabla1[[#This Row],[PROGRAMA]],Hoja1!A:B,2,FALSE)</f>
        <v>1711. Parques y jardines</v>
      </c>
      <c r="W3393" s="45">
        <v>22</v>
      </c>
      <c r="X3393" s="45">
        <v>22199</v>
      </c>
    </row>
    <row r="3394" spans="1:24" x14ac:dyDescent="0.25">
      <c r="A3394" s="58">
        <v>220260027563</v>
      </c>
      <c r="B3394" s="59" t="s">
        <v>485</v>
      </c>
      <c r="C3394" s="60">
        <v>46197</v>
      </c>
      <c r="D3394" s="58">
        <v>22026001960</v>
      </c>
      <c r="E3394" s="59" t="s">
        <v>486</v>
      </c>
      <c r="F3394" s="61">
        <v>45.75</v>
      </c>
      <c r="G3394" s="59" t="s">
        <v>1403</v>
      </c>
      <c r="H3394" s="59" t="s">
        <v>4804</v>
      </c>
      <c r="I3394" s="62">
        <v>300</v>
      </c>
      <c r="J3394" s="59" t="s">
        <v>455</v>
      </c>
      <c r="K3394" s="59" t="s">
        <v>455</v>
      </c>
      <c r="L3394" s="59" t="s">
        <v>473</v>
      </c>
      <c r="M3394" s="59" t="s">
        <v>457</v>
      </c>
      <c r="N3394" s="59" t="s">
        <v>458</v>
      </c>
      <c r="O3394" s="65" t="s">
        <v>280</v>
      </c>
      <c r="P3394" s="65" t="s">
        <v>3366</v>
      </c>
      <c r="Q3394" s="45" t="s">
        <v>396</v>
      </c>
      <c r="R3394" s="32" t="s">
        <v>231</v>
      </c>
      <c r="S3394" s="45" t="s">
        <v>72</v>
      </c>
      <c r="T3394" s="42" t="str">
        <f>VLOOKUP(Tabla1[[#This Row],[AREA]],Hoja1!A:B,2,FALSE)</f>
        <v>07. Medio ambiente</v>
      </c>
      <c r="U3394" s="45" t="s">
        <v>126</v>
      </c>
      <c r="V3394" s="42" t="str">
        <f>VLOOKUP(Tabla1[[#This Row],[PROGRAMA]],Hoja1!A:B,2,FALSE)</f>
        <v>1711. Parques y jardines</v>
      </c>
      <c r="W3394" s="45">
        <v>22</v>
      </c>
      <c r="X3394" s="45">
        <v>22199</v>
      </c>
    </row>
    <row r="3395" spans="1:24" x14ac:dyDescent="0.25">
      <c r="A3395" s="58">
        <v>220260027565</v>
      </c>
      <c r="B3395" s="59" t="s">
        <v>485</v>
      </c>
      <c r="C3395" s="60">
        <v>46197</v>
      </c>
      <c r="D3395" s="58">
        <v>22026001960</v>
      </c>
      <c r="E3395" s="59" t="s">
        <v>486</v>
      </c>
      <c r="F3395" s="61">
        <v>2990.43</v>
      </c>
      <c r="G3395" s="59" t="s">
        <v>1403</v>
      </c>
      <c r="H3395" s="59" t="s">
        <v>4805</v>
      </c>
      <c r="I3395" s="62">
        <v>300</v>
      </c>
      <c r="J3395" s="59" t="s">
        <v>455</v>
      </c>
      <c r="K3395" s="59" t="s">
        <v>455</v>
      </c>
      <c r="L3395" s="59" t="s">
        <v>473</v>
      </c>
      <c r="M3395" s="59" t="s">
        <v>457</v>
      </c>
      <c r="N3395" s="59" t="s">
        <v>458</v>
      </c>
      <c r="O3395" s="65" t="s">
        <v>280</v>
      </c>
      <c r="P3395" s="65" t="s">
        <v>3366</v>
      </c>
      <c r="Q3395" s="45" t="s">
        <v>396</v>
      </c>
      <c r="R3395" s="32" t="s">
        <v>231</v>
      </c>
      <c r="S3395" s="45" t="s">
        <v>72</v>
      </c>
      <c r="T3395" s="42" t="str">
        <f>VLOOKUP(Tabla1[[#This Row],[AREA]],Hoja1!A:B,2,FALSE)</f>
        <v>07. Medio ambiente</v>
      </c>
      <c r="U3395" s="45" t="s">
        <v>126</v>
      </c>
      <c r="V3395" s="42" t="str">
        <f>VLOOKUP(Tabla1[[#This Row],[PROGRAMA]],Hoja1!A:B,2,FALSE)</f>
        <v>1711. Parques y jardines</v>
      </c>
      <c r="W3395" s="45">
        <v>22</v>
      </c>
      <c r="X3395" s="45">
        <v>22199</v>
      </c>
    </row>
    <row r="3396" spans="1:24" x14ac:dyDescent="0.25">
      <c r="A3396" s="58">
        <v>220260028655</v>
      </c>
      <c r="B3396" s="59" t="s">
        <v>485</v>
      </c>
      <c r="C3396" s="60">
        <v>46202</v>
      </c>
      <c r="D3396" s="58">
        <v>22026002380</v>
      </c>
      <c r="E3396" s="59" t="s">
        <v>2717</v>
      </c>
      <c r="F3396" s="61">
        <v>27.38</v>
      </c>
      <c r="G3396" s="59" t="s">
        <v>1403</v>
      </c>
      <c r="H3396" s="59" t="s">
        <v>4806</v>
      </c>
      <c r="I3396" s="62">
        <v>300</v>
      </c>
      <c r="J3396" s="59" t="s">
        <v>455</v>
      </c>
      <c r="K3396" s="59" t="s">
        <v>455</v>
      </c>
      <c r="L3396" s="59" t="s">
        <v>473</v>
      </c>
      <c r="M3396" s="59" t="s">
        <v>457</v>
      </c>
      <c r="N3396" s="59" t="s">
        <v>458</v>
      </c>
      <c r="O3396" s="65" t="s">
        <v>280</v>
      </c>
      <c r="P3396" s="65" t="s">
        <v>3366</v>
      </c>
      <c r="Q3396" s="45" t="s">
        <v>396</v>
      </c>
      <c r="R3396" s="32" t="s">
        <v>231</v>
      </c>
      <c r="S3396" s="45" t="s">
        <v>66</v>
      </c>
      <c r="T3396" s="42" t="str">
        <f>VLOOKUP(Tabla1[[#This Row],[AREA]],Hoja1!A:B,2,FALSE)</f>
        <v>01. Alcaldía</v>
      </c>
      <c r="U3396" s="45" t="s">
        <v>188</v>
      </c>
      <c r="V3396" s="42" t="str">
        <f>VLOOKUP(Tabla1[[#This Row],[PROGRAMA]],Hoja1!A:B,2,FALSE)</f>
        <v>9206. Archivo municipal</v>
      </c>
      <c r="W3396" s="45">
        <v>22</v>
      </c>
      <c r="X3396" s="45">
        <v>22199</v>
      </c>
    </row>
    <row r="3397" spans="1:24" x14ac:dyDescent="0.25">
      <c r="A3397" s="58">
        <v>220260027586</v>
      </c>
      <c r="B3397" s="59" t="s">
        <v>451</v>
      </c>
      <c r="C3397" s="60">
        <v>46197</v>
      </c>
      <c r="D3397" s="58">
        <v>22026004588</v>
      </c>
      <c r="E3397" s="59" t="s">
        <v>1232</v>
      </c>
      <c r="F3397" s="61">
        <v>1621.4</v>
      </c>
      <c r="G3397" s="59" t="s">
        <v>4807</v>
      </c>
      <c r="H3397" s="59" t="s">
        <v>4808</v>
      </c>
      <c r="I3397" s="62">
        <v>220</v>
      </c>
      <c r="J3397" s="59" t="s">
        <v>455</v>
      </c>
      <c r="K3397" s="59" t="s">
        <v>455</v>
      </c>
      <c r="L3397" s="59" t="s">
        <v>473</v>
      </c>
      <c r="M3397" s="59" t="s">
        <v>467</v>
      </c>
      <c r="N3397" s="59" t="s">
        <v>468</v>
      </c>
      <c r="O3397" s="65" t="s">
        <v>281</v>
      </c>
      <c r="P3397" s="65" t="s">
        <v>3366</v>
      </c>
      <c r="Q3397" s="45" t="s">
        <v>396</v>
      </c>
      <c r="R3397" s="32" t="s">
        <v>231</v>
      </c>
      <c r="S3397" s="45" t="s">
        <v>75</v>
      </c>
      <c r="T3397" s="42" t="str">
        <f>VLOOKUP(Tabla1[[#This Row],[AREA]],Hoja1!A:B,2,FALSE)</f>
        <v>10. Personas mayores, familia y servicios sociales</v>
      </c>
      <c r="U3397" s="45" t="s">
        <v>135</v>
      </c>
      <c r="V3397" s="42" t="str">
        <f>VLOOKUP(Tabla1[[#This Row],[PROGRAMA]],Hoja1!A:B,2,FALSE)</f>
        <v>2314. Centro de programas juveniles</v>
      </c>
      <c r="W3397" s="45">
        <v>22</v>
      </c>
      <c r="X3397" s="45">
        <v>22613</v>
      </c>
    </row>
    <row r="3398" spans="1:24" x14ac:dyDescent="0.25">
      <c r="A3398" s="58">
        <v>220260025549</v>
      </c>
      <c r="B3398" s="59" t="s">
        <v>485</v>
      </c>
      <c r="C3398" s="60">
        <v>46191</v>
      </c>
      <c r="D3398" s="58">
        <v>22026002122</v>
      </c>
      <c r="E3398" s="59" t="s">
        <v>847</v>
      </c>
      <c r="F3398" s="61">
        <v>578.73</v>
      </c>
      <c r="G3398" s="59" t="s">
        <v>3936</v>
      </c>
      <c r="H3398" s="59" t="s">
        <v>4809</v>
      </c>
      <c r="I3398" s="62">
        <v>300</v>
      </c>
      <c r="J3398" s="59" t="s">
        <v>455</v>
      </c>
      <c r="K3398" s="59" t="s">
        <v>455</v>
      </c>
      <c r="L3398" s="59" t="s">
        <v>473</v>
      </c>
      <c r="M3398" s="59" t="s">
        <v>457</v>
      </c>
      <c r="N3398" s="59" t="s">
        <v>458</v>
      </c>
      <c r="O3398" s="65" t="s">
        <v>280</v>
      </c>
      <c r="P3398" s="65" t="s">
        <v>3366</v>
      </c>
      <c r="Q3398" s="45" t="s">
        <v>396</v>
      </c>
      <c r="R3398" s="32" t="s">
        <v>231</v>
      </c>
      <c r="S3398" s="45" t="s">
        <v>73</v>
      </c>
      <c r="T3398" s="42" t="str">
        <f>VLOOKUP(Tabla1[[#This Row],[AREA]],Hoja1!A:B,2,FALSE)</f>
        <v>08. Tráfico y movilidad</v>
      </c>
      <c r="U3398" s="45" t="s">
        <v>117</v>
      </c>
      <c r="V3398" s="42" t="str">
        <f>VLOOKUP(Tabla1[[#This Row],[PROGRAMA]],Hoja1!A:B,2,FALSE)</f>
        <v>1532. Pavimentación vias públicas y otros servicios urbanísticos</v>
      </c>
      <c r="W3398" s="45">
        <v>21</v>
      </c>
      <c r="X3398" s="45">
        <v>210</v>
      </c>
    </row>
    <row r="3399" spans="1:24" x14ac:dyDescent="0.25">
      <c r="A3399" s="58">
        <v>220260025559</v>
      </c>
      <c r="B3399" s="59" t="s">
        <v>485</v>
      </c>
      <c r="C3399" s="60">
        <v>46191</v>
      </c>
      <c r="D3399" s="58">
        <v>22026000436</v>
      </c>
      <c r="E3399" s="59" t="s">
        <v>535</v>
      </c>
      <c r="F3399" s="61">
        <v>25.89</v>
      </c>
      <c r="G3399" s="59" t="s">
        <v>3936</v>
      </c>
      <c r="H3399" s="59" t="s">
        <v>4810</v>
      </c>
      <c r="I3399" s="62">
        <v>300</v>
      </c>
      <c r="J3399" s="59" t="s">
        <v>455</v>
      </c>
      <c r="K3399" s="59" t="s">
        <v>455</v>
      </c>
      <c r="L3399" s="59" t="s">
        <v>473</v>
      </c>
      <c r="M3399" s="59" t="s">
        <v>457</v>
      </c>
      <c r="N3399" s="59" t="s">
        <v>458</v>
      </c>
      <c r="O3399" s="65" t="s">
        <v>280</v>
      </c>
      <c r="P3399" s="65" t="s">
        <v>3366</v>
      </c>
      <c r="Q3399" s="45" t="s">
        <v>396</v>
      </c>
      <c r="R3399" s="32" t="s">
        <v>231</v>
      </c>
      <c r="S3399" s="45" t="s">
        <v>69</v>
      </c>
      <c r="T3399" s="42" t="str">
        <f>VLOOKUP(Tabla1[[#This Row],[AREA]],Hoja1!A:B,2,FALSE)</f>
        <v>03. Participación ciudadana y deportes</v>
      </c>
      <c r="U3399" s="45" t="s">
        <v>192</v>
      </c>
      <c r="V3399" s="42" t="str">
        <f>VLOOKUP(Tabla1[[#This Row],[PROGRAMA]],Hoja1!A:B,2,FALSE)</f>
        <v>9241. Participación ciudadana</v>
      </c>
      <c r="W3399" s="45">
        <v>21</v>
      </c>
      <c r="X3399" s="45">
        <v>212</v>
      </c>
    </row>
    <row r="3400" spans="1:24" x14ac:dyDescent="0.25">
      <c r="A3400" s="58">
        <v>220260025819</v>
      </c>
      <c r="B3400" s="59" t="s">
        <v>485</v>
      </c>
      <c r="C3400" s="60">
        <v>46192</v>
      </c>
      <c r="D3400" s="58">
        <v>22026000422</v>
      </c>
      <c r="E3400" s="59" t="s">
        <v>2707</v>
      </c>
      <c r="F3400" s="61">
        <v>154.86000000000001</v>
      </c>
      <c r="G3400" s="59" t="s">
        <v>3936</v>
      </c>
      <c r="H3400" s="59" t="s">
        <v>2708</v>
      </c>
      <c r="I3400" s="62">
        <v>300</v>
      </c>
      <c r="J3400" s="59" t="s">
        <v>455</v>
      </c>
      <c r="K3400" s="59" t="s">
        <v>455</v>
      </c>
      <c r="L3400" s="59" t="s">
        <v>473</v>
      </c>
      <c r="M3400" s="59" t="s">
        <v>457</v>
      </c>
      <c r="N3400" s="59" t="s">
        <v>458</v>
      </c>
      <c r="O3400" s="65" t="s">
        <v>280</v>
      </c>
      <c r="P3400" s="65" t="s">
        <v>3366</v>
      </c>
      <c r="Q3400" s="45" t="s">
        <v>396</v>
      </c>
      <c r="R3400" s="32" t="s">
        <v>231</v>
      </c>
      <c r="S3400" s="45" t="s">
        <v>262</v>
      </c>
      <c r="T3400" s="42" t="str">
        <f>VLOOKUP(Tabla1[[#This Row],[AREA]],Hoja1!A:B,2,FALSE)</f>
        <v>11. Salud pública y seguridad ciudadana</v>
      </c>
      <c r="U3400" s="45" t="s">
        <v>118</v>
      </c>
      <c r="V3400" s="42" t="str">
        <f>VLOOKUP(Tabla1[[#This Row],[PROGRAMA]],Hoja1!A:B,2,FALSE)</f>
        <v>1621. Recogida de residuos</v>
      </c>
      <c r="W3400" s="45">
        <v>22</v>
      </c>
      <c r="X3400" s="45">
        <v>22199</v>
      </c>
    </row>
    <row r="3401" spans="1:24" x14ac:dyDescent="0.25">
      <c r="A3401" s="58">
        <v>220260025589</v>
      </c>
      <c r="B3401" s="59" t="s">
        <v>485</v>
      </c>
      <c r="C3401" s="60">
        <v>46191</v>
      </c>
      <c r="D3401" s="58">
        <v>22026001960</v>
      </c>
      <c r="E3401" s="59" t="s">
        <v>486</v>
      </c>
      <c r="F3401" s="61">
        <v>94.4</v>
      </c>
      <c r="G3401" s="59" t="s">
        <v>2406</v>
      </c>
      <c r="H3401" s="59" t="s">
        <v>4811</v>
      </c>
      <c r="I3401" s="62">
        <v>300</v>
      </c>
      <c r="J3401" s="59" t="s">
        <v>455</v>
      </c>
      <c r="K3401" s="59" t="s">
        <v>455</v>
      </c>
      <c r="L3401" s="59" t="s">
        <v>473</v>
      </c>
      <c r="M3401" s="59" t="s">
        <v>457</v>
      </c>
      <c r="N3401" s="59" t="s">
        <v>458</v>
      </c>
      <c r="O3401" s="65" t="s">
        <v>280</v>
      </c>
      <c r="P3401" s="65" t="s">
        <v>3366</v>
      </c>
      <c r="Q3401" s="45" t="s">
        <v>396</v>
      </c>
      <c r="R3401" s="32" t="s">
        <v>231</v>
      </c>
      <c r="S3401" s="45" t="s">
        <v>72</v>
      </c>
      <c r="T3401" s="42" t="str">
        <f>VLOOKUP(Tabla1[[#This Row],[AREA]],Hoja1!A:B,2,FALSE)</f>
        <v>07. Medio ambiente</v>
      </c>
      <c r="U3401" s="45" t="s">
        <v>126</v>
      </c>
      <c r="V3401" s="42" t="str">
        <f>VLOOKUP(Tabla1[[#This Row],[PROGRAMA]],Hoja1!A:B,2,FALSE)</f>
        <v>1711. Parques y jardines</v>
      </c>
      <c r="W3401" s="45">
        <v>22</v>
      </c>
      <c r="X3401" s="45">
        <v>22199</v>
      </c>
    </row>
    <row r="3402" spans="1:24" x14ac:dyDescent="0.25">
      <c r="A3402" s="58">
        <v>220260027429</v>
      </c>
      <c r="B3402" s="59" t="s">
        <v>485</v>
      </c>
      <c r="C3402" s="60">
        <v>46197</v>
      </c>
      <c r="D3402" s="58">
        <v>22026002122</v>
      </c>
      <c r="E3402" s="59" t="s">
        <v>847</v>
      </c>
      <c r="F3402" s="61">
        <v>2034.07</v>
      </c>
      <c r="G3402" s="59" t="s">
        <v>2406</v>
      </c>
      <c r="H3402" s="59" t="s">
        <v>4812</v>
      </c>
      <c r="I3402" s="62">
        <v>300</v>
      </c>
      <c r="J3402" s="59" t="s">
        <v>455</v>
      </c>
      <c r="K3402" s="59" t="s">
        <v>455</v>
      </c>
      <c r="L3402" s="59" t="s">
        <v>473</v>
      </c>
      <c r="M3402" s="59" t="s">
        <v>457</v>
      </c>
      <c r="N3402" s="59" t="s">
        <v>458</v>
      </c>
      <c r="O3402" s="65" t="s">
        <v>280</v>
      </c>
      <c r="P3402" s="65" t="s">
        <v>3366</v>
      </c>
      <c r="Q3402" s="45" t="s">
        <v>396</v>
      </c>
      <c r="R3402" s="32" t="s">
        <v>231</v>
      </c>
      <c r="S3402" s="45" t="s">
        <v>73</v>
      </c>
      <c r="T3402" s="42" t="str">
        <f>VLOOKUP(Tabla1[[#This Row],[AREA]],Hoja1!A:B,2,FALSE)</f>
        <v>08. Tráfico y movilidad</v>
      </c>
      <c r="U3402" s="45" t="s">
        <v>117</v>
      </c>
      <c r="V3402" s="42" t="str">
        <f>VLOOKUP(Tabla1[[#This Row],[PROGRAMA]],Hoja1!A:B,2,FALSE)</f>
        <v>1532. Pavimentación vias públicas y otros servicios urbanísticos</v>
      </c>
      <c r="W3402" s="45">
        <v>21</v>
      </c>
      <c r="X3402" s="45">
        <v>210</v>
      </c>
    </row>
    <row r="3403" spans="1:24" x14ac:dyDescent="0.25">
      <c r="A3403" s="58">
        <v>220260027511</v>
      </c>
      <c r="B3403" s="59" t="s">
        <v>485</v>
      </c>
      <c r="C3403" s="60">
        <v>46197</v>
      </c>
      <c r="D3403" s="58">
        <v>22026000691</v>
      </c>
      <c r="E3403" s="59" t="s">
        <v>971</v>
      </c>
      <c r="F3403" s="61">
        <v>60</v>
      </c>
      <c r="G3403" s="59" t="s">
        <v>3980</v>
      </c>
      <c r="H3403" s="59" t="s">
        <v>3643</v>
      </c>
      <c r="I3403" s="62">
        <v>300</v>
      </c>
      <c r="J3403" s="59" t="s">
        <v>1535</v>
      </c>
      <c r="K3403" s="59" t="s">
        <v>494</v>
      </c>
      <c r="L3403" s="59" t="s">
        <v>456</v>
      </c>
      <c r="M3403" s="59" t="s">
        <v>457</v>
      </c>
      <c r="N3403" s="59" t="s">
        <v>458</v>
      </c>
      <c r="O3403" s="65" t="s">
        <v>280</v>
      </c>
      <c r="P3403" s="65" t="s">
        <v>3366</v>
      </c>
      <c r="Q3403" s="45" t="s">
        <v>396</v>
      </c>
      <c r="R3403" s="32" t="s">
        <v>231</v>
      </c>
      <c r="S3403" s="45" t="s">
        <v>262</v>
      </c>
      <c r="T3403" s="42" t="str">
        <f>VLOOKUP(Tabla1[[#This Row],[AREA]],Hoja1!A:B,2,FALSE)</f>
        <v>11. Salud pública y seguridad ciudadana</v>
      </c>
      <c r="U3403" s="45" t="s">
        <v>118</v>
      </c>
      <c r="V3403" s="42" t="str">
        <f>VLOOKUP(Tabla1[[#This Row],[PROGRAMA]],Hoja1!A:B,2,FALSE)</f>
        <v>1621. Recogida de residuos</v>
      </c>
      <c r="W3403" s="45">
        <v>21</v>
      </c>
      <c r="X3403" s="45">
        <v>214</v>
      </c>
    </row>
    <row r="3404" spans="1:24" x14ac:dyDescent="0.25">
      <c r="A3404" s="58">
        <v>220260027513</v>
      </c>
      <c r="B3404" s="59" t="s">
        <v>485</v>
      </c>
      <c r="C3404" s="60">
        <v>46197</v>
      </c>
      <c r="D3404" s="58">
        <v>22026000691</v>
      </c>
      <c r="E3404" s="59" t="s">
        <v>971</v>
      </c>
      <c r="F3404" s="61">
        <v>855.4</v>
      </c>
      <c r="G3404" s="59" t="s">
        <v>3980</v>
      </c>
      <c r="H3404" s="59" t="s">
        <v>3643</v>
      </c>
      <c r="I3404" s="62">
        <v>300</v>
      </c>
      <c r="J3404" s="59" t="s">
        <v>1535</v>
      </c>
      <c r="K3404" s="59" t="s">
        <v>494</v>
      </c>
      <c r="L3404" s="59" t="s">
        <v>456</v>
      </c>
      <c r="M3404" s="59" t="s">
        <v>457</v>
      </c>
      <c r="N3404" s="59" t="s">
        <v>458</v>
      </c>
      <c r="O3404" s="65" t="s">
        <v>280</v>
      </c>
      <c r="P3404" s="65" t="s">
        <v>3366</v>
      </c>
      <c r="Q3404" s="45" t="s">
        <v>396</v>
      </c>
      <c r="R3404" s="32" t="s">
        <v>231</v>
      </c>
      <c r="S3404" s="45" t="s">
        <v>262</v>
      </c>
      <c r="T3404" s="42" t="str">
        <f>VLOOKUP(Tabla1[[#This Row],[AREA]],Hoja1!A:B,2,FALSE)</f>
        <v>11. Salud pública y seguridad ciudadana</v>
      </c>
      <c r="U3404" s="45" t="s">
        <v>118</v>
      </c>
      <c r="V3404" s="42" t="str">
        <f>VLOOKUP(Tabla1[[#This Row],[PROGRAMA]],Hoja1!A:B,2,FALSE)</f>
        <v>1621. Recogida de residuos</v>
      </c>
      <c r="W3404" s="45">
        <v>21</v>
      </c>
      <c r="X3404" s="45">
        <v>214</v>
      </c>
    </row>
    <row r="3405" spans="1:24" x14ac:dyDescent="0.25">
      <c r="A3405" s="58">
        <v>220260027515</v>
      </c>
      <c r="B3405" s="59" t="s">
        <v>485</v>
      </c>
      <c r="C3405" s="60">
        <v>46197</v>
      </c>
      <c r="D3405" s="58">
        <v>22026000691</v>
      </c>
      <c r="E3405" s="59" t="s">
        <v>971</v>
      </c>
      <c r="F3405" s="61">
        <v>170.15</v>
      </c>
      <c r="G3405" s="59" t="s">
        <v>3980</v>
      </c>
      <c r="H3405" s="59" t="s">
        <v>3643</v>
      </c>
      <c r="I3405" s="62">
        <v>300</v>
      </c>
      <c r="J3405" s="59" t="s">
        <v>1535</v>
      </c>
      <c r="K3405" s="59" t="s">
        <v>494</v>
      </c>
      <c r="L3405" s="59" t="s">
        <v>456</v>
      </c>
      <c r="M3405" s="59" t="s">
        <v>457</v>
      </c>
      <c r="N3405" s="59" t="s">
        <v>458</v>
      </c>
      <c r="O3405" s="65" t="s">
        <v>280</v>
      </c>
      <c r="P3405" s="65" t="s">
        <v>3366</v>
      </c>
      <c r="Q3405" s="45" t="s">
        <v>396</v>
      </c>
      <c r="R3405" s="32" t="s">
        <v>231</v>
      </c>
      <c r="S3405" s="45" t="s">
        <v>262</v>
      </c>
      <c r="T3405" s="42" t="str">
        <f>VLOOKUP(Tabla1[[#This Row],[AREA]],Hoja1!A:B,2,FALSE)</f>
        <v>11. Salud pública y seguridad ciudadana</v>
      </c>
      <c r="U3405" s="45" t="s">
        <v>118</v>
      </c>
      <c r="V3405" s="42" t="str">
        <f>VLOOKUP(Tabla1[[#This Row],[PROGRAMA]],Hoja1!A:B,2,FALSE)</f>
        <v>1621. Recogida de residuos</v>
      </c>
      <c r="W3405" s="45">
        <v>21</v>
      </c>
      <c r="X3405" s="45">
        <v>214</v>
      </c>
    </row>
    <row r="3406" spans="1:24" x14ac:dyDescent="0.25">
      <c r="A3406" s="58">
        <v>220260027517</v>
      </c>
      <c r="B3406" s="59" t="s">
        <v>485</v>
      </c>
      <c r="C3406" s="60">
        <v>46197</v>
      </c>
      <c r="D3406" s="58">
        <v>22026000691</v>
      </c>
      <c r="E3406" s="59" t="s">
        <v>971</v>
      </c>
      <c r="F3406" s="61">
        <v>84.48</v>
      </c>
      <c r="G3406" s="59" t="s">
        <v>3980</v>
      </c>
      <c r="H3406" s="59" t="s">
        <v>3643</v>
      </c>
      <c r="I3406" s="62">
        <v>300</v>
      </c>
      <c r="J3406" s="59" t="s">
        <v>1535</v>
      </c>
      <c r="K3406" s="59" t="s">
        <v>494</v>
      </c>
      <c r="L3406" s="59" t="s">
        <v>456</v>
      </c>
      <c r="M3406" s="59" t="s">
        <v>457</v>
      </c>
      <c r="N3406" s="59" t="s">
        <v>458</v>
      </c>
      <c r="O3406" s="65" t="s">
        <v>280</v>
      </c>
      <c r="P3406" s="65" t="s">
        <v>3366</v>
      </c>
      <c r="Q3406" s="45" t="s">
        <v>396</v>
      </c>
      <c r="R3406" s="32" t="s">
        <v>231</v>
      </c>
      <c r="S3406" s="45" t="s">
        <v>262</v>
      </c>
      <c r="T3406" s="42" t="str">
        <f>VLOOKUP(Tabla1[[#This Row],[AREA]],Hoja1!A:B,2,FALSE)</f>
        <v>11. Salud pública y seguridad ciudadana</v>
      </c>
      <c r="U3406" s="45" t="s">
        <v>118</v>
      </c>
      <c r="V3406" s="42" t="str">
        <f>VLOOKUP(Tabla1[[#This Row],[PROGRAMA]],Hoja1!A:B,2,FALSE)</f>
        <v>1621. Recogida de residuos</v>
      </c>
      <c r="W3406" s="45">
        <v>21</v>
      </c>
      <c r="X3406" s="45">
        <v>214</v>
      </c>
    </row>
    <row r="3407" spans="1:24" x14ac:dyDescent="0.25">
      <c r="A3407" s="58">
        <v>220260025274</v>
      </c>
      <c r="B3407" s="59" t="s">
        <v>451</v>
      </c>
      <c r="C3407" s="60">
        <v>46190</v>
      </c>
      <c r="D3407" s="58">
        <v>22026004638</v>
      </c>
      <c r="E3407" s="59" t="s">
        <v>665</v>
      </c>
      <c r="F3407" s="61">
        <v>1543.1</v>
      </c>
      <c r="G3407" s="59" t="s">
        <v>4813</v>
      </c>
      <c r="H3407" s="59" t="s">
        <v>4814</v>
      </c>
      <c r="I3407" s="62">
        <v>220</v>
      </c>
      <c r="J3407" s="59" t="s">
        <v>455</v>
      </c>
      <c r="K3407" s="59" t="s">
        <v>455</v>
      </c>
      <c r="L3407" s="59" t="s">
        <v>473</v>
      </c>
      <c r="M3407" s="59" t="s">
        <v>467</v>
      </c>
      <c r="N3407" s="59" t="s">
        <v>468</v>
      </c>
      <c r="O3407" s="65" t="s">
        <v>281</v>
      </c>
      <c r="P3407" s="65" t="s">
        <v>3366</v>
      </c>
      <c r="Q3407" s="45" t="s">
        <v>396</v>
      </c>
      <c r="R3407" s="32" t="s">
        <v>231</v>
      </c>
      <c r="S3407" s="45" t="s">
        <v>66</v>
      </c>
      <c r="T3407" s="42" t="str">
        <f>VLOOKUP(Tabla1[[#This Row],[AREA]],Hoja1!A:B,2,FALSE)</f>
        <v>01. Alcaldía</v>
      </c>
      <c r="U3407" s="45" t="s">
        <v>265</v>
      </c>
      <c r="V3407" s="42" t="str">
        <f>VLOOKUP(Tabla1[[#This Row],[PROGRAMA]],Hoja1!A:B,2,FALSE)</f>
        <v>4331. Desarrollo empresarial</v>
      </c>
      <c r="W3407" s="45">
        <v>22</v>
      </c>
      <c r="X3407" s="45">
        <v>22799</v>
      </c>
    </row>
    <row r="3408" spans="1:24" x14ac:dyDescent="0.25">
      <c r="A3408" s="58">
        <v>220260025273</v>
      </c>
      <c r="B3408" s="59" t="s">
        <v>451</v>
      </c>
      <c r="C3408" s="60">
        <v>46190</v>
      </c>
      <c r="D3408" s="58">
        <v>22026004633</v>
      </c>
      <c r="E3408" s="59" t="s">
        <v>1949</v>
      </c>
      <c r="F3408" s="61">
        <v>1500</v>
      </c>
      <c r="G3408" s="59" t="s">
        <v>57</v>
      </c>
      <c r="H3408" s="59" t="s">
        <v>4815</v>
      </c>
      <c r="I3408" s="62">
        <v>220</v>
      </c>
      <c r="J3408" s="59" t="s">
        <v>455</v>
      </c>
      <c r="K3408" s="59" t="s">
        <v>455</v>
      </c>
      <c r="L3408" s="59" t="s">
        <v>473</v>
      </c>
      <c r="M3408" s="59" t="s">
        <v>467</v>
      </c>
      <c r="N3408" s="59" t="s">
        <v>468</v>
      </c>
      <c r="O3408" s="65" t="s">
        <v>281</v>
      </c>
      <c r="P3408" s="65" t="s">
        <v>3366</v>
      </c>
      <c r="Q3408" s="45" t="s">
        <v>396</v>
      </c>
      <c r="R3408" s="32" t="s">
        <v>231</v>
      </c>
      <c r="S3408" s="45" t="s">
        <v>71</v>
      </c>
      <c r="T3408" s="42" t="str">
        <f>VLOOKUP(Tabla1[[#This Row],[AREA]],Hoja1!A:B,2,FALSE)</f>
        <v>06. Educación y cultura</v>
      </c>
      <c r="U3408" s="45" t="s">
        <v>145</v>
      </c>
      <c r="V3408" s="42" t="str">
        <f>VLOOKUP(Tabla1[[#This Row],[PROGRAMA]],Hoja1!A:B,2,FALSE)</f>
        <v>3231. Escuelas infantiles</v>
      </c>
      <c r="W3408" s="45">
        <v>21</v>
      </c>
      <c r="X3408" s="45">
        <v>212</v>
      </c>
    </row>
    <row r="3409" spans="1:24" x14ac:dyDescent="0.25">
      <c r="A3409" s="58">
        <v>220260025261</v>
      </c>
      <c r="B3409" s="59" t="s">
        <v>451</v>
      </c>
      <c r="C3409" s="60">
        <v>46190</v>
      </c>
      <c r="D3409" s="58">
        <v>22026004500</v>
      </c>
      <c r="E3409" s="59" t="s">
        <v>2480</v>
      </c>
      <c r="F3409" s="61">
        <v>1500</v>
      </c>
      <c r="G3409" s="59" t="s">
        <v>56</v>
      </c>
      <c r="H3409" s="59" t="s">
        <v>4816</v>
      </c>
      <c r="I3409" s="62">
        <v>220</v>
      </c>
      <c r="J3409" s="59" t="s">
        <v>970</v>
      </c>
      <c r="K3409" s="59" t="s">
        <v>455</v>
      </c>
      <c r="L3409" s="59" t="s">
        <v>456</v>
      </c>
      <c r="M3409" s="59" t="s">
        <v>467</v>
      </c>
      <c r="N3409" s="59" t="s">
        <v>468</v>
      </c>
      <c r="O3409" s="65" t="s">
        <v>281</v>
      </c>
      <c r="P3409" s="65" t="s">
        <v>3366</v>
      </c>
      <c r="Q3409" s="45" t="s">
        <v>396</v>
      </c>
      <c r="R3409" s="32" t="s">
        <v>231</v>
      </c>
      <c r="S3409" s="45" t="s">
        <v>72</v>
      </c>
      <c r="T3409" s="42" t="str">
        <f>VLOOKUP(Tabla1[[#This Row],[AREA]],Hoja1!A:B,2,FALSE)</f>
        <v>07. Medio ambiente</v>
      </c>
      <c r="U3409" s="45" t="s">
        <v>126</v>
      </c>
      <c r="V3409" s="42" t="str">
        <f>VLOOKUP(Tabla1[[#This Row],[PROGRAMA]],Hoja1!A:B,2,FALSE)</f>
        <v>1711. Parques y jardines</v>
      </c>
      <c r="W3409" s="45">
        <v>21</v>
      </c>
      <c r="X3409" s="45">
        <v>213</v>
      </c>
    </row>
    <row r="3410" spans="1:24" x14ac:dyDescent="0.25">
      <c r="A3410" s="58">
        <v>220260025769</v>
      </c>
      <c r="B3410" s="59" t="s">
        <v>485</v>
      </c>
      <c r="C3410" s="60">
        <v>46192</v>
      </c>
      <c r="D3410" s="58">
        <v>22026001960</v>
      </c>
      <c r="E3410" s="59" t="s">
        <v>486</v>
      </c>
      <c r="F3410" s="61">
        <v>71.569999999999993</v>
      </c>
      <c r="G3410" s="59" t="s">
        <v>1457</v>
      </c>
      <c r="H3410" s="59" t="s">
        <v>4817</v>
      </c>
      <c r="I3410" s="62">
        <v>300</v>
      </c>
      <c r="J3410" s="59" t="s">
        <v>455</v>
      </c>
      <c r="K3410" s="59" t="s">
        <v>455</v>
      </c>
      <c r="L3410" s="59" t="s">
        <v>473</v>
      </c>
      <c r="M3410" s="59" t="s">
        <v>457</v>
      </c>
      <c r="N3410" s="59" t="s">
        <v>458</v>
      </c>
      <c r="O3410" s="65" t="s">
        <v>280</v>
      </c>
      <c r="P3410" s="65" t="s">
        <v>3366</v>
      </c>
      <c r="Q3410" s="45" t="s">
        <v>396</v>
      </c>
      <c r="R3410" s="32" t="s">
        <v>231</v>
      </c>
      <c r="S3410" s="45" t="s">
        <v>72</v>
      </c>
      <c r="T3410" s="42" t="str">
        <f>VLOOKUP(Tabla1[[#This Row],[AREA]],Hoja1!A:B,2,FALSE)</f>
        <v>07. Medio ambiente</v>
      </c>
      <c r="U3410" s="45" t="s">
        <v>126</v>
      </c>
      <c r="V3410" s="42" t="str">
        <f>VLOOKUP(Tabla1[[#This Row],[PROGRAMA]],Hoja1!A:B,2,FALSE)</f>
        <v>1711. Parques y jardines</v>
      </c>
      <c r="W3410" s="45">
        <v>22</v>
      </c>
      <c r="X3410" s="45">
        <v>22199</v>
      </c>
    </row>
    <row r="3411" spans="1:24" x14ac:dyDescent="0.25">
      <c r="A3411" s="58">
        <v>220260025771</v>
      </c>
      <c r="B3411" s="59" t="s">
        <v>485</v>
      </c>
      <c r="C3411" s="60">
        <v>46192</v>
      </c>
      <c r="D3411" s="58">
        <v>22026001960</v>
      </c>
      <c r="E3411" s="59" t="s">
        <v>486</v>
      </c>
      <c r="F3411" s="61">
        <v>817.13</v>
      </c>
      <c r="G3411" s="59" t="s">
        <v>1457</v>
      </c>
      <c r="H3411" s="59" t="s">
        <v>4818</v>
      </c>
      <c r="I3411" s="62">
        <v>300</v>
      </c>
      <c r="J3411" s="59" t="s">
        <v>455</v>
      </c>
      <c r="K3411" s="59" t="s">
        <v>455</v>
      </c>
      <c r="L3411" s="59" t="s">
        <v>473</v>
      </c>
      <c r="M3411" s="59" t="s">
        <v>457</v>
      </c>
      <c r="N3411" s="59" t="s">
        <v>458</v>
      </c>
      <c r="O3411" s="65" t="s">
        <v>280</v>
      </c>
      <c r="P3411" s="65" t="s">
        <v>3366</v>
      </c>
      <c r="Q3411" s="45" t="s">
        <v>396</v>
      </c>
      <c r="R3411" s="32" t="s">
        <v>231</v>
      </c>
      <c r="S3411" s="45" t="s">
        <v>72</v>
      </c>
      <c r="T3411" s="42" t="str">
        <f>VLOOKUP(Tabla1[[#This Row],[AREA]],Hoja1!A:B,2,FALSE)</f>
        <v>07. Medio ambiente</v>
      </c>
      <c r="U3411" s="45" t="s">
        <v>126</v>
      </c>
      <c r="V3411" s="42" t="str">
        <f>VLOOKUP(Tabla1[[#This Row],[PROGRAMA]],Hoja1!A:B,2,FALSE)</f>
        <v>1711. Parques y jardines</v>
      </c>
      <c r="W3411" s="45">
        <v>22</v>
      </c>
      <c r="X3411" s="45">
        <v>22199</v>
      </c>
    </row>
    <row r="3412" spans="1:24" x14ac:dyDescent="0.25">
      <c r="A3412" s="58">
        <v>220260025773</v>
      </c>
      <c r="B3412" s="59" t="s">
        <v>485</v>
      </c>
      <c r="C3412" s="60">
        <v>46192</v>
      </c>
      <c r="D3412" s="58">
        <v>22026001960</v>
      </c>
      <c r="E3412" s="59" t="s">
        <v>486</v>
      </c>
      <c r="F3412" s="61">
        <v>281.42</v>
      </c>
      <c r="G3412" s="59" t="s">
        <v>1457</v>
      </c>
      <c r="H3412" s="59" t="s">
        <v>4819</v>
      </c>
      <c r="I3412" s="62">
        <v>300</v>
      </c>
      <c r="J3412" s="59" t="s">
        <v>455</v>
      </c>
      <c r="K3412" s="59" t="s">
        <v>455</v>
      </c>
      <c r="L3412" s="59" t="s">
        <v>473</v>
      </c>
      <c r="M3412" s="59" t="s">
        <v>457</v>
      </c>
      <c r="N3412" s="59" t="s">
        <v>458</v>
      </c>
      <c r="O3412" s="65" t="s">
        <v>280</v>
      </c>
      <c r="P3412" s="65" t="s">
        <v>3366</v>
      </c>
      <c r="Q3412" s="45" t="s">
        <v>396</v>
      </c>
      <c r="R3412" s="32" t="s">
        <v>231</v>
      </c>
      <c r="S3412" s="45" t="s">
        <v>72</v>
      </c>
      <c r="T3412" s="42" t="str">
        <f>VLOOKUP(Tabla1[[#This Row],[AREA]],Hoja1!A:B,2,FALSE)</f>
        <v>07. Medio ambiente</v>
      </c>
      <c r="U3412" s="45" t="s">
        <v>126</v>
      </c>
      <c r="V3412" s="42" t="str">
        <f>VLOOKUP(Tabla1[[#This Row],[PROGRAMA]],Hoja1!A:B,2,FALSE)</f>
        <v>1711. Parques y jardines</v>
      </c>
      <c r="W3412" s="45">
        <v>22</v>
      </c>
      <c r="X3412" s="45">
        <v>22199</v>
      </c>
    </row>
    <row r="3413" spans="1:24" x14ac:dyDescent="0.25">
      <c r="A3413" s="58">
        <v>220260025775</v>
      </c>
      <c r="B3413" s="59" t="s">
        <v>485</v>
      </c>
      <c r="C3413" s="60">
        <v>46192</v>
      </c>
      <c r="D3413" s="58">
        <v>22026001960</v>
      </c>
      <c r="E3413" s="59" t="s">
        <v>486</v>
      </c>
      <c r="F3413" s="61">
        <v>134.43</v>
      </c>
      <c r="G3413" s="59" t="s">
        <v>1457</v>
      </c>
      <c r="H3413" s="59" t="s">
        <v>4820</v>
      </c>
      <c r="I3413" s="62">
        <v>300</v>
      </c>
      <c r="J3413" s="59" t="s">
        <v>455</v>
      </c>
      <c r="K3413" s="59" t="s">
        <v>455</v>
      </c>
      <c r="L3413" s="59" t="s">
        <v>473</v>
      </c>
      <c r="M3413" s="59" t="s">
        <v>457</v>
      </c>
      <c r="N3413" s="59" t="s">
        <v>458</v>
      </c>
      <c r="O3413" s="65" t="s">
        <v>280</v>
      </c>
      <c r="P3413" s="65" t="s">
        <v>3366</v>
      </c>
      <c r="Q3413" s="45" t="s">
        <v>396</v>
      </c>
      <c r="R3413" s="32" t="s">
        <v>231</v>
      </c>
      <c r="S3413" s="45" t="s">
        <v>72</v>
      </c>
      <c r="T3413" s="42" t="str">
        <f>VLOOKUP(Tabla1[[#This Row],[AREA]],Hoja1!A:B,2,FALSE)</f>
        <v>07. Medio ambiente</v>
      </c>
      <c r="U3413" s="45" t="s">
        <v>126</v>
      </c>
      <c r="V3413" s="42" t="str">
        <f>VLOOKUP(Tabla1[[#This Row],[PROGRAMA]],Hoja1!A:B,2,FALSE)</f>
        <v>1711. Parques y jardines</v>
      </c>
      <c r="W3413" s="45">
        <v>22</v>
      </c>
      <c r="X3413" s="45">
        <v>22199</v>
      </c>
    </row>
    <row r="3414" spans="1:24" x14ac:dyDescent="0.25">
      <c r="A3414" s="58">
        <v>220260025777</v>
      </c>
      <c r="B3414" s="59" t="s">
        <v>485</v>
      </c>
      <c r="C3414" s="60">
        <v>46192</v>
      </c>
      <c r="D3414" s="58">
        <v>22026001960</v>
      </c>
      <c r="E3414" s="59" t="s">
        <v>486</v>
      </c>
      <c r="F3414" s="61">
        <v>107.28</v>
      </c>
      <c r="G3414" s="59" t="s">
        <v>1457</v>
      </c>
      <c r="H3414" s="59" t="s">
        <v>4821</v>
      </c>
      <c r="I3414" s="62">
        <v>300</v>
      </c>
      <c r="J3414" s="59" t="s">
        <v>455</v>
      </c>
      <c r="K3414" s="59" t="s">
        <v>455</v>
      </c>
      <c r="L3414" s="59" t="s">
        <v>473</v>
      </c>
      <c r="M3414" s="59" t="s">
        <v>457</v>
      </c>
      <c r="N3414" s="59" t="s">
        <v>458</v>
      </c>
      <c r="O3414" s="65" t="s">
        <v>280</v>
      </c>
      <c r="P3414" s="65" t="s">
        <v>3366</v>
      </c>
      <c r="Q3414" s="45" t="s">
        <v>396</v>
      </c>
      <c r="R3414" s="32" t="s">
        <v>231</v>
      </c>
      <c r="S3414" s="45" t="s">
        <v>72</v>
      </c>
      <c r="T3414" s="42" t="str">
        <f>VLOOKUP(Tabla1[[#This Row],[AREA]],Hoja1!A:B,2,FALSE)</f>
        <v>07. Medio ambiente</v>
      </c>
      <c r="U3414" s="45" t="s">
        <v>126</v>
      </c>
      <c r="V3414" s="42" t="str">
        <f>VLOOKUP(Tabla1[[#This Row],[PROGRAMA]],Hoja1!A:B,2,FALSE)</f>
        <v>1711. Parques y jardines</v>
      </c>
      <c r="W3414" s="45">
        <v>22</v>
      </c>
      <c r="X3414" s="45">
        <v>22199</v>
      </c>
    </row>
    <row r="3415" spans="1:24" x14ac:dyDescent="0.25">
      <c r="A3415" s="58">
        <v>220260025779</v>
      </c>
      <c r="B3415" s="59" t="s">
        <v>485</v>
      </c>
      <c r="C3415" s="60">
        <v>46192</v>
      </c>
      <c r="D3415" s="58">
        <v>22026001313</v>
      </c>
      <c r="E3415" s="59" t="s">
        <v>2532</v>
      </c>
      <c r="F3415" s="61">
        <v>135</v>
      </c>
      <c r="G3415" s="59" t="s">
        <v>1457</v>
      </c>
      <c r="H3415" s="59" t="s">
        <v>4822</v>
      </c>
      <c r="I3415" s="62">
        <v>300</v>
      </c>
      <c r="J3415" s="59" t="s">
        <v>455</v>
      </c>
      <c r="K3415" s="59" t="s">
        <v>455</v>
      </c>
      <c r="L3415" s="59" t="s">
        <v>473</v>
      </c>
      <c r="M3415" s="59" t="s">
        <v>457</v>
      </c>
      <c r="N3415" s="59" t="s">
        <v>458</v>
      </c>
      <c r="O3415" s="65" t="s">
        <v>280</v>
      </c>
      <c r="P3415" s="65" t="s">
        <v>3366</v>
      </c>
      <c r="Q3415" s="45" t="s">
        <v>396</v>
      </c>
      <c r="R3415" s="32" t="s">
        <v>231</v>
      </c>
      <c r="S3415" s="45" t="s">
        <v>72</v>
      </c>
      <c r="T3415" s="42" t="str">
        <f>VLOOKUP(Tabla1[[#This Row],[AREA]],Hoja1!A:B,2,FALSE)</f>
        <v>07. Medio ambiente</v>
      </c>
      <c r="U3415" s="45" t="s">
        <v>126</v>
      </c>
      <c r="V3415" s="42" t="str">
        <f>VLOOKUP(Tabla1[[#This Row],[PROGRAMA]],Hoja1!A:B,2,FALSE)</f>
        <v>1711. Parques y jardines</v>
      </c>
      <c r="W3415" s="45">
        <v>22</v>
      </c>
      <c r="X3415" s="45">
        <v>22104</v>
      </c>
    </row>
    <row r="3416" spans="1:24" x14ac:dyDescent="0.25">
      <c r="A3416" s="58">
        <v>220260025781</v>
      </c>
      <c r="B3416" s="59" t="s">
        <v>485</v>
      </c>
      <c r="C3416" s="60">
        <v>46192</v>
      </c>
      <c r="D3416" s="58">
        <v>22026001335</v>
      </c>
      <c r="E3416" s="59" t="s">
        <v>3510</v>
      </c>
      <c r="F3416" s="61">
        <v>718.07</v>
      </c>
      <c r="G3416" s="59" t="s">
        <v>1457</v>
      </c>
      <c r="H3416" s="59" t="s">
        <v>4823</v>
      </c>
      <c r="I3416" s="62">
        <v>300</v>
      </c>
      <c r="J3416" s="59" t="s">
        <v>455</v>
      </c>
      <c r="K3416" s="59" t="s">
        <v>455</v>
      </c>
      <c r="L3416" s="59" t="s">
        <v>473</v>
      </c>
      <c r="M3416" s="59" t="s">
        <v>457</v>
      </c>
      <c r="N3416" s="59" t="s">
        <v>458</v>
      </c>
      <c r="O3416" s="65" t="s">
        <v>280</v>
      </c>
      <c r="P3416" s="65" t="s">
        <v>3366</v>
      </c>
      <c r="Q3416" s="45" t="s">
        <v>397</v>
      </c>
      <c r="R3416" s="32" t="s">
        <v>232</v>
      </c>
      <c r="S3416" s="45" t="s">
        <v>72</v>
      </c>
      <c r="T3416" s="42" t="str">
        <f>VLOOKUP(Tabla1[[#This Row],[AREA]],Hoja1!A:B,2,FALSE)</f>
        <v>07. Medio ambiente</v>
      </c>
      <c r="U3416" s="45" t="s">
        <v>126</v>
      </c>
      <c r="V3416" s="42" t="str">
        <f>VLOOKUP(Tabla1[[#This Row],[PROGRAMA]],Hoja1!A:B,2,FALSE)</f>
        <v>1711. Parques y jardines</v>
      </c>
      <c r="W3416" s="45">
        <v>61</v>
      </c>
      <c r="X3416" s="45">
        <v>619</v>
      </c>
    </row>
    <row r="3417" spans="1:24" x14ac:dyDescent="0.25">
      <c r="A3417" s="58">
        <v>220260025783</v>
      </c>
      <c r="B3417" s="59" t="s">
        <v>485</v>
      </c>
      <c r="C3417" s="60">
        <v>46192</v>
      </c>
      <c r="D3417" s="58">
        <v>22026001335</v>
      </c>
      <c r="E3417" s="59" t="s">
        <v>3510</v>
      </c>
      <c r="F3417" s="61">
        <v>288.88</v>
      </c>
      <c r="G3417" s="59" t="s">
        <v>1457</v>
      </c>
      <c r="H3417" s="59" t="s">
        <v>4824</v>
      </c>
      <c r="I3417" s="62">
        <v>300</v>
      </c>
      <c r="J3417" s="59" t="s">
        <v>455</v>
      </c>
      <c r="K3417" s="59" t="s">
        <v>455</v>
      </c>
      <c r="L3417" s="59" t="s">
        <v>473</v>
      </c>
      <c r="M3417" s="59" t="s">
        <v>457</v>
      </c>
      <c r="N3417" s="59" t="s">
        <v>458</v>
      </c>
      <c r="O3417" s="65" t="s">
        <v>280</v>
      </c>
      <c r="P3417" s="65" t="s">
        <v>3366</v>
      </c>
      <c r="Q3417" s="45" t="s">
        <v>397</v>
      </c>
      <c r="R3417" s="32" t="s">
        <v>232</v>
      </c>
      <c r="S3417" s="45" t="s">
        <v>72</v>
      </c>
      <c r="T3417" s="42" t="str">
        <f>VLOOKUP(Tabla1[[#This Row],[AREA]],Hoja1!A:B,2,FALSE)</f>
        <v>07. Medio ambiente</v>
      </c>
      <c r="U3417" s="45" t="s">
        <v>126</v>
      </c>
      <c r="V3417" s="42" t="str">
        <f>VLOOKUP(Tabla1[[#This Row],[PROGRAMA]],Hoja1!A:B,2,FALSE)</f>
        <v>1711. Parques y jardines</v>
      </c>
      <c r="W3417" s="45">
        <v>61</v>
      </c>
      <c r="X3417" s="45">
        <v>619</v>
      </c>
    </row>
    <row r="3418" spans="1:24" x14ac:dyDescent="0.25">
      <c r="A3418" s="58">
        <v>220260025785</v>
      </c>
      <c r="B3418" s="59" t="s">
        <v>485</v>
      </c>
      <c r="C3418" s="60">
        <v>46192</v>
      </c>
      <c r="D3418" s="58">
        <v>22026001335</v>
      </c>
      <c r="E3418" s="59" t="s">
        <v>3510</v>
      </c>
      <c r="F3418" s="61">
        <v>775.1</v>
      </c>
      <c r="G3418" s="59" t="s">
        <v>1457</v>
      </c>
      <c r="H3418" s="59" t="s">
        <v>4825</v>
      </c>
      <c r="I3418" s="62">
        <v>300</v>
      </c>
      <c r="J3418" s="59" t="s">
        <v>455</v>
      </c>
      <c r="K3418" s="59" t="s">
        <v>455</v>
      </c>
      <c r="L3418" s="59" t="s">
        <v>473</v>
      </c>
      <c r="M3418" s="59" t="s">
        <v>457</v>
      </c>
      <c r="N3418" s="59" t="s">
        <v>458</v>
      </c>
      <c r="O3418" s="65" t="s">
        <v>280</v>
      </c>
      <c r="P3418" s="65" t="s">
        <v>3366</v>
      </c>
      <c r="Q3418" s="45" t="s">
        <v>397</v>
      </c>
      <c r="R3418" s="32" t="s">
        <v>232</v>
      </c>
      <c r="S3418" s="45" t="s">
        <v>72</v>
      </c>
      <c r="T3418" s="42" t="str">
        <f>VLOOKUP(Tabla1[[#This Row],[AREA]],Hoja1!A:B,2,FALSE)</f>
        <v>07. Medio ambiente</v>
      </c>
      <c r="U3418" s="45" t="s">
        <v>126</v>
      </c>
      <c r="V3418" s="42" t="str">
        <f>VLOOKUP(Tabla1[[#This Row],[PROGRAMA]],Hoja1!A:B,2,FALSE)</f>
        <v>1711. Parques y jardines</v>
      </c>
      <c r="W3418" s="45">
        <v>61</v>
      </c>
      <c r="X3418" s="45">
        <v>619</v>
      </c>
    </row>
    <row r="3419" spans="1:24" x14ac:dyDescent="0.25">
      <c r="A3419" s="58">
        <v>220260025787</v>
      </c>
      <c r="B3419" s="59" t="s">
        <v>485</v>
      </c>
      <c r="C3419" s="60">
        <v>46192</v>
      </c>
      <c r="D3419" s="58">
        <v>22026001335</v>
      </c>
      <c r="E3419" s="59" t="s">
        <v>3510</v>
      </c>
      <c r="F3419" s="61">
        <v>471.2</v>
      </c>
      <c r="G3419" s="59" t="s">
        <v>1457</v>
      </c>
      <c r="H3419" s="59" t="s">
        <v>4826</v>
      </c>
      <c r="I3419" s="62">
        <v>300</v>
      </c>
      <c r="J3419" s="59" t="s">
        <v>455</v>
      </c>
      <c r="K3419" s="59" t="s">
        <v>455</v>
      </c>
      <c r="L3419" s="59" t="s">
        <v>473</v>
      </c>
      <c r="M3419" s="59" t="s">
        <v>457</v>
      </c>
      <c r="N3419" s="59" t="s">
        <v>458</v>
      </c>
      <c r="O3419" s="65" t="s">
        <v>280</v>
      </c>
      <c r="P3419" s="65" t="s">
        <v>3366</v>
      </c>
      <c r="Q3419" s="45" t="s">
        <v>397</v>
      </c>
      <c r="R3419" s="32" t="s">
        <v>232</v>
      </c>
      <c r="S3419" s="45" t="s">
        <v>72</v>
      </c>
      <c r="T3419" s="42" t="str">
        <f>VLOOKUP(Tabla1[[#This Row],[AREA]],Hoja1!A:B,2,FALSE)</f>
        <v>07. Medio ambiente</v>
      </c>
      <c r="U3419" s="45" t="s">
        <v>126</v>
      </c>
      <c r="V3419" s="42" t="str">
        <f>VLOOKUP(Tabla1[[#This Row],[PROGRAMA]],Hoja1!A:B,2,FALSE)</f>
        <v>1711. Parques y jardines</v>
      </c>
      <c r="W3419" s="45">
        <v>61</v>
      </c>
      <c r="X3419" s="45">
        <v>619</v>
      </c>
    </row>
    <row r="3420" spans="1:24" x14ac:dyDescent="0.25">
      <c r="A3420" s="58">
        <v>220260027449</v>
      </c>
      <c r="B3420" s="59" t="s">
        <v>485</v>
      </c>
      <c r="C3420" s="60">
        <v>46197</v>
      </c>
      <c r="D3420" s="58">
        <v>22026000943</v>
      </c>
      <c r="E3420" s="59" t="s">
        <v>507</v>
      </c>
      <c r="F3420" s="61">
        <v>33</v>
      </c>
      <c r="G3420" s="59" t="s">
        <v>1457</v>
      </c>
      <c r="H3420" s="59" t="s">
        <v>4827</v>
      </c>
      <c r="I3420" s="62">
        <v>300</v>
      </c>
      <c r="J3420" s="59" t="s">
        <v>455</v>
      </c>
      <c r="K3420" s="59" t="s">
        <v>455</v>
      </c>
      <c r="L3420" s="59" t="s">
        <v>473</v>
      </c>
      <c r="M3420" s="59" t="s">
        <v>457</v>
      </c>
      <c r="N3420" s="59" t="s">
        <v>458</v>
      </c>
      <c r="O3420" s="65" t="s">
        <v>280</v>
      </c>
      <c r="P3420" s="65" t="s">
        <v>3366</v>
      </c>
      <c r="Q3420" s="45" t="s">
        <v>396</v>
      </c>
      <c r="R3420" s="32" t="s">
        <v>231</v>
      </c>
      <c r="S3420" s="45" t="s">
        <v>71</v>
      </c>
      <c r="T3420" s="42" t="str">
        <f>VLOOKUP(Tabla1[[#This Row],[AREA]],Hoja1!A:B,2,FALSE)</f>
        <v>06. Educación y cultura</v>
      </c>
      <c r="U3420" s="45" t="s">
        <v>147</v>
      </c>
      <c r="V3420" s="42" t="str">
        <f>VLOOKUP(Tabla1[[#This Row],[PROGRAMA]],Hoja1!A:B,2,FALSE)</f>
        <v>3232. Conservación y mantenimiento centros educación infantil y primaria</v>
      </c>
      <c r="W3420" s="45">
        <v>21</v>
      </c>
      <c r="X3420" s="45">
        <v>212</v>
      </c>
    </row>
    <row r="3421" spans="1:24" x14ac:dyDescent="0.25">
      <c r="A3421" s="58">
        <v>220260027459</v>
      </c>
      <c r="B3421" s="59" t="s">
        <v>485</v>
      </c>
      <c r="C3421" s="60">
        <v>46197</v>
      </c>
      <c r="D3421" s="58">
        <v>22026003182</v>
      </c>
      <c r="E3421" s="59" t="s">
        <v>1949</v>
      </c>
      <c r="F3421" s="61">
        <v>57.9</v>
      </c>
      <c r="G3421" s="59" t="s">
        <v>1457</v>
      </c>
      <c r="H3421" s="59" t="s">
        <v>4828</v>
      </c>
      <c r="I3421" s="62">
        <v>300</v>
      </c>
      <c r="J3421" s="59" t="s">
        <v>455</v>
      </c>
      <c r="K3421" s="59" t="s">
        <v>455</v>
      </c>
      <c r="L3421" s="59" t="s">
        <v>473</v>
      </c>
      <c r="M3421" s="59" t="s">
        <v>457</v>
      </c>
      <c r="N3421" s="59" t="s">
        <v>458</v>
      </c>
      <c r="O3421" s="65" t="s">
        <v>280</v>
      </c>
      <c r="P3421" s="65" t="s">
        <v>3366</v>
      </c>
      <c r="Q3421" s="45" t="s">
        <v>396</v>
      </c>
      <c r="R3421" s="32" t="s">
        <v>231</v>
      </c>
      <c r="S3421" s="45" t="s">
        <v>71</v>
      </c>
      <c r="T3421" s="42" t="str">
        <f>VLOOKUP(Tabla1[[#This Row],[AREA]],Hoja1!A:B,2,FALSE)</f>
        <v>06. Educación y cultura</v>
      </c>
      <c r="U3421" s="45" t="s">
        <v>145</v>
      </c>
      <c r="V3421" s="42" t="str">
        <f>VLOOKUP(Tabla1[[#This Row],[PROGRAMA]],Hoja1!A:B,2,FALSE)</f>
        <v>3231. Escuelas infantiles</v>
      </c>
      <c r="W3421" s="45">
        <v>21</v>
      </c>
      <c r="X3421" s="45">
        <v>212</v>
      </c>
    </row>
    <row r="3422" spans="1:24" x14ac:dyDescent="0.25">
      <c r="A3422" s="58">
        <v>220260027497</v>
      </c>
      <c r="B3422" s="59" t="s">
        <v>485</v>
      </c>
      <c r="C3422" s="60">
        <v>46197</v>
      </c>
      <c r="D3422" s="58">
        <v>22026000943</v>
      </c>
      <c r="E3422" s="59" t="s">
        <v>507</v>
      </c>
      <c r="F3422" s="61">
        <v>44.32</v>
      </c>
      <c r="G3422" s="59" t="s">
        <v>1457</v>
      </c>
      <c r="H3422" s="59" t="s">
        <v>3050</v>
      </c>
      <c r="I3422" s="62">
        <v>300</v>
      </c>
      <c r="J3422" s="59" t="s">
        <v>455</v>
      </c>
      <c r="K3422" s="59" t="s">
        <v>455</v>
      </c>
      <c r="L3422" s="59" t="s">
        <v>473</v>
      </c>
      <c r="M3422" s="59" t="s">
        <v>457</v>
      </c>
      <c r="N3422" s="59" t="s">
        <v>458</v>
      </c>
      <c r="O3422" s="65" t="s">
        <v>280</v>
      </c>
      <c r="P3422" s="65" t="s">
        <v>3366</v>
      </c>
      <c r="Q3422" s="45" t="s">
        <v>396</v>
      </c>
      <c r="R3422" s="32" t="s">
        <v>231</v>
      </c>
      <c r="S3422" s="45" t="s">
        <v>71</v>
      </c>
      <c r="T3422" s="42" t="str">
        <f>VLOOKUP(Tabla1[[#This Row],[AREA]],Hoja1!A:B,2,FALSE)</f>
        <v>06. Educación y cultura</v>
      </c>
      <c r="U3422" s="45" t="s">
        <v>147</v>
      </c>
      <c r="V3422" s="42" t="str">
        <f>VLOOKUP(Tabla1[[#This Row],[PROGRAMA]],Hoja1!A:B,2,FALSE)</f>
        <v>3232. Conservación y mantenimiento centros educación infantil y primaria</v>
      </c>
      <c r="W3422" s="45">
        <v>21</v>
      </c>
      <c r="X3422" s="45">
        <v>212</v>
      </c>
    </row>
    <row r="3423" spans="1:24" x14ac:dyDescent="0.25">
      <c r="A3423" s="58">
        <v>220260027549</v>
      </c>
      <c r="B3423" s="59" t="s">
        <v>485</v>
      </c>
      <c r="C3423" s="60">
        <v>46197</v>
      </c>
      <c r="D3423" s="58">
        <v>22026000943</v>
      </c>
      <c r="E3423" s="59" t="s">
        <v>507</v>
      </c>
      <c r="F3423" s="61">
        <v>27</v>
      </c>
      <c r="G3423" s="59" t="s">
        <v>1457</v>
      </c>
      <c r="H3423" s="59" t="s">
        <v>4829</v>
      </c>
      <c r="I3423" s="62">
        <v>300</v>
      </c>
      <c r="J3423" s="59" t="s">
        <v>455</v>
      </c>
      <c r="K3423" s="59" t="s">
        <v>455</v>
      </c>
      <c r="L3423" s="59" t="s">
        <v>473</v>
      </c>
      <c r="M3423" s="59" t="s">
        <v>457</v>
      </c>
      <c r="N3423" s="59" t="s">
        <v>458</v>
      </c>
      <c r="O3423" s="65" t="s">
        <v>280</v>
      </c>
      <c r="P3423" s="65" t="s">
        <v>3366</v>
      </c>
      <c r="Q3423" s="45" t="s">
        <v>396</v>
      </c>
      <c r="R3423" s="32" t="s">
        <v>231</v>
      </c>
      <c r="S3423" s="45" t="s">
        <v>71</v>
      </c>
      <c r="T3423" s="42" t="str">
        <f>VLOOKUP(Tabla1[[#This Row],[AREA]],Hoja1!A:B,2,FALSE)</f>
        <v>06. Educación y cultura</v>
      </c>
      <c r="U3423" s="45" t="s">
        <v>147</v>
      </c>
      <c r="V3423" s="42" t="str">
        <f>VLOOKUP(Tabla1[[#This Row],[PROGRAMA]],Hoja1!A:B,2,FALSE)</f>
        <v>3232. Conservación y mantenimiento centros educación infantil y primaria</v>
      </c>
      <c r="W3423" s="45">
        <v>21</v>
      </c>
      <c r="X3423" s="45">
        <v>212</v>
      </c>
    </row>
    <row r="3424" spans="1:24" x14ac:dyDescent="0.25">
      <c r="A3424" s="58">
        <v>220260026978</v>
      </c>
      <c r="B3424" s="59" t="s">
        <v>451</v>
      </c>
      <c r="C3424" s="60">
        <v>46196</v>
      </c>
      <c r="D3424" s="58">
        <v>22026004590</v>
      </c>
      <c r="E3424" s="59" t="s">
        <v>1045</v>
      </c>
      <c r="F3424" s="61">
        <v>1500</v>
      </c>
      <c r="G3424" s="59" t="s">
        <v>4830</v>
      </c>
      <c r="H3424" s="59" t="s">
        <v>4831</v>
      </c>
      <c r="I3424" s="62">
        <v>220</v>
      </c>
      <c r="J3424" s="59" t="s">
        <v>455</v>
      </c>
      <c r="K3424" s="59" t="s">
        <v>455</v>
      </c>
      <c r="L3424" s="59" t="s">
        <v>456</v>
      </c>
      <c r="M3424" s="59" t="s">
        <v>467</v>
      </c>
      <c r="N3424" s="59" t="s">
        <v>468</v>
      </c>
      <c r="O3424" s="65" t="s">
        <v>281</v>
      </c>
      <c r="P3424" s="65" t="s">
        <v>3366</v>
      </c>
      <c r="Q3424" s="45" t="s">
        <v>396</v>
      </c>
      <c r="R3424" s="32" t="s">
        <v>231</v>
      </c>
      <c r="S3424" s="45" t="s">
        <v>71</v>
      </c>
      <c r="T3424" s="42" t="str">
        <f>VLOOKUP(Tabla1[[#This Row],[AREA]],Hoja1!A:B,2,FALSE)</f>
        <v>06. Educación y cultura</v>
      </c>
      <c r="U3424" s="45" t="s">
        <v>153</v>
      </c>
      <c r="V3424" s="42" t="str">
        <f>VLOOKUP(Tabla1[[#This Row],[PROGRAMA]],Hoja1!A:B,2,FALSE)</f>
        <v>3321. Bibliotecas públicas</v>
      </c>
      <c r="W3424" s="45">
        <v>22</v>
      </c>
      <c r="X3424" s="45">
        <v>22799</v>
      </c>
    </row>
    <row r="3425" spans="1:24" x14ac:dyDescent="0.25">
      <c r="A3425" s="58">
        <v>220260027851</v>
      </c>
      <c r="B3425" s="59" t="s">
        <v>451</v>
      </c>
      <c r="C3425" s="60">
        <v>46198</v>
      </c>
      <c r="D3425" s="58">
        <v>22026004631</v>
      </c>
      <c r="E3425" s="59" t="s">
        <v>1518</v>
      </c>
      <c r="F3425" s="61">
        <v>1500</v>
      </c>
      <c r="G3425" s="59" t="s">
        <v>2179</v>
      </c>
      <c r="H3425" s="59" t="s">
        <v>4832</v>
      </c>
      <c r="I3425" s="62">
        <v>220</v>
      </c>
      <c r="J3425" s="59" t="s">
        <v>455</v>
      </c>
      <c r="K3425" s="59" t="s">
        <v>455</v>
      </c>
      <c r="L3425" s="59" t="s">
        <v>456</v>
      </c>
      <c r="M3425" s="59" t="s">
        <v>467</v>
      </c>
      <c r="N3425" s="59" t="s">
        <v>468</v>
      </c>
      <c r="O3425" s="65" t="s">
        <v>281</v>
      </c>
      <c r="P3425" s="65" t="s">
        <v>3366</v>
      </c>
      <c r="Q3425" s="45" t="s">
        <v>396</v>
      </c>
      <c r="R3425" s="32" t="s">
        <v>231</v>
      </c>
      <c r="S3425" s="45" t="s">
        <v>75</v>
      </c>
      <c r="T3425" s="42" t="str">
        <f>VLOOKUP(Tabla1[[#This Row],[AREA]],Hoja1!A:B,2,FALSE)</f>
        <v>10. Personas mayores, familia y servicios sociales</v>
      </c>
      <c r="U3425" s="45" t="s">
        <v>132</v>
      </c>
      <c r="V3425" s="42" t="str">
        <f>VLOOKUP(Tabla1[[#This Row],[PROGRAMA]],Hoja1!A:B,2,FALSE)</f>
        <v>2312. Iniciativas sociales</v>
      </c>
      <c r="W3425" s="45">
        <v>22</v>
      </c>
      <c r="X3425" s="45">
        <v>22606</v>
      </c>
    </row>
    <row r="3426" spans="1:24" x14ac:dyDescent="0.25">
      <c r="A3426" s="58">
        <v>220260018567</v>
      </c>
      <c r="B3426" s="59" t="s">
        <v>451</v>
      </c>
      <c r="C3426" s="60">
        <v>46168</v>
      </c>
      <c r="D3426" s="58">
        <v>22026004058</v>
      </c>
      <c r="E3426" s="59" t="s">
        <v>1765</v>
      </c>
      <c r="F3426" s="61">
        <v>144.38999999999999</v>
      </c>
      <c r="G3426" s="59" t="s">
        <v>1713</v>
      </c>
      <c r="H3426" s="59" t="s">
        <v>4833</v>
      </c>
      <c r="I3426" s="62">
        <v>220</v>
      </c>
      <c r="J3426" s="59" t="s">
        <v>472</v>
      </c>
      <c r="K3426" s="59" t="s">
        <v>472</v>
      </c>
      <c r="L3426" s="59" t="s">
        <v>456</v>
      </c>
      <c r="M3426" s="59" t="s">
        <v>467</v>
      </c>
      <c r="N3426" s="59" t="s">
        <v>468</v>
      </c>
      <c r="O3426" s="65" t="s">
        <v>281</v>
      </c>
      <c r="P3426" s="65" t="s">
        <v>3366</v>
      </c>
      <c r="Q3426" s="45">
        <v>6</v>
      </c>
      <c r="R3426" s="32" t="s">
        <v>232</v>
      </c>
      <c r="S3426" s="45" t="s">
        <v>74</v>
      </c>
      <c r="T3426" s="42" t="str">
        <f>VLOOKUP(Tabla1[[#This Row],[AREA]],Hoja1!A:B,2,FALSE)</f>
        <v>09. Turismo, eventos y marca ciudad</v>
      </c>
      <c r="U3426" s="45">
        <v>4321</v>
      </c>
      <c r="V3426" s="42" t="str">
        <f>VLOOKUP(Tabla1[[#This Row],[PROGRAMA]],Hoja1!A:B,2,FALSE)</f>
        <v>4321. Turismo</v>
      </c>
      <c r="W3426" s="45">
        <v>63</v>
      </c>
      <c r="X3426" s="45">
        <v>632</v>
      </c>
    </row>
    <row r="3427" spans="1:24" x14ac:dyDescent="0.25">
      <c r="A3427" s="58">
        <v>220260026503</v>
      </c>
      <c r="B3427" s="59" t="s">
        <v>451</v>
      </c>
      <c r="C3427" s="60">
        <v>46196</v>
      </c>
      <c r="D3427" s="58">
        <v>22026004704</v>
      </c>
      <c r="E3427" s="59" t="s">
        <v>507</v>
      </c>
      <c r="F3427" s="61">
        <v>1228.45</v>
      </c>
      <c r="G3427" s="59" t="s">
        <v>4834</v>
      </c>
      <c r="H3427" s="59" t="s">
        <v>4835</v>
      </c>
      <c r="I3427" s="62">
        <v>220</v>
      </c>
      <c r="J3427" s="59" t="s">
        <v>455</v>
      </c>
      <c r="K3427" s="59" t="s">
        <v>455</v>
      </c>
      <c r="L3427" s="59" t="s">
        <v>473</v>
      </c>
      <c r="M3427" s="59" t="s">
        <v>467</v>
      </c>
      <c r="N3427" s="59" t="s">
        <v>468</v>
      </c>
      <c r="O3427" s="65" t="s">
        <v>281</v>
      </c>
      <c r="P3427" s="65" t="s">
        <v>3366</v>
      </c>
      <c r="Q3427" s="45" t="s">
        <v>396</v>
      </c>
      <c r="R3427" s="32" t="s">
        <v>231</v>
      </c>
      <c r="S3427" s="45" t="s">
        <v>71</v>
      </c>
      <c r="T3427" s="42" t="str">
        <f>VLOOKUP(Tabla1[[#This Row],[AREA]],Hoja1!A:B,2,FALSE)</f>
        <v>06. Educación y cultura</v>
      </c>
      <c r="U3427" s="45" t="s">
        <v>147</v>
      </c>
      <c r="V3427" s="42" t="str">
        <f>VLOOKUP(Tabla1[[#This Row],[PROGRAMA]],Hoja1!A:B,2,FALSE)</f>
        <v>3232. Conservación y mantenimiento centros educación infantil y primaria</v>
      </c>
      <c r="W3427" s="45">
        <v>21</v>
      </c>
      <c r="X3427" s="45">
        <v>212</v>
      </c>
    </row>
    <row r="3428" spans="1:24" x14ac:dyDescent="0.25">
      <c r="A3428" s="58">
        <v>220260026981</v>
      </c>
      <c r="B3428" s="59" t="s">
        <v>451</v>
      </c>
      <c r="C3428" s="60">
        <v>46196</v>
      </c>
      <c r="D3428" s="58">
        <v>22026004609</v>
      </c>
      <c r="E3428" s="59" t="s">
        <v>706</v>
      </c>
      <c r="F3428" s="61">
        <v>15000.37</v>
      </c>
      <c r="G3428" s="59" t="s">
        <v>4836</v>
      </c>
      <c r="H3428" s="59" t="s">
        <v>4837</v>
      </c>
      <c r="I3428" s="62">
        <v>220</v>
      </c>
      <c r="J3428" s="59" t="s">
        <v>558</v>
      </c>
      <c r="K3428" s="59" t="s">
        <v>558</v>
      </c>
      <c r="L3428" s="59" t="s">
        <v>456</v>
      </c>
      <c r="M3428" s="59" t="s">
        <v>467</v>
      </c>
      <c r="N3428" s="59" t="s">
        <v>468</v>
      </c>
      <c r="O3428" s="65" t="s">
        <v>281</v>
      </c>
      <c r="P3428" s="65" t="s">
        <v>3366</v>
      </c>
      <c r="Q3428" s="45" t="s">
        <v>396</v>
      </c>
      <c r="R3428" s="32" t="s">
        <v>231</v>
      </c>
      <c r="S3428" s="45" t="s">
        <v>74</v>
      </c>
      <c r="T3428" s="42" t="str">
        <f>VLOOKUP(Tabla1[[#This Row],[AREA]],Hoja1!A:B,2,FALSE)</f>
        <v>09. Turismo, eventos y marca ciudad</v>
      </c>
      <c r="U3428" s="45" t="s">
        <v>176</v>
      </c>
      <c r="V3428" s="42" t="str">
        <f>VLOOKUP(Tabla1[[#This Row],[PROGRAMA]],Hoja1!A:B,2,FALSE)</f>
        <v>4321. Turismo</v>
      </c>
      <c r="W3428" s="45">
        <v>22</v>
      </c>
      <c r="X3428" s="45">
        <v>22609</v>
      </c>
    </row>
    <row r="3429" spans="1:24" x14ac:dyDescent="0.25">
      <c r="A3429" s="58">
        <v>220260025259</v>
      </c>
      <c r="B3429" s="59" t="s">
        <v>451</v>
      </c>
      <c r="C3429" s="60">
        <v>46190</v>
      </c>
      <c r="D3429" s="58">
        <v>22026004497</v>
      </c>
      <c r="E3429" s="59" t="s">
        <v>665</v>
      </c>
      <c r="F3429" s="61">
        <v>1200</v>
      </c>
      <c r="G3429" s="59" t="s">
        <v>4122</v>
      </c>
      <c r="H3429" s="59" t="s">
        <v>4838</v>
      </c>
      <c r="I3429" s="62">
        <v>220</v>
      </c>
      <c r="J3429" s="59" t="s">
        <v>2259</v>
      </c>
      <c r="K3429" s="59" t="s">
        <v>4124</v>
      </c>
      <c r="L3429" s="59" t="s">
        <v>456</v>
      </c>
      <c r="M3429" s="59" t="s">
        <v>467</v>
      </c>
      <c r="N3429" s="59" t="s">
        <v>468</v>
      </c>
      <c r="O3429" s="65" t="s">
        <v>281</v>
      </c>
      <c r="P3429" s="65" t="s">
        <v>3366</v>
      </c>
      <c r="Q3429" s="45" t="s">
        <v>396</v>
      </c>
      <c r="R3429" s="32" t="s">
        <v>231</v>
      </c>
      <c r="S3429" s="45" t="s">
        <v>66</v>
      </c>
      <c r="T3429" s="42" t="str">
        <f>VLOOKUP(Tabla1[[#This Row],[AREA]],Hoja1!A:B,2,FALSE)</f>
        <v>01. Alcaldía</v>
      </c>
      <c r="U3429" s="45" t="s">
        <v>265</v>
      </c>
      <c r="V3429" s="42" t="str">
        <f>VLOOKUP(Tabla1[[#This Row],[PROGRAMA]],Hoja1!A:B,2,FALSE)</f>
        <v>4331. Desarrollo empresarial</v>
      </c>
      <c r="W3429" s="45">
        <v>22</v>
      </c>
      <c r="X3429" s="45">
        <v>22799</v>
      </c>
    </row>
    <row r="3430" spans="1:24" x14ac:dyDescent="0.25">
      <c r="A3430" s="58">
        <v>220260026491</v>
      </c>
      <c r="B3430" s="59" t="s">
        <v>451</v>
      </c>
      <c r="C3430" s="60">
        <v>46196</v>
      </c>
      <c r="D3430" s="58">
        <v>22026003758</v>
      </c>
      <c r="E3430" s="59" t="s">
        <v>3607</v>
      </c>
      <c r="F3430" s="61">
        <v>1126.45</v>
      </c>
      <c r="G3430" s="59" t="s">
        <v>287</v>
      </c>
      <c r="H3430" s="59" t="s">
        <v>4839</v>
      </c>
      <c r="I3430" s="62">
        <v>220</v>
      </c>
      <c r="J3430" s="59" t="s">
        <v>455</v>
      </c>
      <c r="K3430" s="59" t="s">
        <v>455</v>
      </c>
      <c r="L3430" s="59" t="s">
        <v>456</v>
      </c>
      <c r="M3430" s="59" t="s">
        <v>467</v>
      </c>
      <c r="N3430" s="59" t="s">
        <v>468</v>
      </c>
      <c r="O3430" s="65" t="s">
        <v>281</v>
      </c>
      <c r="P3430" s="65" t="s">
        <v>3366</v>
      </c>
      <c r="Q3430" s="45" t="s">
        <v>396</v>
      </c>
      <c r="R3430" s="32" t="s">
        <v>231</v>
      </c>
      <c r="S3430" s="45" t="s">
        <v>68</v>
      </c>
      <c r="T3430" s="42" t="str">
        <f>VLOOKUP(Tabla1[[#This Row],[AREA]],Hoja1!A:B,2,FALSE)</f>
        <v>02. Urbanismo y vivienda</v>
      </c>
      <c r="U3430" s="45" t="s">
        <v>115</v>
      </c>
      <c r="V3430" s="42" t="str">
        <f>VLOOKUP(Tabla1[[#This Row],[PROGRAMA]],Hoja1!A:B,2,FALSE)</f>
        <v>1511. Planficación y gestión del urbanismo</v>
      </c>
      <c r="W3430" s="45">
        <v>22</v>
      </c>
      <c r="X3430" s="45">
        <v>22706</v>
      </c>
    </row>
    <row r="3431" spans="1:24" x14ac:dyDescent="0.25">
      <c r="A3431" s="58">
        <v>220260018567</v>
      </c>
      <c r="B3431" s="59" t="s">
        <v>451</v>
      </c>
      <c r="C3431" s="60">
        <v>46168</v>
      </c>
      <c r="D3431" s="58">
        <v>22026004059</v>
      </c>
      <c r="E3431" s="59" t="s">
        <v>1055</v>
      </c>
      <c r="F3431" s="61">
        <v>35.880000000000003</v>
      </c>
      <c r="G3431" s="59" t="s">
        <v>1713</v>
      </c>
      <c r="H3431" s="59" t="s">
        <v>4833</v>
      </c>
      <c r="I3431" s="62">
        <v>220</v>
      </c>
      <c r="J3431" s="59" t="s">
        <v>472</v>
      </c>
      <c r="K3431" s="59" t="s">
        <v>472</v>
      </c>
      <c r="L3431" s="59" t="s">
        <v>456</v>
      </c>
      <c r="M3431" s="59" t="s">
        <v>467</v>
      </c>
      <c r="N3431" s="59" t="s">
        <v>468</v>
      </c>
      <c r="O3431" s="65" t="s">
        <v>281</v>
      </c>
      <c r="P3431" s="65" t="s">
        <v>3366</v>
      </c>
      <c r="Q3431" s="45">
        <v>6</v>
      </c>
      <c r="R3431" s="32" t="s">
        <v>232</v>
      </c>
      <c r="S3431" s="45" t="s">
        <v>74</v>
      </c>
      <c r="T3431" s="42" t="str">
        <f>VLOOKUP(Tabla1[[#This Row],[AREA]],Hoja1!A:B,2,FALSE)</f>
        <v>09. Turismo, eventos y marca ciudad</v>
      </c>
      <c r="U3431" s="45">
        <v>4321</v>
      </c>
      <c r="V3431" s="42" t="str">
        <f>VLOOKUP(Tabla1[[#This Row],[PROGRAMA]],Hoja1!A:B,2,FALSE)</f>
        <v>4321. Turismo</v>
      </c>
      <c r="W3431" s="45">
        <v>61</v>
      </c>
      <c r="X3431" s="45">
        <v>619</v>
      </c>
    </row>
    <row r="3432" spans="1:24" x14ac:dyDescent="0.25">
      <c r="A3432" s="58">
        <v>220260025505</v>
      </c>
      <c r="B3432" s="59" t="s">
        <v>485</v>
      </c>
      <c r="C3432" s="60">
        <v>46191</v>
      </c>
      <c r="D3432" s="58">
        <v>22026000692</v>
      </c>
      <c r="E3432" s="59" t="s">
        <v>808</v>
      </c>
      <c r="F3432" s="61">
        <v>98.19</v>
      </c>
      <c r="G3432" s="59" t="s">
        <v>1345</v>
      </c>
      <c r="H3432" s="59" t="s">
        <v>3744</v>
      </c>
      <c r="I3432" s="62">
        <v>300</v>
      </c>
      <c r="J3432" s="59" t="s">
        <v>455</v>
      </c>
      <c r="K3432" s="59" t="s">
        <v>455</v>
      </c>
      <c r="L3432" s="59" t="s">
        <v>456</v>
      </c>
      <c r="M3432" s="59" t="s">
        <v>457</v>
      </c>
      <c r="N3432" s="59" t="s">
        <v>458</v>
      </c>
      <c r="O3432" s="65" t="s">
        <v>280</v>
      </c>
      <c r="P3432" s="65" t="s">
        <v>3366</v>
      </c>
      <c r="Q3432" s="45" t="s">
        <v>396</v>
      </c>
      <c r="R3432" s="32" t="s">
        <v>231</v>
      </c>
      <c r="S3432" s="45" t="s">
        <v>262</v>
      </c>
      <c r="T3432" s="42" t="str">
        <f>VLOOKUP(Tabla1[[#This Row],[AREA]],Hoja1!A:B,2,FALSE)</f>
        <v>11. Salud pública y seguridad ciudadana</v>
      </c>
      <c r="U3432" s="45" t="s">
        <v>121</v>
      </c>
      <c r="V3432" s="42" t="str">
        <f>VLOOKUP(Tabla1[[#This Row],[PROGRAMA]],Hoja1!A:B,2,FALSE)</f>
        <v>1631. Limpieza viaria</v>
      </c>
      <c r="W3432" s="45">
        <v>21</v>
      </c>
      <c r="X3432" s="45">
        <v>214</v>
      </c>
    </row>
    <row r="3433" spans="1:24" x14ac:dyDescent="0.25">
      <c r="A3433" s="58">
        <v>220260025507</v>
      </c>
      <c r="B3433" s="59" t="s">
        <v>485</v>
      </c>
      <c r="C3433" s="60">
        <v>46191</v>
      </c>
      <c r="D3433" s="58">
        <v>22026000692</v>
      </c>
      <c r="E3433" s="59" t="s">
        <v>808</v>
      </c>
      <c r="F3433" s="61">
        <v>817.77</v>
      </c>
      <c r="G3433" s="59" t="s">
        <v>1345</v>
      </c>
      <c r="H3433" s="59" t="s">
        <v>3744</v>
      </c>
      <c r="I3433" s="62">
        <v>300</v>
      </c>
      <c r="J3433" s="59" t="s">
        <v>455</v>
      </c>
      <c r="K3433" s="59" t="s">
        <v>455</v>
      </c>
      <c r="L3433" s="59" t="s">
        <v>456</v>
      </c>
      <c r="M3433" s="59" t="s">
        <v>457</v>
      </c>
      <c r="N3433" s="59" t="s">
        <v>458</v>
      </c>
      <c r="O3433" s="65" t="s">
        <v>280</v>
      </c>
      <c r="P3433" s="65" t="s">
        <v>3366</v>
      </c>
      <c r="Q3433" s="45" t="s">
        <v>396</v>
      </c>
      <c r="R3433" s="32" t="s">
        <v>231</v>
      </c>
      <c r="S3433" s="45" t="s">
        <v>262</v>
      </c>
      <c r="T3433" s="42" t="str">
        <f>VLOOKUP(Tabla1[[#This Row],[AREA]],Hoja1!A:B,2,FALSE)</f>
        <v>11. Salud pública y seguridad ciudadana</v>
      </c>
      <c r="U3433" s="45" t="s">
        <v>121</v>
      </c>
      <c r="V3433" s="42" t="str">
        <f>VLOOKUP(Tabla1[[#This Row],[PROGRAMA]],Hoja1!A:B,2,FALSE)</f>
        <v>1631. Limpieza viaria</v>
      </c>
      <c r="W3433" s="45">
        <v>21</v>
      </c>
      <c r="X3433" s="45">
        <v>214</v>
      </c>
    </row>
    <row r="3434" spans="1:24" x14ac:dyDescent="0.25">
      <c r="A3434" s="58">
        <v>220260025509</v>
      </c>
      <c r="B3434" s="59" t="s">
        <v>485</v>
      </c>
      <c r="C3434" s="60">
        <v>46191</v>
      </c>
      <c r="D3434" s="58">
        <v>22026000691</v>
      </c>
      <c r="E3434" s="59" t="s">
        <v>971</v>
      </c>
      <c r="F3434" s="61">
        <v>5249.81</v>
      </c>
      <c r="G3434" s="59" t="s">
        <v>1345</v>
      </c>
      <c r="H3434" s="59" t="s">
        <v>2972</v>
      </c>
      <c r="I3434" s="62">
        <v>300</v>
      </c>
      <c r="J3434" s="59" t="s">
        <v>455</v>
      </c>
      <c r="K3434" s="59" t="s">
        <v>455</v>
      </c>
      <c r="L3434" s="59" t="s">
        <v>456</v>
      </c>
      <c r="M3434" s="59" t="s">
        <v>457</v>
      </c>
      <c r="N3434" s="59" t="s">
        <v>458</v>
      </c>
      <c r="O3434" s="65" t="s">
        <v>280</v>
      </c>
      <c r="P3434" s="65" t="s">
        <v>3366</v>
      </c>
      <c r="Q3434" s="45" t="s">
        <v>396</v>
      </c>
      <c r="R3434" s="32" t="s">
        <v>231</v>
      </c>
      <c r="S3434" s="45" t="s">
        <v>262</v>
      </c>
      <c r="T3434" s="42" t="str">
        <f>VLOOKUP(Tabla1[[#This Row],[AREA]],Hoja1!A:B,2,FALSE)</f>
        <v>11. Salud pública y seguridad ciudadana</v>
      </c>
      <c r="U3434" s="45" t="s">
        <v>118</v>
      </c>
      <c r="V3434" s="42" t="str">
        <f>VLOOKUP(Tabla1[[#This Row],[PROGRAMA]],Hoja1!A:B,2,FALSE)</f>
        <v>1621. Recogida de residuos</v>
      </c>
      <c r="W3434" s="45">
        <v>21</v>
      </c>
      <c r="X3434" s="45">
        <v>214</v>
      </c>
    </row>
    <row r="3435" spans="1:24" x14ac:dyDescent="0.25">
      <c r="A3435" s="58">
        <v>220260025805</v>
      </c>
      <c r="B3435" s="59" t="s">
        <v>485</v>
      </c>
      <c r="C3435" s="60">
        <v>46192</v>
      </c>
      <c r="D3435" s="58">
        <v>22026002190</v>
      </c>
      <c r="E3435" s="59" t="s">
        <v>2973</v>
      </c>
      <c r="F3435" s="61">
        <v>1604.61</v>
      </c>
      <c r="G3435" s="59" t="s">
        <v>1345</v>
      </c>
      <c r="H3435" s="59" t="s">
        <v>4840</v>
      </c>
      <c r="I3435" s="62">
        <v>300</v>
      </c>
      <c r="J3435" s="59" t="s">
        <v>455</v>
      </c>
      <c r="K3435" s="59" t="s">
        <v>455</v>
      </c>
      <c r="L3435" s="59" t="s">
        <v>456</v>
      </c>
      <c r="M3435" s="59" t="s">
        <v>457</v>
      </c>
      <c r="N3435" s="59" t="s">
        <v>458</v>
      </c>
      <c r="O3435" s="65" t="s">
        <v>280</v>
      </c>
      <c r="P3435" s="65" t="s">
        <v>3366</v>
      </c>
      <c r="Q3435" s="45" t="s">
        <v>396</v>
      </c>
      <c r="R3435" s="32" t="s">
        <v>231</v>
      </c>
      <c r="S3435" s="45" t="s">
        <v>262</v>
      </c>
      <c r="T3435" s="42" t="str">
        <f>VLOOKUP(Tabla1[[#This Row],[AREA]],Hoja1!A:B,2,FALSE)</f>
        <v>11. Salud pública y seguridad ciudadana</v>
      </c>
      <c r="U3435" s="45" t="s">
        <v>112</v>
      </c>
      <c r="V3435" s="42" t="str">
        <f>VLOOKUP(Tabla1[[#This Row],[PROGRAMA]],Hoja1!A:B,2,FALSE)</f>
        <v>1361. Prevención y extinción de incencios</v>
      </c>
      <c r="W3435" s="45">
        <v>21</v>
      </c>
      <c r="X3435" s="45">
        <v>214</v>
      </c>
    </row>
    <row r="3436" spans="1:24" x14ac:dyDescent="0.25">
      <c r="A3436" s="58">
        <v>220260025807</v>
      </c>
      <c r="B3436" s="59" t="s">
        <v>485</v>
      </c>
      <c r="C3436" s="60">
        <v>46192</v>
      </c>
      <c r="D3436" s="58">
        <v>22026000691</v>
      </c>
      <c r="E3436" s="59" t="s">
        <v>971</v>
      </c>
      <c r="F3436" s="61">
        <v>447.1</v>
      </c>
      <c r="G3436" s="59" t="s">
        <v>1345</v>
      </c>
      <c r="H3436" s="59" t="s">
        <v>3643</v>
      </c>
      <c r="I3436" s="62">
        <v>300</v>
      </c>
      <c r="J3436" s="59" t="s">
        <v>455</v>
      </c>
      <c r="K3436" s="59" t="s">
        <v>455</v>
      </c>
      <c r="L3436" s="59" t="s">
        <v>456</v>
      </c>
      <c r="M3436" s="59" t="s">
        <v>457</v>
      </c>
      <c r="N3436" s="59" t="s">
        <v>458</v>
      </c>
      <c r="O3436" s="65" t="s">
        <v>280</v>
      </c>
      <c r="P3436" s="65" t="s">
        <v>3366</v>
      </c>
      <c r="Q3436" s="45" t="s">
        <v>396</v>
      </c>
      <c r="R3436" s="32" t="s">
        <v>231</v>
      </c>
      <c r="S3436" s="45" t="s">
        <v>262</v>
      </c>
      <c r="T3436" s="42" t="str">
        <f>VLOOKUP(Tabla1[[#This Row],[AREA]],Hoja1!A:B,2,FALSE)</f>
        <v>11. Salud pública y seguridad ciudadana</v>
      </c>
      <c r="U3436" s="45" t="s">
        <v>118</v>
      </c>
      <c r="V3436" s="42" t="str">
        <f>VLOOKUP(Tabla1[[#This Row],[PROGRAMA]],Hoja1!A:B,2,FALSE)</f>
        <v>1621. Recogida de residuos</v>
      </c>
      <c r="W3436" s="45">
        <v>21</v>
      </c>
      <c r="X3436" s="45">
        <v>214</v>
      </c>
    </row>
    <row r="3437" spans="1:24" x14ac:dyDescent="0.25">
      <c r="A3437" s="58">
        <v>220260025833</v>
      </c>
      <c r="B3437" s="59" t="s">
        <v>485</v>
      </c>
      <c r="C3437" s="60">
        <v>46192</v>
      </c>
      <c r="D3437" s="58">
        <v>22026000690</v>
      </c>
      <c r="E3437" s="59" t="s">
        <v>808</v>
      </c>
      <c r="F3437" s="61">
        <v>3871.76</v>
      </c>
      <c r="G3437" s="59" t="s">
        <v>1345</v>
      </c>
      <c r="H3437" s="59" t="s">
        <v>3011</v>
      </c>
      <c r="I3437" s="62">
        <v>300</v>
      </c>
      <c r="J3437" s="59" t="s">
        <v>455</v>
      </c>
      <c r="K3437" s="59" t="s">
        <v>455</v>
      </c>
      <c r="L3437" s="59" t="s">
        <v>473</v>
      </c>
      <c r="M3437" s="59" t="s">
        <v>457</v>
      </c>
      <c r="N3437" s="59" t="s">
        <v>458</v>
      </c>
      <c r="O3437" s="65" t="s">
        <v>280</v>
      </c>
      <c r="P3437" s="65" t="s">
        <v>3366</v>
      </c>
      <c r="Q3437" s="45" t="s">
        <v>396</v>
      </c>
      <c r="R3437" s="32" t="s">
        <v>231</v>
      </c>
      <c r="S3437" s="45" t="s">
        <v>262</v>
      </c>
      <c r="T3437" s="42" t="str">
        <f>VLOOKUP(Tabla1[[#This Row],[AREA]],Hoja1!A:B,2,FALSE)</f>
        <v>11. Salud pública y seguridad ciudadana</v>
      </c>
      <c r="U3437" s="45" t="s">
        <v>121</v>
      </c>
      <c r="V3437" s="42" t="str">
        <f>VLOOKUP(Tabla1[[#This Row],[PROGRAMA]],Hoja1!A:B,2,FALSE)</f>
        <v>1631. Limpieza viaria</v>
      </c>
      <c r="W3437" s="45">
        <v>21</v>
      </c>
      <c r="X3437" s="45">
        <v>214</v>
      </c>
    </row>
    <row r="3438" spans="1:24" x14ac:dyDescent="0.25">
      <c r="A3438" s="58">
        <v>220260025835</v>
      </c>
      <c r="B3438" s="59" t="s">
        <v>485</v>
      </c>
      <c r="C3438" s="60">
        <v>46192</v>
      </c>
      <c r="D3438" s="58">
        <v>22026000691</v>
      </c>
      <c r="E3438" s="59" t="s">
        <v>971</v>
      </c>
      <c r="F3438" s="61">
        <v>4766.5</v>
      </c>
      <c r="G3438" s="59" t="s">
        <v>1345</v>
      </c>
      <c r="H3438" s="59" t="s">
        <v>3643</v>
      </c>
      <c r="I3438" s="62">
        <v>300</v>
      </c>
      <c r="J3438" s="59" t="s">
        <v>455</v>
      </c>
      <c r="K3438" s="59" t="s">
        <v>455</v>
      </c>
      <c r="L3438" s="59" t="s">
        <v>456</v>
      </c>
      <c r="M3438" s="59" t="s">
        <v>457</v>
      </c>
      <c r="N3438" s="59" t="s">
        <v>458</v>
      </c>
      <c r="O3438" s="65" t="s">
        <v>280</v>
      </c>
      <c r="P3438" s="65" t="s">
        <v>3366</v>
      </c>
      <c r="Q3438" s="45" t="s">
        <v>396</v>
      </c>
      <c r="R3438" s="32" t="s">
        <v>231</v>
      </c>
      <c r="S3438" s="45" t="s">
        <v>262</v>
      </c>
      <c r="T3438" s="42" t="str">
        <f>VLOOKUP(Tabla1[[#This Row],[AREA]],Hoja1!A:B,2,FALSE)</f>
        <v>11. Salud pública y seguridad ciudadana</v>
      </c>
      <c r="U3438" s="45" t="s">
        <v>118</v>
      </c>
      <c r="V3438" s="42" t="str">
        <f>VLOOKUP(Tabla1[[#This Row],[PROGRAMA]],Hoja1!A:B,2,FALSE)</f>
        <v>1621. Recogida de residuos</v>
      </c>
      <c r="W3438" s="45">
        <v>21</v>
      </c>
      <c r="X3438" s="45">
        <v>214</v>
      </c>
    </row>
    <row r="3439" spans="1:24" x14ac:dyDescent="0.25">
      <c r="A3439" s="58">
        <v>220260027279</v>
      </c>
      <c r="B3439" s="59" t="s">
        <v>451</v>
      </c>
      <c r="C3439" s="60">
        <v>46196</v>
      </c>
      <c r="D3439" s="58">
        <v>22026004676</v>
      </c>
      <c r="E3439" s="59" t="s">
        <v>559</v>
      </c>
      <c r="F3439" s="61">
        <v>1100</v>
      </c>
      <c r="G3439" s="59" t="s">
        <v>2467</v>
      </c>
      <c r="H3439" s="59" t="s">
        <v>4841</v>
      </c>
      <c r="I3439" s="62">
        <v>220</v>
      </c>
      <c r="J3439" s="59" t="s">
        <v>1239</v>
      </c>
      <c r="K3439" s="59" t="s">
        <v>1239</v>
      </c>
      <c r="L3439" s="59" t="s">
        <v>456</v>
      </c>
      <c r="M3439" s="59" t="s">
        <v>467</v>
      </c>
      <c r="N3439" s="59" t="s">
        <v>468</v>
      </c>
      <c r="O3439" s="65" t="s">
        <v>281</v>
      </c>
      <c r="P3439" s="65" t="s">
        <v>3366</v>
      </c>
      <c r="Q3439" s="45" t="s">
        <v>396</v>
      </c>
      <c r="R3439" s="32" t="s">
        <v>231</v>
      </c>
      <c r="S3439" s="45" t="s">
        <v>75</v>
      </c>
      <c r="T3439" s="42" t="str">
        <f>VLOOKUP(Tabla1[[#This Row],[AREA]],Hoja1!A:B,2,FALSE)</f>
        <v>10. Personas mayores, familia y servicios sociales</v>
      </c>
      <c r="U3439" s="45" t="s">
        <v>136</v>
      </c>
      <c r="V3439" s="42" t="str">
        <f>VLOOKUP(Tabla1[[#This Row],[PROGRAMA]],Hoja1!A:B,2,FALSE)</f>
        <v>2315. Políticas de Igualdad e infancia</v>
      </c>
      <c r="W3439" s="45">
        <v>22</v>
      </c>
      <c r="X3439" s="45">
        <v>22799</v>
      </c>
    </row>
    <row r="3440" spans="1:24" x14ac:dyDescent="0.25">
      <c r="A3440" s="58">
        <v>220260026972</v>
      </c>
      <c r="B3440" s="59" t="s">
        <v>451</v>
      </c>
      <c r="C3440" s="60">
        <v>46196</v>
      </c>
      <c r="D3440" s="58">
        <v>22026004241</v>
      </c>
      <c r="E3440" s="59" t="s">
        <v>1429</v>
      </c>
      <c r="F3440" s="61">
        <v>1000</v>
      </c>
      <c r="G3440" s="59" t="s">
        <v>4842</v>
      </c>
      <c r="H3440" s="59" t="s">
        <v>4843</v>
      </c>
      <c r="I3440" s="62">
        <v>220</v>
      </c>
      <c r="J3440" s="59" t="s">
        <v>455</v>
      </c>
      <c r="K3440" s="59" t="s">
        <v>455</v>
      </c>
      <c r="L3440" s="59" t="s">
        <v>456</v>
      </c>
      <c r="M3440" s="59" t="s">
        <v>467</v>
      </c>
      <c r="N3440" s="59" t="s">
        <v>468</v>
      </c>
      <c r="O3440" s="65" t="s">
        <v>281</v>
      </c>
      <c r="P3440" s="65" t="s">
        <v>3366</v>
      </c>
      <c r="Q3440" s="45" t="s">
        <v>396</v>
      </c>
      <c r="R3440" s="32" t="s">
        <v>231</v>
      </c>
      <c r="S3440" s="45" t="s">
        <v>75</v>
      </c>
      <c r="T3440" s="42" t="str">
        <f>VLOOKUP(Tabla1[[#This Row],[AREA]],Hoja1!A:B,2,FALSE)</f>
        <v>10. Personas mayores, familia y servicios sociales</v>
      </c>
      <c r="U3440" s="45" t="s">
        <v>136</v>
      </c>
      <c r="V3440" s="42" t="str">
        <f>VLOOKUP(Tabla1[[#This Row],[PROGRAMA]],Hoja1!A:B,2,FALSE)</f>
        <v>2315. Políticas de Igualdad e infancia</v>
      </c>
      <c r="W3440" s="45">
        <v>22</v>
      </c>
      <c r="X3440" s="45">
        <v>22611</v>
      </c>
    </row>
    <row r="3441" spans="1:24" x14ac:dyDescent="0.25">
      <c r="A3441" s="58">
        <v>220260025625</v>
      </c>
      <c r="B3441" s="59" t="s">
        <v>485</v>
      </c>
      <c r="C3441" s="60">
        <v>46191</v>
      </c>
      <c r="D3441" s="58">
        <v>22026000689</v>
      </c>
      <c r="E3441" s="59" t="s">
        <v>971</v>
      </c>
      <c r="F3441" s="61">
        <v>733.22</v>
      </c>
      <c r="G3441" s="59" t="s">
        <v>2979</v>
      </c>
      <c r="H3441" s="59" t="s">
        <v>2622</v>
      </c>
      <c r="I3441" s="62">
        <v>300</v>
      </c>
      <c r="J3441" s="59" t="s">
        <v>455</v>
      </c>
      <c r="K3441" s="59" t="s">
        <v>455</v>
      </c>
      <c r="L3441" s="59" t="s">
        <v>473</v>
      </c>
      <c r="M3441" s="59" t="s">
        <v>457</v>
      </c>
      <c r="N3441" s="59" t="s">
        <v>458</v>
      </c>
      <c r="O3441" s="65" t="s">
        <v>280</v>
      </c>
      <c r="P3441" s="65" t="s">
        <v>3366</v>
      </c>
      <c r="Q3441" s="45" t="s">
        <v>396</v>
      </c>
      <c r="R3441" s="32" t="s">
        <v>231</v>
      </c>
      <c r="S3441" s="45" t="s">
        <v>262</v>
      </c>
      <c r="T3441" s="42" t="str">
        <f>VLOOKUP(Tabla1[[#This Row],[AREA]],Hoja1!A:B,2,FALSE)</f>
        <v>11. Salud pública y seguridad ciudadana</v>
      </c>
      <c r="U3441" s="45" t="s">
        <v>118</v>
      </c>
      <c r="V3441" s="42" t="str">
        <f>VLOOKUP(Tabla1[[#This Row],[PROGRAMA]],Hoja1!A:B,2,FALSE)</f>
        <v>1621. Recogida de residuos</v>
      </c>
      <c r="W3441" s="45">
        <v>21</v>
      </c>
      <c r="X3441" s="45">
        <v>214</v>
      </c>
    </row>
    <row r="3442" spans="1:24" x14ac:dyDescent="0.25">
      <c r="A3442" s="58">
        <v>220260027280</v>
      </c>
      <c r="B3442" s="59" t="s">
        <v>451</v>
      </c>
      <c r="C3442" s="60">
        <v>46196</v>
      </c>
      <c r="D3442" s="58">
        <v>22026004677</v>
      </c>
      <c r="E3442" s="59" t="s">
        <v>559</v>
      </c>
      <c r="F3442" s="61">
        <v>1000</v>
      </c>
      <c r="G3442" s="59" t="s">
        <v>2081</v>
      </c>
      <c r="H3442" s="59" t="s">
        <v>4844</v>
      </c>
      <c r="I3442" s="62">
        <v>220</v>
      </c>
      <c r="J3442" s="59" t="s">
        <v>2083</v>
      </c>
      <c r="K3442" s="59" t="s">
        <v>455</v>
      </c>
      <c r="L3442" s="59" t="s">
        <v>456</v>
      </c>
      <c r="M3442" s="59" t="s">
        <v>467</v>
      </c>
      <c r="N3442" s="59" t="s">
        <v>468</v>
      </c>
      <c r="O3442" s="65" t="s">
        <v>281</v>
      </c>
      <c r="P3442" s="65" t="s">
        <v>3366</v>
      </c>
      <c r="Q3442" s="45" t="s">
        <v>396</v>
      </c>
      <c r="R3442" s="32" t="s">
        <v>231</v>
      </c>
      <c r="S3442" s="45" t="s">
        <v>75</v>
      </c>
      <c r="T3442" s="42" t="str">
        <f>VLOOKUP(Tabla1[[#This Row],[AREA]],Hoja1!A:B,2,FALSE)</f>
        <v>10. Personas mayores, familia y servicios sociales</v>
      </c>
      <c r="U3442" s="45" t="s">
        <v>136</v>
      </c>
      <c r="V3442" s="42" t="str">
        <f>VLOOKUP(Tabla1[[#This Row],[PROGRAMA]],Hoja1!A:B,2,FALSE)</f>
        <v>2315. Políticas de Igualdad e infancia</v>
      </c>
      <c r="W3442" s="45">
        <v>22</v>
      </c>
      <c r="X3442" s="45">
        <v>22799</v>
      </c>
    </row>
    <row r="3443" spans="1:24" x14ac:dyDescent="0.25">
      <c r="A3443" s="58">
        <v>220260027850</v>
      </c>
      <c r="B3443" s="59" t="s">
        <v>485</v>
      </c>
      <c r="C3443" s="60">
        <v>46198</v>
      </c>
      <c r="D3443" s="58">
        <v>22026002361</v>
      </c>
      <c r="E3443" s="59" t="s">
        <v>645</v>
      </c>
      <c r="F3443" s="61">
        <v>8666.67</v>
      </c>
      <c r="G3443" s="59" t="s">
        <v>318</v>
      </c>
      <c r="H3443" s="59" t="s">
        <v>4845</v>
      </c>
      <c r="I3443" s="62">
        <v>300</v>
      </c>
      <c r="J3443" s="59" t="s">
        <v>455</v>
      </c>
      <c r="K3443" s="59" t="s">
        <v>455</v>
      </c>
      <c r="L3443" s="59" t="s">
        <v>456</v>
      </c>
      <c r="M3443" s="59" t="s">
        <v>457</v>
      </c>
      <c r="N3443" s="59" t="s">
        <v>458</v>
      </c>
      <c r="O3443" s="65" t="s">
        <v>276</v>
      </c>
      <c r="P3443" s="65" t="s">
        <v>3366</v>
      </c>
      <c r="Q3443" s="45" t="s">
        <v>396</v>
      </c>
      <c r="R3443" s="32" t="s">
        <v>231</v>
      </c>
      <c r="S3443" s="45" t="s">
        <v>71</v>
      </c>
      <c r="T3443" s="42" t="str">
        <f>VLOOKUP(Tabla1[[#This Row],[AREA]],Hoja1!A:B,2,FALSE)</f>
        <v>06. Educación y cultura</v>
      </c>
      <c r="U3443" s="45" t="s">
        <v>149</v>
      </c>
      <c r="V3443" s="42" t="str">
        <f>VLOOKUP(Tabla1[[#This Row],[PROGRAMA]],Hoja1!A:B,2,FALSE)</f>
        <v>3261. Servicios complementarios de educación</v>
      </c>
      <c r="W3443" s="45">
        <v>22</v>
      </c>
      <c r="X3443" s="45">
        <v>22799</v>
      </c>
    </row>
    <row r="3444" spans="1:24" x14ac:dyDescent="0.25">
      <c r="A3444" s="58">
        <v>220260027892</v>
      </c>
      <c r="B3444" s="59" t="s">
        <v>485</v>
      </c>
      <c r="C3444" s="60">
        <v>46198</v>
      </c>
      <c r="D3444" s="58">
        <v>22026001844</v>
      </c>
      <c r="E3444" s="59" t="s">
        <v>640</v>
      </c>
      <c r="F3444" s="61">
        <v>10262.73</v>
      </c>
      <c r="G3444" s="59" t="s">
        <v>981</v>
      </c>
      <c r="H3444" s="59" t="s">
        <v>4846</v>
      </c>
      <c r="I3444" s="62">
        <v>300</v>
      </c>
      <c r="J3444" s="59" t="s">
        <v>812</v>
      </c>
      <c r="K3444" s="59" t="s">
        <v>455</v>
      </c>
      <c r="L3444" s="59" t="s">
        <v>456</v>
      </c>
      <c r="M3444" s="59" t="s">
        <v>457</v>
      </c>
      <c r="N3444" s="59" t="s">
        <v>458</v>
      </c>
      <c r="O3444" s="65" t="s">
        <v>280</v>
      </c>
      <c r="P3444" s="65" t="s">
        <v>3366</v>
      </c>
      <c r="Q3444" s="45" t="s">
        <v>397</v>
      </c>
      <c r="R3444" s="32" t="s">
        <v>232</v>
      </c>
      <c r="S3444" s="45" t="s">
        <v>73</v>
      </c>
      <c r="T3444" s="42" t="str">
        <f>VLOOKUP(Tabla1[[#This Row],[AREA]],Hoja1!A:B,2,FALSE)</f>
        <v>08. Tráfico y movilidad</v>
      </c>
      <c r="U3444" s="45" t="s">
        <v>117</v>
      </c>
      <c r="V3444" s="42" t="str">
        <f>VLOOKUP(Tabla1[[#This Row],[PROGRAMA]],Hoja1!A:B,2,FALSE)</f>
        <v>1532. Pavimentación vias públicas y otros servicios urbanísticos</v>
      </c>
      <c r="W3444" s="45">
        <v>61</v>
      </c>
      <c r="X3444" s="45">
        <v>619</v>
      </c>
    </row>
    <row r="3445" spans="1:24" x14ac:dyDescent="0.25">
      <c r="A3445" s="58">
        <v>220260026956</v>
      </c>
      <c r="B3445" s="59" t="s">
        <v>451</v>
      </c>
      <c r="C3445" s="60">
        <v>46196</v>
      </c>
      <c r="D3445" s="58">
        <v>22026004049</v>
      </c>
      <c r="E3445" s="59" t="s">
        <v>665</v>
      </c>
      <c r="F3445" s="61">
        <v>22602.1</v>
      </c>
      <c r="G3445" s="59" t="s">
        <v>1350</v>
      </c>
      <c r="H3445" s="59" t="s">
        <v>4847</v>
      </c>
      <c r="I3445" s="62">
        <v>220</v>
      </c>
      <c r="J3445" s="59" t="s">
        <v>531</v>
      </c>
      <c r="K3445" s="59" t="s">
        <v>531</v>
      </c>
      <c r="L3445" s="59" t="s">
        <v>456</v>
      </c>
      <c r="M3445" s="59" t="s">
        <v>457</v>
      </c>
      <c r="N3445" s="59" t="s">
        <v>458</v>
      </c>
      <c r="O3445" s="65" t="s">
        <v>276</v>
      </c>
      <c r="P3445" s="65" t="s">
        <v>3366</v>
      </c>
      <c r="Q3445" s="45" t="s">
        <v>396</v>
      </c>
      <c r="R3445" s="32" t="s">
        <v>231</v>
      </c>
      <c r="S3445" s="45" t="s">
        <v>66</v>
      </c>
      <c r="T3445" s="42" t="str">
        <f>VLOOKUP(Tabla1[[#This Row],[AREA]],Hoja1!A:B,2,FALSE)</f>
        <v>01. Alcaldía</v>
      </c>
      <c r="U3445" s="45" t="s">
        <v>265</v>
      </c>
      <c r="V3445" s="42" t="str">
        <f>VLOOKUP(Tabla1[[#This Row],[PROGRAMA]],Hoja1!A:B,2,FALSE)</f>
        <v>4331. Desarrollo empresarial</v>
      </c>
      <c r="W3445" s="45">
        <v>22</v>
      </c>
      <c r="X3445" s="45">
        <v>22799</v>
      </c>
    </row>
    <row r="3446" spans="1:24" x14ac:dyDescent="0.25">
      <c r="A3446" s="58">
        <v>220260025237</v>
      </c>
      <c r="B3446" s="59" t="s">
        <v>485</v>
      </c>
      <c r="C3446" s="60">
        <v>46190</v>
      </c>
      <c r="D3446" s="58">
        <v>22026002429</v>
      </c>
      <c r="E3446" s="59" t="s">
        <v>4848</v>
      </c>
      <c r="F3446" s="61">
        <v>288222.34999999998</v>
      </c>
      <c r="G3446" s="59" t="s">
        <v>4849</v>
      </c>
      <c r="H3446" s="59" t="s">
        <v>4850</v>
      </c>
      <c r="I3446" s="62">
        <v>300</v>
      </c>
      <c r="J3446" s="59" t="s">
        <v>455</v>
      </c>
      <c r="K3446" s="59" t="s">
        <v>455</v>
      </c>
      <c r="L3446" s="59" t="s">
        <v>644</v>
      </c>
      <c r="M3446" s="59" t="s">
        <v>457</v>
      </c>
      <c r="N3446" s="59" t="s">
        <v>474</v>
      </c>
      <c r="O3446" s="65" t="s">
        <v>276</v>
      </c>
      <c r="P3446" s="65" t="s">
        <v>3366</v>
      </c>
      <c r="Q3446" s="45" t="s">
        <v>397</v>
      </c>
      <c r="R3446" s="32" t="s">
        <v>232</v>
      </c>
      <c r="S3446" s="45" t="s">
        <v>68</v>
      </c>
      <c r="T3446" s="42" t="str">
        <f>VLOOKUP(Tabla1[[#This Row],[AREA]],Hoja1!A:B,2,FALSE)</f>
        <v>02. Urbanismo y vivienda</v>
      </c>
      <c r="U3446" s="45" t="s">
        <v>197</v>
      </c>
      <c r="V3446" s="42" t="str">
        <f>VLOOKUP(Tabla1[[#This Row],[PROGRAMA]],Hoja1!A:B,2,FALSE)</f>
        <v>9332. Mantenimiento de edificios e instalaciones municipales</v>
      </c>
      <c r="W3446" s="45">
        <v>63</v>
      </c>
      <c r="X3446" s="45">
        <v>632</v>
      </c>
    </row>
    <row r="3447" spans="1:24" x14ac:dyDescent="0.25">
      <c r="A3447" s="58">
        <v>220260026504</v>
      </c>
      <c r="B3447" s="59" t="s">
        <v>451</v>
      </c>
      <c r="C3447" s="60">
        <v>46196</v>
      </c>
      <c r="D3447" s="58">
        <v>22026004707</v>
      </c>
      <c r="E3447" s="59" t="s">
        <v>2171</v>
      </c>
      <c r="F3447" s="61">
        <v>885.84</v>
      </c>
      <c r="G3447" s="59" t="s">
        <v>4851</v>
      </c>
      <c r="H3447" s="59" t="s">
        <v>4852</v>
      </c>
      <c r="I3447" s="62">
        <v>220</v>
      </c>
      <c r="J3447" s="59" t="s">
        <v>3042</v>
      </c>
      <c r="K3447" s="59" t="s">
        <v>455</v>
      </c>
      <c r="L3447" s="59" t="s">
        <v>473</v>
      </c>
      <c r="M3447" s="59" t="s">
        <v>467</v>
      </c>
      <c r="N3447" s="59" t="s">
        <v>468</v>
      </c>
      <c r="O3447" s="65" t="s">
        <v>281</v>
      </c>
      <c r="P3447" s="65" t="s">
        <v>3366</v>
      </c>
      <c r="Q3447" s="45" t="s">
        <v>396</v>
      </c>
      <c r="R3447" s="32" t="s">
        <v>231</v>
      </c>
      <c r="S3447" s="45" t="s">
        <v>72</v>
      </c>
      <c r="T3447" s="42" t="str">
        <f>VLOOKUP(Tabla1[[#This Row],[AREA]],Hoja1!A:B,2,FALSE)</f>
        <v>07. Medio ambiente</v>
      </c>
      <c r="U3447" s="45" t="s">
        <v>126</v>
      </c>
      <c r="V3447" s="42" t="str">
        <f>VLOOKUP(Tabla1[[#This Row],[PROGRAMA]],Hoja1!A:B,2,FALSE)</f>
        <v>1711. Parques y jardines</v>
      </c>
      <c r="W3447" s="45">
        <v>20</v>
      </c>
      <c r="X3447" s="45">
        <v>203</v>
      </c>
    </row>
    <row r="3448" spans="1:24" x14ac:dyDescent="0.25">
      <c r="A3448" s="58">
        <v>220260025643</v>
      </c>
      <c r="B3448" s="59" t="s">
        <v>485</v>
      </c>
      <c r="C3448" s="60">
        <v>46191</v>
      </c>
      <c r="D3448" s="58">
        <v>22026003313</v>
      </c>
      <c r="E3448" s="59" t="s">
        <v>4744</v>
      </c>
      <c r="F3448" s="61">
        <v>2334.4899999999998</v>
      </c>
      <c r="G3448" s="59" t="s">
        <v>287</v>
      </c>
      <c r="H3448" s="59" t="s">
        <v>4853</v>
      </c>
      <c r="I3448" s="62">
        <v>300</v>
      </c>
      <c r="J3448" s="59" t="s">
        <v>455</v>
      </c>
      <c r="K3448" s="59" t="s">
        <v>455</v>
      </c>
      <c r="L3448" s="59" t="s">
        <v>456</v>
      </c>
      <c r="M3448" s="59" t="s">
        <v>467</v>
      </c>
      <c r="N3448" s="59" t="s">
        <v>474</v>
      </c>
      <c r="O3448" s="65" t="s">
        <v>281</v>
      </c>
      <c r="P3448" s="65" t="s">
        <v>3366</v>
      </c>
      <c r="Q3448" s="45" t="s">
        <v>397</v>
      </c>
      <c r="R3448" s="32" t="s">
        <v>232</v>
      </c>
      <c r="S3448" s="45" t="s">
        <v>68</v>
      </c>
      <c r="T3448" s="42" t="str">
        <f>VLOOKUP(Tabla1[[#This Row],[AREA]],Hoja1!A:B,2,FALSE)</f>
        <v>02. Urbanismo y vivienda</v>
      </c>
      <c r="U3448" s="45" t="s">
        <v>115</v>
      </c>
      <c r="V3448" s="42" t="str">
        <f>VLOOKUP(Tabla1[[#This Row],[PROGRAMA]],Hoja1!A:B,2,FALSE)</f>
        <v>1511. Planficación y gestión del urbanismo</v>
      </c>
      <c r="W3448" s="45">
        <v>61</v>
      </c>
      <c r="X3448" s="45">
        <v>619</v>
      </c>
    </row>
    <row r="3449" spans="1:24" x14ac:dyDescent="0.25">
      <c r="A3449" s="58">
        <v>220260025644</v>
      </c>
      <c r="B3449" s="59" t="s">
        <v>485</v>
      </c>
      <c r="C3449" s="60">
        <v>46191</v>
      </c>
      <c r="D3449" s="58">
        <v>22026002881</v>
      </c>
      <c r="E3449" s="59" t="s">
        <v>880</v>
      </c>
      <c r="F3449" s="61">
        <v>1981.99</v>
      </c>
      <c r="G3449" s="59" t="s">
        <v>287</v>
      </c>
      <c r="H3449" s="59" t="s">
        <v>4854</v>
      </c>
      <c r="I3449" s="62">
        <v>300</v>
      </c>
      <c r="J3449" s="59" t="s">
        <v>455</v>
      </c>
      <c r="K3449" s="59" t="s">
        <v>455</v>
      </c>
      <c r="L3449" s="59" t="s">
        <v>456</v>
      </c>
      <c r="M3449" s="59" t="s">
        <v>467</v>
      </c>
      <c r="N3449" s="59" t="s">
        <v>468</v>
      </c>
      <c r="O3449" s="65" t="s">
        <v>281</v>
      </c>
      <c r="P3449" s="65" t="s">
        <v>3366</v>
      </c>
      <c r="Q3449" s="45" t="s">
        <v>397</v>
      </c>
      <c r="R3449" s="32" t="s">
        <v>232</v>
      </c>
      <c r="S3449" s="45" t="s">
        <v>68</v>
      </c>
      <c r="T3449" s="42" t="str">
        <f>VLOOKUP(Tabla1[[#This Row],[AREA]],Hoja1!A:B,2,FALSE)</f>
        <v>02. Urbanismo y vivienda</v>
      </c>
      <c r="U3449" s="45" t="s">
        <v>115</v>
      </c>
      <c r="V3449" s="42" t="str">
        <f>VLOOKUP(Tabla1[[#This Row],[PROGRAMA]],Hoja1!A:B,2,FALSE)</f>
        <v>1511. Planficación y gestión del urbanismo</v>
      </c>
      <c r="W3449" s="45">
        <v>60</v>
      </c>
      <c r="X3449" s="45">
        <v>609</v>
      </c>
    </row>
    <row r="3450" spans="1:24" x14ac:dyDescent="0.25">
      <c r="A3450" s="58">
        <v>220260025262</v>
      </c>
      <c r="B3450" s="59" t="s">
        <v>451</v>
      </c>
      <c r="C3450" s="60">
        <v>46190</v>
      </c>
      <c r="D3450" s="58">
        <v>22026004522</v>
      </c>
      <c r="E3450" s="59" t="s">
        <v>1370</v>
      </c>
      <c r="F3450" s="61">
        <v>786.5</v>
      </c>
      <c r="G3450" s="59" t="s">
        <v>4855</v>
      </c>
      <c r="H3450" s="59" t="s">
        <v>4856</v>
      </c>
      <c r="I3450" s="62">
        <v>220</v>
      </c>
      <c r="J3450" s="59" t="s">
        <v>1349</v>
      </c>
      <c r="K3450" s="59" t="s">
        <v>455</v>
      </c>
      <c r="L3450" s="59" t="s">
        <v>456</v>
      </c>
      <c r="M3450" s="59" t="s">
        <v>467</v>
      </c>
      <c r="N3450" s="59" t="s">
        <v>468</v>
      </c>
      <c r="O3450" s="65" t="s">
        <v>281</v>
      </c>
      <c r="P3450" s="65" t="s">
        <v>3366</v>
      </c>
      <c r="Q3450" s="45" t="s">
        <v>396</v>
      </c>
      <c r="R3450" s="32" t="s">
        <v>231</v>
      </c>
      <c r="S3450" s="45" t="s">
        <v>66</v>
      </c>
      <c r="T3450" s="42" t="str">
        <f>VLOOKUP(Tabla1[[#This Row],[AREA]],Hoja1!A:B,2,FALSE)</f>
        <v>01. Alcaldía</v>
      </c>
      <c r="U3450" s="45" t="s">
        <v>188</v>
      </c>
      <c r="V3450" s="42" t="str">
        <f>VLOOKUP(Tabla1[[#This Row],[PROGRAMA]],Hoja1!A:B,2,FALSE)</f>
        <v>9206. Archivo municipal</v>
      </c>
      <c r="W3450" s="45">
        <v>22</v>
      </c>
      <c r="X3450" s="45">
        <v>22799</v>
      </c>
    </row>
    <row r="3451" spans="1:24" x14ac:dyDescent="0.25">
      <c r="A3451" s="58">
        <v>220260025825</v>
      </c>
      <c r="B3451" s="59" t="s">
        <v>485</v>
      </c>
      <c r="C3451" s="60">
        <v>46192</v>
      </c>
      <c r="D3451" s="58">
        <v>22026000422</v>
      </c>
      <c r="E3451" s="59" t="s">
        <v>2707</v>
      </c>
      <c r="F3451" s="61">
        <v>756.42</v>
      </c>
      <c r="G3451" s="59" t="s">
        <v>2855</v>
      </c>
      <c r="H3451" s="59" t="s">
        <v>2708</v>
      </c>
      <c r="I3451" s="62">
        <v>300</v>
      </c>
      <c r="J3451" s="59" t="s">
        <v>455</v>
      </c>
      <c r="K3451" s="59" t="s">
        <v>455</v>
      </c>
      <c r="L3451" s="59" t="s">
        <v>473</v>
      </c>
      <c r="M3451" s="59" t="s">
        <v>457</v>
      </c>
      <c r="N3451" s="59" t="s">
        <v>458</v>
      </c>
      <c r="O3451" s="65" t="s">
        <v>280</v>
      </c>
      <c r="P3451" s="65" t="s">
        <v>3366</v>
      </c>
      <c r="Q3451" s="45" t="s">
        <v>396</v>
      </c>
      <c r="R3451" s="32" t="s">
        <v>231</v>
      </c>
      <c r="S3451" s="45" t="s">
        <v>262</v>
      </c>
      <c r="T3451" s="42" t="str">
        <f>VLOOKUP(Tabla1[[#This Row],[AREA]],Hoja1!A:B,2,FALSE)</f>
        <v>11. Salud pública y seguridad ciudadana</v>
      </c>
      <c r="U3451" s="45" t="s">
        <v>118</v>
      </c>
      <c r="V3451" s="42" t="str">
        <f>VLOOKUP(Tabla1[[#This Row],[PROGRAMA]],Hoja1!A:B,2,FALSE)</f>
        <v>1621. Recogida de residuos</v>
      </c>
      <c r="W3451" s="45">
        <v>22</v>
      </c>
      <c r="X3451" s="45">
        <v>22199</v>
      </c>
    </row>
    <row r="3452" spans="1:24" x14ac:dyDescent="0.25">
      <c r="A3452" s="58">
        <v>220260027431</v>
      </c>
      <c r="B3452" s="59" t="s">
        <v>485</v>
      </c>
      <c r="C3452" s="60">
        <v>46197</v>
      </c>
      <c r="D3452" s="58">
        <v>22026001283</v>
      </c>
      <c r="E3452" s="59" t="s">
        <v>509</v>
      </c>
      <c r="F3452" s="61">
        <v>87.12</v>
      </c>
      <c r="G3452" s="59" t="s">
        <v>2855</v>
      </c>
      <c r="H3452" s="59" t="s">
        <v>4857</v>
      </c>
      <c r="I3452" s="62">
        <v>300</v>
      </c>
      <c r="J3452" s="59" t="s">
        <v>455</v>
      </c>
      <c r="K3452" s="59" t="s">
        <v>455</v>
      </c>
      <c r="L3452" s="59" t="s">
        <v>473</v>
      </c>
      <c r="M3452" s="59" t="s">
        <v>457</v>
      </c>
      <c r="N3452" s="59" t="s">
        <v>458</v>
      </c>
      <c r="O3452" s="65" t="s">
        <v>280</v>
      </c>
      <c r="P3452" s="65" t="s">
        <v>3366</v>
      </c>
      <c r="Q3452" s="45" t="s">
        <v>396</v>
      </c>
      <c r="R3452" s="32" t="s">
        <v>231</v>
      </c>
      <c r="S3452" s="45" t="s">
        <v>75</v>
      </c>
      <c r="T3452" s="42" t="str">
        <f>VLOOKUP(Tabla1[[#This Row],[AREA]],Hoja1!A:B,2,FALSE)</f>
        <v>10. Personas mayores, familia y servicios sociales</v>
      </c>
      <c r="U3452" s="45" t="s">
        <v>132</v>
      </c>
      <c r="V3452" s="42" t="str">
        <f>VLOOKUP(Tabla1[[#This Row],[PROGRAMA]],Hoja1!A:B,2,FALSE)</f>
        <v>2312. Iniciativas sociales</v>
      </c>
      <c r="W3452" s="45">
        <v>21</v>
      </c>
      <c r="X3452" s="45">
        <v>212</v>
      </c>
    </row>
    <row r="3453" spans="1:24" x14ac:dyDescent="0.25">
      <c r="A3453" s="58">
        <v>220260026977</v>
      </c>
      <c r="B3453" s="59" t="s">
        <v>451</v>
      </c>
      <c r="C3453" s="60">
        <v>46196</v>
      </c>
      <c r="D3453" s="58">
        <v>22026004585</v>
      </c>
      <c r="E3453" s="59" t="s">
        <v>517</v>
      </c>
      <c r="F3453" s="61">
        <v>750.04</v>
      </c>
      <c r="G3453" s="59" t="s">
        <v>4858</v>
      </c>
      <c r="H3453" s="59" t="s">
        <v>4859</v>
      </c>
      <c r="I3453" s="62">
        <v>220</v>
      </c>
      <c r="J3453" s="59" t="s">
        <v>1000</v>
      </c>
      <c r="K3453" s="59" t="s">
        <v>1000</v>
      </c>
      <c r="L3453" s="59" t="s">
        <v>473</v>
      </c>
      <c r="M3453" s="59" t="s">
        <v>467</v>
      </c>
      <c r="N3453" s="59" t="s">
        <v>468</v>
      </c>
      <c r="O3453" s="65" t="s">
        <v>281</v>
      </c>
      <c r="P3453" s="65" t="s">
        <v>3366</v>
      </c>
      <c r="Q3453" s="45" t="s">
        <v>396</v>
      </c>
      <c r="R3453" s="32" t="s">
        <v>231</v>
      </c>
      <c r="S3453" s="45" t="s">
        <v>71</v>
      </c>
      <c r="T3453" s="42" t="str">
        <f>VLOOKUP(Tabla1[[#This Row],[AREA]],Hoja1!A:B,2,FALSE)</f>
        <v>06. Educación y cultura</v>
      </c>
      <c r="U3453" s="45" t="s">
        <v>153</v>
      </c>
      <c r="V3453" s="42" t="str">
        <f>VLOOKUP(Tabla1[[#This Row],[PROGRAMA]],Hoja1!A:B,2,FALSE)</f>
        <v>3321. Bibliotecas públicas</v>
      </c>
      <c r="W3453" s="45">
        <v>22</v>
      </c>
      <c r="X3453" s="45">
        <v>22001</v>
      </c>
    </row>
    <row r="3454" spans="1:24" x14ac:dyDescent="0.25">
      <c r="A3454" s="58">
        <v>220260027551</v>
      </c>
      <c r="B3454" s="59" t="s">
        <v>485</v>
      </c>
      <c r="C3454" s="60">
        <v>46197</v>
      </c>
      <c r="D3454" s="58">
        <v>22026002240</v>
      </c>
      <c r="E3454" s="59" t="s">
        <v>2611</v>
      </c>
      <c r="F3454" s="61">
        <v>1816.21</v>
      </c>
      <c r="G3454" s="59" t="s">
        <v>3009</v>
      </c>
      <c r="H3454" s="59" t="s">
        <v>4860</v>
      </c>
      <c r="I3454" s="62">
        <v>300</v>
      </c>
      <c r="J3454" s="59" t="s">
        <v>455</v>
      </c>
      <c r="K3454" s="59" t="s">
        <v>455</v>
      </c>
      <c r="L3454" s="59" t="s">
        <v>456</v>
      </c>
      <c r="M3454" s="59" t="s">
        <v>457</v>
      </c>
      <c r="N3454" s="59" t="s">
        <v>458</v>
      </c>
      <c r="O3454" s="65" t="s">
        <v>280</v>
      </c>
      <c r="P3454" s="65" t="s">
        <v>3366</v>
      </c>
      <c r="Q3454" s="45" t="s">
        <v>396</v>
      </c>
      <c r="R3454" s="32" t="s">
        <v>231</v>
      </c>
      <c r="S3454" s="45" t="s">
        <v>262</v>
      </c>
      <c r="T3454" s="42" t="str">
        <f>VLOOKUP(Tabla1[[#This Row],[AREA]],Hoja1!A:B,2,FALSE)</f>
        <v>11. Salud pública y seguridad ciudadana</v>
      </c>
      <c r="U3454" s="45" t="s">
        <v>106</v>
      </c>
      <c r="V3454" s="42" t="str">
        <f>VLOOKUP(Tabla1[[#This Row],[PROGRAMA]],Hoja1!A:B,2,FALSE)</f>
        <v>1321. Policía municipal</v>
      </c>
      <c r="W3454" s="45">
        <v>21</v>
      </c>
      <c r="X3454" s="45">
        <v>214</v>
      </c>
    </row>
    <row r="3455" spans="1:24" x14ac:dyDescent="0.25">
      <c r="A3455" s="58">
        <v>220260025256</v>
      </c>
      <c r="B3455" s="59" t="s">
        <v>451</v>
      </c>
      <c r="C3455" s="60">
        <v>46190</v>
      </c>
      <c r="D3455" s="58">
        <v>22026004491</v>
      </c>
      <c r="E3455" s="59" t="s">
        <v>4861</v>
      </c>
      <c r="F3455" s="61">
        <v>750</v>
      </c>
      <c r="G3455" s="59" t="s">
        <v>2124</v>
      </c>
      <c r="H3455" s="59" t="s">
        <v>4862</v>
      </c>
      <c r="I3455" s="62">
        <v>220</v>
      </c>
      <c r="J3455" s="59" t="s">
        <v>455</v>
      </c>
      <c r="K3455" s="59" t="s">
        <v>455</v>
      </c>
      <c r="L3455" s="59" t="s">
        <v>473</v>
      </c>
      <c r="M3455" s="59" t="s">
        <v>467</v>
      </c>
      <c r="N3455" s="59" t="s">
        <v>468</v>
      </c>
      <c r="O3455" s="65" t="s">
        <v>281</v>
      </c>
      <c r="P3455" s="65" t="s">
        <v>3366</v>
      </c>
      <c r="Q3455" s="45" t="s">
        <v>396</v>
      </c>
      <c r="R3455" s="32" t="s">
        <v>231</v>
      </c>
      <c r="S3455" s="45" t="s">
        <v>66</v>
      </c>
      <c r="T3455" s="42" t="str">
        <f>VLOOKUP(Tabla1[[#This Row],[AREA]],Hoja1!A:B,2,FALSE)</f>
        <v>01. Alcaldía</v>
      </c>
      <c r="U3455" s="45" t="s">
        <v>188</v>
      </c>
      <c r="V3455" s="42" t="str">
        <f>VLOOKUP(Tabla1[[#This Row],[PROGRAMA]],Hoja1!A:B,2,FALSE)</f>
        <v>9206. Archivo municipal</v>
      </c>
      <c r="W3455" s="45">
        <v>22</v>
      </c>
      <c r="X3455" s="45">
        <v>22699</v>
      </c>
    </row>
    <row r="3456" spans="1:24" x14ac:dyDescent="0.25">
      <c r="A3456" s="58">
        <v>220260025853</v>
      </c>
      <c r="B3456" s="59" t="s">
        <v>485</v>
      </c>
      <c r="C3456" s="60">
        <v>46192</v>
      </c>
      <c r="D3456" s="58">
        <v>22026002243</v>
      </c>
      <c r="E3456" s="59" t="s">
        <v>2611</v>
      </c>
      <c r="F3456" s="61">
        <v>6140.5</v>
      </c>
      <c r="G3456" s="59" t="s">
        <v>3023</v>
      </c>
      <c r="H3456" s="59" t="s">
        <v>4863</v>
      </c>
      <c r="I3456" s="62">
        <v>300</v>
      </c>
      <c r="J3456" s="59" t="s">
        <v>558</v>
      </c>
      <c r="K3456" s="59" t="s">
        <v>558</v>
      </c>
      <c r="L3456" s="59" t="s">
        <v>473</v>
      </c>
      <c r="M3456" s="59" t="s">
        <v>457</v>
      </c>
      <c r="N3456" s="59" t="s">
        <v>458</v>
      </c>
      <c r="O3456" s="65" t="s">
        <v>280</v>
      </c>
      <c r="P3456" s="65" t="s">
        <v>3366</v>
      </c>
      <c r="Q3456" s="45" t="s">
        <v>396</v>
      </c>
      <c r="R3456" s="32" t="s">
        <v>231</v>
      </c>
      <c r="S3456" s="45" t="s">
        <v>262</v>
      </c>
      <c r="T3456" s="42" t="str">
        <f>VLOOKUP(Tabla1[[#This Row],[AREA]],Hoja1!A:B,2,FALSE)</f>
        <v>11. Salud pública y seguridad ciudadana</v>
      </c>
      <c r="U3456" s="45" t="s">
        <v>106</v>
      </c>
      <c r="V3456" s="42" t="str">
        <f>VLOOKUP(Tabla1[[#This Row],[PROGRAMA]],Hoja1!A:B,2,FALSE)</f>
        <v>1321. Policía municipal</v>
      </c>
      <c r="W3456" s="45">
        <v>21</v>
      </c>
      <c r="X3456" s="45">
        <v>214</v>
      </c>
    </row>
    <row r="3457" spans="1:24" x14ac:dyDescent="0.25">
      <c r="A3457" s="58">
        <v>220260026494</v>
      </c>
      <c r="B3457" s="59" t="s">
        <v>451</v>
      </c>
      <c r="C3457" s="60">
        <v>46196</v>
      </c>
      <c r="D3457" s="58">
        <v>22026004642</v>
      </c>
      <c r="E3457" s="59" t="s">
        <v>1047</v>
      </c>
      <c r="F3457" s="61">
        <v>624</v>
      </c>
      <c r="G3457" s="59" t="s">
        <v>4864</v>
      </c>
      <c r="H3457" s="59" t="s">
        <v>4865</v>
      </c>
      <c r="I3457" s="62">
        <v>220</v>
      </c>
      <c r="J3457" s="59" t="s">
        <v>455</v>
      </c>
      <c r="K3457" s="59" t="s">
        <v>455</v>
      </c>
      <c r="L3457" s="59" t="s">
        <v>456</v>
      </c>
      <c r="M3457" s="59" t="s">
        <v>467</v>
      </c>
      <c r="N3457" s="59" t="s">
        <v>468</v>
      </c>
      <c r="O3457" s="65" t="s">
        <v>281</v>
      </c>
      <c r="P3457" s="65" t="s">
        <v>3366</v>
      </c>
      <c r="Q3457" s="45" t="s">
        <v>396</v>
      </c>
      <c r="R3457" s="32" t="s">
        <v>231</v>
      </c>
      <c r="S3457" s="45" t="s">
        <v>71</v>
      </c>
      <c r="T3457" s="42" t="str">
        <f>VLOOKUP(Tabla1[[#This Row],[AREA]],Hoja1!A:B,2,FALSE)</f>
        <v>06. Educación y cultura</v>
      </c>
      <c r="U3457" s="45" t="s">
        <v>157</v>
      </c>
      <c r="V3457" s="42" t="str">
        <f>VLOOKUP(Tabla1[[#This Row],[PROGRAMA]],Hoja1!A:B,2,FALSE)</f>
        <v>3341. Coordinación de políticas culturales</v>
      </c>
      <c r="W3457" s="45">
        <v>22</v>
      </c>
      <c r="X3457" s="45">
        <v>22799</v>
      </c>
    </row>
    <row r="3458" spans="1:24" x14ac:dyDescent="0.25">
      <c r="A3458" s="58">
        <v>220260029062</v>
      </c>
      <c r="B3458" s="59" t="s">
        <v>451</v>
      </c>
      <c r="C3458" s="60">
        <v>46203</v>
      </c>
      <c r="D3458" s="58">
        <v>22026004611</v>
      </c>
      <c r="E3458" s="59" t="s">
        <v>2770</v>
      </c>
      <c r="F3458" s="61">
        <v>619.5</v>
      </c>
      <c r="G3458" s="59" t="s">
        <v>3585</v>
      </c>
      <c r="H3458" s="59" t="s">
        <v>4866</v>
      </c>
      <c r="I3458" s="62">
        <v>220</v>
      </c>
      <c r="J3458" s="59" t="s">
        <v>494</v>
      </c>
      <c r="K3458" s="59" t="s">
        <v>494</v>
      </c>
      <c r="L3458" s="59" t="s">
        <v>456</v>
      </c>
      <c r="M3458" s="59" t="s">
        <v>467</v>
      </c>
      <c r="N3458" s="59" t="s">
        <v>468</v>
      </c>
      <c r="O3458" s="65" t="s">
        <v>281</v>
      </c>
      <c r="P3458" s="65" t="s">
        <v>3366</v>
      </c>
      <c r="Q3458" s="45">
        <v>6</v>
      </c>
      <c r="R3458" s="32" t="s">
        <v>232</v>
      </c>
      <c r="S3458" s="45" t="s">
        <v>74</v>
      </c>
      <c r="T3458" s="42" t="str">
        <f>VLOOKUP(Tabla1[[#This Row],[AREA]],Hoja1!A:B,2,FALSE)</f>
        <v>09. Turismo, eventos y marca ciudad</v>
      </c>
      <c r="U3458" s="45">
        <v>4321</v>
      </c>
      <c r="V3458" s="42" t="str">
        <f>VLOOKUP(Tabla1[[#This Row],[PROGRAMA]],Hoja1!A:B,2,FALSE)</f>
        <v>4321. Turismo</v>
      </c>
      <c r="W3458" s="45">
        <v>64</v>
      </c>
      <c r="X3458" s="45">
        <v>640</v>
      </c>
    </row>
    <row r="3459" spans="1:24" x14ac:dyDescent="0.25">
      <c r="A3459" s="58">
        <v>220260029063</v>
      </c>
      <c r="B3459" s="59" t="s">
        <v>451</v>
      </c>
      <c r="C3459" s="60">
        <v>46203</v>
      </c>
      <c r="D3459" s="58">
        <v>22026004610</v>
      </c>
      <c r="E3459" s="59" t="s">
        <v>2770</v>
      </c>
      <c r="F3459" s="61">
        <v>619.5</v>
      </c>
      <c r="G3459" s="59" t="s">
        <v>413</v>
      </c>
      <c r="H3459" s="59" t="s">
        <v>4866</v>
      </c>
      <c r="I3459" s="62">
        <v>220</v>
      </c>
      <c r="J3459" s="59" t="s">
        <v>494</v>
      </c>
      <c r="K3459" s="59" t="s">
        <v>494</v>
      </c>
      <c r="L3459" s="59" t="s">
        <v>456</v>
      </c>
      <c r="M3459" s="59" t="s">
        <v>467</v>
      </c>
      <c r="N3459" s="59" t="s">
        <v>468</v>
      </c>
      <c r="O3459" s="65" t="s">
        <v>281</v>
      </c>
      <c r="P3459" s="65" t="s">
        <v>3366</v>
      </c>
      <c r="Q3459" s="45">
        <v>6</v>
      </c>
      <c r="R3459" s="32" t="s">
        <v>232</v>
      </c>
      <c r="S3459" s="45" t="s">
        <v>74</v>
      </c>
      <c r="T3459" s="42" t="str">
        <f>VLOOKUP(Tabla1[[#This Row],[AREA]],Hoja1!A:B,2,FALSE)</f>
        <v>09. Turismo, eventos y marca ciudad</v>
      </c>
      <c r="U3459" s="45">
        <v>4321</v>
      </c>
      <c r="V3459" s="42" t="str">
        <f>VLOOKUP(Tabla1[[#This Row],[PROGRAMA]],Hoja1!A:B,2,FALSE)</f>
        <v>4321. Turismo</v>
      </c>
      <c r="W3459" s="45">
        <v>64</v>
      </c>
      <c r="X3459" s="45">
        <v>640</v>
      </c>
    </row>
    <row r="3460" spans="1:24" x14ac:dyDescent="0.25">
      <c r="A3460" s="58">
        <v>220260029058</v>
      </c>
      <c r="B3460" s="59" t="s">
        <v>729</v>
      </c>
      <c r="C3460" s="60">
        <v>46203</v>
      </c>
      <c r="D3460" s="58">
        <v>22026004853</v>
      </c>
      <c r="E3460" s="59" t="s">
        <v>4867</v>
      </c>
      <c r="F3460" s="61">
        <v>70.349999999999994</v>
      </c>
      <c r="G3460" s="59" t="s">
        <v>339</v>
      </c>
      <c r="H3460" s="59" t="s">
        <v>4868</v>
      </c>
      <c r="I3460" s="62">
        <v>240</v>
      </c>
      <c r="J3460" s="59" t="s">
        <v>1280</v>
      </c>
      <c r="K3460" s="59" t="s">
        <v>494</v>
      </c>
      <c r="L3460" s="59" t="s">
        <v>456</v>
      </c>
      <c r="M3460" s="59" t="s">
        <v>457</v>
      </c>
      <c r="N3460" s="59" t="s">
        <v>458</v>
      </c>
      <c r="O3460" s="65" t="s">
        <v>280</v>
      </c>
      <c r="P3460" s="65" t="s">
        <v>3366</v>
      </c>
      <c r="Q3460" s="45" t="s">
        <v>396</v>
      </c>
      <c r="R3460" s="32" t="s">
        <v>231</v>
      </c>
      <c r="S3460" s="45" t="s">
        <v>262</v>
      </c>
      <c r="T3460" s="42" t="str">
        <f>VLOOKUP(Tabla1[[#This Row],[AREA]],Hoja1!A:B,2,FALSE)</f>
        <v>11. Salud pública y seguridad ciudadana</v>
      </c>
      <c r="U3460" s="45" t="s">
        <v>112</v>
      </c>
      <c r="V3460" s="42" t="str">
        <f>VLOOKUP(Tabla1[[#This Row],[PROGRAMA]],Hoja1!A:B,2,FALSE)</f>
        <v>1361. Prevención y extinción de incencios</v>
      </c>
      <c r="W3460" s="45">
        <v>22</v>
      </c>
      <c r="X3460" s="45">
        <v>224</v>
      </c>
    </row>
    <row r="3461" spans="1:24" x14ac:dyDescent="0.25">
      <c r="A3461" s="58">
        <v>220260025252</v>
      </c>
      <c r="B3461" s="59" t="s">
        <v>451</v>
      </c>
      <c r="C3461" s="60">
        <v>46190</v>
      </c>
      <c r="D3461" s="58">
        <v>22026002796</v>
      </c>
      <c r="E3461" s="59" t="s">
        <v>1199</v>
      </c>
      <c r="F3461" s="61">
        <v>610</v>
      </c>
      <c r="G3461" s="59" t="s">
        <v>910</v>
      </c>
      <c r="H3461" s="59" t="s">
        <v>4869</v>
      </c>
      <c r="I3461" s="62">
        <v>220</v>
      </c>
      <c r="J3461" s="59" t="s">
        <v>455</v>
      </c>
      <c r="K3461" s="59" t="s">
        <v>455</v>
      </c>
      <c r="L3461" s="59" t="s">
        <v>473</v>
      </c>
      <c r="M3461" s="59" t="s">
        <v>467</v>
      </c>
      <c r="N3461" s="59" t="s">
        <v>468</v>
      </c>
      <c r="O3461" s="65" t="s">
        <v>281</v>
      </c>
      <c r="P3461" s="65" t="s">
        <v>3366</v>
      </c>
      <c r="Q3461" s="45" t="s">
        <v>396</v>
      </c>
      <c r="R3461" s="32" t="s">
        <v>231</v>
      </c>
      <c r="S3461" s="45" t="s">
        <v>68</v>
      </c>
      <c r="T3461" s="42" t="str">
        <f>VLOOKUP(Tabla1[[#This Row],[AREA]],Hoja1!A:B,2,FALSE)</f>
        <v>02. Urbanismo y vivienda</v>
      </c>
      <c r="U3461" s="45" t="s">
        <v>197</v>
      </c>
      <c r="V3461" s="42" t="str">
        <f>VLOOKUP(Tabla1[[#This Row],[PROGRAMA]],Hoja1!A:B,2,FALSE)</f>
        <v>9332. Mantenimiento de edificios e instalaciones municipales</v>
      </c>
      <c r="W3461" s="45">
        <v>21</v>
      </c>
      <c r="X3461" s="45">
        <v>212</v>
      </c>
    </row>
    <row r="3462" spans="1:24" x14ac:dyDescent="0.25">
      <c r="A3462" s="58">
        <v>220260027423</v>
      </c>
      <c r="B3462" s="59" t="s">
        <v>485</v>
      </c>
      <c r="C3462" s="60">
        <v>46197</v>
      </c>
      <c r="D3462" s="58">
        <v>22026002240</v>
      </c>
      <c r="E3462" s="59" t="s">
        <v>2611</v>
      </c>
      <c r="F3462" s="61">
        <v>555.91</v>
      </c>
      <c r="G3462" s="59" t="s">
        <v>3298</v>
      </c>
      <c r="H3462" s="59" t="s">
        <v>4870</v>
      </c>
      <c r="I3462" s="62">
        <v>300</v>
      </c>
      <c r="J3462" s="59" t="s">
        <v>455</v>
      </c>
      <c r="K3462" s="59" t="s">
        <v>455</v>
      </c>
      <c r="L3462" s="59" t="s">
        <v>456</v>
      </c>
      <c r="M3462" s="59" t="s">
        <v>457</v>
      </c>
      <c r="N3462" s="59" t="s">
        <v>458</v>
      </c>
      <c r="O3462" s="65" t="s">
        <v>280</v>
      </c>
      <c r="P3462" s="65" t="s">
        <v>3366</v>
      </c>
      <c r="Q3462" s="45" t="s">
        <v>396</v>
      </c>
      <c r="R3462" s="32" t="s">
        <v>231</v>
      </c>
      <c r="S3462" s="45" t="s">
        <v>262</v>
      </c>
      <c r="T3462" s="42" t="str">
        <f>VLOOKUP(Tabla1[[#This Row],[AREA]],Hoja1!A:B,2,FALSE)</f>
        <v>11. Salud pública y seguridad ciudadana</v>
      </c>
      <c r="U3462" s="45" t="s">
        <v>106</v>
      </c>
      <c r="V3462" s="42" t="str">
        <f>VLOOKUP(Tabla1[[#This Row],[PROGRAMA]],Hoja1!A:B,2,FALSE)</f>
        <v>1321. Policía municipal</v>
      </c>
      <c r="W3462" s="45">
        <v>21</v>
      </c>
      <c r="X3462" s="45">
        <v>214</v>
      </c>
    </row>
    <row r="3463" spans="1:24" x14ac:dyDescent="0.25">
      <c r="A3463" s="58">
        <v>220260027284</v>
      </c>
      <c r="B3463" s="59" t="s">
        <v>451</v>
      </c>
      <c r="C3463" s="60">
        <v>46196</v>
      </c>
      <c r="D3463" s="58">
        <v>22026004681</v>
      </c>
      <c r="E3463" s="59" t="s">
        <v>559</v>
      </c>
      <c r="F3463" s="61">
        <v>484</v>
      </c>
      <c r="G3463" s="59" t="s">
        <v>424</v>
      </c>
      <c r="H3463" s="59" t="s">
        <v>4871</v>
      </c>
      <c r="I3463" s="62">
        <v>220</v>
      </c>
      <c r="J3463" s="59" t="s">
        <v>455</v>
      </c>
      <c r="K3463" s="59" t="s">
        <v>455</v>
      </c>
      <c r="L3463" s="59" t="s">
        <v>456</v>
      </c>
      <c r="M3463" s="59" t="s">
        <v>467</v>
      </c>
      <c r="N3463" s="59" t="s">
        <v>468</v>
      </c>
      <c r="O3463" s="65" t="s">
        <v>281</v>
      </c>
      <c r="P3463" s="65" t="s">
        <v>3366</v>
      </c>
      <c r="Q3463" s="45" t="s">
        <v>396</v>
      </c>
      <c r="R3463" s="32" t="s">
        <v>231</v>
      </c>
      <c r="S3463" s="45" t="s">
        <v>75</v>
      </c>
      <c r="T3463" s="42" t="str">
        <f>VLOOKUP(Tabla1[[#This Row],[AREA]],Hoja1!A:B,2,FALSE)</f>
        <v>10. Personas mayores, familia y servicios sociales</v>
      </c>
      <c r="U3463" s="45" t="s">
        <v>136</v>
      </c>
      <c r="V3463" s="42" t="str">
        <f>VLOOKUP(Tabla1[[#This Row],[PROGRAMA]],Hoja1!A:B,2,FALSE)</f>
        <v>2315. Políticas de Igualdad e infancia</v>
      </c>
      <c r="W3463" s="45">
        <v>22</v>
      </c>
      <c r="X3463" s="45">
        <v>22799</v>
      </c>
    </row>
    <row r="3464" spans="1:24" x14ac:dyDescent="0.25">
      <c r="A3464" s="58">
        <v>220260026983</v>
      </c>
      <c r="B3464" s="59" t="s">
        <v>451</v>
      </c>
      <c r="C3464" s="60">
        <v>46196</v>
      </c>
      <c r="D3464" s="58">
        <v>22026004636</v>
      </c>
      <c r="E3464" s="59" t="s">
        <v>529</v>
      </c>
      <c r="F3464" s="61">
        <v>479</v>
      </c>
      <c r="G3464" s="59" t="s">
        <v>351</v>
      </c>
      <c r="H3464" s="59" t="s">
        <v>4872</v>
      </c>
      <c r="I3464" s="62">
        <v>220</v>
      </c>
      <c r="J3464" s="59" t="s">
        <v>494</v>
      </c>
      <c r="K3464" s="59" t="s">
        <v>494</v>
      </c>
      <c r="L3464" s="59" t="s">
        <v>473</v>
      </c>
      <c r="M3464" s="59" t="s">
        <v>467</v>
      </c>
      <c r="N3464" s="59" t="s">
        <v>468</v>
      </c>
      <c r="O3464" s="65" t="s">
        <v>281</v>
      </c>
      <c r="P3464" s="65" t="s">
        <v>3366</v>
      </c>
      <c r="Q3464" s="45" t="s">
        <v>396</v>
      </c>
      <c r="R3464" s="32" t="s">
        <v>231</v>
      </c>
      <c r="S3464" s="45" t="s">
        <v>66</v>
      </c>
      <c r="T3464" s="42" t="str">
        <f>VLOOKUP(Tabla1[[#This Row],[AREA]],Hoja1!A:B,2,FALSE)</f>
        <v>01. Alcaldía</v>
      </c>
      <c r="U3464" s="45" t="s">
        <v>189</v>
      </c>
      <c r="V3464" s="42" t="str">
        <f>VLOOKUP(Tabla1[[#This Row],[PROGRAMA]],Hoja1!A:B,2,FALSE)</f>
        <v>9207. Gobierno y relaciones</v>
      </c>
      <c r="W3464" s="45">
        <v>22</v>
      </c>
      <c r="X3464" s="45">
        <v>22001</v>
      </c>
    </row>
    <row r="3465" spans="1:24" x14ac:dyDescent="0.25">
      <c r="A3465" s="58">
        <v>220260025563</v>
      </c>
      <c r="B3465" s="59" t="s">
        <v>485</v>
      </c>
      <c r="C3465" s="60">
        <v>46191</v>
      </c>
      <c r="D3465" s="58">
        <v>22026000436</v>
      </c>
      <c r="E3465" s="59" t="s">
        <v>535</v>
      </c>
      <c r="F3465" s="61">
        <v>463.48</v>
      </c>
      <c r="G3465" s="59" t="s">
        <v>2001</v>
      </c>
      <c r="H3465" s="59" t="s">
        <v>4873</v>
      </c>
      <c r="I3465" s="62">
        <v>300</v>
      </c>
      <c r="J3465" s="59" t="s">
        <v>455</v>
      </c>
      <c r="K3465" s="59" t="s">
        <v>455</v>
      </c>
      <c r="L3465" s="59" t="s">
        <v>473</v>
      </c>
      <c r="M3465" s="59" t="s">
        <v>457</v>
      </c>
      <c r="N3465" s="59" t="s">
        <v>458</v>
      </c>
      <c r="O3465" s="65" t="s">
        <v>280</v>
      </c>
      <c r="P3465" s="65" t="s">
        <v>3366</v>
      </c>
      <c r="Q3465" s="45" t="s">
        <v>396</v>
      </c>
      <c r="R3465" s="32" t="s">
        <v>231</v>
      </c>
      <c r="S3465" s="45" t="s">
        <v>69</v>
      </c>
      <c r="T3465" s="42" t="str">
        <f>VLOOKUP(Tabla1[[#This Row],[AREA]],Hoja1!A:B,2,FALSE)</f>
        <v>03. Participación ciudadana y deportes</v>
      </c>
      <c r="U3465" s="45" t="s">
        <v>192</v>
      </c>
      <c r="V3465" s="42" t="str">
        <f>VLOOKUP(Tabla1[[#This Row],[PROGRAMA]],Hoja1!A:B,2,FALSE)</f>
        <v>9241. Participación ciudadana</v>
      </c>
      <c r="W3465" s="45">
        <v>21</v>
      </c>
      <c r="X3465" s="45">
        <v>212</v>
      </c>
    </row>
    <row r="3466" spans="1:24" x14ac:dyDescent="0.25">
      <c r="A3466" s="58">
        <v>220260025276</v>
      </c>
      <c r="B3466" s="59" t="s">
        <v>451</v>
      </c>
      <c r="C3466" s="60">
        <v>46190</v>
      </c>
      <c r="D3466" s="58">
        <v>22026004646</v>
      </c>
      <c r="E3466" s="59" t="s">
        <v>2893</v>
      </c>
      <c r="F3466" s="61">
        <v>476.74</v>
      </c>
      <c r="G3466" s="59" t="s">
        <v>30</v>
      </c>
      <c r="H3466" s="59" t="s">
        <v>4874</v>
      </c>
      <c r="I3466" s="62">
        <v>220</v>
      </c>
      <c r="J3466" s="59" t="s">
        <v>455</v>
      </c>
      <c r="K3466" s="59" t="s">
        <v>455</v>
      </c>
      <c r="L3466" s="59" t="s">
        <v>456</v>
      </c>
      <c r="M3466" s="59" t="s">
        <v>467</v>
      </c>
      <c r="N3466" s="59" t="s">
        <v>468</v>
      </c>
      <c r="O3466" s="65" t="s">
        <v>281</v>
      </c>
      <c r="P3466" s="65" t="s">
        <v>3366</v>
      </c>
      <c r="Q3466" s="45" t="s">
        <v>396</v>
      </c>
      <c r="R3466" s="32" t="s">
        <v>231</v>
      </c>
      <c r="S3466" s="45" t="s">
        <v>71</v>
      </c>
      <c r="T3466" s="42" t="str">
        <f>VLOOKUP(Tabla1[[#This Row],[AREA]],Hoja1!A:B,2,FALSE)</f>
        <v>06. Educación y cultura</v>
      </c>
      <c r="U3466" s="45" t="s">
        <v>157</v>
      </c>
      <c r="V3466" s="42" t="str">
        <f>VLOOKUP(Tabla1[[#This Row],[PROGRAMA]],Hoja1!A:B,2,FALSE)</f>
        <v>3341. Coordinación de políticas culturales</v>
      </c>
      <c r="W3466" s="45">
        <v>22</v>
      </c>
      <c r="X3466" s="45">
        <v>22699</v>
      </c>
    </row>
    <row r="3467" spans="1:24" x14ac:dyDescent="0.25">
      <c r="A3467" s="58">
        <v>220260025803</v>
      </c>
      <c r="B3467" s="59" t="s">
        <v>485</v>
      </c>
      <c r="C3467" s="60">
        <v>46192</v>
      </c>
      <c r="D3467" s="58">
        <v>22026003642</v>
      </c>
      <c r="E3467" s="59" t="s">
        <v>537</v>
      </c>
      <c r="F3467" s="61">
        <v>328.08</v>
      </c>
      <c r="G3467" s="59" t="s">
        <v>2001</v>
      </c>
      <c r="H3467" s="59" t="s">
        <v>4875</v>
      </c>
      <c r="I3467" s="62">
        <v>300</v>
      </c>
      <c r="J3467" s="59" t="s">
        <v>455</v>
      </c>
      <c r="K3467" s="59" t="s">
        <v>455</v>
      </c>
      <c r="L3467" s="59" t="s">
        <v>473</v>
      </c>
      <c r="M3467" s="59" t="s">
        <v>457</v>
      </c>
      <c r="N3467" s="59" t="s">
        <v>458</v>
      </c>
      <c r="O3467" s="65" t="s">
        <v>280</v>
      </c>
      <c r="P3467" s="65" t="s">
        <v>3366</v>
      </c>
      <c r="Q3467" s="45" t="s">
        <v>396</v>
      </c>
      <c r="R3467" s="32" t="s">
        <v>231</v>
      </c>
      <c r="S3467" s="45" t="s">
        <v>262</v>
      </c>
      <c r="T3467" s="42" t="str">
        <f>VLOOKUP(Tabla1[[#This Row],[AREA]],Hoja1!A:B,2,FALSE)</f>
        <v>11. Salud pública y seguridad ciudadana</v>
      </c>
      <c r="U3467" s="45" t="s">
        <v>112</v>
      </c>
      <c r="V3467" s="42" t="str">
        <f>VLOOKUP(Tabla1[[#This Row],[PROGRAMA]],Hoja1!A:B,2,FALSE)</f>
        <v>1361. Prevención y extinción de incencios</v>
      </c>
      <c r="W3467" s="45">
        <v>22</v>
      </c>
      <c r="X3467" s="45">
        <v>22199</v>
      </c>
    </row>
    <row r="3468" spans="1:24" x14ac:dyDescent="0.25">
      <c r="A3468" s="58">
        <v>220260027491</v>
      </c>
      <c r="B3468" s="59" t="s">
        <v>485</v>
      </c>
      <c r="C3468" s="60">
        <v>46197</v>
      </c>
      <c r="D3468" s="58">
        <v>22026004158</v>
      </c>
      <c r="E3468" s="59" t="s">
        <v>1128</v>
      </c>
      <c r="F3468" s="61">
        <v>36.28</v>
      </c>
      <c r="G3468" s="59" t="s">
        <v>2001</v>
      </c>
      <c r="H3468" s="59" t="s">
        <v>4876</v>
      </c>
      <c r="I3468" s="62">
        <v>300</v>
      </c>
      <c r="J3468" s="59" t="s">
        <v>455</v>
      </c>
      <c r="K3468" s="59" t="s">
        <v>455</v>
      </c>
      <c r="L3468" s="59" t="s">
        <v>473</v>
      </c>
      <c r="M3468" s="59" t="s">
        <v>457</v>
      </c>
      <c r="N3468" s="59" t="s">
        <v>458</v>
      </c>
      <c r="O3468" s="65" t="s">
        <v>280</v>
      </c>
      <c r="P3468" s="65" t="s">
        <v>3366</v>
      </c>
      <c r="Q3468" s="45" t="s">
        <v>396</v>
      </c>
      <c r="R3468" s="32" t="s">
        <v>231</v>
      </c>
      <c r="S3468" s="45" t="s">
        <v>70</v>
      </c>
      <c r="T3468" s="42" t="str">
        <f>VLOOKUP(Tabla1[[#This Row],[AREA]],Hoja1!A:B,2,FALSE)</f>
        <v>04. Hacienda, personal y modernización administrativa</v>
      </c>
      <c r="U3468" s="45" t="s">
        <v>143</v>
      </c>
      <c r="V3468" s="42" t="str">
        <f>VLOOKUP(Tabla1[[#This Row],[PROGRAMA]],Hoja1!A:B,2,FALSE)</f>
        <v>3121. Prevención y salud laboral</v>
      </c>
      <c r="W3468" s="45">
        <v>22</v>
      </c>
      <c r="X3468" s="45">
        <v>22199</v>
      </c>
    </row>
    <row r="3469" spans="1:24" x14ac:dyDescent="0.25">
      <c r="A3469" s="58">
        <v>220260025751</v>
      </c>
      <c r="B3469" s="59" t="s">
        <v>485</v>
      </c>
      <c r="C3469" s="60">
        <v>46192</v>
      </c>
      <c r="D3469" s="58">
        <v>22026000868</v>
      </c>
      <c r="E3469" s="59" t="s">
        <v>1199</v>
      </c>
      <c r="F3469" s="61">
        <v>463.82</v>
      </c>
      <c r="G3469" s="59" t="s">
        <v>1403</v>
      </c>
      <c r="H3469" s="59" t="s">
        <v>4877</v>
      </c>
      <c r="I3469" s="62">
        <v>300</v>
      </c>
      <c r="J3469" s="59" t="s">
        <v>455</v>
      </c>
      <c r="K3469" s="59" t="s">
        <v>455</v>
      </c>
      <c r="L3469" s="59" t="s">
        <v>473</v>
      </c>
      <c r="M3469" s="59" t="s">
        <v>457</v>
      </c>
      <c r="N3469" s="59" t="s">
        <v>458</v>
      </c>
      <c r="O3469" s="65" t="s">
        <v>280</v>
      </c>
      <c r="P3469" s="65" t="s">
        <v>3366</v>
      </c>
      <c r="Q3469" s="45" t="s">
        <v>396</v>
      </c>
      <c r="R3469" s="32" t="s">
        <v>231</v>
      </c>
      <c r="S3469" s="45" t="s">
        <v>68</v>
      </c>
      <c r="T3469" s="42" t="str">
        <f>VLOOKUP(Tabla1[[#This Row],[AREA]],Hoja1!A:B,2,FALSE)</f>
        <v>02. Urbanismo y vivienda</v>
      </c>
      <c r="U3469" s="45" t="s">
        <v>197</v>
      </c>
      <c r="V3469" s="42" t="str">
        <f>VLOOKUP(Tabla1[[#This Row],[PROGRAMA]],Hoja1!A:B,2,FALSE)</f>
        <v>9332. Mantenimiento de edificios e instalaciones municipales</v>
      </c>
      <c r="W3469" s="45">
        <v>21</v>
      </c>
      <c r="X3469" s="45">
        <v>212</v>
      </c>
    </row>
    <row r="3470" spans="1:24" x14ac:dyDescent="0.25">
      <c r="A3470" s="58">
        <v>220260025240</v>
      </c>
      <c r="B3470" s="59" t="s">
        <v>485</v>
      </c>
      <c r="C3470" s="60">
        <v>46190</v>
      </c>
      <c r="D3470" s="58">
        <v>22026002881</v>
      </c>
      <c r="E3470" s="59" t="s">
        <v>880</v>
      </c>
      <c r="F3470" s="61">
        <v>747903.43</v>
      </c>
      <c r="G3470" s="59" t="s">
        <v>4878</v>
      </c>
      <c r="H3470" s="59" t="s">
        <v>4879</v>
      </c>
      <c r="I3470" s="62">
        <v>300</v>
      </c>
      <c r="J3470" s="59" t="s">
        <v>643</v>
      </c>
      <c r="K3470" s="59" t="s">
        <v>643</v>
      </c>
      <c r="L3470" s="59" t="s">
        <v>644</v>
      </c>
      <c r="M3470" s="59" t="s">
        <v>457</v>
      </c>
      <c r="N3470" s="59" t="s">
        <v>458</v>
      </c>
      <c r="O3470" s="65" t="s">
        <v>276</v>
      </c>
      <c r="P3470" s="65" t="s">
        <v>3366</v>
      </c>
      <c r="Q3470" s="45" t="s">
        <v>397</v>
      </c>
      <c r="R3470" s="32" t="s">
        <v>232</v>
      </c>
      <c r="S3470" s="45" t="s">
        <v>68</v>
      </c>
      <c r="T3470" s="42" t="str">
        <f>VLOOKUP(Tabla1[[#This Row],[AREA]],Hoja1!A:B,2,FALSE)</f>
        <v>02. Urbanismo y vivienda</v>
      </c>
      <c r="U3470" s="45" t="s">
        <v>115</v>
      </c>
      <c r="V3470" s="42" t="str">
        <f>VLOOKUP(Tabla1[[#This Row],[PROGRAMA]],Hoja1!A:B,2,FALSE)</f>
        <v>1511. Planficación y gestión del urbanismo</v>
      </c>
      <c r="W3470" s="45">
        <v>60</v>
      </c>
      <c r="X3470" s="45">
        <v>609</v>
      </c>
    </row>
    <row r="3471" spans="1:24" x14ac:dyDescent="0.25">
      <c r="A3471" s="58">
        <v>220260025222</v>
      </c>
      <c r="B3471" s="59" t="s">
        <v>485</v>
      </c>
      <c r="C3471" s="60">
        <v>46190</v>
      </c>
      <c r="D3471" s="58">
        <v>22026000434</v>
      </c>
      <c r="E3471" s="59" t="s">
        <v>726</v>
      </c>
      <c r="F3471" s="61">
        <v>1736.17</v>
      </c>
      <c r="G3471" s="59" t="s">
        <v>1478</v>
      </c>
      <c r="H3471" s="59" t="s">
        <v>4880</v>
      </c>
      <c r="I3471" s="62">
        <v>300</v>
      </c>
      <c r="J3471" s="59" t="s">
        <v>455</v>
      </c>
      <c r="K3471" s="59" t="s">
        <v>494</v>
      </c>
      <c r="L3471" s="59" t="s">
        <v>473</v>
      </c>
      <c r="M3471" s="59" t="s">
        <v>457</v>
      </c>
      <c r="N3471" s="59" t="s">
        <v>458</v>
      </c>
      <c r="O3471" s="65" t="s">
        <v>280</v>
      </c>
      <c r="P3471" s="65" t="s">
        <v>3366</v>
      </c>
      <c r="Q3471" s="45" t="s">
        <v>396</v>
      </c>
      <c r="R3471" s="32" t="s">
        <v>231</v>
      </c>
      <c r="S3471" s="45" t="s">
        <v>69</v>
      </c>
      <c r="T3471" s="42" t="str">
        <f>VLOOKUP(Tabla1[[#This Row],[AREA]],Hoja1!A:B,2,FALSE)</f>
        <v>03. Participación ciudadana y deportes</v>
      </c>
      <c r="U3471" s="45" t="s">
        <v>192</v>
      </c>
      <c r="V3471" s="42" t="str">
        <f>VLOOKUP(Tabla1[[#This Row],[PROGRAMA]],Hoja1!A:B,2,FALSE)</f>
        <v>9241. Participación ciudadana</v>
      </c>
      <c r="W3471" s="45">
        <v>21</v>
      </c>
      <c r="X3471" s="45">
        <v>213</v>
      </c>
    </row>
    <row r="3472" spans="1:24" x14ac:dyDescent="0.25">
      <c r="A3472" s="58">
        <v>220260027285</v>
      </c>
      <c r="B3472" s="59" t="s">
        <v>451</v>
      </c>
      <c r="C3472" s="60">
        <v>46196</v>
      </c>
      <c r="D3472" s="58">
        <v>22026004682</v>
      </c>
      <c r="E3472" s="59" t="s">
        <v>559</v>
      </c>
      <c r="F3472" s="61">
        <v>459.8</v>
      </c>
      <c r="G3472" s="59" t="s">
        <v>300</v>
      </c>
      <c r="H3472" s="59" t="s">
        <v>4881</v>
      </c>
      <c r="I3472" s="62">
        <v>220</v>
      </c>
      <c r="J3472" s="59" t="s">
        <v>716</v>
      </c>
      <c r="K3472" s="59" t="s">
        <v>455</v>
      </c>
      <c r="L3472" s="59" t="s">
        <v>456</v>
      </c>
      <c r="M3472" s="59" t="s">
        <v>467</v>
      </c>
      <c r="N3472" s="59" t="s">
        <v>468</v>
      </c>
      <c r="O3472" s="65" t="s">
        <v>281</v>
      </c>
      <c r="P3472" s="65" t="s">
        <v>3366</v>
      </c>
      <c r="Q3472" s="45" t="s">
        <v>396</v>
      </c>
      <c r="R3472" s="32" t="s">
        <v>231</v>
      </c>
      <c r="S3472" s="45" t="s">
        <v>75</v>
      </c>
      <c r="T3472" s="42" t="str">
        <f>VLOOKUP(Tabla1[[#This Row],[AREA]],Hoja1!A:B,2,FALSE)</f>
        <v>10. Personas mayores, familia y servicios sociales</v>
      </c>
      <c r="U3472" s="45" t="s">
        <v>136</v>
      </c>
      <c r="V3472" s="42" t="str">
        <f>VLOOKUP(Tabla1[[#This Row],[PROGRAMA]],Hoja1!A:B,2,FALSE)</f>
        <v>2315. Políticas de Igualdad e infancia</v>
      </c>
      <c r="W3472" s="45">
        <v>22</v>
      </c>
      <c r="X3472" s="45">
        <v>22799</v>
      </c>
    </row>
    <row r="3473" spans="1:24" x14ac:dyDescent="0.25">
      <c r="A3473" s="58">
        <v>220260025749</v>
      </c>
      <c r="B3473" s="59" t="s">
        <v>485</v>
      </c>
      <c r="C3473" s="60">
        <v>46192</v>
      </c>
      <c r="D3473" s="58">
        <v>22026000866</v>
      </c>
      <c r="E3473" s="59" t="s">
        <v>2854</v>
      </c>
      <c r="F3473" s="61">
        <v>427.34</v>
      </c>
      <c r="G3473" s="59" t="s">
        <v>3298</v>
      </c>
      <c r="H3473" s="59" t="s">
        <v>4882</v>
      </c>
      <c r="I3473" s="62">
        <v>300</v>
      </c>
      <c r="J3473" s="59" t="s">
        <v>455</v>
      </c>
      <c r="K3473" s="59" t="s">
        <v>455</v>
      </c>
      <c r="L3473" s="59" t="s">
        <v>473</v>
      </c>
      <c r="M3473" s="59" t="s">
        <v>457</v>
      </c>
      <c r="N3473" s="59" t="s">
        <v>458</v>
      </c>
      <c r="O3473" s="65" t="s">
        <v>280</v>
      </c>
      <c r="P3473" s="65" t="s">
        <v>3366</v>
      </c>
      <c r="Q3473" s="45" t="s">
        <v>396</v>
      </c>
      <c r="R3473" s="32" t="s">
        <v>231</v>
      </c>
      <c r="S3473" s="45" t="s">
        <v>68</v>
      </c>
      <c r="T3473" s="42" t="str">
        <f>VLOOKUP(Tabla1[[#This Row],[AREA]],Hoja1!A:B,2,FALSE)</f>
        <v>02. Urbanismo y vivienda</v>
      </c>
      <c r="U3473" s="45" t="s">
        <v>197</v>
      </c>
      <c r="V3473" s="42" t="str">
        <f>VLOOKUP(Tabla1[[#This Row],[PROGRAMA]],Hoja1!A:B,2,FALSE)</f>
        <v>9332. Mantenimiento de edificios e instalaciones municipales</v>
      </c>
      <c r="W3473" s="45">
        <v>21</v>
      </c>
      <c r="X3473" s="45">
        <v>214</v>
      </c>
    </row>
    <row r="3474" spans="1:24" x14ac:dyDescent="0.25">
      <c r="A3474" s="58">
        <v>220260026490</v>
      </c>
      <c r="B3474" s="59" t="s">
        <v>485</v>
      </c>
      <c r="C3474" s="60">
        <v>46196</v>
      </c>
      <c r="D3474" s="58">
        <v>22026000434</v>
      </c>
      <c r="E3474" s="59" t="s">
        <v>726</v>
      </c>
      <c r="F3474" s="61">
        <v>2604.2600000000002</v>
      </c>
      <c r="G3474" s="59" t="s">
        <v>1478</v>
      </c>
      <c r="H3474" s="59" t="s">
        <v>4883</v>
      </c>
      <c r="I3474" s="62">
        <v>300</v>
      </c>
      <c r="J3474" s="59" t="s">
        <v>455</v>
      </c>
      <c r="K3474" s="59" t="s">
        <v>494</v>
      </c>
      <c r="L3474" s="59" t="s">
        <v>473</v>
      </c>
      <c r="M3474" s="59" t="s">
        <v>457</v>
      </c>
      <c r="N3474" s="59" t="s">
        <v>458</v>
      </c>
      <c r="O3474" s="65" t="s">
        <v>280</v>
      </c>
      <c r="P3474" s="65" t="s">
        <v>3366</v>
      </c>
      <c r="Q3474" s="45" t="s">
        <v>396</v>
      </c>
      <c r="R3474" s="32" t="s">
        <v>231</v>
      </c>
      <c r="S3474" s="45" t="s">
        <v>69</v>
      </c>
      <c r="T3474" s="42" t="str">
        <f>VLOOKUP(Tabla1[[#This Row],[AREA]],Hoja1!A:B,2,FALSE)</f>
        <v>03. Participación ciudadana y deportes</v>
      </c>
      <c r="U3474" s="45" t="s">
        <v>192</v>
      </c>
      <c r="V3474" s="42" t="str">
        <f>VLOOKUP(Tabla1[[#This Row],[PROGRAMA]],Hoja1!A:B,2,FALSE)</f>
        <v>9241. Participación ciudadana</v>
      </c>
      <c r="W3474" s="45">
        <v>21</v>
      </c>
      <c r="X3474" s="45">
        <v>213</v>
      </c>
    </row>
    <row r="3475" spans="1:24" x14ac:dyDescent="0.25">
      <c r="A3475" s="58">
        <v>220260025499</v>
      </c>
      <c r="B3475" s="59" t="s">
        <v>485</v>
      </c>
      <c r="C3475" s="60">
        <v>46191</v>
      </c>
      <c r="D3475" s="58">
        <v>22026001283</v>
      </c>
      <c r="E3475" s="59" t="s">
        <v>509</v>
      </c>
      <c r="F3475" s="61">
        <v>58.75</v>
      </c>
      <c r="G3475" s="59" t="s">
        <v>2058</v>
      </c>
      <c r="H3475" s="59" t="s">
        <v>4884</v>
      </c>
      <c r="I3475" s="62">
        <v>300</v>
      </c>
      <c r="J3475" s="59" t="s">
        <v>455</v>
      </c>
      <c r="K3475" s="59" t="s">
        <v>455</v>
      </c>
      <c r="L3475" s="59" t="s">
        <v>473</v>
      </c>
      <c r="M3475" s="59" t="s">
        <v>457</v>
      </c>
      <c r="N3475" s="59" t="s">
        <v>458</v>
      </c>
      <c r="O3475" s="65" t="s">
        <v>280</v>
      </c>
      <c r="P3475" s="65" t="s">
        <v>3366</v>
      </c>
      <c r="Q3475" s="45" t="s">
        <v>396</v>
      </c>
      <c r="R3475" s="32" t="s">
        <v>231</v>
      </c>
      <c r="S3475" s="45" t="s">
        <v>75</v>
      </c>
      <c r="T3475" s="42" t="str">
        <f>VLOOKUP(Tabla1[[#This Row],[AREA]],Hoja1!A:B,2,FALSE)</f>
        <v>10. Personas mayores, familia y servicios sociales</v>
      </c>
      <c r="U3475" s="45" t="s">
        <v>132</v>
      </c>
      <c r="V3475" s="42" t="str">
        <f>VLOOKUP(Tabla1[[#This Row],[PROGRAMA]],Hoja1!A:B,2,FALSE)</f>
        <v>2312. Iniciativas sociales</v>
      </c>
      <c r="W3475" s="45">
        <v>21</v>
      </c>
      <c r="X3475" s="45">
        <v>212</v>
      </c>
    </row>
    <row r="3476" spans="1:24" x14ac:dyDescent="0.25">
      <c r="A3476" s="58">
        <v>220260025503</v>
      </c>
      <c r="B3476" s="59" t="s">
        <v>485</v>
      </c>
      <c r="C3476" s="60">
        <v>46191</v>
      </c>
      <c r="D3476" s="58">
        <v>22026003642</v>
      </c>
      <c r="E3476" s="59" t="s">
        <v>537</v>
      </c>
      <c r="F3476" s="61">
        <v>560.51</v>
      </c>
      <c r="G3476" s="59" t="s">
        <v>2058</v>
      </c>
      <c r="H3476" s="59" t="s">
        <v>4885</v>
      </c>
      <c r="I3476" s="62">
        <v>300</v>
      </c>
      <c r="J3476" s="59" t="s">
        <v>455</v>
      </c>
      <c r="K3476" s="59" t="s">
        <v>455</v>
      </c>
      <c r="L3476" s="59" t="s">
        <v>473</v>
      </c>
      <c r="M3476" s="59" t="s">
        <v>457</v>
      </c>
      <c r="N3476" s="59" t="s">
        <v>458</v>
      </c>
      <c r="O3476" s="65" t="s">
        <v>280</v>
      </c>
      <c r="P3476" s="65" t="s">
        <v>3366</v>
      </c>
      <c r="Q3476" s="45" t="s">
        <v>396</v>
      </c>
      <c r="R3476" s="32" t="s">
        <v>231</v>
      </c>
      <c r="S3476" s="45" t="s">
        <v>262</v>
      </c>
      <c r="T3476" s="42" t="str">
        <f>VLOOKUP(Tabla1[[#This Row],[AREA]],Hoja1!A:B,2,FALSE)</f>
        <v>11. Salud pública y seguridad ciudadana</v>
      </c>
      <c r="U3476" s="45" t="s">
        <v>112</v>
      </c>
      <c r="V3476" s="42" t="str">
        <f>VLOOKUP(Tabla1[[#This Row],[PROGRAMA]],Hoja1!A:B,2,FALSE)</f>
        <v>1361. Prevención y extinción de incencios</v>
      </c>
      <c r="W3476" s="45">
        <v>22</v>
      </c>
      <c r="X3476" s="45">
        <v>22199</v>
      </c>
    </row>
    <row r="3477" spans="1:24" x14ac:dyDescent="0.25">
      <c r="A3477" s="58">
        <v>220260025539</v>
      </c>
      <c r="B3477" s="59" t="s">
        <v>485</v>
      </c>
      <c r="C3477" s="60">
        <v>46191</v>
      </c>
      <c r="D3477" s="58">
        <v>22026001176</v>
      </c>
      <c r="E3477" s="59" t="s">
        <v>2711</v>
      </c>
      <c r="F3477" s="61">
        <v>22.94</v>
      </c>
      <c r="G3477" s="59" t="s">
        <v>2058</v>
      </c>
      <c r="H3477" s="59" t="s">
        <v>4886</v>
      </c>
      <c r="I3477" s="62">
        <v>300</v>
      </c>
      <c r="J3477" s="59" t="s">
        <v>455</v>
      </c>
      <c r="K3477" s="59" t="s">
        <v>455</v>
      </c>
      <c r="L3477" s="59" t="s">
        <v>473</v>
      </c>
      <c r="M3477" s="59" t="s">
        <v>457</v>
      </c>
      <c r="N3477" s="59" t="s">
        <v>458</v>
      </c>
      <c r="O3477" s="65" t="s">
        <v>280</v>
      </c>
      <c r="P3477" s="65" t="s">
        <v>3366</v>
      </c>
      <c r="Q3477" s="45" t="s">
        <v>396</v>
      </c>
      <c r="R3477" s="32" t="s">
        <v>231</v>
      </c>
      <c r="S3477" s="45" t="s">
        <v>75</v>
      </c>
      <c r="T3477" s="42" t="str">
        <f>VLOOKUP(Tabla1[[#This Row],[AREA]],Hoja1!A:B,2,FALSE)</f>
        <v>10. Personas mayores, familia y servicios sociales</v>
      </c>
      <c r="U3477" s="45" t="s">
        <v>139</v>
      </c>
      <c r="V3477" s="42" t="str">
        <f>VLOOKUP(Tabla1[[#This Row],[PROGRAMA]],Hoja1!A:B,2,FALSE)</f>
        <v>2412. Formación para el empleo</v>
      </c>
      <c r="W3477" s="45">
        <v>21</v>
      </c>
      <c r="X3477" s="45">
        <v>212</v>
      </c>
    </row>
    <row r="3478" spans="1:24" x14ac:dyDescent="0.25">
      <c r="A3478" s="58">
        <v>220260025543</v>
      </c>
      <c r="B3478" s="59" t="s">
        <v>485</v>
      </c>
      <c r="C3478" s="60">
        <v>46191</v>
      </c>
      <c r="D3478" s="58">
        <v>22026002245</v>
      </c>
      <c r="E3478" s="59" t="s">
        <v>590</v>
      </c>
      <c r="F3478" s="61">
        <v>27.75</v>
      </c>
      <c r="G3478" s="59" t="s">
        <v>2058</v>
      </c>
      <c r="H3478" s="59" t="s">
        <v>4887</v>
      </c>
      <c r="I3478" s="62">
        <v>300</v>
      </c>
      <c r="J3478" s="59" t="s">
        <v>455</v>
      </c>
      <c r="K3478" s="59" t="s">
        <v>455</v>
      </c>
      <c r="L3478" s="59" t="s">
        <v>473</v>
      </c>
      <c r="M3478" s="59" t="s">
        <v>457</v>
      </c>
      <c r="N3478" s="59" t="s">
        <v>458</v>
      </c>
      <c r="O3478" s="65" t="s">
        <v>280</v>
      </c>
      <c r="P3478" s="65" t="s">
        <v>3366</v>
      </c>
      <c r="Q3478" s="45" t="s">
        <v>396</v>
      </c>
      <c r="R3478" s="32" t="s">
        <v>231</v>
      </c>
      <c r="S3478" s="45" t="s">
        <v>262</v>
      </c>
      <c r="T3478" s="42" t="str">
        <f>VLOOKUP(Tabla1[[#This Row],[AREA]],Hoja1!A:B,2,FALSE)</f>
        <v>11. Salud pública y seguridad ciudadana</v>
      </c>
      <c r="U3478" s="45" t="s">
        <v>106</v>
      </c>
      <c r="V3478" s="42" t="str">
        <f>VLOOKUP(Tabla1[[#This Row],[PROGRAMA]],Hoja1!A:B,2,FALSE)</f>
        <v>1321. Policía municipal</v>
      </c>
      <c r="W3478" s="45">
        <v>21</v>
      </c>
      <c r="X3478" s="45">
        <v>213</v>
      </c>
    </row>
    <row r="3479" spans="1:24" x14ac:dyDescent="0.25">
      <c r="A3479" s="58">
        <v>220260025729</v>
      </c>
      <c r="B3479" s="59" t="s">
        <v>485</v>
      </c>
      <c r="C3479" s="60">
        <v>46192</v>
      </c>
      <c r="D3479" s="58">
        <v>22026000943</v>
      </c>
      <c r="E3479" s="59" t="s">
        <v>507</v>
      </c>
      <c r="F3479" s="61">
        <v>54.72</v>
      </c>
      <c r="G3479" s="59" t="s">
        <v>2058</v>
      </c>
      <c r="H3479" s="59" t="s">
        <v>4888</v>
      </c>
      <c r="I3479" s="62">
        <v>300</v>
      </c>
      <c r="J3479" s="59" t="s">
        <v>455</v>
      </c>
      <c r="K3479" s="59" t="s">
        <v>455</v>
      </c>
      <c r="L3479" s="59" t="s">
        <v>473</v>
      </c>
      <c r="M3479" s="59" t="s">
        <v>457</v>
      </c>
      <c r="N3479" s="59" t="s">
        <v>458</v>
      </c>
      <c r="O3479" s="65" t="s">
        <v>280</v>
      </c>
      <c r="P3479" s="65" t="s">
        <v>3366</v>
      </c>
      <c r="Q3479" s="45" t="s">
        <v>396</v>
      </c>
      <c r="R3479" s="32" t="s">
        <v>231</v>
      </c>
      <c r="S3479" s="45" t="s">
        <v>71</v>
      </c>
      <c r="T3479" s="42" t="str">
        <f>VLOOKUP(Tabla1[[#This Row],[AREA]],Hoja1!A:B,2,FALSE)</f>
        <v>06. Educación y cultura</v>
      </c>
      <c r="U3479" s="45" t="s">
        <v>147</v>
      </c>
      <c r="V3479" s="42" t="str">
        <f>VLOOKUP(Tabla1[[#This Row],[PROGRAMA]],Hoja1!A:B,2,FALSE)</f>
        <v>3232. Conservación y mantenimiento centros educación infantil y primaria</v>
      </c>
      <c r="W3479" s="45">
        <v>21</v>
      </c>
      <c r="X3479" s="45">
        <v>212</v>
      </c>
    </row>
    <row r="3480" spans="1:24" x14ac:dyDescent="0.25">
      <c r="A3480" s="58">
        <v>220260025741</v>
      </c>
      <c r="B3480" s="59" t="s">
        <v>485</v>
      </c>
      <c r="C3480" s="60">
        <v>46192</v>
      </c>
      <c r="D3480" s="58">
        <v>22026000944</v>
      </c>
      <c r="E3480" s="59" t="s">
        <v>1949</v>
      </c>
      <c r="F3480" s="61">
        <v>12.18</v>
      </c>
      <c r="G3480" s="59" t="s">
        <v>2058</v>
      </c>
      <c r="H3480" s="59" t="s">
        <v>4889</v>
      </c>
      <c r="I3480" s="62">
        <v>300</v>
      </c>
      <c r="J3480" s="59" t="s">
        <v>455</v>
      </c>
      <c r="K3480" s="59" t="s">
        <v>455</v>
      </c>
      <c r="L3480" s="59" t="s">
        <v>473</v>
      </c>
      <c r="M3480" s="59" t="s">
        <v>457</v>
      </c>
      <c r="N3480" s="59" t="s">
        <v>458</v>
      </c>
      <c r="O3480" s="65" t="s">
        <v>280</v>
      </c>
      <c r="P3480" s="65" t="s">
        <v>3366</v>
      </c>
      <c r="Q3480" s="45" t="s">
        <v>396</v>
      </c>
      <c r="R3480" s="32" t="s">
        <v>231</v>
      </c>
      <c r="S3480" s="45" t="s">
        <v>71</v>
      </c>
      <c r="T3480" s="42" t="str">
        <f>VLOOKUP(Tabla1[[#This Row],[AREA]],Hoja1!A:B,2,FALSE)</f>
        <v>06. Educación y cultura</v>
      </c>
      <c r="U3480" s="45" t="s">
        <v>145</v>
      </c>
      <c r="V3480" s="42" t="str">
        <f>VLOOKUP(Tabla1[[#This Row],[PROGRAMA]],Hoja1!A:B,2,FALSE)</f>
        <v>3231. Escuelas infantiles</v>
      </c>
      <c r="W3480" s="45">
        <v>21</v>
      </c>
      <c r="X3480" s="45">
        <v>212</v>
      </c>
    </row>
    <row r="3481" spans="1:24" x14ac:dyDescent="0.25">
      <c r="A3481" s="58">
        <v>220260027455</v>
      </c>
      <c r="B3481" s="59" t="s">
        <v>485</v>
      </c>
      <c r="C3481" s="60">
        <v>46197</v>
      </c>
      <c r="D3481" s="58">
        <v>22026000943</v>
      </c>
      <c r="E3481" s="59" t="s">
        <v>507</v>
      </c>
      <c r="F3481" s="61">
        <v>7.55</v>
      </c>
      <c r="G3481" s="59" t="s">
        <v>2058</v>
      </c>
      <c r="H3481" s="59" t="s">
        <v>4890</v>
      </c>
      <c r="I3481" s="62">
        <v>300</v>
      </c>
      <c r="J3481" s="59" t="s">
        <v>455</v>
      </c>
      <c r="K3481" s="59" t="s">
        <v>455</v>
      </c>
      <c r="L3481" s="59" t="s">
        <v>473</v>
      </c>
      <c r="M3481" s="59" t="s">
        <v>457</v>
      </c>
      <c r="N3481" s="59" t="s">
        <v>458</v>
      </c>
      <c r="O3481" s="65" t="s">
        <v>280</v>
      </c>
      <c r="P3481" s="65" t="s">
        <v>3366</v>
      </c>
      <c r="Q3481" s="45" t="s">
        <v>396</v>
      </c>
      <c r="R3481" s="32" t="s">
        <v>231</v>
      </c>
      <c r="S3481" s="45" t="s">
        <v>71</v>
      </c>
      <c r="T3481" s="42" t="str">
        <f>VLOOKUP(Tabla1[[#This Row],[AREA]],Hoja1!A:B,2,FALSE)</f>
        <v>06. Educación y cultura</v>
      </c>
      <c r="U3481" s="45" t="s">
        <v>147</v>
      </c>
      <c r="V3481" s="42" t="str">
        <f>VLOOKUP(Tabla1[[#This Row],[PROGRAMA]],Hoja1!A:B,2,FALSE)</f>
        <v>3232. Conservación y mantenimiento centros educación infantil y primaria</v>
      </c>
      <c r="W3481" s="45">
        <v>21</v>
      </c>
      <c r="X3481" s="45">
        <v>212</v>
      </c>
    </row>
    <row r="3482" spans="1:24" x14ac:dyDescent="0.25">
      <c r="A3482" s="58">
        <v>220260025709</v>
      </c>
      <c r="B3482" s="59" t="s">
        <v>451</v>
      </c>
      <c r="C3482" s="60">
        <v>46192</v>
      </c>
      <c r="D3482" s="58">
        <v>22026004620</v>
      </c>
      <c r="E3482" s="59" t="s">
        <v>1642</v>
      </c>
      <c r="F3482" s="61">
        <v>139812.29</v>
      </c>
      <c r="G3482" s="59" t="s">
        <v>4891</v>
      </c>
      <c r="H3482" s="59" t="s">
        <v>4892</v>
      </c>
      <c r="I3482" s="62">
        <v>220</v>
      </c>
      <c r="J3482" s="59" t="s">
        <v>478</v>
      </c>
      <c r="K3482" s="59" t="s">
        <v>478</v>
      </c>
      <c r="L3482" s="59" t="s">
        <v>473</v>
      </c>
      <c r="M3482" s="59" t="s">
        <v>457</v>
      </c>
      <c r="N3482" s="59" t="s">
        <v>458</v>
      </c>
      <c r="O3482" s="65" t="s">
        <v>276</v>
      </c>
      <c r="P3482" s="65" t="s">
        <v>3366</v>
      </c>
      <c r="Q3482" s="45" t="s">
        <v>396</v>
      </c>
      <c r="R3482" s="32" t="s">
        <v>231</v>
      </c>
      <c r="S3482" s="45" t="s">
        <v>69</v>
      </c>
      <c r="T3482" s="42" t="str">
        <f>VLOOKUP(Tabla1[[#This Row],[AREA]],Hoja1!A:B,2,FALSE)</f>
        <v>03. Participación ciudadana y deportes</v>
      </c>
      <c r="U3482" s="45" t="s">
        <v>192</v>
      </c>
      <c r="V3482" s="42" t="str">
        <f>VLOOKUP(Tabla1[[#This Row],[PROGRAMA]],Hoja1!A:B,2,FALSE)</f>
        <v>9241. Participación ciudadana</v>
      </c>
      <c r="W3482" s="45">
        <v>22</v>
      </c>
      <c r="X3482" s="45">
        <v>22102</v>
      </c>
    </row>
    <row r="3483" spans="1:24" x14ac:dyDescent="0.25">
      <c r="A3483" s="58">
        <v>220260025627</v>
      </c>
      <c r="B3483" s="59" t="s">
        <v>485</v>
      </c>
      <c r="C3483" s="60">
        <v>46191</v>
      </c>
      <c r="D3483" s="58">
        <v>22026000690</v>
      </c>
      <c r="E3483" s="59" t="s">
        <v>808</v>
      </c>
      <c r="F3483" s="61">
        <v>393.18</v>
      </c>
      <c r="G3483" s="59" t="s">
        <v>3052</v>
      </c>
      <c r="H3483" s="59" t="s">
        <v>3011</v>
      </c>
      <c r="I3483" s="62">
        <v>300</v>
      </c>
      <c r="J3483" s="59" t="s">
        <v>455</v>
      </c>
      <c r="K3483" s="59" t="s">
        <v>455</v>
      </c>
      <c r="L3483" s="59" t="s">
        <v>473</v>
      </c>
      <c r="M3483" s="59" t="s">
        <v>457</v>
      </c>
      <c r="N3483" s="59" t="s">
        <v>458</v>
      </c>
      <c r="O3483" s="65" t="s">
        <v>280</v>
      </c>
      <c r="P3483" s="65" t="s">
        <v>3366</v>
      </c>
      <c r="Q3483" s="45" t="s">
        <v>396</v>
      </c>
      <c r="R3483" s="32" t="s">
        <v>231</v>
      </c>
      <c r="S3483" s="45" t="s">
        <v>262</v>
      </c>
      <c r="T3483" s="42" t="str">
        <f>VLOOKUP(Tabla1[[#This Row],[AREA]],Hoja1!A:B,2,FALSE)</f>
        <v>11. Salud pública y seguridad ciudadana</v>
      </c>
      <c r="U3483" s="45" t="s">
        <v>121</v>
      </c>
      <c r="V3483" s="42" t="str">
        <f>VLOOKUP(Tabla1[[#This Row],[PROGRAMA]],Hoja1!A:B,2,FALSE)</f>
        <v>1631. Limpieza viaria</v>
      </c>
      <c r="W3483" s="45">
        <v>21</v>
      </c>
      <c r="X3483" s="45">
        <v>214</v>
      </c>
    </row>
    <row r="3484" spans="1:24" x14ac:dyDescent="0.25">
      <c r="A3484" s="58">
        <v>220260025575</v>
      </c>
      <c r="B3484" s="59" t="s">
        <v>485</v>
      </c>
      <c r="C3484" s="60">
        <v>46191</v>
      </c>
      <c r="D3484" s="58">
        <v>22026001177</v>
      </c>
      <c r="E3484" s="59" t="s">
        <v>2455</v>
      </c>
      <c r="F3484" s="61">
        <v>64.739999999999995</v>
      </c>
      <c r="G3484" s="59" t="s">
        <v>2560</v>
      </c>
      <c r="H3484" s="59" t="s">
        <v>4893</v>
      </c>
      <c r="I3484" s="62">
        <v>300</v>
      </c>
      <c r="J3484" s="59" t="s">
        <v>455</v>
      </c>
      <c r="K3484" s="59" t="s">
        <v>455</v>
      </c>
      <c r="L3484" s="59" t="s">
        <v>456</v>
      </c>
      <c r="M3484" s="59" t="s">
        <v>457</v>
      </c>
      <c r="N3484" s="59" t="s">
        <v>458</v>
      </c>
      <c r="O3484" s="65" t="s">
        <v>280</v>
      </c>
      <c r="P3484" s="65" t="s">
        <v>3366</v>
      </c>
      <c r="Q3484" s="45" t="s">
        <v>396</v>
      </c>
      <c r="R3484" s="32" t="s">
        <v>231</v>
      </c>
      <c r="S3484" s="45" t="s">
        <v>72</v>
      </c>
      <c r="T3484" s="42" t="str">
        <f>VLOOKUP(Tabla1[[#This Row],[AREA]],Hoja1!A:B,2,FALSE)</f>
        <v>07. Medio ambiente</v>
      </c>
      <c r="U3484" s="45" t="s">
        <v>126</v>
      </c>
      <c r="V3484" s="42" t="str">
        <f>VLOOKUP(Tabla1[[#This Row],[PROGRAMA]],Hoja1!A:B,2,FALSE)</f>
        <v>1711. Parques y jardines</v>
      </c>
      <c r="W3484" s="45">
        <v>21</v>
      </c>
      <c r="X3484" s="45">
        <v>214</v>
      </c>
    </row>
    <row r="3485" spans="1:24" x14ac:dyDescent="0.25">
      <c r="A3485" s="58">
        <v>220260025577</v>
      </c>
      <c r="B3485" s="59" t="s">
        <v>485</v>
      </c>
      <c r="C3485" s="60">
        <v>46191</v>
      </c>
      <c r="D3485" s="58">
        <v>22026001177</v>
      </c>
      <c r="E3485" s="59" t="s">
        <v>2455</v>
      </c>
      <c r="F3485" s="61">
        <v>19.079999999999998</v>
      </c>
      <c r="G3485" s="59" t="s">
        <v>2560</v>
      </c>
      <c r="H3485" s="59" t="s">
        <v>4894</v>
      </c>
      <c r="I3485" s="62">
        <v>300</v>
      </c>
      <c r="J3485" s="59" t="s">
        <v>455</v>
      </c>
      <c r="K3485" s="59" t="s">
        <v>455</v>
      </c>
      <c r="L3485" s="59" t="s">
        <v>456</v>
      </c>
      <c r="M3485" s="59" t="s">
        <v>457</v>
      </c>
      <c r="N3485" s="59" t="s">
        <v>458</v>
      </c>
      <c r="O3485" s="65" t="s">
        <v>280</v>
      </c>
      <c r="P3485" s="65" t="s">
        <v>3366</v>
      </c>
      <c r="Q3485" s="45" t="s">
        <v>396</v>
      </c>
      <c r="R3485" s="32" t="s">
        <v>231</v>
      </c>
      <c r="S3485" s="45" t="s">
        <v>72</v>
      </c>
      <c r="T3485" s="42" t="str">
        <f>VLOOKUP(Tabla1[[#This Row],[AREA]],Hoja1!A:B,2,FALSE)</f>
        <v>07. Medio ambiente</v>
      </c>
      <c r="U3485" s="45" t="s">
        <v>126</v>
      </c>
      <c r="V3485" s="42" t="str">
        <f>VLOOKUP(Tabla1[[#This Row],[PROGRAMA]],Hoja1!A:B,2,FALSE)</f>
        <v>1711. Parques y jardines</v>
      </c>
      <c r="W3485" s="45">
        <v>21</v>
      </c>
      <c r="X3485" s="45">
        <v>214</v>
      </c>
    </row>
    <row r="3486" spans="1:24" x14ac:dyDescent="0.25">
      <c r="A3486" s="58">
        <v>220260025579</v>
      </c>
      <c r="B3486" s="59" t="s">
        <v>485</v>
      </c>
      <c r="C3486" s="60">
        <v>46191</v>
      </c>
      <c r="D3486" s="58">
        <v>22026001177</v>
      </c>
      <c r="E3486" s="59" t="s">
        <v>2455</v>
      </c>
      <c r="F3486" s="61">
        <v>12.1</v>
      </c>
      <c r="G3486" s="59" t="s">
        <v>2560</v>
      </c>
      <c r="H3486" s="59" t="s">
        <v>4895</v>
      </c>
      <c r="I3486" s="62">
        <v>300</v>
      </c>
      <c r="J3486" s="59" t="s">
        <v>455</v>
      </c>
      <c r="K3486" s="59" t="s">
        <v>455</v>
      </c>
      <c r="L3486" s="59" t="s">
        <v>456</v>
      </c>
      <c r="M3486" s="59" t="s">
        <v>457</v>
      </c>
      <c r="N3486" s="59" t="s">
        <v>458</v>
      </c>
      <c r="O3486" s="65" t="s">
        <v>280</v>
      </c>
      <c r="P3486" s="65" t="s">
        <v>3366</v>
      </c>
      <c r="Q3486" s="45" t="s">
        <v>396</v>
      </c>
      <c r="R3486" s="32" t="s">
        <v>231</v>
      </c>
      <c r="S3486" s="45" t="s">
        <v>72</v>
      </c>
      <c r="T3486" s="42" t="str">
        <f>VLOOKUP(Tabla1[[#This Row],[AREA]],Hoja1!A:B,2,FALSE)</f>
        <v>07. Medio ambiente</v>
      </c>
      <c r="U3486" s="45" t="s">
        <v>126</v>
      </c>
      <c r="V3486" s="42" t="str">
        <f>VLOOKUP(Tabla1[[#This Row],[PROGRAMA]],Hoja1!A:B,2,FALSE)</f>
        <v>1711. Parques y jardines</v>
      </c>
      <c r="W3486" s="45">
        <v>21</v>
      </c>
      <c r="X3486" s="45">
        <v>214</v>
      </c>
    </row>
    <row r="3487" spans="1:24" x14ac:dyDescent="0.25">
      <c r="A3487" s="58">
        <v>220260025581</v>
      </c>
      <c r="B3487" s="59" t="s">
        <v>485</v>
      </c>
      <c r="C3487" s="60">
        <v>46191</v>
      </c>
      <c r="D3487" s="58">
        <v>22026001177</v>
      </c>
      <c r="E3487" s="59" t="s">
        <v>2455</v>
      </c>
      <c r="F3487" s="61">
        <v>118.58</v>
      </c>
      <c r="G3487" s="59" t="s">
        <v>2560</v>
      </c>
      <c r="H3487" s="59" t="s">
        <v>4896</v>
      </c>
      <c r="I3487" s="62">
        <v>300</v>
      </c>
      <c r="J3487" s="59" t="s">
        <v>455</v>
      </c>
      <c r="K3487" s="59" t="s">
        <v>455</v>
      </c>
      <c r="L3487" s="59" t="s">
        <v>456</v>
      </c>
      <c r="M3487" s="59" t="s">
        <v>457</v>
      </c>
      <c r="N3487" s="59" t="s">
        <v>458</v>
      </c>
      <c r="O3487" s="65" t="s">
        <v>280</v>
      </c>
      <c r="P3487" s="65" t="s">
        <v>3366</v>
      </c>
      <c r="Q3487" s="45" t="s">
        <v>396</v>
      </c>
      <c r="R3487" s="32" t="s">
        <v>231</v>
      </c>
      <c r="S3487" s="45" t="s">
        <v>72</v>
      </c>
      <c r="T3487" s="42" t="str">
        <f>VLOOKUP(Tabla1[[#This Row],[AREA]],Hoja1!A:B,2,FALSE)</f>
        <v>07. Medio ambiente</v>
      </c>
      <c r="U3487" s="45" t="s">
        <v>126</v>
      </c>
      <c r="V3487" s="42" t="str">
        <f>VLOOKUP(Tabla1[[#This Row],[PROGRAMA]],Hoja1!A:B,2,FALSE)</f>
        <v>1711. Parques y jardines</v>
      </c>
      <c r="W3487" s="45">
        <v>21</v>
      </c>
      <c r="X3487" s="45">
        <v>214</v>
      </c>
    </row>
    <row r="3488" spans="1:24" x14ac:dyDescent="0.25">
      <c r="A3488" s="58">
        <v>220260025265</v>
      </c>
      <c r="B3488" s="59" t="s">
        <v>451</v>
      </c>
      <c r="C3488" s="60">
        <v>46190</v>
      </c>
      <c r="D3488" s="58">
        <v>22026004587</v>
      </c>
      <c r="E3488" s="59" t="s">
        <v>495</v>
      </c>
      <c r="F3488" s="61">
        <v>418</v>
      </c>
      <c r="G3488" s="59" t="s">
        <v>4897</v>
      </c>
      <c r="H3488" s="59" t="s">
        <v>4898</v>
      </c>
      <c r="I3488" s="62">
        <v>220</v>
      </c>
      <c r="J3488" s="59" t="s">
        <v>455</v>
      </c>
      <c r="K3488" s="59" t="s">
        <v>455</v>
      </c>
      <c r="L3488" s="59" t="s">
        <v>456</v>
      </c>
      <c r="M3488" s="59" t="s">
        <v>467</v>
      </c>
      <c r="N3488" s="59" t="s">
        <v>468</v>
      </c>
      <c r="O3488" s="65" t="s">
        <v>281</v>
      </c>
      <c r="P3488" s="65" t="s">
        <v>3366</v>
      </c>
      <c r="Q3488" s="45" t="s">
        <v>396</v>
      </c>
      <c r="R3488" s="32" t="s">
        <v>231</v>
      </c>
      <c r="S3488" s="45" t="s">
        <v>72</v>
      </c>
      <c r="T3488" s="42" t="str">
        <f>VLOOKUP(Tabla1[[#This Row],[AREA]],Hoja1!A:B,2,FALSE)</f>
        <v>07. Medio ambiente</v>
      </c>
      <c r="U3488" s="45" t="s">
        <v>126</v>
      </c>
      <c r="V3488" s="42" t="str">
        <f>VLOOKUP(Tabla1[[#This Row],[PROGRAMA]],Hoja1!A:B,2,FALSE)</f>
        <v>1711. Parques y jardines</v>
      </c>
      <c r="W3488" s="45">
        <v>22</v>
      </c>
      <c r="X3488" s="45">
        <v>22799</v>
      </c>
    </row>
    <row r="3489" spans="1:24" x14ac:dyDescent="0.25">
      <c r="A3489" s="58">
        <v>220260025275</v>
      </c>
      <c r="B3489" s="59" t="s">
        <v>451</v>
      </c>
      <c r="C3489" s="60">
        <v>46190</v>
      </c>
      <c r="D3489" s="58">
        <v>22026004645</v>
      </c>
      <c r="E3489" s="59" t="s">
        <v>2893</v>
      </c>
      <c r="F3489" s="61">
        <v>400.26</v>
      </c>
      <c r="G3489" s="59" t="s">
        <v>284</v>
      </c>
      <c r="H3489" s="59" t="s">
        <v>4899</v>
      </c>
      <c r="I3489" s="62">
        <v>220</v>
      </c>
      <c r="J3489" s="59" t="s">
        <v>455</v>
      </c>
      <c r="K3489" s="59" t="s">
        <v>455</v>
      </c>
      <c r="L3489" s="59" t="s">
        <v>473</v>
      </c>
      <c r="M3489" s="59" t="s">
        <v>467</v>
      </c>
      <c r="N3489" s="59" t="s">
        <v>468</v>
      </c>
      <c r="O3489" s="65" t="s">
        <v>281</v>
      </c>
      <c r="P3489" s="65" t="s">
        <v>3366</v>
      </c>
      <c r="Q3489" s="45" t="s">
        <v>396</v>
      </c>
      <c r="R3489" s="32" t="s">
        <v>231</v>
      </c>
      <c r="S3489" s="45" t="s">
        <v>71</v>
      </c>
      <c r="T3489" s="42" t="str">
        <f>VLOOKUP(Tabla1[[#This Row],[AREA]],Hoja1!A:B,2,FALSE)</f>
        <v>06. Educación y cultura</v>
      </c>
      <c r="U3489" s="45" t="s">
        <v>157</v>
      </c>
      <c r="V3489" s="42" t="str">
        <f>VLOOKUP(Tabla1[[#This Row],[PROGRAMA]],Hoja1!A:B,2,FALSE)</f>
        <v>3341. Coordinación de políticas culturales</v>
      </c>
      <c r="W3489" s="45">
        <v>22</v>
      </c>
      <c r="X3489" s="45">
        <v>22699</v>
      </c>
    </row>
    <row r="3490" spans="1:24" x14ac:dyDescent="0.25">
      <c r="A3490" s="58">
        <v>220260027282</v>
      </c>
      <c r="B3490" s="59" t="s">
        <v>451</v>
      </c>
      <c r="C3490" s="60">
        <v>46196</v>
      </c>
      <c r="D3490" s="58">
        <v>22026004679</v>
      </c>
      <c r="E3490" s="59" t="s">
        <v>559</v>
      </c>
      <c r="F3490" s="61">
        <v>400</v>
      </c>
      <c r="G3490" s="59" t="s">
        <v>4900</v>
      </c>
      <c r="H3490" s="59" t="s">
        <v>4901</v>
      </c>
      <c r="I3490" s="62">
        <v>220</v>
      </c>
      <c r="J3490" s="59" t="s">
        <v>558</v>
      </c>
      <c r="K3490" s="59" t="s">
        <v>558</v>
      </c>
      <c r="L3490" s="59" t="s">
        <v>456</v>
      </c>
      <c r="M3490" s="59" t="s">
        <v>467</v>
      </c>
      <c r="N3490" s="59" t="s">
        <v>468</v>
      </c>
      <c r="O3490" s="65" t="s">
        <v>281</v>
      </c>
      <c r="P3490" s="65" t="s">
        <v>3366</v>
      </c>
      <c r="Q3490" s="45" t="s">
        <v>396</v>
      </c>
      <c r="R3490" s="32" t="s">
        <v>231</v>
      </c>
      <c r="S3490" s="45" t="s">
        <v>75</v>
      </c>
      <c r="T3490" s="42" t="str">
        <f>VLOOKUP(Tabla1[[#This Row],[AREA]],Hoja1!A:B,2,FALSE)</f>
        <v>10. Personas mayores, familia y servicios sociales</v>
      </c>
      <c r="U3490" s="45" t="s">
        <v>136</v>
      </c>
      <c r="V3490" s="42" t="str">
        <f>VLOOKUP(Tabla1[[#This Row],[PROGRAMA]],Hoja1!A:B,2,FALSE)</f>
        <v>2315. Políticas de Igualdad e infancia</v>
      </c>
      <c r="W3490" s="45">
        <v>22</v>
      </c>
      <c r="X3490" s="45">
        <v>22799</v>
      </c>
    </row>
    <row r="3491" spans="1:24" x14ac:dyDescent="0.25">
      <c r="A3491" s="58">
        <v>220260025258</v>
      </c>
      <c r="B3491" s="59" t="s">
        <v>451</v>
      </c>
      <c r="C3491" s="60">
        <v>46190</v>
      </c>
      <c r="D3491" s="58">
        <v>22026004495</v>
      </c>
      <c r="E3491" s="59" t="s">
        <v>1045</v>
      </c>
      <c r="F3491" s="61">
        <v>385</v>
      </c>
      <c r="G3491" s="59" t="s">
        <v>4902</v>
      </c>
      <c r="H3491" s="59" t="s">
        <v>4903</v>
      </c>
      <c r="I3491" s="62">
        <v>220</v>
      </c>
      <c r="J3491" s="59" t="s">
        <v>494</v>
      </c>
      <c r="K3491" s="59" t="s">
        <v>494</v>
      </c>
      <c r="L3491" s="59" t="s">
        <v>456</v>
      </c>
      <c r="M3491" s="59" t="s">
        <v>467</v>
      </c>
      <c r="N3491" s="59" t="s">
        <v>468</v>
      </c>
      <c r="O3491" s="65" t="s">
        <v>281</v>
      </c>
      <c r="P3491" s="65" t="s">
        <v>3366</v>
      </c>
      <c r="Q3491" s="45" t="s">
        <v>396</v>
      </c>
      <c r="R3491" s="32" t="s">
        <v>231</v>
      </c>
      <c r="S3491" s="45" t="s">
        <v>71</v>
      </c>
      <c r="T3491" s="42" t="str">
        <f>VLOOKUP(Tabla1[[#This Row],[AREA]],Hoja1!A:B,2,FALSE)</f>
        <v>06. Educación y cultura</v>
      </c>
      <c r="U3491" s="45" t="s">
        <v>153</v>
      </c>
      <c r="V3491" s="42" t="str">
        <f>VLOOKUP(Tabla1[[#This Row],[PROGRAMA]],Hoja1!A:B,2,FALSE)</f>
        <v>3321. Bibliotecas públicas</v>
      </c>
      <c r="W3491" s="45">
        <v>22</v>
      </c>
      <c r="X3491" s="45">
        <v>22799</v>
      </c>
    </row>
    <row r="3492" spans="1:24" x14ac:dyDescent="0.25">
      <c r="A3492" s="58">
        <v>220260025533</v>
      </c>
      <c r="B3492" s="59" t="s">
        <v>485</v>
      </c>
      <c r="C3492" s="60">
        <v>46191</v>
      </c>
      <c r="D3492" s="58">
        <v>22026000692</v>
      </c>
      <c r="E3492" s="59" t="s">
        <v>808</v>
      </c>
      <c r="F3492" s="61">
        <v>56.87</v>
      </c>
      <c r="G3492" s="59" t="s">
        <v>2476</v>
      </c>
      <c r="H3492" s="59" t="s">
        <v>4254</v>
      </c>
      <c r="I3492" s="62">
        <v>300</v>
      </c>
      <c r="J3492" s="59" t="s">
        <v>455</v>
      </c>
      <c r="K3492" s="59" t="s">
        <v>455</v>
      </c>
      <c r="L3492" s="59" t="s">
        <v>456</v>
      </c>
      <c r="M3492" s="59" t="s">
        <v>457</v>
      </c>
      <c r="N3492" s="59" t="s">
        <v>458</v>
      </c>
      <c r="O3492" s="65" t="s">
        <v>280</v>
      </c>
      <c r="P3492" s="65" t="s">
        <v>3366</v>
      </c>
      <c r="Q3492" s="45" t="s">
        <v>396</v>
      </c>
      <c r="R3492" s="32" t="s">
        <v>231</v>
      </c>
      <c r="S3492" s="45" t="s">
        <v>262</v>
      </c>
      <c r="T3492" s="42" t="str">
        <f>VLOOKUP(Tabla1[[#This Row],[AREA]],Hoja1!A:B,2,FALSE)</f>
        <v>11. Salud pública y seguridad ciudadana</v>
      </c>
      <c r="U3492" s="45" t="s">
        <v>121</v>
      </c>
      <c r="V3492" s="42" t="str">
        <f>VLOOKUP(Tabla1[[#This Row],[PROGRAMA]],Hoja1!A:B,2,FALSE)</f>
        <v>1631. Limpieza viaria</v>
      </c>
      <c r="W3492" s="45">
        <v>21</v>
      </c>
      <c r="X3492" s="45">
        <v>214</v>
      </c>
    </row>
    <row r="3493" spans="1:24" x14ac:dyDescent="0.25">
      <c r="A3493" s="58">
        <v>220260025535</v>
      </c>
      <c r="B3493" s="59" t="s">
        <v>485</v>
      </c>
      <c r="C3493" s="60">
        <v>46191</v>
      </c>
      <c r="D3493" s="58">
        <v>22026000692</v>
      </c>
      <c r="E3493" s="59" t="s">
        <v>808</v>
      </c>
      <c r="F3493" s="61">
        <v>1899.65</v>
      </c>
      <c r="G3493" s="59" t="s">
        <v>2476</v>
      </c>
      <c r="H3493" s="59" t="s">
        <v>4254</v>
      </c>
      <c r="I3493" s="62">
        <v>300</v>
      </c>
      <c r="J3493" s="59" t="s">
        <v>455</v>
      </c>
      <c r="K3493" s="59" t="s">
        <v>455</v>
      </c>
      <c r="L3493" s="59" t="s">
        <v>456</v>
      </c>
      <c r="M3493" s="59" t="s">
        <v>457</v>
      </c>
      <c r="N3493" s="59" t="s">
        <v>458</v>
      </c>
      <c r="O3493" s="65" t="s">
        <v>280</v>
      </c>
      <c r="P3493" s="65" t="s">
        <v>3366</v>
      </c>
      <c r="Q3493" s="45" t="s">
        <v>396</v>
      </c>
      <c r="R3493" s="32" t="s">
        <v>231</v>
      </c>
      <c r="S3493" s="45" t="s">
        <v>262</v>
      </c>
      <c r="T3493" s="42" t="str">
        <f>VLOOKUP(Tabla1[[#This Row],[AREA]],Hoja1!A:B,2,FALSE)</f>
        <v>11. Salud pública y seguridad ciudadana</v>
      </c>
      <c r="U3493" s="45" t="s">
        <v>121</v>
      </c>
      <c r="V3493" s="42" t="str">
        <f>VLOOKUP(Tabla1[[#This Row],[PROGRAMA]],Hoja1!A:B,2,FALSE)</f>
        <v>1631. Limpieza viaria</v>
      </c>
      <c r="W3493" s="45">
        <v>21</v>
      </c>
      <c r="X3493" s="45">
        <v>214</v>
      </c>
    </row>
    <row r="3494" spans="1:24" x14ac:dyDescent="0.25">
      <c r="A3494" s="58">
        <v>220260025537</v>
      </c>
      <c r="B3494" s="59" t="s">
        <v>485</v>
      </c>
      <c r="C3494" s="60">
        <v>46191</v>
      </c>
      <c r="D3494" s="58">
        <v>22026000692</v>
      </c>
      <c r="E3494" s="59" t="s">
        <v>808</v>
      </c>
      <c r="F3494" s="61">
        <v>1267.9100000000001</v>
      </c>
      <c r="G3494" s="59" t="s">
        <v>2476</v>
      </c>
      <c r="H3494" s="59" t="s">
        <v>4254</v>
      </c>
      <c r="I3494" s="62">
        <v>300</v>
      </c>
      <c r="J3494" s="59" t="s">
        <v>455</v>
      </c>
      <c r="K3494" s="59" t="s">
        <v>455</v>
      </c>
      <c r="L3494" s="59" t="s">
        <v>456</v>
      </c>
      <c r="M3494" s="59" t="s">
        <v>457</v>
      </c>
      <c r="N3494" s="59" t="s">
        <v>458</v>
      </c>
      <c r="O3494" s="65" t="s">
        <v>280</v>
      </c>
      <c r="P3494" s="65" t="s">
        <v>3366</v>
      </c>
      <c r="Q3494" s="45" t="s">
        <v>396</v>
      </c>
      <c r="R3494" s="32" t="s">
        <v>231</v>
      </c>
      <c r="S3494" s="45" t="s">
        <v>262</v>
      </c>
      <c r="T3494" s="42" t="str">
        <f>VLOOKUP(Tabla1[[#This Row],[AREA]],Hoja1!A:B,2,FALSE)</f>
        <v>11. Salud pública y seguridad ciudadana</v>
      </c>
      <c r="U3494" s="45" t="s">
        <v>121</v>
      </c>
      <c r="V3494" s="42" t="str">
        <f>VLOOKUP(Tabla1[[#This Row],[PROGRAMA]],Hoja1!A:B,2,FALSE)</f>
        <v>1631. Limpieza viaria</v>
      </c>
      <c r="W3494" s="45">
        <v>21</v>
      </c>
      <c r="X3494" s="45">
        <v>214</v>
      </c>
    </row>
    <row r="3495" spans="1:24" x14ac:dyDescent="0.25">
      <c r="A3495" s="58">
        <v>220260025849</v>
      </c>
      <c r="B3495" s="59" t="s">
        <v>485</v>
      </c>
      <c r="C3495" s="60">
        <v>46192</v>
      </c>
      <c r="D3495" s="58">
        <v>22026002240</v>
      </c>
      <c r="E3495" s="59" t="s">
        <v>2611</v>
      </c>
      <c r="F3495" s="61">
        <v>881.07</v>
      </c>
      <c r="G3495" s="59" t="s">
        <v>2476</v>
      </c>
      <c r="H3495" s="59" t="s">
        <v>4904</v>
      </c>
      <c r="I3495" s="62">
        <v>300</v>
      </c>
      <c r="J3495" s="59" t="s">
        <v>455</v>
      </c>
      <c r="K3495" s="59" t="s">
        <v>455</v>
      </c>
      <c r="L3495" s="59" t="s">
        <v>456</v>
      </c>
      <c r="M3495" s="59" t="s">
        <v>457</v>
      </c>
      <c r="N3495" s="59" t="s">
        <v>458</v>
      </c>
      <c r="O3495" s="65" t="s">
        <v>280</v>
      </c>
      <c r="P3495" s="65" t="s">
        <v>3366</v>
      </c>
      <c r="Q3495" s="45" t="s">
        <v>396</v>
      </c>
      <c r="R3495" s="32" t="s">
        <v>231</v>
      </c>
      <c r="S3495" s="45" t="s">
        <v>262</v>
      </c>
      <c r="T3495" s="42" t="str">
        <f>VLOOKUP(Tabla1[[#This Row],[AREA]],Hoja1!A:B,2,FALSE)</f>
        <v>11. Salud pública y seguridad ciudadana</v>
      </c>
      <c r="U3495" s="45" t="s">
        <v>106</v>
      </c>
      <c r="V3495" s="42" t="str">
        <f>VLOOKUP(Tabla1[[#This Row],[PROGRAMA]],Hoja1!A:B,2,FALSE)</f>
        <v>1321. Policía municipal</v>
      </c>
      <c r="W3495" s="45">
        <v>21</v>
      </c>
      <c r="X3495" s="45">
        <v>214</v>
      </c>
    </row>
    <row r="3496" spans="1:24" x14ac:dyDescent="0.25">
      <c r="A3496" s="58">
        <v>220260025851</v>
      </c>
      <c r="B3496" s="59" t="s">
        <v>485</v>
      </c>
      <c r="C3496" s="60">
        <v>46192</v>
      </c>
      <c r="D3496" s="58">
        <v>22026002240</v>
      </c>
      <c r="E3496" s="59" t="s">
        <v>2611</v>
      </c>
      <c r="F3496" s="61">
        <v>112.53</v>
      </c>
      <c r="G3496" s="59" t="s">
        <v>2476</v>
      </c>
      <c r="H3496" s="59" t="s">
        <v>4905</v>
      </c>
      <c r="I3496" s="62">
        <v>300</v>
      </c>
      <c r="J3496" s="59" t="s">
        <v>455</v>
      </c>
      <c r="K3496" s="59" t="s">
        <v>455</v>
      </c>
      <c r="L3496" s="59" t="s">
        <v>456</v>
      </c>
      <c r="M3496" s="59" t="s">
        <v>457</v>
      </c>
      <c r="N3496" s="59" t="s">
        <v>458</v>
      </c>
      <c r="O3496" s="65" t="s">
        <v>280</v>
      </c>
      <c r="P3496" s="65" t="s">
        <v>3366</v>
      </c>
      <c r="Q3496" s="45" t="s">
        <v>396</v>
      </c>
      <c r="R3496" s="32" t="s">
        <v>231</v>
      </c>
      <c r="S3496" s="45" t="s">
        <v>262</v>
      </c>
      <c r="T3496" s="42" t="str">
        <f>VLOOKUP(Tabla1[[#This Row],[AREA]],Hoja1!A:B,2,FALSE)</f>
        <v>11. Salud pública y seguridad ciudadana</v>
      </c>
      <c r="U3496" s="45" t="s">
        <v>106</v>
      </c>
      <c r="V3496" s="42" t="str">
        <f>VLOOKUP(Tabla1[[#This Row],[PROGRAMA]],Hoja1!A:B,2,FALSE)</f>
        <v>1321. Policía municipal</v>
      </c>
      <c r="W3496" s="45">
        <v>21</v>
      </c>
      <c r="X3496" s="45">
        <v>214</v>
      </c>
    </row>
    <row r="3497" spans="1:24" x14ac:dyDescent="0.25">
      <c r="A3497" s="58">
        <v>220260025257</v>
      </c>
      <c r="B3497" s="59" t="s">
        <v>451</v>
      </c>
      <c r="C3497" s="60">
        <v>46190</v>
      </c>
      <c r="D3497" s="58">
        <v>22026004494</v>
      </c>
      <c r="E3497" s="59" t="s">
        <v>1045</v>
      </c>
      <c r="F3497" s="61">
        <v>363</v>
      </c>
      <c r="G3497" s="59" t="s">
        <v>4906</v>
      </c>
      <c r="H3497" s="59" t="s">
        <v>4907</v>
      </c>
      <c r="I3497" s="62">
        <v>220</v>
      </c>
      <c r="J3497" s="59" t="s">
        <v>4908</v>
      </c>
      <c r="K3497" s="59" t="s">
        <v>558</v>
      </c>
      <c r="L3497" s="59" t="s">
        <v>456</v>
      </c>
      <c r="M3497" s="59" t="s">
        <v>467</v>
      </c>
      <c r="N3497" s="59" t="s">
        <v>468</v>
      </c>
      <c r="O3497" s="65" t="s">
        <v>281</v>
      </c>
      <c r="P3497" s="65" t="s">
        <v>3366</v>
      </c>
      <c r="Q3497" s="45" t="s">
        <v>396</v>
      </c>
      <c r="R3497" s="32" t="s">
        <v>231</v>
      </c>
      <c r="S3497" s="45" t="s">
        <v>71</v>
      </c>
      <c r="T3497" s="42" t="str">
        <f>VLOOKUP(Tabla1[[#This Row],[AREA]],Hoja1!A:B,2,FALSE)</f>
        <v>06. Educación y cultura</v>
      </c>
      <c r="U3497" s="45" t="s">
        <v>153</v>
      </c>
      <c r="V3497" s="42" t="str">
        <f>VLOOKUP(Tabla1[[#This Row],[PROGRAMA]],Hoja1!A:B,2,FALSE)</f>
        <v>3321. Bibliotecas públicas</v>
      </c>
      <c r="W3497" s="45">
        <v>22</v>
      </c>
      <c r="X3497" s="45">
        <v>22799</v>
      </c>
    </row>
    <row r="3498" spans="1:24" x14ac:dyDescent="0.25">
      <c r="A3498" s="58">
        <v>220260025511</v>
      </c>
      <c r="B3498" s="59" t="s">
        <v>485</v>
      </c>
      <c r="C3498" s="60">
        <v>46191</v>
      </c>
      <c r="D3498" s="58">
        <v>22026000689</v>
      </c>
      <c r="E3498" s="59" t="s">
        <v>971</v>
      </c>
      <c r="F3498" s="61">
        <v>93.99</v>
      </c>
      <c r="G3498" s="59" t="s">
        <v>3139</v>
      </c>
      <c r="H3498" s="59" t="s">
        <v>2622</v>
      </c>
      <c r="I3498" s="62">
        <v>300</v>
      </c>
      <c r="J3498" s="59" t="s">
        <v>455</v>
      </c>
      <c r="K3498" s="59" t="s">
        <v>455</v>
      </c>
      <c r="L3498" s="59" t="s">
        <v>473</v>
      </c>
      <c r="M3498" s="59" t="s">
        <v>457</v>
      </c>
      <c r="N3498" s="59" t="s">
        <v>458</v>
      </c>
      <c r="O3498" s="65" t="s">
        <v>280</v>
      </c>
      <c r="P3498" s="65" t="s">
        <v>3366</v>
      </c>
      <c r="Q3498" s="45" t="s">
        <v>396</v>
      </c>
      <c r="R3498" s="32" t="s">
        <v>231</v>
      </c>
      <c r="S3498" s="45" t="s">
        <v>262</v>
      </c>
      <c r="T3498" s="42" t="str">
        <f>VLOOKUP(Tabla1[[#This Row],[AREA]],Hoja1!A:B,2,FALSE)</f>
        <v>11. Salud pública y seguridad ciudadana</v>
      </c>
      <c r="U3498" s="45" t="s">
        <v>118</v>
      </c>
      <c r="V3498" s="42" t="str">
        <f>VLOOKUP(Tabla1[[#This Row],[PROGRAMA]],Hoja1!A:B,2,FALSE)</f>
        <v>1621. Recogida de residuos</v>
      </c>
      <c r="W3498" s="45">
        <v>21</v>
      </c>
      <c r="X3498" s="45">
        <v>214</v>
      </c>
    </row>
    <row r="3499" spans="1:24" x14ac:dyDescent="0.25">
      <c r="A3499" s="58">
        <v>220260025491</v>
      </c>
      <c r="B3499" s="59" t="s">
        <v>485</v>
      </c>
      <c r="C3499" s="60">
        <v>46191</v>
      </c>
      <c r="D3499" s="58">
        <v>22026000868</v>
      </c>
      <c r="E3499" s="59" t="s">
        <v>1199</v>
      </c>
      <c r="F3499" s="61">
        <v>351.86</v>
      </c>
      <c r="G3499" s="59" t="s">
        <v>2267</v>
      </c>
      <c r="H3499" s="59" t="s">
        <v>4909</v>
      </c>
      <c r="I3499" s="62">
        <v>300</v>
      </c>
      <c r="J3499" s="59" t="s">
        <v>455</v>
      </c>
      <c r="K3499" s="59" t="s">
        <v>455</v>
      </c>
      <c r="L3499" s="59" t="s">
        <v>473</v>
      </c>
      <c r="M3499" s="59" t="s">
        <v>457</v>
      </c>
      <c r="N3499" s="59" t="s">
        <v>458</v>
      </c>
      <c r="O3499" s="65" t="s">
        <v>280</v>
      </c>
      <c r="P3499" s="65" t="s">
        <v>3366</v>
      </c>
      <c r="Q3499" s="45" t="s">
        <v>396</v>
      </c>
      <c r="R3499" s="32" t="s">
        <v>231</v>
      </c>
      <c r="S3499" s="45" t="s">
        <v>68</v>
      </c>
      <c r="T3499" s="42" t="str">
        <f>VLOOKUP(Tabla1[[#This Row],[AREA]],Hoja1!A:B,2,FALSE)</f>
        <v>02. Urbanismo y vivienda</v>
      </c>
      <c r="U3499" s="45" t="s">
        <v>197</v>
      </c>
      <c r="V3499" s="42" t="str">
        <f>VLOOKUP(Tabla1[[#This Row],[PROGRAMA]],Hoja1!A:B,2,FALSE)</f>
        <v>9332. Mantenimiento de edificios e instalaciones municipales</v>
      </c>
      <c r="W3499" s="45">
        <v>21</v>
      </c>
      <c r="X3499" s="45">
        <v>212</v>
      </c>
    </row>
    <row r="3500" spans="1:24" x14ac:dyDescent="0.25">
      <c r="A3500" s="58">
        <v>220260025266</v>
      </c>
      <c r="B3500" s="59" t="s">
        <v>451</v>
      </c>
      <c r="C3500" s="60">
        <v>46190</v>
      </c>
      <c r="D3500" s="58">
        <v>22026004594</v>
      </c>
      <c r="E3500" s="59" t="s">
        <v>968</v>
      </c>
      <c r="F3500" s="61">
        <v>331.75</v>
      </c>
      <c r="G3500" s="59" t="s">
        <v>4910</v>
      </c>
      <c r="H3500" s="59" t="s">
        <v>4911</v>
      </c>
      <c r="I3500" s="62">
        <v>220</v>
      </c>
      <c r="J3500" s="59" t="s">
        <v>455</v>
      </c>
      <c r="K3500" s="59" t="s">
        <v>455</v>
      </c>
      <c r="L3500" s="59" t="s">
        <v>456</v>
      </c>
      <c r="M3500" s="59" t="s">
        <v>467</v>
      </c>
      <c r="N3500" s="59" t="s">
        <v>468</v>
      </c>
      <c r="O3500" s="65" t="s">
        <v>281</v>
      </c>
      <c r="P3500" s="65" t="s">
        <v>3366</v>
      </c>
      <c r="Q3500" s="45" t="s">
        <v>396</v>
      </c>
      <c r="R3500" s="32" t="s">
        <v>231</v>
      </c>
      <c r="S3500" s="45" t="s">
        <v>262</v>
      </c>
      <c r="T3500" s="42" t="str">
        <f>VLOOKUP(Tabla1[[#This Row],[AREA]],Hoja1!A:B,2,FALSE)</f>
        <v>11. Salud pública y seguridad ciudadana</v>
      </c>
      <c r="U3500" s="45" t="s">
        <v>106</v>
      </c>
      <c r="V3500" s="42" t="str">
        <f>VLOOKUP(Tabla1[[#This Row],[PROGRAMA]],Hoja1!A:B,2,FALSE)</f>
        <v>1321. Policía municipal</v>
      </c>
      <c r="W3500" s="45">
        <v>22</v>
      </c>
      <c r="X3500" s="45">
        <v>22699</v>
      </c>
    </row>
    <row r="3501" spans="1:24" x14ac:dyDescent="0.25">
      <c r="A3501" s="58">
        <v>220260025585</v>
      </c>
      <c r="B3501" s="59" t="s">
        <v>485</v>
      </c>
      <c r="C3501" s="60">
        <v>46191</v>
      </c>
      <c r="D3501" s="58">
        <v>22026001282</v>
      </c>
      <c r="E3501" s="59" t="s">
        <v>2455</v>
      </c>
      <c r="F3501" s="61">
        <v>111.49</v>
      </c>
      <c r="G3501" s="59" t="s">
        <v>2523</v>
      </c>
      <c r="H3501" s="59" t="s">
        <v>4912</v>
      </c>
      <c r="I3501" s="62">
        <v>300</v>
      </c>
      <c r="J3501" s="59" t="s">
        <v>455</v>
      </c>
      <c r="K3501" s="59" t="s">
        <v>455</v>
      </c>
      <c r="L3501" s="59" t="s">
        <v>473</v>
      </c>
      <c r="M3501" s="59" t="s">
        <v>457</v>
      </c>
      <c r="N3501" s="59" t="s">
        <v>458</v>
      </c>
      <c r="O3501" s="65" t="s">
        <v>280</v>
      </c>
      <c r="P3501" s="65" t="s">
        <v>3366</v>
      </c>
      <c r="Q3501" s="45" t="s">
        <v>396</v>
      </c>
      <c r="R3501" s="32" t="s">
        <v>231</v>
      </c>
      <c r="S3501" s="45" t="s">
        <v>72</v>
      </c>
      <c r="T3501" s="42" t="str">
        <f>VLOOKUP(Tabla1[[#This Row],[AREA]],Hoja1!A:B,2,FALSE)</f>
        <v>07. Medio ambiente</v>
      </c>
      <c r="U3501" s="45" t="s">
        <v>126</v>
      </c>
      <c r="V3501" s="42" t="str">
        <f>VLOOKUP(Tabla1[[#This Row],[PROGRAMA]],Hoja1!A:B,2,FALSE)</f>
        <v>1711. Parques y jardines</v>
      </c>
      <c r="W3501" s="45">
        <v>21</v>
      </c>
      <c r="X3501" s="45">
        <v>214</v>
      </c>
    </row>
    <row r="3502" spans="1:24" x14ac:dyDescent="0.25">
      <c r="A3502" s="58">
        <v>220260025599</v>
      </c>
      <c r="B3502" s="59" t="s">
        <v>485</v>
      </c>
      <c r="C3502" s="60">
        <v>46191</v>
      </c>
      <c r="D3502" s="58">
        <v>22026000689</v>
      </c>
      <c r="E3502" s="59" t="s">
        <v>971</v>
      </c>
      <c r="F3502" s="61">
        <v>300.08</v>
      </c>
      <c r="G3502" s="59" t="s">
        <v>2523</v>
      </c>
      <c r="H3502" s="59" t="s">
        <v>2622</v>
      </c>
      <c r="I3502" s="62">
        <v>300</v>
      </c>
      <c r="J3502" s="59" t="s">
        <v>455</v>
      </c>
      <c r="K3502" s="59" t="s">
        <v>455</v>
      </c>
      <c r="L3502" s="59" t="s">
        <v>473</v>
      </c>
      <c r="M3502" s="59" t="s">
        <v>457</v>
      </c>
      <c r="N3502" s="59" t="s">
        <v>458</v>
      </c>
      <c r="O3502" s="65" t="s">
        <v>280</v>
      </c>
      <c r="P3502" s="65" t="s">
        <v>3366</v>
      </c>
      <c r="Q3502" s="45" t="s">
        <v>396</v>
      </c>
      <c r="R3502" s="32" t="s">
        <v>231</v>
      </c>
      <c r="S3502" s="45" t="s">
        <v>262</v>
      </c>
      <c r="T3502" s="42" t="str">
        <f>VLOOKUP(Tabla1[[#This Row],[AREA]],Hoja1!A:B,2,FALSE)</f>
        <v>11. Salud pública y seguridad ciudadana</v>
      </c>
      <c r="U3502" s="45" t="s">
        <v>118</v>
      </c>
      <c r="V3502" s="42" t="str">
        <f>VLOOKUP(Tabla1[[#This Row],[PROGRAMA]],Hoja1!A:B,2,FALSE)</f>
        <v>1621. Recogida de residuos</v>
      </c>
      <c r="W3502" s="45">
        <v>21</v>
      </c>
      <c r="X3502" s="45">
        <v>214</v>
      </c>
    </row>
    <row r="3503" spans="1:24" x14ac:dyDescent="0.25">
      <c r="A3503" s="58">
        <v>220260025789</v>
      </c>
      <c r="B3503" s="59" t="s">
        <v>485</v>
      </c>
      <c r="C3503" s="60">
        <v>46192</v>
      </c>
      <c r="D3503" s="58">
        <v>22026003642</v>
      </c>
      <c r="E3503" s="59" t="s">
        <v>537</v>
      </c>
      <c r="F3503" s="61">
        <v>150.86000000000001</v>
      </c>
      <c r="G3503" s="59" t="s">
        <v>2523</v>
      </c>
      <c r="H3503" s="59" t="s">
        <v>4913</v>
      </c>
      <c r="I3503" s="62">
        <v>300</v>
      </c>
      <c r="J3503" s="59" t="s">
        <v>455</v>
      </c>
      <c r="K3503" s="59" t="s">
        <v>455</v>
      </c>
      <c r="L3503" s="59" t="s">
        <v>473</v>
      </c>
      <c r="M3503" s="59" t="s">
        <v>457</v>
      </c>
      <c r="N3503" s="59" t="s">
        <v>458</v>
      </c>
      <c r="O3503" s="65" t="s">
        <v>280</v>
      </c>
      <c r="P3503" s="65" t="s">
        <v>3366</v>
      </c>
      <c r="Q3503" s="45" t="s">
        <v>396</v>
      </c>
      <c r="R3503" s="32" t="s">
        <v>231</v>
      </c>
      <c r="S3503" s="45" t="s">
        <v>262</v>
      </c>
      <c r="T3503" s="42" t="str">
        <f>VLOOKUP(Tabla1[[#This Row],[AREA]],Hoja1!A:B,2,FALSE)</f>
        <v>11. Salud pública y seguridad ciudadana</v>
      </c>
      <c r="U3503" s="45" t="s">
        <v>112</v>
      </c>
      <c r="V3503" s="42" t="str">
        <f>VLOOKUP(Tabla1[[#This Row],[PROGRAMA]],Hoja1!A:B,2,FALSE)</f>
        <v>1361. Prevención y extinción de incencios</v>
      </c>
      <c r="W3503" s="45">
        <v>22</v>
      </c>
      <c r="X3503" s="45">
        <v>22199</v>
      </c>
    </row>
    <row r="3504" spans="1:24" x14ac:dyDescent="0.25">
      <c r="A3504" s="58">
        <v>220260027483</v>
      </c>
      <c r="B3504" s="59" t="s">
        <v>485</v>
      </c>
      <c r="C3504" s="60">
        <v>46197</v>
      </c>
      <c r="D3504" s="58">
        <v>22026002147</v>
      </c>
      <c r="E3504" s="59" t="s">
        <v>567</v>
      </c>
      <c r="F3504" s="61">
        <v>500.98</v>
      </c>
      <c r="G3504" s="59" t="s">
        <v>2517</v>
      </c>
      <c r="H3504" s="59" t="s">
        <v>4914</v>
      </c>
      <c r="I3504" s="62">
        <v>300</v>
      </c>
      <c r="J3504" s="59" t="s">
        <v>455</v>
      </c>
      <c r="K3504" s="59" t="s">
        <v>455</v>
      </c>
      <c r="L3504" s="59" t="s">
        <v>473</v>
      </c>
      <c r="M3504" s="59" t="s">
        <v>457</v>
      </c>
      <c r="N3504" s="59" t="s">
        <v>458</v>
      </c>
      <c r="O3504" s="65" t="s">
        <v>280</v>
      </c>
      <c r="P3504" s="65" t="s">
        <v>3366</v>
      </c>
      <c r="Q3504" s="45" t="s">
        <v>396</v>
      </c>
      <c r="R3504" s="32" t="s">
        <v>231</v>
      </c>
      <c r="S3504" s="45" t="s">
        <v>73</v>
      </c>
      <c r="T3504" s="42" t="str">
        <f>VLOOKUP(Tabla1[[#This Row],[AREA]],Hoja1!A:B,2,FALSE)</f>
        <v>08. Tráfico y movilidad</v>
      </c>
      <c r="U3504" s="45" t="s">
        <v>117</v>
      </c>
      <c r="V3504" s="42" t="str">
        <f>VLOOKUP(Tabla1[[#This Row],[PROGRAMA]],Hoja1!A:B,2,FALSE)</f>
        <v>1532. Pavimentación vias públicas y otros servicios urbanísticos</v>
      </c>
      <c r="W3504" s="45">
        <v>22</v>
      </c>
      <c r="X3504" s="45">
        <v>22199</v>
      </c>
    </row>
    <row r="3505" spans="1:24" x14ac:dyDescent="0.25">
      <c r="A3505" s="58">
        <v>220260025631</v>
      </c>
      <c r="B3505" s="59" t="s">
        <v>485</v>
      </c>
      <c r="C3505" s="60">
        <v>46191</v>
      </c>
      <c r="D3505" s="58">
        <v>22026000689</v>
      </c>
      <c r="E3505" s="59" t="s">
        <v>971</v>
      </c>
      <c r="F3505" s="61">
        <v>275.88</v>
      </c>
      <c r="G3505" s="59" t="s">
        <v>3150</v>
      </c>
      <c r="H3505" s="59" t="s">
        <v>2622</v>
      </c>
      <c r="I3505" s="62">
        <v>300</v>
      </c>
      <c r="J3505" s="59" t="s">
        <v>455</v>
      </c>
      <c r="K3505" s="59" t="s">
        <v>455</v>
      </c>
      <c r="L3505" s="59" t="s">
        <v>473</v>
      </c>
      <c r="M3505" s="59" t="s">
        <v>457</v>
      </c>
      <c r="N3505" s="59" t="s">
        <v>458</v>
      </c>
      <c r="O3505" s="65" t="s">
        <v>280</v>
      </c>
      <c r="P3505" s="65" t="s">
        <v>3366</v>
      </c>
      <c r="Q3505" s="45" t="s">
        <v>396</v>
      </c>
      <c r="R3505" s="32" t="s">
        <v>231</v>
      </c>
      <c r="S3505" s="45" t="s">
        <v>262</v>
      </c>
      <c r="T3505" s="42" t="str">
        <f>VLOOKUP(Tabla1[[#This Row],[AREA]],Hoja1!A:B,2,FALSE)</f>
        <v>11. Salud pública y seguridad ciudadana</v>
      </c>
      <c r="U3505" s="45" t="s">
        <v>118</v>
      </c>
      <c r="V3505" s="42" t="str">
        <f>VLOOKUP(Tabla1[[#This Row],[PROGRAMA]],Hoja1!A:B,2,FALSE)</f>
        <v>1621. Recogida de residuos</v>
      </c>
      <c r="W3505" s="45">
        <v>21</v>
      </c>
      <c r="X3505" s="45">
        <v>214</v>
      </c>
    </row>
    <row r="3506" spans="1:24" x14ac:dyDescent="0.25">
      <c r="A3506" s="58">
        <v>220260025633</v>
      </c>
      <c r="B3506" s="59" t="s">
        <v>485</v>
      </c>
      <c r="C3506" s="60">
        <v>46191</v>
      </c>
      <c r="D3506" s="58">
        <v>22026000689</v>
      </c>
      <c r="E3506" s="59" t="s">
        <v>971</v>
      </c>
      <c r="F3506" s="61">
        <v>695.75</v>
      </c>
      <c r="G3506" s="59" t="s">
        <v>3150</v>
      </c>
      <c r="H3506" s="59" t="s">
        <v>2622</v>
      </c>
      <c r="I3506" s="62">
        <v>300</v>
      </c>
      <c r="J3506" s="59" t="s">
        <v>455</v>
      </c>
      <c r="K3506" s="59" t="s">
        <v>455</v>
      </c>
      <c r="L3506" s="59" t="s">
        <v>473</v>
      </c>
      <c r="M3506" s="59" t="s">
        <v>457</v>
      </c>
      <c r="N3506" s="59" t="s">
        <v>458</v>
      </c>
      <c r="O3506" s="65" t="s">
        <v>280</v>
      </c>
      <c r="P3506" s="65" t="s">
        <v>3366</v>
      </c>
      <c r="Q3506" s="45" t="s">
        <v>396</v>
      </c>
      <c r="R3506" s="32" t="s">
        <v>231</v>
      </c>
      <c r="S3506" s="45" t="s">
        <v>262</v>
      </c>
      <c r="T3506" s="42" t="str">
        <f>VLOOKUP(Tabla1[[#This Row],[AREA]],Hoja1!A:B,2,FALSE)</f>
        <v>11. Salud pública y seguridad ciudadana</v>
      </c>
      <c r="U3506" s="45" t="s">
        <v>118</v>
      </c>
      <c r="V3506" s="42" t="str">
        <f>VLOOKUP(Tabla1[[#This Row],[PROGRAMA]],Hoja1!A:B,2,FALSE)</f>
        <v>1621. Recogida de residuos</v>
      </c>
      <c r="W3506" s="45">
        <v>21</v>
      </c>
      <c r="X3506" s="45">
        <v>214</v>
      </c>
    </row>
    <row r="3507" spans="1:24" x14ac:dyDescent="0.25">
      <c r="A3507" s="58">
        <v>220260025635</v>
      </c>
      <c r="B3507" s="59" t="s">
        <v>485</v>
      </c>
      <c r="C3507" s="60">
        <v>46191</v>
      </c>
      <c r="D3507" s="58">
        <v>22026000689</v>
      </c>
      <c r="E3507" s="59" t="s">
        <v>971</v>
      </c>
      <c r="F3507" s="61">
        <v>1680.69</v>
      </c>
      <c r="G3507" s="59" t="s">
        <v>3150</v>
      </c>
      <c r="H3507" s="59" t="s">
        <v>2622</v>
      </c>
      <c r="I3507" s="62">
        <v>300</v>
      </c>
      <c r="J3507" s="59" t="s">
        <v>455</v>
      </c>
      <c r="K3507" s="59" t="s">
        <v>455</v>
      </c>
      <c r="L3507" s="59" t="s">
        <v>473</v>
      </c>
      <c r="M3507" s="59" t="s">
        <v>457</v>
      </c>
      <c r="N3507" s="59" t="s">
        <v>458</v>
      </c>
      <c r="O3507" s="65" t="s">
        <v>280</v>
      </c>
      <c r="P3507" s="65" t="s">
        <v>3366</v>
      </c>
      <c r="Q3507" s="45" t="s">
        <v>396</v>
      </c>
      <c r="R3507" s="32" t="s">
        <v>231</v>
      </c>
      <c r="S3507" s="45" t="s">
        <v>262</v>
      </c>
      <c r="T3507" s="42" t="str">
        <f>VLOOKUP(Tabla1[[#This Row],[AREA]],Hoja1!A:B,2,FALSE)</f>
        <v>11. Salud pública y seguridad ciudadana</v>
      </c>
      <c r="U3507" s="45" t="s">
        <v>118</v>
      </c>
      <c r="V3507" s="42" t="str">
        <f>VLOOKUP(Tabla1[[#This Row],[PROGRAMA]],Hoja1!A:B,2,FALSE)</f>
        <v>1621. Recogida de residuos</v>
      </c>
      <c r="W3507" s="45">
        <v>21</v>
      </c>
      <c r="X3507" s="45">
        <v>214</v>
      </c>
    </row>
    <row r="3508" spans="1:24" x14ac:dyDescent="0.25">
      <c r="A3508" s="58">
        <v>220260025637</v>
      </c>
      <c r="B3508" s="59" t="s">
        <v>485</v>
      </c>
      <c r="C3508" s="60">
        <v>46191</v>
      </c>
      <c r="D3508" s="58">
        <v>22026000422</v>
      </c>
      <c r="E3508" s="59" t="s">
        <v>2707</v>
      </c>
      <c r="F3508" s="61">
        <v>1906.77</v>
      </c>
      <c r="G3508" s="59" t="s">
        <v>3154</v>
      </c>
      <c r="H3508" s="59" t="s">
        <v>2708</v>
      </c>
      <c r="I3508" s="62">
        <v>300</v>
      </c>
      <c r="J3508" s="59" t="s">
        <v>455</v>
      </c>
      <c r="K3508" s="59" t="s">
        <v>455</v>
      </c>
      <c r="L3508" s="59" t="s">
        <v>473</v>
      </c>
      <c r="M3508" s="59" t="s">
        <v>457</v>
      </c>
      <c r="N3508" s="59" t="s">
        <v>458</v>
      </c>
      <c r="O3508" s="65" t="s">
        <v>280</v>
      </c>
      <c r="P3508" s="65" t="s">
        <v>3366</v>
      </c>
      <c r="Q3508" s="45" t="s">
        <v>396</v>
      </c>
      <c r="R3508" s="32" t="s">
        <v>231</v>
      </c>
      <c r="S3508" s="45" t="s">
        <v>262</v>
      </c>
      <c r="T3508" s="42" t="str">
        <f>VLOOKUP(Tabla1[[#This Row],[AREA]],Hoja1!A:B,2,FALSE)</f>
        <v>11. Salud pública y seguridad ciudadana</v>
      </c>
      <c r="U3508" s="45" t="s">
        <v>118</v>
      </c>
      <c r="V3508" s="42" t="str">
        <f>VLOOKUP(Tabla1[[#This Row],[PROGRAMA]],Hoja1!A:B,2,FALSE)</f>
        <v>1621. Recogida de residuos</v>
      </c>
      <c r="W3508" s="45">
        <v>22</v>
      </c>
      <c r="X3508" s="45">
        <v>22199</v>
      </c>
    </row>
    <row r="3509" spans="1:24" x14ac:dyDescent="0.25">
      <c r="A3509" s="58">
        <v>220260027547</v>
      </c>
      <c r="B3509" s="59" t="s">
        <v>485</v>
      </c>
      <c r="C3509" s="60">
        <v>46197</v>
      </c>
      <c r="D3509" s="58">
        <v>22026003181</v>
      </c>
      <c r="E3509" s="59" t="s">
        <v>507</v>
      </c>
      <c r="F3509" s="61">
        <v>809.49</v>
      </c>
      <c r="G3509" s="59" t="s">
        <v>3154</v>
      </c>
      <c r="H3509" s="59" t="s">
        <v>4915</v>
      </c>
      <c r="I3509" s="62">
        <v>300</v>
      </c>
      <c r="J3509" s="59" t="s">
        <v>455</v>
      </c>
      <c r="K3509" s="59" t="s">
        <v>455</v>
      </c>
      <c r="L3509" s="59" t="s">
        <v>473</v>
      </c>
      <c r="M3509" s="59" t="s">
        <v>457</v>
      </c>
      <c r="N3509" s="59" t="s">
        <v>458</v>
      </c>
      <c r="O3509" s="65" t="s">
        <v>280</v>
      </c>
      <c r="P3509" s="65" t="s">
        <v>3366</v>
      </c>
      <c r="Q3509" s="45" t="s">
        <v>396</v>
      </c>
      <c r="R3509" s="32" t="s">
        <v>231</v>
      </c>
      <c r="S3509" s="45" t="s">
        <v>71</v>
      </c>
      <c r="T3509" s="42" t="str">
        <f>VLOOKUP(Tabla1[[#This Row],[AREA]],Hoja1!A:B,2,FALSE)</f>
        <v>06. Educación y cultura</v>
      </c>
      <c r="U3509" s="45" t="s">
        <v>147</v>
      </c>
      <c r="V3509" s="42" t="str">
        <f>VLOOKUP(Tabla1[[#This Row],[PROGRAMA]],Hoja1!A:B,2,FALSE)</f>
        <v>3232. Conservación y mantenimiento centros educación infantil y primaria</v>
      </c>
      <c r="W3509" s="45">
        <v>21</v>
      </c>
      <c r="X3509" s="45">
        <v>212</v>
      </c>
    </row>
    <row r="3510" spans="1:24" x14ac:dyDescent="0.25">
      <c r="A3510" s="58">
        <v>220260026557</v>
      </c>
      <c r="B3510" s="59" t="s">
        <v>729</v>
      </c>
      <c r="C3510" s="60">
        <v>46196</v>
      </c>
      <c r="D3510" s="58">
        <v>22026004582</v>
      </c>
      <c r="E3510" s="59" t="s">
        <v>1272</v>
      </c>
      <c r="F3510" s="61">
        <v>310.37</v>
      </c>
      <c r="G3510" s="59" t="s">
        <v>1273</v>
      </c>
      <c r="H3510" s="59" t="s">
        <v>4916</v>
      </c>
      <c r="I3510" s="62">
        <v>240</v>
      </c>
      <c r="J3510" s="59" t="s">
        <v>455</v>
      </c>
      <c r="K3510" s="59" t="s">
        <v>455</v>
      </c>
      <c r="L3510" s="59" t="s">
        <v>506</v>
      </c>
      <c r="M3510" s="59" t="s">
        <v>467</v>
      </c>
      <c r="N3510" s="59" t="s">
        <v>468</v>
      </c>
      <c r="O3510" s="65" t="s">
        <v>281</v>
      </c>
      <c r="P3510" s="65" t="s">
        <v>3366</v>
      </c>
      <c r="Q3510" s="45" t="s">
        <v>396</v>
      </c>
      <c r="R3510" s="32" t="s">
        <v>231</v>
      </c>
      <c r="S3510" s="45" t="s">
        <v>68</v>
      </c>
      <c r="T3510" s="42" t="str">
        <f>VLOOKUP(Tabla1[[#This Row],[AREA]],Hoja1!A:B,2,FALSE)</f>
        <v>02. Urbanismo y vivienda</v>
      </c>
      <c r="U3510" s="45" t="s">
        <v>115</v>
      </c>
      <c r="V3510" s="42" t="str">
        <f>VLOOKUP(Tabla1[[#This Row],[PROGRAMA]],Hoja1!A:B,2,FALSE)</f>
        <v>1511. Planficación y gestión del urbanismo</v>
      </c>
      <c r="W3510" s="45">
        <v>22</v>
      </c>
      <c r="X3510" s="45">
        <v>22602</v>
      </c>
    </row>
    <row r="3511" spans="1:24" x14ac:dyDescent="0.25">
      <c r="A3511" s="58">
        <v>220260027283</v>
      </c>
      <c r="B3511" s="59" t="s">
        <v>451</v>
      </c>
      <c r="C3511" s="60">
        <v>46196</v>
      </c>
      <c r="D3511" s="58">
        <v>22026004680</v>
      </c>
      <c r="E3511" s="59" t="s">
        <v>559</v>
      </c>
      <c r="F3511" s="61">
        <v>300</v>
      </c>
      <c r="G3511" s="59" t="s">
        <v>297</v>
      </c>
      <c r="H3511" s="59" t="s">
        <v>4917</v>
      </c>
      <c r="I3511" s="62">
        <v>220</v>
      </c>
      <c r="J3511" s="59" t="s">
        <v>455</v>
      </c>
      <c r="K3511" s="59" t="s">
        <v>455</v>
      </c>
      <c r="L3511" s="59" t="s">
        <v>456</v>
      </c>
      <c r="M3511" s="59" t="s">
        <v>467</v>
      </c>
      <c r="N3511" s="59" t="s">
        <v>468</v>
      </c>
      <c r="O3511" s="65" t="s">
        <v>281</v>
      </c>
      <c r="P3511" s="65" t="s">
        <v>3366</v>
      </c>
      <c r="Q3511" s="45" t="s">
        <v>396</v>
      </c>
      <c r="R3511" s="32" t="s">
        <v>231</v>
      </c>
      <c r="S3511" s="45" t="s">
        <v>75</v>
      </c>
      <c r="T3511" s="42" t="str">
        <f>VLOOKUP(Tabla1[[#This Row],[AREA]],Hoja1!A:B,2,FALSE)</f>
        <v>10. Personas mayores, familia y servicios sociales</v>
      </c>
      <c r="U3511" s="45" t="s">
        <v>136</v>
      </c>
      <c r="V3511" s="42" t="str">
        <f>VLOOKUP(Tabla1[[#This Row],[PROGRAMA]],Hoja1!A:B,2,FALSE)</f>
        <v>2315. Políticas de Igualdad e infancia</v>
      </c>
      <c r="W3511" s="45">
        <v>22</v>
      </c>
      <c r="X3511" s="45">
        <v>22799</v>
      </c>
    </row>
    <row r="3512" spans="1:24" x14ac:dyDescent="0.25">
      <c r="A3512" s="58">
        <v>220260025733</v>
      </c>
      <c r="B3512" s="59" t="s">
        <v>485</v>
      </c>
      <c r="C3512" s="60">
        <v>46192</v>
      </c>
      <c r="D3512" s="58">
        <v>22026000943</v>
      </c>
      <c r="E3512" s="59" t="s">
        <v>507</v>
      </c>
      <c r="F3512" s="61">
        <v>70.14</v>
      </c>
      <c r="G3512" s="59" t="s">
        <v>2267</v>
      </c>
      <c r="H3512" s="59" t="s">
        <v>4295</v>
      </c>
      <c r="I3512" s="62">
        <v>300</v>
      </c>
      <c r="J3512" s="59" t="s">
        <v>455</v>
      </c>
      <c r="K3512" s="59" t="s">
        <v>455</v>
      </c>
      <c r="L3512" s="59" t="s">
        <v>473</v>
      </c>
      <c r="M3512" s="59" t="s">
        <v>457</v>
      </c>
      <c r="N3512" s="59" t="s">
        <v>458</v>
      </c>
      <c r="O3512" s="65" t="s">
        <v>280</v>
      </c>
      <c r="P3512" s="65" t="s">
        <v>3366</v>
      </c>
      <c r="Q3512" s="45" t="s">
        <v>396</v>
      </c>
      <c r="R3512" s="32" t="s">
        <v>231</v>
      </c>
      <c r="S3512" s="45" t="s">
        <v>71</v>
      </c>
      <c r="T3512" s="42" t="str">
        <f>VLOOKUP(Tabla1[[#This Row],[AREA]],Hoja1!A:B,2,FALSE)</f>
        <v>06. Educación y cultura</v>
      </c>
      <c r="U3512" s="45" t="s">
        <v>147</v>
      </c>
      <c r="V3512" s="42" t="str">
        <f>VLOOKUP(Tabla1[[#This Row],[PROGRAMA]],Hoja1!A:B,2,FALSE)</f>
        <v>3232. Conservación y mantenimiento centros educación infantil y primaria</v>
      </c>
      <c r="W3512" s="45">
        <v>21</v>
      </c>
      <c r="X3512" s="45">
        <v>212</v>
      </c>
    </row>
    <row r="3513" spans="1:24" x14ac:dyDescent="0.25">
      <c r="A3513" s="58">
        <v>220260025735</v>
      </c>
      <c r="B3513" s="59" t="s">
        <v>485</v>
      </c>
      <c r="C3513" s="60">
        <v>46192</v>
      </c>
      <c r="D3513" s="58">
        <v>22026000943</v>
      </c>
      <c r="E3513" s="59" t="s">
        <v>507</v>
      </c>
      <c r="F3513" s="61">
        <v>170.98</v>
      </c>
      <c r="G3513" s="59" t="s">
        <v>2267</v>
      </c>
      <c r="H3513" s="59" t="s">
        <v>4295</v>
      </c>
      <c r="I3513" s="62">
        <v>300</v>
      </c>
      <c r="J3513" s="59" t="s">
        <v>455</v>
      </c>
      <c r="K3513" s="59" t="s">
        <v>455</v>
      </c>
      <c r="L3513" s="59" t="s">
        <v>473</v>
      </c>
      <c r="M3513" s="59" t="s">
        <v>457</v>
      </c>
      <c r="N3513" s="59" t="s">
        <v>458</v>
      </c>
      <c r="O3513" s="65" t="s">
        <v>280</v>
      </c>
      <c r="P3513" s="65" t="s">
        <v>3366</v>
      </c>
      <c r="Q3513" s="45" t="s">
        <v>396</v>
      </c>
      <c r="R3513" s="32" t="s">
        <v>231</v>
      </c>
      <c r="S3513" s="45" t="s">
        <v>71</v>
      </c>
      <c r="T3513" s="42" t="str">
        <f>VLOOKUP(Tabla1[[#This Row],[AREA]],Hoja1!A:B,2,FALSE)</f>
        <v>06. Educación y cultura</v>
      </c>
      <c r="U3513" s="45" t="s">
        <v>147</v>
      </c>
      <c r="V3513" s="42" t="str">
        <f>VLOOKUP(Tabla1[[#This Row],[PROGRAMA]],Hoja1!A:B,2,FALSE)</f>
        <v>3232. Conservación y mantenimiento centros educación infantil y primaria</v>
      </c>
      <c r="W3513" s="45">
        <v>21</v>
      </c>
      <c r="X3513" s="45">
        <v>212</v>
      </c>
    </row>
    <row r="3514" spans="1:24" x14ac:dyDescent="0.25">
      <c r="A3514" s="58">
        <v>220260025767</v>
      </c>
      <c r="B3514" s="59" t="s">
        <v>485</v>
      </c>
      <c r="C3514" s="60">
        <v>46192</v>
      </c>
      <c r="D3514" s="58">
        <v>22026001960</v>
      </c>
      <c r="E3514" s="59" t="s">
        <v>486</v>
      </c>
      <c r="F3514" s="61">
        <v>457.38</v>
      </c>
      <c r="G3514" s="59" t="s">
        <v>2267</v>
      </c>
      <c r="H3514" s="59" t="s">
        <v>4918</v>
      </c>
      <c r="I3514" s="62">
        <v>300</v>
      </c>
      <c r="J3514" s="59" t="s">
        <v>455</v>
      </c>
      <c r="K3514" s="59" t="s">
        <v>455</v>
      </c>
      <c r="L3514" s="59" t="s">
        <v>473</v>
      </c>
      <c r="M3514" s="59" t="s">
        <v>457</v>
      </c>
      <c r="N3514" s="59" t="s">
        <v>458</v>
      </c>
      <c r="O3514" s="65" t="s">
        <v>280</v>
      </c>
      <c r="P3514" s="65" t="s">
        <v>3366</v>
      </c>
      <c r="Q3514" s="45" t="s">
        <v>396</v>
      </c>
      <c r="R3514" s="32" t="s">
        <v>231</v>
      </c>
      <c r="S3514" s="45" t="s">
        <v>72</v>
      </c>
      <c r="T3514" s="42" t="str">
        <f>VLOOKUP(Tabla1[[#This Row],[AREA]],Hoja1!A:B,2,FALSE)</f>
        <v>07. Medio ambiente</v>
      </c>
      <c r="U3514" s="45" t="s">
        <v>126</v>
      </c>
      <c r="V3514" s="42" t="str">
        <f>VLOOKUP(Tabla1[[#This Row],[PROGRAMA]],Hoja1!A:B,2,FALSE)</f>
        <v>1711. Parques y jardines</v>
      </c>
      <c r="W3514" s="45">
        <v>22</v>
      </c>
      <c r="X3514" s="45">
        <v>22199</v>
      </c>
    </row>
    <row r="3515" spans="1:24" x14ac:dyDescent="0.25">
      <c r="A3515" s="58">
        <v>220260027439</v>
      </c>
      <c r="B3515" s="59" t="s">
        <v>485</v>
      </c>
      <c r="C3515" s="60">
        <v>46197</v>
      </c>
      <c r="D3515" s="58">
        <v>22026002122</v>
      </c>
      <c r="E3515" s="59" t="s">
        <v>847</v>
      </c>
      <c r="F3515" s="61">
        <v>2538.94</v>
      </c>
      <c r="G3515" s="59" t="s">
        <v>2267</v>
      </c>
      <c r="H3515" s="59" t="s">
        <v>4919</v>
      </c>
      <c r="I3515" s="62">
        <v>300</v>
      </c>
      <c r="J3515" s="59" t="s">
        <v>455</v>
      </c>
      <c r="K3515" s="59" t="s">
        <v>455</v>
      </c>
      <c r="L3515" s="59" t="s">
        <v>473</v>
      </c>
      <c r="M3515" s="59" t="s">
        <v>457</v>
      </c>
      <c r="N3515" s="59" t="s">
        <v>458</v>
      </c>
      <c r="O3515" s="65" t="s">
        <v>280</v>
      </c>
      <c r="P3515" s="65" t="s">
        <v>3366</v>
      </c>
      <c r="Q3515" s="45" t="s">
        <v>396</v>
      </c>
      <c r="R3515" s="32" t="s">
        <v>231</v>
      </c>
      <c r="S3515" s="45" t="s">
        <v>73</v>
      </c>
      <c r="T3515" s="42" t="str">
        <f>VLOOKUP(Tabla1[[#This Row],[AREA]],Hoja1!A:B,2,FALSE)</f>
        <v>08. Tráfico y movilidad</v>
      </c>
      <c r="U3515" s="45" t="s">
        <v>117</v>
      </c>
      <c r="V3515" s="42" t="str">
        <f>VLOOKUP(Tabla1[[#This Row],[PROGRAMA]],Hoja1!A:B,2,FALSE)</f>
        <v>1532. Pavimentación vias públicas y otros servicios urbanísticos</v>
      </c>
      <c r="W3515" s="45">
        <v>21</v>
      </c>
      <c r="X3515" s="45">
        <v>210</v>
      </c>
    </row>
    <row r="3516" spans="1:24" x14ac:dyDescent="0.25">
      <c r="A3516" s="58">
        <v>220260026982</v>
      </c>
      <c r="B3516" s="59" t="s">
        <v>451</v>
      </c>
      <c r="C3516" s="60">
        <v>46196</v>
      </c>
      <c r="D3516" s="58">
        <v>22026004622</v>
      </c>
      <c r="E3516" s="59" t="s">
        <v>1370</v>
      </c>
      <c r="F3516" s="61">
        <v>272.52</v>
      </c>
      <c r="G3516" s="59" t="s">
        <v>2169</v>
      </c>
      <c r="H3516" s="59" t="s">
        <v>4920</v>
      </c>
      <c r="I3516" s="62">
        <v>220</v>
      </c>
      <c r="J3516" s="59" t="s">
        <v>1880</v>
      </c>
      <c r="K3516" s="59" t="s">
        <v>455</v>
      </c>
      <c r="L3516" s="59" t="s">
        <v>456</v>
      </c>
      <c r="M3516" s="59" t="s">
        <v>467</v>
      </c>
      <c r="N3516" s="59" t="s">
        <v>468</v>
      </c>
      <c r="O3516" s="65" t="s">
        <v>281</v>
      </c>
      <c r="P3516" s="65" t="s">
        <v>3366</v>
      </c>
      <c r="Q3516" s="45" t="s">
        <v>396</v>
      </c>
      <c r="R3516" s="32" t="s">
        <v>231</v>
      </c>
      <c r="S3516" s="45" t="s">
        <v>66</v>
      </c>
      <c r="T3516" s="42" t="str">
        <f>VLOOKUP(Tabla1[[#This Row],[AREA]],Hoja1!A:B,2,FALSE)</f>
        <v>01. Alcaldía</v>
      </c>
      <c r="U3516" s="45" t="s">
        <v>188</v>
      </c>
      <c r="V3516" s="42" t="str">
        <f>VLOOKUP(Tabla1[[#This Row],[PROGRAMA]],Hoja1!A:B,2,FALSE)</f>
        <v>9206. Archivo municipal</v>
      </c>
      <c r="W3516" s="45">
        <v>22</v>
      </c>
      <c r="X3516" s="45">
        <v>22799</v>
      </c>
    </row>
    <row r="3517" spans="1:24" x14ac:dyDescent="0.25">
      <c r="A3517" s="58">
        <v>220260025513</v>
      </c>
      <c r="B3517" s="59" t="s">
        <v>485</v>
      </c>
      <c r="C3517" s="60">
        <v>46191</v>
      </c>
      <c r="D3517" s="58">
        <v>22026000689</v>
      </c>
      <c r="E3517" s="59" t="s">
        <v>971</v>
      </c>
      <c r="F3517" s="61">
        <v>66.94</v>
      </c>
      <c r="G3517" s="59" t="s">
        <v>3165</v>
      </c>
      <c r="H3517" s="59" t="s">
        <v>2622</v>
      </c>
      <c r="I3517" s="62">
        <v>300</v>
      </c>
      <c r="J3517" s="59" t="s">
        <v>3166</v>
      </c>
      <c r="K3517" s="59" t="s">
        <v>3167</v>
      </c>
      <c r="L3517" s="59" t="s">
        <v>473</v>
      </c>
      <c r="M3517" s="59" t="s">
        <v>457</v>
      </c>
      <c r="N3517" s="59" t="s">
        <v>458</v>
      </c>
      <c r="O3517" s="65" t="s">
        <v>280</v>
      </c>
      <c r="P3517" s="65" t="s">
        <v>3366</v>
      </c>
      <c r="Q3517" s="45" t="s">
        <v>396</v>
      </c>
      <c r="R3517" s="32" t="s">
        <v>231</v>
      </c>
      <c r="S3517" s="45" t="s">
        <v>262</v>
      </c>
      <c r="T3517" s="42" t="str">
        <f>VLOOKUP(Tabla1[[#This Row],[AREA]],Hoja1!A:B,2,FALSE)</f>
        <v>11. Salud pública y seguridad ciudadana</v>
      </c>
      <c r="U3517" s="45" t="s">
        <v>118</v>
      </c>
      <c r="V3517" s="42" t="str">
        <f>VLOOKUP(Tabla1[[#This Row],[PROGRAMA]],Hoja1!A:B,2,FALSE)</f>
        <v>1621. Recogida de residuos</v>
      </c>
      <c r="W3517" s="45">
        <v>21</v>
      </c>
      <c r="X3517" s="45">
        <v>214</v>
      </c>
    </row>
    <row r="3518" spans="1:24" x14ac:dyDescent="0.25">
      <c r="A3518" s="58">
        <v>220260025463</v>
      </c>
      <c r="B3518" s="59" t="s">
        <v>729</v>
      </c>
      <c r="C3518" s="60">
        <v>46191</v>
      </c>
      <c r="D3518" s="58">
        <v>22026004490</v>
      </c>
      <c r="E3518" s="59" t="s">
        <v>620</v>
      </c>
      <c r="F3518" s="61">
        <v>261.87</v>
      </c>
      <c r="G3518" s="59" t="s">
        <v>481</v>
      </c>
      <c r="H3518" s="59" t="s">
        <v>4921</v>
      </c>
      <c r="I3518" s="62">
        <v>240</v>
      </c>
      <c r="J3518" s="59" t="s">
        <v>455</v>
      </c>
      <c r="K3518" s="59" t="s">
        <v>455</v>
      </c>
      <c r="L3518" s="59" t="s">
        <v>456</v>
      </c>
      <c r="M3518" s="59" t="s">
        <v>457</v>
      </c>
      <c r="N3518" s="59" t="s">
        <v>458</v>
      </c>
      <c r="O3518" s="65" t="s">
        <v>276</v>
      </c>
      <c r="P3518" s="65" t="s">
        <v>3366</v>
      </c>
      <c r="Q3518" s="45" t="s">
        <v>396</v>
      </c>
      <c r="R3518" s="32" t="s">
        <v>231</v>
      </c>
      <c r="S3518" s="45" t="s">
        <v>75</v>
      </c>
      <c r="T3518" s="42" t="str">
        <f>VLOOKUP(Tabla1[[#This Row],[AREA]],Hoja1!A:B,2,FALSE)</f>
        <v>10. Personas mayores, familia y servicios sociales</v>
      </c>
      <c r="U3518" s="45" t="s">
        <v>139</v>
      </c>
      <c r="V3518" s="42" t="str">
        <f>VLOOKUP(Tabla1[[#This Row],[PROGRAMA]],Hoja1!A:B,2,FALSE)</f>
        <v>2412. Formación para el empleo</v>
      </c>
      <c r="W3518" s="45">
        <v>21</v>
      </c>
      <c r="X3518" s="45">
        <v>213</v>
      </c>
    </row>
    <row r="3519" spans="1:24" x14ac:dyDescent="0.25">
      <c r="A3519" s="58">
        <v>220260026976</v>
      </c>
      <c r="B3519" s="59" t="s">
        <v>451</v>
      </c>
      <c r="C3519" s="60">
        <v>46196</v>
      </c>
      <c r="D3519" s="58">
        <v>22026004579</v>
      </c>
      <c r="E3519" s="59" t="s">
        <v>550</v>
      </c>
      <c r="F3519" s="61">
        <v>254.1</v>
      </c>
      <c r="G3519" s="59" t="s">
        <v>18</v>
      </c>
      <c r="H3519" s="59" t="s">
        <v>4922</v>
      </c>
      <c r="I3519" s="62">
        <v>220</v>
      </c>
      <c r="J3519" s="59" t="s">
        <v>455</v>
      </c>
      <c r="K3519" s="59" t="s">
        <v>455</v>
      </c>
      <c r="L3519" s="59" t="s">
        <v>456</v>
      </c>
      <c r="M3519" s="59" t="s">
        <v>467</v>
      </c>
      <c r="N3519" s="59" t="s">
        <v>468</v>
      </c>
      <c r="O3519" s="65" t="s">
        <v>281</v>
      </c>
      <c r="P3519" s="65" t="s">
        <v>3366</v>
      </c>
      <c r="Q3519" s="45" t="s">
        <v>396</v>
      </c>
      <c r="R3519" s="32" t="s">
        <v>231</v>
      </c>
      <c r="S3519" s="45" t="s">
        <v>75</v>
      </c>
      <c r="T3519" s="42" t="str">
        <f>VLOOKUP(Tabla1[[#This Row],[AREA]],Hoja1!A:B,2,FALSE)</f>
        <v>10. Personas mayores, familia y servicios sociales</v>
      </c>
      <c r="U3519" s="45" t="s">
        <v>130</v>
      </c>
      <c r="V3519" s="42" t="str">
        <f>VLOOKUP(Tabla1[[#This Row],[PROGRAMA]],Hoja1!A:B,2,FALSE)</f>
        <v>2311. Intervención social</v>
      </c>
      <c r="W3519" s="45">
        <v>22</v>
      </c>
      <c r="X3519" s="45">
        <v>22799</v>
      </c>
    </row>
    <row r="3520" spans="1:24" x14ac:dyDescent="0.25">
      <c r="A3520" s="58">
        <v>220260025495</v>
      </c>
      <c r="B3520" s="59" t="s">
        <v>485</v>
      </c>
      <c r="C3520" s="60">
        <v>46191</v>
      </c>
      <c r="D3520" s="58">
        <v>22026000436</v>
      </c>
      <c r="E3520" s="59" t="s">
        <v>535</v>
      </c>
      <c r="F3520" s="61">
        <v>15.29</v>
      </c>
      <c r="G3520" s="59" t="s">
        <v>3172</v>
      </c>
      <c r="H3520" s="59" t="s">
        <v>4923</v>
      </c>
      <c r="I3520" s="62">
        <v>300</v>
      </c>
      <c r="J3520" s="59" t="s">
        <v>455</v>
      </c>
      <c r="K3520" s="59" t="s">
        <v>455</v>
      </c>
      <c r="L3520" s="59" t="s">
        <v>473</v>
      </c>
      <c r="M3520" s="59" t="s">
        <v>457</v>
      </c>
      <c r="N3520" s="59" t="s">
        <v>458</v>
      </c>
      <c r="O3520" s="65" t="s">
        <v>280</v>
      </c>
      <c r="P3520" s="65" t="s">
        <v>3366</v>
      </c>
      <c r="Q3520" s="45" t="s">
        <v>396</v>
      </c>
      <c r="R3520" s="32" t="s">
        <v>231</v>
      </c>
      <c r="S3520" s="45" t="s">
        <v>69</v>
      </c>
      <c r="T3520" s="42" t="str">
        <f>VLOOKUP(Tabla1[[#This Row],[AREA]],Hoja1!A:B,2,FALSE)</f>
        <v>03. Participación ciudadana y deportes</v>
      </c>
      <c r="U3520" s="45" t="s">
        <v>192</v>
      </c>
      <c r="V3520" s="42" t="str">
        <f>VLOOKUP(Tabla1[[#This Row],[PROGRAMA]],Hoja1!A:B,2,FALSE)</f>
        <v>9241. Participación ciudadana</v>
      </c>
      <c r="W3520" s="45">
        <v>21</v>
      </c>
      <c r="X3520" s="45">
        <v>212</v>
      </c>
    </row>
    <row r="3521" spans="1:24" x14ac:dyDescent="0.25">
      <c r="A3521" s="58">
        <v>220260025515</v>
      </c>
      <c r="B3521" s="59" t="s">
        <v>485</v>
      </c>
      <c r="C3521" s="60">
        <v>46191</v>
      </c>
      <c r="D3521" s="58">
        <v>22026000427</v>
      </c>
      <c r="E3521" s="59" t="s">
        <v>992</v>
      </c>
      <c r="F3521" s="61">
        <v>10.49</v>
      </c>
      <c r="G3521" s="59" t="s">
        <v>3172</v>
      </c>
      <c r="H3521" s="59" t="s">
        <v>3729</v>
      </c>
      <c r="I3521" s="62">
        <v>300</v>
      </c>
      <c r="J3521" s="59" t="s">
        <v>455</v>
      </c>
      <c r="K3521" s="59" t="s">
        <v>455</v>
      </c>
      <c r="L3521" s="59" t="s">
        <v>473</v>
      </c>
      <c r="M3521" s="59" t="s">
        <v>457</v>
      </c>
      <c r="N3521" s="59" t="s">
        <v>458</v>
      </c>
      <c r="O3521" s="65" t="s">
        <v>280</v>
      </c>
      <c r="P3521" s="65" t="s">
        <v>3366</v>
      </c>
      <c r="Q3521" s="45" t="s">
        <v>396</v>
      </c>
      <c r="R3521" s="32" t="s">
        <v>231</v>
      </c>
      <c r="S3521" s="45" t="s">
        <v>262</v>
      </c>
      <c r="T3521" s="42" t="str">
        <f>VLOOKUP(Tabla1[[#This Row],[AREA]],Hoja1!A:B,2,FALSE)</f>
        <v>11. Salud pública y seguridad ciudadana</v>
      </c>
      <c r="U3521" s="45" t="s">
        <v>121</v>
      </c>
      <c r="V3521" s="42" t="str">
        <f>VLOOKUP(Tabla1[[#This Row],[PROGRAMA]],Hoja1!A:B,2,FALSE)</f>
        <v>1631. Limpieza viaria</v>
      </c>
      <c r="W3521" s="45">
        <v>22</v>
      </c>
      <c r="X3521" s="45">
        <v>22199</v>
      </c>
    </row>
    <row r="3522" spans="1:24" x14ac:dyDescent="0.25">
      <c r="A3522" s="58">
        <v>220260027457</v>
      </c>
      <c r="B3522" s="59" t="s">
        <v>485</v>
      </c>
      <c r="C3522" s="60">
        <v>46197</v>
      </c>
      <c r="D3522" s="58">
        <v>22026003182</v>
      </c>
      <c r="E3522" s="59" t="s">
        <v>1949</v>
      </c>
      <c r="F3522" s="61">
        <v>258.69</v>
      </c>
      <c r="G3522" s="59" t="s">
        <v>3172</v>
      </c>
      <c r="H3522" s="59" t="s">
        <v>4924</v>
      </c>
      <c r="I3522" s="62">
        <v>300</v>
      </c>
      <c r="J3522" s="59" t="s">
        <v>455</v>
      </c>
      <c r="K3522" s="59" t="s">
        <v>455</v>
      </c>
      <c r="L3522" s="59" t="s">
        <v>473</v>
      </c>
      <c r="M3522" s="59" t="s">
        <v>457</v>
      </c>
      <c r="N3522" s="59" t="s">
        <v>458</v>
      </c>
      <c r="O3522" s="65" t="s">
        <v>280</v>
      </c>
      <c r="P3522" s="65" t="s">
        <v>3366</v>
      </c>
      <c r="Q3522" s="45" t="s">
        <v>396</v>
      </c>
      <c r="R3522" s="32" t="s">
        <v>231</v>
      </c>
      <c r="S3522" s="45" t="s">
        <v>71</v>
      </c>
      <c r="T3522" s="42" t="str">
        <f>VLOOKUP(Tabla1[[#This Row],[AREA]],Hoja1!A:B,2,FALSE)</f>
        <v>06. Educación y cultura</v>
      </c>
      <c r="U3522" s="45" t="s">
        <v>145</v>
      </c>
      <c r="V3522" s="42" t="str">
        <f>VLOOKUP(Tabla1[[#This Row],[PROGRAMA]],Hoja1!A:B,2,FALSE)</f>
        <v>3231. Escuelas infantiles</v>
      </c>
      <c r="W3522" s="45">
        <v>21</v>
      </c>
      <c r="X3522" s="45">
        <v>212</v>
      </c>
    </row>
    <row r="3523" spans="1:24" x14ac:dyDescent="0.25">
      <c r="A3523" s="58">
        <v>220260027545</v>
      </c>
      <c r="B3523" s="59" t="s">
        <v>485</v>
      </c>
      <c r="C3523" s="60">
        <v>46197</v>
      </c>
      <c r="D3523" s="58">
        <v>22026000943</v>
      </c>
      <c r="E3523" s="59" t="s">
        <v>507</v>
      </c>
      <c r="F3523" s="61">
        <v>29.26</v>
      </c>
      <c r="G3523" s="59" t="s">
        <v>3172</v>
      </c>
      <c r="H3523" s="59" t="s">
        <v>4925</v>
      </c>
      <c r="I3523" s="62">
        <v>300</v>
      </c>
      <c r="J3523" s="59" t="s">
        <v>455</v>
      </c>
      <c r="K3523" s="59" t="s">
        <v>455</v>
      </c>
      <c r="L3523" s="59" t="s">
        <v>473</v>
      </c>
      <c r="M3523" s="59" t="s">
        <v>457</v>
      </c>
      <c r="N3523" s="59" t="s">
        <v>458</v>
      </c>
      <c r="O3523" s="65" t="s">
        <v>280</v>
      </c>
      <c r="P3523" s="65" t="s">
        <v>3366</v>
      </c>
      <c r="Q3523" s="45" t="s">
        <v>396</v>
      </c>
      <c r="R3523" s="32" t="s">
        <v>231</v>
      </c>
      <c r="S3523" s="45" t="s">
        <v>71</v>
      </c>
      <c r="T3523" s="42" t="str">
        <f>VLOOKUP(Tabla1[[#This Row],[AREA]],Hoja1!A:B,2,FALSE)</f>
        <v>06. Educación y cultura</v>
      </c>
      <c r="U3523" s="45" t="s">
        <v>147</v>
      </c>
      <c r="V3523" s="42" t="str">
        <f>VLOOKUP(Tabla1[[#This Row],[PROGRAMA]],Hoja1!A:B,2,FALSE)</f>
        <v>3232. Conservación y mantenimiento centros educación infantil y primaria</v>
      </c>
      <c r="W3523" s="45">
        <v>21</v>
      </c>
      <c r="X3523" s="45">
        <v>212</v>
      </c>
    </row>
    <row r="3524" spans="1:24" x14ac:dyDescent="0.25">
      <c r="A3524" s="58">
        <v>220260025565</v>
      </c>
      <c r="B3524" s="59" t="s">
        <v>485</v>
      </c>
      <c r="C3524" s="60">
        <v>46191</v>
      </c>
      <c r="D3524" s="58">
        <v>22026000459</v>
      </c>
      <c r="E3524" s="59" t="s">
        <v>3300</v>
      </c>
      <c r="F3524" s="61">
        <v>136.43</v>
      </c>
      <c r="G3524" s="59" t="s">
        <v>3298</v>
      </c>
      <c r="H3524" s="59" t="s">
        <v>4926</v>
      </c>
      <c r="I3524" s="62">
        <v>300</v>
      </c>
      <c r="J3524" s="59" t="s">
        <v>455</v>
      </c>
      <c r="K3524" s="59" t="s">
        <v>455</v>
      </c>
      <c r="L3524" s="59" t="s">
        <v>456</v>
      </c>
      <c r="M3524" s="59" t="s">
        <v>457</v>
      </c>
      <c r="N3524" s="59" t="s">
        <v>458</v>
      </c>
      <c r="O3524" s="65" t="s">
        <v>280</v>
      </c>
      <c r="P3524" s="65" t="s">
        <v>3366</v>
      </c>
      <c r="Q3524" s="45" t="s">
        <v>396</v>
      </c>
      <c r="R3524" s="32" t="s">
        <v>231</v>
      </c>
      <c r="S3524" s="45" t="s">
        <v>66</v>
      </c>
      <c r="T3524" s="42" t="str">
        <f>VLOOKUP(Tabla1[[#This Row],[AREA]],Hoja1!A:B,2,FALSE)</f>
        <v>01. Alcaldía</v>
      </c>
      <c r="U3524" s="45" t="s">
        <v>185</v>
      </c>
      <c r="V3524" s="42" t="str">
        <f>VLOOKUP(Tabla1[[#This Row],[PROGRAMA]],Hoja1!A:B,2,FALSE)</f>
        <v>9203. Unidad de régimen interior</v>
      </c>
      <c r="W3524" s="45">
        <v>21</v>
      </c>
      <c r="X3524" s="45">
        <v>214</v>
      </c>
    </row>
    <row r="3525" spans="1:24" x14ac:dyDescent="0.25">
      <c r="A3525" s="58">
        <v>220260025254</v>
      </c>
      <c r="B3525" s="59" t="s">
        <v>451</v>
      </c>
      <c r="C3525" s="60">
        <v>46190</v>
      </c>
      <c r="D3525" s="58">
        <v>22026004464</v>
      </c>
      <c r="E3525" s="59" t="s">
        <v>495</v>
      </c>
      <c r="F3525" s="61">
        <v>132</v>
      </c>
      <c r="G3525" s="59" t="s">
        <v>61</v>
      </c>
      <c r="H3525" s="59" t="s">
        <v>4927</v>
      </c>
      <c r="I3525" s="62">
        <v>220</v>
      </c>
      <c r="J3525" s="59" t="s">
        <v>1138</v>
      </c>
      <c r="K3525" s="59" t="s">
        <v>455</v>
      </c>
      <c r="L3525" s="59" t="s">
        <v>456</v>
      </c>
      <c r="M3525" s="59" t="s">
        <v>467</v>
      </c>
      <c r="N3525" s="59" t="s">
        <v>468</v>
      </c>
      <c r="O3525" s="65" t="s">
        <v>281</v>
      </c>
      <c r="P3525" s="65" t="s">
        <v>3366</v>
      </c>
      <c r="Q3525" s="45" t="s">
        <v>396</v>
      </c>
      <c r="R3525" s="32" t="s">
        <v>231</v>
      </c>
      <c r="S3525" s="45" t="s">
        <v>72</v>
      </c>
      <c r="T3525" s="42" t="str">
        <f>VLOOKUP(Tabla1[[#This Row],[AREA]],Hoja1!A:B,2,FALSE)</f>
        <v>07. Medio ambiente</v>
      </c>
      <c r="U3525" s="45" t="s">
        <v>126</v>
      </c>
      <c r="V3525" s="42" t="str">
        <f>VLOOKUP(Tabla1[[#This Row],[PROGRAMA]],Hoja1!A:B,2,FALSE)</f>
        <v>1711. Parques y jardines</v>
      </c>
      <c r="W3525" s="45">
        <v>22</v>
      </c>
      <c r="X3525" s="45">
        <v>22799</v>
      </c>
    </row>
    <row r="3526" spans="1:24" x14ac:dyDescent="0.25">
      <c r="A3526" s="58">
        <v>220260027281</v>
      </c>
      <c r="B3526" s="59" t="s">
        <v>451</v>
      </c>
      <c r="C3526" s="60">
        <v>46196</v>
      </c>
      <c r="D3526" s="58">
        <v>22026004678</v>
      </c>
      <c r="E3526" s="59" t="s">
        <v>559</v>
      </c>
      <c r="F3526" s="61">
        <v>120</v>
      </c>
      <c r="G3526" s="59" t="s">
        <v>2410</v>
      </c>
      <c r="H3526" s="59" t="s">
        <v>4928</v>
      </c>
      <c r="I3526" s="62">
        <v>220</v>
      </c>
      <c r="J3526" s="59" t="s">
        <v>455</v>
      </c>
      <c r="K3526" s="59" t="s">
        <v>455</v>
      </c>
      <c r="L3526" s="59" t="s">
        <v>456</v>
      </c>
      <c r="M3526" s="59" t="s">
        <v>467</v>
      </c>
      <c r="N3526" s="59" t="s">
        <v>468</v>
      </c>
      <c r="O3526" s="65" t="s">
        <v>281</v>
      </c>
      <c r="P3526" s="65" t="s">
        <v>3366</v>
      </c>
      <c r="Q3526" s="45" t="s">
        <v>396</v>
      </c>
      <c r="R3526" s="32" t="s">
        <v>231</v>
      </c>
      <c r="S3526" s="45" t="s">
        <v>75</v>
      </c>
      <c r="T3526" s="42" t="str">
        <f>VLOOKUP(Tabla1[[#This Row],[AREA]],Hoja1!A:B,2,FALSE)</f>
        <v>10. Personas mayores, familia y servicios sociales</v>
      </c>
      <c r="U3526" s="45" t="s">
        <v>136</v>
      </c>
      <c r="V3526" s="42" t="str">
        <f>VLOOKUP(Tabla1[[#This Row],[PROGRAMA]],Hoja1!A:B,2,FALSE)</f>
        <v>2315. Políticas de Igualdad e infancia</v>
      </c>
      <c r="W3526" s="45">
        <v>22</v>
      </c>
      <c r="X3526" s="45">
        <v>22799</v>
      </c>
    </row>
    <row r="3527" spans="1:24" x14ac:dyDescent="0.25">
      <c r="A3527" s="58">
        <v>220260025561</v>
      </c>
      <c r="B3527" s="59" t="s">
        <v>485</v>
      </c>
      <c r="C3527" s="60">
        <v>46191</v>
      </c>
      <c r="D3527" s="58">
        <v>22026001284</v>
      </c>
      <c r="E3527" s="59" t="s">
        <v>509</v>
      </c>
      <c r="F3527" s="61">
        <v>92.07</v>
      </c>
      <c r="G3527" s="59" t="s">
        <v>2335</v>
      </c>
      <c r="H3527" s="59" t="s">
        <v>4929</v>
      </c>
      <c r="I3527" s="62">
        <v>300</v>
      </c>
      <c r="J3527" s="59" t="s">
        <v>455</v>
      </c>
      <c r="K3527" s="59" t="s">
        <v>455</v>
      </c>
      <c r="L3527" s="59" t="s">
        <v>473</v>
      </c>
      <c r="M3527" s="59" t="s">
        <v>457</v>
      </c>
      <c r="N3527" s="59" t="s">
        <v>458</v>
      </c>
      <c r="O3527" s="65" t="s">
        <v>280</v>
      </c>
      <c r="P3527" s="65" t="s">
        <v>3366</v>
      </c>
      <c r="Q3527" s="45" t="s">
        <v>396</v>
      </c>
      <c r="R3527" s="32" t="s">
        <v>231</v>
      </c>
      <c r="S3527" s="45" t="s">
        <v>75</v>
      </c>
      <c r="T3527" s="42" t="str">
        <f>VLOOKUP(Tabla1[[#This Row],[AREA]],Hoja1!A:B,2,FALSE)</f>
        <v>10. Personas mayores, familia y servicios sociales</v>
      </c>
      <c r="U3527" s="45" t="s">
        <v>132</v>
      </c>
      <c r="V3527" s="42" t="str">
        <f>VLOOKUP(Tabla1[[#This Row],[PROGRAMA]],Hoja1!A:B,2,FALSE)</f>
        <v>2312. Iniciativas sociales</v>
      </c>
      <c r="W3527" s="45">
        <v>21</v>
      </c>
      <c r="X3527" s="45">
        <v>212</v>
      </c>
    </row>
    <row r="3528" spans="1:24" x14ac:dyDescent="0.25">
      <c r="A3528" s="58">
        <v>220260025569</v>
      </c>
      <c r="B3528" s="59" t="s">
        <v>485</v>
      </c>
      <c r="C3528" s="60">
        <v>46191</v>
      </c>
      <c r="D3528" s="58">
        <v>22026001284</v>
      </c>
      <c r="E3528" s="59" t="s">
        <v>509</v>
      </c>
      <c r="F3528" s="61">
        <v>216.88</v>
      </c>
      <c r="G3528" s="59" t="s">
        <v>2335</v>
      </c>
      <c r="H3528" s="59" t="s">
        <v>4930</v>
      </c>
      <c r="I3528" s="62">
        <v>300</v>
      </c>
      <c r="J3528" s="59" t="s">
        <v>455</v>
      </c>
      <c r="K3528" s="59" t="s">
        <v>455</v>
      </c>
      <c r="L3528" s="59" t="s">
        <v>473</v>
      </c>
      <c r="M3528" s="59" t="s">
        <v>457</v>
      </c>
      <c r="N3528" s="59" t="s">
        <v>458</v>
      </c>
      <c r="O3528" s="65" t="s">
        <v>280</v>
      </c>
      <c r="P3528" s="65" t="s">
        <v>3366</v>
      </c>
      <c r="Q3528" s="45" t="s">
        <v>396</v>
      </c>
      <c r="R3528" s="32" t="s">
        <v>231</v>
      </c>
      <c r="S3528" s="45" t="s">
        <v>75</v>
      </c>
      <c r="T3528" s="42" t="str">
        <f>VLOOKUP(Tabla1[[#This Row],[AREA]],Hoja1!A:B,2,FALSE)</f>
        <v>10. Personas mayores, familia y servicios sociales</v>
      </c>
      <c r="U3528" s="45" t="s">
        <v>132</v>
      </c>
      <c r="V3528" s="42" t="str">
        <f>VLOOKUP(Tabla1[[#This Row],[PROGRAMA]],Hoja1!A:B,2,FALSE)</f>
        <v>2312. Iniciativas sociales</v>
      </c>
      <c r="W3528" s="45">
        <v>21</v>
      </c>
      <c r="X3528" s="45">
        <v>212</v>
      </c>
    </row>
    <row r="3529" spans="1:24" x14ac:dyDescent="0.25">
      <c r="A3529" s="58">
        <v>220260025587</v>
      </c>
      <c r="B3529" s="59" t="s">
        <v>485</v>
      </c>
      <c r="C3529" s="60">
        <v>46191</v>
      </c>
      <c r="D3529" s="58">
        <v>22026001960</v>
      </c>
      <c r="E3529" s="59" t="s">
        <v>486</v>
      </c>
      <c r="F3529" s="61">
        <v>159.87</v>
      </c>
      <c r="G3529" s="59" t="s">
        <v>2335</v>
      </c>
      <c r="H3529" s="59" t="s">
        <v>4931</v>
      </c>
      <c r="I3529" s="62">
        <v>300</v>
      </c>
      <c r="J3529" s="59" t="s">
        <v>455</v>
      </c>
      <c r="K3529" s="59" t="s">
        <v>455</v>
      </c>
      <c r="L3529" s="59" t="s">
        <v>473</v>
      </c>
      <c r="M3529" s="59" t="s">
        <v>457</v>
      </c>
      <c r="N3529" s="59" t="s">
        <v>458</v>
      </c>
      <c r="O3529" s="65" t="s">
        <v>280</v>
      </c>
      <c r="P3529" s="65" t="s">
        <v>3366</v>
      </c>
      <c r="Q3529" s="45" t="s">
        <v>396</v>
      </c>
      <c r="R3529" s="32" t="s">
        <v>231</v>
      </c>
      <c r="S3529" s="45" t="s">
        <v>72</v>
      </c>
      <c r="T3529" s="42" t="str">
        <f>VLOOKUP(Tabla1[[#This Row],[AREA]],Hoja1!A:B,2,FALSE)</f>
        <v>07. Medio ambiente</v>
      </c>
      <c r="U3529" s="45" t="s">
        <v>126</v>
      </c>
      <c r="V3529" s="42" t="str">
        <f>VLOOKUP(Tabla1[[#This Row],[PROGRAMA]],Hoja1!A:B,2,FALSE)</f>
        <v>1711. Parques y jardines</v>
      </c>
      <c r="W3529" s="45">
        <v>22</v>
      </c>
      <c r="X3529" s="45">
        <v>22199</v>
      </c>
    </row>
    <row r="3530" spans="1:24" x14ac:dyDescent="0.25">
      <c r="A3530" s="58">
        <v>220260025611</v>
      </c>
      <c r="B3530" s="59" t="s">
        <v>485</v>
      </c>
      <c r="C3530" s="60">
        <v>46191</v>
      </c>
      <c r="D3530" s="58">
        <v>22026000422</v>
      </c>
      <c r="E3530" s="59" t="s">
        <v>2707</v>
      </c>
      <c r="F3530" s="61">
        <v>66.040000000000006</v>
      </c>
      <c r="G3530" s="59" t="s">
        <v>2335</v>
      </c>
      <c r="H3530" s="59" t="s">
        <v>2708</v>
      </c>
      <c r="I3530" s="62">
        <v>300</v>
      </c>
      <c r="J3530" s="59" t="s">
        <v>455</v>
      </c>
      <c r="K3530" s="59" t="s">
        <v>455</v>
      </c>
      <c r="L3530" s="59" t="s">
        <v>473</v>
      </c>
      <c r="M3530" s="59" t="s">
        <v>457</v>
      </c>
      <c r="N3530" s="59" t="s">
        <v>458</v>
      </c>
      <c r="O3530" s="65" t="s">
        <v>280</v>
      </c>
      <c r="P3530" s="65" t="s">
        <v>3366</v>
      </c>
      <c r="Q3530" s="45" t="s">
        <v>396</v>
      </c>
      <c r="R3530" s="32" t="s">
        <v>231</v>
      </c>
      <c r="S3530" s="45" t="s">
        <v>262</v>
      </c>
      <c r="T3530" s="42" t="str">
        <f>VLOOKUP(Tabla1[[#This Row],[AREA]],Hoja1!A:B,2,FALSE)</f>
        <v>11. Salud pública y seguridad ciudadana</v>
      </c>
      <c r="U3530" s="45" t="s">
        <v>118</v>
      </c>
      <c r="V3530" s="42" t="str">
        <f>VLOOKUP(Tabla1[[#This Row],[PROGRAMA]],Hoja1!A:B,2,FALSE)</f>
        <v>1621. Recogida de residuos</v>
      </c>
      <c r="W3530" s="45">
        <v>22</v>
      </c>
      <c r="X3530" s="45">
        <v>22199</v>
      </c>
    </row>
    <row r="3531" spans="1:24" x14ac:dyDescent="0.25">
      <c r="A3531" s="58">
        <v>220260025613</v>
      </c>
      <c r="B3531" s="59" t="s">
        <v>485</v>
      </c>
      <c r="C3531" s="60">
        <v>46191</v>
      </c>
      <c r="D3531" s="58">
        <v>22026000422</v>
      </c>
      <c r="E3531" s="59" t="s">
        <v>2707</v>
      </c>
      <c r="F3531" s="61">
        <v>20.91</v>
      </c>
      <c r="G3531" s="59" t="s">
        <v>2335</v>
      </c>
      <c r="H3531" s="59" t="s">
        <v>2708</v>
      </c>
      <c r="I3531" s="62">
        <v>300</v>
      </c>
      <c r="J3531" s="59" t="s">
        <v>455</v>
      </c>
      <c r="K3531" s="59" t="s">
        <v>455</v>
      </c>
      <c r="L3531" s="59" t="s">
        <v>473</v>
      </c>
      <c r="M3531" s="59" t="s">
        <v>457</v>
      </c>
      <c r="N3531" s="59" t="s">
        <v>458</v>
      </c>
      <c r="O3531" s="65" t="s">
        <v>280</v>
      </c>
      <c r="P3531" s="65" t="s">
        <v>3366</v>
      </c>
      <c r="Q3531" s="45" t="s">
        <v>396</v>
      </c>
      <c r="R3531" s="32" t="s">
        <v>231</v>
      </c>
      <c r="S3531" s="45" t="s">
        <v>262</v>
      </c>
      <c r="T3531" s="42" t="str">
        <f>VLOOKUP(Tabla1[[#This Row],[AREA]],Hoja1!A:B,2,FALSE)</f>
        <v>11. Salud pública y seguridad ciudadana</v>
      </c>
      <c r="U3531" s="45" t="s">
        <v>118</v>
      </c>
      <c r="V3531" s="42" t="str">
        <f>VLOOKUP(Tabla1[[#This Row],[PROGRAMA]],Hoja1!A:B,2,FALSE)</f>
        <v>1621. Recogida de residuos</v>
      </c>
      <c r="W3531" s="45">
        <v>22</v>
      </c>
      <c r="X3531" s="45">
        <v>22199</v>
      </c>
    </row>
    <row r="3532" spans="1:24" x14ac:dyDescent="0.25">
      <c r="A3532" s="58">
        <v>220260025615</v>
      </c>
      <c r="B3532" s="59" t="s">
        <v>485</v>
      </c>
      <c r="C3532" s="60">
        <v>46191</v>
      </c>
      <c r="D3532" s="58">
        <v>22026000422</v>
      </c>
      <c r="E3532" s="59" t="s">
        <v>2707</v>
      </c>
      <c r="F3532" s="61">
        <v>12.6</v>
      </c>
      <c r="G3532" s="59" t="s">
        <v>2335</v>
      </c>
      <c r="H3532" s="59" t="s">
        <v>2708</v>
      </c>
      <c r="I3532" s="62">
        <v>300</v>
      </c>
      <c r="J3532" s="59" t="s">
        <v>455</v>
      </c>
      <c r="K3532" s="59" t="s">
        <v>455</v>
      </c>
      <c r="L3532" s="59" t="s">
        <v>473</v>
      </c>
      <c r="M3532" s="59" t="s">
        <v>457</v>
      </c>
      <c r="N3532" s="59" t="s">
        <v>458</v>
      </c>
      <c r="O3532" s="65" t="s">
        <v>280</v>
      </c>
      <c r="P3532" s="65" t="s">
        <v>3366</v>
      </c>
      <c r="Q3532" s="45" t="s">
        <v>396</v>
      </c>
      <c r="R3532" s="32" t="s">
        <v>231</v>
      </c>
      <c r="S3532" s="45" t="s">
        <v>262</v>
      </c>
      <c r="T3532" s="42" t="str">
        <f>VLOOKUP(Tabla1[[#This Row],[AREA]],Hoja1!A:B,2,FALSE)</f>
        <v>11. Salud pública y seguridad ciudadana</v>
      </c>
      <c r="U3532" s="45" t="s">
        <v>118</v>
      </c>
      <c r="V3532" s="42" t="str">
        <f>VLOOKUP(Tabla1[[#This Row],[PROGRAMA]],Hoja1!A:B,2,FALSE)</f>
        <v>1621. Recogida de residuos</v>
      </c>
      <c r="W3532" s="45">
        <v>22</v>
      </c>
      <c r="X3532" s="45">
        <v>22199</v>
      </c>
    </row>
    <row r="3533" spans="1:24" x14ac:dyDescent="0.25">
      <c r="A3533" s="58">
        <v>220260025617</v>
      </c>
      <c r="B3533" s="59" t="s">
        <v>485</v>
      </c>
      <c r="C3533" s="60">
        <v>46191</v>
      </c>
      <c r="D3533" s="58">
        <v>22026000422</v>
      </c>
      <c r="E3533" s="59" t="s">
        <v>2707</v>
      </c>
      <c r="F3533" s="61">
        <v>55.39</v>
      </c>
      <c r="G3533" s="59" t="s">
        <v>2335</v>
      </c>
      <c r="H3533" s="59" t="s">
        <v>2708</v>
      </c>
      <c r="I3533" s="62">
        <v>300</v>
      </c>
      <c r="J3533" s="59" t="s">
        <v>455</v>
      </c>
      <c r="K3533" s="59" t="s">
        <v>455</v>
      </c>
      <c r="L3533" s="59" t="s">
        <v>473</v>
      </c>
      <c r="M3533" s="59" t="s">
        <v>457</v>
      </c>
      <c r="N3533" s="59" t="s">
        <v>458</v>
      </c>
      <c r="O3533" s="65" t="s">
        <v>280</v>
      </c>
      <c r="P3533" s="65" t="s">
        <v>3366</v>
      </c>
      <c r="Q3533" s="45" t="s">
        <v>396</v>
      </c>
      <c r="R3533" s="32" t="s">
        <v>231</v>
      </c>
      <c r="S3533" s="45" t="s">
        <v>262</v>
      </c>
      <c r="T3533" s="42" t="str">
        <f>VLOOKUP(Tabla1[[#This Row],[AREA]],Hoja1!A:B,2,FALSE)</f>
        <v>11. Salud pública y seguridad ciudadana</v>
      </c>
      <c r="U3533" s="45" t="s">
        <v>118</v>
      </c>
      <c r="V3533" s="42" t="str">
        <f>VLOOKUP(Tabla1[[#This Row],[PROGRAMA]],Hoja1!A:B,2,FALSE)</f>
        <v>1621. Recogida de residuos</v>
      </c>
      <c r="W3533" s="45">
        <v>22</v>
      </c>
      <c r="X3533" s="45">
        <v>22199</v>
      </c>
    </row>
    <row r="3534" spans="1:24" x14ac:dyDescent="0.25">
      <c r="A3534" s="58">
        <v>220260025619</v>
      </c>
      <c r="B3534" s="59" t="s">
        <v>485</v>
      </c>
      <c r="C3534" s="60">
        <v>46191</v>
      </c>
      <c r="D3534" s="58">
        <v>22026000422</v>
      </c>
      <c r="E3534" s="59" t="s">
        <v>2707</v>
      </c>
      <c r="F3534" s="61">
        <v>22.88</v>
      </c>
      <c r="G3534" s="59" t="s">
        <v>2335</v>
      </c>
      <c r="H3534" s="59" t="s">
        <v>2708</v>
      </c>
      <c r="I3534" s="62">
        <v>300</v>
      </c>
      <c r="J3534" s="59" t="s">
        <v>455</v>
      </c>
      <c r="K3534" s="59" t="s">
        <v>455</v>
      </c>
      <c r="L3534" s="59" t="s">
        <v>473</v>
      </c>
      <c r="M3534" s="59" t="s">
        <v>457</v>
      </c>
      <c r="N3534" s="59" t="s">
        <v>458</v>
      </c>
      <c r="O3534" s="65" t="s">
        <v>280</v>
      </c>
      <c r="P3534" s="65" t="s">
        <v>3366</v>
      </c>
      <c r="Q3534" s="45" t="s">
        <v>396</v>
      </c>
      <c r="R3534" s="32" t="s">
        <v>231</v>
      </c>
      <c r="S3534" s="45" t="s">
        <v>262</v>
      </c>
      <c r="T3534" s="42" t="str">
        <f>VLOOKUP(Tabla1[[#This Row],[AREA]],Hoja1!A:B,2,FALSE)</f>
        <v>11. Salud pública y seguridad ciudadana</v>
      </c>
      <c r="U3534" s="45" t="s">
        <v>118</v>
      </c>
      <c r="V3534" s="42" t="str">
        <f>VLOOKUP(Tabla1[[#This Row],[PROGRAMA]],Hoja1!A:B,2,FALSE)</f>
        <v>1621. Recogida de residuos</v>
      </c>
      <c r="W3534" s="45">
        <v>22</v>
      </c>
      <c r="X3534" s="45">
        <v>22199</v>
      </c>
    </row>
    <row r="3535" spans="1:24" x14ac:dyDescent="0.25">
      <c r="A3535" s="58">
        <v>220260025621</v>
      </c>
      <c r="B3535" s="59" t="s">
        <v>485</v>
      </c>
      <c r="C3535" s="60">
        <v>46191</v>
      </c>
      <c r="D3535" s="58">
        <v>22026000422</v>
      </c>
      <c r="E3535" s="59" t="s">
        <v>2707</v>
      </c>
      <c r="F3535" s="61">
        <v>204.16</v>
      </c>
      <c r="G3535" s="59" t="s">
        <v>2335</v>
      </c>
      <c r="H3535" s="59" t="s">
        <v>2708</v>
      </c>
      <c r="I3535" s="62">
        <v>300</v>
      </c>
      <c r="J3535" s="59" t="s">
        <v>455</v>
      </c>
      <c r="K3535" s="59" t="s">
        <v>455</v>
      </c>
      <c r="L3535" s="59" t="s">
        <v>473</v>
      </c>
      <c r="M3535" s="59" t="s">
        <v>457</v>
      </c>
      <c r="N3535" s="59" t="s">
        <v>458</v>
      </c>
      <c r="O3535" s="65" t="s">
        <v>280</v>
      </c>
      <c r="P3535" s="65" t="s">
        <v>3366</v>
      </c>
      <c r="Q3535" s="45" t="s">
        <v>396</v>
      </c>
      <c r="R3535" s="32" t="s">
        <v>231</v>
      </c>
      <c r="S3535" s="45" t="s">
        <v>262</v>
      </c>
      <c r="T3535" s="42" t="str">
        <f>VLOOKUP(Tabla1[[#This Row],[AREA]],Hoja1!A:B,2,FALSE)</f>
        <v>11. Salud pública y seguridad ciudadana</v>
      </c>
      <c r="U3535" s="45" t="s">
        <v>118</v>
      </c>
      <c r="V3535" s="42" t="str">
        <f>VLOOKUP(Tabla1[[#This Row],[PROGRAMA]],Hoja1!A:B,2,FALSE)</f>
        <v>1621. Recogida de residuos</v>
      </c>
      <c r="W3535" s="45">
        <v>22</v>
      </c>
      <c r="X3535" s="45">
        <v>22199</v>
      </c>
    </row>
    <row r="3536" spans="1:24" x14ac:dyDescent="0.25">
      <c r="A3536" s="58">
        <v>220260025743</v>
      </c>
      <c r="B3536" s="59" t="s">
        <v>485</v>
      </c>
      <c r="C3536" s="60">
        <v>46192</v>
      </c>
      <c r="D3536" s="58">
        <v>22026001284</v>
      </c>
      <c r="E3536" s="59" t="s">
        <v>509</v>
      </c>
      <c r="F3536" s="61">
        <v>20.86</v>
      </c>
      <c r="G3536" s="59" t="s">
        <v>2335</v>
      </c>
      <c r="H3536" s="59" t="s">
        <v>4932</v>
      </c>
      <c r="I3536" s="62">
        <v>300</v>
      </c>
      <c r="J3536" s="59" t="s">
        <v>455</v>
      </c>
      <c r="K3536" s="59" t="s">
        <v>455</v>
      </c>
      <c r="L3536" s="59" t="s">
        <v>473</v>
      </c>
      <c r="M3536" s="59" t="s">
        <v>457</v>
      </c>
      <c r="N3536" s="59" t="s">
        <v>458</v>
      </c>
      <c r="O3536" s="65" t="s">
        <v>280</v>
      </c>
      <c r="P3536" s="65" t="s">
        <v>3366</v>
      </c>
      <c r="Q3536" s="45" t="s">
        <v>396</v>
      </c>
      <c r="R3536" s="32" t="s">
        <v>231</v>
      </c>
      <c r="S3536" s="45" t="s">
        <v>75</v>
      </c>
      <c r="T3536" s="42" t="str">
        <f>VLOOKUP(Tabla1[[#This Row],[AREA]],Hoja1!A:B,2,FALSE)</f>
        <v>10. Personas mayores, familia y servicios sociales</v>
      </c>
      <c r="U3536" s="45" t="s">
        <v>132</v>
      </c>
      <c r="V3536" s="42" t="str">
        <f>VLOOKUP(Tabla1[[#This Row],[PROGRAMA]],Hoja1!A:B,2,FALSE)</f>
        <v>2312. Iniciativas sociales</v>
      </c>
      <c r="W3536" s="45">
        <v>21</v>
      </c>
      <c r="X3536" s="45">
        <v>212</v>
      </c>
    </row>
    <row r="3537" spans="1:24" x14ac:dyDescent="0.25">
      <c r="A3537" s="58">
        <v>220260027451</v>
      </c>
      <c r="B3537" s="59" t="s">
        <v>485</v>
      </c>
      <c r="C3537" s="60">
        <v>46197</v>
      </c>
      <c r="D3537" s="58">
        <v>22026000866</v>
      </c>
      <c r="E3537" s="59" t="s">
        <v>2854</v>
      </c>
      <c r="F3537" s="61">
        <v>100.5</v>
      </c>
      <c r="G3537" s="59" t="s">
        <v>1345</v>
      </c>
      <c r="H3537" s="59" t="s">
        <v>4933</v>
      </c>
      <c r="I3537" s="62">
        <v>300</v>
      </c>
      <c r="J3537" s="59" t="s">
        <v>455</v>
      </c>
      <c r="K3537" s="59" t="s">
        <v>455</v>
      </c>
      <c r="L3537" s="59" t="s">
        <v>456</v>
      </c>
      <c r="M3537" s="59" t="s">
        <v>457</v>
      </c>
      <c r="N3537" s="59" t="s">
        <v>458</v>
      </c>
      <c r="O3537" s="65" t="s">
        <v>280</v>
      </c>
      <c r="P3537" s="65" t="s">
        <v>3366</v>
      </c>
      <c r="Q3537" s="45" t="s">
        <v>396</v>
      </c>
      <c r="R3537" s="32" t="s">
        <v>231</v>
      </c>
      <c r="S3537" s="45" t="s">
        <v>68</v>
      </c>
      <c r="T3537" s="42" t="str">
        <f>VLOOKUP(Tabla1[[#This Row],[AREA]],Hoja1!A:B,2,FALSE)</f>
        <v>02. Urbanismo y vivienda</v>
      </c>
      <c r="U3537" s="45" t="s">
        <v>197</v>
      </c>
      <c r="V3537" s="42" t="str">
        <f>VLOOKUP(Tabla1[[#This Row],[PROGRAMA]],Hoja1!A:B,2,FALSE)</f>
        <v>9332. Mantenimiento de edificios e instalaciones municipales</v>
      </c>
      <c r="W3537" s="45">
        <v>21</v>
      </c>
      <c r="X3537" s="45">
        <v>214</v>
      </c>
    </row>
    <row r="3538" spans="1:24" x14ac:dyDescent="0.25">
      <c r="A3538" s="58">
        <v>220260025757</v>
      </c>
      <c r="B3538" s="59" t="s">
        <v>485</v>
      </c>
      <c r="C3538" s="60">
        <v>46192</v>
      </c>
      <c r="D3538" s="58">
        <v>22026000868</v>
      </c>
      <c r="E3538" s="59" t="s">
        <v>1199</v>
      </c>
      <c r="F3538" s="61">
        <v>98.92</v>
      </c>
      <c r="G3538" s="59" t="s">
        <v>2335</v>
      </c>
      <c r="H3538" s="59" t="s">
        <v>4934</v>
      </c>
      <c r="I3538" s="62">
        <v>300</v>
      </c>
      <c r="J3538" s="59" t="s">
        <v>455</v>
      </c>
      <c r="K3538" s="59" t="s">
        <v>455</v>
      </c>
      <c r="L3538" s="59" t="s">
        <v>473</v>
      </c>
      <c r="M3538" s="59" t="s">
        <v>457</v>
      </c>
      <c r="N3538" s="59" t="s">
        <v>458</v>
      </c>
      <c r="O3538" s="65" t="s">
        <v>280</v>
      </c>
      <c r="P3538" s="65" t="s">
        <v>3366</v>
      </c>
      <c r="Q3538" s="45" t="s">
        <v>396</v>
      </c>
      <c r="R3538" s="32" t="s">
        <v>231</v>
      </c>
      <c r="S3538" s="45" t="s">
        <v>68</v>
      </c>
      <c r="T3538" s="42" t="str">
        <f>VLOOKUP(Tabla1[[#This Row],[AREA]],Hoja1!A:B,2,FALSE)</f>
        <v>02. Urbanismo y vivienda</v>
      </c>
      <c r="U3538" s="45" t="s">
        <v>197</v>
      </c>
      <c r="V3538" s="42" t="str">
        <f>VLOOKUP(Tabla1[[#This Row],[PROGRAMA]],Hoja1!A:B,2,FALSE)</f>
        <v>9332. Mantenimiento de edificios e instalaciones municipales</v>
      </c>
      <c r="W3538" s="45">
        <v>21</v>
      </c>
      <c r="X3538" s="45">
        <v>212</v>
      </c>
    </row>
    <row r="3539" spans="1:24" x14ac:dyDescent="0.25">
      <c r="A3539" s="58">
        <v>220260025801</v>
      </c>
      <c r="B3539" s="59" t="s">
        <v>485</v>
      </c>
      <c r="C3539" s="60">
        <v>46192</v>
      </c>
      <c r="D3539" s="58">
        <v>22026003642</v>
      </c>
      <c r="E3539" s="59" t="s">
        <v>537</v>
      </c>
      <c r="F3539" s="61">
        <v>80.69</v>
      </c>
      <c r="G3539" s="59" t="s">
        <v>2335</v>
      </c>
      <c r="H3539" s="59" t="s">
        <v>4935</v>
      </c>
      <c r="I3539" s="62">
        <v>300</v>
      </c>
      <c r="J3539" s="59" t="s">
        <v>455</v>
      </c>
      <c r="K3539" s="59" t="s">
        <v>455</v>
      </c>
      <c r="L3539" s="59" t="s">
        <v>473</v>
      </c>
      <c r="M3539" s="59" t="s">
        <v>457</v>
      </c>
      <c r="N3539" s="59" t="s">
        <v>458</v>
      </c>
      <c r="O3539" s="65" t="s">
        <v>280</v>
      </c>
      <c r="P3539" s="65" t="s">
        <v>3366</v>
      </c>
      <c r="Q3539" s="45" t="s">
        <v>396</v>
      </c>
      <c r="R3539" s="32" t="s">
        <v>231</v>
      </c>
      <c r="S3539" s="45" t="s">
        <v>262</v>
      </c>
      <c r="T3539" s="42" t="str">
        <f>VLOOKUP(Tabla1[[#This Row],[AREA]],Hoja1!A:B,2,FALSE)</f>
        <v>11. Salud pública y seguridad ciudadana</v>
      </c>
      <c r="U3539" s="45" t="s">
        <v>112</v>
      </c>
      <c r="V3539" s="42" t="str">
        <f>VLOOKUP(Tabla1[[#This Row],[PROGRAMA]],Hoja1!A:B,2,FALSE)</f>
        <v>1361. Prevención y extinción de incencios</v>
      </c>
      <c r="W3539" s="45">
        <v>22</v>
      </c>
      <c r="X3539" s="45">
        <v>22199</v>
      </c>
    </row>
    <row r="3540" spans="1:24" x14ac:dyDescent="0.25">
      <c r="A3540" s="58">
        <v>220260027421</v>
      </c>
      <c r="B3540" s="59" t="s">
        <v>485</v>
      </c>
      <c r="C3540" s="60">
        <v>46197</v>
      </c>
      <c r="D3540" s="58">
        <v>22026001767</v>
      </c>
      <c r="E3540" s="59" t="s">
        <v>909</v>
      </c>
      <c r="F3540" s="61">
        <v>84.92</v>
      </c>
      <c r="G3540" s="59" t="s">
        <v>2335</v>
      </c>
      <c r="H3540" s="59" t="s">
        <v>4936</v>
      </c>
      <c r="I3540" s="62">
        <v>300</v>
      </c>
      <c r="J3540" s="59" t="s">
        <v>455</v>
      </c>
      <c r="K3540" s="59" t="s">
        <v>455</v>
      </c>
      <c r="L3540" s="59" t="s">
        <v>473</v>
      </c>
      <c r="M3540" s="59" t="s">
        <v>457</v>
      </c>
      <c r="N3540" s="59" t="s">
        <v>458</v>
      </c>
      <c r="O3540" s="65" t="s">
        <v>280</v>
      </c>
      <c r="P3540" s="65" t="s">
        <v>3366</v>
      </c>
      <c r="Q3540" s="45" t="s">
        <v>396</v>
      </c>
      <c r="R3540" s="32" t="s">
        <v>231</v>
      </c>
      <c r="S3540" s="45" t="s">
        <v>261</v>
      </c>
      <c r="T3540" s="42" t="str">
        <f>VLOOKUP(Tabla1[[#This Row],[AREA]],Hoja1!A:B,2,FALSE)</f>
        <v>05. Comercio, mercados y consumo</v>
      </c>
      <c r="U3540" s="45" t="s">
        <v>174</v>
      </c>
      <c r="V3540" s="42" t="str">
        <f>VLOOKUP(Tabla1[[#This Row],[PROGRAMA]],Hoja1!A:B,2,FALSE)</f>
        <v>4312. Mercados</v>
      </c>
      <c r="W3540" s="45">
        <v>22</v>
      </c>
      <c r="X3540" s="45">
        <v>22199</v>
      </c>
    </row>
    <row r="3541" spans="1:24" x14ac:dyDescent="0.25">
      <c r="A3541" s="58">
        <v>220260027533</v>
      </c>
      <c r="B3541" s="59" t="s">
        <v>485</v>
      </c>
      <c r="C3541" s="60">
        <v>46197</v>
      </c>
      <c r="D3541" s="58">
        <v>22026000943</v>
      </c>
      <c r="E3541" s="59" t="s">
        <v>507</v>
      </c>
      <c r="F3541" s="61">
        <v>200.15</v>
      </c>
      <c r="G3541" s="59" t="s">
        <v>2335</v>
      </c>
      <c r="H3541" s="59" t="s">
        <v>4937</v>
      </c>
      <c r="I3541" s="62">
        <v>300</v>
      </c>
      <c r="J3541" s="59" t="s">
        <v>455</v>
      </c>
      <c r="K3541" s="59" t="s">
        <v>455</v>
      </c>
      <c r="L3541" s="59" t="s">
        <v>473</v>
      </c>
      <c r="M3541" s="59" t="s">
        <v>457</v>
      </c>
      <c r="N3541" s="59" t="s">
        <v>458</v>
      </c>
      <c r="O3541" s="65" t="s">
        <v>280</v>
      </c>
      <c r="P3541" s="65" t="s">
        <v>3366</v>
      </c>
      <c r="Q3541" s="45" t="s">
        <v>396</v>
      </c>
      <c r="R3541" s="32" t="s">
        <v>231</v>
      </c>
      <c r="S3541" s="45" t="s">
        <v>71</v>
      </c>
      <c r="T3541" s="42" t="str">
        <f>VLOOKUP(Tabla1[[#This Row],[AREA]],Hoja1!A:B,2,FALSE)</f>
        <v>06. Educación y cultura</v>
      </c>
      <c r="U3541" s="45" t="s">
        <v>147</v>
      </c>
      <c r="V3541" s="42" t="str">
        <f>VLOOKUP(Tabla1[[#This Row],[PROGRAMA]],Hoja1!A:B,2,FALSE)</f>
        <v>3232. Conservación y mantenimiento centros educación infantil y primaria</v>
      </c>
      <c r="W3541" s="45">
        <v>21</v>
      </c>
      <c r="X3541" s="45">
        <v>212</v>
      </c>
    </row>
    <row r="3542" spans="1:24" x14ac:dyDescent="0.25">
      <c r="A3542" s="58">
        <v>220260027535</v>
      </c>
      <c r="B3542" s="59" t="s">
        <v>485</v>
      </c>
      <c r="C3542" s="60">
        <v>46197</v>
      </c>
      <c r="D3542" s="58">
        <v>22026000943</v>
      </c>
      <c r="E3542" s="59" t="s">
        <v>507</v>
      </c>
      <c r="F3542" s="61">
        <v>31.25</v>
      </c>
      <c r="G3542" s="59" t="s">
        <v>2335</v>
      </c>
      <c r="H3542" s="59" t="s">
        <v>4938</v>
      </c>
      <c r="I3542" s="62">
        <v>300</v>
      </c>
      <c r="J3542" s="59" t="s">
        <v>455</v>
      </c>
      <c r="K3542" s="59" t="s">
        <v>455</v>
      </c>
      <c r="L3542" s="59" t="s">
        <v>473</v>
      </c>
      <c r="M3542" s="59" t="s">
        <v>457</v>
      </c>
      <c r="N3542" s="59" t="s">
        <v>458</v>
      </c>
      <c r="O3542" s="65" t="s">
        <v>280</v>
      </c>
      <c r="P3542" s="65" t="s">
        <v>3366</v>
      </c>
      <c r="Q3542" s="45" t="s">
        <v>396</v>
      </c>
      <c r="R3542" s="32" t="s">
        <v>231</v>
      </c>
      <c r="S3542" s="45" t="s">
        <v>71</v>
      </c>
      <c r="T3542" s="42" t="str">
        <f>VLOOKUP(Tabla1[[#This Row],[AREA]],Hoja1!A:B,2,FALSE)</f>
        <v>06. Educación y cultura</v>
      </c>
      <c r="U3542" s="45" t="s">
        <v>147</v>
      </c>
      <c r="V3542" s="42" t="str">
        <f>VLOOKUP(Tabla1[[#This Row],[PROGRAMA]],Hoja1!A:B,2,FALSE)</f>
        <v>3232. Conservación y mantenimiento centros educación infantil y primaria</v>
      </c>
      <c r="W3542" s="45">
        <v>21</v>
      </c>
      <c r="X3542" s="45">
        <v>212</v>
      </c>
    </row>
    <row r="3543" spans="1:24" x14ac:dyDescent="0.25">
      <c r="A3543" s="58">
        <v>220260027537</v>
      </c>
      <c r="B3543" s="59" t="s">
        <v>485</v>
      </c>
      <c r="C3543" s="60">
        <v>46197</v>
      </c>
      <c r="D3543" s="58">
        <v>22026000943</v>
      </c>
      <c r="E3543" s="59" t="s">
        <v>507</v>
      </c>
      <c r="F3543" s="61">
        <v>52.24</v>
      </c>
      <c r="G3543" s="59" t="s">
        <v>2335</v>
      </c>
      <c r="H3543" s="59" t="s">
        <v>4939</v>
      </c>
      <c r="I3543" s="62">
        <v>300</v>
      </c>
      <c r="J3543" s="59" t="s">
        <v>455</v>
      </c>
      <c r="K3543" s="59" t="s">
        <v>455</v>
      </c>
      <c r="L3543" s="59" t="s">
        <v>473</v>
      </c>
      <c r="M3543" s="59" t="s">
        <v>457</v>
      </c>
      <c r="N3543" s="59" t="s">
        <v>458</v>
      </c>
      <c r="O3543" s="65" t="s">
        <v>280</v>
      </c>
      <c r="P3543" s="65" t="s">
        <v>3366</v>
      </c>
      <c r="Q3543" s="45" t="s">
        <v>396</v>
      </c>
      <c r="R3543" s="32" t="s">
        <v>231</v>
      </c>
      <c r="S3543" s="45" t="s">
        <v>71</v>
      </c>
      <c r="T3543" s="42" t="str">
        <f>VLOOKUP(Tabla1[[#This Row],[AREA]],Hoja1!A:B,2,FALSE)</f>
        <v>06. Educación y cultura</v>
      </c>
      <c r="U3543" s="45" t="s">
        <v>147</v>
      </c>
      <c r="V3543" s="42" t="str">
        <f>VLOOKUP(Tabla1[[#This Row],[PROGRAMA]],Hoja1!A:B,2,FALSE)</f>
        <v>3232. Conservación y mantenimiento centros educación infantil y primaria</v>
      </c>
      <c r="W3543" s="45">
        <v>21</v>
      </c>
      <c r="X3543" s="45">
        <v>212</v>
      </c>
    </row>
    <row r="3544" spans="1:24" x14ac:dyDescent="0.25">
      <c r="A3544" s="58">
        <v>220260027539</v>
      </c>
      <c r="B3544" s="59" t="s">
        <v>485</v>
      </c>
      <c r="C3544" s="60">
        <v>46197</v>
      </c>
      <c r="D3544" s="58">
        <v>22026000943</v>
      </c>
      <c r="E3544" s="59" t="s">
        <v>507</v>
      </c>
      <c r="F3544" s="61">
        <v>311.33</v>
      </c>
      <c r="G3544" s="59" t="s">
        <v>2335</v>
      </c>
      <c r="H3544" s="59" t="s">
        <v>4940</v>
      </c>
      <c r="I3544" s="62">
        <v>300</v>
      </c>
      <c r="J3544" s="59" t="s">
        <v>455</v>
      </c>
      <c r="K3544" s="59" t="s">
        <v>455</v>
      </c>
      <c r="L3544" s="59" t="s">
        <v>473</v>
      </c>
      <c r="M3544" s="59" t="s">
        <v>457</v>
      </c>
      <c r="N3544" s="59" t="s">
        <v>458</v>
      </c>
      <c r="O3544" s="65" t="s">
        <v>280</v>
      </c>
      <c r="P3544" s="65" t="s">
        <v>3366</v>
      </c>
      <c r="Q3544" s="45" t="s">
        <v>396</v>
      </c>
      <c r="R3544" s="32" t="s">
        <v>231</v>
      </c>
      <c r="S3544" s="45" t="s">
        <v>71</v>
      </c>
      <c r="T3544" s="42" t="str">
        <f>VLOOKUP(Tabla1[[#This Row],[AREA]],Hoja1!A:B,2,FALSE)</f>
        <v>06. Educación y cultura</v>
      </c>
      <c r="U3544" s="45" t="s">
        <v>147</v>
      </c>
      <c r="V3544" s="42" t="str">
        <f>VLOOKUP(Tabla1[[#This Row],[PROGRAMA]],Hoja1!A:B,2,FALSE)</f>
        <v>3232. Conservación y mantenimiento centros educación infantil y primaria</v>
      </c>
      <c r="W3544" s="45">
        <v>21</v>
      </c>
      <c r="X3544" s="45">
        <v>212</v>
      </c>
    </row>
    <row r="3545" spans="1:24" x14ac:dyDescent="0.25">
      <c r="A3545" s="58">
        <v>220260027541</v>
      </c>
      <c r="B3545" s="59" t="s">
        <v>485</v>
      </c>
      <c r="C3545" s="60">
        <v>46197</v>
      </c>
      <c r="D3545" s="58">
        <v>22026000943</v>
      </c>
      <c r="E3545" s="59" t="s">
        <v>507</v>
      </c>
      <c r="F3545" s="61">
        <v>165.13</v>
      </c>
      <c r="G3545" s="59" t="s">
        <v>2335</v>
      </c>
      <c r="H3545" s="59" t="s">
        <v>4941</v>
      </c>
      <c r="I3545" s="62">
        <v>300</v>
      </c>
      <c r="J3545" s="59" t="s">
        <v>455</v>
      </c>
      <c r="K3545" s="59" t="s">
        <v>455</v>
      </c>
      <c r="L3545" s="59" t="s">
        <v>473</v>
      </c>
      <c r="M3545" s="59" t="s">
        <v>457</v>
      </c>
      <c r="N3545" s="59" t="s">
        <v>458</v>
      </c>
      <c r="O3545" s="65" t="s">
        <v>280</v>
      </c>
      <c r="P3545" s="65" t="s">
        <v>3366</v>
      </c>
      <c r="Q3545" s="45" t="s">
        <v>396</v>
      </c>
      <c r="R3545" s="32" t="s">
        <v>231</v>
      </c>
      <c r="S3545" s="45" t="s">
        <v>71</v>
      </c>
      <c r="T3545" s="42" t="str">
        <f>VLOOKUP(Tabla1[[#This Row],[AREA]],Hoja1!A:B,2,FALSE)</f>
        <v>06. Educación y cultura</v>
      </c>
      <c r="U3545" s="45" t="s">
        <v>147</v>
      </c>
      <c r="V3545" s="42" t="str">
        <f>VLOOKUP(Tabla1[[#This Row],[PROGRAMA]],Hoja1!A:B,2,FALSE)</f>
        <v>3232. Conservación y mantenimiento centros educación infantil y primaria</v>
      </c>
      <c r="W3545" s="45">
        <v>21</v>
      </c>
      <c r="X3545" s="45">
        <v>212</v>
      </c>
    </row>
    <row r="3546" spans="1:24" x14ac:dyDescent="0.25">
      <c r="A3546" s="58">
        <v>220260027543</v>
      </c>
      <c r="B3546" s="59" t="s">
        <v>485</v>
      </c>
      <c r="C3546" s="60">
        <v>46197</v>
      </c>
      <c r="D3546" s="58">
        <v>22026003181</v>
      </c>
      <c r="E3546" s="59" t="s">
        <v>507</v>
      </c>
      <c r="F3546" s="61">
        <v>107.01</v>
      </c>
      <c r="G3546" s="59" t="s">
        <v>2335</v>
      </c>
      <c r="H3546" s="59" t="s">
        <v>4942</v>
      </c>
      <c r="I3546" s="62">
        <v>300</v>
      </c>
      <c r="J3546" s="59" t="s">
        <v>455</v>
      </c>
      <c r="K3546" s="59" t="s">
        <v>455</v>
      </c>
      <c r="L3546" s="59" t="s">
        <v>473</v>
      </c>
      <c r="M3546" s="59" t="s">
        <v>457</v>
      </c>
      <c r="N3546" s="59" t="s">
        <v>458</v>
      </c>
      <c r="O3546" s="65" t="s">
        <v>280</v>
      </c>
      <c r="P3546" s="65" t="s">
        <v>3366</v>
      </c>
      <c r="Q3546" s="45" t="s">
        <v>396</v>
      </c>
      <c r="R3546" s="32" t="s">
        <v>231</v>
      </c>
      <c r="S3546" s="45" t="s">
        <v>71</v>
      </c>
      <c r="T3546" s="42" t="str">
        <f>VLOOKUP(Tabla1[[#This Row],[AREA]],Hoja1!A:B,2,FALSE)</f>
        <v>06. Educación y cultura</v>
      </c>
      <c r="U3546" s="45" t="s">
        <v>147</v>
      </c>
      <c r="V3546" s="42" t="str">
        <f>VLOOKUP(Tabla1[[#This Row],[PROGRAMA]],Hoja1!A:B,2,FALSE)</f>
        <v>3232. Conservación y mantenimiento centros educación infantil y primaria</v>
      </c>
      <c r="W3546" s="45">
        <v>21</v>
      </c>
      <c r="X3546" s="45">
        <v>212</v>
      </c>
    </row>
    <row r="3547" spans="1:24" x14ac:dyDescent="0.25">
      <c r="A3547" s="58">
        <v>220260026958</v>
      </c>
      <c r="B3547" s="59" t="s">
        <v>451</v>
      </c>
      <c r="C3547" s="60">
        <v>46196</v>
      </c>
      <c r="D3547" s="58">
        <v>22026004144</v>
      </c>
      <c r="E3547" s="59" t="s">
        <v>546</v>
      </c>
      <c r="F3547" s="61">
        <v>11970.98</v>
      </c>
      <c r="G3547" s="59" t="s">
        <v>1471</v>
      </c>
      <c r="H3547" s="59" t="s">
        <v>4943</v>
      </c>
      <c r="I3547" s="62">
        <v>220</v>
      </c>
      <c r="J3547" s="59" t="s">
        <v>1473</v>
      </c>
      <c r="K3547" s="59" t="s">
        <v>455</v>
      </c>
      <c r="L3547" s="59" t="s">
        <v>456</v>
      </c>
      <c r="M3547" s="59" t="s">
        <v>457</v>
      </c>
      <c r="N3547" s="59" t="s">
        <v>458</v>
      </c>
      <c r="O3547" s="65" t="s">
        <v>276</v>
      </c>
      <c r="P3547" s="65" t="s">
        <v>3366</v>
      </c>
      <c r="Q3547" s="45" t="s">
        <v>396</v>
      </c>
      <c r="R3547" s="32" t="s">
        <v>231</v>
      </c>
      <c r="S3547" s="45" t="s">
        <v>69</v>
      </c>
      <c r="T3547" s="42" t="str">
        <f>VLOOKUP(Tabla1[[#This Row],[AREA]],Hoja1!A:B,2,FALSE)</f>
        <v>03. Participación ciudadana y deportes</v>
      </c>
      <c r="U3547" s="45" t="s">
        <v>192</v>
      </c>
      <c r="V3547" s="42" t="str">
        <f>VLOOKUP(Tabla1[[#This Row],[PROGRAMA]],Hoja1!A:B,2,FALSE)</f>
        <v>9241. Participación ciudadana</v>
      </c>
      <c r="W3547" s="45">
        <v>22</v>
      </c>
      <c r="X3547" s="45">
        <v>22701</v>
      </c>
    </row>
    <row r="3548" spans="1:24" x14ac:dyDescent="0.25">
      <c r="A3548" s="58">
        <v>220260026954</v>
      </c>
      <c r="B3548" s="59" t="s">
        <v>451</v>
      </c>
      <c r="C3548" s="60">
        <v>46196</v>
      </c>
      <c r="D3548" s="58">
        <v>22026001416</v>
      </c>
      <c r="E3548" s="59" t="s">
        <v>464</v>
      </c>
      <c r="F3548" s="61">
        <v>60096.15</v>
      </c>
      <c r="G3548" s="59" t="s">
        <v>1179</v>
      </c>
      <c r="H3548" s="59" t="s">
        <v>4944</v>
      </c>
      <c r="I3548" s="62">
        <v>220</v>
      </c>
      <c r="J3548" s="59" t="s">
        <v>1181</v>
      </c>
      <c r="K3548" s="59" t="s">
        <v>1182</v>
      </c>
      <c r="L3548" s="59" t="s">
        <v>456</v>
      </c>
      <c r="M3548" s="59" t="s">
        <v>457</v>
      </c>
      <c r="N3548" s="59" t="s">
        <v>458</v>
      </c>
      <c r="O3548" s="65" t="s">
        <v>276</v>
      </c>
      <c r="P3548" s="65" t="s">
        <v>3366</v>
      </c>
      <c r="Q3548" s="45" t="s">
        <v>396</v>
      </c>
      <c r="R3548" s="32" t="s">
        <v>231</v>
      </c>
      <c r="S3548" s="45" t="s">
        <v>75</v>
      </c>
      <c r="T3548" s="42" t="str">
        <f>VLOOKUP(Tabla1[[#This Row],[AREA]],Hoja1!A:B,2,FALSE)</f>
        <v>10. Personas mayores, familia y servicios sociales</v>
      </c>
      <c r="U3548" s="45" t="s">
        <v>132</v>
      </c>
      <c r="V3548" s="42" t="str">
        <f>VLOOKUP(Tabla1[[#This Row],[PROGRAMA]],Hoja1!A:B,2,FALSE)</f>
        <v>2312. Iniciativas sociales</v>
      </c>
      <c r="W3548" s="45">
        <v>22</v>
      </c>
      <c r="X3548" s="45">
        <v>22799</v>
      </c>
    </row>
    <row r="3549" spans="1:24" x14ac:dyDescent="0.25">
      <c r="A3549" s="58">
        <v>220260026955</v>
      </c>
      <c r="B3549" s="59" t="s">
        <v>451</v>
      </c>
      <c r="C3549" s="60">
        <v>46196</v>
      </c>
      <c r="D3549" s="58">
        <v>22026001417</v>
      </c>
      <c r="E3549" s="59" t="s">
        <v>464</v>
      </c>
      <c r="F3549" s="61">
        <v>96153.85</v>
      </c>
      <c r="G3549" s="59" t="s">
        <v>1179</v>
      </c>
      <c r="H3549" s="59" t="s">
        <v>4945</v>
      </c>
      <c r="I3549" s="62">
        <v>220</v>
      </c>
      <c r="J3549" s="59" t="s">
        <v>1181</v>
      </c>
      <c r="K3549" s="59" t="s">
        <v>1182</v>
      </c>
      <c r="L3549" s="59" t="s">
        <v>456</v>
      </c>
      <c r="M3549" s="59" t="s">
        <v>457</v>
      </c>
      <c r="N3549" s="59" t="s">
        <v>458</v>
      </c>
      <c r="O3549" s="65" t="s">
        <v>276</v>
      </c>
      <c r="P3549" s="65" t="s">
        <v>3366</v>
      </c>
      <c r="Q3549" s="45" t="s">
        <v>396</v>
      </c>
      <c r="R3549" s="32" t="s">
        <v>231</v>
      </c>
      <c r="S3549" s="45" t="s">
        <v>75</v>
      </c>
      <c r="T3549" s="42" t="str">
        <f>VLOOKUP(Tabla1[[#This Row],[AREA]],Hoja1!A:B,2,FALSE)</f>
        <v>10. Personas mayores, familia y servicios sociales</v>
      </c>
      <c r="U3549" s="45" t="s">
        <v>132</v>
      </c>
      <c r="V3549" s="42" t="str">
        <f>VLOOKUP(Tabla1[[#This Row],[PROGRAMA]],Hoja1!A:B,2,FALSE)</f>
        <v>2312. Iniciativas sociales</v>
      </c>
      <c r="W3549" s="45">
        <v>22</v>
      </c>
      <c r="X3549" s="45">
        <v>22799</v>
      </c>
    </row>
    <row r="3550" spans="1:24" x14ac:dyDescent="0.25">
      <c r="A3550" s="58">
        <v>220260025753</v>
      </c>
      <c r="B3550" s="59" t="s">
        <v>485</v>
      </c>
      <c r="C3550" s="60">
        <v>46192</v>
      </c>
      <c r="D3550" s="58">
        <v>22026000868</v>
      </c>
      <c r="E3550" s="59" t="s">
        <v>1199</v>
      </c>
      <c r="F3550" s="61">
        <v>95.77</v>
      </c>
      <c r="G3550" s="59" t="s">
        <v>1403</v>
      </c>
      <c r="H3550" s="59" t="s">
        <v>4946</v>
      </c>
      <c r="I3550" s="62">
        <v>300</v>
      </c>
      <c r="J3550" s="59" t="s">
        <v>455</v>
      </c>
      <c r="K3550" s="59" t="s">
        <v>455</v>
      </c>
      <c r="L3550" s="59" t="s">
        <v>473</v>
      </c>
      <c r="M3550" s="59" t="s">
        <v>457</v>
      </c>
      <c r="N3550" s="59" t="s">
        <v>458</v>
      </c>
      <c r="O3550" s="65" t="s">
        <v>280</v>
      </c>
      <c r="P3550" s="65" t="s">
        <v>3366</v>
      </c>
      <c r="Q3550" s="45" t="s">
        <v>396</v>
      </c>
      <c r="R3550" s="32" t="s">
        <v>231</v>
      </c>
      <c r="S3550" s="45" t="s">
        <v>68</v>
      </c>
      <c r="T3550" s="42" t="str">
        <f>VLOOKUP(Tabla1[[#This Row],[AREA]],Hoja1!A:B,2,FALSE)</f>
        <v>02. Urbanismo y vivienda</v>
      </c>
      <c r="U3550" s="45" t="s">
        <v>197</v>
      </c>
      <c r="V3550" s="42" t="str">
        <f>VLOOKUP(Tabla1[[#This Row],[PROGRAMA]],Hoja1!A:B,2,FALSE)</f>
        <v>9332. Mantenimiento de edificios e instalaciones municipales</v>
      </c>
      <c r="W3550" s="45">
        <v>21</v>
      </c>
      <c r="X3550" s="45">
        <v>212</v>
      </c>
    </row>
    <row r="3551" spans="1:24" x14ac:dyDescent="0.25">
      <c r="A3551" s="58">
        <v>220260026975</v>
      </c>
      <c r="B3551" s="59" t="s">
        <v>451</v>
      </c>
      <c r="C3551" s="60">
        <v>46196</v>
      </c>
      <c r="D3551" s="58">
        <v>22026004577</v>
      </c>
      <c r="E3551" s="59" t="s">
        <v>4947</v>
      </c>
      <c r="F3551" s="61">
        <v>11167.09</v>
      </c>
      <c r="G3551" s="59" t="s">
        <v>3266</v>
      </c>
      <c r="H3551" s="59" t="s">
        <v>4948</v>
      </c>
      <c r="I3551" s="62">
        <v>220</v>
      </c>
      <c r="J3551" s="59" t="s">
        <v>455</v>
      </c>
      <c r="K3551" s="59" t="s">
        <v>455</v>
      </c>
      <c r="L3551" s="59" t="s">
        <v>473</v>
      </c>
      <c r="M3551" s="59" t="s">
        <v>467</v>
      </c>
      <c r="N3551" s="59" t="s">
        <v>468</v>
      </c>
      <c r="O3551" s="65" t="s">
        <v>281</v>
      </c>
      <c r="P3551" s="65" t="s">
        <v>3366</v>
      </c>
      <c r="Q3551" s="45" t="s">
        <v>397</v>
      </c>
      <c r="R3551" s="32" t="s">
        <v>232</v>
      </c>
      <c r="S3551" s="45" t="s">
        <v>75</v>
      </c>
      <c r="T3551" s="42" t="str">
        <f>VLOOKUP(Tabla1[[#This Row],[AREA]],Hoja1!A:B,2,FALSE)</f>
        <v>10. Personas mayores, familia y servicios sociales</v>
      </c>
      <c r="U3551" s="45" t="s">
        <v>132</v>
      </c>
      <c r="V3551" s="42" t="str">
        <f>VLOOKUP(Tabla1[[#This Row],[PROGRAMA]],Hoja1!A:B,2,FALSE)</f>
        <v>2312. Iniciativas sociales</v>
      </c>
      <c r="W3551" s="45">
        <v>62</v>
      </c>
      <c r="X3551" s="45">
        <v>625</v>
      </c>
    </row>
    <row r="3552" spans="1:24" x14ac:dyDescent="0.25">
      <c r="A3552" s="58">
        <v>220260025759</v>
      </c>
      <c r="B3552" s="59" t="s">
        <v>485</v>
      </c>
      <c r="C3552" s="60">
        <v>46192</v>
      </c>
      <c r="D3552" s="58">
        <v>22026000868</v>
      </c>
      <c r="E3552" s="59" t="s">
        <v>1199</v>
      </c>
      <c r="F3552" s="61">
        <v>77.91</v>
      </c>
      <c r="G3552" s="59" t="s">
        <v>2001</v>
      </c>
      <c r="H3552" s="59" t="s">
        <v>4949</v>
      </c>
      <c r="I3552" s="62">
        <v>300</v>
      </c>
      <c r="J3552" s="59" t="s">
        <v>455</v>
      </c>
      <c r="K3552" s="59" t="s">
        <v>455</v>
      </c>
      <c r="L3552" s="59" t="s">
        <v>473</v>
      </c>
      <c r="M3552" s="59" t="s">
        <v>457</v>
      </c>
      <c r="N3552" s="59" t="s">
        <v>458</v>
      </c>
      <c r="O3552" s="65" t="s">
        <v>280</v>
      </c>
      <c r="P3552" s="65" t="s">
        <v>3366</v>
      </c>
      <c r="Q3552" s="45" t="s">
        <v>396</v>
      </c>
      <c r="R3552" s="32" t="s">
        <v>231</v>
      </c>
      <c r="S3552" s="45" t="s">
        <v>68</v>
      </c>
      <c r="T3552" s="42" t="str">
        <f>VLOOKUP(Tabla1[[#This Row],[AREA]],Hoja1!A:B,2,FALSE)</f>
        <v>02. Urbanismo y vivienda</v>
      </c>
      <c r="U3552" s="45" t="s">
        <v>197</v>
      </c>
      <c r="V3552" s="42" t="str">
        <f>VLOOKUP(Tabla1[[#This Row],[PROGRAMA]],Hoja1!A:B,2,FALSE)</f>
        <v>9332. Mantenimiento de edificios e instalaciones municipales</v>
      </c>
      <c r="W3552" s="45">
        <v>21</v>
      </c>
      <c r="X3552" s="45">
        <v>212</v>
      </c>
    </row>
    <row r="3553" spans="1:24" x14ac:dyDescent="0.25">
      <c r="A3553" s="58">
        <v>220260025489</v>
      </c>
      <c r="B3553" s="59" t="s">
        <v>485</v>
      </c>
      <c r="C3553" s="60">
        <v>46191</v>
      </c>
      <c r="D3553" s="58">
        <v>22026000868</v>
      </c>
      <c r="E3553" s="59" t="s">
        <v>1199</v>
      </c>
      <c r="F3553" s="61">
        <v>76.989999999999995</v>
      </c>
      <c r="G3553" s="59" t="s">
        <v>1200</v>
      </c>
      <c r="H3553" s="59" t="s">
        <v>4950</v>
      </c>
      <c r="I3553" s="62">
        <v>300</v>
      </c>
      <c r="J3553" s="59" t="s">
        <v>455</v>
      </c>
      <c r="K3553" s="59" t="s">
        <v>455</v>
      </c>
      <c r="L3553" s="59" t="s">
        <v>473</v>
      </c>
      <c r="M3553" s="59" t="s">
        <v>457</v>
      </c>
      <c r="N3553" s="59" t="s">
        <v>458</v>
      </c>
      <c r="O3553" s="65" t="s">
        <v>280</v>
      </c>
      <c r="P3553" s="65" t="s">
        <v>3366</v>
      </c>
      <c r="Q3553" s="45" t="s">
        <v>396</v>
      </c>
      <c r="R3553" s="32" t="s">
        <v>231</v>
      </c>
      <c r="S3553" s="45" t="s">
        <v>68</v>
      </c>
      <c r="T3553" s="42" t="str">
        <f>VLOOKUP(Tabla1[[#This Row],[AREA]],Hoja1!A:B,2,FALSE)</f>
        <v>02. Urbanismo y vivienda</v>
      </c>
      <c r="U3553" s="45" t="s">
        <v>197</v>
      </c>
      <c r="V3553" s="42" t="str">
        <f>VLOOKUP(Tabla1[[#This Row],[PROGRAMA]],Hoja1!A:B,2,FALSE)</f>
        <v>9332. Mantenimiento de edificios e instalaciones municipales</v>
      </c>
      <c r="W3553" s="45">
        <v>21</v>
      </c>
      <c r="X3553" s="45">
        <v>212</v>
      </c>
    </row>
    <row r="3554" spans="1:24" x14ac:dyDescent="0.25">
      <c r="A3554" s="58">
        <v>220260025829</v>
      </c>
      <c r="B3554" s="59" t="s">
        <v>485</v>
      </c>
      <c r="C3554" s="60">
        <v>46192</v>
      </c>
      <c r="D3554" s="58">
        <v>22026000425</v>
      </c>
      <c r="E3554" s="59" t="s">
        <v>1690</v>
      </c>
      <c r="F3554" s="61">
        <v>2158.04</v>
      </c>
      <c r="G3554" s="59" t="s">
        <v>3269</v>
      </c>
      <c r="H3554" s="59" t="s">
        <v>4951</v>
      </c>
      <c r="I3554" s="62">
        <v>300</v>
      </c>
      <c r="J3554" s="59" t="s">
        <v>455</v>
      </c>
      <c r="K3554" s="59" t="s">
        <v>455</v>
      </c>
      <c r="L3554" s="59" t="s">
        <v>473</v>
      </c>
      <c r="M3554" s="59" t="s">
        <v>457</v>
      </c>
      <c r="N3554" s="59" t="s">
        <v>458</v>
      </c>
      <c r="O3554" s="65" t="s">
        <v>280</v>
      </c>
      <c r="P3554" s="65" t="s">
        <v>3366</v>
      </c>
      <c r="Q3554" s="45" t="s">
        <v>396</v>
      </c>
      <c r="R3554" s="32" t="s">
        <v>231</v>
      </c>
      <c r="S3554" s="45" t="s">
        <v>262</v>
      </c>
      <c r="T3554" s="42" t="str">
        <f>VLOOKUP(Tabla1[[#This Row],[AREA]],Hoja1!A:B,2,FALSE)</f>
        <v>11. Salud pública y seguridad ciudadana</v>
      </c>
      <c r="U3554" s="45" t="s">
        <v>121</v>
      </c>
      <c r="V3554" s="42" t="str">
        <f>VLOOKUP(Tabla1[[#This Row],[PROGRAMA]],Hoja1!A:B,2,FALSE)</f>
        <v>1631. Limpieza viaria</v>
      </c>
      <c r="W3554" s="45">
        <v>22</v>
      </c>
      <c r="X3554" s="45">
        <v>22110</v>
      </c>
    </row>
    <row r="3555" spans="1:24" x14ac:dyDescent="0.25">
      <c r="A3555" s="58">
        <v>220260025831</v>
      </c>
      <c r="B3555" s="59" t="s">
        <v>485</v>
      </c>
      <c r="C3555" s="60">
        <v>46192</v>
      </c>
      <c r="D3555" s="58">
        <v>22026000422</v>
      </c>
      <c r="E3555" s="59" t="s">
        <v>2707</v>
      </c>
      <c r="F3555" s="61">
        <v>2707.21</v>
      </c>
      <c r="G3555" s="59" t="s">
        <v>3269</v>
      </c>
      <c r="H3555" s="59" t="s">
        <v>2708</v>
      </c>
      <c r="I3555" s="62">
        <v>300</v>
      </c>
      <c r="J3555" s="59" t="s">
        <v>455</v>
      </c>
      <c r="K3555" s="59" t="s">
        <v>455</v>
      </c>
      <c r="L3555" s="59" t="s">
        <v>473</v>
      </c>
      <c r="M3555" s="59" t="s">
        <v>457</v>
      </c>
      <c r="N3555" s="59" t="s">
        <v>458</v>
      </c>
      <c r="O3555" s="65" t="s">
        <v>280</v>
      </c>
      <c r="P3555" s="65" t="s">
        <v>3366</v>
      </c>
      <c r="Q3555" s="45" t="s">
        <v>396</v>
      </c>
      <c r="R3555" s="32" t="s">
        <v>231</v>
      </c>
      <c r="S3555" s="45" t="s">
        <v>262</v>
      </c>
      <c r="T3555" s="42" t="str">
        <f>VLOOKUP(Tabla1[[#This Row],[AREA]],Hoja1!A:B,2,FALSE)</f>
        <v>11. Salud pública y seguridad ciudadana</v>
      </c>
      <c r="U3555" s="45" t="s">
        <v>118</v>
      </c>
      <c r="V3555" s="42" t="str">
        <f>VLOOKUP(Tabla1[[#This Row],[PROGRAMA]],Hoja1!A:B,2,FALSE)</f>
        <v>1621. Recogida de residuos</v>
      </c>
      <c r="W3555" s="45">
        <v>22</v>
      </c>
      <c r="X3555" s="45">
        <v>22199</v>
      </c>
    </row>
    <row r="3556" spans="1:24" x14ac:dyDescent="0.25">
      <c r="A3556" s="58">
        <v>220260025487</v>
      </c>
      <c r="B3556" s="59" t="s">
        <v>485</v>
      </c>
      <c r="C3556" s="60">
        <v>46191</v>
      </c>
      <c r="D3556" s="58">
        <v>22026002018</v>
      </c>
      <c r="E3556" s="59" t="s">
        <v>1155</v>
      </c>
      <c r="F3556" s="61">
        <v>63.92</v>
      </c>
      <c r="G3556" s="59" t="s">
        <v>1457</v>
      </c>
      <c r="H3556" s="59" t="s">
        <v>4952</v>
      </c>
      <c r="I3556" s="62">
        <v>300</v>
      </c>
      <c r="J3556" s="59" t="s">
        <v>455</v>
      </c>
      <c r="K3556" s="59" t="s">
        <v>455</v>
      </c>
      <c r="L3556" s="59" t="s">
        <v>473</v>
      </c>
      <c r="M3556" s="59" t="s">
        <v>457</v>
      </c>
      <c r="N3556" s="59" t="s">
        <v>458</v>
      </c>
      <c r="O3556" s="65" t="s">
        <v>280</v>
      </c>
      <c r="P3556" s="65" t="s">
        <v>3366</v>
      </c>
      <c r="Q3556" s="45" t="s">
        <v>396</v>
      </c>
      <c r="R3556" s="32" t="s">
        <v>231</v>
      </c>
      <c r="S3556" s="45" t="s">
        <v>75</v>
      </c>
      <c r="T3556" s="42" t="str">
        <f>VLOOKUP(Tabla1[[#This Row],[AREA]],Hoja1!A:B,2,FALSE)</f>
        <v>10. Personas mayores, familia y servicios sociales</v>
      </c>
      <c r="U3556" s="45" t="s">
        <v>135</v>
      </c>
      <c r="V3556" s="42" t="str">
        <f>VLOOKUP(Tabla1[[#This Row],[PROGRAMA]],Hoja1!A:B,2,FALSE)</f>
        <v>2314. Centro de programas juveniles</v>
      </c>
      <c r="W3556" s="45">
        <v>21</v>
      </c>
      <c r="X3556" s="45">
        <v>212</v>
      </c>
    </row>
    <row r="3557" spans="1:24" x14ac:dyDescent="0.25">
      <c r="A3557" s="58">
        <v>220260025745</v>
      </c>
      <c r="B3557" s="59" t="s">
        <v>485</v>
      </c>
      <c r="C3557" s="60">
        <v>46192</v>
      </c>
      <c r="D3557" s="58">
        <v>22026000868</v>
      </c>
      <c r="E3557" s="59" t="s">
        <v>1199</v>
      </c>
      <c r="F3557" s="61">
        <v>63.13</v>
      </c>
      <c r="G3557" s="59" t="s">
        <v>1200</v>
      </c>
      <c r="H3557" s="59" t="s">
        <v>4953</v>
      </c>
      <c r="I3557" s="62">
        <v>300</v>
      </c>
      <c r="J3557" s="59" t="s">
        <v>455</v>
      </c>
      <c r="K3557" s="59" t="s">
        <v>455</v>
      </c>
      <c r="L3557" s="59" t="s">
        <v>473</v>
      </c>
      <c r="M3557" s="59" t="s">
        <v>457</v>
      </c>
      <c r="N3557" s="59" t="s">
        <v>458</v>
      </c>
      <c r="O3557" s="65" t="s">
        <v>280</v>
      </c>
      <c r="P3557" s="65" t="s">
        <v>3366</v>
      </c>
      <c r="Q3557" s="45" t="s">
        <v>396</v>
      </c>
      <c r="R3557" s="32" t="s">
        <v>231</v>
      </c>
      <c r="S3557" s="45" t="s">
        <v>68</v>
      </c>
      <c r="T3557" s="42" t="str">
        <f>VLOOKUP(Tabla1[[#This Row],[AREA]],Hoja1!A:B,2,FALSE)</f>
        <v>02. Urbanismo y vivienda</v>
      </c>
      <c r="U3557" s="45" t="s">
        <v>197</v>
      </c>
      <c r="V3557" s="42" t="str">
        <f>VLOOKUP(Tabla1[[#This Row],[PROGRAMA]],Hoja1!A:B,2,FALSE)</f>
        <v>9332. Mantenimiento de edificios e instalaciones municipales</v>
      </c>
      <c r="W3557" s="45">
        <v>21</v>
      </c>
      <c r="X3557" s="45">
        <v>212</v>
      </c>
    </row>
    <row r="3558" spans="1:24" x14ac:dyDescent="0.25">
      <c r="A3558" s="58">
        <v>220260027495</v>
      </c>
      <c r="B3558" s="59" t="s">
        <v>485</v>
      </c>
      <c r="C3558" s="60">
        <v>46197</v>
      </c>
      <c r="D3558" s="58">
        <v>22026000436</v>
      </c>
      <c r="E3558" s="59" t="s">
        <v>535</v>
      </c>
      <c r="F3558" s="61">
        <v>61.78</v>
      </c>
      <c r="G3558" s="59" t="s">
        <v>2001</v>
      </c>
      <c r="H3558" s="59" t="s">
        <v>4954</v>
      </c>
      <c r="I3558" s="62">
        <v>300</v>
      </c>
      <c r="J3558" s="59" t="s">
        <v>455</v>
      </c>
      <c r="K3558" s="59" t="s">
        <v>455</v>
      </c>
      <c r="L3558" s="59" t="s">
        <v>473</v>
      </c>
      <c r="M3558" s="59" t="s">
        <v>457</v>
      </c>
      <c r="N3558" s="59" t="s">
        <v>458</v>
      </c>
      <c r="O3558" s="65" t="s">
        <v>280</v>
      </c>
      <c r="P3558" s="65" t="s">
        <v>3366</v>
      </c>
      <c r="Q3558" s="45" t="s">
        <v>396</v>
      </c>
      <c r="R3558" s="32" t="s">
        <v>231</v>
      </c>
      <c r="S3558" s="45" t="s">
        <v>69</v>
      </c>
      <c r="T3558" s="42" t="str">
        <f>VLOOKUP(Tabla1[[#This Row],[AREA]],Hoja1!A:B,2,FALSE)</f>
        <v>03. Participación ciudadana y deportes</v>
      </c>
      <c r="U3558" s="45" t="s">
        <v>192</v>
      </c>
      <c r="V3558" s="42" t="str">
        <f>VLOOKUP(Tabla1[[#This Row],[PROGRAMA]],Hoja1!A:B,2,FALSE)</f>
        <v>9241. Participación ciudadana</v>
      </c>
      <c r="W3558" s="45">
        <v>21</v>
      </c>
      <c r="X3558" s="45">
        <v>212</v>
      </c>
    </row>
    <row r="3559" spans="1:24" x14ac:dyDescent="0.25">
      <c r="A3559" s="58">
        <v>220260025747</v>
      </c>
      <c r="B3559" s="59" t="s">
        <v>485</v>
      </c>
      <c r="C3559" s="60">
        <v>46192</v>
      </c>
      <c r="D3559" s="58">
        <v>22026000868</v>
      </c>
      <c r="E3559" s="59" t="s">
        <v>1199</v>
      </c>
      <c r="F3559" s="61">
        <v>52.38</v>
      </c>
      <c r="G3559" s="59" t="s">
        <v>887</v>
      </c>
      <c r="H3559" s="59" t="s">
        <v>4277</v>
      </c>
      <c r="I3559" s="62">
        <v>300</v>
      </c>
      <c r="J3559" s="59" t="s">
        <v>455</v>
      </c>
      <c r="K3559" s="59" t="s">
        <v>455</v>
      </c>
      <c r="L3559" s="59" t="s">
        <v>473</v>
      </c>
      <c r="M3559" s="59" t="s">
        <v>457</v>
      </c>
      <c r="N3559" s="59" t="s">
        <v>458</v>
      </c>
      <c r="O3559" s="65" t="s">
        <v>280</v>
      </c>
      <c r="P3559" s="65" t="s">
        <v>3366</v>
      </c>
      <c r="Q3559" s="45" t="s">
        <v>396</v>
      </c>
      <c r="R3559" s="32" t="s">
        <v>231</v>
      </c>
      <c r="S3559" s="45" t="s">
        <v>68</v>
      </c>
      <c r="T3559" s="42" t="str">
        <f>VLOOKUP(Tabla1[[#This Row],[AREA]],Hoja1!A:B,2,FALSE)</f>
        <v>02. Urbanismo y vivienda</v>
      </c>
      <c r="U3559" s="45" t="s">
        <v>197</v>
      </c>
      <c r="V3559" s="42" t="str">
        <f>VLOOKUP(Tabla1[[#This Row],[PROGRAMA]],Hoja1!A:B,2,FALSE)</f>
        <v>9332. Mantenimiento de edificios e instalaciones municipales</v>
      </c>
      <c r="W3559" s="45">
        <v>21</v>
      </c>
      <c r="X3559" s="45">
        <v>212</v>
      </c>
    </row>
    <row r="3560" spans="1:24" x14ac:dyDescent="0.25">
      <c r="A3560" s="58">
        <v>220260025765</v>
      </c>
      <c r="B3560" s="59" t="s">
        <v>485</v>
      </c>
      <c r="C3560" s="60">
        <v>46192</v>
      </c>
      <c r="D3560" s="58">
        <v>22026001173</v>
      </c>
      <c r="E3560" s="59" t="s">
        <v>2480</v>
      </c>
      <c r="F3560" s="61">
        <v>238.37</v>
      </c>
      <c r="G3560" s="59" t="s">
        <v>335</v>
      </c>
      <c r="H3560" s="59" t="s">
        <v>4955</v>
      </c>
      <c r="I3560" s="62">
        <v>300</v>
      </c>
      <c r="J3560" s="59" t="s">
        <v>455</v>
      </c>
      <c r="K3560" s="59" t="s">
        <v>455</v>
      </c>
      <c r="L3560" s="59" t="s">
        <v>456</v>
      </c>
      <c r="M3560" s="59" t="s">
        <v>457</v>
      </c>
      <c r="N3560" s="59" t="s">
        <v>458</v>
      </c>
      <c r="O3560" s="65" t="s">
        <v>280</v>
      </c>
      <c r="P3560" s="65" t="s">
        <v>3366</v>
      </c>
      <c r="Q3560" s="45" t="s">
        <v>396</v>
      </c>
      <c r="R3560" s="32" t="s">
        <v>231</v>
      </c>
      <c r="S3560" s="45" t="s">
        <v>72</v>
      </c>
      <c r="T3560" s="42" t="str">
        <f>VLOOKUP(Tabla1[[#This Row],[AREA]],Hoja1!A:B,2,FALSE)</f>
        <v>07. Medio ambiente</v>
      </c>
      <c r="U3560" s="45" t="s">
        <v>126</v>
      </c>
      <c r="V3560" s="42" t="str">
        <f>VLOOKUP(Tabla1[[#This Row],[PROGRAMA]],Hoja1!A:B,2,FALSE)</f>
        <v>1711. Parques y jardines</v>
      </c>
      <c r="W3560" s="45">
        <v>21</v>
      </c>
      <c r="X3560" s="45">
        <v>213</v>
      </c>
    </row>
    <row r="3561" spans="1:24" x14ac:dyDescent="0.25">
      <c r="A3561" s="58">
        <v>220260025493</v>
      </c>
      <c r="B3561" s="59" t="s">
        <v>485</v>
      </c>
      <c r="C3561" s="60">
        <v>46191</v>
      </c>
      <c r="D3561" s="58">
        <v>22026000868</v>
      </c>
      <c r="E3561" s="59" t="s">
        <v>1199</v>
      </c>
      <c r="F3561" s="61">
        <v>50.09</v>
      </c>
      <c r="G3561" s="59" t="s">
        <v>2335</v>
      </c>
      <c r="H3561" s="59" t="s">
        <v>4956</v>
      </c>
      <c r="I3561" s="62">
        <v>300</v>
      </c>
      <c r="J3561" s="59" t="s">
        <v>455</v>
      </c>
      <c r="K3561" s="59" t="s">
        <v>455</v>
      </c>
      <c r="L3561" s="59" t="s">
        <v>473</v>
      </c>
      <c r="M3561" s="59" t="s">
        <v>457</v>
      </c>
      <c r="N3561" s="59" t="s">
        <v>458</v>
      </c>
      <c r="O3561" s="65" t="s">
        <v>280</v>
      </c>
      <c r="P3561" s="65" t="s">
        <v>3366</v>
      </c>
      <c r="Q3561" s="45" t="s">
        <v>396</v>
      </c>
      <c r="R3561" s="32" t="s">
        <v>231</v>
      </c>
      <c r="S3561" s="45" t="s">
        <v>68</v>
      </c>
      <c r="T3561" s="42" t="str">
        <f>VLOOKUP(Tabla1[[#This Row],[AREA]],Hoja1!A:B,2,FALSE)</f>
        <v>02. Urbanismo y vivienda</v>
      </c>
      <c r="U3561" s="45" t="s">
        <v>197</v>
      </c>
      <c r="V3561" s="42" t="str">
        <f>VLOOKUP(Tabla1[[#This Row],[PROGRAMA]],Hoja1!A:B,2,FALSE)</f>
        <v>9332. Mantenimiento de edificios e instalaciones municipales</v>
      </c>
      <c r="W3561" s="45">
        <v>21</v>
      </c>
      <c r="X3561" s="45">
        <v>212</v>
      </c>
    </row>
    <row r="3562" spans="1:24" x14ac:dyDescent="0.25">
      <c r="A3562" s="58">
        <v>220260027441</v>
      </c>
      <c r="B3562" s="59" t="s">
        <v>485</v>
      </c>
      <c r="C3562" s="60">
        <v>46197</v>
      </c>
      <c r="D3562" s="58">
        <v>22026001284</v>
      </c>
      <c r="E3562" s="59" t="s">
        <v>509</v>
      </c>
      <c r="F3562" s="61">
        <v>379.03</v>
      </c>
      <c r="G3562" s="59" t="s">
        <v>18</v>
      </c>
      <c r="H3562" s="59" t="s">
        <v>4957</v>
      </c>
      <c r="I3562" s="62">
        <v>300</v>
      </c>
      <c r="J3562" s="59" t="s">
        <v>455</v>
      </c>
      <c r="K3562" s="59" t="s">
        <v>455</v>
      </c>
      <c r="L3562" s="59" t="s">
        <v>473</v>
      </c>
      <c r="M3562" s="59" t="s">
        <v>457</v>
      </c>
      <c r="N3562" s="59" t="s">
        <v>458</v>
      </c>
      <c r="O3562" s="65" t="s">
        <v>280</v>
      </c>
      <c r="P3562" s="65" t="s">
        <v>3366</v>
      </c>
      <c r="Q3562" s="45" t="s">
        <v>396</v>
      </c>
      <c r="R3562" s="32" t="s">
        <v>231</v>
      </c>
      <c r="S3562" s="45" t="s">
        <v>75</v>
      </c>
      <c r="T3562" s="42" t="str">
        <f>VLOOKUP(Tabla1[[#This Row],[AREA]],Hoja1!A:B,2,FALSE)</f>
        <v>10. Personas mayores, familia y servicios sociales</v>
      </c>
      <c r="U3562" s="45" t="s">
        <v>132</v>
      </c>
      <c r="V3562" s="42" t="str">
        <f>VLOOKUP(Tabla1[[#This Row],[PROGRAMA]],Hoja1!A:B,2,FALSE)</f>
        <v>2312. Iniciativas sociales</v>
      </c>
      <c r="W3562" s="45">
        <v>21</v>
      </c>
      <c r="X3562" s="45">
        <v>212</v>
      </c>
    </row>
    <row r="3563" spans="1:24" x14ac:dyDescent="0.25">
      <c r="A3563" s="58">
        <v>220260027509</v>
      </c>
      <c r="B3563" s="59" t="s">
        <v>485</v>
      </c>
      <c r="C3563" s="60">
        <v>46197</v>
      </c>
      <c r="D3563" s="58">
        <v>22026000422</v>
      </c>
      <c r="E3563" s="59" t="s">
        <v>2707</v>
      </c>
      <c r="F3563" s="61">
        <v>1438.93</v>
      </c>
      <c r="G3563" s="59" t="s">
        <v>18</v>
      </c>
      <c r="H3563" s="59" t="s">
        <v>2708</v>
      </c>
      <c r="I3563" s="62">
        <v>300</v>
      </c>
      <c r="J3563" s="59" t="s">
        <v>455</v>
      </c>
      <c r="K3563" s="59" t="s">
        <v>455</v>
      </c>
      <c r="L3563" s="59" t="s">
        <v>473</v>
      </c>
      <c r="M3563" s="59" t="s">
        <v>457</v>
      </c>
      <c r="N3563" s="59" t="s">
        <v>458</v>
      </c>
      <c r="O3563" s="65" t="s">
        <v>280</v>
      </c>
      <c r="P3563" s="65" t="s">
        <v>3366</v>
      </c>
      <c r="Q3563" s="45" t="s">
        <v>396</v>
      </c>
      <c r="R3563" s="32" t="s">
        <v>231</v>
      </c>
      <c r="S3563" s="45" t="s">
        <v>262</v>
      </c>
      <c r="T3563" s="42" t="str">
        <f>VLOOKUP(Tabla1[[#This Row],[AREA]],Hoja1!A:B,2,FALSE)</f>
        <v>11. Salud pública y seguridad ciudadana</v>
      </c>
      <c r="U3563" s="45" t="s">
        <v>118</v>
      </c>
      <c r="V3563" s="42" t="str">
        <f>VLOOKUP(Tabla1[[#This Row],[PROGRAMA]],Hoja1!A:B,2,FALSE)</f>
        <v>1621. Recogida de residuos</v>
      </c>
      <c r="W3563" s="45">
        <v>22</v>
      </c>
      <c r="X3563" s="45">
        <v>22199</v>
      </c>
    </row>
    <row r="3564" spans="1:24" x14ac:dyDescent="0.25">
      <c r="A3564" s="58">
        <v>220260026495</v>
      </c>
      <c r="B3564" s="59" t="s">
        <v>451</v>
      </c>
      <c r="C3564" s="60">
        <v>46196</v>
      </c>
      <c r="D3564" s="58">
        <v>22026004687</v>
      </c>
      <c r="E3564" s="59" t="s">
        <v>1042</v>
      </c>
      <c r="F3564" s="61">
        <v>48</v>
      </c>
      <c r="G3564" s="59" t="s">
        <v>4031</v>
      </c>
      <c r="H3564" s="59" t="s">
        <v>4958</v>
      </c>
      <c r="I3564" s="62">
        <v>220</v>
      </c>
      <c r="J3564" s="59" t="s">
        <v>4033</v>
      </c>
      <c r="K3564" s="59" t="s">
        <v>455</v>
      </c>
      <c r="L3564" s="59" t="s">
        <v>473</v>
      </c>
      <c r="M3564" s="59" t="s">
        <v>467</v>
      </c>
      <c r="N3564" s="59" t="s">
        <v>468</v>
      </c>
      <c r="O3564" s="65" t="s">
        <v>281</v>
      </c>
      <c r="P3564" s="65" t="s">
        <v>3366</v>
      </c>
      <c r="Q3564" s="45" t="s">
        <v>396</v>
      </c>
      <c r="R3564" s="32" t="s">
        <v>231</v>
      </c>
      <c r="S3564" s="45" t="s">
        <v>66</v>
      </c>
      <c r="T3564" s="42" t="str">
        <f>VLOOKUP(Tabla1[[#This Row],[AREA]],Hoja1!A:B,2,FALSE)</f>
        <v>01. Alcaldía</v>
      </c>
      <c r="U3564" s="45" t="s">
        <v>188</v>
      </c>
      <c r="V3564" s="42" t="str">
        <f>VLOOKUP(Tabla1[[#This Row],[PROGRAMA]],Hoja1!A:B,2,FALSE)</f>
        <v>9206. Archivo municipal</v>
      </c>
      <c r="W3564" s="45">
        <v>22</v>
      </c>
      <c r="X3564" s="45">
        <v>22001</v>
      </c>
    </row>
    <row r="3565" spans="1:24" x14ac:dyDescent="0.25">
      <c r="A3565" s="58">
        <v>220260025501</v>
      </c>
      <c r="B3565" s="59" t="s">
        <v>485</v>
      </c>
      <c r="C3565" s="60">
        <v>46191</v>
      </c>
      <c r="D3565" s="58">
        <v>22026000868</v>
      </c>
      <c r="E3565" s="59" t="s">
        <v>1199</v>
      </c>
      <c r="F3565" s="61">
        <v>45.83</v>
      </c>
      <c r="G3565" s="59" t="s">
        <v>57</v>
      </c>
      <c r="H3565" s="59" t="s">
        <v>4959</v>
      </c>
      <c r="I3565" s="62">
        <v>300</v>
      </c>
      <c r="J3565" s="59" t="s">
        <v>455</v>
      </c>
      <c r="K3565" s="59" t="s">
        <v>455</v>
      </c>
      <c r="L3565" s="59" t="s">
        <v>473</v>
      </c>
      <c r="M3565" s="59" t="s">
        <v>457</v>
      </c>
      <c r="N3565" s="59" t="s">
        <v>458</v>
      </c>
      <c r="O3565" s="65" t="s">
        <v>280</v>
      </c>
      <c r="P3565" s="65" t="s">
        <v>3366</v>
      </c>
      <c r="Q3565" s="45" t="s">
        <v>396</v>
      </c>
      <c r="R3565" s="32" t="s">
        <v>231</v>
      </c>
      <c r="S3565" s="45" t="s">
        <v>68</v>
      </c>
      <c r="T3565" s="42" t="str">
        <f>VLOOKUP(Tabla1[[#This Row],[AREA]],Hoja1!A:B,2,FALSE)</f>
        <v>02. Urbanismo y vivienda</v>
      </c>
      <c r="U3565" s="45" t="s">
        <v>197</v>
      </c>
      <c r="V3565" s="42" t="str">
        <f>VLOOKUP(Tabla1[[#This Row],[PROGRAMA]],Hoja1!A:B,2,FALSE)</f>
        <v>9332. Mantenimiento de edificios e instalaciones municipales</v>
      </c>
      <c r="W3565" s="45">
        <v>21</v>
      </c>
      <c r="X3565" s="45">
        <v>212</v>
      </c>
    </row>
    <row r="3566" spans="1:24" x14ac:dyDescent="0.25">
      <c r="A3566" s="58">
        <v>220260025483</v>
      </c>
      <c r="B3566" s="59" t="s">
        <v>485</v>
      </c>
      <c r="C3566" s="60">
        <v>46191</v>
      </c>
      <c r="D3566" s="58">
        <v>22026002018</v>
      </c>
      <c r="E3566" s="59" t="s">
        <v>1155</v>
      </c>
      <c r="F3566" s="61">
        <v>24.78</v>
      </c>
      <c r="G3566" s="59" t="s">
        <v>1457</v>
      </c>
      <c r="H3566" s="59" t="s">
        <v>4960</v>
      </c>
      <c r="I3566" s="62">
        <v>300</v>
      </c>
      <c r="J3566" s="59" t="s">
        <v>455</v>
      </c>
      <c r="K3566" s="59" t="s">
        <v>455</v>
      </c>
      <c r="L3566" s="59" t="s">
        <v>473</v>
      </c>
      <c r="M3566" s="59" t="s">
        <v>457</v>
      </c>
      <c r="N3566" s="59" t="s">
        <v>458</v>
      </c>
      <c r="O3566" s="65" t="s">
        <v>280</v>
      </c>
      <c r="P3566" s="65" t="s">
        <v>3366</v>
      </c>
      <c r="Q3566" s="45" t="s">
        <v>396</v>
      </c>
      <c r="R3566" s="32" t="s">
        <v>231</v>
      </c>
      <c r="S3566" s="45" t="s">
        <v>75</v>
      </c>
      <c r="T3566" s="42" t="str">
        <f>VLOOKUP(Tabla1[[#This Row],[AREA]],Hoja1!A:B,2,FALSE)</f>
        <v>10. Personas mayores, familia y servicios sociales</v>
      </c>
      <c r="U3566" s="45" t="s">
        <v>135</v>
      </c>
      <c r="V3566" s="42" t="str">
        <f>VLOOKUP(Tabla1[[#This Row],[PROGRAMA]],Hoja1!A:B,2,FALSE)</f>
        <v>2314. Centro de programas juveniles</v>
      </c>
      <c r="W3566" s="45">
        <v>21</v>
      </c>
      <c r="X3566" s="45">
        <v>212</v>
      </c>
    </row>
    <row r="3567" spans="1:24" x14ac:dyDescent="0.25">
      <c r="A3567" s="58">
        <v>220260025567</v>
      </c>
      <c r="B3567" s="59" t="s">
        <v>485</v>
      </c>
      <c r="C3567" s="60">
        <v>46191</v>
      </c>
      <c r="D3567" s="58">
        <v>22026000459</v>
      </c>
      <c r="E3567" s="59" t="s">
        <v>3300</v>
      </c>
      <c r="F3567" s="61">
        <v>21.78</v>
      </c>
      <c r="G3567" s="59" t="s">
        <v>3298</v>
      </c>
      <c r="H3567" s="59" t="s">
        <v>4961</v>
      </c>
      <c r="I3567" s="62">
        <v>300</v>
      </c>
      <c r="J3567" s="59" t="s">
        <v>455</v>
      </c>
      <c r="K3567" s="59" t="s">
        <v>455</v>
      </c>
      <c r="L3567" s="59" t="s">
        <v>456</v>
      </c>
      <c r="M3567" s="59" t="s">
        <v>457</v>
      </c>
      <c r="N3567" s="59" t="s">
        <v>458</v>
      </c>
      <c r="O3567" s="65" t="s">
        <v>280</v>
      </c>
      <c r="P3567" s="65" t="s">
        <v>3366</v>
      </c>
      <c r="Q3567" s="45" t="s">
        <v>396</v>
      </c>
      <c r="R3567" s="32" t="s">
        <v>231</v>
      </c>
      <c r="S3567" s="45" t="s">
        <v>66</v>
      </c>
      <c r="T3567" s="42" t="str">
        <f>VLOOKUP(Tabla1[[#This Row],[AREA]],Hoja1!A:B,2,FALSE)</f>
        <v>01. Alcaldía</v>
      </c>
      <c r="U3567" s="45" t="s">
        <v>185</v>
      </c>
      <c r="V3567" s="42" t="str">
        <f>VLOOKUP(Tabla1[[#This Row],[PROGRAMA]],Hoja1!A:B,2,FALSE)</f>
        <v>9203. Unidad de régimen interior</v>
      </c>
      <c r="W3567" s="45">
        <v>21</v>
      </c>
      <c r="X3567" s="45">
        <v>214</v>
      </c>
    </row>
    <row r="3568" spans="1:24" x14ac:dyDescent="0.25">
      <c r="A3568" s="58">
        <v>220260026456</v>
      </c>
      <c r="B3568" s="59" t="s">
        <v>451</v>
      </c>
      <c r="C3568" s="60">
        <v>46195</v>
      </c>
      <c r="D3568" s="58">
        <v>22026004352</v>
      </c>
      <c r="E3568" s="59" t="s">
        <v>480</v>
      </c>
      <c r="F3568" s="61">
        <v>18.149999999999999</v>
      </c>
      <c r="G3568" s="59" t="s">
        <v>50</v>
      </c>
      <c r="H3568" s="59" t="s">
        <v>4962</v>
      </c>
      <c r="I3568" s="62">
        <v>220</v>
      </c>
      <c r="J3568" s="59" t="s">
        <v>455</v>
      </c>
      <c r="K3568" s="59" t="s">
        <v>455</v>
      </c>
      <c r="L3568" s="59" t="s">
        <v>456</v>
      </c>
      <c r="M3568" s="59" t="s">
        <v>467</v>
      </c>
      <c r="N3568" s="59" t="s">
        <v>468</v>
      </c>
      <c r="O3568" s="65" t="s">
        <v>281</v>
      </c>
      <c r="P3568" s="65" t="s">
        <v>3366</v>
      </c>
      <c r="Q3568" s="45" t="s">
        <v>396</v>
      </c>
      <c r="R3568" s="32" t="s">
        <v>231</v>
      </c>
      <c r="S3568" s="45" t="s">
        <v>72</v>
      </c>
      <c r="T3568" s="42" t="str">
        <f>VLOOKUP(Tabla1[[#This Row],[AREA]],Hoja1!A:B,2,FALSE)</f>
        <v>07. Medio ambiente</v>
      </c>
      <c r="U3568" s="45" t="s">
        <v>128</v>
      </c>
      <c r="V3568" s="42" t="str">
        <f>VLOOKUP(Tabla1[[#This Row],[PROGRAMA]],Hoja1!A:B,2,FALSE)</f>
        <v>1721. Protección del medio ambiente</v>
      </c>
      <c r="W3568" s="45">
        <v>20</v>
      </c>
      <c r="X3568" s="45">
        <v>203</v>
      </c>
    </row>
    <row r="3569" spans="1:24" x14ac:dyDescent="0.25">
      <c r="A3569" s="58">
        <v>220260025481</v>
      </c>
      <c r="B3569" s="59" t="s">
        <v>485</v>
      </c>
      <c r="C3569" s="60">
        <v>46191</v>
      </c>
      <c r="D3569" s="58">
        <v>22026002018</v>
      </c>
      <c r="E3569" s="59" t="s">
        <v>1155</v>
      </c>
      <c r="F3569" s="61">
        <v>8.4700000000000006</v>
      </c>
      <c r="G3569" s="59" t="s">
        <v>1200</v>
      </c>
      <c r="H3569" s="59" t="s">
        <v>4963</v>
      </c>
      <c r="I3569" s="62">
        <v>300</v>
      </c>
      <c r="J3569" s="59" t="s">
        <v>455</v>
      </c>
      <c r="K3569" s="59" t="s">
        <v>455</v>
      </c>
      <c r="L3569" s="59" t="s">
        <v>473</v>
      </c>
      <c r="M3569" s="59" t="s">
        <v>457</v>
      </c>
      <c r="N3569" s="59" t="s">
        <v>458</v>
      </c>
      <c r="O3569" s="65" t="s">
        <v>280</v>
      </c>
      <c r="P3569" s="65" t="s">
        <v>3366</v>
      </c>
      <c r="Q3569" s="45" t="s">
        <v>396</v>
      </c>
      <c r="R3569" s="32" t="s">
        <v>231</v>
      </c>
      <c r="S3569" s="45" t="s">
        <v>75</v>
      </c>
      <c r="T3569" s="42" t="str">
        <f>VLOOKUP(Tabla1[[#This Row],[AREA]],Hoja1!A:B,2,FALSE)</f>
        <v>10. Personas mayores, familia y servicios sociales</v>
      </c>
      <c r="U3569" s="45" t="s">
        <v>135</v>
      </c>
      <c r="V3569" s="42" t="str">
        <f>VLOOKUP(Tabla1[[#This Row],[PROGRAMA]],Hoja1!A:B,2,FALSE)</f>
        <v>2314. Centro de programas juveniles</v>
      </c>
      <c r="W3569" s="45">
        <v>21</v>
      </c>
      <c r="X3569" s="45">
        <v>212</v>
      </c>
    </row>
    <row r="3570" spans="1:24" x14ac:dyDescent="0.25">
      <c r="A3570" s="58">
        <v>220260025857</v>
      </c>
      <c r="B3570" s="59" t="s">
        <v>485</v>
      </c>
      <c r="C3570" s="60">
        <v>46192</v>
      </c>
      <c r="D3570" s="58">
        <v>22026002240</v>
      </c>
      <c r="E3570" s="59" t="s">
        <v>2611</v>
      </c>
      <c r="F3570" s="61">
        <v>253.24</v>
      </c>
      <c r="G3570" s="59" t="s">
        <v>2244</v>
      </c>
      <c r="H3570" s="59" t="s">
        <v>4964</v>
      </c>
      <c r="I3570" s="62">
        <v>300</v>
      </c>
      <c r="J3570" s="59" t="s">
        <v>455</v>
      </c>
      <c r="K3570" s="59" t="s">
        <v>455</v>
      </c>
      <c r="L3570" s="59" t="s">
        <v>456</v>
      </c>
      <c r="M3570" s="59" t="s">
        <v>457</v>
      </c>
      <c r="N3570" s="59" t="s">
        <v>458</v>
      </c>
      <c r="O3570" s="65" t="s">
        <v>280</v>
      </c>
      <c r="P3570" s="65" t="s">
        <v>3366</v>
      </c>
      <c r="Q3570" s="45" t="s">
        <v>396</v>
      </c>
      <c r="R3570" s="32" t="s">
        <v>231</v>
      </c>
      <c r="S3570" s="45" t="s">
        <v>262</v>
      </c>
      <c r="T3570" s="42" t="str">
        <f>VLOOKUP(Tabla1[[#This Row],[AREA]],Hoja1!A:B,2,FALSE)</f>
        <v>11. Salud pública y seguridad ciudadana</v>
      </c>
      <c r="U3570" s="45" t="s">
        <v>106</v>
      </c>
      <c r="V3570" s="42" t="str">
        <f>VLOOKUP(Tabla1[[#This Row],[PROGRAMA]],Hoja1!A:B,2,FALSE)</f>
        <v>1321. Policía municipal</v>
      </c>
      <c r="W3570" s="45">
        <v>21</v>
      </c>
      <c r="X3570" s="45">
        <v>214</v>
      </c>
    </row>
    <row r="3571" spans="1:24" x14ac:dyDescent="0.25">
      <c r="A3571" s="58">
        <v>220260025859</v>
      </c>
      <c r="B3571" s="59" t="s">
        <v>485</v>
      </c>
      <c r="C3571" s="60">
        <v>46192</v>
      </c>
      <c r="D3571" s="58">
        <v>22026002240</v>
      </c>
      <c r="E3571" s="59" t="s">
        <v>2611</v>
      </c>
      <c r="F3571" s="61">
        <v>840.47</v>
      </c>
      <c r="G3571" s="59" t="s">
        <v>2244</v>
      </c>
      <c r="H3571" s="59" t="s">
        <v>4965</v>
      </c>
      <c r="I3571" s="62">
        <v>300</v>
      </c>
      <c r="J3571" s="59" t="s">
        <v>455</v>
      </c>
      <c r="K3571" s="59" t="s">
        <v>455</v>
      </c>
      <c r="L3571" s="59" t="s">
        <v>456</v>
      </c>
      <c r="M3571" s="59" t="s">
        <v>457</v>
      </c>
      <c r="N3571" s="59" t="s">
        <v>458</v>
      </c>
      <c r="O3571" s="65" t="s">
        <v>280</v>
      </c>
      <c r="P3571" s="65" t="s">
        <v>3366</v>
      </c>
      <c r="Q3571" s="45" t="s">
        <v>396</v>
      </c>
      <c r="R3571" s="32" t="s">
        <v>231</v>
      </c>
      <c r="S3571" s="45" t="s">
        <v>262</v>
      </c>
      <c r="T3571" s="42" t="str">
        <f>VLOOKUP(Tabla1[[#This Row],[AREA]],Hoja1!A:B,2,FALSE)</f>
        <v>11. Salud pública y seguridad ciudadana</v>
      </c>
      <c r="U3571" s="45" t="s">
        <v>106</v>
      </c>
      <c r="V3571" s="42" t="str">
        <f>VLOOKUP(Tabla1[[#This Row],[PROGRAMA]],Hoja1!A:B,2,FALSE)</f>
        <v>1321. Policía municipal</v>
      </c>
      <c r="W3571" s="45">
        <v>21</v>
      </c>
      <c r="X3571" s="45">
        <v>214</v>
      </c>
    </row>
    <row r="3572" spans="1:24" x14ac:dyDescent="0.25">
      <c r="A3572" s="58">
        <v>220260026492</v>
      </c>
      <c r="B3572" s="59" t="s">
        <v>451</v>
      </c>
      <c r="C3572" s="60">
        <v>46196</v>
      </c>
      <c r="D3572" s="58">
        <v>22026004603</v>
      </c>
      <c r="E3572" s="59" t="s">
        <v>2243</v>
      </c>
      <c r="F3572" s="61">
        <v>21.78</v>
      </c>
      <c r="G3572" s="59" t="s">
        <v>2244</v>
      </c>
      <c r="H3572" s="59" t="s">
        <v>4966</v>
      </c>
      <c r="I3572" s="62">
        <v>220</v>
      </c>
      <c r="J3572" s="59" t="s">
        <v>455</v>
      </c>
      <c r="K3572" s="59" t="s">
        <v>455</v>
      </c>
      <c r="L3572" s="59" t="s">
        <v>456</v>
      </c>
      <c r="M3572" s="59" t="s">
        <v>457</v>
      </c>
      <c r="N3572" s="59" t="s">
        <v>458</v>
      </c>
      <c r="O3572" s="65" t="s">
        <v>280</v>
      </c>
      <c r="P3572" s="65" t="s">
        <v>3366</v>
      </c>
      <c r="Q3572" s="45" t="s">
        <v>396</v>
      </c>
      <c r="R3572" s="32" t="s">
        <v>231</v>
      </c>
      <c r="S3572" s="45" t="s">
        <v>66</v>
      </c>
      <c r="T3572" s="42" t="str">
        <f>VLOOKUP(Tabla1[[#This Row],[AREA]],Hoja1!A:B,2,FALSE)</f>
        <v>01. Alcaldía</v>
      </c>
      <c r="U3572" s="45" t="s">
        <v>265</v>
      </c>
      <c r="V3572" s="42" t="str">
        <f>VLOOKUP(Tabla1[[#This Row],[PROGRAMA]],Hoja1!A:B,2,FALSE)</f>
        <v>4331. Desarrollo empresarial</v>
      </c>
      <c r="W3572" s="45">
        <v>21</v>
      </c>
      <c r="X3572" s="45">
        <v>214</v>
      </c>
    </row>
    <row r="3573" spans="1:24" x14ac:dyDescent="0.25">
      <c r="A3573" s="58">
        <v>220260025755</v>
      </c>
      <c r="B3573" s="59" t="s">
        <v>485</v>
      </c>
      <c r="C3573" s="60">
        <v>46192</v>
      </c>
      <c r="D3573" s="58">
        <v>22026000868</v>
      </c>
      <c r="E3573" s="59" t="s">
        <v>1199</v>
      </c>
      <c r="F3573" s="61">
        <v>7.6</v>
      </c>
      <c r="G3573" s="59" t="s">
        <v>2335</v>
      </c>
      <c r="H3573" s="59" t="s">
        <v>4967</v>
      </c>
      <c r="I3573" s="62">
        <v>300</v>
      </c>
      <c r="J3573" s="59" t="s">
        <v>455</v>
      </c>
      <c r="K3573" s="59" t="s">
        <v>455</v>
      </c>
      <c r="L3573" s="59" t="s">
        <v>473</v>
      </c>
      <c r="M3573" s="59" t="s">
        <v>457</v>
      </c>
      <c r="N3573" s="59" t="s">
        <v>458</v>
      </c>
      <c r="O3573" s="65" t="s">
        <v>280</v>
      </c>
      <c r="P3573" s="65" t="s">
        <v>3366</v>
      </c>
      <c r="Q3573" s="45" t="s">
        <v>396</v>
      </c>
      <c r="R3573" s="32" t="s">
        <v>231</v>
      </c>
      <c r="S3573" s="45" t="s">
        <v>68</v>
      </c>
      <c r="T3573" s="42" t="str">
        <f>VLOOKUP(Tabla1[[#This Row],[AREA]],Hoja1!A:B,2,FALSE)</f>
        <v>02. Urbanismo y vivienda</v>
      </c>
      <c r="U3573" s="45" t="s">
        <v>197</v>
      </c>
      <c r="V3573" s="42" t="str">
        <f>VLOOKUP(Tabla1[[#This Row],[PROGRAMA]],Hoja1!A:B,2,FALSE)</f>
        <v>9332. Mantenimiento de edificios e instalaciones municipales</v>
      </c>
      <c r="W3573" s="45">
        <v>21</v>
      </c>
      <c r="X3573" s="45">
        <v>212</v>
      </c>
    </row>
    <row r="3574" spans="1:24" x14ac:dyDescent="0.25">
      <c r="A3574" s="58">
        <v>220260025485</v>
      </c>
      <c r="B3574" s="59" t="s">
        <v>485</v>
      </c>
      <c r="C3574" s="60">
        <v>46191</v>
      </c>
      <c r="D3574" s="58">
        <v>22026002018</v>
      </c>
      <c r="E3574" s="59" t="s">
        <v>1155</v>
      </c>
      <c r="F3574" s="61">
        <v>6.01</v>
      </c>
      <c r="G3574" s="59" t="s">
        <v>1457</v>
      </c>
      <c r="H3574" s="59" t="s">
        <v>4968</v>
      </c>
      <c r="I3574" s="62">
        <v>300</v>
      </c>
      <c r="J3574" s="59" t="s">
        <v>455</v>
      </c>
      <c r="K3574" s="59" t="s">
        <v>455</v>
      </c>
      <c r="L3574" s="59" t="s">
        <v>473</v>
      </c>
      <c r="M3574" s="59" t="s">
        <v>457</v>
      </c>
      <c r="N3574" s="59" t="s">
        <v>458</v>
      </c>
      <c r="O3574" s="65" t="s">
        <v>280</v>
      </c>
      <c r="P3574" s="65" t="s">
        <v>3366</v>
      </c>
      <c r="Q3574" s="45" t="s">
        <v>396</v>
      </c>
      <c r="R3574" s="32" t="s">
        <v>231</v>
      </c>
      <c r="S3574" s="45" t="s">
        <v>75</v>
      </c>
      <c r="T3574" s="42" t="str">
        <f>VLOOKUP(Tabla1[[#This Row],[AREA]],Hoja1!A:B,2,FALSE)</f>
        <v>10. Personas mayores, familia y servicios sociales</v>
      </c>
      <c r="U3574" s="45" t="s">
        <v>135</v>
      </c>
      <c r="V3574" s="42" t="str">
        <f>VLOOKUP(Tabla1[[#This Row],[PROGRAMA]],Hoja1!A:B,2,FALSE)</f>
        <v>2314. Centro de programas juveniles</v>
      </c>
      <c r="W3574" s="45">
        <v>21</v>
      </c>
      <c r="X3574" s="45">
        <v>212</v>
      </c>
    </row>
    <row r="3575" spans="1:24" x14ac:dyDescent="0.25">
      <c r="A3575" s="58">
        <v>220260025583</v>
      </c>
      <c r="B3575" s="59" t="s">
        <v>485</v>
      </c>
      <c r="C3575" s="60">
        <v>46191</v>
      </c>
      <c r="D3575" s="58">
        <v>22026001177</v>
      </c>
      <c r="E3575" s="59" t="s">
        <v>2455</v>
      </c>
      <c r="F3575" s="61">
        <v>66.55</v>
      </c>
      <c r="G3575" s="59" t="s">
        <v>2473</v>
      </c>
      <c r="H3575" s="59" t="s">
        <v>4969</v>
      </c>
      <c r="I3575" s="62">
        <v>300</v>
      </c>
      <c r="J3575" s="59" t="s">
        <v>1678</v>
      </c>
      <c r="K3575" s="59" t="s">
        <v>455</v>
      </c>
      <c r="L3575" s="59" t="s">
        <v>456</v>
      </c>
      <c r="M3575" s="59" t="s">
        <v>457</v>
      </c>
      <c r="N3575" s="59" t="s">
        <v>458</v>
      </c>
      <c r="O3575" s="65" t="s">
        <v>280</v>
      </c>
      <c r="P3575" s="65" t="s">
        <v>3366</v>
      </c>
      <c r="Q3575" s="45" t="s">
        <v>396</v>
      </c>
      <c r="R3575" s="32" t="s">
        <v>231</v>
      </c>
      <c r="S3575" s="45" t="s">
        <v>72</v>
      </c>
      <c r="T3575" s="42" t="str">
        <f>VLOOKUP(Tabla1[[#This Row],[AREA]],Hoja1!A:B,2,FALSE)</f>
        <v>07. Medio ambiente</v>
      </c>
      <c r="U3575" s="45" t="s">
        <v>126</v>
      </c>
      <c r="V3575" s="42" t="str">
        <f>VLOOKUP(Tabla1[[#This Row],[PROGRAMA]],Hoja1!A:B,2,FALSE)</f>
        <v>1711. Parques y jardines</v>
      </c>
      <c r="W3575" s="45">
        <v>21</v>
      </c>
      <c r="X3575" s="45">
        <v>214</v>
      </c>
    </row>
    <row r="3576" spans="1:24" x14ac:dyDescent="0.25">
      <c r="A3576" s="58">
        <v>220260026872</v>
      </c>
      <c r="B3576" s="59" t="s">
        <v>485</v>
      </c>
      <c r="C3576" s="60">
        <v>46196</v>
      </c>
      <c r="D3576" s="58">
        <v>22026002429</v>
      </c>
      <c r="E3576" s="59" t="s">
        <v>4848</v>
      </c>
      <c r="F3576" s="61">
        <v>726.6</v>
      </c>
      <c r="G3576" s="59" t="s">
        <v>1713</v>
      </c>
      <c r="H3576" s="59" t="s">
        <v>4970</v>
      </c>
      <c r="I3576" s="62">
        <v>300</v>
      </c>
      <c r="J3576" s="59" t="s">
        <v>472</v>
      </c>
      <c r="K3576" s="59" t="s">
        <v>472</v>
      </c>
      <c r="L3576" s="59" t="s">
        <v>456</v>
      </c>
      <c r="M3576" s="59" t="s">
        <v>467</v>
      </c>
      <c r="N3576" s="59" t="s">
        <v>468</v>
      </c>
      <c r="O3576" s="65" t="s">
        <v>281</v>
      </c>
      <c r="P3576" s="65" t="s">
        <v>3366</v>
      </c>
      <c r="Q3576" s="45" t="s">
        <v>397</v>
      </c>
      <c r="R3576" s="32" t="s">
        <v>232</v>
      </c>
      <c r="S3576" s="45" t="s">
        <v>68</v>
      </c>
      <c r="T3576" s="42" t="str">
        <f>VLOOKUP(Tabla1[[#This Row],[AREA]],Hoja1!A:B,2,FALSE)</f>
        <v>02. Urbanismo y vivienda</v>
      </c>
      <c r="U3576" s="45" t="s">
        <v>197</v>
      </c>
      <c r="V3576" s="42" t="str">
        <f>VLOOKUP(Tabla1[[#This Row],[PROGRAMA]],Hoja1!A:B,2,FALSE)</f>
        <v>9332. Mantenimiento de edificios e instalaciones municipales</v>
      </c>
      <c r="W3576" s="45">
        <v>63</v>
      </c>
      <c r="X3576" s="45">
        <v>632</v>
      </c>
    </row>
    <row r="3577" spans="1:24" x14ac:dyDescent="0.25">
      <c r="A3577" s="58">
        <v>220260025232</v>
      </c>
      <c r="B3577" s="59" t="s">
        <v>485</v>
      </c>
      <c r="C3577" s="60">
        <v>46190</v>
      </c>
      <c r="D3577" s="58">
        <v>22026002032</v>
      </c>
      <c r="E3577" s="59" t="s">
        <v>4744</v>
      </c>
      <c r="F3577" s="61">
        <v>446826.95</v>
      </c>
      <c r="G3577" s="59" t="s">
        <v>1848</v>
      </c>
      <c r="H3577" s="59" t="s">
        <v>4971</v>
      </c>
      <c r="I3577" s="62">
        <v>300</v>
      </c>
      <c r="J3577" s="59" t="s">
        <v>455</v>
      </c>
      <c r="K3577" s="59" t="s">
        <v>455</v>
      </c>
      <c r="L3577" s="59" t="s">
        <v>644</v>
      </c>
      <c r="M3577" s="59" t="s">
        <v>457</v>
      </c>
      <c r="N3577" s="59" t="s">
        <v>474</v>
      </c>
      <c r="O3577" s="65" t="s">
        <v>276</v>
      </c>
      <c r="P3577" s="65" t="s">
        <v>3366</v>
      </c>
      <c r="Q3577" s="45" t="s">
        <v>397</v>
      </c>
      <c r="R3577" s="32" t="s">
        <v>232</v>
      </c>
      <c r="S3577" s="45" t="s">
        <v>68</v>
      </c>
      <c r="T3577" s="42" t="str">
        <f>VLOOKUP(Tabla1[[#This Row],[AREA]],Hoja1!A:B,2,FALSE)</f>
        <v>02. Urbanismo y vivienda</v>
      </c>
      <c r="U3577" s="45" t="s">
        <v>115</v>
      </c>
      <c r="V3577" s="42" t="str">
        <f>VLOOKUP(Tabla1[[#This Row],[PROGRAMA]],Hoja1!A:B,2,FALSE)</f>
        <v>1511. Planficación y gestión del urbanismo</v>
      </c>
      <c r="W3577" s="45">
        <v>61</v>
      </c>
      <c r="X3577" s="45">
        <v>619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1"/>
  <sheetViews>
    <sheetView showGridLines="0" tabSelected="1" view="pageLayout" zoomScaleNormal="100" workbookViewId="0"/>
  </sheetViews>
  <sheetFormatPr baseColWidth="10" defaultColWidth="27.140625" defaultRowHeight="11.25" x14ac:dyDescent="0.25"/>
  <cols>
    <col min="1" max="1" width="28.28515625" style="5" customWidth="1"/>
    <col min="2" max="2" width="11.7109375" style="5" bestFit="1" customWidth="1"/>
    <col min="3" max="3" width="12" style="5" customWidth="1"/>
    <col min="4" max="4" width="11.140625" style="5" bestFit="1" customWidth="1"/>
    <col min="5" max="5" width="12.5703125" style="5" customWidth="1"/>
    <col min="6" max="6" width="10.140625" style="5" bestFit="1" customWidth="1"/>
    <col min="7" max="7" width="10.85546875" style="5" bestFit="1" customWidth="1"/>
    <col min="8" max="9" width="10.7109375" style="5" bestFit="1" customWidth="1"/>
    <col min="10" max="10" width="10" style="5" bestFit="1" customWidth="1"/>
    <col min="11" max="12" width="10.7109375" style="5" bestFit="1" customWidth="1"/>
    <col min="13" max="13" width="11.7109375" style="5" bestFit="1" customWidth="1"/>
    <col min="14" max="16384" width="27.140625" style="5"/>
  </cols>
  <sheetData>
    <row r="1" spans="1:13" x14ac:dyDescent="0.25">
      <c r="A1" s="4" t="s">
        <v>241</v>
      </c>
      <c r="B1" s="5" t="s">
        <v>242</v>
      </c>
    </row>
    <row r="3" spans="1:13" ht="22.5" x14ac:dyDescent="0.25">
      <c r="A3" s="4" t="s">
        <v>246</v>
      </c>
      <c r="B3" s="4" t="s">
        <v>245</v>
      </c>
    </row>
    <row r="4" spans="1:13" ht="67.5" x14ac:dyDescent="0.25">
      <c r="A4" s="6" t="s">
        <v>243</v>
      </c>
      <c r="B4" s="7" t="s">
        <v>67</v>
      </c>
      <c r="C4" s="7" t="s">
        <v>374</v>
      </c>
      <c r="D4" s="7" t="s">
        <v>279</v>
      </c>
      <c r="E4" s="7" t="s">
        <v>375</v>
      </c>
      <c r="F4" s="7" t="s">
        <v>376</v>
      </c>
      <c r="G4" s="7" t="s">
        <v>377</v>
      </c>
      <c r="H4" s="7" t="s">
        <v>378</v>
      </c>
      <c r="I4" s="7" t="s">
        <v>379</v>
      </c>
      <c r="J4" s="7" t="s">
        <v>380</v>
      </c>
      <c r="K4" s="7" t="s">
        <v>381</v>
      </c>
      <c r="L4" s="7" t="s">
        <v>260</v>
      </c>
      <c r="M4" s="7" t="s">
        <v>244</v>
      </c>
    </row>
    <row r="5" spans="1:13" x14ac:dyDescent="0.25">
      <c r="A5" s="8" t="s">
        <v>280</v>
      </c>
      <c r="B5" s="9">
        <v>4219.41</v>
      </c>
      <c r="C5" s="9">
        <v>572636.88000000012</v>
      </c>
      <c r="D5" s="9">
        <v>5652.3099999999995</v>
      </c>
      <c r="E5" s="9">
        <v>8095.43</v>
      </c>
      <c r="F5" s="9">
        <v>475.82000000000005</v>
      </c>
      <c r="G5" s="9">
        <v>29024.779999999995</v>
      </c>
      <c r="H5" s="9">
        <v>576340.49999999988</v>
      </c>
      <c r="I5" s="9">
        <v>239581.9</v>
      </c>
      <c r="J5" s="9">
        <v>140393.54999999999</v>
      </c>
      <c r="K5" s="9">
        <v>36203.03</v>
      </c>
      <c r="L5" s="9">
        <v>305834.14999999973</v>
      </c>
      <c r="M5" s="9">
        <v>1918457.7599999998</v>
      </c>
    </row>
    <row r="6" spans="1:13" x14ac:dyDescent="0.25">
      <c r="A6" s="8" t="s">
        <v>426</v>
      </c>
      <c r="B6" s="9"/>
      <c r="C6" s="9"/>
      <c r="D6" s="9"/>
      <c r="E6" s="9"/>
      <c r="F6" s="9"/>
      <c r="G6" s="9"/>
      <c r="H6" s="9"/>
      <c r="I6" s="9"/>
      <c r="J6" s="9"/>
      <c r="K6" s="9">
        <v>4015.84</v>
      </c>
      <c r="L6" s="9"/>
      <c r="M6" s="9">
        <v>4015.84</v>
      </c>
    </row>
    <row r="7" spans="1:13" x14ac:dyDescent="0.25">
      <c r="A7" s="8" t="s">
        <v>281</v>
      </c>
      <c r="B7" s="9">
        <v>349112.62000000011</v>
      </c>
      <c r="C7" s="9">
        <v>60260.759999999995</v>
      </c>
      <c r="D7" s="9">
        <v>71176.660000000018</v>
      </c>
      <c r="E7" s="9">
        <v>112144.78999999998</v>
      </c>
      <c r="F7" s="9">
        <v>71443.719999999987</v>
      </c>
      <c r="G7" s="9">
        <v>390285.35000000003</v>
      </c>
      <c r="H7" s="9">
        <v>76003.98</v>
      </c>
      <c r="I7" s="9">
        <v>78392.439999999988</v>
      </c>
      <c r="J7" s="9">
        <v>133847.09000000003</v>
      </c>
      <c r="K7" s="9">
        <v>282153.43000000005</v>
      </c>
      <c r="L7" s="9">
        <v>299545.20999999979</v>
      </c>
      <c r="M7" s="9">
        <v>1924366.05</v>
      </c>
    </row>
    <row r="8" spans="1:13" x14ac:dyDescent="0.25">
      <c r="A8" s="8" t="s">
        <v>276</v>
      </c>
      <c r="B8" s="9">
        <v>2392749.9700000002</v>
      </c>
      <c r="C8" s="9">
        <v>6496592.9000000004</v>
      </c>
      <c r="D8" s="9">
        <v>2305443.1000000006</v>
      </c>
      <c r="E8" s="9">
        <v>6822912.2799999993</v>
      </c>
      <c r="F8" s="9">
        <v>126302.69000000002</v>
      </c>
      <c r="G8" s="9">
        <v>7220977.7800000003</v>
      </c>
      <c r="H8" s="9">
        <v>5892738.9700000007</v>
      </c>
      <c r="I8" s="9">
        <v>20804949.330000002</v>
      </c>
      <c r="J8" s="9">
        <v>4579362.22</v>
      </c>
      <c r="K8" s="9">
        <v>33430235.370000001</v>
      </c>
      <c r="L8" s="9">
        <v>9119616.8400000036</v>
      </c>
      <c r="M8" s="9">
        <v>99191881.450000018</v>
      </c>
    </row>
    <row r="9" spans="1:13" x14ac:dyDescent="0.25">
      <c r="A9" s="8" t="s">
        <v>278</v>
      </c>
      <c r="B9" s="9"/>
      <c r="C9" s="9">
        <v>1983104.82</v>
      </c>
      <c r="D9" s="9"/>
      <c r="E9" s="9">
        <v>1781137.07</v>
      </c>
      <c r="F9" s="9"/>
      <c r="G9" s="9">
        <v>194.12</v>
      </c>
      <c r="H9" s="9"/>
      <c r="I9" s="9"/>
      <c r="J9" s="9">
        <v>162442.5</v>
      </c>
      <c r="K9" s="9">
        <v>7986</v>
      </c>
      <c r="L9" s="9"/>
      <c r="M9" s="9">
        <v>3934864.5100000002</v>
      </c>
    </row>
    <row r="10" spans="1:13" x14ac:dyDescent="0.25">
      <c r="A10" s="8" t="s">
        <v>244</v>
      </c>
      <c r="B10" s="9">
        <v>2746082.0000000005</v>
      </c>
      <c r="C10" s="9">
        <v>9112595.3600000013</v>
      </c>
      <c r="D10" s="9">
        <v>2382272.0700000008</v>
      </c>
      <c r="E10" s="9">
        <v>8724289.5699999984</v>
      </c>
      <c r="F10" s="9">
        <v>198222.23</v>
      </c>
      <c r="G10" s="9">
        <v>7640482.0300000003</v>
      </c>
      <c r="H10" s="9">
        <v>6545083.4500000002</v>
      </c>
      <c r="I10" s="9">
        <v>21122923.670000002</v>
      </c>
      <c r="J10" s="9">
        <v>5016045.3599999994</v>
      </c>
      <c r="K10" s="9">
        <v>33760593.670000002</v>
      </c>
      <c r="L10" s="9">
        <v>9724996.200000003</v>
      </c>
      <c r="M10" s="9">
        <v>106973585.61000003</v>
      </c>
    </row>
    <row r="11" spans="1:13" ht="21.75" customHeigh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x14ac:dyDescent="0.25">
      <c r="A12" s="4" t="s">
        <v>241</v>
      </c>
      <c r="B12" s="5" t="s">
        <v>3366</v>
      </c>
    </row>
    <row r="14" spans="1:13" ht="22.5" x14ac:dyDescent="0.25">
      <c r="A14" s="4" t="s">
        <v>246</v>
      </c>
      <c r="B14" s="4" t="s">
        <v>245</v>
      </c>
    </row>
    <row r="15" spans="1:13" ht="67.5" x14ac:dyDescent="0.25">
      <c r="A15" s="6" t="s">
        <v>243</v>
      </c>
      <c r="B15" s="7" t="s">
        <v>67</v>
      </c>
      <c r="C15" s="7" t="s">
        <v>374</v>
      </c>
      <c r="D15" s="7" t="s">
        <v>279</v>
      </c>
      <c r="E15" s="7" t="s">
        <v>375</v>
      </c>
      <c r="F15" s="7" t="s">
        <v>376</v>
      </c>
      <c r="G15" s="7" t="s">
        <v>377</v>
      </c>
      <c r="H15" s="7" t="s">
        <v>378</v>
      </c>
      <c r="I15" s="7" t="s">
        <v>379</v>
      </c>
      <c r="J15" s="7" t="s">
        <v>380</v>
      </c>
      <c r="K15" s="7" t="s">
        <v>381</v>
      </c>
      <c r="L15" s="7" t="s">
        <v>260</v>
      </c>
      <c r="M15" s="7" t="s">
        <v>244</v>
      </c>
    </row>
    <row r="16" spans="1:13" x14ac:dyDescent="0.25">
      <c r="A16" s="8" t="s">
        <v>280</v>
      </c>
      <c r="B16" s="9">
        <v>5748.68</v>
      </c>
      <c r="C16" s="9">
        <v>275622.51999999996</v>
      </c>
      <c r="D16" s="9">
        <v>12904.690000000006</v>
      </c>
      <c r="E16" s="9">
        <v>124565.73000000001</v>
      </c>
      <c r="F16" s="9">
        <v>393.28</v>
      </c>
      <c r="G16" s="9">
        <v>20434.820000000007</v>
      </c>
      <c r="H16" s="9">
        <v>430531.5300000002</v>
      </c>
      <c r="I16" s="9">
        <v>59415.619999999988</v>
      </c>
      <c r="J16" s="9">
        <v>414.34999999999997</v>
      </c>
      <c r="K16" s="9">
        <v>23489.920000000006</v>
      </c>
      <c r="L16" s="9">
        <v>540843.54</v>
      </c>
      <c r="M16" s="9">
        <v>1494364.6800000002</v>
      </c>
    </row>
    <row r="17" spans="1:13" x14ac:dyDescent="0.25">
      <c r="A17" s="8" t="s">
        <v>426</v>
      </c>
      <c r="B17" s="9"/>
      <c r="C17" s="9"/>
      <c r="D17" s="9"/>
      <c r="E17" s="9"/>
      <c r="F17" s="9"/>
      <c r="G17" s="9"/>
      <c r="H17" s="9"/>
      <c r="I17" s="9"/>
      <c r="J17" s="9">
        <v>33.880000000000003</v>
      </c>
      <c r="K17" s="9"/>
      <c r="L17" s="9"/>
      <c r="M17" s="9">
        <v>33.880000000000003</v>
      </c>
    </row>
    <row r="18" spans="1:13" x14ac:dyDescent="0.25">
      <c r="A18" s="8" t="s">
        <v>281</v>
      </c>
      <c r="B18" s="9">
        <v>311646.58999999997</v>
      </c>
      <c r="C18" s="9">
        <v>135725.47</v>
      </c>
      <c r="D18" s="9">
        <v>98942.18</v>
      </c>
      <c r="E18" s="9">
        <v>86777.88</v>
      </c>
      <c r="F18" s="9">
        <v>74501.990000000005</v>
      </c>
      <c r="G18" s="9">
        <v>205724.78</v>
      </c>
      <c r="H18" s="9">
        <v>72025.06</v>
      </c>
      <c r="I18" s="9">
        <v>38862.030000000006</v>
      </c>
      <c r="J18" s="9">
        <v>59359.16</v>
      </c>
      <c r="K18" s="9">
        <v>187747.47000000003</v>
      </c>
      <c r="L18" s="9">
        <v>240255.60999999996</v>
      </c>
      <c r="M18" s="9">
        <v>1511568.2199999997</v>
      </c>
    </row>
    <row r="19" spans="1:13" x14ac:dyDescent="0.25">
      <c r="A19" s="8" t="s">
        <v>276</v>
      </c>
      <c r="B19" s="9">
        <v>60513.409999999996</v>
      </c>
      <c r="C19" s="9">
        <v>2508324.9500000002</v>
      </c>
      <c r="D19" s="9">
        <v>258126.40000000008</v>
      </c>
      <c r="E19" s="9">
        <v>234628</v>
      </c>
      <c r="F19" s="9">
        <v>4992.3599999999997</v>
      </c>
      <c r="G19" s="9">
        <v>1223675.68</v>
      </c>
      <c r="H19" s="9">
        <v>7698199.9300000006</v>
      </c>
      <c r="I19" s="9">
        <v>728501.69</v>
      </c>
      <c r="J19" s="9">
        <v>1912949.6</v>
      </c>
      <c r="K19" s="9">
        <v>694596.87999999989</v>
      </c>
      <c r="L19" s="9">
        <v>855977.61</v>
      </c>
      <c r="M19" s="9">
        <v>16180486.509999998</v>
      </c>
    </row>
    <row r="20" spans="1:13" x14ac:dyDescent="0.25">
      <c r="A20" s="8" t="s">
        <v>278</v>
      </c>
      <c r="B20" s="9">
        <v>49428.5</v>
      </c>
      <c r="C20" s="9">
        <v>993880</v>
      </c>
      <c r="D20" s="9"/>
      <c r="E20" s="9">
        <v>63198.3</v>
      </c>
      <c r="F20" s="9"/>
      <c r="G20" s="9">
        <v>42621.64</v>
      </c>
      <c r="H20" s="9"/>
      <c r="I20" s="9"/>
      <c r="J20" s="9">
        <v>121000</v>
      </c>
      <c r="K20" s="9"/>
      <c r="L20" s="9"/>
      <c r="M20" s="9">
        <v>1270128.44</v>
      </c>
    </row>
    <row r="21" spans="1:13" x14ac:dyDescent="0.25">
      <c r="A21" s="8" t="s">
        <v>244</v>
      </c>
      <c r="B21" s="9">
        <v>427337.17999999993</v>
      </c>
      <c r="C21" s="9">
        <v>3913552.9400000004</v>
      </c>
      <c r="D21" s="9">
        <v>369973.27000000008</v>
      </c>
      <c r="E21" s="9">
        <v>509169.91</v>
      </c>
      <c r="F21" s="9">
        <v>79887.63</v>
      </c>
      <c r="G21" s="9">
        <v>1492456.92</v>
      </c>
      <c r="H21" s="9">
        <v>8200756.5200000005</v>
      </c>
      <c r="I21" s="9">
        <v>826779.34</v>
      </c>
      <c r="J21" s="9">
        <v>2093756.99</v>
      </c>
      <c r="K21" s="9">
        <v>905834.2699999999</v>
      </c>
      <c r="L21" s="9">
        <v>1637076.76</v>
      </c>
      <c r="M21" s="9">
        <v>20456581.73</v>
      </c>
    </row>
    <row r="22" spans="1:13" ht="21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5">
      <c r="A23" s="4" t="s">
        <v>241</v>
      </c>
      <c r="B23" s="5" t="s">
        <v>395</v>
      </c>
      <c r="M23" s="10"/>
    </row>
    <row r="25" spans="1:13" ht="22.5" x14ac:dyDescent="0.25">
      <c r="A25" s="6" t="s">
        <v>243</v>
      </c>
      <c r="B25" s="7" t="s">
        <v>246</v>
      </c>
      <c r="C25" s="23" t="s">
        <v>253</v>
      </c>
      <c r="D25"/>
      <c r="E25"/>
      <c r="F25"/>
      <c r="G25"/>
      <c r="H25"/>
      <c r="I25"/>
      <c r="J25"/>
      <c r="K25"/>
    </row>
    <row r="26" spans="1:13" ht="15" x14ac:dyDescent="0.25">
      <c r="A26" s="8" t="s">
        <v>280</v>
      </c>
      <c r="B26" s="9">
        <v>3412822.4399999985</v>
      </c>
      <c r="C26" s="40">
        <f>B26/B31</f>
        <v>2.6781903463205459E-2</v>
      </c>
      <c r="D26"/>
      <c r="E26" s="48"/>
      <c r="F26" s="10"/>
      <c r="G26"/>
      <c r="H26"/>
      <c r="I26"/>
      <c r="J26"/>
      <c r="K26"/>
    </row>
    <row r="27" spans="1:13" ht="15" x14ac:dyDescent="0.25">
      <c r="A27" s="8" t="s">
        <v>426</v>
      </c>
      <c r="B27" s="9">
        <v>4049.7200000000003</v>
      </c>
      <c r="C27" s="40">
        <f>B27/B31</f>
        <v>3.1779915890676243E-5</v>
      </c>
      <c r="D27"/>
      <c r="E27" s="48"/>
      <c r="F27" s="10"/>
      <c r="G27"/>
      <c r="H27"/>
      <c r="I27"/>
      <c r="J27"/>
      <c r="K27"/>
    </row>
    <row r="28" spans="1:13" s="53" customFormat="1" ht="15" x14ac:dyDescent="0.25">
      <c r="A28" s="8" t="s">
        <v>281</v>
      </c>
      <c r="B28" s="9">
        <v>3435934.27</v>
      </c>
      <c r="C28" s="54">
        <f>B28/B31</f>
        <v>2.6963272054979621E-2</v>
      </c>
      <c r="D28" s="50"/>
      <c r="E28" s="51"/>
      <c r="F28" s="52"/>
      <c r="G28" s="50"/>
      <c r="H28" s="50"/>
      <c r="I28" s="50"/>
      <c r="J28" s="50"/>
      <c r="K28" s="50"/>
    </row>
    <row r="29" spans="1:13" ht="15" x14ac:dyDescent="0.25">
      <c r="A29" s="8" t="s">
        <v>276</v>
      </c>
      <c r="B29" s="9">
        <v>115372367.96000005</v>
      </c>
      <c r="C29" s="40">
        <f>B29/B31</f>
        <v>0.90537719888707169</v>
      </c>
      <c r="D29"/>
      <c r="E29" s="48"/>
      <c r="F29" s="10"/>
      <c r="G29"/>
      <c r="H29"/>
      <c r="I29"/>
      <c r="J29"/>
      <c r="K29"/>
    </row>
    <row r="30" spans="1:13" ht="15" x14ac:dyDescent="0.25">
      <c r="A30" s="8" t="s">
        <v>278</v>
      </c>
      <c r="B30" s="9">
        <v>5204992.9499999993</v>
      </c>
      <c r="C30" s="40">
        <f>B30/B31</f>
        <v>4.0845845678852556E-2</v>
      </c>
      <c r="D30"/>
      <c r="E30" s="48"/>
      <c r="F30" s="10"/>
      <c r="G30"/>
      <c r="H30"/>
      <c r="I30"/>
      <c r="J30"/>
      <c r="K30"/>
    </row>
    <row r="31" spans="1:13" ht="15" x14ac:dyDescent="0.25">
      <c r="A31" s="8" t="s">
        <v>244</v>
      </c>
      <c r="B31" s="9">
        <v>127430167.34000005</v>
      </c>
      <c r="D31"/>
      <c r="E31"/>
      <c r="F31"/>
      <c r="G31"/>
      <c r="H31"/>
      <c r="I31"/>
      <c r="J31"/>
      <c r="K31"/>
    </row>
  </sheetData>
  <printOptions horizontalCentered="1"/>
  <pageMargins left="0.31496062992125984" right="0.31496062992125984" top="0.82677165354330717" bottom="0.35433070866141736" header="0.31496062992125984" footer="0.31496062992125984"/>
  <pageSetup paperSize="9" scale="87" fitToHeight="0" orientation="landscape" r:id="rId4"/>
  <headerFooter>
    <oddHeader>&amp;C&amp;"Arial Narrow,Negrita"&amp;14&amp;UCONTRATACION AYUNTAMIENTO DE VALLADOLID -  EJERCICIO 2026
&amp;"-,Normal"&amp;11&amp;U
&amp;G</oddHeader>
    <oddFooter>&amp;R&amp;P / &amp;N</oddFooter>
  </headerFooter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491"/>
  <sheetViews>
    <sheetView showGridLines="0" view="pageLayout" zoomScaleNormal="100" workbookViewId="0"/>
  </sheetViews>
  <sheetFormatPr baseColWidth="10" defaultColWidth="44.28515625" defaultRowHeight="12.75" x14ac:dyDescent="0.25"/>
  <cols>
    <col min="1" max="1" width="42.140625" style="12" customWidth="1"/>
    <col min="2" max="13" width="11.5703125" style="12" customWidth="1"/>
    <col min="14" max="16384" width="44.28515625" style="12"/>
  </cols>
  <sheetData>
    <row r="1" spans="1:13" x14ac:dyDescent="0.25">
      <c r="A1" s="11" t="s">
        <v>241</v>
      </c>
      <c r="B1" s="12" t="s">
        <v>395</v>
      </c>
    </row>
    <row r="2" spans="1:13" x14ac:dyDescent="0.25">
      <c r="A2" s="11" t="s">
        <v>6</v>
      </c>
      <c r="B2" s="12" t="s">
        <v>395</v>
      </c>
      <c r="G2" s="39"/>
    </row>
    <row r="3" spans="1:13" ht="25.5" x14ac:dyDescent="0.25">
      <c r="A3" s="11" t="s">
        <v>45</v>
      </c>
      <c r="B3" s="12" t="s">
        <v>281</v>
      </c>
    </row>
    <row r="4" spans="1:13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3" s="14" customFormat="1" ht="25.5" x14ac:dyDescent="0.25">
      <c r="A5" s="11" t="s">
        <v>246</v>
      </c>
      <c r="B5" s="11" t="s">
        <v>245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63.75" x14ac:dyDescent="0.25">
      <c r="A6" s="15" t="s">
        <v>243</v>
      </c>
      <c r="B6" s="16" t="s">
        <v>67</v>
      </c>
      <c r="C6" s="16" t="s">
        <v>374</v>
      </c>
      <c r="D6" s="16" t="s">
        <v>279</v>
      </c>
      <c r="E6" s="16" t="s">
        <v>375</v>
      </c>
      <c r="F6" s="16" t="s">
        <v>376</v>
      </c>
      <c r="G6" s="16" t="s">
        <v>377</v>
      </c>
      <c r="H6" s="16" t="s">
        <v>378</v>
      </c>
      <c r="I6" s="16" t="s">
        <v>379</v>
      </c>
      <c r="J6" s="16" t="s">
        <v>380</v>
      </c>
      <c r="K6" s="16" t="s">
        <v>381</v>
      </c>
      <c r="L6" s="16" t="s">
        <v>260</v>
      </c>
      <c r="M6" s="16" t="s">
        <v>244</v>
      </c>
    </row>
    <row r="7" spans="1:13" x14ac:dyDescent="0.25">
      <c r="A7" s="66" t="s">
        <v>3995</v>
      </c>
      <c r="B7" s="17"/>
      <c r="C7" s="17"/>
      <c r="D7" s="17"/>
      <c r="E7" s="17"/>
      <c r="F7" s="17"/>
      <c r="G7" s="17"/>
      <c r="H7" s="17"/>
      <c r="I7" s="17"/>
      <c r="J7" s="17"/>
      <c r="K7" s="17">
        <v>937.5</v>
      </c>
      <c r="L7" s="17"/>
      <c r="M7" s="17">
        <v>937.5</v>
      </c>
    </row>
    <row r="8" spans="1:13" x14ac:dyDescent="0.25">
      <c r="A8" s="67" t="s">
        <v>465</v>
      </c>
      <c r="B8" s="17"/>
      <c r="C8" s="17"/>
      <c r="D8" s="17"/>
      <c r="E8" s="17"/>
      <c r="F8" s="17"/>
      <c r="G8" s="17"/>
      <c r="H8" s="17"/>
      <c r="I8" s="17"/>
      <c r="J8" s="17"/>
      <c r="K8" s="17">
        <v>9000</v>
      </c>
      <c r="L8" s="17"/>
      <c r="M8" s="17">
        <v>9000</v>
      </c>
    </row>
    <row r="9" spans="1:13" x14ac:dyDescent="0.25">
      <c r="A9" s="67" t="s">
        <v>3479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>
        <v>6348.87</v>
      </c>
      <c r="M9" s="17">
        <v>6348.87</v>
      </c>
    </row>
    <row r="10" spans="1:13" x14ac:dyDescent="0.25">
      <c r="A10" s="18" t="s">
        <v>3563</v>
      </c>
      <c r="B10" s="17"/>
      <c r="C10" s="17"/>
      <c r="D10" s="17"/>
      <c r="E10" s="17">
        <v>4607.66</v>
      </c>
      <c r="F10" s="17"/>
      <c r="G10" s="17"/>
      <c r="H10" s="17"/>
      <c r="I10" s="17"/>
      <c r="J10" s="17"/>
      <c r="K10" s="17"/>
      <c r="L10" s="17"/>
      <c r="M10" s="17">
        <v>4607.66</v>
      </c>
    </row>
    <row r="11" spans="1:13" x14ac:dyDescent="0.25">
      <c r="A11" s="67" t="s">
        <v>4452</v>
      </c>
      <c r="B11" s="17"/>
      <c r="C11" s="17">
        <v>5747.5</v>
      </c>
      <c r="D11" s="17"/>
      <c r="E11" s="17"/>
      <c r="F11" s="17"/>
      <c r="G11" s="17"/>
      <c r="H11" s="17"/>
      <c r="I11" s="17"/>
      <c r="J11" s="17"/>
      <c r="K11" s="17"/>
      <c r="L11" s="17"/>
      <c r="M11" s="17">
        <v>5747.5</v>
      </c>
    </row>
    <row r="12" spans="1:13" x14ac:dyDescent="0.25">
      <c r="A12" s="18" t="s">
        <v>3906</v>
      </c>
      <c r="B12" s="17"/>
      <c r="C12" s="17"/>
      <c r="D12" s="17"/>
      <c r="E12" s="17"/>
      <c r="F12" s="17"/>
      <c r="G12" s="17"/>
      <c r="H12" s="17"/>
      <c r="I12" s="17">
        <v>726</v>
      </c>
      <c r="J12" s="17"/>
      <c r="K12" s="17"/>
      <c r="L12" s="17"/>
      <c r="M12" s="17">
        <v>726</v>
      </c>
    </row>
    <row r="13" spans="1:13" x14ac:dyDescent="0.25">
      <c r="A13" s="67" t="s">
        <v>497</v>
      </c>
      <c r="B13" s="17"/>
      <c r="C13" s="17"/>
      <c r="D13" s="17"/>
      <c r="E13" s="17"/>
      <c r="F13" s="17"/>
      <c r="G13" s="17"/>
      <c r="H13" s="17"/>
      <c r="I13" s="17"/>
      <c r="J13" s="17"/>
      <c r="K13" s="17">
        <v>3690</v>
      </c>
      <c r="L13" s="17"/>
      <c r="M13" s="17">
        <v>3690</v>
      </c>
    </row>
    <row r="14" spans="1:13" x14ac:dyDescent="0.25">
      <c r="A14" s="67" t="s">
        <v>501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>
        <v>968</v>
      </c>
      <c r="M14" s="17">
        <v>968</v>
      </c>
    </row>
    <row r="15" spans="1:13" x14ac:dyDescent="0.25">
      <c r="A15" s="67" t="s">
        <v>330</v>
      </c>
      <c r="B15" s="17"/>
      <c r="C15" s="17"/>
      <c r="D15" s="17"/>
      <c r="E15" s="17"/>
      <c r="F15" s="17"/>
      <c r="G15" s="17">
        <v>7139</v>
      </c>
      <c r="H15" s="17"/>
      <c r="I15" s="17"/>
      <c r="J15" s="17">
        <v>411.4</v>
      </c>
      <c r="K15" s="17">
        <v>3000.8</v>
      </c>
      <c r="L15" s="17">
        <v>1379.3999999999999</v>
      </c>
      <c r="M15" s="17">
        <v>11930.6</v>
      </c>
    </row>
    <row r="16" spans="1:13" x14ac:dyDescent="0.25">
      <c r="A16" s="67" t="s">
        <v>518</v>
      </c>
      <c r="B16" s="17"/>
      <c r="C16" s="17"/>
      <c r="D16" s="17"/>
      <c r="E16" s="17"/>
      <c r="F16" s="17"/>
      <c r="G16" s="17">
        <v>40</v>
      </c>
      <c r="H16" s="17"/>
      <c r="I16" s="17"/>
      <c r="J16" s="17"/>
      <c r="K16" s="17"/>
      <c r="L16" s="17"/>
      <c r="M16" s="17">
        <v>40</v>
      </c>
    </row>
    <row r="17" spans="1:13" x14ac:dyDescent="0.25">
      <c r="A17" s="67" t="s">
        <v>3553</v>
      </c>
      <c r="B17" s="17"/>
      <c r="C17" s="17"/>
      <c r="D17" s="17"/>
      <c r="E17" s="17"/>
      <c r="F17" s="17"/>
      <c r="G17" s="17"/>
      <c r="H17" s="17">
        <v>4781.25</v>
      </c>
      <c r="I17" s="17"/>
      <c r="J17" s="17"/>
      <c r="K17" s="17"/>
      <c r="L17" s="17"/>
      <c r="M17" s="17">
        <v>4781.25</v>
      </c>
    </row>
    <row r="18" spans="1:13" x14ac:dyDescent="0.25">
      <c r="A18" s="67" t="s">
        <v>521</v>
      </c>
      <c r="B18" s="17">
        <v>7623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>
        <v>7623</v>
      </c>
    </row>
    <row r="19" spans="1:13" x14ac:dyDescent="0.25">
      <c r="A19" s="67" t="s">
        <v>372</v>
      </c>
      <c r="B19" s="17"/>
      <c r="C19" s="17"/>
      <c r="D19" s="17"/>
      <c r="E19" s="17"/>
      <c r="F19" s="17"/>
      <c r="G19" s="17"/>
      <c r="H19" s="17"/>
      <c r="I19" s="17"/>
      <c r="J19" s="17">
        <v>7001.06</v>
      </c>
      <c r="K19" s="17"/>
      <c r="L19" s="17"/>
      <c r="M19" s="17">
        <v>7001.06</v>
      </c>
    </row>
    <row r="20" spans="1:13" x14ac:dyDescent="0.25">
      <c r="A20" s="67" t="s">
        <v>21</v>
      </c>
      <c r="B20" s="17">
        <v>14460.33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>
        <v>14460.33</v>
      </c>
    </row>
    <row r="21" spans="1:13" x14ac:dyDescent="0.25">
      <c r="A21" s="18" t="s">
        <v>20</v>
      </c>
      <c r="B21" s="17">
        <v>12161.52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>
        <v>12161.52</v>
      </c>
    </row>
    <row r="22" spans="1:13" x14ac:dyDescent="0.25">
      <c r="A22" s="67" t="s">
        <v>439</v>
      </c>
      <c r="B22" s="17">
        <v>20527.919999999998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>
        <v>20527.919999999998</v>
      </c>
    </row>
    <row r="23" spans="1:13" x14ac:dyDescent="0.25">
      <c r="A23" s="67" t="s">
        <v>3471</v>
      </c>
      <c r="B23" s="17">
        <v>6751.8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>
        <v>6751.8</v>
      </c>
    </row>
    <row r="24" spans="1:13" ht="25.5" x14ac:dyDescent="0.25">
      <c r="A24" s="67" t="s">
        <v>4037</v>
      </c>
      <c r="B24" s="17"/>
      <c r="C24" s="17"/>
      <c r="D24" s="17"/>
      <c r="E24" s="17"/>
      <c r="F24" s="17"/>
      <c r="G24" s="17"/>
      <c r="H24" s="17"/>
      <c r="I24" s="17"/>
      <c r="J24" s="17"/>
      <c r="K24" s="17">
        <v>420.06</v>
      </c>
      <c r="L24" s="17"/>
      <c r="M24" s="17">
        <v>420.06</v>
      </c>
    </row>
    <row r="25" spans="1:13" x14ac:dyDescent="0.25">
      <c r="A25" s="67" t="s">
        <v>4634</v>
      </c>
      <c r="B25" s="17"/>
      <c r="C25" s="17"/>
      <c r="D25" s="17"/>
      <c r="E25" s="17"/>
      <c r="F25" s="17"/>
      <c r="G25" s="17"/>
      <c r="H25" s="17">
        <v>1697.22</v>
      </c>
      <c r="I25" s="17"/>
      <c r="J25" s="17"/>
      <c r="K25" s="17"/>
      <c r="L25" s="17"/>
      <c r="M25" s="17">
        <v>1697.22</v>
      </c>
    </row>
    <row r="26" spans="1:13" x14ac:dyDescent="0.25">
      <c r="A26" s="67" t="s">
        <v>4445</v>
      </c>
      <c r="B26" s="17"/>
      <c r="C26" s="17">
        <v>6292</v>
      </c>
      <c r="D26" s="17"/>
      <c r="E26" s="17"/>
      <c r="F26" s="17"/>
      <c r="G26" s="17"/>
      <c r="H26" s="17"/>
      <c r="I26" s="17"/>
      <c r="J26" s="17"/>
      <c r="K26" s="17"/>
      <c r="L26" s="17"/>
      <c r="M26" s="17">
        <v>6292</v>
      </c>
    </row>
    <row r="27" spans="1:13" x14ac:dyDescent="0.25">
      <c r="A27" s="67" t="s">
        <v>2619</v>
      </c>
      <c r="B27" s="17"/>
      <c r="C27" s="17"/>
      <c r="D27" s="17"/>
      <c r="E27" s="17"/>
      <c r="F27" s="17">
        <v>2734.6</v>
      </c>
      <c r="G27" s="17"/>
      <c r="H27" s="17"/>
      <c r="I27" s="17"/>
      <c r="J27" s="17"/>
      <c r="K27" s="17"/>
      <c r="L27" s="17"/>
      <c r="M27" s="17">
        <v>2734.6</v>
      </c>
    </row>
    <row r="28" spans="1:13" x14ac:dyDescent="0.25">
      <c r="A28" s="67" t="s">
        <v>57</v>
      </c>
      <c r="B28" s="17"/>
      <c r="C28" s="17"/>
      <c r="D28" s="17">
        <v>786.5</v>
      </c>
      <c r="E28" s="17"/>
      <c r="F28" s="17"/>
      <c r="G28" s="17">
        <v>8760</v>
      </c>
      <c r="H28" s="17"/>
      <c r="I28" s="17"/>
      <c r="J28" s="17"/>
      <c r="K28" s="17">
        <v>4000</v>
      </c>
      <c r="L28" s="17">
        <v>1049.6500000000001</v>
      </c>
      <c r="M28" s="17">
        <v>14596.15</v>
      </c>
    </row>
    <row r="29" spans="1:13" x14ac:dyDescent="0.25">
      <c r="A29" s="67" t="s">
        <v>3836</v>
      </c>
      <c r="B29" s="17"/>
      <c r="C29" s="17"/>
      <c r="D29" s="17"/>
      <c r="E29" s="17"/>
      <c r="F29" s="17"/>
      <c r="G29" s="17"/>
      <c r="H29" s="17"/>
      <c r="I29" s="17"/>
      <c r="J29" s="17"/>
      <c r="K29" s="17">
        <v>1000</v>
      </c>
      <c r="L29" s="17"/>
      <c r="M29" s="17">
        <v>1000</v>
      </c>
    </row>
    <row r="30" spans="1:13" x14ac:dyDescent="0.25">
      <c r="A30" s="67" t="s">
        <v>444</v>
      </c>
      <c r="B30" s="17"/>
      <c r="C30" s="17"/>
      <c r="D30" s="17">
        <v>550</v>
      </c>
      <c r="E30" s="17"/>
      <c r="F30" s="17"/>
      <c r="G30" s="17"/>
      <c r="H30" s="17"/>
      <c r="I30" s="17"/>
      <c r="J30" s="17"/>
      <c r="K30" s="17"/>
      <c r="L30" s="17"/>
      <c r="M30" s="17">
        <v>550</v>
      </c>
    </row>
    <row r="31" spans="1:13" x14ac:dyDescent="0.25">
      <c r="A31" s="67" t="s">
        <v>358</v>
      </c>
      <c r="B31" s="17"/>
      <c r="C31" s="17"/>
      <c r="D31" s="17"/>
      <c r="E31" s="17"/>
      <c r="F31" s="17"/>
      <c r="G31" s="17"/>
      <c r="H31" s="17"/>
      <c r="I31" s="17"/>
      <c r="J31" s="17"/>
      <c r="K31" s="17">
        <v>38.53</v>
      </c>
      <c r="L31" s="17"/>
      <c r="M31" s="17">
        <v>38.53</v>
      </c>
    </row>
    <row r="32" spans="1:13" x14ac:dyDescent="0.25">
      <c r="A32" s="67" t="s">
        <v>555</v>
      </c>
      <c r="B32" s="17"/>
      <c r="C32" s="17"/>
      <c r="D32" s="17">
        <v>495</v>
      </c>
      <c r="E32" s="17"/>
      <c r="F32" s="17"/>
      <c r="G32" s="17"/>
      <c r="H32" s="17"/>
      <c r="I32" s="17"/>
      <c r="J32" s="17"/>
      <c r="K32" s="17"/>
      <c r="L32" s="17"/>
      <c r="M32" s="17">
        <v>495</v>
      </c>
    </row>
    <row r="33" spans="1:13" x14ac:dyDescent="0.25">
      <c r="A33" s="18" t="s">
        <v>418</v>
      </c>
      <c r="B33" s="17"/>
      <c r="C33" s="17"/>
      <c r="D33" s="17"/>
      <c r="E33" s="17"/>
      <c r="F33" s="17"/>
      <c r="G33" s="17"/>
      <c r="H33" s="17"/>
      <c r="I33" s="17"/>
      <c r="J33" s="17"/>
      <c r="K33" s="17">
        <v>726</v>
      </c>
      <c r="L33" s="17"/>
      <c r="M33" s="17">
        <v>726</v>
      </c>
    </row>
    <row r="34" spans="1:13" x14ac:dyDescent="0.25">
      <c r="A34" s="67" t="s">
        <v>307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>
        <v>1300</v>
      </c>
      <c r="M34" s="17">
        <v>1300</v>
      </c>
    </row>
    <row r="35" spans="1:13" x14ac:dyDescent="0.25">
      <c r="A35" s="67" t="s">
        <v>301</v>
      </c>
      <c r="B35" s="17"/>
      <c r="C35" s="17">
        <v>578.38</v>
      </c>
      <c r="D35" s="17">
        <v>1327.29</v>
      </c>
      <c r="E35" s="17"/>
      <c r="F35" s="17"/>
      <c r="G35" s="17"/>
      <c r="H35" s="17"/>
      <c r="I35" s="17"/>
      <c r="J35" s="17"/>
      <c r="K35" s="17">
        <v>2075.88</v>
      </c>
      <c r="L35" s="17"/>
      <c r="M35" s="17">
        <v>3981.55</v>
      </c>
    </row>
    <row r="36" spans="1:13" x14ac:dyDescent="0.25">
      <c r="A36" s="18" t="s">
        <v>62</v>
      </c>
      <c r="B36" s="17"/>
      <c r="C36" s="17"/>
      <c r="D36" s="17"/>
      <c r="E36" s="17"/>
      <c r="F36" s="17"/>
      <c r="G36" s="17"/>
      <c r="H36" s="17"/>
      <c r="I36" s="17">
        <v>500</v>
      </c>
      <c r="J36" s="17"/>
      <c r="K36" s="17"/>
      <c r="L36" s="17"/>
      <c r="M36" s="17">
        <v>500</v>
      </c>
    </row>
    <row r="37" spans="1:13" x14ac:dyDescent="0.25">
      <c r="A37" s="67" t="s">
        <v>257</v>
      </c>
      <c r="B37" s="17"/>
      <c r="C37" s="17"/>
      <c r="D37" s="17"/>
      <c r="E37" s="17"/>
      <c r="F37" s="17"/>
      <c r="G37" s="17">
        <v>165</v>
      </c>
      <c r="H37" s="17"/>
      <c r="I37" s="17"/>
      <c r="J37" s="17"/>
      <c r="K37" s="17"/>
      <c r="L37" s="17"/>
      <c r="M37" s="17">
        <v>165</v>
      </c>
    </row>
    <row r="38" spans="1:13" x14ac:dyDescent="0.25">
      <c r="A38" s="67" t="s">
        <v>33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>
        <v>7247.9</v>
      </c>
      <c r="M38" s="17">
        <v>7247.9</v>
      </c>
    </row>
    <row r="39" spans="1:13" x14ac:dyDescent="0.25">
      <c r="A39" s="67" t="s">
        <v>638</v>
      </c>
      <c r="B39" s="17"/>
      <c r="C39" s="17">
        <v>3368.2799999999997</v>
      </c>
      <c r="D39" s="17"/>
      <c r="E39" s="17"/>
      <c r="F39" s="17"/>
      <c r="G39" s="17"/>
      <c r="H39" s="17"/>
      <c r="I39" s="17"/>
      <c r="J39" s="17"/>
      <c r="K39" s="17"/>
      <c r="L39" s="17"/>
      <c r="M39" s="17">
        <v>3368.2799999999997</v>
      </c>
    </row>
    <row r="40" spans="1:13" x14ac:dyDescent="0.25">
      <c r="A40" s="67" t="s">
        <v>651</v>
      </c>
      <c r="B40" s="17"/>
      <c r="C40" s="17"/>
      <c r="D40" s="17">
        <v>5408.7</v>
      </c>
      <c r="E40" s="17"/>
      <c r="F40" s="17"/>
      <c r="G40" s="17"/>
      <c r="H40" s="17"/>
      <c r="I40" s="17"/>
      <c r="J40" s="17"/>
      <c r="K40" s="17">
        <v>2559.16</v>
      </c>
      <c r="L40" s="17"/>
      <c r="M40" s="17">
        <v>7967.86</v>
      </c>
    </row>
    <row r="41" spans="1:13" x14ac:dyDescent="0.25">
      <c r="A41" s="67" t="s">
        <v>654</v>
      </c>
      <c r="B41" s="17"/>
      <c r="C41" s="17"/>
      <c r="D41" s="17">
        <v>544.5</v>
      </c>
      <c r="E41" s="17"/>
      <c r="F41" s="17"/>
      <c r="G41" s="17"/>
      <c r="H41" s="17"/>
      <c r="I41" s="17"/>
      <c r="J41" s="17"/>
      <c r="K41" s="17"/>
      <c r="L41" s="17"/>
      <c r="M41" s="17">
        <v>544.5</v>
      </c>
    </row>
    <row r="42" spans="1:13" x14ac:dyDescent="0.25">
      <c r="A42" s="18" t="s">
        <v>53</v>
      </c>
      <c r="B42" s="17"/>
      <c r="C42" s="17"/>
      <c r="D42" s="17"/>
      <c r="E42" s="17"/>
      <c r="F42" s="17"/>
      <c r="G42" s="17"/>
      <c r="H42" s="17"/>
      <c r="I42" s="17">
        <v>3630</v>
      </c>
      <c r="J42" s="17"/>
      <c r="K42" s="17"/>
      <c r="L42" s="17"/>
      <c r="M42" s="17">
        <v>3630</v>
      </c>
    </row>
    <row r="43" spans="1:13" x14ac:dyDescent="0.25">
      <c r="A43" s="67" t="s">
        <v>4122</v>
      </c>
      <c r="B43" s="17">
        <v>1200</v>
      </c>
      <c r="C43" s="17"/>
      <c r="D43" s="17"/>
      <c r="E43" s="17"/>
      <c r="F43" s="17"/>
      <c r="G43" s="17"/>
      <c r="H43" s="17"/>
      <c r="I43" s="17"/>
      <c r="J43" s="17"/>
      <c r="K43" s="17">
        <v>600</v>
      </c>
      <c r="L43" s="17"/>
      <c r="M43" s="17">
        <v>1800</v>
      </c>
    </row>
    <row r="44" spans="1:13" x14ac:dyDescent="0.25">
      <c r="A44" s="67" t="s">
        <v>337</v>
      </c>
      <c r="B44" s="17">
        <v>6957.5</v>
      </c>
      <c r="C44" s="17"/>
      <c r="D44" s="17"/>
      <c r="E44" s="17"/>
      <c r="F44" s="17">
        <v>2407.9</v>
      </c>
      <c r="G44" s="17"/>
      <c r="H44" s="17"/>
      <c r="I44" s="17"/>
      <c r="J44" s="17"/>
      <c r="K44" s="17">
        <v>1969.88</v>
      </c>
      <c r="L44" s="17"/>
      <c r="M44" s="17">
        <v>11335.279999999999</v>
      </c>
    </row>
    <row r="45" spans="1:13" x14ac:dyDescent="0.25">
      <c r="A45" s="18" t="s">
        <v>2651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>
        <v>193.6</v>
      </c>
      <c r="M45" s="17">
        <v>193.6</v>
      </c>
    </row>
    <row r="46" spans="1:13" x14ac:dyDescent="0.25">
      <c r="A46" s="18" t="s">
        <v>24</v>
      </c>
      <c r="B46" s="17"/>
      <c r="C46" s="17"/>
      <c r="D46" s="17">
        <v>1265</v>
      </c>
      <c r="E46" s="17"/>
      <c r="F46" s="17"/>
      <c r="G46" s="17"/>
      <c r="H46" s="17"/>
      <c r="I46" s="17"/>
      <c r="J46" s="17"/>
      <c r="K46" s="17"/>
      <c r="L46" s="17"/>
      <c r="M46" s="17">
        <v>1265</v>
      </c>
    </row>
    <row r="47" spans="1:13" x14ac:dyDescent="0.25">
      <c r="A47" s="67" t="s">
        <v>669</v>
      </c>
      <c r="B47" s="17"/>
      <c r="C47" s="17"/>
      <c r="D47" s="17"/>
      <c r="E47" s="17"/>
      <c r="F47" s="17">
        <v>6459.58</v>
      </c>
      <c r="G47" s="17"/>
      <c r="H47" s="17"/>
      <c r="I47" s="17"/>
      <c r="J47" s="17"/>
      <c r="K47" s="17"/>
      <c r="L47" s="17"/>
      <c r="M47" s="17">
        <v>6459.58</v>
      </c>
    </row>
    <row r="48" spans="1:13" x14ac:dyDescent="0.25">
      <c r="A48" s="67" t="s">
        <v>58</v>
      </c>
      <c r="B48" s="17">
        <v>7100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>
        <v>7100</v>
      </c>
    </row>
    <row r="49" spans="1:13" x14ac:dyDescent="0.25">
      <c r="A49" s="67" t="s">
        <v>2655</v>
      </c>
      <c r="B49" s="17"/>
      <c r="C49" s="17"/>
      <c r="D49" s="17"/>
      <c r="E49" s="17"/>
      <c r="F49" s="17"/>
      <c r="G49" s="17">
        <v>96.72</v>
      </c>
      <c r="H49" s="17"/>
      <c r="I49" s="17"/>
      <c r="J49" s="17"/>
      <c r="K49" s="17"/>
      <c r="L49" s="17"/>
      <c r="M49" s="17">
        <v>96.72</v>
      </c>
    </row>
    <row r="50" spans="1:13" x14ac:dyDescent="0.25">
      <c r="A50" s="67" t="s">
        <v>677</v>
      </c>
      <c r="B50" s="17"/>
      <c r="C50" s="17"/>
      <c r="D50" s="17"/>
      <c r="E50" s="17"/>
      <c r="F50" s="17">
        <v>300</v>
      </c>
      <c r="G50" s="17"/>
      <c r="H50" s="17"/>
      <c r="I50" s="17"/>
      <c r="J50" s="17"/>
      <c r="K50" s="17"/>
      <c r="L50" s="17"/>
      <c r="M50" s="17">
        <v>300</v>
      </c>
    </row>
    <row r="51" spans="1:13" x14ac:dyDescent="0.25">
      <c r="A51" s="67" t="s">
        <v>2658</v>
      </c>
      <c r="B51" s="17">
        <v>1975.93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>
        <v>1975.93</v>
      </c>
    </row>
    <row r="52" spans="1:13" x14ac:dyDescent="0.25">
      <c r="A52" s="67" t="s">
        <v>3886</v>
      </c>
      <c r="B52" s="17">
        <v>850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>
        <v>850</v>
      </c>
    </row>
    <row r="53" spans="1:13" x14ac:dyDescent="0.25">
      <c r="A53" s="67" t="s">
        <v>4693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>
        <v>75.89</v>
      </c>
      <c r="M53" s="17">
        <v>75.89</v>
      </c>
    </row>
    <row r="54" spans="1:13" x14ac:dyDescent="0.25">
      <c r="A54" s="67" t="s">
        <v>424</v>
      </c>
      <c r="B54" s="17"/>
      <c r="C54" s="17"/>
      <c r="D54" s="17"/>
      <c r="E54" s="17"/>
      <c r="F54" s="17"/>
      <c r="G54" s="17"/>
      <c r="H54" s="17"/>
      <c r="I54" s="17"/>
      <c r="J54" s="17"/>
      <c r="K54" s="17">
        <v>2081.1999999999998</v>
      </c>
      <c r="L54" s="17"/>
      <c r="M54" s="17">
        <v>2081.1999999999998</v>
      </c>
    </row>
    <row r="55" spans="1:13" x14ac:dyDescent="0.25">
      <c r="A55" s="67" t="s">
        <v>308</v>
      </c>
      <c r="B55" s="17"/>
      <c r="C55" s="17"/>
      <c r="D55" s="17"/>
      <c r="E55" s="17"/>
      <c r="F55" s="17"/>
      <c r="G55" s="17">
        <v>25380</v>
      </c>
      <c r="H55" s="17"/>
      <c r="I55" s="17"/>
      <c r="J55" s="17"/>
      <c r="K55" s="17"/>
      <c r="L55" s="17"/>
      <c r="M55" s="17">
        <v>25380</v>
      </c>
    </row>
    <row r="56" spans="1:13" x14ac:dyDescent="0.25">
      <c r="A56" s="67" t="s">
        <v>707</v>
      </c>
      <c r="B56" s="17"/>
      <c r="C56" s="17"/>
      <c r="D56" s="17"/>
      <c r="E56" s="17"/>
      <c r="F56" s="17"/>
      <c r="G56" s="17"/>
      <c r="H56" s="17"/>
      <c r="I56" s="17"/>
      <c r="J56" s="17">
        <v>181.5</v>
      </c>
      <c r="K56" s="17"/>
      <c r="L56" s="17"/>
      <c r="M56" s="17">
        <v>181.5</v>
      </c>
    </row>
    <row r="57" spans="1:13" x14ac:dyDescent="0.25">
      <c r="A57" s="67" t="s">
        <v>2661</v>
      </c>
      <c r="B57" s="17"/>
      <c r="C57" s="17"/>
      <c r="D57" s="17"/>
      <c r="E57" s="17"/>
      <c r="F57" s="17"/>
      <c r="G57" s="17"/>
      <c r="H57" s="17">
        <v>2500</v>
      </c>
      <c r="I57" s="17"/>
      <c r="J57" s="17"/>
      <c r="K57" s="17"/>
      <c r="L57" s="17">
        <v>466.56</v>
      </c>
      <c r="M57" s="17">
        <v>2966.56</v>
      </c>
    </row>
    <row r="58" spans="1:13" ht="25.5" x14ac:dyDescent="0.25">
      <c r="A58" s="67" t="s">
        <v>712</v>
      </c>
      <c r="B58" s="17"/>
      <c r="C58" s="17"/>
      <c r="D58" s="17"/>
      <c r="E58" s="17"/>
      <c r="F58" s="17"/>
      <c r="G58" s="17">
        <v>1820.68</v>
      </c>
      <c r="H58" s="17"/>
      <c r="I58" s="17"/>
      <c r="J58" s="17"/>
      <c r="K58" s="17"/>
      <c r="L58" s="17"/>
      <c r="M58" s="17">
        <v>1820.68</v>
      </c>
    </row>
    <row r="59" spans="1:13" x14ac:dyDescent="0.25">
      <c r="A59" s="67" t="s">
        <v>714</v>
      </c>
      <c r="B59" s="17"/>
      <c r="C59" s="17"/>
      <c r="D59" s="17">
        <v>1530.78</v>
      </c>
      <c r="E59" s="17"/>
      <c r="F59" s="17">
        <v>1161.5999999999999</v>
      </c>
      <c r="G59" s="17"/>
      <c r="H59" s="17"/>
      <c r="I59" s="17"/>
      <c r="J59" s="17"/>
      <c r="K59" s="17"/>
      <c r="L59" s="17"/>
      <c r="M59" s="17">
        <v>2692.38</v>
      </c>
    </row>
    <row r="60" spans="1:13" x14ac:dyDescent="0.25">
      <c r="A60" s="18" t="s">
        <v>29</v>
      </c>
      <c r="B60" s="17"/>
      <c r="C60" s="17"/>
      <c r="D60" s="17"/>
      <c r="E60" s="17"/>
      <c r="F60" s="17"/>
      <c r="G60" s="17">
        <v>20259.03</v>
      </c>
      <c r="H60" s="17">
        <v>2494.83</v>
      </c>
      <c r="I60" s="17"/>
      <c r="J60" s="17"/>
      <c r="K60" s="17"/>
      <c r="L60" s="17"/>
      <c r="M60" s="17">
        <v>22753.86</v>
      </c>
    </row>
    <row r="61" spans="1:13" x14ac:dyDescent="0.25">
      <c r="A61" s="67" t="s">
        <v>13</v>
      </c>
      <c r="B61" s="17">
        <v>907.5</v>
      </c>
      <c r="C61" s="17">
        <v>9958.2999999999993</v>
      </c>
      <c r="D61" s="17"/>
      <c r="E61" s="17"/>
      <c r="F61" s="17"/>
      <c r="G61" s="17"/>
      <c r="H61" s="17"/>
      <c r="I61" s="17"/>
      <c r="J61" s="17"/>
      <c r="K61" s="17">
        <v>13806.349999999999</v>
      </c>
      <c r="L61" s="17">
        <v>4477</v>
      </c>
      <c r="M61" s="17">
        <v>29149.149999999998</v>
      </c>
    </row>
    <row r="62" spans="1:13" x14ac:dyDescent="0.25">
      <c r="A62" s="67" t="s">
        <v>748</v>
      </c>
      <c r="B62" s="17"/>
      <c r="C62" s="17"/>
      <c r="D62" s="17">
        <v>1350</v>
      </c>
      <c r="E62" s="17"/>
      <c r="F62" s="17"/>
      <c r="G62" s="17"/>
      <c r="H62" s="17"/>
      <c r="I62" s="17"/>
      <c r="J62" s="17"/>
      <c r="K62" s="17"/>
      <c r="L62" s="17"/>
      <c r="M62" s="17">
        <v>1350</v>
      </c>
    </row>
    <row r="63" spans="1:13" x14ac:dyDescent="0.25">
      <c r="A63" s="67" t="s">
        <v>3581</v>
      </c>
      <c r="B63" s="17">
        <v>3630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>
        <v>3630</v>
      </c>
    </row>
    <row r="64" spans="1:13" x14ac:dyDescent="0.25">
      <c r="A64" s="67" t="s">
        <v>3551</v>
      </c>
      <c r="B64" s="17"/>
      <c r="C64" s="17"/>
      <c r="D64" s="17"/>
      <c r="E64" s="17"/>
      <c r="F64" s="17"/>
      <c r="G64" s="17"/>
      <c r="H64" s="17"/>
      <c r="I64" s="17"/>
      <c r="J64" s="17"/>
      <c r="K64" s="17">
        <v>4800</v>
      </c>
      <c r="L64" s="17"/>
      <c r="M64" s="17">
        <v>4800</v>
      </c>
    </row>
    <row r="65" spans="1:13" x14ac:dyDescent="0.25">
      <c r="A65" s="67" t="s">
        <v>2667</v>
      </c>
      <c r="B65" s="17"/>
      <c r="C65" s="17"/>
      <c r="D65" s="17"/>
      <c r="E65" s="17"/>
      <c r="F65" s="17"/>
      <c r="G65" s="17"/>
      <c r="H65" s="17"/>
      <c r="I65" s="17"/>
      <c r="J65" s="17">
        <v>1500</v>
      </c>
      <c r="K65" s="17"/>
      <c r="L65" s="17"/>
      <c r="M65" s="17">
        <v>1500</v>
      </c>
    </row>
    <row r="66" spans="1:13" x14ac:dyDescent="0.25">
      <c r="A66" s="67" t="s">
        <v>4329</v>
      </c>
      <c r="B66" s="17">
        <v>36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>
        <v>36</v>
      </c>
    </row>
    <row r="67" spans="1:13" x14ac:dyDescent="0.25">
      <c r="A67" s="67" t="s">
        <v>3488</v>
      </c>
      <c r="B67" s="17"/>
      <c r="C67" s="17"/>
      <c r="D67" s="17"/>
      <c r="E67" s="17"/>
      <c r="F67" s="17"/>
      <c r="G67" s="17"/>
      <c r="H67" s="17"/>
      <c r="I67" s="17">
        <v>6000</v>
      </c>
      <c r="J67" s="17"/>
      <c r="K67" s="17"/>
      <c r="L67" s="17"/>
      <c r="M67" s="17">
        <v>6000</v>
      </c>
    </row>
    <row r="68" spans="1:13" x14ac:dyDescent="0.25">
      <c r="A68" s="67" t="s">
        <v>3829</v>
      </c>
      <c r="B68" s="17"/>
      <c r="C68" s="17"/>
      <c r="D68" s="17"/>
      <c r="E68" s="17"/>
      <c r="F68" s="17"/>
      <c r="G68" s="17"/>
      <c r="H68" s="17"/>
      <c r="I68" s="17"/>
      <c r="J68" s="17"/>
      <c r="K68" s="17">
        <v>1026</v>
      </c>
      <c r="L68" s="17"/>
      <c r="M68" s="17">
        <v>1026</v>
      </c>
    </row>
    <row r="69" spans="1:13" x14ac:dyDescent="0.25">
      <c r="A69" s="18" t="s">
        <v>4687</v>
      </c>
      <c r="B69" s="17"/>
      <c r="C69" s="17"/>
      <c r="D69" s="17"/>
      <c r="E69" s="17"/>
      <c r="F69" s="17"/>
      <c r="G69" s="17">
        <v>104.99</v>
      </c>
      <c r="H69" s="17"/>
      <c r="I69" s="17"/>
      <c r="J69" s="17"/>
      <c r="K69" s="17"/>
      <c r="L69" s="17"/>
      <c r="M69" s="17">
        <v>104.99</v>
      </c>
    </row>
    <row r="70" spans="1:13" x14ac:dyDescent="0.25">
      <c r="A70" s="67" t="s">
        <v>752</v>
      </c>
      <c r="B70" s="17"/>
      <c r="C70" s="17"/>
      <c r="D70" s="17"/>
      <c r="E70" s="17"/>
      <c r="F70" s="17"/>
      <c r="G70" s="17">
        <v>1650</v>
      </c>
      <c r="H70" s="17"/>
      <c r="I70" s="17"/>
      <c r="J70" s="17"/>
      <c r="K70" s="17"/>
      <c r="L70" s="17"/>
      <c r="M70" s="17">
        <v>1650</v>
      </c>
    </row>
    <row r="71" spans="1:13" x14ac:dyDescent="0.25">
      <c r="A71" s="67" t="s">
        <v>445</v>
      </c>
      <c r="B71" s="17"/>
      <c r="C71" s="17"/>
      <c r="D71" s="17"/>
      <c r="E71" s="17"/>
      <c r="F71" s="17"/>
      <c r="G71" s="17">
        <v>580</v>
      </c>
      <c r="H71" s="17"/>
      <c r="I71" s="17"/>
      <c r="J71" s="17"/>
      <c r="K71" s="17"/>
      <c r="L71" s="17"/>
      <c r="M71" s="17">
        <v>580</v>
      </c>
    </row>
    <row r="72" spans="1:13" x14ac:dyDescent="0.25">
      <c r="A72" s="67" t="s">
        <v>4468</v>
      </c>
      <c r="B72" s="17"/>
      <c r="C72" s="17"/>
      <c r="D72" s="17"/>
      <c r="E72" s="17">
        <v>576</v>
      </c>
      <c r="F72" s="17"/>
      <c r="G72" s="17"/>
      <c r="H72" s="17"/>
      <c r="I72" s="17"/>
      <c r="J72" s="17"/>
      <c r="K72" s="17"/>
      <c r="L72" s="17"/>
      <c r="M72" s="17">
        <v>576</v>
      </c>
    </row>
    <row r="73" spans="1:13" x14ac:dyDescent="0.25">
      <c r="A73" s="67" t="s">
        <v>3421</v>
      </c>
      <c r="B73" s="17">
        <v>12100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>
        <v>12100</v>
      </c>
    </row>
    <row r="74" spans="1:13" x14ac:dyDescent="0.25">
      <c r="A74" s="67" t="s">
        <v>371</v>
      </c>
      <c r="B74" s="17"/>
      <c r="C74" s="17"/>
      <c r="D74" s="17">
        <v>2000</v>
      </c>
      <c r="E74" s="17"/>
      <c r="F74" s="17"/>
      <c r="G74" s="17"/>
      <c r="H74" s="17"/>
      <c r="I74" s="17"/>
      <c r="J74" s="17"/>
      <c r="K74" s="17"/>
      <c r="L74" s="17"/>
      <c r="M74" s="17">
        <v>2000</v>
      </c>
    </row>
    <row r="75" spans="1:13" ht="25.5" x14ac:dyDescent="0.25">
      <c r="A75" s="67" t="s">
        <v>302</v>
      </c>
      <c r="B75" s="17">
        <v>14500</v>
      </c>
      <c r="C75" s="17"/>
      <c r="D75" s="17"/>
      <c r="E75" s="17"/>
      <c r="F75" s="17"/>
      <c r="G75" s="17"/>
      <c r="H75" s="17"/>
      <c r="I75" s="17"/>
      <c r="J75" s="17"/>
      <c r="K75" s="17">
        <v>1000</v>
      </c>
      <c r="L75" s="17"/>
      <c r="M75" s="17">
        <v>15500</v>
      </c>
    </row>
    <row r="76" spans="1:13" x14ac:dyDescent="0.25">
      <c r="A76" s="67" t="s">
        <v>3975</v>
      </c>
      <c r="B76" s="17"/>
      <c r="C76" s="17"/>
      <c r="D76" s="17"/>
      <c r="E76" s="17"/>
      <c r="F76" s="17"/>
      <c r="G76" s="17"/>
      <c r="H76" s="17"/>
      <c r="I76" s="17"/>
      <c r="J76" s="17"/>
      <c r="K76" s="17">
        <v>600</v>
      </c>
      <c r="L76" s="17"/>
      <c r="M76" s="17">
        <v>600</v>
      </c>
    </row>
    <row r="77" spans="1:13" x14ac:dyDescent="0.25">
      <c r="A77" s="67" t="s">
        <v>3566</v>
      </c>
      <c r="B77" s="17"/>
      <c r="C77" s="17"/>
      <c r="D77" s="17"/>
      <c r="E77" s="17">
        <v>4530.24</v>
      </c>
      <c r="F77" s="17"/>
      <c r="G77" s="17"/>
      <c r="H77" s="17"/>
      <c r="I77" s="17"/>
      <c r="J77" s="17"/>
      <c r="K77" s="17"/>
      <c r="L77" s="17"/>
      <c r="M77" s="17">
        <v>4530.24</v>
      </c>
    </row>
    <row r="78" spans="1:13" x14ac:dyDescent="0.25">
      <c r="A78" s="67" t="s">
        <v>3585</v>
      </c>
      <c r="B78" s="17">
        <v>3630</v>
      </c>
      <c r="C78" s="17"/>
      <c r="D78" s="17"/>
      <c r="E78" s="17"/>
      <c r="F78" s="17"/>
      <c r="G78" s="17"/>
      <c r="H78" s="17"/>
      <c r="I78" s="17"/>
      <c r="J78" s="17">
        <v>3569.5</v>
      </c>
      <c r="K78" s="17"/>
      <c r="L78" s="17"/>
      <c r="M78" s="17">
        <v>7199.5</v>
      </c>
    </row>
    <row r="79" spans="1:13" x14ac:dyDescent="0.25">
      <c r="A79" s="18" t="s">
        <v>317</v>
      </c>
      <c r="B79" s="17"/>
      <c r="C79" s="17"/>
      <c r="D79" s="17"/>
      <c r="E79" s="17"/>
      <c r="F79" s="17"/>
      <c r="G79" s="17"/>
      <c r="H79" s="17"/>
      <c r="I79" s="17"/>
      <c r="J79" s="17"/>
      <c r="K79" s="17">
        <v>401.96</v>
      </c>
      <c r="L79" s="17"/>
      <c r="M79" s="17">
        <v>401.96</v>
      </c>
    </row>
    <row r="80" spans="1:13" x14ac:dyDescent="0.25">
      <c r="A80" s="67" t="s">
        <v>405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>
        <v>5551.48</v>
      </c>
      <c r="M80" s="17">
        <v>5551.48</v>
      </c>
    </row>
    <row r="81" spans="1:13" x14ac:dyDescent="0.25">
      <c r="A81" s="67" t="s">
        <v>3544</v>
      </c>
      <c r="B81" s="17"/>
      <c r="C81" s="17"/>
      <c r="D81" s="17"/>
      <c r="E81" s="17"/>
      <c r="F81" s="17">
        <v>4840</v>
      </c>
      <c r="G81" s="17"/>
      <c r="H81" s="17"/>
      <c r="I81" s="17"/>
      <c r="J81" s="17"/>
      <c r="K81" s="17"/>
      <c r="L81" s="17"/>
      <c r="M81" s="17">
        <v>4840</v>
      </c>
    </row>
    <row r="82" spans="1:13" x14ac:dyDescent="0.25">
      <c r="A82" s="67" t="s">
        <v>4043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>
        <v>396.88</v>
      </c>
      <c r="M82" s="17">
        <v>396.88</v>
      </c>
    </row>
    <row r="83" spans="1:13" x14ac:dyDescent="0.25">
      <c r="A83" s="67" t="s">
        <v>809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>
        <v>786.5</v>
      </c>
      <c r="M83" s="17">
        <v>786.5</v>
      </c>
    </row>
    <row r="84" spans="1:13" x14ac:dyDescent="0.25">
      <c r="A84" s="67" t="s">
        <v>319</v>
      </c>
      <c r="B84" s="17"/>
      <c r="C84" s="17"/>
      <c r="D84" s="17">
        <v>544.5</v>
      </c>
      <c r="E84" s="17"/>
      <c r="F84" s="17"/>
      <c r="G84" s="17"/>
      <c r="H84" s="17"/>
      <c r="I84" s="17"/>
      <c r="J84" s="17"/>
      <c r="K84" s="17">
        <v>3425.75</v>
      </c>
      <c r="L84" s="17"/>
      <c r="M84" s="17">
        <v>3970.25</v>
      </c>
    </row>
    <row r="85" spans="1:13" x14ac:dyDescent="0.25">
      <c r="A85" s="67" t="s">
        <v>4127</v>
      </c>
      <c r="B85" s="17"/>
      <c r="C85" s="17"/>
      <c r="D85" s="17"/>
      <c r="E85" s="17"/>
      <c r="F85" s="17"/>
      <c r="G85" s="17">
        <v>329.99</v>
      </c>
      <c r="H85" s="17"/>
      <c r="I85" s="17"/>
      <c r="J85" s="17"/>
      <c r="K85" s="17"/>
      <c r="L85" s="17"/>
      <c r="M85" s="17">
        <v>329.99</v>
      </c>
    </row>
    <row r="86" spans="1:13" x14ac:dyDescent="0.25">
      <c r="A86" s="18" t="s">
        <v>4134</v>
      </c>
      <c r="B86" s="17"/>
      <c r="C86" s="17"/>
      <c r="D86" s="17"/>
      <c r="E86" s="17"/>
      <c r="F86" s="17"/>
      <c r="G86" s="17">
        <v>318.85000000000002</v>
      </c>
      <c r="H86" s="17"/>
      <c r="I86" s="17"/>
      <c r="J86" s="17"/>
      <c r="K86" s="17"/>
      <c r="L86" s="17"/>
      <c r="M86" s="17">
        <v>318.85000000000002</v>
      </c>
    </row>
    <row r="87" spans="1:13" x14ac:dyDescent="0.25">
      <c r="A87" s="67" t="s">
        <v>425</v>
      </c>
      <c r="B87" s="17"/>
      <c r="C87" s="17"/>
      <c r="D87" s="17">
        <v>754.67000000000007</v>
      </c>
      <c r="E87" s="17"/>
      <c r="F87" s="17"/>
      <c r="G87" s="17"/>
      <c r="H87" s="17"/>
      <c r="I87" s="17"/>
      <c r="J87" s="17"/>
      <c r="K87" s="17"/>
      <c r="L87" s="17"/>
      <c r="M87" s="17">
        <v>754.67000000000007</v>
      </c>
    </row>
    <row r="88" spans="1:13" x14ac:dyDescent="0.25">
      <c r="A88" s="67" t="s">
        <v>368</v>
      </c>
      <c r="B88" s="17"/>
      <c r="C88" s="17"/>
      <c r="D88" s="17"/>
      <c r="E88" s="17"/>
      <c r="F88" s="17"/>
      <c r="G88" s="17">
        <v>1217.26</v>
      </c>
      <c r="H88" s="17"/>
      <c r="I88" s="17"/>
      <c r="J88" s="17"/>
      <c r="K88" s="17"/>
      <c r="L88" s="17">
        <v>15306.5</v>
      </c>
      <c r="M88" s="17">
        <v>16523.759999999998</v>
      </c>
    </row>
    <row r="89" spans="1:13" x14ac:dyDescent="0.25">
      <c r="A89" s="18" t="s">
        <v>64</v>
      </c>
      <c r="B89" s="17"/>
      <c r="C89" s="17"/>
      <c r="D89" s="17">
        <v>1373.35</v>
      </c>
      <c r="E89" s="17"/>
      <c r="F89" s="17"/>
      <c r="G89" s="17"/>
      <c r="H89" s="17"/>
      <c r="I89" s="17"/>
      <c r="J89" s="17"/>
      <c r="K89" s="17">
        <v>23071.300000000003</v>
      </c>
      <c r="L89" s="17">
        <v>5473.0599999999995</v>
      </c>
      <c r="M89" s="17">
        <v>29917.71</v>
      </c>
    </row>
    <row r="90" spans="1:13" x14ac:dyDescent="0.25">
      <c r="A90" s="67" t="s">
        <v>421</v>
      </c>
      <c r="B90" s="17"/>
      <c r="C90" s="17"/>
      <c r="D90" s="17"/>
      <c r="E90" s="17"/>
      <c r="F90" s="17"/>
      <c r="G90" s="17"/>
      <c r="H90" s="17"/>
      <c r="I90" s="17"/>
      <c r="J90" s="17"/>
      <c r="K90" s="17">
        <v>1800</v>
      </c>
      <c r="L90" s="17"/>
      <c r="M90" s="17">
        <v>1800</v>
      </c>
    </row>
    <row r="91" spans="1:13" x14ac:dyDescent="0.25">
      <c r="A91" s="67" t="s">
        <v>848</v>
      </c>
      <c r="B91" s="17"/>
      <c r="C91" s="17"/>
      <c r="D91" s="17"/>
      <c r="E91" s="17"/>
      <c r="F91" s="17"/>
      <c r="G91" s="17"/>
      <c r="H91" s="17"/>
      <c r="I91" s="17">
        <v>3630</v>
      </c>
      <c r="J91" s="17"/>
      <c r="K91" s="17"/>
      <c r="L91" s="17"/>
      <c r="M91" s="17">
        <v>3630</v>
      </c>
    </row>
    <row r="92" spans="1:13" x14ac:dyDescent="0.25">
      <c r="A92" s="18" t="s">
        <v>63</v>
      </c>
      <c r="B92" s="17"/>
      <c r="C92" s="17"/>
      <c r="D92" s="17"/>
      <c r="E92" s="17"/>
      <c r="F92" s="17"/>
      <c r="G92" s="17">
        <v>8518</v>
      </c>
      <c r="H92" s="17"/>
      <c r="I92" s="17"/>
      <c r="J92" s="17"/>
      <c r="K92" s="17">
        <v>18328.600000000002</v>
      </c>
      <c r="L92" s="17"/>
      <c r="M92" s="17">
        <v>26846.600000000002</v>
      </c>
    </row>
    <row r="93" spans="1:13" x14ac:dyDescent="0.25">
      <c r="A93" s="67" t="s">
        <v>862</v>
      </c>
      <c r="B93" s="17"/>
      <c r="C93" s="17"/>
      <c r="D93" s="17"/>
      <c r="E93" s="17"/>
      <c r="F93" s="17"/>
      <c r="G93" s="17"/>
      <c r="H93" s="17"/>
      <c r="I93" s="17"/>
      <c r="J93" s="17"/>
      <c r="K93" s="17">
        <v>208</v>
      </c>
      <c r="L93" s="17"/>
      <c r="M93" s="17">
        <v>208</v>
      </c>
    </row>
    <row r="94" spans="1:13" x14ac:dyDescent="0.25">
      <c r="A94" s="67" t="s">
        <v>3603</v>
      </c>
      <c r="B94" s="17">
        <v>3000.8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>
        <v>3000.8</v>
      </c>
    </row>
    <row r="95" spans="1:13" x14ac:dyDescent="0.25">
      <c r="A95" s="18" t="s">
        <v>865</v>
      </c>
      <c r="B95" s="17"/>
      <c r="C95" s="17"/>
      <c r="D95" s="17"/>
      <c r="E95" s="17"/>
      <c r="F95" s="17"/>
      <c r="G95" s="17"/>
      <c r="H95" s="17"/>
      <c r="I95" s="17">
        <v>629.20000000000005</v>
      </c>
      <c r="J95" s="17"/>
      <c r="K95" s="17"/>
      <c r="L95" s="17"/>
      <c r="M95" s="17">
        <v>629.20000000000005</v>
      </c>
    </row>
    <row r="96" spans="1:13" x14ac:dyDescent="0.25">
      <c r="A96" s="67" t="s">
        <v>3521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>
        <v>5449.6</v>
      </c>
      <c r="M96" s="17">
        <v>5449.6</v>
      </c>
    </row>
    <row r="97" spans="1:13" x14ac:dyDescent="0.25">
      <c r="A97" s="67" t="s">
        <v>4842</v>
      </c>
      <c r="B97" s="17"/>
      <c r="C97" s="17"/>
      <c r="D97" s="17"/>
      <c r="E97" s="17"/>
      <c r="F97" s="17"/>
      <c r="G97" s="17"/>
      <c r="H97" s="17"/>
      <c r="I97" s="17"/>
      <c r="J97" s="17"/>
      <c r="K97" s="17">
        <v>1000</v>
      </c>
      <c r="L97" s="17"/>
      <c r="M97" s="17">
        <v>1000</v>
      </c>
    </row>
    <row r="98" spans="1:13" x14ac:dyDescent="0.25">
      <c r="A98" s="67" t="s">
        <v>355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>
        <v>550</v>
      </c>
      <c r="M98" s="17">
        <v>550</v>
      </c>
    </row>
    <row r="99" spans="1:13" x14ac:dyDescent="0.25">
      <c r="A99" s="67" t="s">
        <v>2678</v>
      </c>
      <c r="B99" s="17"/>
      <c r="C99" s="17"/>
      <c r="D99" s="17"/>
      <c r="E99" s="17"/>
      <c r="F99" s="17"/>
      <c r="G99" s="17"/>
      <c r="H99" s="17"/>
      <c r="I99" s="17"/>
      <c r="J99" s="17"/>
      <c r="K99" s="17">
        <v>1288.6500000000001</v>
      </c>
      <c r="L99" s="17"/>
      <c r="M99" s="17">
        <v>1288.6500000000001</v>
      </c>
    </row>
    <row r="100" spans="1:13" x14ac:dyDescent="0.25">
      <c r="A100" s="67" t="s">
        <v>872</v>
      </c>
      <c r="B100" s="17"/>
      <c r="C100" s="17"/>
      <c r="D100" s="17">
        <v>6536.52</v>
      </c>
      <c r="E100" s="17"/>
      <c r="F100" s="17"/>
      <c r="G100" s="17"/>
      <c r="H100" s="17"/>
      <c r="I100" s="17"/>
      <c r="J100" s="17"/>
      <c r="K100" s="17">
        <v>125.79</v>
      </c>
      <c r="L100" s="17">
        <v>8668.86</v>
      </c>
      <c r="M100" s="17">
        <v>15331.170000000002</v>
      </c>
    </row>
    <row r="101" spans="1:13" x14ac:dyDescent="0.25">
      <c r="A101" s="67" t="s">
        <v>910</v>
      </c>
      <c r="B101" s="17"/>
      <c r="C101" s="17">
        <v>1695.37</v>
      </c>
      <c r="D101" s="17">
        <v>5719.37</v>
      </c>
      <c r="E101" s="17"/>
      <c r="F101" s="17">
        <v>198.31</v>
      </c>
      <c r="G101" s="17"/>
      <c r="H101" s="17"/>
      <c r="I101" s="17"/>
      <c r="J101" s="17"/>
      <c r="K101" s="17"/>
      <c r="L101" s="17"/>
      <c r="M101" s="17">
        <v>7613.05</v>
      </c>
    </row>
    <row r="102" spans="1:13" x14ac:dyDescent="0.25">
      <c r="A102" s="67" t="s">
        <v>293</v>
      </c>
      <c r="B102" s="17"/>
      <c r="C102" s="17"/>
      <c r="D102" s="17"/>
      <c r="E102" s="17"/>
      <c r="F102" s="17"/>
      <c r="G102" s="17"/>
      <c r="H102" s="17"/>
      <c r="I102" s="17">
        <v>5316.74</v>
      </c>
      <c r="J102" s="17"/>
      <c r="K102" s="17"/>
      <c r="L102" s="17"/>
      <c r="M102" s="17">
        <v>5316.74</v>
      </c>
    </row>
    <row r="103" spans="1:13" x14ac:dyDescent="0.25">
      <c r="A103" s="67" t="s">
        <v>939</v>
      </c>
      <c r="B103" s="17"/>
      <c r="C103" s="17"/>
      <c r="D103" s="17"/>
      <c r="E103" s="17"/>
      <c r="F103" s="17"/>
      <c r="G103" s="17"/>
      <c r="H103" s="17">
        <v>9844.5600000000013</v>
      </c>
      <c r="I103" s="17"/>
      <c r="J103" s="17"/>
      <c r="K103" s="17">
        <v>1774.48</v>
      </c>
      <c r="L103" s="17"/>
      <c r="M103" s="17">
        <v>11619.04</v>
      </c>
    </row>
    <row r="104" spans="1:13" x14ac:dyDescent="0.25">
      <c r="A104" s="67" t="s">
        <v>3903</v>
      </c>
      <c r="B104" s="17"/>
      <c r="C104" s="17"/>
      <c r="D104" s="17"/>
      <c r="E104" s="17"/>
      <c r="F104" s="17"/>
      <c r="G104" s="17"/>
      <c r="H104" s="17"/>
      <c r="I104" s="17">
        <v>726</v>
      </c>
      <c r="J104" s="17"/>
      <c r="K104" s="17"/>
      <c r="L104" s="17"/>
      <c r="M104" s="17">
        <v>726</v>
      </c>
    </row>
    <row r="105" spans="1:13" x14ac:dyDescent="0.25">
      <c r="A105" s="67" t="s">
        <v>944</v>
      </c>
      <c r="B105" s="17">
        <v>1210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>
        <v>1210</v>
      </c>
    </row>
    <row r="106" spans="1:13" x14ac:dyDescent="0.25">
      <c r="A106" s="67" t="s">
        <v>1368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>
        <v>2187.44</v>
      </c>
      <c r="M106" s="17">
        <v>2187.44</v>
      </c>
    </row>
    <row r="107" spans="1:13" ht="25.5" x14ac:dyDescent="0.25">
      <c r="A107" s="67" t="s">
        <v>349</v>
      </c>
      <c r="B107" s="17"/>
      <c r="C107" s="17"/>
      <c r="D107" s="17"/>
      <c r="E107" s="17"/>
      <c r="F107" s="17">
        <v>700</v>
      </c>
      <c r="G107" s="17">
        <v>3400</v>
      </c>
      <c r="H107" s="17"/>
      <c r="I107" s="17"/>
      <c r="J107" s="17"/>
      <c r="K107" s="17">
        <v>1680</v>
      </c>
      <c r="L107" s="17"/>
      <c r="M107" s="17">
        <v>5780</v>
      </c>
    </row>
    <row r="108" spans="1:13" x14ac:dyDescent="0.25">
      <c r="A108" s="67" t="s">
        <v>282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>
        <v>546.77</v>
      </c>
      <c r="L108" s="17">
        <v>1125.3</v>
      </c>
      <c r="M108" s="17">
        <v>1672.07</v>
      </c>
    </row>
    <row r="109" spans="1:13" x14ac:dyDescent="0.25">
      <c r="A109" s="67" t="s">
        <v>3872</v>
      </c>
      <c r="B109" s="17">
        <v>900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>
        <v>900</v>
      </c>
    </row>
    <row r="110" spans="1:13" x14ac:dyDescent="0.25">
      <c r="A110" s="67" t="s">
        <v>2702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>
        <v>1545.17</v>
      </c>
      <c r="L110" s="17"/>
      <c r="M110" s="17">
        <v>1545.17</v>
      </c>
    </row>
    <row r="111" spans="1:13" x14ac:dyDescent="0.25">
      <c r="A111" s="67" t="s">
        <v>2704</v>
      </c>
      <c r="B111" s="17"/>
      <c r="C111" s="17"/>
      <c r="D111" s="17"/>
      <c r="E111" s="17"/>
      <c r="F111" s="17"/>
      <c r="G111" s="17">
        <v>2178</v>
      </c>
      <c r="H111" s="17"/>
      <c r="I111" s="17"/>
      <c r="J111" s="17"/>
      <c r="K111" s="17"/>
      <c r="L111" s="17"/>
      <c r="M111" s="17">
        <v>2178</v>
      </c>
    </row>
    <row r="112" spans="1:13" x14ac:dyDescent="0.25">
      <c r="A112" s="67" t="s">
        <v>4158</v>
      </c>
      <c r="B112" s="17">
        <v>275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>
        <v>275</v>
      </c>
    </row>
    <row r="113" spans="1:13" ht="25.5" x14ac:dyDescent="0.25">
      <c r="A113" s="67" t="s">
        <v>3900</v>
      </c>
      <c r="B113" s="17">
        <v>756.25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>
        <v>756.25</v>
      </c>
    </row>
    <row r="114" spans="1:13" x14ac:dyDescent="0.25">
      <c r="A114" s="18" t="s">
        <v>56</v>
      </c>
      <c r="B114" s="17"/>
      <c r="C114" s="17"/>
      <c r="D114" s="17"/>
      <c r="E114" s="17"/>
      <c r="F114" s="17"/>
      <c r="G114" s="17"/>
      <c r="H114" s="17">
        <v>1500</v>
      </c>
      <c r="I114" s="17"/>
      <c r="J114" s="17"/>
      <c r="K114" s="17"/>
      <c r="L114" s="17">
        <v>303.64999999999998</v>
      </c>
      <c r="M114" s="17">
        <v>1803.65</v>
      </c>
    </row>
    <row r="115" spans="1:13" x14ac:dyDescent="0.25">
      <c r="A115" s="67" t="s">
        <v>972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>
        <v>7139</v>
      </c>
      <c r="M115" s="17">
        <v>7139</v>
      </c>
    </row>
    <row r="116" spans="1:13" x14ac:dyDescent="0.25">
      <c r="A116" s="67" t="s">
        <v>975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>
        <v>14399</v>
      </c>
      <c r="M116" s="17">
        <v>14399</v>
      </c>
    </row>
    <row r="117" spans="1:13" x14ac:dyDescent="0.25">
      <c r="A117" s="67" t="s">
        <v>42</v>
      </c>
      <c r="B117" s="17">
        <v>8838.9</v>
      </c>
      <c r="C117" s="17"/>
      <c r="D117" s="17">
        <v>3049.2</v>
      </c>
      <c r="E117" s="17"/>
      <c r="F117" s="17"/>
      <c r="G117" s="17"/>
      <c r="H117" s="17"/>
      <c r="I117" s="17"/>
      <c r="J117" s="17"/>
      <c r="K117" s="17"/>
      <c r="L117" s="17"/>
      <c r="M117" s="17">
        <v>11888.099999999999</v>
      </c>
    </row>
    <row r="118" spans="1:13" x14ac:dyDescent="0.25">
      <c r="A118" s="67" t="s">
        <v>359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>
        <v>249.26</v>
      </c>
      <c r="M118" s="17">
        <v>249.26</v>
      </c>
    </row>
    <row r="119" spans="1:13" x14ac:dyDescent="0.25">
      <c r="A119" s="67" t="s">
        <v>3731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>
        <v>1496.4699999999998</v>
      </c>
      <c r="M119" s="17">
        <v>1496.4699999999998</v>
      </c>
    </row>
    <row r="120" spans="1:13" x14ac:dyDescent="0.25">
      <c r="A120" s="67" t="s">
        <v>320</v>
      </c>
      <c r="B120" s="17"/>
      <c r="C120" s="17"/>
      <c r="D120" s="17"/>
      <c r="E120" s="17"/>
      <c r="F120" s="17"/>
      <c r="G120" s="17">
        <v>5445</v>
      </c>
      <c r="H120" s="17"/>
      <c r="I120" s="17"/>
      <c r="J120" s="17"/>
      <c r="K120" s="17"/>
      <c r="L120" s="17"/>
      <c r="M120" s="17">
        <v>5445</v>
      </c>
    </row>
    <row r="121" spans="1:13" x14ac:dyDescent="0.25">
      <c r="A121" s="67" t="s">
        <v>984</v>
      </c>
      <c r="B121" s="17">
        <v>1210</v>
      </c>
      <c r="C121" s="17"/>
      <c r="D121" s="17">
        <v>2420</v>
      </c>
      <c r="E121" s="17"/>
      <c r="F121" s="17"/>
      <c r="G121" s="17"/>
      <c r="H121" s="17"/>
      <c r="I121" s="17"/>
      <c r="J121" s="17"/>
      <c r="K121" s="17">
        <v>605</v>
      </c>
      <c r="L121" s="17"/>
      <c r="M121" s="17">
        <v>4235</v>
      </c>
    </row>
    <row r="122" spans="1:13" x14ac:dyDescent="0.25">
      <c r="A122" s="67" t="s">
        <v>3549</v>
      </c>
      <c r="B122" s="17"/>
      <c r="C122" s="17"/>
      <c r="D122" s="17"/>
      <c r="E122" s="17">
        <v>4840</v>
      </c>
      <c r="F122" s="17"/>
      <c r="G122" s="17"/>
      <c r="H122" s="17"/>
      <c r="I122" s="17"/>
      <c r="J122" s="17"/>
      <c r="K122" s="17"/>
      <c r="L122" s="17"/>
      <c r="M122" s="17">
        <v>4840</v>
      </c>
    </row>
    <row r="123" spans="1:13" x14ac:dyDescent="0.25">
      <c r="A123" s="67" t="s">
        <v>993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>
        <v>1757.59</v>
      </c>
      <c r="M123" s="17">
        <v>1757.59</v>
      </c>
    </row>
    <row r="124" spans="1:13" ht="25.5" x14ac:dyDescent="0.25">
      <c r="A124" s="67" t="s">
        <v>998</v>
      </c>
      <c r="B124" s="17"/>
      <c r="C124" s="17">
        <v>3157.25</v>
      </c>
      <c r="D124" s="17"/>
      <c r="E124" s="17"/>
      <c r="F124" s="17"/>
      <c r="G124" s="17"/>
      <c r="H124" s="17"/>
      <c r="I124" s="17"/>
      <c r="J124" s="17"/>
      <c r="K124" s="17">
        <v>254.28</v>
      </c>
      <c r="L124" s="17">
        <v>181.5</v>
      </c>
      <c r="M124" s="17">
        <v>3593.03</v>
      </c>
    </row>
    <row r="125" spans="1:13" ht="25.5" x14ac:dyDescent="0.25">
      <c r="A125" s="67" t="s">
        <v>443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>
        <v>4155.0999999999995</v>
      </c>
      <c r="L125" s="17"/>
      <c r="M125" s="17">
        <v>4155.0999999999995</v>
      </c>
    </row>
    <row r="126" spans="1:13" x14ac:dyDescent="0.25">
      <c r="A126" s="18" t="s">
        <v>3714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>
        <v>2675</v>
      </c>
      <c r="L126" s="17"/>
      <c r="M126" s="17">
        <v>2675</v>
      </c>
    </row>
    <row r="127" spans="1:13" x14ac:dyDescent="0.25">
      <c r="A127" s="67" t="s">
        <v>4661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>
        <v>529.33000000000004</v>
      </c>
      <c r="M127" s="17">
        <v>529.33000000000004</v>
      </c>
    </row>
    <row r="128" spans="1:13" x14ac:dyDescent="0.25">
      <c r="A128" s="67" t="s">
        <v>1020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>
        <v>2940.3</v>
      </c>
      <c r="M128" s="17">
        <v>2940.3</v>
      </c>
    </row>
    <row r="129" spans="1:13" x14ac:dyDescent="0.25">
      <c r="A129" s="18" t="s">
        <v>1023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>
        <v>2642.64</v>
      </c>
      <c r="M129" s="17">
        <v>2642.64</v>
      </c>
    </row>
    <row r="130" spans="1:13" x14ac:dyDescent="0.25">
      <c r="A130" s="67" t="s">
        <v>427</v>
      </c>
      <c r="B130" s="17"/>
      <c r="C130" s="17"/>
      <c r="D130" s="17">
        <v>556.6</v>
      </c>
      <c r="E130" s="17"/>
      <c r="F130" s="17"/>
      <c r="G130" s="17"/>
      <c r="H130" s="17"/>
      <c r="I130" s="17"/>
      <c r="J130" s="17"/>
      <c r="K130" s="17"/>
      <c r="L130" s="17"/>
      <c r="M130" s="17">
        <v>556.6</v>
      </c>
    </row>
    <row r="131" spans="1:13" x14ac:dyDescent="0.25">
      <c r="A131" s="67" t="s">
        <v>1031</v>
      </c>
      <c r="B131" s="17"/>
      <c r="C131" s="17"/>
      <c r="D131" s="17"/>
      <c r="E131" s="17">
        <v>1449.58</v>
      </c>
      <c r="F131" s="17"/>
      <c r="G131" s="17"/>
      <c r="H131" s="17"/>
      <c r="I131" s="17"/>
      <c r="J131" s="17"/>
      <c r="K131" s="17"/>
      <c r="L131" s="17"/>
      <c r="M131" s="17">
        <v>1449.58</v>
      </c>
    </row>
    <row r="132" spans="1:13" x14ac:dyDescent="0.25">
      <c r="A132" s="67" t="s">
        <v>1033</v>
      </c>
      <c r="B132" s="17"/>
      <c r="C132" s="17"/>
      <c r="D132" s="17"/>
      <c r="E132" s="17"/>
      <c r="F132" s="17"/>
      <c r="G132" s="17"/>
      <c r="H132" s="17"/>
      <c r="I132" s="17"/>
      <c r="J132" s="17">
        <v>5082</v>
      </c>
      <c r="K132" s="17"/>
      <c r="L132" s="17"/>
      <c r="M132" s="17">
        <v>5082</v>
      </c>
    </row>
    <row r="133" spans="1:13" x14ac:dyDescent="0.25">
      <c r="A133" s="67" t="s">
        <v>4433</v>
      </c>
      <c r="B133" s="17">
        <v>16940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>
        <v>16940</v>
      </c>
    </row>
    <row r="134" spans="1:13" ht="25.5" x14ac:dyDescent="0.25">
      <c r="A134" s="18" t="s">
        <v>283</v>
      </c>
      <c r="B134" s="17">
        <v>1352</v>
      </c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>
        <v>1352</v>
      </c>
    </row>
    <row r="135" spans="1:13" x14ac:dyDescent="0.25">
      <c r="A135" s="18" t="s">
        <v>32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>
        <v>3500</v>
      </c>
      <c r="M135" s="17">
        <v>3500</v>
      </c>
    </row>
    <row r="136" spans="1:13" x14ac:dyDescent="0.25">
      <c r="A136" s="18" t="s">
        <v>3594</v>
      </c>
      <c r="B136" s="17"/>
      <c r="C136" s="17">
        <v>17869.43</v>
      </c>
      <c r="D136" s="17"/>
      <c r="E136" s="17"/>
      <c r="F136" s="17"/>
      <c r="G136" s="17"/>
      <c r="H136" s="17"/>
      <c r="I136" s="17"/>
      <c r="J136" s="17"/>
      <c r="K136" s="17"/>
      <c r="L136" s="17"/>
      <c r="M136" s="17">
        <v>17869.43</v>
      </c>
    </row>
    <row r="137" spans="1:13" x14ac:dyDescent="0.25">
      <c r="A137" s="18" t="s">
        <v>39</v>
      </c>
      <c r="B137" s="17"/>
      <c r="C137" s="17"/>
      <c r="D137" s="17"/>
      <c r="E137" s="17">
        <v>7763.8</v>
      </c>
      <c r="F137" s="17"/>
      <c r="G137" s="17"/>
      <c r="H137" s="17"/>
      <c r="I137" s="17"/>
      <c r="J137" s="17"/>
      <c r="K137" s="17">
        <v>5899.3</v>
      </c>
      <c r="L137" s="17"/>
      <c r="M137" s="17">
        <v>13663.1</v>
      </c>
    </row>
    <row r="138" spans="1:13" x14ac:dyDescent="0.25">
      <c r="A138" s="67" t="s">
        <v>291</v>
      </c>
      <c r="B138" s="17">
        <v>1331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>
        <v>1331</v>
      </c>
    </row>
    <row r="139" spans="1:13" x14ac:dyDescent="0.25">
      <c r="A139" s="67" t="s">
        <v>3578</v>
      </c>
      <c r="B139" s="17"/>
      <c r="C139" s="17">
        <v>17908</v>
      </c>
      <c r="D139" s="17"/>
      <c r="E139" s="17"/>
      <c r="F139" s="17"/>
      <c r="G139" s="17"/>
      <c r="H139" s="17"/>
      <c r="I139" s="17"/>
      <c r="J139" s="17"/>
      <c r="K139" s="17"/>
      <c r="L139" s="17"/>
      <c r="M139" s="17">
        <v>17908</v>
      </c>
    </row>
    <row r="140" spans="1:13" x14ac:dyDescent="0.25">
      <c r="A140" s="67" t="s">
        <v>4025</v>
      </c>
      <c r="B140" s="17"/>
      <c r="C140" s="17"/>
      <c r="D140" s="17"/>
      <c r="E140" s="17"/>
      <c r="F140" s="17"/>
      <c r="G140" s="17">
        <v>462.04</v>
      </c>
      <c r="H140" s="17"/>
      <c r="I140" s="17"/>
      <c r="J140" s="17"/>
      <c r="K140" s="17"/>
      <c r="L140" s="17"/>
      <c r="M140" s="17">
        <v>462.04</v>
      </c>
    </row>
    <row r="141" spans="1:13" x14ac:dyDescent="0.25">
      <c r="A141" s="67" t="s">
        <v>1082</v>
      </c>
      <c r="B141" s="17"/>
      <c r="C141" s="17"/>
      <c r="D141" s="17"/>
      <c r="E141" s="17">
        <v>1600</v>
      </c>
      <c r="F141" s="17"/>
      <c r="G141" s="17"/>
      <c r="H141" s="17"/>
      <c r="I141" s="17"/>
      <c r="J141" s="17"/>
      <c r="K141" s="17"/>
      <c r="L141" s="17">
        <v>1006.72</v>
      </c>
      <c r="M141" s="17">
        <v>2606.7200000000003</v>
      </c>
    </row>
    <row r="142" spans="1:13" x14ac:dyDescent="0.25">
      <c r="A142" s="67" t="s">
        <v>4830</v>
      </c>
      <c r="B142" s="17"/>
      <c r="C142" s="17"/>
      <c r="D142" s="17"/>
      <c r="E142" s="17"/>
      <c r="F142" s="17"/>
      <c r="G142" s="17">
        <v>1500</v>
      </c>
      <c r="H142" s="17"/>
      <c r="I142" s="17"/>
      <c r="J142" s="17"/>
      <c r="K142" s="17"/>
      <c r="L142" s="17"/>
      <c r="M142" s="17">
        <v>1500</v>
      </c>
    </row>
    <row r="143" spans="1:13" x14ac:dyDescent="0.25">
      <c r="A143" s="67" t="s">
        <v>61</v>
      </c>
      <c r="B143" s="17"/>
      <c r="C143" s="17">
        <v>3000</v>
      </c>
      <c r="D143" s="17">
        <v>225.5</v>
      </c>
      <c r="E143" s="17"/>
      <c r="F143" s="17"/>
      <c r="G143" s="17">
        <v>7260</v>
      </c>
      <c r="H143" s="17">
        <v>132</v>
      </c>
      <c r="I143" s="17">
        <v>1331</v>
      </c>
      <c r="J143" s="17"/>
      <c r="K143" s="17">
        <v>825</v>
      </c>
      <c r="L143" s="17"/>
      <c r="M143" s="17">
        <v>12773.5</v>
      </c>
    </row>
    <row r="144" spans="1:13" x14ac:dyDescent="0.25">
      <c r="A144" s="67" t="s">
        <v>3056</v>
      </c>
      <c r="B144" s="17"/>
      <c r="C144" s="17"/>
      <c r="D144" s="17"/>
      <c r="E144" s="17"/>
      <c r="F144" s="17"/>
      <c r="G144" s="17">
        <v>2512.5</v>
      </c>
      <c r="H144" s="17"/>
      <c r="I144" s="17"/>
      <c r="J144" s="17"/>
      <c r="K144" s="17"/>
      <c r="L144" s="17"/>
      <c r="M144" s="17">
        <v>2512.5</v>
      </c>
    </row>
    <row r="145" spans="1:13" x14ac:dyDescent="0.25">
      <c r="A145" s="67" t="s">
        <v>15</v>
      </c>
      <c r="B145" s="17">
        <v>3000</v>
      </c>
      <c r="C145" s="17"/>
      <c r="D145" s="17"/>
      <c r="E145" s="17"/>
      <c r="F145" s="17"/>
      <c r="G145" s="17">
        <v>33483.369999999995</v>
      </c>
      <c r="H145" s="17">
        <v>130.68</v>
      </c>
      <c r="I145" s="17">
        <v>626.78</v>
      </c>
      <c r="J145" s="17"/>
      <c r="K145" s="17">
        <v>7522.09</v>
      </c>
      <c r="L145" s="17">
        <v>401.12</v>
      </c>
      <c r="M145" s="17">
        <v>45164.04</v>
      </c>
    </row>
    <row r="146" spans="1:13" x14ac:dyDescent="0.25">
      <c r="A146" s="67" t="s">
        <v>3634</v>
      </c>
      <c r="B146" s="17">
        <v>2420</v>
      </c>
      <c r="C146" s="17"/>
      <c r="D146" s="17">
        <v>1815</v>
      </c>
      <c r="E146" s="17"/>
      <c r="F146" s="17"/>
      <c r="G146" s="17"/>
      <c r="H146" s="17"/>
      <c r="I146" s="17"/>
      <c r="J146" s="17"/>
      <c r="K146" s="17"/>
      <c r="L146" s="17"/>
      <c r="M146" s="17">
        <v>4235</v>
      </c>
    </row>
    <row r="147" spans="1:13" x14ac:dyDescent="0.25">
      <c r="A147" s="67" t="s">
        <v>3780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>
        <v>1573</v>
      </c>
      <c r="L147" s="17"/>
      <c r="M147" s="17">
        <v>1573</v>
      </c>
    </row>
    <row r="148" spans="1:13" x14ac:dyDescent="0.25">
      <c r="A148" s="67" t="s">
        <v>367</v>
      </c>
      <c r="B148" s="17">
        <v>571.07000000000005</v>
      </c>
      <c r="C148" s="17"/>
      <c r="D148" s="17"/>
      <c r="E148" s="17"/>
      <c r="F148" s="17"/>
      <c r="G148" s="17"/>
      <c r="H148" s="17"/>
      <c r="I148" s="17"/>
      <c r="J148" s="17"/>
      <c r="K148" s="17"/>
      <c r="L148" s="17">
        <v>2202.1999999999998</v>
      </c>
      <c r="M148" s="17">
        <v>2773.27</v>
      </c>
    </row>
    <row r="149" spans="1:13" ht="25.5" x14ac:dyDescent="0.25">
      <c r="A149" s="67" t="s">
        <v>441</v>
      </c>
      <c r="B149" s="17">
        <v>17762.8</v>
      </c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>
        <v>17762.8</v>
      </c>
    </row>
    <row r="150" spans="1:13" x14ac:dyDescent="0.25">
      <c r="A150" s="67" t="s">
        <v>4551</v>
      </c>
      <c r="B150" s="17">
        <v>3025</v>
      </c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>
        <v>3025</v>
      </c>
    </row>
    <row r="151" spans="1:13" ht="25.5" x14ac:dyDescent="0.25">
      <c r="A151" s="67" t="s">
        <v>1173</v>
      </c>
      <c r="B151" s="17"/>
      <c r="C151" s="17"/>
      <c r="D151" s="17"/>
      <c r="E151" s="17"/>
      <c r="F151" s="17"/>
      <c r="G151" s="17"/>
      <c r="H151" s="17">
        <v>2499.98</v>
      </c>
      <c r="I151" s="17"/>
      <c r="J151" s="17"/>
      <c r="K151" s="17"/>
      <c r="L151" s="17"/>
      <c r="M151" s="17">
        <v>2499.98</v>
      </c>
    </row>
    <row r="152" spans="1:13" x14ac:dyDescent="0.25">
      <c r="A152" s="67" t="s">
        <v>4648</v>
      </c>
      <c r="B152" s="17"/>
      <c r="C152" s="17">
        <v>961.04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>
        <v>961.04</v>
      </c>
    </row>
    <row r="153" spans="1:13" x14ac:dyDescent="0.25">
      <c r="A153" s="18" t="s">
        <v>1192</v>
      </c>
      <c r="B153" s="17"/>
      <c r="C153" s="17"/>
      <c r="D153" s="17">
        <v>495</v>
      </c>
      <c r="E153" s="17"/>
      <c r="F153" s="17"/>
      <c r="G153" s="17"/>
      <c r="H153" s="17"/>
      <c r="I153" s="17"/>
      <c r="J153" s="17"/>
      <c r="K153" s="17"/>
      <c r="L153" s="17"/>
      <c r="M153" s="17">
        <v>495</v>
      </c>
    </row>
    <row r="154" spans="1:13" x14ac:dyDescent="0.25">
      <c r="A154" s="18" t="s">
        <v>3120</v>
      </c>
      <c r="B154" s="17"/>
      <c r="C154" s="17">
        <v>1107.1500000000001</v>
      </c>
      <c r="D154" s="17"/>
      <c r="E154" s="17"/>
      <c r="F154" s="17"/>
      <c r="G154" s="17"/>
      <c r="H154" s="17"/>
      <c r="I154" s="17"/>
      <c r="J154" s="17"/>
      <c r="K154" s="17"/>
      <c r="L154" s="17"/>
      <c r="M154" s="17">
        <v>1107.1500000000001</v>
      </c>
    </row>
    <row r="155" spans="1:13" x14ac:dyDescent="0.25">
      <c r="A155" s="67" t="s">
        <v>3951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>
        <v>605</v>
      </c>
      <c r="L155" s="17"/>
      <c r="M155" s="17">
        <v>605</v>
      </c>
    </row>
    <row r="156" spans="1:13" x14ac:dyDescent="0.25">
      <c r="A156" s="67" t="s">
        <v>2955</v>
      </c>
      <c r="B156" s="17">
        <v>4598</v>
      </c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>
        <v>4598</v>
      </c>
    </row>
    <row r="157" spans="1:13" x14ac:dyDescent="0.25">
      <c r="A157" s="18" t="s">
        <v>16</v>
      </c>
      <c r="B157" s="17"/>
      <c r="C157" s="17"/>
      <c r="D157" s="17"/>
      <c r="E157" s="17"/>
      <c r="F157" s="17"/>
      <c r="G157" s="17"/>
      <c r="H157" s="17"/>
      <c r="I157" s="17">
        <v>11656.33</v>
      </c>
      <c r="J157" s="17"/>
      <c r="K157" s="17"/>
      <c r="L157" s="17"/>
      <c r="M157" s="17">
        <v>11656.33</v>
      </c>
    </row>
    <row r="158" spans="1:13" x14ac:dyDescent="0.25">
      <c r="A158" s="67" t="s">
        <v>4440</v>
      </c>
      <c r="B158" s="17"/>
      <c r="C158" s="17"/>
      <c r="D158" s="17"/>
      <c r="E158" s="17"/>
      <c r="F158" s="17">
        <v>6715.5</v>
      </c>
      <c r="G158" s="17"/>
      <c r="H158" s="17"/>
      <c r="I158" s="17"/>
      <c r="J158" s="17"/>
      <c r="K158" s="17"/>
      <c r="L158" s="17"/>
      <c r="M158" s="17">
        <v>6715.5</v>
      </c>
    </row>
    <row r="159" spans="1:13" x14ac:dyDescent="0.25">
      <c r="A159" s="67" t="s">
        <v>1207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>
        <v>291.18</v>
      </c>
      <c r="M159" s="17">
        <v>291.18</v>
      </c>
    </row>
    <row r="160" spans="1:13" x14ac:dyDescent="0.25">
      <c r="A160" s="67" t="s">
        <v>3437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>
        <v>7315</v>
      </c>
      <c r="L160" s="17"/>
      <c r="M160" s="17">
        <v>7315</v>
      </c>
    </row>
    <row r="161" spans="1:13" x14ac:dyDescent="0.25">
      <c r="A161" s="67" t="s">
        <v>413</v>
      </c>
      <c r="B161" s="17">
        <v>795.39</v>
      </c>
      <c r="C161" s="17"/>
      <c r="D161" s="17"/>
      <c r="E161" s="17"/>
      <c r="F161" s="17"/>
      <c r="G161" s="17">
        <v>4727.5200000000004</v>
      </c>
      <c r="H161" s="17"/>
      <c r="I161" s="17"/>
      <c r="J161" s="17">
        <v>3569.5</v>
      </c>
      <c r="K161" s="17"/>
      <c r="L161" s="17"/>
      <c r="M161" s="17">
        <v>9092.41</v>
      </c>
    </row>
    <row r="162" spans="1:13" x14ac:dyDescent="0.25">
      <c r="A162" s="67" t="s">
        <v>360</v>
      </c>
      <c r="B162" s="17"/>
      <c r="C162" s="17"/>
      <c r="D162" s="17"/>
      <c r="E162" s="17"/>
      <c r="F162" s="17"/>
      <c r="G162" s="17">
        <v>260</v>
      </c>
      <c r="H162" s="17"/>
      <c r="I162" s="17"/>
      <c r="J162" s="17"/>
      <c r="K162" s="17"/>
      <c r="L162" s="17"/>
      <c r="M162" s="17">
        <v>260</v>
      </c>
    </row>
    <row r="163" spans="1:13" x14ac:dyDescent="0.25">
      <c r="A163" s="67" t="s">
        <v>3842</v>
      </c>
      <c r="B163" s="17"/>
      <c r="C163" s="17"/>
      <c r="D163" s="17"/>
      <c r="E163" s="17">
        <v>2160</v>
      </c>
      <c r="F163" s="17"/>
      <c r="G163" s="17"/>
      <c r="H163" s="17"/>
      <c r="I163" s="17"/>
      <c r="J163" s="17"/>
      <c r="K163" s="17"/>
      <c r="L163" s="17"/>
      <c r="M163" s="17">
        <v>2160</v>
      </c>
    </row>
    <row r="164" spans="1:13" x14ac:dyDescent="0.25">
      <c r="A164" s="67" t="s">
        <v>19</v>
      </c>
      <c r="B164" s="17"/>
      <c r="C164" s="17"/>
      <c r="D164" s="17">
        <v>10378.31</v>
      </c>
      <c r="E164" s="17"/>
      <c r="F164" s="17"/>
      <c r="G164" s="17"/>
      <c r="H164" s="17"/>
      <c r="I164" s="17"/>
      <c r="J164" s="17"/>
      <c r="K164" s="17"/>
      <c r="L164" s="17"/>
      <c r="M164" s="17">
        <v>10378.31</v>
      </c>
    </row>
    <row r="165" spans="1:13" x14ac:dyDescent="0.25">
      <c r="A165" s="67" t="s">
        <v>50</v>
      </c>
      <c r="B165" s="17">
        <v>176.32</v>
      </c>
      <c r="C165" s="17"/>
      <c r="D165" s="17"/>
      <c r="E165" s="17"/>
      <c r="F165" s="17"/>
      <c r="G165" s="17"/>
      <c r="H165" s="17">
        <v>18.149999999999999</v>
      </c>
      <c r="I165" s="17"/>
      <c r="J165" s="17"/>
      <c r="K165" s="17">
        <v>36.299999999999997</v>
      </c>
      <c r="L165" s="17"/>
      <c r="M165" s="17">
        <v>230.76999999999998</v>
      </c>
    </row>
    <row r="166" spans="1:13" x14ac:dyDescent="0.25">
      <c r="A166" s="67" t="s">
        <v>2924</v>
      </c>
      <c r="B166" s="17">
        <v>5717.25</v>
      </c>
      <c r="C166" s="17"/>
      <c r="D166" s="17"/>
      <c r="E166" s="17"/>
      <c r="F166" s="17"/>
      <c r="G166" s="17"/>
      <c r="H166" s="17"/>
      <c r="I166" s="17">
        <v>1295.9100000000001</v>
      </c>
      <c r="J166" s="17"/>
      <c r="K166" s="17"/>
      <c r="L166" s="17"/>
      <c r="M166" s="17">
        <v>7013.16</v>
      </c>
    </row>
    <row r="167" spans="1:13" x14ac:dyDescent="0.25">
      <c r="A167" s="67" t="s">
        <v>344</v>
      </c>
      <c r="B167" s="17"/>
      <c r="C167" s="17"/>
      <c r="D167" s="17"/>
      <c r="E167" s="17"/>
      <c r="F167" s="17"/>
      <c r="G167" s="17"/>
      <c r="H167" s="17"/>
      <c r="I167" s="17">
        <v>389</v>
      </c>
      <c r="J167" s="17"/>
      <c r="K167" s="17"/>
      <c r="L167" s="17"/>
      <c r="M167" s="17">
        <v>389</v>
      </c>
    </row>
    <row r="168" spans="1:13" x14ac:dyDescent="0.25">
      <c r="A168" s="67" t="s">
        <v>27</v>
      </c>
      <c r="B168" s="17"/>
      <c r="C168" s="17"/>
      <c r="D168" s="17">
        <v>933.07999999999993</v>
      </c>
      <c r="E168" s="17"/>
      <c r="F168" s="17"/>
      <c r="G168" s="17"/>
      <c r="H168" s="17"/>
      <c r="I168" s="17">
        <v>2595.4499999999998</v>
      </c>
      <c r="J168" s="17"/>
      <c r="K168" s="17"/>
      <c r="L168" s="17">
        <v>3000</v>
      </c>
      <c r="M168" s="17">
        <v>6528.53</v>
      </c>
    </row>
    <row r="169" spans="1:13" x14ac:dyDescent="0.25">
      <c r="A169" s="67" t="s">
        <v>2913</v>
      </c>
      <c r="B169" s="17"/>
      <c r="C169" s="17"/>
      <c r="D169" s="17"/>
      <c r="E169" s="17"/>
      <c r="F169" s="17"/>
      <c r="G169" s="17">
        <v>9847</v>
      </c>
      <c r="H169" s="17"/>
      <c r="I169" s="17"/>
      <c r="J169" s="17"/>
      <c r="K169" s="17"/>
      <c r="L169" s="17"/>
      <c r="M169" s="17">
        <v>9847</v>
      </c>
    </row>
    <row r="170" spans="1:13" x14ac:dyDescent="0.25">
      <c r="A170" s="67" t="s">
        <v>284</v>
      </c>
      <c r="B170" s="17">
        <v>7086.98</v>
      </c>
      <c r="C170" s="17"/>
      <c r="D170" s="17">
        <v>852.56000000000006</v>
      </c>
      <c r="E170" s="17"/>
      <c r="F170" s="17"/>
      <c r="G170" s="17">
        <v>900.26</v>
      </c>
      <c r="H170" s="17"/>
      <c r="I170" s="17"/>
      <c r="J170" s="17"/>
      <c r="K170" s="17">
        <v>1500</v>
      </c>
      <c r="L170" s="17">
        <v>367.6</v>
      </c>
      <c r="M170" s="17">
        <v>10707.4</v>
      </c>
    </row>
    <row r="171" spans="1:13" x14ac:dyDescent="0.25">
      <c r="A171" s="67" t="s">
        <v>1234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>
        <v>14278</v>
      </c>
      <c r="M171" s="17">
        <v>14278</v>
      </c>
    </row>
    <row r="172" spans="1:13" x14ac:dyDescent="0.25">
      <c r="A172" s="67" t="s">
        <v>4180</v>
      </c>
      <c r="B172" s="17"/>
      <c r="C172" s="17"/>
      <c r="D172" s="17"/>
      <c r="E172" s="17"/>
      <c r="F172" s="17"/>
      <c r="G172" s="17">
        <v>228.69</v>
      </c>
      <c r="H172" s="17"/>
      <c r="I172" s="17"/>
      <c r="J172" s="17"/>
      <c r="K172" s="17"/>
      <c r="L172" s="17"/>
      <c r="M172" s="17">
        <v>228.69</v>
      </c>
    </row>
    <row r="173" spans="1:13" x14ac:dyDescent="0.25">
      <c r="A173" s="67" t="s">
        <v>321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>
        <v>293.37</v>
      </c>
      <c r="M173" s="17">
        <v>293.37</v>
      </c>
    </row>
    <row r="174" spans="1:13" x14ac:dyDescent="0.25">
      <c r="A174" s="67" t="s">
        <v>350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>
        <v>2426.42</v>
      </c>
      <c r="M174" s="17">
        <v>2426.42</v>
      </c>
    </row>
    <row r="175" spans="1:13" x14ac:dyDescent="0.25">
      <c r="A175" s="67" t="s">
        <v>1240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>
        <v>2000</v>
      </c>
      <c r="L175" s="17"/>
      <c r="M175" s="17">
        <v>2000</v>
      </c>
    </row>
    <row r="176" spans="1:13" x14ac:dyDescent="0.25">
      <c r="A176" s="67" t="s">
        <v>1258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>
        <v>3579.8900000000003</v>
      </c>
      <c r="M176" s="17">
        <v>3579.8900000000003</v>
      </c>
    </row>
    <row r="177" spans="1:13" x14ac:dyDescent="0.25">
      <c r="A177" s="67" t="s">
        <v>322</v>
      </c>
      <c r="B177" s="17"/>
      <c r="C177" s="17"/>
      <c r="D177" s="17"/>
      <c r="E177" s="17"/>
      <c r="F177" s="17"/>
      <c r="G177" s="17">
        <v>24</v>
      </c>
      <c r="H177" s="17"/>
      <c r="I177" s="17"/>
      <c r="J177" s="17"/>
      <c r="K177" s="17"/>
      <c r="L177" s="17"/>
      <c r="M177" s="17">
        <v>24</v>
      </c>
    </row>
    <row r="178" spans="1:13" x14ac:dyDescent="0.25">
      <c r="A178" s="67" t="s">
        <v>285</v>
      </c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>
        <v>2016.6</v>
      </c>
      <c r="M178" s="17">
        <v>2016.6</v>
      </c>
    </row>
    <row r="179" spans="1:13" x14ac:dyDescent="0.25">
      <c r="A179" s="67" t="s">
        <v>2966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>
        <v>3692.92</v>
      </c>
      <c r="M179" s="17">
        <v>3692.92</v>
      </c>
    </row>
    <row r="180" spans="1:13" x14ac:dyDescent="0.25">
      <c r="A180" s="18" t="s">
        <v>4409</v>
      </c>
      <c r="B180" s="17"/>
      <c r="C180" s="17"/>
      <c r="D180" s="17"/>
      <c r="E180" s="17"/>
      <c r="F180" s="17"/>
      <c r="G180" s="17">
        <v>24</v>
      </c>
      <c r="H180" s="17"/>
      <c r="I180" s="17"/>
      <c r="J180" s="17"/>
      <c r="K180" s="17"/>
      <c r="L180" s="17"/>
      <c r="M180" s="17">
        <v>24</v>
      </c>
    </row>
    <row r="181" spans="1:13" x14ac:dyDescent="0.25">
      <c r="A181" s="67" t="s">
        <v>428</v>
      </c>
      <c r="B181" s="17"/>
      <c r="C181" s="17"/>
      <c r="D181" s="17"/>
      <c r="E181" s="17"/>
      <c r="F181" s="17"/>
      <c r="G181" s="17">
        <v>20</v>
      </c>
      <c r="H181" s="17"/>
      <c r="I181" s="17"/>
      <c r="J181" s="17"/>
      <c r="K181" s="17"/>
      <c r="L181" s="17"/>
      <c r="M181" s="17">
        <v>20</v>
      </c>
    </row>
    <row r="182" spans="1:13" x14ac:dyDescent="0.25">
      <c r="A182" s="18" t="s">
        <v>351</v>
      </c>
      <c r="B182" s="17">
        <v>958</v>
      </c>
      <c r="C182" s="17"/>
      <c r="D182" s="17"/>
      <c r="E182" s="17"/>
      <c r="F182" s="17"/>
      <c r="G182" s="17">
        <v>5470</v>
      </c>
      <c r="H182" s="17"/>
      <c r="I182" s="17"/>
      <c r="J182" s="17"/>
      <c r="K182" s="17"/>
      <c r="L182" s="17"/>
      <c r="M182" s="17">
        <v>6428</v>
      </c>
    </row>
    <row r="183" spans="1:13" x14ac:dyDescent="0.25">
      <c r="A183" s="67" t="s">
        <v>3760</v>
      </c>
      <c r="B183" s="17">
        <v>1881.55</v>
      </c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>
        <v>1881.55</v>
      </c>
    </row>
    <row r="184" spans="1:13" x14ac:dyDescent="0.25">
      <c r="A184" s="67" t="s">
        <v>1268</v>
      </c>
      <c r="B184" s="17"/>
      <c r="C184" s="17"/>
      <c r="D184" s="17"/>
      <c r="E184" s="17"/>
      <c r="F184" s="17"/>
      <c r="G184" s="17"/>
      <c r="H184" s="17"/>
      <c r="I184" s="17"/>
      <c r="J184" s="17"/>
      <c r="K184" s="17">
        <v>2139.6000000000004</v>
      </c>
      <c r="L184" s="17"/>
      <c r="M184" s="17">
        <v>2139.6000000000004</v>
      </c>
    </row>
    <row r="185" spans="1:13" x14ac:dyDescent="0.25">
      <c r="A185" s="67" t="s">
        <v>449</v>
      </c>
      <c r="B185" s="17"/>
      <c r="C185" s="17"/>
      <c r="D185" s="17"/>
      <c r="E185" s="17"/>
      <c r="F185" s="17"/>
      <c r="G185" s="17">
        <v>178.2</v>
      </c>
      <c r="H185" s="17"/>
      <c r="I185" s="17"/>
      <c r="J185" s="17"/>
      <c r="K185" s="17"/>
      <c r="L185" s="17"/>
      <c r="M185" s="17">
        <v>178.2</v>
      </c>
    </row>
    <row r="186" spans="1:13" x14ac:dyDescent="0.25">
      <c r="A186" s="67" t="s">
        <v>3839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>
        <v>971.94</v>
      </c>
      <c r="L186" s="17"/>
      <c r="M186" s="17">
        <v>971.94</v>
      </c>
    </row>
    <row r="187" spans="1:13" x14ac:dyDescent="0.25">
      <c r="A187" s="67" t="s">
        <v>3389</v>
      </c>
      <c r="B187" s="17">
        <v>12100</v>
      </c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>
        <v>12100</v>
      </c>
    </row>
    <row r="188" spans="1:13" x14ac:dyDescent="0.25">
      <c r="A188" s="67" t="s">
        <v>1273</v>
      </c>
      <c r="B188" s="17">
        <v>13249.5</v>
      </c>
      <c r="C188" s="17">
        <v>931.1</v>
      </c>
      <c r="D188" s="17">
        <v>6050</v>
      </c>
      <c r="E188" s="17">
        <v>5683.76</v>
      </c>
      <c r="F188" s="17"/>
      <c r="G188" s="17"/>
      <c r="H188" s="17"/>
      <c r="I188" s="17"/>
      <c r="J188" s="17"/>
      <c r="K188" s="17"/>
      <c r="L188" s="17"/>
      <c r="M188" s="17">
        <v>25914.36</v>
      </c>
    </row>
    <row r="189" spans="1:13" x14ac:dyDescent="0.25">
      <c r="A189" s="18" t="s">
        <v>446</v>
      </c>
      <c r="B189" s="17"/>
      <c r="C189" s="17"/>
      <c r="D189" s="17"/>
      <c r="E189" s="17"/>
      <c r="F189" s="17"/>
      <c r="G189" s="17">
        <v>484.8</v>
      </c>
      <c r="H189" s="17"/>
      <c r="I189" s="17"/>
      <c r="J189" s="17"/>
      <c r="K189" s="17"/>
      <c r="L189" s="17"/>
      <c r="M189" s="17">
        <v>484.8</v>
      </c>
    </row>
    <row r="190" spans="1:13" x14ac:dyDescent="0.25">
      <c r="A190" s="67" t="s">
        <v>3067</v>
      </c>
      <c r="B190" s="17">
        <v>2420</v>
      </c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>
        <v>2420</v>
      </c>
    </row>
    <row r="191" spans="1:13" x14ac:dyDescent="0.25">
      <c r="A191" s="67" t="s">
        <v>3448</v>
      </c>
      <c r="B191" s="17">
        <v>7139</v>
      </c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>
        <v>7139</v>
      </c>
    </row>
    <row r="192" spans="1:13" x14ac:dyDescent="0.25">
      <c r="A192" s="18" t="s">
        <v>47</v>
      </c>
      <c r="B192" s="17"/>
      <c r="C192" s="17"/>
      <c r="D192" s="17"/>
      <c r="E192" s="17"/>
      <c r="F192" s="17"/>
      <c r="G192" s="17">
        <v>375.02</v>
      </c>
      <c r="H192" s="17"/>
      <c r="I192" s="17"/>
      <c r="J192" s="17"/>
      <c r="K192" s="17"/>
      <c r="L192" s="17"/>
      <c r="M192" s="17">
        <v>375.02</v>
      </c>
    </row>
    <row r="193" spans="1:13" x14ac:dyDescent="0.25">
      <c r="A193" s="67" t="s">
        <v>41</v>
      </c>
      <c r="B193" s="17">
        <v>5000</v>
      </c>
      <c r="C193" s="17">
        <v>7039.64</v>
      </c>
      <c r="D193" s="17"/>
      <c r="E193" s="17"/>
      <c r="F193" s="17"/>
      <c r="G193" s="17"/>
      <c r="H193" s="17"/>
      <c r="I193" s="17"/>
      <c r="J193" s="17">
        <v>1875.31</v>
      </c>
      <c r="K193" s="17"/>
      <c r="L193" s="17"/>
      <c r="M193" s="17">
        <v>13914.949999999999</v>
      </c>
    </row>
    <row r="194" spans="1:13" x14ac:dyDescent="0.25">
      <c r="A194" s="67" t="s">
        <v>323</v>
      </c>
      <c r="B194" s="17">
        <v>1483.34</v>
      </c>
      <c r="C194" s="17"/>
      <c r="D194" s="17"/>
      <c r="E194" s="17"/>
      <c r="F194" s="17"/>
      <c r="G194" s="17"/>
      <c r="H194" s="17"/>
      <c r="I194" s="17">
        <v>8069.19</v>
      </c>
      <c r="J194" s="17"/>
      <c r="K194" s="17"/>
      <c r="L194" s="17">
        <v>2299.4700000000003</v>
      </c>
      <c r="M194" s="17">
        <v>11852</v>
      </c>
    </row>
    <row r="195" spans="1:13" x14ac:dyDescent="0.25">
      <c r="A195" s="67" t="s">
        <v>1286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>
        <v>1490</v>
      </c>
      <c r="M195" s="17">
        <v>1490</v>
      </c>
    </row>
    <row r="196" spans="1:13" x14ac:dyDescent="0.25">
      <c r="A196" s="67" t="s">
        <v>4303</v>
      </c>
      <c r="B196" s="17">
        <v>69</v>
      </c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>
        <v>69</v>
      </c>
    </row>
    <row r="197" spans="1:13" x14ac:dyDescent="0.25">
      <c r="A197" s="67" t="s">
        <v>54</v>
      </c>
      <c r="B197" s="17">
        <v>13095.08</v>
      </c>
      <c r="C197" s="17"/>
      <c r="D197" s="17"/>
      <c r="E197" s="17"/>
      <c r="F197" s="17"/>
      <c r="G197" s="17">
        <v>11623.33</v>
      </c>
      <c r="H197" s="17"/>
      <c r="I197" s="17"/>
      <c r="J197" s="17"/>
      <c r="K197" s="17"/>
      <c r="L197" s="17"/>
      <c r="M197" s="17">
        <v>24718.41</v>
      </c>
    </row>
    <row r="198" spans="1:13" x14ac:dyDescent="0.25">
      <c r="A198" s="67" t="s">
        <v>22</v>
      </c>
      <c r="B198" s="17">
        <v>27214.489999999998</v>
      </c>
      <c r="C198" s="17"/>
      <c r="D198" s="17">
        <v>6171</v>
      </c>
      <c r="E198" s="17">
        <v>6605</v>
      </c>
      <c r="F198" s="17"/>
      <c r="G198" s="17">
        <v>9415</v>
      </c>
      <c r="H198" s="17"/>
      <c r="I198" s="17"/>
      <c r="J198" s="17"/>
      <c r="K198" s="17">
        <v>22059.1</v>
      </c>
      <c r="L198" s="17"/>
      <c r="M198" s="17">
        <v>71464.59</v>
      </c>
    </row>
    <row r="199" spans="1:13" x14ac:dyDescent="0.25">
      <c r="A199" s="67" t="s">
        <v>304</v>
      </c>
      <c r="B199" s="17"/>
      <c r="C199" s="17"/>
      <c r="D199" s="17">
        <v>168.48</v>
      </c>
      <c r="E199" s="17"/>
      <c r="F199" s="17">
        <v>6280.46</v>
      </c>
      <c r="G199" s="17"/>
      <c r="H199" s="17"/>
      <c r="I199" s="17"/>
      <c r="J199" s="17">
        <v>2483.42</v>
      </c>
      <c r="K199" s="17"/>
      <c r="L199" s="17"/>
      <c r="M199" s="17">
        <v>8932.36</v>
      </c>
    </row>
    <row r="200" spans="1:13" x14ac:dyDescent="0.25">
      <c r="A200" s="18" t="s">
        <v>44</v>
      </c>
      <c r="B200" s="17"/>
      <c r="C200" s="17"/>
      <c r="D200" s="17"/>
      <c r="E200" s="17"/>
      <c r="F200" s="17"/>
      <c r="G200" s="17"/>
      <c r="H200" s="17">
        <v>3505.6400000000003</v>
      </c>
      <c r="I200" s="17"/>
      <c r="J200" s="17">
        <v>3061.3</v>
      </c>
      <c r="K200" s="17">
        <v>12515.64</v>
      </c>
      <c r="L200" s="17"/>
      <c r="M200" s="17">
        <v>19082.580000000002</v>
      </c>
    </row>
    <row r="201" spans="1:13" x14ac:dyDescent="0.25">
      <c r="A201" s="67" t="s">
        <v>247</v>
      </c>
      <c r="B201" s="17"/>
      <c r="C201" s="17"/>
      <c r="D201" s="17">
        <v>109.26</v>
      </c>
      <c r="E201" s="17"/>
      <c r="F201" s="17"/>
      <c r="G201" s="17"/>
      <c r="H201" s="17"/>
      <c r="I201" s="17"/>
      <c r="J201" s="17"/>
      <c r="K201" s="17"/>
      <c r="L201" s="17"/>
      <c r="M201" s="17">
        <v>109.26</v>
      </c>
    </row>
    <row r="202" spans="1:13" x14ac:dyDescent="0.25">
      <c r="A202" s="67" t="s">
        <v>324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>
        <v>1040</v>
      </c>
      <c r="L202" s="17"/>
      <c r="M202" s="17">
        <v>1040</v>
      </c>
    </row>
    <row r="203" spans="1:13" x14ac:dyDescent="0.25">
      <c r="A203" s="67" t="s">
        <v>1308</v>
      </c>
      <c r="B203" s="17"/>
      <c r="C203" s="17"/>
      <c r="D203" s="17">
        <v>1045</v>
      </c>
      <c r="E203" s="17"/>
      <c r="F203" s="17"/>
      <c r="G203" s="17"/>
      <c r="H203" s="17"/>
      <c r="I203" s="17"/>
      <c r="J203" s="17"/>
      <c r="K203" s="17"/>
      <c r="L203" s="17"/>
      <c r="M203" s="17">
        <v>1045</v>
      </c>
    </row>
    <row r="204" spans="1:13" x14ac:dyDescent="0.25">
      <c r="A204" s="67" t="s">
        <v>3473</v>
      </c>
      <c r="B204" s="17">
        <v>6655</v>
      </c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>
        <v>6655</v>
      </c>
    </row>
    <row r="205" spans="1:13" x14ac:dyDescent="0.25">
      <c r="A205" s="67" t="s">
        <v>399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>
        <v>3509</v>
      </c>
      <c r="M205" s="17">
        <v>3509</v>
      </c>
    </row>
    <row r="206" spans="1:13" x14ac:dyDescent="0.25">
      <c r="A206" s="68" t="s">
        <v>4137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>
        <v>311.32</v>
      </c>
      <c r="M206" s="17">
        <v>311.32</v>
      </c>
    </row>
    <row r="207" spans="1:13" x14ac:dyDescent="0.25">
      <c r="A207" s="66" t="s">
        <v>1312</v>
      </c>
      <c r="B207" s="17"/>
      <c r="C207" s="17"/>
      <c r="D207" s="17"/>
      <c r="E207" s="17"/>
      <c r="F207" s="17">
        <v>700</v>
      </c>
      <c r="G207" s="17"/>
      <c r="H207" s="17"/>
      <c r="I207" s="17"/>
      <c r="J207" s="17"/>
      <c r="K207" s="17"/>
      <c r="L207" s="17"/>
      <c r="M207" s="17">
        <v>700</v>
      </c>
    </row>
    <row r="208" spans="1:13" x14ac:dyDescent="0.25">
      <c r="A208" s="67" t="s">
        <v>297</v>
      </c>
      <c r="B208" s="17"/>
      <c r="C208" s="17"/>
      <c r="D208" s="17"/>
      <c r="E208" s="17"/>
      <c r="F208" s="17"/>
      <c r="G208" s="17"/>
      <c r="H208" s="17"/>
      <c r="I208" s="17"/>
      <c r="J208" s="17"/>
      <c r="K208" s="17">
        <v>1200</v>
      </c>
      <c r="L208" s="17"/>
      <c r="M208" s="17">
        <v>1200</v>
      </c>
    </row>
    <row r="209" spans="1:13" x14ac:dyDescent="0.25">
      <c r="A209" s="67" t="s">
        <v>1315</v>
      </c>
      <c r="B209" s="17">
        <v>775</v>
      </c>
      <c r="C209" s="17"/>
      <c r="D209" s="17"/>
      <c r="E209" s="17"/>
      <c r="F209" s="17"/>
      <c r="G209" s="17">
        <v>3630</v>
      </c>
      <c r="H209" s="17"/>
      <c r="I209" s="17"/>
      <c r="J209" s="17"/>
      <c r="K209" s="17">
        <v>1535.01</v>
      </c>
      <c r="L209" s="17"/>
      <c r="M209" s="17">
        <v>5940.01</v>
      </c>
    </row>
    <row r="210" spans="1:13" ht="25.5" x14ac:dyDescent="0.25">
      <c r="A210" s="67" t="s">
        <v>4479</v>
      </c>
      <c r="B210" s="17">
        <v>4840</v>
      </c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>
        <v>4840</v>
      </c>
    </row>
    <row r="211" spans="1:13" x14ac:dyDescent="0.25">
      <c r="A211" s="67" t="s">
        <v>887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>
        <v>1225.49</v>
      </c>
      <c r="M211" s="17">
        <v>1225.49</v>
      </c>
    </row>
    <row r="212" spans="1:13" x14ac:dyDescent="0.25">
      <c r="A212" s="18" t="s">
        <v>4639</v>
      </c>
      <c r="B212" s="17"/>
      <c r="C212" s="17"/>
      <c r="D212" s="17"/>
      <c r="E212" s="17"/>
      <c r="F212" s="17"/>
      <c r="G212" s="17">
        <v>1530</v>
      </c>
      <c r="H212" s="17"/>
      <c r="I212" s="17"/>
      <c r="J212" s="17"/>
      <c r="K212" s="17"/>
      <c r="L212" s="17"/>
      <c r="M212" s="17">
        <v>1530</v>
      </c>
    </row>
    <row r="213" spans="1:13" x14ac:dyDescent="0.25">
      <c r="A213" s="67" t="s">
        <v>430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>
        <v>1430</v>
      </c>
      <c r="L213" s="17"/>
      <c r="M213" s="17">
        <v>1430</v>
      </c>
    </row>
    <row r="214" spans="1:13" x14ac:dyDescent="0.25">
      <c r="A214" s="67" t="s">
        <v>1327</v>
      </c>
      <c r="B214" s="17">
        <v>2530</v>
      </c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>
        <v>2530</v>
      </c>
    </row>
    <row r="215" spans="1:13" x14ac:dyDescent="0.25">
      <c r="A215" s="18" t="s">
        <v>3823</v>
      </c>
      <c r="B215" s="17"/>
      <c r="C215" s="17"/>
      <c r="D215" s="17"/>
      <c r="E215" s="17"/>
      <c r="F215" s="17"/>
      <c r="G215" s="17"/>
      <c r="H215" s="17">
        <v>1050.28</v>
      </c>
      <c r="I215" s="17"/>
      <c r="J215" s="17"/>
      <c r="K215" s="17"/>
      <c r="L215" s="17"/>
      <c r="M215" s="17">
        <v>1050.28</v>
      </c>
    </row>
    <row r="216" spans="1:13" x14ac:dyDescent="0.25">
      <c r="A216" s="67" t="s">
        <v>915</v>
      </c>
      <c r="B216" s="17"/>
      <c r="C216" s="17"/>
      <c r="D216" s="17"/>
      <c r="E216" s="17"/>
      <c r="F216" s="17"/>
      <c r="G216" s="17"/>
      <c r="H216" s="17">
        <v>3442.45</v>
      </c>
      <c r="I216" s="17"/>
      <c r="J216" s="17"/>
      <c r="K216" s="17"/>
      <c r="L216" s="17"/>
      <c r="M216" s="17">
        <v>3442.45</v>
      </c>
    </row>
    <row r="217" spans="1:13" x14ac:dyDescent="0.25">
      <c r="A217" s="18" t="s">
        <v>325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>
        <v>109.8</v>
      </c>
      <c r="M217" s="17">
        <v>109.8</v>
      </c>
    </row>
    <row r="218" spans="1:13" x14ac:dyDescent="0.25">
      <c r="A218" s="67" t="s">
        <v>3920</v>
      </c>
      <c r="B218" s="17"/>
      <c r="C218" s="17"/>
      <c r="D218" s="17"/>
      <c r="E218" s="17"/>
      <c r="F218" s="17">
        <v>652.79999999999995</v>
      </c>
      <c r="G218" s="17"/>
      <c r="H218" s="17"/>
      <c r="I218" s="17"/>
      <c r="J218" s="17"/>
      <c r="K218" s="17"/>
      <c r="L218" s="17"/>
      <c r="M218" s="17">
        <v>652.79999999999995</v>
      </c>
    </row>
    <row r="219" spans="1:13" x14ac:dyDescent="0.25">
      <c r="A219" s="67" t="s">
        <v>3610</v>
      </c>
      <c r="B219" s="17"/>
      <c r="C219" s="17"/>
      <c r="D219" s="17"/>
      <c r="E219" s="17">
        <v>3000</v>
      </c>
      <c r="F219" s="17"/>
      <c r="G219" s="17"/>
      <c r="H219" s="17"/>
      <c r="I219" s="17"/>
      <c r="J219" s="17"/>
      <c r="K219" s="17"/>
      <c r="L219" s="17"/>
      <c r="M219" s="17">
        <v>3000</v>
      </c>
    </row>
    <row r="220" spans="1:13" x14ac:dyDescent="0.25">
      <c r="A220" s="67" t="s">
        <v>1356</v>
      </c>
      <c r="B220" s="17"/>
      <c r="C220" s="17"/>
      <c r="D220" s="17">
        <v>1045</v>
      </c>
      <c r="E220" s="17"/>
      <c r="F220" s="17"/>
      <c r="G220" s="17"/>
      <c r="H220" s="17"/>
      <c r="I220" s="17"/>
      <c r="J220" s="17"/>
      <c r="K220" s="17"/>
      <c r="L220" s="17"/>
      <c r="M220" s="17">
        <v>1045</v>
      </c>
    </row>
    <row r="221" spans="1:13" x14ac:dyDescent="0.25">
      <c r="A221" s="67" t="s">
        <v>3876</v>
      </c>
      <c r="B221" s="17"/>
      <c r="C221" s="17"/>
      <c r="D221" s="17"/>
      <c r="E221" s="17"/>
      <c r="F221" s="17"/>
      <c r="G221" s="17"/>
      <c r="H221" s="17"/>
      <c r="I221" s="17">
        <v>17847.5</v>
      </c>
      <c r="J221" s="17"/>
      <c r="K221" s="17"/>
      <c r="L221" s="17"/>
      <c r="M221" s="17">
        <v>17847.5</v>
      </c>
    </row>
    <row r="222" spans="1:13" x14ac:dyDescent="0.25">
      <c r="A222" s="67" t="s">
        <v>299</v>
      </c>
      <c r="B222" s="17">
        <v>1843</v>
      </c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>
        <v>1843</v>
      </c>
    </row>
    <row r="223" spans="1:13" x14ac:dyDescent="0.25">
      <c r="A223" s="67" t="s">
        <v>4855</v>
      </c>
      <c r="B223" s="17">
        <v>786.5</v>
      </c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>
        <v>786.5</v>
      </c>
    </row>
    <row r="224" spans="1:13" x14ac:dyDescent="0.25">
      <c r="A224" s="67" t="s">
        <v>895</v>
      </c>
      <c r="B224" s="17"/>
      <c r="C224" s="17"/>
      <c r="D224" s="17"/>
      <c r="E224" s="17"/>
      <c r="F224" s="17"/>
      <c r="G224" s="17"/>
      <c r="H224" s="17"/>
      <c r="I224" s="17"/>
      <c r="J224" s="17"/>
      <c r="K224" s="17">
        <v>528</v>
      </c>
      <c r="L224" s="17"/>
      <c r="M224" s="17">
        <v>528</v>
      </c>
    </row>
    <row r="225" spans="1:13" x14ac:dyDescent="0.25">
      <c r="A225" s="67" t="s">
        <v>402</v>
      </c>
      <c r="B225" s="17"/>
      <c r="C225" s="17"/>
      <c r="D225" s="17">
        <v>605</v>
      </c>
      <c r="E225" s="17"/>
      <c r="F225" s="17"/>
      <c r="G225" s="17"/>
      <c r="H225" s="17"/>
      <c r="I225" s="17"/>
      <c r="J225" s="17"/>
      <c r="K225" s="17"/>
      <c r="L225" s="17"/>
      <c r="M225" s="17">
        <v>605</v>
      </c>
    </row>
    <row r="226" spans="1:13" x14ac:dyDescent="0.25">
      <c r="A226" s="67" t="s">
        <v>356</v>
      </c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>
        <v>58.93</v>
      </c>
      <c r="M226" s="17">
        <v>58.93</v>
      </c>
    </row>
    <row r="227" spans="1:13" x14ac:dyDescent="0.25">
      <c r="A227" s="67" t="s">
        <v>4031</v>
      </c>
      <c r="B227" s="17">
        <v>477.35</v>
      </c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>
        <v>477.35</v>
      </c>
    </row>
    <row r="228" spans="1:13" x14ac:dyDescent="0.25">
      <c r="A228" s="67" t="s">
        <v>31</v>
      </c>
      <c r="B228" s="17"/>
      <c r="C228" s="17"/>
      <c r="D228" s="17">
        <v>1045</v>
      </c>
      <c r="E228" s="17"/>
      <c r="F228" s="17"/>
      <c r="G228" s="17"/>
      <c r="H228" s="17"/>
      <c r="I228" s="17"/>
      <c r="J228" s="17"/>
      <c r="K228" s="17"/>
      <c r="L228" s="17"/>
      <c r="M228" s="17">
        <v>1045</v>
      </c>
    </row>
    <row r="229" spans="1:13" x14ac:dyDescent="0.25">
      <c r="A229" s="67" t="s">
        <v>1388</v>
      </c>
      <c r="B229" s="17"/>
      <c r="C229" s="17"/>
      <c r="D229" s="17"/>
      <c r="E229" s="17"/>
      <c r="F229" s="17"/>
      <c r="G229" s="17"/>
      <c r="H229" s="17"/>
      <c r="I229" s="17"/>
      <c r="J229" s="17">
        <v>14515.14</v>
      </c>
      <c r="K229" s="17"/>
      <c r="L229" s="17"/>
      <c r="M229" s="17">
        <v>14515.14</v>
      </c>
    </row>
    <row r="230" spans="1:13" x14ac:dyDescent="0.25">
      <c r="A230" s="18" t="s">
        <v>1391</v>
      </c>
      <c r="B230" s="17"/>
      <c r="C230" s="17"/>
      <c r="D230" s="17"/>
      <c r="E230" s="17">
        <v>5324</v>
      </c>
      <c r="F230" s="17"/>
      <c r="G230" s="17"/>
      <c r="H230" s="17"/>
      <c r="I230" s="17"/>
      <c r="J230" s="17"/>
      <c r="K230" s="17">
        <v>6065.1299999999992</v>
      </c>
      <c r="L230" s="17"/>
      <c r="M230" s="17">
        <v>11389.13</v>
      </c>
    </row>
    <row r="231" spans="1:13" x14ac:dyDescent="0.25">
      <c r="A231" s="67" t="s">
        <v>1393</v>
      </c>
      <c r="B231" s="17"/>
      <c r="C231" s="17"/>
      <c r="D231" s="17">
        <v>0</v>
      </c>
      <c r="E231" s="17"/>
      <c r="F231" s="17"/>
      <c r="G231" s="17"/>
      <c r="H231" s="17"/>
      <c r="I231" s="17"/>
      <c r="J231" s="17"/>
      <c r="K231" s="17"/>
      <c r="L231" s="17"/>
      <c r="M231" s="17">
        <v>0</v>
      </c>
    </row>
    <row r="232" spans="1:13" x14ac:dyDescent="0.25">
      <c r="A232" s="67" t="s">
        <v>1426</v>
      </c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>
        <v>598.95000000000005</v>
      </c>
      <c r="M232" s="17">
        <v>598.95000000000005</v>
      </c>
    </row>
    <row r="233" spans="1:13" x14ac:dyDescent="0.25">
      <c r="A233" s="67" t="s">
        <v>303</v>
      </c>
      <c r="B233" s="17"/>
      <c r="C233" s="17"/>
      <c r="D233" s="17"/>
      <c r="E233" s="17"/>
      <c r="F233" s="17"/>
      <c r="G233" s="17"/>
      <c r="H233" s="17"/>
      <c r="I233" s="17"/>
      <c r="J233" s="17"/>
      <c r="K233" s="17">
        <v>3993</v>
      </c>
      <c r="L233" s="17"/>
      <c r="M233" s="17">
        <v>3993</v>
      </c>
    </row>
    <row r="234" spans="1:13" x14ac:dyDescent="0.25">
      <c r="A234" s="67" t="s">
        <v>1432</v>
      </c>
      <c r="B234" s="17"/>
      <c r="C234" s="17">
        <v>7018</v>
      </c>
      <c r="D234" s="17"/>
      <c r="E234" s="17"/>
      <c r="F234" s="17"/>
      <c r="G234" s="17"/>
      <c r="H234" s="17"/>
      <c r="I234" s="17"/>
      <c r="J234" s="17"/>
      <c r="K234" s="17"/>
      <c r="L234" s="17"/>
      <c r="M234" s="17">
        <v>7018</v>
      </c>
    </row>
    <row r="235" spans="1:13" x14ac:dyDescent="0.25">
      <c r="A235" s="67" t="s">
        <v>1334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>
        <v>17862.900000000001</v>
      </c>
      <c r="M235" s="17">
        <v>17862.900000000001</v>
      </c>
    </row>
    <row r="236" spans="1:13" x14ac:dyDescent="0.25">
      <c r="A236" s="67" t="s">
        <v>4311</v>
      </c>
      <c r="B236" s="17"/>
      <c r="C236" s="17"/>
      <c r="D236" s="17">
        <v>53.24</v>
      </c>
      <c r="E236" s="17"/>
      <c r="F236" s="17"/>
      <c r="G236" s="17"/>
      <c r="H236" s="17"/>
      <c r="I236" s="17"/>
      <c r="J236" s="17"/>
      <c r="K236" s="17"/>
      <c r="L236" s="17"/>
      <c r="M236" s="17">
        <v>53.24</v>
      </c>
    </row>
    <row r="237" spans="1:13" x14ac:dyDescent="0.25">
      <c r="A237" s="67" t="s">
        <v>3431</v>
      </c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>
        <v>8079.56</v>
      </c>
      <c r="M237" s="17">
        <v>8079.56</v>
      </c>
    </row>
    <row r="238" spans="1:13" x14ac:dyDescent="0.25">
      <c r="A238" s="67" t="s">
        <v>1440</v>
      </c>
      <c r="B238" s="17"/>
      <c r="C238" s="17"/>
      <c r="D238" s="17">
        <v>495</v>
      </c>
      <c r="E238" s="17"/>
      <c r="F238" s="17"/>
      <c r="G238" s="17"/>
      <c r="H238" s="17"/>
      <c r="I238" s="17"/>
      <c r="J238" s="17"/>
      <c r="K238" s="17"/>
      <c r="L238" s="17"/>
      <c r="M238" s="17">
        <v>495</v>
      </c>
    </row>
    <row r="239" spans="1:13" x14ac:dyDescent="0.25">
      <c r="A239" s="67" t="s">
        <v>3450</v>
      </c>
      <c r="B239" s="17"/>
      <c r="C239" s="17">
        <v>7139</v>
      </c>
      <c r="D239" s="17"/>
      <c r="E239" s="17"/>
      <c r="F239" s="17"/>
      <c r="G239" s="17"/>
      <c r="H239" s="17"/>
      <c r="I239" s="17"/>
      <c r="J239" s="17"/>
      <c r="K239" s="17"/>
      <c r="L239" s="17"/>
      <c r="M239" s="17">
        <v>7139</v>
      </c>
    </row>
    <row r="240" spans="1:13" x14ac:dyDescent="0.25">
      <c r="A240" s="67" t="s">
        <v>442</v>
      </c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>
        <v>6897</v>
      </c>
      <c r="M240" s="17">
        <v>6897</v>
      </c>
    </row>
    <row r="241" spans="1:13" x14ac:dyDescent="0.25">
      <c r="A241" s="18" t="s">
        <v>52</v>
      </c>
      <c r="B241" s="17">
        <v>563.59</v>
      </c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>
        <v>563.59</v>
      </c>
    </row>
    <row r="242" spans="1:13" x14ac:dyDescent="0.25">
      <c r="A242" s="67" t="s">
        <v>327</v>
      </c>
      <c r="B242" s="17">
        <v>1500.4</v>
      </c>
      <c r="C242" s="17"/>
      <c r="D242" s="17"/>
      <c r="E242" s="17"/>
      <c r="F242" s="17"/>
      <c r="G242" s="17"/>
      <c r="H242" s="17"/>
      <c r="I242" s="17"/>
      <c r="J242" s="17">
        <v>465.85</v>
      </c>
      <c r="K242" s="17"/>
      <c r="L242" s="17"/>
      <c r="M242" s="17">
        <v>1966.25</v>
      </c>
    </row>
    <row r="243" spans="1:13" x14ac:dyDescent="0.25">
      <c r="A243" s="67" t="s">
        <v>4670</v>
      </c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>
        <v>337.87</v>
      </c>
      <c r="M243" s="17">
        <v>337.87</v>
      </c>
    </row>
    <row r="244" spans="1:13" x14ac:dyDescent="0.25">
      <c r="A244" s="67" t="s">
        <v>3947</v>
      </c>
      <c r="B244" s="17"/>
      <c r="C244" s="17"/>
      <c r="D244" s="17"/>
      <c r="E244" s="17"/>
      <c r="F244" s="17">
        <v>41073.519999999997</v>
      </c>
      <c r="G244" s="17"/>
      <c r="H244" s="17"/>
      <c r="I244" s="17"/>
      <c r="J244" s="17"/>
      <c r="K244" s="17"/>
      <c r="L244" s="17"/>
      <c r="M244" s="17">
        <v>41073.519999999997</v>
      </c>
    </row>
    <row r="245" spans="1:13" x14ac:dyDescent="0.25">
      <c r="A245" s="67" t="s">
        <v>3498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>
        <v>5929</v>
      </c>
      <c r="M245" s="17">
        <v>5929</v>
      </c>
    </row>
    <row r="246" spans="1:13" x14ac:dyDescent="0.25">
      <c r="A246" s="67" t="s">
        <v>1499</v>
      </c>
      <c r="B246" s="17"/>
      <c r="C246" s="17"/>
      <c r="D246" s="17">
        <v>550</v>
      </c>
      <c r="E246" s="17"/>
      <c r="F246" s="17"/>
      <c r="G246" s="17"/>
      <c r="H246" s="17"/>
      <c r="I246" s="17"/>
      <c r="J246" s="17"/>
      <c r="K246" s="17"/>
      <c r="L246" s="17"/>
      <c r="M246" s="17">
        <v>550</v>
      </c>
    </row>
    <row r="247" spans="1:13" x14ac:dyDescent="0.25">
      <c r="A247" s="67" t="s">
        <v>398</v>
      </c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>
        <v>944.96</v>
      </c>
      <c r="M247" s="17">
        <v>944.96</v>
      </c>
    </row>
    <row r="248" spans="1:13" x14ac:dyDescent="0.25">
      <c r="A248" s="67" t="s">
        <v>438</v>
      </c>
      <c r="B248" s="17"/>
      <c r="C248" s="17"/>
      <c r="D248" s="17"/>
      <c r="E248" s="17"/>
      <c r="F248" s="17"/>
      <c r="G248" s="17">
        <v>15679.01</v>
      </c>
      <c r="H248" s="17"/>
      <c r="I248" s="17"/>
      <c r="J248" s="17"/>
      <c r="K248" s="17"/>
      <c r="L248" s="17"/>
      <c r="M248" s="17">
        <v>15679.01</v>
      </c>
    </row>
    <row r="249" spans="1:13" x14ac:dyDescent="0.25">
      <c r="A249" s="18" t="s">
        <v>3918</v>
      </c>
      <c r="B249" s="17"/>
      <c r="C249" s="17"/>
      <c r="D249" s="17">
        <v>791.31999999999994</v>
      </c>
      <c r="E249" s="17">
        <v>265.33</v>
      </c>
      <c r="F249" s="17"/>
      <c r="G249" s="17"/>
      <c r="H249" s="17"/>
      <c r="I249" s="17"/>
      <c r="J249" s="17"/>
      <c r="K249" s="17">
        <v>160.26</v>
      </c>
      <c r="L249" s="17"/>
      <c r="M249" s="17">
        <v>1216.9099999999999</v>
      </c>
    </row>
    <row r="250" spans="1:13" x14ac:dyDescent="0.25">
      <c r="A250" s="67" t="s">
        <v>328</v>
      </c>
      <c r="B250" s="17"/>
      <c r="C250" s="17"/>
      <c r="D250" s="17"/>
      <c r="E250" s="17"/>
      <c r="F250" s="17"/>
      <c r="G250" s="17"/>
      <c r="H250" s="17">
        <v>3522.31</v>
      </c>
      <c r="I250" s="17"/>
      <c r="J250" s="17"/>
      <c r="K250" s="17"/>
      <c r="L250" s="17"/>
      <c r="M250" s="17">
        <v>3522.31</v>
      </c>
    </row>
    <row r="251" spans="1:13" x14ac:dyDescent="0.25">
      <c r="A251" s="67" t="s">
        <v>1069</v>
      </c>
      <c r="B251" s="17"/>
      <c r="C251" s="17"/>
      <c r="D251" s="17"/>
      <c r="E251" s="17"/>
      <c r="F251" s="17"/>
      <c r="G251" s="17"/>
      <c r="H251" s="17"/>
      <c r="I251" s="17"/>
      <c r="J251" s="17">
        <v>23311.22</v>
      </c>
      <c r="K251" s="17"/>
      <c r="L251" s="17"/>
      <c r="M251" s="17">
        <v>23311.22</v>
      </c>
    </row>
    <row r="252" spans="1:13" x14ac:dyDescent="0.25">
      <c r="A252" s="18" t="s">
        <v>4858</v>
      </c>
      <c r="B252" s="17"/>
      <c r="C252" s="17"/>
      <c r="D252" s="17"/>
      <c r="E252" s="17"/>
      <c r="F252" s="17"/>
      <c r="G252" s="17">
        <v>750.04</v>
      </c>
      <c r="H252" s="17"/>
      <c r="I252" s="17"/>
      <c r="J252" s="17"/>
      <c r="K252" s="17"/>
      <c r="L252" s="17"/>
      <c r="M252" s="17">
        <v>750.04</v>
      </c>
    </row>
    <row r="253" spans="1:13" x14ac:dyDescent="0.25">
      <c r="A253" s="18" t="s">
        <v>2580</v>
      </c>
      <c r="B253" s="17"/>
      <c r="C253" s="17"/>
      <c r="D253" s="17"/>
      <c r="E253" s="17"/>
      <c r="F253" s="17"/>
      <c r="G253" s="17"/>
      <c r="H253" s="17">
        <v>15607.79</v>
      </c>
      <c r="I253" s="17"/>
      <c r="J253" s="17"/>
      <c r="K253" s="17"/>
      <c r="L253" s="17"/>
      <c r="M253" s="17">
        <v>15607.79</v>
      </c>
    </row>
    <row r="254" spans="1:13" x14ac:dyDescent="0.25">
      <c r="A254" s="67" t="s">
        <v>362</v>
      </c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>
        <v>4980.3599999999997</v>
      </c>
      <c r="M254" s="17">
        <v>4980.3599999999997</v>
      </c>
    </row>
    <row r="255" spans="1:13" x14ac:dyDescent="0.25">
      <c r="A255" s="67" t="s">
        <v>1519</v>
      </c>
      <c r="B255" s="17"/>
      <c r="C255" s="17"/>
      <c r="D255" s="17"/>
      <c r="E255" s="17"/>
      <c r="F255" s="17"/>
      <c r="G255" s="17"/>
      <c r="H255" s="17"/>
      <c r="I255" s="17"/>
      <c r="J255" s="17"/>
      <c r="K255" s="17">
        <v>2000</v>
      </c>
      <c r="L255" s="17"/>
      <c r="M255" s="17">
        <v>2000</v>
      </c>
    </row>
    <row r="256" spans="1:13" x14ac:dyDescent="0.25">
      <c r="A256" s="67" t="s">
        <v>4466</v>
      </c>
      <c r="B256" s="17"/>
      <c r="C256" s="17"/>
      <c r="D256" s="17"/>
      <c r="E256" s="17">
        <v>380</v>
      </c>
      <c r="F256" s="17"/>
      <c r="G256" s="17"/>
      <c r="H256" s="17"/>
      <c r="I256" s="17"/>
      <c r="J256" s="17"/>
      <c r="K256" s="17"/>
      <c r="L256" s="17"/>
      <c r="M256" s="17">
        <v>380</v>
      </c>
    </row>
    <row r="257" spans="1:13" x14ac:dyDescent="0.25">
      <c r="A257" s="67" t="s">
        <v>3793</v>
      </c>
      <c r="B257" s="17">
        <v>2114.1999999999998</v>
      </c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>
        <v>2114.1999999999998</v>
      </c>
    </row>
    <row r="258" spans="1:13" x14ac:dyDescent="0.25">
      <c r="A258" s="67" t="s">
        <v>3893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>
        <v>245.63</v>
      </c>
      <c r="L258" s="17"/>
      <c r="M258" s="17">
        <v>245.63</v>
      </c>
    </row>
    <row r="259" spans="1:13" x14ac:dyDescent="0.25">
      <c r="A259" s="67" t="s">
        <v>4104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>
        <v>107.25</v>
      </c>
      <c r="L259" s="17"/>
      <c r="M259" s="17">
        <v>107.25</v>
      </c>
    </row>
    <row r="260" spans="1:13" x14ac:dyDescent="0.25">
      <c r="A260" s="67" t="s">
        <v>3490</v>
      </c>
      <c r="B260" s="17"/>
      <c r="C260" s="17"/>
      <c r="D260" s="17"/>
      <c r="E260" s="17"/>
      <c r="F260" s="17"/>
      <c r="G260" s="17"/>
      <c r="H260" s="17"/>
      <c r="I260" s="17"/>
      <c r="J260" s="17"/>
      <c r="K260" s="17">
        <v>6000</v>
      </c>
      <c r="L260" s="17"/>
      <c r="M260" s="17">
        <v>6000</v>
      </c>
    </row>
    <row r="261" spans="1:13" ht="25.5" x14ac:dyDescent="0.25">
      <c r="A261" s="67" t="s">
        <v>329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>
        <v>4633.3099999999995</v>
      </c>
      <c r="L261" s="17"/>
      <c r="M261" s="17">
        <v>4633.3099999999995</v>
      </c>
    </row>
    <row r="262" spans="1:13" x14ac:dyDescent="0.25">
      <c r="A262" s="67" t="s">
        <v>2811</v>
      </c>
      <c r="B262" s="17">
        <v>17787</v>
      </c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>
        <v>17787</v>
      </c>
    </row>
    <row r="263" spans="1:13" x14ac:dyDescent="0.25">
      <c r="A263" s="67" t="s">
        <v>1525</v>
      </c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>
        <v>242</v>
      </c>
      <c r="M263" s="17">
        <v>242</v>
      </c>
    </row>
    <row r="264" spans="1:13" x14ac:dyDescent="0.25">
      <c r="A264" s="67" t="s">
        <v>1527</v>
      </c>
      <c r="B264" s="17"/>
      <c r="C264" s="17"/>
      <c r="D264" s="17"/>
      <c r="E264" s="17"/>
      <c r="F264" s="17"/>
      <c r="G264" s="17"/>
      <c r="H264" s="17">
        <v>1500</v>
      </c>
      <c r="I264" s="17"/>
      <c r="J264" s="17"/>
      <c r="K264" s="17"/>
      <c r="L264" s="17"/>
      <c r="M264" s="17">
        <v>1500</v>
      </c>
    </row>
    <row r="265" spans="1:13" x14ac:dyDescent="0.25">
      <c r="A265" s="67" t="s">
        <v>1563</v>
      </c>
      <c r="B265" s="17"/>
      <c r="C265" s="17"/>
      <c r="D265" s="17"/>
      <c r="E265" s="17"/>
      <c r="F265" s="17"/>
      <c r="G265" s="17">
        <v>1210</v>
      </c>
      <c r="H265" s="17">
        <v>278.91000000000003</v>
      </c>
      <c r="I265" s="17">
        <v>1210</v>
      </c>
      <c r="J265" s="17"/>
      <c r="K265" s="17"/>
      <c r="L265" s="17"/>
      <c r="M265" s="17">
        <v>2698.91</v>
      </c>
    </row>
    <row r="266" spans="1:13" x14ac:dyDescent="0.25">
      <c r="A266" s="67" t="s">
        <v>2809</v>
      </c>
      <c r="B266" s="17">
        <v>3267</v>
      </c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>
        <v>3267</v>
      </c>
    </row>
    <row r="267" spans="1:13" x14ac:dyDescent="0.25">
      <c r="A267" s="67" t="s">
        <v>3407</v>
      </c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>
        <v>29523.43</v>
      </c>
      <c r="M267" s="17">
        <v>29523.43</v>
      </c>
    </row>
    <row r="268" spans="1:13" x14ac:dyDescent="0.25">
      <c r="A268" s="67" t="s">
        <v>1570</v>
      </c>
      <c r="B268" s="17"/>
      <c r="C268" s="17"/>
      <c r="D268" s="17"/>
      <c r="E268" s="17">
        <v>4500</v>
      </c>
      <c r="F268" s="17"/>
      <c r="G268" s="17"/>
      <c r="H268" s="17"/>
      <c r="I268" s="17"/>
      <c r="J268" s="17"/>
      <c r="K268" s="17"/>
      <c r="L268" s="17"/>
      <c r="M268" s="17">
        <v>4500</v>
      </c>
    </row>
    <row r="269" spans="1:13" x14ac:dyDescent="0.25">
      <c r="A269" s="67" t="s">
        <v>4836</v>
      </c>
      <c r="B269" s="17"/>
      <c r="C269" s="17"/>
      <c r="D269" s="17"/>
      <c r="E269" s="17"/>
      <c r="F269" s="17"/>
      <c r="G269" s="17"/>
      <c r="H269" s="17"/>
      <c r="I269" s="17"/>
      <c r="J269" s="17">
        <v>15000.37</v>
      </c>
      <c r="K269" s="17"/>
      <c r="L269" s="17"/>
      <c r="M269" s="17">
        <v>15000.37</v>
      </c>
    </row>
    <row r="270" spans="1:13" x14ac:dyDescent="0.25">
      <c r="A270" s="18" t="s">
        <v>1573</v>
      </c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>
        <v>1025.6400000000001</v>
      </c>
      <c r="M270" s="17">
        <v>1025.6400000000001</v>
      </c>
    </row>
    <row r="271" spans="1:13" x14ac:dyDescent="0.25">
      <c r="A271" s="67" t="s">
        <v>4834</v>
      </c>
      <c r="B271" s="17"/>
      <c r="C271" s="17"/>
      <c r="D271" s="17"/>
      <c r="E271" s="17"/>
      <c r="F271" s="17"/>
      <c r="G271" s="17">
        <v>1228.45</v>
      </c>
      <c r="H271" s="17"/>
      <c r="I271" s="17"/>
      <c r="J271" s="17"/>
      <c r="K271" s="17"/>
      <c r="L271" s="17"/>
      <c r="M271" s="17">
        <v>1228.45</v>
      </c>
    </row>
    <row r="272" spans="1:13" x14ac:dyDescent="0.25">
      <c r="A272" s="67" t="s">
        <v>4657</v>
      </c>
      <c r="B272" s="17"/>
      <c r="C272" s="17"/>
      <c r="D272" s="17"/>
      <c r="E272" s="17"/>
      <c r="F272" s="17"/>
      <c r="G272" s="17">
        <v>605</v>
      </c>
      <c r="H272" s="17"/>
      <c r="I272" s="17"/>
      <c r="J272" s="17"/>
      <c r="K272" s="17"/>
      <c r="L272" s="17"/>
      <c r="M272" s="17">
        <v>605</v>
      </c>
    </row>
    <row r="273" spans="1:13" x14ac:dyDescent="0.25">
      <c r="A273" s="67" t="s">
        <v>3190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>
        <v>968</v>
      </c>
      <c r="M273" s="17">
        <v>968</v>
      </c>
    </row>
    <row r="274" spans="1:13" x14ac:dyDescent="0.25">
      <c r="A274" s="67" t="s">
        <v>4667</v>
      </c>
      <c r="B274" s="17"/>
      <c r="C274" s="17"/>
      <c r="D274" s="17"/>
      <c r="E274" s="17">
        <v>377.52</v>
      </c>
      <c r="F274" s="17"/>
      <c r="G274" s="17">
        <v>71.5</v>
      </c>
      <c r="H274" s="17"/>
      <c r="I274" s="17"/>
      <c r="J274" s="17"/>
      <c r="K274" s="17"/>
      <c r="L274" s="17"/>
      <c r="M274" s="17">
        <v>449.02</v>
      </c>
    </row>
    <row r="275" spans="1:13" x14ac:dyDescent="0.25">
      <c r="A275" s="67" t="s">
        <v>1577</v>
      </c>
      <c r="B275" s="17"/>
      <c r="C275" s="17"/>
      <c r="D275" s="17"/>
      <c r="E275" s="17">
        <v>54.99</v>
      </c>
      <c r="F275" s="17"/>
      <c r="G275" s="17">
        <v>3630</v>
      </c>
      <c r="H275" s="17"/>
      <c r="I275" s="17"/>
      <c r="J275" s="17"/>
      <c r="K275" s="17"/>
      <c r="L275" s="17"/>
      <c r="M275" s="17">
        <v>3684.99</v>
      </c>
    </row>
    <row r="276" spans="1:13" x14ac:dyDescent="0.25">
      <c r="A276" s="67" t="s">
        <v>3756</v>
      </c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>
        <v>1892.44</v>
      </c>
      <c r="M276" s="17">
        <v>1892.44</v>
      </c>
    </row>
    <row r="277" spans="1:13" x14ac:dyDescent="0.25">
      <c r="A277" s="67" t="s">
        <v>4637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>
        <v>1573</v>
      </c>
      <c r="L277" s="17"/>
      <c r="M277" s="17">
        <v>1573</v>
      </c>
    </row>
    <row r="278" spans="1:13" x14ac:dyDescent="0.25">
      <c r="A278" s="67" t="s">
        <v>4754</v>
      </c>
      <c r="B278" s="17"/>
      <c r="C278" s="17"/>
      <c r="D278" s="17">
        <v>4113.1000000000004</v>
      </c>
      <c r="E278" s="17"/>
      <c r="F278" s="17"/>
      <c r="G278" s="17"/>
      <c r="H278" s="17"/>
      <c r="I278" s="17"/>
      <c r="J278" s="17"/>
      <c r="K278" s="17"/>
      <c r="L278" s="17"/>
      <c r="M278" s="17">
        <v>4113.1000000000004</v>
      </c>
    </row>
    <row r="279" spans="1:13" x14ac:dyDescent="0.25">
      <c r="A279" s="18" t="s">
        <v>326</v>
      </c>
      <c r="B279" s="17">
        <v>60.5</v>
      </c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>
        <v>60.5</v>
      </c>
    </row>
    <row r="280" spans="1:13" x14ac:dyDescent="0.25">
      <c r="A280" s="67" t="s">
        <v>331</v>
      </c>
      <c r="B280" s="17"/>
      <c r="C280" s="17"/>
      <c r="D280" s="17"/>
      <c r="E280" s="17">
        <v>3600</v>
      </c>
      <c r="F280" s="17"/>
      <c r="G280" s="17"/>
      <c r="H280" s="17"/>
      <c r="I280" s="17"/>
      <c r="J280" s="17"/>
      <c r="K280" s="17"/>
      <c r="L280" s="17"/>
      <c r="M280" s="17">
        <v>3600</v>
      </c>
    </row>
    <row r="281" spans="1:13" x14ac:dyDescent="0.25">
      <c r="A281" s="67" t="s">
        <v>34</v>
      </c>
      <c r="B281" s="17">
        <v>1742.4</v>
      </c>
      <c r="C281" s="17">
        <v>767.33</v>
      </c>
      <c r="D281" s="17">
        <v>5496.6799999999994</v>
      </c>
      <c r="E281" s="17">
        <v>650</v>
      </c>
      <c r="F281" s="17"/>
      <c r="G281" s="17"/>
      <c r="H281" s="17">
        <v>660</v>
      </c>
      <c r="I281" s="17"/>
      <c r="J281" s="17"/>
      <c r="K281" s="17"/>
      <c r="L281" s="17"/>
      <c r="M281" s="17">
        <v>9316.41</v>
      </c>
    </row>
    <row r="282" spans="1:13" x14ac:dyDescent="0.25">
      <c r="A282" s="67" t="s">
        <v>1618</v>
      </c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>
        <v>6655</v>
      </c>
      <c r="M282" s="17">
        <v>6655</v>
      </c>
    </row>
    <row r="283" spans="1:13" x14ac:dyDescent="0.25">
      <c r="A283" s="67" t="s">
        <v>332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>
        <v>4976.3</v>
      </c>
      <c r="L283" s="17"/>
      <c r="M283" s="17">
        <v>4976.3</v>
      </c>
    </row>
    <row r="284" spans="1:13" x14ac:dyDescent="0.25">
      <c r="A284" s="18" t="s">
        <v>333</v>
      </c>
      <c r="B284" s="17"/>
      <c r="C284" s="17"/>
      <c r="D284" s="17"/>
      <c r="E284" s="17"/>
      <c r="F284" s="17"/>
      <c r="G284" s="17">
        <v>98.19</v>
      </c>
      <c r="H284" s="17"/>
      <c r="I284" s="17"/>
      <c r="J284" s="17"/>
      <c r="K284" s="17"/>
      <c r="L284" s="17"/>
      <c r="M284" s="17">
        <v>98.19</v>
      </c>
    </row>
    <row r="285" spans="1:13" x14ac:dyDescent="0.25">
      <c r="A285" s="67" t="s">
        <v>1630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>
        <v>6000</v>
      </c>
      <c r="L285" s="17"/>
      <c r="M285" s="17">
        <v>6000</v>
      </c>
    </row>
    <row r="286" spans="1:13" x14ac:dyDescent="0.25">
      <c r="A286" s="67" t="s">
        <v>3882</v>
      </c>
      <c r="B286" s="17"/>
      <c r="C286" s="17"/>
      <c r="D286" s="17"/>
      <c r="E286" s="17"/>
      <c r="F286" s="17"/>
      <c r="G286" s="17">
        <v>871.2</v>
      </c>
      <c r="H286" s="17"/>
      <c r="I286" s="17"/>
      <c r="J286" s="17"/>
      <c r="K286" s="17"/>
      <c r="L286" s="17"/>
      <c r="M286" s="17">
        <v>871.2</v>
      </c>
    </row>
    <row r="287" spans="1:13" x14ac:dyDescent="0.25">
      <c r="A287" s="67" t="s">
        <v>3541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>
        <v>5844.3</v>
      </c>
      <c r="L287" s="17"/>
      <c r="M287" s="17">
        <v>5844.3</v>
      </c>
    </row>
    <row r="288" spans="1:13" x14ac:dyDescent="0.25">
      <c r="A288" s="67" t="s">
        <v>1633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>
        <v>3381.35</v>
      </c>
      <c r="L288" s="17"/>
      <c r="M288" s="17">
        <v>3381.35</v>
      </c>
    </row>
    <row r="289" spans="1:13" x14ac:dyDescent="0.25">
      <c r="A289" s="18" t="s">
        <v>352</v>
      </c>
      <c r="B289" s="17"/>
      <c r="C289" s="17"/>
      <c r="D289" s="17"/>
      <c r="E289" s="17">
        <v>7199.5</v>
      </c>
      <c r="F289" s="17"/>
      <c r="G289" s="17"/>
      <c r="H289" s="17"/>
      <c r="I289" s="17"/>
      <c r="J289" s="17"/>
      <c r="K289" s="17"/>
      <c r="L289" s="17"/>
      <c r="M289" s="17">
        <v>7199.5</v>
      </c>
    </row>
    <row r="290" spans="1:13" x14ac:dyDescent="0.25">
      <c r="A290" s="67" t="s">
        <v>3446</v>
      </c>
      <c r="B290" s="17">
        <v>13249.5</v>
      </c>
      <c r="C290" s="17"/>
      <c r="D290" s="17">
        <v>6594.5</v>
      </c>
      <c r="E290" s="17"/>
      <c r="F290" s="17"/>
      <c r="G290" s="17"/>
      <c r="H290" s="17"/>
      <c r="I290" s="17"/>
      <c r="J290" s="17"/>
      <c r="K290" s="17"/>
      <c r="L290" s="17"/>
      <c r="M290" s="17">
        <v>19844</v>
      </c>
    </row>
    <row r="291" spans="1:13" x14ac:dyDescent="0.25">
      <c r="A291" s="67" t="s">
        <v>3428</v>
      </c>
      <c r="B291" s="17"/>
      <c r="C291" s="17"/>
      <c r="D291" s="17"/>
      <c r="E291" s="17">
        <v>9861.5</v>
      </c>
      <c r="F291" s="17"/>
      <c r="G291" s="17"/>
      <c r="H291" s="17"/>
      <c r="I291" s="17"/>
      <c r="J291" s="17"/>
      <c r="K291" s="17"/>
      <c r="L291" s="17"/>
      <c r="M291" s="17">
        <v>9861.5</v>
      </c>
    </row>
    <row r="292" spans="1:13" x14ac:dyDescent="0.25">
      <c r="A292" s="67" t="s">
        <v>411</v>
      </c>
      <c r="B292" s="17"/>
      <c r="C292" s="17"/>
      <c r="D292" s="17"/>
      <c r="E292" s="17"/>
      <c r="F292" s="17"/>
      <c r="G292" s="17">
        <v>423.03</v>
      </c>
      <c r="H292" s="17"/>
      <c r="I292" s="17"/>
      <c r="J292" s="17"/>
      <c r="K292" s="17"/>
      <c r="L292" s="17"/>
      <c r="M292" s="17">
        <v>423.03</v>
      </c>
    </row>
    <row r="293" spans="1:13" x14ac:dyDescent="0.25">
      <c r="A293" s="67" t="s">
        <v>1645</v>
      </c>
      <c r="B293" s="17"/>
      <c r="C293" s="17"/>
      <c r="D293" s="17"/>
      <c r="E293" s="17"/>
      <c r="F293" s="17"/>
      <c r="G293" s="17">
        <v>448</v>
      </c>
      <c r="H293" s="17"/>
      <c r="I293" s="17"/>
      <c r="J293" s="17"/>
      <c r="K293" s="17"/>
      <c r="L293" s="17"/>
      <c r="M293" s="17">
        <v>448</v>
      </c>
    </row>
    <row r="294" spans="1:13" x14ac:dyDescent="0.25">
      <c r="A294" s="67" t="s">
        <v>4118</v>
      </c>
      <c r="B294" s="17"/>
      <c r="C294" s="17"/>
      <c r="D294" s="17"/>
      <c r="E294" s="17"/>
      <c r="F294" s="17"/>
      <c r="G294" s="17">
        <v>363</v>
      </c>
      <c r="H294" s="17"/>
      <c r="I294" s="17"/>
      <c r="J294" s="17"/>
      <c r="K294" s="17"/>
      <c r="L294" s="17"/>
      <c r="M294" s="17">
        <v>363</v>
      </c>
    </row>
    <row r="295" spans="1:13" x14ac:dyDescent="0.25">
      <c r="A295" s="67" t="s">
        <v>1655</v>
      </c>
      <c r="B295" s="17"/>
      <c r="C295" s="17"/>
      <c r="D295" s="17"/>
      <c r="E295" s="17"/>
      <c r="F295" s="17"/>
      <c r="G295" s="17">
        <v>3049.2</v>
      </c>
      <c r="H295" s="17"/>
      <c r="I295" s="17"/>
      <c r="J295" s="17"/>
      <c r="K295" s="17"/>
      <c r="L295" s="17"/>
      <c r="M295" s="17">
        <v>3049.2</v>
      </c>
    </row>
    <row r="296" spans="1:13" x14ac:dyDescent="0.25">
      <c r="A296" s="67" t="s">
        <v>440</v>
      </c>
      <c r="B296" s="17"/>
      <c r="C296" s="17"/>
      <c r="D296" s="17"/>
      <c r="E296" s="17"/>
      <c r="F296" s="17"/>
      <c r="G296" s="17"/>
      <c r="H296" s="17"/>
      <c r="I296" s="17"/>
      <c r="J296" s="17">
        <v>23107.45</v>
      </c>
      <c r="K296" s="17"/>
      <c r="L296" s="17"/>
      <c r="M296" s="17">
        <v>23107.45</v>
      </c>
    </row>
    <row r="297" spans="1:13" x14ac:dyDescent="0.25">
      <c r="A297" s="67" t="s">
        <v>4014</v>
      </c>
      <c r="B297" s="17"/>
      <c r="C297" s="17"/>
      <c r="D297" s="17"/>
      <c r="E297" s="17"/>
      <c r="F297" s="17"/>
      <c r="G297" s="17">
        <v>500</v>
      </c>
      <c r="H297" s="17"/>
      <c r="I297" s="17"/>
      <c r="J297" s="17"/>
      <c r="K297" s="17"/>
      <c r="L297" s="17"/>
      <c r="M297" s="17">
        <v>500</v>
      </c>
    </row>
    <row r="298" spans="1:13" x14ac:dyDescent="0.25">
      <c r="A298" s="67" t="s">
        <v>415</v>
      </c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>
        <v>2409</v>
      </c>
      <c r="M298" s="17">
        <v>2409</v>
      </c>
    </row>
    <row r="299" spans="1:13" x14ac:dyDescent="0.25">
      <c r="A299" s="67" t="s">
        <v>315</v>
      </c>
      <c r="B299" s="17"/>
      <c r="C299" s="17"/>
      <c r="D299" s="17">
        <v>3241.59</v>
      </c>
      <c r="E299" s="17">
        <v>7550.4</v>
      </c>
      <c r="F299" s="17"/>
      <c r="G299" s="17"/>
      <c r="H299" s="17"/>
      <c r="I299" s="17"/>
      <c r="J299" s="17"/>
      <c r="K299" s="17"/>
      <c r="L299" s="17"/>
      <c r="M299" s="17">
        <v>10791.99</v>
      </c>
    </row>
    <row r="300" spans="1:13" x14ac:dyDescent="0.25">
      <c r="A300" s="67" t="s">
        <v>448</v>
      </c>
      <c r="B300" s="17"/>
      <c r="C300" s="17"/>
      <c r="D300" s="17"/>
      <c r="E300" s="17"/>
      <c r="F300" s="17"/>
      <c r="G300" s="17"/>
      <c r="H300" s="17"/>
      <c r="I300" s="17">
        <v>623.05999999999995</v>
      </c>
      <c r="J300" s="17"/>
      <c r="K300" s="17"/>
      <c r="L300" s="17"/>
      <c r="M300" s="17">
        <v>623.05999999999995</v>
      </c>
    </row>
    <row r="301" spans="1:13" x14ac:dyDescent="0.25">
      <c r="A301" s="67" t="s">
        <v>775</v>
      </c>
      <c r="B301" s="17"/>
      <c r="C301" s="17"/>
      <c r="D301" s="17"/>
      <c r="E301" s="17"/>
      <c r="F301" s="17"/>
      <c r="G301" s="17"/>
      <c r="H301" s="17"/>
      <c r="I301" s="17"/>
      <c r="J301" s="17">
        <v>13742.31</v>
      </c>
      <c r="K301" s="17"/>
      <c r="L301" s="17"/>
      <c r="M301" s="17">
        <v>13742.31</v>
      </c>
    </row>
    <row r="302" spans="1:13" x14ac:dyDescent="0.25">
      <c r="A302" s="18" t="s">
        <v>1732</v>
      </c>
      <c r="B302" s="17">
        <v>17515</v>
      </c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>
        <v>17515</v>
      </c>
    </row>
    <row r="303" spans="1:13" x14ac:dyDescent="0.25">
      <c r="A303" s="67" t="s">
        <v>334</v>
      </c>
      <c r="B303" s="17">
        <v>7243.14</v>
      </c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>
        <v>7243.14</v>
      </c>
    </row>
    <row r="304" spans="1:13" x14ac:dyDescent="0.25">
      <c r="A304" s="67" t="s">
        <v>1735</v>
      </c>
      <c r="B304" s="17"/>
      <c r="C304" s="17"/>
      <c r="D304" s="17">
        <v>272.5</v>
      </c>
      <c r="E304" s="17"/>
      <c r="F304" s="17"/>
      <c r="G304" s="17"/>
      <c r="H304" s="17"/>
      <c r="I304" s="17"/>
      <c r="J304" s="17"/>
      <c r="K304" s="17">
        <v>907.5</v>
      </c>
      <c r="L304" s="17"/>
      <c r="M304" s="17">
        <v>1180</v>
      </c>
    </row>
    <row r="305" spans="1:13" x14ac:dyDescent="0.25">
      <c r="A305" s="67" t="s">
        <v>4751</v>
      </c>
      <c r="B305" s="17">
        <v>4785.55</v>
      </c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>
        <v>4785.55</v>
      </c>
    </row>
    <row r="306" spans="1:13" x14ac:dyDescent="0.25">
      <c r="A306" s="68" t="s">
        <v>3079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>
        <v>41079.5</v>
      </c>
      <c r="M306" s="17">
        <v>41079.5</v>
      </c>
    </row>
    <row r="307" spans="1:13" x14ac:dyDescent="0.25">
      <c r="A307" s="66" t="s">
        <v>4210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>
        <v>156.09</v>
      </c>
      <c r="L307" s="17"/>
      <c r="M307" s="17">
        <v>156.09</v>
      </c>
    </row>
    <row r="308" spans="1:13" x14ac:dyDescent="0.25">
      <c r="A308" s="67" t="s">
        <v>3583</v>
      </c>
      <c r="B308" s="17"/>
      <c r="C308" s="17"/>
      <c r="D308" s="17"/>
      <c r="E308" s="17"/>
      <c r="F308" s="17"/>
      <c r="G308" s="17"/>
      <c r="H308" s="17">
        <v>3630</v>
      </c>
      <c r="I308" s="17"/>
      <c r="J308" s="17"/>
      <c r="K308" s="17"/>
      <c r="L308" s="17"/>
      <c r="M308" s="17">
        <v>3630</v>
      </c>
    </row>
    <row r="309" spans="1:13" x14ac:dyDescent="0.25">
      <c r="A309" s="67" t="s">
        <v>318</v>
      </c>
      <c r="B309" s="17"/>
      <c r="C309" s="17"/>
      <c r="D309" s="17"/>
      <c r="E309" s="17"/>
      <c r="F309" s="17"/>
      <c r="G309" s="17">
        <v>7018</v>
      </c>
      <c r="H309" s="17"/>
      <c r="I309" s="17"/>
      <c r="J309" s="17"/>
      <c r="K309" s="17"/>
      <c r="L309" s="17"/>
      <c r="M309" s="17">
        <v>7018</v>
      </c>
    </row>
    <row r="310" spans="1:13" x14ac:dyDescent="0.25">
      <c r="A310" s="18" t="s">
        <v>981</v>
      </c>
      <c r="B310" s="17"/>
      <c r="C310" s="17">
        <v>4375.72</v>
      </c>
      <c r="D310" s="17"/>
      <c r="E310" s="17"/>
      <c r="F310" s="17">
        <v>7078.5</v>
      </c>
      <c r="G310" s="17"/>
      <c r="H310" s="17"/>
      <c r="I310" s="17">
        <v>7259.78</v>
      </c>
      <c r="J310" s="17">
        <v>907.5</v>
      </c>
      <c r="K310" s="17">
        <v>982.6</v>
      </c>
      <c r="L310" s="17">
        <v>10157.450000000001</v>
      </c>
      <c r="M310" s="17">
        <v>30761.55</v>
      </c>
    </row>
    <row r="311" spans="1:13" x14ac:dyDescent="0.25">
      <c r="A311" s="67" t="s">
        <v>4184</v>
      </c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>
        <v>217.8</v>
      </c>
      <c r="M311" s="17">
        <v>217.8</v>
      </c>
    </row>
    <row r="312" spans="1:13" x14ac:dyDescent="0.25">
      <c r="A312" s="67" t="s">
        <v>3400</v>
      </c>
      <c r="B312" s="17"/>
      <c r="C312" s="17"/>
      <c r="D312" s="17"/>
      <c r="E312" s="17"/>
      <c r="F312" s="17"/>
      <c r="G312" s="17"/>
      <c r="H312" s="17"/>
      <c r="I312" s="17"/>
      <c r="J312" s="17"/>
      <c r="K312" s="17">
        <v>18089.5</v>
      </c>
      <c r="L312" s="17"/>
      <c r="M312" s="17">
        <v>18089.5</v>
      </c>
    </row>
    <row r="313" spans="1:13" x14ac:dyDescent="0.25">
      <c r="A313" s="67" t="s">
        <v>3788</v>
      </c>
      <c r="B313" s="17"/>
      <c r="C313" s="17"/>
      <c r="D313" s="17"/>
      <c r="E313" s="17"/>
      <c r="F313" s="17"/>
      <c r="G313" s="17"/>
      <c r="H313" s="17">
        <v>1452</v>
      </c>
      <c r="I313" s="17"/>
      <c r="J313" s="17"/>
      <c r="K313" s="17"/>
      <c r="L313" s="17"/>
      <c r="M313" s="17">
        <v>1452</v>
      </c>
    </row>
    <row r="314" spans="1:13" x14ac:dyDescent="0.25">
      <c r="A314" s="67" t="s">
        <v>3468</v>
      </c>
      <c r="B314" s="17"/>
      <c r="C314" s="17"/>
      <c r="D314" s="17"/>
      <c r="E314" s="17"/>
      <c r="F314" s="17"/>
      <c r="G314" s="17">
        <v>6776</v>
      </c>
      <c r="H314" s="17"/>
      <c r="I314" s="17"/>
      <c r="J314" s="17"/>
      <c r="K314" s="17"/>
      <c r="L314" s="17"/>
      <c r="M314" s="17">
        <v>6776</v>
      </c>
    </row>
    <row r="315" spans="1:13" x14ac:dyDescent="0.25">
      <c r="A315" s="67" t="s">
        <v>1787</v>
      </c>
      <c r="B315" s="17"/>
      <c r="C315" s="17"/>
      <c r="D315" s="17"/>
      <c r="E315" s="17"/>
      <c r="F315" s="17"/>
      <c r="G315" s="17"/>
      <c r="H315" s="17"/>
      <c r="I315" s="17"/>
      <c r="J315" s="17">
        <v>1089</v>
      </c>
      <c r="K315" s="17"/>
      <c r="L315" s="17"/>
      <c r="M315" s="17">
        <v>1089</v>
      </c>
    </row>
    <row r="316" spans="1:13" x14ac:dyDescent="0.25">
      <c r="A316" s="67" t="s">
        <v>3618</v>
      </c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>
        <v>2808.41</v>
      </c>
      <c r="M316" s="17">
        <v>2808.41</v>
      </c>
    </row>
    <row r="317" spans="1:13" x14ac:dyDescent="0.25">
      <c r="A317" s="67" t="s">
        <v>3590</v>
      </c>
      <c r="B317" s="17">
        <v>3429.14</v>
      </c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>
        <v>3429.14</v>
      </c>
    </row>
    <row r="318" spans="1:13" x14ac:dyDescent="0.25">
      <c r="A318" s="67" t="s">
        <v>1789</v>
      </c>
      <c r="B318" s="17"/>
      <c r="C318" s="17"/>
      <c r="D318" s="17"/>
      <c r="E318" s="17"/>
      <c r="F318" s="17"/>
      <c r="G318" s="17"/>
      <c r="H318" s="17">
        <v>1905.75</v>
      </c>
      <c r="I318" s="17"/>
      <c r="J318" s="17"/>
      <c r="K318" s="17"/>
      <c r="L318" s="17"/>
      <c r="M318" s="17">
        <v>1905.75</v>
      </c>
    </row>
    <row r="319" spans="1:13" x14ac:dyDescent="0.25">
      <c r="A319" s="67" t="s">
        <v>422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>
        <v>234.76</v>
      </c>
      <c r="M319" s="17">
        <v>234.76</v>
      </c>
    </row>
    <row r="320" spans="1:13" x14ac:dyDescent="0.25">
      <c r="A320" s="67" t="s">
        <v>1797</v>
      </c>
      <c r="B320" s="17"/>
      <c r="C320" s="17"/>
      <c r="D320" s="17"/>
      <c r="E320" s="17"/>
      <c r="F320" s="17">
        <v>4537.5</v>
      </c>
      <c r="G320" s="17"/>
      <c r="H320" s="17"/>
      <c r="I320" s="17"/>
      <c r="J320" s="17"/>
      <c r="K320" s="17">
        <v>10449.57</v>
      </c>
      <c r="L320" s="17"/>
      <c r="M320" s="17">
        <v>14987.07</v>
      </c>
    </row>
    <row r="321" spans="1:13" x14ac:dyDescent="0.25">
      <c r="A321" s="67" t="s">
        <v>23</v>
      </c>
      <c r="B321" s="17">
        <v>1324.95</v>
      </c>
      <c r="C321" s="17"/>
      <c r="D321" s="17"/>
      <c r="E321" s="17"/>
      <c r="F321" s="17"/>
      <c r="G321" s="17"/>
      <c r="H321" s="17">
        <v>3769.1499999999996</v>
      </c>
      <c r="I321" s="17"/>
      <c r="J321" s="17"/>
      <c r="K321" s="17">
        <v>1869.4499999999998</v>
      </c>
      <c r="L321" s="17"/>
      <c r="M321" s="17">
        <v>6963.5499999999993</v>
      </c>
    </row>
    <row r="322" spans="1:13" x14ac:dyDescent="0.25">
      <c r="A322" s="67" t="s">
        <v>1810</v>
      </c>
      <c r="B322" s="17">
        <v>5553.9</v>
      </c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>
        <v>5553.9</v>
      </c>
    </row>
    <row r="323" spans="1:13" x14ac:dyDescent="0.25">
      <c r="A323" s="67" t="s">
        <v>1503</v>
      </c>
      <c r="B323" s="17"/>
      <c r="C323" s="17">
        <v>8996.35</v>
      </c>
      <c r="D323" s="17"/>
      <c r="E323" s="17"/>
      <c r="F323" s="17"/>
      <c r="G323" s="17"/>
      <c r="H323" s="17"/>
      <c r="I323" s="17"/>
      <c r="J323" s="17"/>
      <c r="K323" s="17"/>
      <c r="L323" s="17"/>
      <c r="M323" s="17">
        <v>8996.35</v>
      </c>
    </row>
    <row r="324" spans="1:13" x14ac:dyDescent="0.25">
      <c r="A324" s="67" t="s">
        <v>17</v>
      </c>
      <c r="B324" s="17"/>
      <c r="C324" s="17">
        <v>5470.51</v>
      </c>
      <c r="D324" s="17"/>
      <c r="E324" s="17"/>
      <c r="F324" s="17">
        <v>704.4</v>
      </c>
      <c r="G324" s="17">
        <v>1000</v>
      </c>
      <c r="H324" s="17"/>
      <c r="I324" s="17"/>
      <c r="J324" s="17"/>
      <c r="K324" s="17">
        <v>2900.2599999999998</v>
      </c>
      <c r="L324" s="17">
        <v>1124.22</v>
      </c>
      <c r="M324" s="17">
        <v>11199.39</v>
      </c>
    </row>
    <row r="325" spans="1:13" x14ac:dyDescent="0.25">
      <c r="A325" s="67" t="s">
        <v>287</v>
      </c>
      <c r="B325" s="17">
        <v>1960.2</v>
      </c>
      <c r="C325" s="17">
        <v>5442.9299999999994</v>
      </c>
      <c r="D325" s="17"/>
      <c r="E325" s="17"/>
      <c r="F325" s="17"/>
      <c r="G325" s="17"/>
      <c r="H325" s="17"/>
      <c r="I325" s="17"/>
      <c r="J325" s="17">
        <v>669.75</v>
      </c>
      <c r="K325" s="17"/>
      <c r="L325" s="17">
        <v>2736.61</v>
      </c>
      <c r="M325" s="17">
        <v>10809.49</v>
      </c>
    </row>
    <row r="326" spans="1:13" x14ac:dyDescent="0.25">
      <c r="A326" s="67" t="s">
        <v>447</v>
      </c>
      <c r="B326" s="17"/>
      <c r="C326" s="17"/>
      <c r="D326" s="17"/>
      <c r="E326" s="17"/>
      <c r="F326" s="17"/>
      <c r="G326" s="17"/>
      <c r="H326" s="17"/>
      <c r="I326" s="17"/>
      <c r="J326" s="17"/>
      <c r="K326" s="17">
        <v>3700</v>
      </c>
      <c r="L326" s="17"/>
      <c r="M326" s="17">
        <v>3700</v>
      </c>
    </row>
    <row r="327" spans="1:13" x14ac:dyDescent="0.25">
      <c r="A327" s="67" t="s">
        <v>1871</v>
      </c>
      <c r="B327" s="17"/>
      <c r="C327" s="17"/>
      <c r="D327" s="17">
        <v>495</v>
      </c>
      <c r="E327" s="17"/>
      <c r="F327" s="17"/>
      <c r="G327" s="17"/>
      <c r="H327" s="17"/>
      <c r="I327" s="17"/>
      <c r="J327" s="17"/>
      <c r="K327" s="17"/>
      <c r="L327" s="17"/>
      <c r="M327" s="17">
        <v>495</v>
      </c>
    </row>
    <row r="328" spans="1:13" x14ac:dyDescent="0.25">
      <c r="A328" s="67" t="s">
        <v>35</v>
      </c>
      <c r="B328" s="17"/>
      <c r="C328" s="17"/>
      <c r="D328" s="17"/>
      <c r="E328" s="17"/>
      <c r="F328" s="17"/>
      <c r="G328" s="17">
        <v>1853.5</v>
      </c>
      <c r="H328" s="17"/>
      <c r="I328" s="17"/>
      <c r="J328" s="17"/>
      <c r="K328" s="17"/>
      <c r="L328" s="17"/>
      <c r="M328" s="17">
        <v>1853.5</v>
      </c>
    </row>
    <row r="329" spans="1:13" x14ac:dyDescent="0.25">
      <c r="A329" s="67" t="s">
        <v>1875</v>
      </c>
      <c r="B329" s="17"/>
      <c r="C329" s="17"/>
      <c r="D329" s="17">
        <v>1089</v>
      </c>
      <c r="E329" s="17"/>
      <c r="F329" s="17"/>
      <c r="G329" s="17"/>
      <c r="H329" s="17"/>
      <c r="I329" s="17"/>
      <c r="J329" s="17"/>
      <c r="K329" s="17"/>
      <c r="L329" s="17"/>
      <c r="M329" s="17">
        <v>1089</v>
      </c>
    </row>
    <row r="330" spans="1:13" x14ac:dyDescent="0.25">
      <c r="A330" s="67" t="s">
        <v>3495</v>
      </c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>
        <v>5965.3</v>
      </c>
      <c r="M330" s="17">
        <v>5965.3</v>
      </c>
    </row>
    <row r="331" spans="1:13" x14ac:dyDescent="0.25">
      <c r="A331" s="18" t="s">
        <v>3621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>
        <v>3385.58</v>
      </c>
      <c r="M331" s="17">
        <v>3385.58</v>
      </c>
    </row>
    <row r="332" spans="1:13" x14ac:dyDescent="0.25">
      <c r="A332" s="67" t="s">
        <v>1878</v>
      </c>
      <c r="B332" s="17"/>
      <c r="C332" s="17"/>
      <c r="D332" s="17"/>
      <c r="E332" s="17"/>
      <c r="F332" s="17"/>
      <c r="G332" s="17"/>
      <c r="H332" s="17"/>
      <c r="I332" s="17"/>
      <c r="J332" s="17"/>
      <c r="K332" s="17">
        <v>706</v>
      </c>
      <c r="L332" s="17"/>
      <c r="M332" s="17">
        <v>706</v>
      </c>
    </row>
    <row r="333" spans="1:13" x14ac:dyDescent="0.25">
      <c r="A333" s="67" t="s">
        <v>4456</v>
      </c>
      <c r="B333" s="17"/>
      <c r="C333" s="17"/>
      <c r="D333" s="17"/>
      <c r="E333" s="17">
        <v>5502.72</v>
      </c>
      <c r="F333" s="17"/>
      <c r="G333" s="17"/>
      <c r="H333" s="17"/>
      <c r="I333" s="17"/>
      <c r="J333" s="17"/>
      <c r="K333" s="17"/>
      <c r="L333" s="17"/>
      <c r="M333" s="17">
        <v>5502.72</v>
      </c>
    </row>
    <row r="334" spans="1:13" x14ac:dyDescent="0.25">
      <c r="A334" s="67" t="s">
        <v>3000</v>
      </c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>
        <v>1310.43</v>
      </c>
      <c r="M334" s="17">
        <v>1310.43</v>
      </c>
    </row>
    <row r="335" spans="1:13" x14ac:dyDescent="0.25">
      <c r="A335" s="67" t="s">
        <v>336</v>
      </c>
      <c r="B335" s="17"/>
      <c r="C335" s="17"/>
      <c r="D335" s="17"/>
      <c r="E335" s="17"/>
      <c r="F335" s="17"/>
      <c r="G335" s="17"/>
      <c r="H335" s="17"/>
      <c r="I335" s="17"/>
      <c r="J335" s="17"/>
      <c r="K335" s="17">
        <v>2178</v>
      </c>
      <c r="L335" s="17"/>
      <c r="M335" s="17">
        <v>2178</v>
      </c>
    </row>
    <row r="336" spans="1:13" x14ac:dyDescent="0.25">
      <c r="A336" s="67" t="s">
        <v>4691</v>
      </c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>
        <v>87.12</v>
      </c>
      <c r="M336" s="17">
        <v>87.12</v>
      </c>
    </row>
    <row r="337" spans="1:13" x14ac:dyDescent="0.25">
      <c r="A337" s="67" t="s">
        <v>3790</v>
      </c>
      <c r="B337" s="17">
        <v>1452</v>
      </c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>
        <v>1452</v>
      </c>
    </row>
    <row r="338" spans="1:13" x14ac:dyDescent="0.25">
      <c r="A338" s="67" t="s">
        <v>3525</v>
      </c>
      <c r="B338" s="17"/>
      <c r="C338" s="17"/>
      <c r="D338" s="17"/>
      <c r="E338" s="17"/>
      <c r="F338" s="17"/>
      <c r="G338" s="17"/>
      <c r="H338" s="17"/>
      <c r="I338" s="17"/>
      <c r="J338" s="17">
        <v>5434.51</v>
      </c>
      <c r="K338" s="17"/>
      <c r="L338" s="17"/>
      <c r="M338" s="17">
        <v>5434.51</v>
      </c>
    </row>
    <row r="339" spans="1:13" x14ac:dyDescent="0.25">
      <c r="A339" s="67" t="s">
        <v>1885</v>
      </c>
      <c r="B339" s="17">
        <v>9014.5</v>
      </c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>
        <v>9014.5</v>
      </c>
    </row>
    <row r="340" spans="1:13" x14ac:dyDescent="0.25">
      <c r="A340" s="67" t="s">
        <v>1887</v>
      </c>
      <c r="B340" s="17"/>
      <c r="C340" s="17"/>
      <c r="D340" s="17">
        <v>1485</v>
      </c>
      <c r="E340" s="17"/>
      <c r="F340" s="17"/>
      <c r="G340" s="17">
        <v>5280</v>
      </c>
      <c r="H340" s="17"/>
      <c r="I340" s="17"/>
      <c r="J340" s="17"/>
      <c r="K340" s="17"/>
      <c r="L340" s="17"/>
      <c r="M340" s="17">
        <v>6765</v>
      </c>
    </row>
    <row r="341" spans="1:13" x14ac:dyDescent="0.25">
      <c r="A341" s="67" t="s">
        <v>3214</v>
      </c>
      <c r="B341" s="17"/>
      <c r="C341" s="17"/>
      <c r="D341" s="17"/>
      <c r="E341" s="17"/>
      <c r="F341" s="17"/>
      <c r="G341" s="17"/>
      <c r="H341" s="17">
        <v>540.51</v>
      </c>
      <c r="I341" s="17"/>
      <c r="J341" s="17"/>
      <c r="K341" s="17"/>
      <c r="L341" s="17"/>
      <c r="M341" s="17">
        <v>540.51</v>
      </c>
    </row>
    <row r="342" spans="1:13" x14ac:dyDescent="0.25">
      <c r="A342" s="67" t="s">
        <v>4331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>
        <v>34</v>
      </c>
      <c r="M342" s="17">
        <v>34</v>
      </c>
    </row>
    <row r="343" spans="1:13" x14ac:dyDescent="0.25">
      <c r="A343" s="67" t="s">
        <v>4742</v>
      </c>
      <c r="B343" s="17"/>
      <c r="C343" s="17"/>
      <c r="D343" s="17"/>
      <c r="E343" s="17"/>
      <c r="F343" s="17"/>
      <c r="G343" s="17">
        <v>7199.5</v>
      </c>
      <c r="H343" s="17"/>
      <c r="I343" s="17"/>
      <c r="J343" s="17"/>
      <c r="K343" s="17"/>
      <c r="L343" s="17"/>
      <c r="M343" s="17">
        <v>7199.5</v>
      </c>
    </row>
    <row r="344" spans="1:13" x14ac:dyDescent="0.25">
      <c r="A344" s="67" t="s">
        <v>4458</v>
      </c>
      <c r="B344" s="17">
        <v>5348.2</v>
      </c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>
        <v>5348.2</v>
      </c>
    </row>
    <row r="345" spans="1:13" x14ac:dyDescent="0.25">
      <c r="A345" s="67" t="s">
        <v>3601</v>
      </c>
      <c r="B345" s="17"/>
      <c r="C345" s="17"/>
      <c r="D345" s="17"/>
      <c r="E345" s="17"/>
      <c r="F345" s="17"/>
      <c r="G345" s="17">
        <v>3025</v>
      </c>
      <c r="H345" s="17"/>
      <c r="I345" s="17"/>
      <c r="J345" s="17"/>
      <c r="K345" s="17"/>
      <c r="L345" s="17"/>
      <c r="M345" s="17">
        <v>3025</v>
      </c>
    </row>
    <row r="346" spans="1:13" x14ac:dyDescent="0.25">
      <c r="A346" s="67" t="s">
        <v>1890</v>
      </c>
      <c r="B346" s="17"/>
      <c r="C346" s="17"/>
      <c r="D346" s="17"/>
      <c r="E346" s="17"/>
      <c r="F346" s="17"/>
      <c r="G346" s="17">
        <v>4900.5</v>
      </c>
      <c r="H346" s="17"/>
      <c r="I346" s="17"/>
      <c r="J346" s="17"/>
      <c r="K346" s="17"/>
      <c r="L346" s="17"/>
      <c r="M346" s="17">
        <v>4900.5</v>
      </c>
    </row>
    <row r="347" spans="1:13" x14ac:dyDescent="0.25">
      <c r="A347" s="67" t="s">
        <v>1892</v>
      </c>
      <c r="B347" s="17"/>
      <c r="C347" s="17"/>
      <c r="D347" s="17"/>
      <c r="E347" s="17"/>
      <c r="F347" s="17">
        <v>700</v>
      </c>
      <c r="G347" s="17"/>
      <c r="H347" s="17"/>
      <c r="I347" s="17"/>
      <c r="J347" s="17"/>
      <c r="K347" s="17"/>
      <c r="L347" s="17"/>
      <c r="M347" s="17">
        <v>700</v>
      </c>
    </row>
    <row r="348" spans="1:13" x14ac:dyDescent="0.25">
      <c r="A348" s="67" t="s">
        <v>4650</v>
      </c>
      <c r="B348" s="17"/>
      <c r="C348" s="17">
        <v>929.59</v>
      </c>
      <c r="D348" s="17"/>
      <c r="E348" s="17"/>
      <c r="F348" s="17"/>
      <c r="G348" s="17"/>
      <c r="H348" s="17"/>
      <c r="I348" s="17"/>
      <c r="J348" s="17"/>
      <c r="K348" s="17"/>
      <c r="L348" s="17"/>
      <c r="M348" s="17">
        <v>929.59</v>
      </c>
    </row>
    <row r="349" spans="1:13" x14ac:dyDescent="0.25">
      <c r="A349" s="67" t="s">
        <v>1893</v>
      </c>
      <c r="B349" s="17"/>
      <c r="C349" s="17">
        <v>3320.24</v>
      </c>
      <c r="D349" s="17"/>
      <c r="E349" s="17"/>
      <c r="F349" s="17"/>
      <c r="G349" s="17">
        <v>4840</v>
      </c>
      <c r="H349" s="17"/>
      <c r="I349" s="17"/>
      <c r="J349" s="17"/>
      <c r="K349" s="17"/>
      <c r="L349" s="17"/>
      <c r="M349" s="17">
        <v>8160.24</v>
      </c>
    </row>
    <row r="350" spans="1:13" x14ac:dyDescent="0.25">
      <c r="A350" s="67" t="s">
        <v>3101</v>
      </c>
      <c r="B350" s="17"/>
      <c r="C350" s="17"/>
      <c r="D350" s="17"/>
      <c r="E350" s="17">
        <v>10502.8</v>
      </c>
      <c r="F350" s="17"/>
      <c r="G350" s="17"/>
      <c r="H350" s="17"/>
      <c r="I350" s="17"/>
      <c r="J350" s="17"/>
      <c r="K350" s="17"/>
      <c r="L350" s="17"/>
      <c r="M350" s="17">
        <v>10502.8</v>
      </c>
    </row>
    <row r="351" spans="1:13" x14ac:dyDescent="0.25">
      <c r="A351" s="67" t="s">
        <v>4681</v>
      </c>
      <c r="B351" s="17"/>
      <c r="C351" s="17"/>
      <c r="D351" s="17">
        <v>217.92</v>
      </c>
      <c r="E351" s="17"/>
      <c r="F351" s="17"/>
      <c r="G351" s="17"/>
      <c r="H351" s="17"/>
      <c r="I351" s="17"/>
      <c r="J351" s="17"/>
      <c r="K351" s="17"/>
      <c r="L351" s="17"/>
      <c r="M351" s="17">
        <v>217.92</v>
      </c>
    </row>
    <row r="352" spans="1:13" ht="25.5" x14ac:dyDescent="0.25">
      <c r="A352" s="67" t="s">
        <v>4674</v>
      </c>
      <c r="B352" s="17"/>
      <c r="C352" s="17"/>
      <c r="D352" s="17">
        <v>217.92</v>
      </c>
      <c r="E352" s="17"/>
      <c r="F352" s="17"/>
      <c r="G352" s="17"/>
      <c r="H352" s="17"/>
      <c r="I352" s="17"/>
      <c r="J352" s="17"/>
      <c r="K352" s="17"/>
      <c r="L352" s="17"/>
      <c r="M352" s="17">
        <v>217.92</v>
      </c>
    </row>
    <row r="353" spans="1:13" x14ac:dyDescent="0.25">
      <c r="A353" s="67" t="s">
        <v>3216</v>
      </c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>
        <v>550</v>
      </c>
      <c r="M353" s="17">
        <v>550</v>
      </c>
    </row>
    <row r="354" spans="1:13" x14ac:dyDescent="0.25">
      <c r="A354" s="67" t="s">
        <v>1896</v>
      </c>
      <c r="B354" s="17"/>
      <c r="C354" s="17"/>
      <c r="D354" s="17">
        <v>550</v>
      </c>
      <c r="E354" s="17"/>
      <c r="F354" s="17"/>
      <c r="G354" s="17"/>
      <c r="H354" s="17"/>
      <c r="I354" s="17"/>
      <c r="J354" s="17"/>
      <c r="K354" s="17"/>
      <c r="L354" s="17"/>
      <c r="M354" s="17">
        <v>550</v>
      </c>
    </row>
    <row r="355" spans="1:13" x14ac:dyDescent="0.25">
      <c r="A355" s="67" t="s">
        <v>3286</v>
      </c>
      <c r="B355" s="17"/>
      <c r="C355" s="17"/>
      <c r="D355" s="17"/>
      <c r="E355" s="17"/>
      <c r="F355" s="17"/>
      <c r="G355" s="17"/>
      <c r="H355" s="17"/>
      <c r="I355" s="17"/>
      <c r="J355" s="17"/>
      <c r="K355" s="17">
        <v>217.8</v>
      </c>
      <c r="L355" s="17"/>
      <c r="M355" s="17">
        <v>217.8</v>
      </c>
    </row>
    <row r="356" spans="1:13" x14ac:dyDescent="0.25">
      <c r="A356" s="68" t="s">
        <v>4007</v>
      </c>
      <c r="B356" s="17"/>
      <c r="C356" s="17"/>
      <c r="D356" s="17"/>
      <c r="E356" s="17"/>
      <c r="F356" s="17">
        <v>511.02</v>
      </c>
      <c r="G356" s="17"/>
      <c r="H356" s="17"/>
      <c r="I356" s="17"/>
      <c r="J356" s="17"/>
      <c r="K356" s="17"/>
      <c r="L356" s="17"/>
      <c r="M356" s="17">
        <v>511.02</v>
      </c>
    </row>
    <row r="357" spans="1:13" x14ac:dyDescent="0.25">
      <c r="A357" s="66" t="s">
        <v>1900</v>
      </c>
      <c r="B357" s="17">
        <v>1608.09</v>
      </c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>
        <v>1608.09</v>
      </c>
    </row>
    <row r="358" spans="1:13" x14ac:dyDescent="0.25">
      <c r="A358" s="67" t="s">
        <v>952</v>
      </c>
      <c r="B358" s="17"/>
      <c r="C358" s="17"/>
      <c r="D358" s="17"/>
      <c r="E358" s="17"/>
      <c r="F358" s="17"/>
      <c r="G358" s="17"/>
      <c r="H358" s="17"/>
      <c r="I358" s="17"/>
      <c r="J358" s="17"/>
      <c r="K358" s="17">
        <v>111.8</v>
      </c>
      <c r="L358" s="17"/>
      <c r="M358" s="17">
        <v>111.8</v>
      </c>
    </row>
    <row r="359" spans="1:13" ht="25.5" x14ac:dyDescent="0.25">
      <c r="A359" s="67" t="s">
        <v>3766</v>
      </c>
      <c r="B359" s="17"/>
      <c r="C359" s="17"/>
      <c r="D359" s="17">
        <v>1815</v>
      </c>
      <c r="E359" s="17"/>
      <c r="F359" s="17"/>
      <c r="G359" s="17"/>
      <c r="H359" s="17"/>
      <c r="I359" s="17"/>
      <c r="J359" s="17"/>
      <c r="K359" s="17"/>
      <c r="L359" s="17"/>
      <c r="M359" s="17">
        <v>1815</v>
      </c>
    </row>
    <row r="360" spans="1:13" x14ac:dyDescent="0.25">
      <c r="A360" s="67" t="s">
        <v>1906</v>
      </c>
      <c r="B360" s="17"/>
      <c r="C360" s="17"/>
      <c r="D360" s="17"/>
      <c r="E360" s="17">
        <v>3569.5</v>
      </c>
      <c r="F360" s="17"/>
      <c r="G360" s="17"/>
      <c r="H360" s="17"/>
      <c r="I360" s="17"/>
      <c r="J360" s="17"/>
      <c r="K360" s="17"/>
      <c r="L360" s="17"/>
      <c r="M360" s="17">
        <v>3569.5</v>
      </c>
    </row>
    <row r="361" spans="1:13" x14ac:dyDescent="0.25">
      <c r="A361" s="67" t="s">
        <v>409</v>
      </c>
      <c r="B361" s="17">
        <v>10285</v>
      </c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>
        <v>10285</v>
      </c>
    </row>
    <row r="362" spans="1:13" x14ac:dyDescent="0.25">
      <c r="A362" s="67" t="s">
        <v>1915</v>
      </c>
      <c r="B362" s="17"/>
      <c r="C362" s="17"/>
      <c r="D362" s="17"/>
      <c r="E362" s="17"/>
      <c r="F362" s="17"/>
      <c r="G362" s="17"/>
      <c r="H362" s="17"/>
      <c r="I362" s="17"/>
      <c r="J362" s="17">
        <v>9922</v>
      </c>
      <c r="K362" s="17"/>
      <c r="L362" s="17"/>
      <c r="M362" s="17">
        <v>9922</v>
      </c>
    </row>
    <row r="363" spans="1:13" x14ac:dyDescent="0.25">
      <c r="A363" s="67" t="s">
        <v>4443</v>
      </c>
      <c r="B363" s="17"/>
      <c r="C363" s="17">
        <v>6439.02</v>
      </c>
      <c r="D363" s="17"/>
      <c r="E363" s="17"/>
      <c r="F363" s="17"/>
      <c r="G363" s="17"/>
      <c r="H363" s="17"/>
      <c r="I363" s="17"/>
      <c r="J363" s="17"/>
      <c r="K363" s="17"/>
      <c r="L363" s="17"/>
      <c r="M363" s="17">
        <v>6439.02</v>
      </c>
    </row>
    <row r="364" spans="1:13" x14ac:dyDescent="0.25">
      <c r="A364" s="67" t="s">
        <v>3371</v>
      </c>
      <c r="B364" s="17">
        <v>32923.81</v>
      </c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>
        <v>32923.81</v>
      </c>
    </row>
    <row r="365" spans="1:13" x14ac:dyDescent="0.25">
      <c r="A365" s="67" t="s">
        <v>1917</v>
      </c>
      <c r="B365" s="17">
        <v>5900</v>
      </c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>
        <v>5900</v>
      </c>
    </row>
    <row r="366" spans="1:13" x14ac:dyDescent="0.25">
      <c r="A366" s="67" t="s">
        <v>4897</v>
      </c>
      <c r="B366" s="17"/>
      <c r="C366" s="17"/>
      <c r="D366" s="17"/>
      <c r="E366" s="17"/>
      <c r="F366" s="17"/>
      <c r="G366" s="17"/>
      <c r="H366" s="17">
        <v>418</v>
      </c>
      <c r="I366" s="17"/>
      <c r="J366" s="17"/>
      <c r="K366" s="17"/>
      <c r="L366" s="17"/>
      <c r="M366" s="17">
        <v>418</v>
      </c>
    </row>
    <row r="367" spans="1:13" x14ac:dyDescent="0.25">
      <c r="A367" s="67" t="s">
        <v>3807</v>
      </c>
      <c r="B367" s="17"/>
      <c r="C367" s="17"/>
      <c r="D367" s="17"/>
      <c r="E367" s="17"/>
      <c r="F367" s="17"/>
      <c r="G367" s="17"/>
      <c r="H367" s="17"/>
      <c r="I367" s="17"/>
      <c r="J367" s="17"/>
      <c r="K367" s="17">
        <v>1452</v>
      </c>
      <c r="L367" s="17"/>
      <c r="M367" s="17">
        <v>1452</v>
      </c>
    </row>
    <row r="368" spans="1:13" x14ac:dyDescent="0.25">
      <c r="A368" s="67" t="s">
        <v>2191</v>
      </c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>
        <v>1573.61</v>
      </c>
      <c r="M368" s="17">
        <v>1573.61</v>
      </c>
    </row>
    <row r="369" spans="1:13" x14ac:dyDescent="0.25">
      <c r="A369" s="67" t="s">
        <v>1921</v>
      </c>
      <c r="B369" s="17"/>
      <c r="C369" s="17"/>
      <c r="D369" s="17">
        <v>450</v>
      </c>
      <c r="E369" s="17"/>
      <c r="F369" s="17"/>
      <c r="G369" s="17"/>
      <c r="H369" s="17"/>
      <c r="I369" s="17"/>
      <c r="J369" s="17"/>
      <c r="K369" s="17"/>
      <c r="L369" s="17"/>
      <c r="M369" s="17">
        <v>450</v>
      </c>
    </row>
    <row r="370" spans="1:13" x14ac:dyDescent="0.25">
      <c r="A370" s="67" t="s">
        <v>1923</v>
      </c>
      <c r="B370" s="17"/>
      <c r="C370" s="17"/>
      <c r="D370" s="17"/>
      <c r="E370" s="17"/>
      <c r="F370" s="17"/>
      <c r="G370" s="17"/>
      <c r="H370" s="17"/>
      <c r="I370" s="17"/>
      <c r="J370" s="17"/>
      <c r="K370" s="17">
        <v>617.1</v>
      </c>
      <c r="L370" s="17"/>
      <c r="M370" s="17">
        <v>617.1</v>
      </c>
    </row>
    <row r="371" spans="1:13" x14ac:dyDescent="0.25">
      <c r="A371" s="67" t="s">
        <v>1925</v>
      </c>
      <c r="B371" s="17">
        <v>288.2</v>
      </c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>
        <v>288.2</v>
      </c>
    </row>
    <row r="372" spans="1:13" x14ac:dyDescent="0.25">
      <c r="A372" s="67" t="s">
        <v>2958</v>
      </c>
      <c r="B372" s="17"/>
      <c r="C372" s="17"/>
      <c r="D372" s="17"/>
      <c r="E372" s="17"/>
      <c r="F372" s="17"/>
      <c r="G372" s="17">
        <v>3900</v>
      </c>
      <c r="H372" s="17"/>
      <c r="I372" s="17"/>
      <c r="J372" s="17"/>
      <c r="K372" s="17"/>
      <c r="L372" s="17"/>
      <c r="M372" s="17">
        <v>3900</v>
      </c>
    </row>
    <row r="373" spans="1:13" x14ac:dyDescent="0.25">
      <c r="A373" s="67" t="s">
        <v>1930</v>
      </c>
      <c r="B373" s="17">
        <v>1361.22</v>
      </c>
      <c r="C373" s="17"/>
      <c r="D373" s="17"/>
      <c r="E373" s="17"/>
      <c r="F373" s="17"/>
      <c r="G373" s="17">
        <v>3900</v>
      </c>
      <c r="H373" s="17"/>
      <c r="I373" s="17"/>
      <c r="J373" s="17"/>
      <c r="K373" s="17"/>
      <c r="L373" s="17"/>
      <c r="M373" s="17">
        <v>5261.22</v>
      </c>
    </row>
    <row r="374" spans="1:13" x14ac:dyDescent="0.25">
      <c r="A374" s="67" t="s">
        <v>3116</v>
      </c>
      <c r="B374" s="17"/>
      <c r="C374" s="17"/>
      <c r="D374" s="17">
        <v>1125.3</v>
      </c>
      <c r="E374" s="17"/>
      <c r="F374" s="17"/>
      <c r="G374" s="17"/>
      <c r="H374" s="17"/>
      <c r="I374" s="17"/>
      <c r="J374" s="17"/>
      <c r="K374" s="17"/>
      <c r="L374" s="17"/>
      <c r="M374" s="17">
        <v>1125.3</v>
      </c>
    </row>
    <row r="375" spans="1:13" x14ac:dyDescent="0.25">
      <c r="A375" s="67" t="s">
        <v>3539</v>
      </c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>
        <v>5020.29</v>
      </c>
      <c r="M375" s="17">
        <v>5020.29</v>
      </c>
    </row>
    <row r="376" spans="1:13" x14ac:dyDescent="0.25">
      <c r="A376" s="67" t="s">
        <v>417</v>
      </c>
      <c r="B376" s="17"/>
      <c r="C376" s="17"/>
      <c r="D376" s="17"/>
      <c r="E376" s="17"/>
      <c r="F376" s="17">
        <v>1293.3699999999999</v>
      </c>
      <c r="G376" s="17"/>
      <c r="H376" s="17"/>
      <c r="I376" s="17"/>
      <c r="J376" s="17"/>
      <c r="K376" s="17"/>
      <c r="L376" s="17"/>
      <c r="M376" s="17">
        <v>1293.3699999999999</v>
      </c>
    </row>
    <row r="377" spans="1:13" x14ac:dyDescent="0.25">
      <c r="A377" s="67" t="s">
        <v>2919</v>
      </c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>
        <v>5998.35</v>
      </c>
      <c r="M377" s="17">
        <v>5998.35</v>
      </c>
    </row>
    <row r="378" spans="1:13" x14ac:dyDescent="0.25">
      <c r="A378" s="67" t="s">
        <v>4155</v>
      </c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>
        <v>0</v>
      </c>
      <c r="M378" s="17">
        <v>0</v>
      </c>
    </row>
    <row r="379" spans="1:13" x14ac:dyDescent="0.25">
      <c r="A379" s="67" t="s">
        <v>3675</v>
      </c>
      <c r="B379" s="17">
        <v>2391.9</v>
      </c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>
        <v>2391.9</v>
      </c>
    </row>
    <row r="380" spans="1:13" x14ac:dyDescent="0.25">
      <c r="A380" s="67" t="s">
        <v>1940</v>
      </c>
      <c r="B380" s="17"/>
      <c r="C380" s="17"/>
      <c r="D380" s="17"/>
      <c r="E380" s="17"/>
      <c r="F380" s="17"/>
      <c r="G380" s="17"/>
      <c r="H380" s="17"/>
      <c r="I380" s="17"/>
      <c r="J380" s="17">
        <v>477.95</v>
      </c>
      <c r="K380" s="17"/>
      <c r="L380" s="17"/>
      <c r="M380" s="17">
        <v>477.95</v>
      </c>
    </row>
    <row r="381" spans="1:13" x14ac:dyDescent="0.25">
      <c r="A381" s="67" t="s">
        <v>4781</v>
      </c>
      <c r="B381" s="17"/>
      <c r="C381" s="17"/>
      <c r="D381" s="17"/>
      <c r="E381" s="17"/>
      <c r="F381" s="17"/>
      <c r="G381" s="17"/>
      <c r="H381" s="17"/>
      <c r="I381" s="17"/>
      <c r="J381" s="17">
        <v>1960.2</v>
      </c>
      <c r="K381" s="17"/>
      <c r="L381" s="17"/>
      <c r="M381" s="17">
        <v>1960.2</v>
      </c>
    </row>
    <row r="382" spans="1:13" x14ac:dyDescent="0.25">
      <c r="A382" s="67" t="s">
        <v>1941</v>
      </c>
      <c r="B382" s="17"/>
      <c r="C382" s="17"/>
      <c r="D382" s="17">
        <v>1540</v>
      </c>
      <c r="E382" s="17"/>
      <c r="F382" s="17"/>
      <c r="G382" s="17"/>
      <c r="H382" s="17"/>
      <c r="I382" s="17"/>
      <c r="J382" s="17"/>
      <c r="K382" s="17"/>
      <c r="L382" s="17"/>
      <c r="M382" s="17">
        <v>1540</v>
      </c>
    </row>
    <row r="383" spans="1:13" x14ac:dyDescent="0.25">
      <c r="A383" s="67" t="s">
        <v>3071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>
        <v>2300.21</v>
      </c>
      <c r="L383" s="17">
        <v>5989.5</v>
      </c>
      <c r="M383" s="17">
        <v>8289.7099999999991</v>
      </c>
    </row>
    <row r="384" spans="1:13" x14ac:dyDescent="0.25">
      <c r="A384" s="67" t="s">
        <v>1943</v>
      </c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>
        <v>0</v>
      </c>
      <c r="M384" s="17">
        <v>0</v>
      </c>
    </row>
    <row r="385" spans="1:13" x14ac:dyDescent="0.25">
      <c r="A385" s="67" t="s">
        <v>3712</v>
      </c>
      <c r="B385" s="17">
        <v>2145</v>
      </c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>
        <v>2145</v>
      </c>
    </row>
    <row r="386" spans="1:13" x14ac:dyDescent="0.25">
      <c r="A386" s="67" t="s">
        <v>2961</v>
      </c>
      <c r="B386" s="17"/>
      <c r="C386" s="17"/>
      <c r="D386" s="17"/>
      <c r="E386" s="17"/>
      <c r="F386" s="17"/>
      <c r="G386" s="17">
        <v>3900</v>
      </c>
      <c r="H386" s="17"/>
      <c r="I386" s="17"/>
      <c r="J386" s="17"/>
      <c r="K386" s="17"/>
      <c r="L386" s="17"/>
      <c r="M386" s="17">
        <v>3900</v>
      </c>
    </row>
    <row r="387" spans="1:13" x14ac:dyDescent="0.25">
      <c r="A387" s="67" t="s">
        <v>4807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>
        <v>1621.4</v>
      </c>
      <c r="L387" s="17"/>
      <c r="M387" s="17">
        <v>1621.4</v>
      </c>
    </row>
    <row r="388" spans="1:13" x14ac:dyDescent="0.25">
      <c r="A388" s="67" t="s">
        <v>4041</v>
      </c>
      <c r="B388" s="17"/>
      <c r="C388" s="17"/>
      <c r="D388" s="17"/>
      <c r="E388" s="17"/>
      <c r="F388" s="17"/>
      <c r="G388" s="17"/>
      <c r="H388" s="17"/>
      <c r="I388" s="17"/>
      <c r="J388" s="17"/>
      <c r="K388" s="17">
        <v>400</v>
      </c>
      <c r="L388" s="17"/>
      <c r="M388" s="17">
        <v>400</v>
      </c>
    </row>
    <row r="389" spans="1:13" x14ac:dyDescent="0.25">
      <c r="A389" s="67" t="s">
        <v>4864</v>
      </c>
      <c r="B389" s="17"/>
      <c r="C389" s="17"/>
      <c r="D389" s="17"/>
      <c r="E389" s="17"/>
      <c r="F389" s="17"/>
      <c r="G389" s="17">
        <v>624</v>
      </c>
      <c r="H389" s="17"/>
      <c r="I389" s="17"/>
      <c r="J389" s="17"/>
      <c r="K389" s="17"/>
      <c r="L389" s="17"/>
      <c r="M389" s="17">
        <v>624</v>
      </c>
    </row>
    <row r="390" spans="1:13" x14ac:dyDescent="0.25">
      <c r="A390" s="67" t="s">
        <v>3477</v>
      </c>
      <c r="B390" s="17"/>
      <c r="C390" s="17"/>
      <c r="D390" s="17"/>
      <c r="E390" s="17"/>
      <c r="F390" s="17"/>
      <c r="G390" s="17"/>
      <c r="H390" s="17"/>
      <c r="I390" s="17"/>
      <c r="J390" s="17"/>
      <c r="K390" s="17">
        <v>6352.5</v>
      </c>
      <c r="L390" s="17"/>
      <c r="M390" s="17">
        <v>6352.5</v>
      </c>
    </row>
    <row r="391" spans="1:13" x14ac:dyDescent="0.25">
      <c r="A391" s="67" t="s">
        <v>353</v>
      </c>
      <c r="B391" s="17"/>
      <c r="C391" s="17">
        <v>1100</v>
      </c>
      <c r="D391" s="17">
        <v>440.88</v>
      </c>
      <c r="E391" s="17"/>
      <c r="F391" s="17"/>
      <c r="G391" s="17">
        <v>10260</v>
      </c>
      <c r="H391" s="17">
        <v>171.46</v>
      </c>
      <c r="I391" s="17"/>
      <c r="J391" s="17"/>
      <c r="K391" s="17"/>
      <c r="L391" s="17">
        <v>1606.08</v>
      </c>
      <c r="M391" s="17">
        <v>13578.42</v>
      </c>
    </row>
    <row r="392" spans="1:13" x14ac:dyDescent="0.25">
      <c r="A392" s="67" t="s">
        <v>311</v>
      </c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>
        <v>3633.44</v>
      </c>
      <c r="M392" s="17">
        <v>3633.44</v>
      </c>
    </row>
    <row r="393" spans="1:13" x14ac:dyDescent="0.25">
      <c r="A393" s="67" t="s">
        <v>338</v>
      </c>
      <c r="B393" s="17"/>
      <c r="C393" s="17"/>
      <c r="D393" s="17"/>
      <c r="E393" s="17">
        <v>6242.5199999999995</v>
      </c>
      <c r="F393" s="17"/>
      <c r="G393" s="17"/>
      <c r="H393" s="17"/>
      <c r="I393" s="17"/>
      <c r="J393" s="17"/>
      <c r="K393" s="17"/>
      <c r="L393" s="17"/>
      <c r="M393" s="17">
        <v>6242.5199999999995</v>
      </c>
    </row>
    <row r="394" spans="1:13" x14ac:dyDescent="0.25">
      <c r="A394" s="67" t="s">
        <v>4192</v>
      </c>
      <c r="B394" s="17"/>
      <c r="C394" s="17"/>
      <c r="D394" s="17"/>
      <c r="E394" s="17"/>
      <c r="F394" s="17"/>
      <c r="G394" s="17">
        <v>202.23</v>
      </c>
      <c r="H394" s="17"/>
      <c r="I394" s="17"/>
      <c r="J394" s="17"/>
      <c r="K394" s="17"/>
      <c r="L394" s="17"/>
      <c r="M394" s="17">
        <v>202.23</v>
      </c>
    </row>
    <row r="395" spans="1:13" ht="25.5" x14ac:dyDescent="0.25">
      <c r="A395" s="67" t="s">
        <v>1962</v>
      </c>
      <c r="B395" s="17"/>
      <c r="C395" s="17"/>
      <c r="D395" s="17"/>
      <c r="E395" s="17"/>
      <c r="F395" s="17"/>
      <c r="G395" s="17"/>
      <c r="H395" s="17">
        <v>279.51</v>
      </c>
      <c r="I395" s="17"/>
      <c r="J395" s="17"/>
      <c r="K395" s="17"/>
      <c r="L395" s="17"/>
      <c r="M395" s="17">
        <v>279.51</v>
      </c>
    </row>
    <row r="396" spans="1:13" x14ac:dyDescent="0.25">
      <c r="A396" s="67" t="s">
        <v>3679</v>
      </c>
      <c r="B396" s="17"/>
      <c r="C396" s="17"/>
      <c r="D396" s="17"/>
      <c r="E396" s="17"/>
      <c r="F396" s="17"/>
      <c r="G396" s="17">
        <v>2250</v>
      </c>
      <c r="H396" s="17"/>
      <c r="I396" s="17"/>
      <c r="J396" s="17"/>
      <c r="K396" s="17"/>
      <c r="L396" s="17"/>
      <c r="M396" s="17">
        <v>2250</v>
      </c>
    </row>
    <row r="397" spans="1:13" x14ac:dyDescent="0.25">
      <c r="A397" s="67" t="s">
        <v>4448</v>
      </c>
      <c r="B397" s="17"/>
      <c r="C397" s="17"/>
      <c r="D397" s="17"/>
      <c r="E397" s="17"/>
      <c r="F397" s="17"/>
      <c r="G397" s="17"/>
      <c r="H397" s="17">
        <v>6150</v>
      </c>
      <c r="I397" s="17"/>
      <c r="J397" s="17"/>
      <c r="K397" s="17"/>
      <c r="L397" s="17"/>
      <c r="M397" s="17">
        <v>6150</v>
      </c>
    </row>
    <row r="398" spans="1:13" x14ac:dyDescent="0.25">
      <c r="A398" s="67" t="s">
        <v>1965</v>
      </c>
      <c r="B398" s="17"/>
      <c r="C398" s="17"/>
      <c r="D398" s="17"/>
      <c r="E398" s="17"/>
      <c r="F398" s="17"/>
      <c r="G398" s="17"/>
      <c r="H398" s="17"/>
      <c r="I398" s="17"/>
      <c r="J398" s="17"/>
      <c r="K398" s="17">
        <v>363</v>
      </c>
      <c r="L398" s="17"/>
      <c r="M398" s="17">
        <v>363</v>
      </c>
    </row>
    <row r="399" spans="1:13" x14ac:dyDescent="0.25">
      <c r="A399" s="67" t="s">
        <v>1967</v>
      </c>
      <c r="B399" s="17"/>
      <c r="C399" s="17"/>
      <c r="D399" s="17"/>
      <c r="E399" s="17"/>
      <c r="F399" s="17">
        <v>2486.5500000000002</v>
      </c>
      <c r="G399" s="17"/>
      <c r="H399" s="17"/>
      <c r="I399" s="17"/>
      <c r="J399" s="17"/>
      <c r="K399" s="17"/>
      <c r="L399" s="17"/>
      <c r="M399" s="17">
        <v>2486.5500000000002</v>
      </c>
    </row>
    <row r="400" spans="1:13" x14ac:dyDescent="0.25">
      <c r="A400" s="67" t="s">
        <v>2963</v>
      </c>
      <c r="B400" s="17"/>
      <c r="C400" s="17"/>
      <c r="D400" s="17"/>
      <c r="E400" s="17"/>
      <c r="F400" s="17"/>
      <c r="G400" s="17">
        <v>3900</v>
      </c>
      <c r="H400" s="17"/>
      <c r="I400" s="17"/>
      <c r="J400" s="17"/>
      <c r="K400" s="17"/>
      <c r="L400" s="17"/>
      <c r="M400" s="17">
        <v>3900</v>
      </c>
    </row>
    <row r="401" spans="1:13" x14ac:dyDescent="0.25">
      <c r="A401" s="67" t="s">
        <v>1969</v>
      </c>
      <c r="B401" s="17"/>
      <c r="C401" s="17"/>
      <c r="D401" s="17"/>
      <c r="E401" s="17"/>
      <c r="F401" s="17"/>
      <c r="G401" s="17">
        <v>120</v>
      </c>
      <c r="H401" s="17"/>
      <c r="I401" s="17"/>
      <c r="J401" s="17"/>
      <c r="K401" s="17"/>
      <c r="L401" s="17"/>
      <c r="M401" s="17">
        <v>120</v>
      </c>
    </row>
    <row r="402" spans="1:13" x14ac:dyDescent="0.25">
      <c r="A402" s="67" t="s">
        <v>4218</v>
      </c>
      <c r="B402" s="17"/>
      <c r="C402" s="17"/>
      <c r="D402" s="17"/>
      <c r="E402" s="17">
        <v>2160</v>
      </c>
      <c r="F402" s="17"/>
      <c r="G402" s="17"/>
      <c r="H402" s="17"/>
      <c r="I402" s="17"/>
      <c r="J402" s="17"/>
      <c r="K402" s="17"/>
      <c r="L402" s="17"/>
      <c r="M402" s="17">
        <v>2160</v>
      </c>
    </row>
    <row r="403" spans="1:13" x14ac:dyDescent="0.25">
      <c r="A403" s="67" t="s">
        <v>4739</v>
      </c>
      <c r="B403" s="17">
        <v>9559</v>
      </c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>
        <v>9559</v>
      </c>
    </row>
    <row r="404" spans="1:13" x14ac:dyDescent="0.25">
      <c r="A404" s="18" t="s">
        <v>1971</v>
      </c>
      <c r="B404" s="17"/>
      <c r="C404" s="17"/>
      <c r="D404" s="17">
        <v>0</v>
      </c>
      <c r="E404" s="17"/>
      <c r="F404" s="17"/>
      <c r="G404" s="17"/>
      <c r="H404" s="17"/>
      <c r="I404" s="17"/>
      <c r="J404" s="17"/>
      <c r="K404" s="17"/>
      <c r="L404" s="17"/>
      <c r="M404" s="17">
        <v>0</v>
      </c>
    </row>
    <row r="405" spans="1:13" x14ac:dyDescent="0.25">
      <c r="A405" s="67" t="s">
        <v>365</v>
      </c>
      <c r="B405" s="17"/>
      <c r="C405" s="17"/>
      <c r="D405" s="17"/>
      <c r="E405" s="17"/>
      <c r="F405" s="17"/>
      <c r="G405" s="17">
        <v>4440</v>
      </c>
      <c r="H405" s="17"/>
      <c r="I405" s="17"/>
      <c r="J405" s="17"/>
      <c r="K405" s="17"/>
      <c r="L405" s="17"/>
      <c r="M405" s="17">
        <v>4440</v>
      </c>
    </row>
    <row r="406" spans="1:13" x14ac:dyDescent="0.25">
      <c r="A406" s="68" t="s">
        <v>4035</v>
      </c>
      <c r="B406" s="17">
        <v>423.5</v>
      </c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>
        <v>423.5</v>
      </c>
    </row>
    <row r="407" spans="1:13" x14ac:dyDescent="0.25">
      <c r="A407" s="66" t="s">
        <v>3575</v>
      </c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>
        <v>3993</v>
      </c>
      <c r="M407" s="17">
        <v>3993</v>
      </c>
    </row>
    <row r="408" spans="1:13" x14ac:dyDescent="0.25">
      <c r="A408" s="67" t="s">
        <v>1975</v>
      </c>
      <c r="B408" s="17"/>
      <c r="C408" s="17"/>
      <c r="D408" s="17"/>
      <c r="E408" s="17"/>
      <c r="F408" s="17">
        <v>700</v>
      </c>
      <c r="G408" s="17"/>
      <c r="H408" s="17"/>
      <c r="I408" s="17"/>
      <c r="J408" s="17"/>
      <c r="K408" s="17"/>
      <c r="L408" s="17"/>
      <c r="M408" s="17">
        <v>700</v>
      </c>
    </row>
    <row r="409" spans="1:13" x14ac:dyDescent="0.25">
      <c r="A409" s="67" t="s">
        <v>416</v>
      </c>
      <c r="B409" s="17"/>
      <c r="C409" s="17"/>
      <c r="D409" s="17">
        <v>1540</v>
      </c>
      <c r="E409" s="17"/>
      <c r="F409" s="17"/>
      <c r="G409" s="17"/>
      <c r="H409" s="17"/>
      <c r="I409" s="17"/>
      <c r="J409" s="17"/>
      <c r="K409" s="17"/>
      <c r="L409" s="17"/>
      <c r="M409" s="17">
        <v>1540</v>
      </c>
    </row>
    <row r="410" spans="1:13" x14ac:dyDescent="0.25">
      <c r="A410" s="67" t="s">
        <v>1977</v>
      </c>
      <c r="B410" s="17"/>
      <c r="C410" s="17"/>
      <c r="D410" s="17">
        <v>1045</v>
      </c>
      <c r="E410" s="17"/>
      <c r="F410" s="17"/>
      <c r="G410" s="17"/>
      <c r="H410" s="17"/>
      <c r="I410" s="17"/>
      <c r="J410" s="17"/>
      <c r="K410" s="17"/>
      <c r="L410" s="17"/>
      <c r="M410" s="17">
        <v>1045</v>
      </c>
    </row>
    <row r="411" spans="1:13" x14ac:dyDescent="0.25">
      <c r="A411" s="67" t="s">
        <v>298</v>
      </c>
      <c r="B411" s="17"/>
      <c r="C411" s="17"/>
      <c r="D411" s="17"/>
      <c r="E411" s="17"/>
      <c r="F411" s="17"/>
      <c r="G411" s="17"/>
      <c r="H411" s="17"/>
      <c r="I411" s="17"/>
      <c r="J411" s="17"/>
      <c r="K411" s="17">
        <v>800.6</v>
      </c>
      <c r="L411" s="17"/>
      <c r="M411" s="17">
        <v>800.6</v>
      </c>
    </row>
    <row r="412" spans="1:13" x14ac:dyDescent="0.25">
      <c r="A412" s="67" t="s">
        <v>340</v>
      </c>
      <c r="B412" s="17"/>
      <c r="C412" s="17"/>
      <c r="D412" s="17"/>
      <c r="E412" s="17"/>
      <c r="F412" s="17"/>
      <c r="G412" s="17"/>
      <c r="H412" s="17"/>
      <c r="I412" s="17"/>
      <c r="J412" s="17"/>
      <c r="K412" s="17">
        <v>1800</v>
      </c>
      <c r="L412" s="17"/>
      <c r="M412" s="17">
        <v>1800</v>
      </c>
    </row>
    <row r="413" spans="1:13" x14ac:dyDescent="0.25">
      <c r="A413" s="67" t="s">
        <v>370</v>
      </c>
      <c r="B413" s="17"/>
      <c r="C413" s="17"/>
      <c r="D413" s="17">
        <v>1045</v>
      </c>
      <c r="E413" s="17"/>
      <c r="F413" s="17"/>
      <c r="G413" s="17"/>
      <c r="H413" s="17"/>
      <c r="I413" s="17"/>
      <c r="J413" s="17"/>
      <c r="K413" s="17"/>
      <c r="L413" s="17"/>
      <c r="M413" s="17">
        <v>1045</v>
      </c>
    </row>
    <row r="414" spans="1:13" x14ac:dyDescent="0.25">
      <c r="A414" s="67" t="s">
        <v>306</v>
      </c>
      <c r="B414" s="17"/>
      <c r="C414" s="17"/>
      <c r="D414" s="17"/>
      <c r="E414" s="17"/>
      <c r="F414" s="17"/>
      <c r="G414" s="17"/>
      <c r="H414" s="17"/>
      <c r="I414" s="17"/>
      <c r="J414" s="17"/>
      <c r="K414" s="17">
        <v>1700</v>
      </c>
      <c r="L414" s="17"/>
      <c r="M414" s="17">
        <v>1700</v>
      </c>
    </row>
    <row r="415" spans="1:13" x14ac:dyDescent="0.25">
      <c r="A415" s="18" t="s">
        <v>4269</v>
      </c>
      <c r="B415" s="17"/>
      <c r="C415" s="17"/>
      <c r="D415" s="17"/>
      <c r="E415" s="17"/>
      <c r="F415" s="17"/>
      <c r="G415" s="17"/>
      <c r="H415" s="17"/>
      <c r="I415" s="17"/>
      <c r="J415" s="17"/>
      <c r="K415" s="17">
        <v>102.85</v>
      </c>
      <c r="L415" s="17"/>
      <c r="M415" s="17">
        <v>102.85</v>
      </c>
    </row>
    <row r="416" spans="1:13" x14ac:dyDescent="0.25">
      <c r="A416" s="67" t="s">
        <v>290</v>
      </c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>
        <v>1459.1599999999999</v>
      </c>
      <c r="M416" s="17">
        <v>1459.1599999999999</v>
      </c>
    </row>
    <row r="417" spans="1:13" x14ac:dyDescent="0.25">
      <c r="A417" s="18" t="s">
        <v>363</v>
      </c>
      <c r="B417" s="17"/>
      <c r="C417" s="17"/>
      <c r="D417" s="17">
        <v>990</v>
      </c>
      <c r="E417" s="17"/>
      <c r="F417" s="17"/>
      <c r="G417" s="17"/>
      <c r="H417" s="17"/>
      <c r="I417" s="17"/>
      <c r="J417" s="17"/>
      <c r="K417" s="17"/>
      <c r="L417" s="17"/>
      <c r="M417" s="17">
        <v>990</v>
      </c>
    </row>
    <row r="418" spans="1:13" x14ac:dyDescent="0.25">
      <c r="A418" s="67" t="s">
        <v>1989</v>
      </c>
      <c r="B418" s="17"/>
      <c r="C418" s="17"/>
      <c r="D418" s="17"/>
      <c r="E418" s="17"/>
      <c r="F418" s="17"/>
      <c r="G418" s="17"/>
      <c r="H418" s="17"/>
      <c r="I418" s="17"/>
      <c r="J418" s="17">
        <v>181.5</v>
      </c>
      <c r="K418" s="17"/>
      <c r="L418" s="17"/>
      <c r="M418" s="17">
        <v>181.5</v>
      </c>
    </row>
    <row r="419" spans="1:13" x14ac:dyDescent="0.25">
      <c r="A419" s="67" t="s">
        <v>4900</v>
      </c>
      <c r="B419" s="17"/>
      <c r="C419" s="17"/>
      <c r="D419" s="17"/>
      <c r="E419" s="17"/>
      <c r="F419" s="17"/>
      <c r="G419" s="17"/>
      <c r="H419" s="17"/>
      <c r="I419" s="17"/>
      <c r="J419" s="17"/>
      <c r="K419" s="17">
        <v>400</v>
      </c>
      <c r="L419" s="17"/>
      <c r="M419" s="17">
        <v>400</v>
      </c>
    </row>
    <row r="420" spans="1:13" x14ac:dyDescent="0.25">
      <c r="A420" s="67" t="s">
        <v>1723</v>
      </c>
      <c r="B420" s="17"/>
      <c r="C420" s="17"/>
      <c r="D420" s="17">
        <v>16835.5</v>
      </c>
      <c r="E420" s="17"/>
      <c r="F420" s="17"/>
      <c r="G420" s="17"/>
      <c r="H420" s="17"/>
      <c r="I420" s="17"/>
      <c r="J420" s="17"/>
      <c r="K420" s="17"/>
      <c r="L420" s="17"/>
      <c r="M420" s="17">
        <v>16835.5</v>
      </c>
    </row>
    <row r="421" spans="1:13" x14ac:dyDescent="0.25">
      <c r="A421" s="67" t="s">
        <v>410</v>
      </c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>
        <v>102.61</v>
      </c>
      <c r="M421" s="17">
        <v>102.61</v>
      </c>
    </row>
    <row r="422" spans="1:13" x14ac:dyDescent="0.25">
      <c r="A422" s="67" t="s">
        <v>292</v>
      </c>
      <c r="B422" s="17"/>
      <c r="C422" s="17"/>
      <c r="D422" s="17"/>
      <c r="E422" s="17"/>
      <c r="F422" s="17"/>
      <c r="G422" s="17">
        <v>4014.5</v>
      </c>
      <c r="H422" s="17"/>
      <c r="I422" s="17"/>
      <c r="J422" s="17"/>
      <c r="K422" s="17">
        <v>1389</v>
      </c>
      <c r="L422" s="17"/>
      <c r="M422" s="17">
        <v>5403.5</v>
      </c>
    </row>
    <row r="423" spans="1:13" x14ac:dyDescent="0.25">
      <c r="A423" s="18" t="s">
        <v>2001</v>
      </c>
      <c r="B423" s="17">
        <v>112.31</v>
      </c>
      <c r="C423" s="17"/>
      <c r="D423" s="17"/>
      <c r="E423" s="17">
        <v>54.87</v>
      </c>
      <c r="F423" s="17"/>
      <c r="G423" s="17"/>
      <c r="H423" s="17"/>
      <c r="I423" s="17"/>
      <c r="J423" s="17"/>
      <c r="K423" s="17"/>
      <c r="L423" s="17"/>
      <c r="M423" s="17">
        <v>167.18</v>
      </c>
    </row>
    <row r="424" spans="1:13" x14ac:dyDescent="0.25">
      <c r="A424" s="67" t="s">
        <v>3749</v>
      </c>
      <c r="B424" s="17"/>
      <c r="C424" s="17"/>
      <c r="D424" s="17"/>
      <c r="E424" s="17"/>
      <c r="F424" s="17"/>
      <c r="G424" s="17"/>
      <c r="H424" s="17"/>
      <c r="I424" s="17"/>
      <c r="J424" s="17"/>
      <c r="K424" s="17">
        <v>2000</v>
      </c>
      <c r="L424" s="17"/>
      <c r="M424" s="17">
        <v>2000</v>
      </c>
    </row>
    <row r="425" spans="1:13" x14ac:dyDescent="0.25">
      <c r="A425" s="67" t="s">
        <v>450</v>
      </c>
      <c r="B425" s="17"/>
      <c r="C425" s="17"/>
      <c r="D425" s="17"/>
      <c r="E425" s="17"/>
      <c r="F425" s="17"/>
      <c r="G425" s="17">
        <v>104</v>
      </c>
      <c r="H425" s="17"/>
      <c r="I425" s="17"/>
      <c r="J425" s="17"/>
      <c r="K425" s="17"/>
      <c r="L425" s="17"/>
      <c r="M425" s="17">
        <v>104</v>
      </c>
    </row>
    <row r="426" spans="1:13" x14ac:dyDescent="0.25">
      <c r="A426" s="67" t="s">
        <v>3615</v>
      </c>
      <c r="B426" s="17"/>
      <c r="C426" s="17"/>
      <c r="D426" s="17"/>
      <c r="E426" s="17"/>
      <c r="F426" s="17"/>
      <c r="G426" s="17">
        <v>2867.7</v>
      </c>
      <c r="H426" s="17"/>
      <c r="I426" s="17"/>
      <c r="J426" s="17"/>
      <c r="K426" s="17"/>
      <c r="L426" s="17"/>
      <c r="M426" s="17">
        <v>2867.7</v>
      </c>
    </row>
    <row r="427" spans="1:13" x14ac:dyDescent="0.25">
      <c r="A427" s="67" t="s">
        <v>310</v>
      </c>
      <c r="B427" s="17"/>
      <c r="C427" s="17"/>
      <c r="D427" s="17"/>
      <c r="E427" s="17"/>
      <c r="F427" s="17"/>
      <c r="G427" s="17">
        <v>3500</v>
      </c>
      <c r="H427" s="17"/>
      <c r="I427" s="17"/>
      <c r="J427" s="17"/>
      <c r="K427" s="17">
        <v>800</v>
      </c>
      <c r="L427" s="17"/>
      <c r="M427" s="17">
        <v>4300</v>
      </c>
    </row>
    <row r="428" spans="1:13" x14ac:dyDescent="0.25">
      <c r="A428" s="67" t="s">
        <v>2922</v>
      </c>
      <c r="B428" s="17">
        <v>5906.74</v>
      </c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>
        <v>5906.74</v>
      </c>
    </row>
    <row r="429" spans="1:13" x14ac:dyDescent="0.25">
      <c r="A429" s="67" t="s">
        <v>3382</v>
      </c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>
        <v>21901</v>
      </c>
      <c r="M429" s="17">
        <v>21901</v>
      </c>
    </row>
    <row r="430" spans="1:13" x14ac:dyDescent="0.25">
      <c r="A430" s="67" t="s">
        <v>60</v>
      </c>
      <c r="B430" s="17">
        <v>343.26</v>
      </c>
      <c r="C430" s="17"/>
      <c r="D430" s="17">
        <v>794.06999999999994</v>
      </c>
      <c r="E430" s="17"/>
      <c r="F430" s="17"/>
      <c r="G430" s="17">
        <v>881.15</v>
      </c>
      <c r="H430" s="17"/>
      <c r="I430" s="17"/>
      <c r="J430" s="17"/>
      <c r="K430" s="17">
        <v>9567.6200000000008</v>
      </c>
      <c r="L430" s="17">
        <v>46</v>
      </c>
      <c r="M430" s="17">
        <v>11632.1</v>
      </c>
    </row>
    <row r="431" spans="1:13" x14ac:dyDescent="0.25">
      <c r="A431" s="67" t="s">
        <v>2015</v>
      </c>
      <c r="B431" s="17"/>
      <c r="C431" s="17"/>
      <c r="D431" s="17">
        <v>782.87</v>
      </c>
      <c r="E431" s="17"/>
      <c r="F431" s="17"/>
      <c r="G431" s="17"/>
      <c r="H431" s="17"/>
      <c r="I431" s="17"/>
      <c r="J431" s="17"/>
      <c r="K431" s="17"/>
      <c r="L431" s="17"/>
      <c r="M431" s="17">
        <v>782.87</v>
      </c>
    </row>
    <row r="432" spans="1:13" x14ac:dyDescent="0.25">
      <c r="A432" s="67" t="s">
        <v>3403</v>
      </c>
      <c r="B432" s="17"/>
      <c r="C432" s="17"/>
      <c r="D432" s="17"/>
      <c r="E432" s="17">
        <v>17000</v>
      </c>
      <c r="F432" s="17"/>
      <c r="G432" s="17"/>
      <c r="H432" s="17"/>
      <c r="I432" s="17"/>
      <c r="J432" s="17"/>
      <c r="K432" s="17"/>
      <c r="L432" s="17"/>
      <c r="M432" s="17">
        <v>17000</v>
      </c>
    </row>
    <row r="433" spans="1:13" x14ac:dyDescent="0.25">
      <c r="A433" s="67" t="s">
        <v>2020</v>
      </c>
      <c r="B433" s="17"/>
      <c r="C433" s="17"/>
      <c r="D433" s="17"/>
      <c r="E433" s="17"/>
      <c r="F433" s="17"/>
      <c r="G433" s="17"/>
      <c r="H433" s="17">
        <v>751.95</v>
      </c>
      <c r="I433" s="17"/>
      <c r="J433" s="17"/>
      <c r="K433" s="17"/>
      <c r="L433" s="17"/>
      <c r="M433" s="17">
        <v>751.95</v>
      </c>
    </row>
    <row r="434" spans="1:13" x14ac:dyDescent="0.25">
      <c r="A434" s="67" t="s">
        <v>43</v>
      </c>
      <c r="B434" s="17"/>
      <c r="C434" s="17">
        <v>50</v>
      </c>
      <c r="D434" s="17"/>
      <c r="E434" s="17">
        <v>14000</v>
      </c>
      <c r="F434" s="17"/>
      <c r="G434" s="17"/>
      <c r="H434" s="17">
        <v>2000</v>
      </c>
      <c r="I434" s="17"/>
      <c r="J434" s="17"/>
      <c r="K434" s="17"/>
      <c r="L434" s="17">
        <v>4719</v>
      </c>
      <c r="M434" s="17">
        <v>20769</v>
      </c>
    </row>
    <row r="435" spans="1:13" x14ac:dyDescent="0.25">
      <c r="A435" s="67" t="s">
        <v>51</v>
      </c>
      <c r="B435" s="17">
        <v>9676.52</v>
      </c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>
        <v>9676.52</v>
      </c>
    </row>
    <row r="436" spans="1:13" x14ac:dyDescent="0.25">
      <c r="A436" s="67" t="s">
        <v>2935</v>
      </c>
      <c r="B436" s="17">
        <v>5445</v>
      </c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>
        <v>5445</v>
      </c>
    </row>
    <row r="437" spans="1:13" x14ac:dyDescent="0.25">
      <c r="A437" s="67" t="s">
        <v>1826</v>
      </c>
      <c r="B437" s="17"/>
      <c r="C437" s="17"/>
      <c r="D437" s="17">
        <v>990</v>
      </c>
      <c r="E437" s="17"/>
      <c r="F437" s="17"/>
      <c r="G437" s="17"/>
      <c r="H437" s="17"/>
      <c r="I437" s="17"/>
      <c r="J437" s="17"/>
      <c r="K437" s="17"/>
      <c r="L437" s="17"/>
      <c r="M437" s="17">
        <v>990</v>
      </c>
    </row>
    <row r="438" spans="1:13" x14ac:dyDescent="0.25">
      <c r="A438" s="67" t="s">
        <v>407</v>
      </c>
      <c r="B438" s="17"/>
      <c r="C438" s="17"/>
      <c r="D438" s="17"/>
      <c r="E438" s="17"/>
      <c r="F438" s="17">
        <v>18585.599999999999</v>
      </c>
      <c r="G438" s="17"/>
      <c r="H438" s="17"/>
      <c r="I438" s="17"/>
      <c r="J438" s="17"/>
      <c r="K438" s="17"/>
      <c r="L438" s="17"/>
      <c r="M438" s="17">
        <v>18585.599999999999</v>
      </c>
    </row>
    <row r="439" spans="1:13" x14ac:dyDescent="0.25">
      <c r="A439" s="67" t="s">
        <v>4187</v>
      </c>
      <c r="B439" s="17">
        <v>217.8</v>
      </c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>
        <v>217.8</v>
      </c>
    </row>
    <row r="440" spans="1:13" x14ac:dyDescent="0.25">
      <c r="A440" s="67" t="s">
        <v>2037</v>
      </c>
      <c r="B440" s="17"/>
      <c r="C440" s="17"/>
      <c r="D440" s="17"/>
      <c r="E440" s="17"/>
      <c r="F440" s="17"/>
      <c r="G440" s="17">
        <v>2541</v>
      </c>
      <c r="H440" s="17"/>
      <c r="I440" s="17"/>
      <c r="J440" s="17"/>
      <c r="K440" s="17"/>
      <c r="L440" s="17"/>
      <c r="M440" s="17">
        <v>2541</v>
      </c>
    </row>
    <row r="441" spans="1:13" x14ac:dyDescent="0.25">
      <c r="A441" s="67" t="s">
        <v>1478</v>
      </c>
      <c r="B441" s="17"/>
      <c r="C441" s="17"/>
      <c r="D441" s="17">
        <v>3786.12</v>
      </c>
      <c r="E441" s="17"/>
      <c r="F441" s="17"/>
      <c r="G441" s="17"/>
      <c r="H441" s="17"/>
      <c r="I441" s="17"/>
      <c r="J441" s="17"/>
      <c r="K441" s="17"/>
      <c r="L441" s="17"/>
      <c r="M441" s="17">
        <v>3786.12</v>
      </c>
    </row>
    <row r="442" spans="1:13" x14ac:dyDescent="0.25">
      <c r="A442" s="67" t="s">
        <v>436</v>
      </c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>
        <v>363</v>
      </c>
      <c r="M442" s="17">
        <v>363</v>
      </c>
    </row>
    <row r="443" spans="1:13" x14ac:dyDescent="0.25">
      <c r="A443" s="67" t="s">
        <v>2044</v>
      </c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>
        <v>2000</v>
      </c>
      <c r="M443" s="17">
        <v>2000</v>
      </c>
    </row>
    <row r="444" spans="1:13" x14ac:dyDescent="0.25">
      <c r="A444" s="67" t="s">
        <v>3231</v>
      </c>
      <c r="B444" s="17">
        <v>726</v>
      </c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>
        <v>726</v>
      </c>
    </row>
    <row r="445" spans="1:13" x14ac:dyDescent="0.25">
      <c r="A445" s="67" t="s">
        <v>312</v>
      </c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>
        <v>275</v>
      </c>
      <c r="M445" s="17">
        <v>275</v>
      </c>
    </row>
    <row r="446" spans="1:13" x14ac:dyDescent="0.25">
      <c r="A446" s="67" t="s">
        <v>2050</v>
      </c>
      <c r="B446" s="17"/>
      <c r="C446" s="17"/>
      <c r="D446" s="17"/>
      <c r="E446" s="17"/>
      <c r="F446" s="17"/>
      <c r="G446" s="17">
        <v>254.52</v>
      </c>
      <c r="H446" s="17"/>
      <c r="I446" s="17"/>
      <c r="J446" s="17"/>
      <c r="K446" s="17"/>
      <c r="L446" s="17"/>
      <c r="M446" s="17">
        <v>254.52</v>
      </c>
    </row>
    <row r="447" spans="1:13" x14ac:dyDescent="0.25">
      <c r="A447" s="67" t="s">
        <v>2053</v>
      </c>
      <c r="B447" s="17"/>
      <c r="C447" s="17"/>
      <c r="D447" s="17"/>
      <c r="E447" s="17">
        <v>20267.5</v>
      </c>
      <c r="F447" s="17"/>
      <c r="G447" s="17"/>
      <c r="H447" s="17"/>
      <c r="I447" s="17"/>
      <c r="J447" s="17"/>
      <c r="K447" s="17"/>
      <c r="L447" s="17"/>
      <c r="M447" s="17">
        <v>20267.5</v>
      </c>
    </row>
    <row r="448" spans="1:13" x14ac:dyDescent="0.25">
      <c r="A448" s="67" t="s">
        <v>3235</v>
      </c>
      <c r="B448" s="17">
        <v>302.5</v>
      </c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>
        <v>302.5</v>
      </c>
    </row>
    <row r="449" spans="1:13" x14ac:dyDescent="0.25">
      <c r="A449" s="67" t="s">
        <v>2056</v>
      </c>
      <c r="B449" s="17"/>
      <c r="C449" s="17"/>
      <c r="D449" s="17"/>
      <c r="E449" s="17"/>
      <c r="F449" s="17"/>
      <c r="G449" s="17"/>
      <c r="H449" s="17"/>
      <c r="I449" s="17"/>
      <c r="J449" s="17"/>
      <c r="K449" s="17">
        <v>4254.3599999999997</v>
      </c>
      <c r="L449" s="17"/>
      <c r="M449" s="17">
        <v>4254.3599999999997</v>
      </c>
    </row>
    <row r="450" spans="1:13" x14ac:dyDescent="0.25">
      <c r="A450" s="67" t="s">
        <v>3443</v>
      </c>
      <c r="B450" s="17">
        <v>7199.5</v>
      </c>
      <c r="C450" s="17"/>
      <c r="D450" s="17">
        <v>4840</v>
      </c>
      <c r="E450" s="17"/>
      <c r="F450" s="17"/>
      <c r="G450" s="17"/>
      <c r="H450" s="17"/>
      <c r="I450" s="17"/>
      <c r="J450" s="17"/>
      <c r="K450" s="17"/>
      <c r="L450" s="17"/>
      <c r="M450" s="17">
        <v>12039.5</v>
      </c>
    </row>
    <row r="451" spans="1:13" x14ac:dyDescent="0.25">
      <c r="A451" s="67" t="s">
        <v>4216</v>
      </c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>
        <v>145.19999999999999</v>
      </c>
      <c r="M451" s="17">
        <v>145.19999999999999</v>
      </c>
    </row>
    <row r="452" spans="1:13" x14ac:dyDescent="0.25">
      <c r="A452" s="67" t="s">
        <v>2058</v>
      </c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>
        <v>199.65</v>
      </c>
      <c r="M452" s="17">
        <v>199.65</v>
      </c>
    </row>
    <row r="453" spans="1:13" x14ac:dyDescent="0.25">
      <c r="A453" s="67" t="s">
        <v>366</v>
      </c>
      <c r="B453" s="17"/>
      <c r="C453" s="17"/>
      <c r="D453" s="17">
        <v>2783</v>
      </c>
      <c r="E453" s="17"/>
      <c r="F453" s="17"/>
      <c r="G453" s="17"/>
      <c r="H453" s="17"/>
      <c r="I453" s="17"/>
      <c r="J453" s="17"/>
      <c r="K453" s="17"/>
      <c r="L453" s="17"/>
      <c r="M453" s="17">
        <v>2783</v>
      </c>
    </row>
    <row r="454" spans="1:13" x14ac:dyDescent="0.25">
      <c r="A454" s="67" t="s">
        <v>400</v>
      </c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>
        <v>12115.43</v>
      </c>
      <c r="M454" s="17">
        <v>12115.43</v>
      </c>
    </row>
    <row r="455" spans="1:13" x14ac:dyDescent="0.25">
      <c r="A455" s="67" t="s">
        <v>3075</v>
      </c>
      <c r="B455" s="17"/>
      <c r="C455" s="17"/>
      <c r="D455" s="17"/>
      <c r="E455" s="17"/>
      <c r="F455" s="17"/>
      <c r="G455" s="17"/>
      <c r="H455" s="17"/>
      <c r="I455" s="17"/>
      <c r="J455" s="17"/>
      <c r="K455" s="17">
        <v>3542.8999999999996</v>
      </c>
      <c r="L455" s="17"/>
      <c r="M455" s="17">
        <v>3542.8999999999996</v>
      </c>
    </row>
    <row r="456" spans="1:13" x14ac:dyDescent="0.25">
      <c r="A456" s="67" t="s">
        <v>341</v>
      </c>
      <c r="B456" s="17">
        <v>949</v>
      </c>
      <c r="C456" s="17"/>
      <c r="D456" s="17"/>
      <c r="E456" s="17">
        <v>29</v>
      </c>
      <c r="F456" s="17"/>
      <c r="G456" s="17"/>
      <c r="H456" s="17"/>
      <c r="I456" s="17"/>
      <c r="J456" s="17"/>
      <c r="K456" s="17"/>
      <c r="L456" s="17"/>
      <c r="M456" s="17">
        <v>978</v>
      </c>
    </row>
    <row r="457" spans="1:13" x14ac:dyDescent="0.25">
      <c r="A457" s="67" t="s">
        <v>431</v>
      </c>
      <c r="B457" s="17"/>
      <c r="C457" s="17"/>
      <c r="D457" s="17">
        <v>0</v>
      </c>
      <c r="E457" s="17"/>
      <c r="F457" s="17"/>
      <c r="G457" s="17"/>
      <c r="H457" s="17"/>
      <c r="I457" s="17"/>
      <c r="J457" s="17"/>
      <c r="K457" s="17"/>
      <c r="L457" s="17"/>
      <c r="M457" s="17">
        <v>0</v>
      </c>
    </row>
    <row r="458" spans="1:13" x14ac:dyDescent="0.25">
      <c r="A458" s="67" t="s">
        <v>432</v>
      </c>
      <c r="B458" s="17"/>
      <c r="C458" s="17"/>
      <c r="D458" s="17">
        <v>1045</v>
      </c>
      <c r="E458" s="17"/>
      <c r="F458" s="17"/>
      <c r="G458" s="17"/>
      <c r="H458" s="17"/>
      <c r="I458" s="17"/>
      <c r="J458" s="17"/>
      <c r="K458" s="17"/>
      <c r="L458" s="17"/>
      <c r="M458" s="17">
        <v>1045</v>
      </c>
    </row>
    <row r="459" spans="1:13" x14ac:dyDescent="0.25">
      <c r="A459" s="67" t="s">
        <v>2071</v>
      </c>
      <c r="B459" s="17"/>
      <c r="C459" s="17"/>
      <c r="D459" s="17">
        <v>209.38</v>
      </c>
      <c r="E459" s="17"/>
      <c r="F459" s="17"/>
      <c r="G459" s="17"/>
      <c r="H459" s="17"/>
      <c r="I459" s="17"/>
      <c r="J459" s="17"/>
      <c r="K459" s="17"/>
      <c r="L459" s="17"/>
      <c r="M459" s="17">
        <v>209.38</v>
      </c>
    </row>
    <row r="460" spans="1:13" x14ac:dyDescent="0.25">
      <c r="A460" s="67" t="s">
        <v>2077</v>
      </c>
      <c r="B460" s="17"/>
      <c r="C460" s="17"/>
      <c r="D460" s="17"/>
      <c r="E460" s="17"/>
      <c r="F460" s="17"/>
      <c r="G460" s="17"/>
      <c r="H460" s="17">
        <v>136.88</v>
      </c>
      <c r="I460" s="17"/>
      <c r="J460" s="17"/>
      <c r="K460" s="17"/>
      <c r="L460" s="17"/>
      <c r="M460" s="17">
        <v>136.88</v>
      </c>
    </row>
    <row r="461" spans="1:13" x14ac:dyDescent="0.25">
      <c r="A461" s="67" t="s">
        <v>2079</v>
      </c>
      <c r="B461" s="17">
        <v>13340.25</v>
      </c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>
        <v>13340.25</v>
      </c>
    </row>
    <row r="462" spans="1:13" x14ac:dyDescent="0.25">
      <c r="A462" s="67" t="s">
        <v>2081</v>
      </c>
      <c r="B462" s="17"/>
      <c r="C462" s="17"/>
      <c r="D462" s="17"/>
      <c r="E462" s="17"/>
      <c r="F462" s="17"/>
      <c r="G462" s="17"/>
      <c r="H462" s="17"/>
      <c r="I462" s="17"/>
      <c r="J462" s="17"/>
      <c r="K462" s="17">
        <v>2200</v>
      </c>
      <c r="L462" s="17"/>
      <c r="M462" s="17">
        <v>2200</v>
      </c>
    </row>
    <row r="463" spans="1:13" x14ac:dyDescent="0.25">
      <c r="A463" s="67" t="s">
        <v>316</v>
      </c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>
        <v>565.41999999999996</v>
      </c>
      <c r="M463" s="17">
        <v>565.41999999999996</v>
      </c>
    </row>
    <row r="464" spans="1:13" x14ac:dyDescent="0.25">
      <c r="A464" s="67" t="s">
        <v>3359</v>
      </c>
      <c r="B464" s="17"/>
      <c r="C464" s="17"/>
      <c r="D464" s="17"/>
      <c r="E464" s="17"/>
      <c r="F464" s="17"/>
      <c r="G464" s="17"/>
      <c r="H464" s="17"/>
      <c r="I464" s="17"/>
      <c r="J464" s="17">
        <v>17846.29</v>
      </c>
      <c r="K464" s="17"/>
      <c r="L464" s="17"/>
      <c r="M464" s="17">
        <v>17846.29</v>
      </c>
    </row>
    <row r="465" spans="1:13" x14ac:dyDescent="0.25">
      <c r="A465" s="67" t="s">
        <v>2086</v>
      </c>
      <c r="B465" s="17"/>
      <c r="C465" s="17"/>
      <c r="D465" s="17"/>
      <c r="E465" s="17"/>
      <c r="F465" s="17"/>
      <c r="G465" s="17">
        <v>300</v>
      </c>
      <c r="H465" s="17"/>
      <c r="I465" s="17"/>
      <c r="J465" s="17"/>
      <c r="K465" s="17"/>
      <c r="L465" s="17"/>
      <c r="M465" s="17">
        <v>300</v>
      </c>
    </row>
    <row r="466" spans="1:13" x14ac:dyDescent="0.25">
      <c r="A466" s="67" t="s">
        <v>3570</v>
      </c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>
        <v>4477</v>
      </c>
      <c r="M466" s="17">
        <v>4477</v>
      </c>
    </row>
    <row r="467" spans="1:13" x14ac:dyDescent="0.25">
      <c r="A467" s="67" t="s">
        <v>433</v>
      </c>
      <c r="B467" s="17"/>
      <c r="C467" s="17"/>
      <c r="D467" s="17">
        <v>1540</v>
      </c>
      <c r="E467" s="17"/>
      <c r="F467" s="17"/>
      <c r="G467" s="17"/>
      <c r="H467" s="17"/>
      <c r="I467" s="17"/>
      <c r="J467" s="17"/>
      <c r="K467" s="17"/>
      <c r="L467" s="17"/>
      <c r="M467" s="17">
        <v>1540</v>
      </c>
    </row>
    <row r="468" spans="1:13" x14ac:dyDescent="0.25">
      <c r="A468" s="67" t="s">
        <v>300</v>
      </c>
      <c r="B468" s="17"/>
      <c r="C468" s="17"/>
      <c r="D468" s="17"/>
      <c r="E468" s="17"/>
      <c r="F468" s="17"/>
      <c r="G468" s="17"/>
      <c r="H468" s="17"/>
      <c r="I468" s="17"/>
      <c r="J468" s="17"/>
      <c r="K468" s="17">
        <v>3218.6000000000004</v>
      </c>
      <c r="L468" s="17"/>
      <c r="M468" s="17">
        <v>3218.6000000000004</v>
      </c>
    </row>
    <row r="469" spans="1:13" x14ac:dyDescent="0.25">
      <c r="A469" s="67" t="s">
        <v>4747</v>
      </c>
      <c r="B469" s="17">
        <v>6521.9</v>
      </c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>
        <v>6521.9</v>
      </c>
    </row>
    <row r="470" spans="1:13" x14ac:dyDescent="0.25">
      <c r="A470" s="67" t="s">
        <v>305</v>
      </c>
      <c r="B470" s="17"/>
      <c r="C470" s="17"/>
      <c r="D470" s="17"/>
      <c r="E470" s="17"/>
      <c r="F470" s="17"/>
      <c r="G470" s="17"/>
      <c r="H470" s="17"/>
      <c r="I470" s="17">
        <v>4840</v>
      </c>
      <c r="J470" s="17"/>
      <c r="K470" s="17"/>
      <c r="L470" s="17"/>
      <c r="M470" s="17">
        <v>4840</v>
      </c>
    </row>
    <row r="471" spans="1:13" x14ac:dyDescent="0.25">
      <c r="A471" s="67" t="s">
        <v>3094</v>
      </c>
      <c r="B471" s="17"/>
      <c r="C471" s="17"/>
      <c r="D471" s="17"/>
      <c r="E471" s="17"/>
      <c r="F471" s="17"/>
      <c r="G471" s="17">
        <v>1400.05</v>
      </c>
      <c r="H471" s="17"/>
      <c r="I471" s="17"/>
      <c r="J471" s="17"/>
      <c r="K471" s="17"/>
      <c r="L471" s="17"/>
      <c r="M471" s="17">
        <v>1400.05</v>
      </c>
    </row>
    <row r="472" spans="1:13" x14ac:dyDescent="0.25">
      <c r="A472" s="67" t="s">
        <v>2111</v>
      </c>
      <c r="B472" s="17"/>
      <c r="C472" s="17"/>
      <c r="D472" s="17"/>
      <c r="E472" s="17">
        <v>2710.6200000000003</v>
      </c>
      <c r="F472" s="17"/>
      <c r="G472" s="17"/>
      <c r="H472" s="17"/>
      <c r="I472" s="17"/>
      <c r="J472" s="17"/>
      <c r="K472" s="17"/>
      <c r="L472" s="17"/>
      <c r="M472" s="17">
        <v>2710.6200000000003</v>
      </c>
    </row>
    <row r="473" spans="1:13" x14ac:dyDescent="0.25">
      <c r="A473" s="67" t="s">
        <v>2122</v>
      </c>
      <c r="B473" s="17"/>
      <c r="C473" s="17"/>
      <c r="D473" s="17"/>
      <c r="E473" s="17"/>
      <c r="F473" s="17"/>
      <c r="G473" s="17">
        <v>845.5</v>
      </c>
      <c r="H473" s="17"/>
      <c r="I473" s="17"/>
      <c r="J473" s="17"/>
      <c r="K473" s="17"/>
      <c r="L473" s="17"/>
      <c r="M473" s="17">
        <v>845.5</v>
      </c>
    </row>
    <row r="474" spans="1:13" x14ac:dyDescent="0.25">
      <c r="A474" s="67" t="s">
        <v>2124</v>
      </c>
      <c r="B474" s="17">
        <v>2037</v>
      </c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>
        <v>2037</v>
      </c>
    </row>
    <row r="475" spans="1:13" x14ac:dyDescent="0.25">
      <c r="A475" s="67" t="s">
        <v>4367</v>
      </c>
      <c r="B475" s="17"/>
      <c r="C475" s="17"/>
      <c r="D475" s="17"/>
      <c r="E475" s="17"/>
      <c r="F475" s="17"/>
      <c r="G475" s="17"/>
      <c r="H475" s="17"/>
      <c r="I475" s="17"/>
      <c r="J475" s="17"/>
      <c r="K475" s="17">
        <v>28.71</v>
      </c>
      <c r="L475" s="17"/>
      <c r="M475" s="17">
        <v>28.71</v>
      </c>
    </row>
    <row r="476" spans="1:13" x14ac:dyDescent="0.25">
      <c r="A476" s="67" t="s">
        <v>3131</v>
      </c>
      <c r="B476" s="17"/>
      <c r="C476" s="17"/>
      <c r="D476" s="17"/>
      <c r="E476" s="17">
        <v>1067.8</v>
      </c>
      <c r="F476" s="17"/>
      <c r="G476" s="17"/>
      <c r="H476" s="17"/>
      <c r="I476" s="17"/>
      <c r="J476" s="17"/>
      <c r="K476" s="17"/>
      <c r="L476" s="17"/>
      <c r="M476" s="17">
        <v>1067.8</v>
      </c>
    </row>
    <row r="477" spans="1:13" x14ac:dyDescent="0.25">
      <c r="A477" s="67" t="s">
        <v>2136</v>
      </c>
      <c r="B477" s="17"/>
      <c r="C477" s="17"/>
      <c r="D477" s="17"/>
      <c r="E477" s="17"/>
      <c r="F477" s="17"/>
      <c r="G477" s="17">
        <v>3188.35</v>
      </c>
      <c r="H477" s="17"/>
      <c r="I477" s="17"/>
      <c r="J477" s="17"/>
      <c r="K477" s="17"/>
      <c r="L477" s="17"/>
      <c r="M477" s="17">
        <v>3188.35</v>
      </c>
    </row>
    <row r="478" spans="1:13" x14ac:dyDescent="0.25">
      <c r="A478" s="67" t="s">
        <v>3993</v>
      </c>
      <c r="B478" s="17"/>
      <c r="C478" s="17">
        <v>550</v>
      </c>
      <c r="D478" s="17"/>
      <c r="E478" s="17"/>
      <c r="F478" s="17"/>
      <c r="G478" s="17"/>
      <c r="H478" s="17"/>
      <c r="I478" s="17"/>
      <c r="J478" s="17"/>
      <c r="K478" s="17"/>
      <c r="L478" s="17"/>
      <c r="M478" s="17">
        <v>550</v>
      </c>
    </row>
    <row r="479" spans="1:13" x14ac:dyDescent="0.25">
      <c r="A479" s="67" t="s">
        <v>25</v>
      </c>
      <c r="B479" s="17"/>
      <c r="C479" s="17"/>
      <c r="D479" s="17"/>
      <c r="E479" s="17"/>
      <c r="F479" s="17"/>
      <c r="G479" s="17">
        <v>2000</v>
      </c>
      <c r="H479" s="17"/>
      <c r="I479" s="17"/>
      <c r="J479" s="17"/>
      <c r="K479" s="17"/>
      <c r="L479" s="17">
        <v>242</v>
      </c>
      <c r="M479" s="17">
        <v>2242</v>
      </c>
    </row>
    <row r="480" spans="1:13" x14ac:dyDescent="0.25">
      <c r="A480" s="67" t="s">
        <v>434</v>
      </c>
      <c r="B480" s="17"/>
      <c r="C480" s="17"/>
      <c r="D480" s="17">
        <v>1100</v>
      </c>
      <c r="E480" s="17"/>
      <c r="F480" s="17"/>
      <c r="G480" s="17"/>
      <c r="H480" s="17"/>
      <c r="I480" s="17"/>
      <c r="J480" s="17"/>
      <c r="K480" s="17"/>
      <c r="L480" s="17"/>
      <c r="M480" s="17">
        <v>1100</v>
      </c>
    </row>
    <row r="481" spans="1:13" x14ac:dyDescent="0.25">
      <c r="A481" s="67" t="s">
        <v>252</v>
      </c>
      <c r="B481" s="17">
        <v>3018.95</v>
      </c>
      <c r="C481" s="17"/>
      <c r="D481" s="17"/>
      <c r="E481" s="17"/>
      <c r="F481" s="17"/>
      <c r="G481" s="17">
        <v>1089</v>
      </c>
      <c r="H481" s="17"/>
      <c r="I481" s="17"/>
      <c r="J481" s="17"/>
      <c r="K481" s="17"/>
      <c r="L481" s="17"/>
      <c r="M481" s="17">
        <v>4107.95</v>
      </c>
    </row>
    <row r="482" spans="1:13" x14ac:dyDescent="0.25">
      <c r="A482" s="67" t="s">
        <v>2146</v>
      </c>
      <c r="B482" s="17"/>
      <c r="C482" s="17">
        <v>1485.88</v>
      </c>
      <c r="D482" s="17"/>
      <c r="E482" s="17"/>
      <c r="F482" s="17"/>
      <c r="G482" s="17"/>
      <c r="H482" s="17"/>
      <c r="I482" s="17"/>
      <c r="J482" s="17"/>
      <c r="K482" s="17">
        <v>6776</v>
      </c>
      <c r="L482" s="17"/>
      <c r="M482" s="17">
        <v>8261.880000000001</v>
      </c>
    </row>
    <row r="483" spans="1:13" x14ac:dyDescent="0.25">
      <c r="A483" s="67" t="s">
        <v>4487</v>
      </c>
      <c r="B483" s="17"/>
      <c r="C483" s="17"/>
      <c r="D483" s="17"/>
      <c r="E483" s="17"/>
      <c r="F483" s="17"/>
      <c r="G483" s="17"/>
      <c r="H483" s="17">
        <v>3200</v>
      </c>
      <c r="I483" s="17"/>
      <c r="J483" s="17"/>
      <c r="K483" s="17"/>
      <c r="L483" s="17"/>
      <c r="M483" s="17">
        <v>3200</v>
      </c>
    </row>
    <row r="484" spans="1:13" x14ac:dyDescent="0.25">
      <c r="A484" s="18" t="s">
        <v>36</v>
      </c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>
        <v>6655</v>
      </c>
      <c r="M484" s="17">
        <v>6655</v>
      </c>
    </row>
    <row r="485" spans="1:13" x14ac:dyDescent="0.25">
      <c r="A485" s="67" t="s">
        <v>2151</v>
      </c>
      <c r="B485" s="17"/>
      <c r="C485" s="17"/>
      <c r="D485" s="17"/>
      <c r="E485" s="17"/>
      <c r="F485" s="17">
        <v>700</v>
      </c>
      <c r="G485" s="17"/>
      <c r="H485" s="17"/>
      <c r="I485" s="17"/>
      <c r="J485" s="17"/>
      <c r="K485" s="17"/>
      <c r="L485" s="17"/>
      <c r="M485" s="17">
        <v>700</v>
      </c>
    </row>
    <row r="486" spans="1:13" x14ac:dyDescent="0.25">
      <c r="A486" s="67" t="s">
        <v>2928</v>
      </c>
      <c r="B486" s="17"/>
      <c r="C486" s="17"/>
      <c r="D486" s="17"/>
      <c r="E486" s="17"/>
      <c r="F486" s="17"/>
      <c r="G486" s="17"/>
      <c r="H486" s="17">
        <v>5250.66</v>
      </c>
      <c r="I486" s="17"/>
      <c r="J486" s="17"/>
      <c r="K486" s="17"/>
      <c r="L486" s="17"/>
      <c r="M486" s="17">
        <v>5250.66</v>
      </c>
    </row>
    <row r="487" spans="1:13" x14ac:dyDescent="0.25">
      <c r="A487" s="67" t="s">
        <v>3452</v>
      </c>
      <c r="B487" s="17"/>
      <c r="C487" s="17"/>
      <c r="D487" s="17"/>
      <c r="E487" s="17"/>
      <c r="F487" s="17"/>
      <c r="G487" s="17"/>
      <c r="H487" s="17"/>
      <c r="I487" s="17"/>
      <c r="J487" s="17"/>
      <c r="K487" s="17">
        <v>7139</v>
      </c>
      <c r="L487" s="17"/>
      <c r="M487" s="17">
        <v>7139</v>
      </c>
    </row>
    <row r="488" spans="1:13" x14ac:dyDescent="0.25">
      <c r="A488" s="18" t="s">
        <v>357</v>
      </c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>
        <v>544.36</v>
      </c>
      <c r="M488" s="17">
        <v>544.36</v>
      </c>
    </row>
    <row r="489" spans="1:13" x14ac:dyDescent="0.25">
      <c r="A489" s="67" t="s">
        <v>2154</v>
      </c>
      <c r="B489" s="17"/>
      <c r="C489" s="17"/>
      <c r="D489" s="17"/>
      <c r="E489" s="17"/>
      <c r="F489" s="17"/>
      <c r="G489" s="17"/>
      <c r="H489" s="17"/>
      <c r="I489" s="17"/>
      <c r="J489" s="17"/>
      <c r="K489" s="17">
        <v>1815</v>
      </c>
      <c r="L489" s="17"/>
      <c r="M489" s="17">
        <v>1815</v>
      </c>
    </row>
    <row r="490" spans="1:13" x14ac:dyDescent="0.25">
      <c r="A490" s="67" t="s">
        <v>2156</v>
      </c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>
        <v>1500</v>
      </c>
      <c r="M490" s="17">
        <v>1500</v>
      </c>
    </row>
    <row r="491" spans="1:13" x14ac:dyDescent="0.25">
      <c r="A491" s="67" t="s">
        <v>2159</v>
      </c>
      <c r="B491" s="17"/>
      <c r="C491" s="17"/>
      <c r="D491" s="17"/>
      <c r="E491" s="17"/>
      <c r="F491" s="17"/>
      <c r="G491" s="17"/>
      <c r="H491" s="17"/>
      <c r="I491" s="17"/>
      <c r="J491" s="17"/>
      <c r="K491" s="17">
        <v>726</v>
      </c>
      <c r="L491" s="17"/>
      <c r="M491" s="17">
        <v>726</v>
      </c>
    </row>
    <row r="492" spans="1:13" x14ac:dyDescent="0.25">
      <c r="A492" s="67" t="s">
        <v>4169</v>
      </c>
      <c r="B492" s="17">
        <v>251.68</v>
      </c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>
        <v>251.68</v>
      </c>
    </row>
    <row r="493" spans="1:13" x14ac:dyDescent="0.25">
      <c r="A493" s="67" t="s">
        <v>3197</v>
      </c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>
        <v>808.38</v>
      </c>
      <c r="M493" s="17">
        <v>808.38</v>
      </c>
    </row>
    <row r="494" spans="1:13" x14ac:dyDescent="0.25">
      <c r="A494" s="67" t="s">
        <v>2161</v>
      </c>
      <c r="B494" s="17"/>
      <c r="C494" s="17"/>
      <c r="D494" s="17"/>
      <c r="E494" s="17"/>
      <c r="F494" s="17"/>
      <c r="G494" s="17"/>
      <c r="H494" s="17"/>
      <c r="I494" s="17"/>
      <c r="J494" s="17">
        <v>338.8</v>
      </c>
      <c r="K494" s="17"/>
      <c r="L494" s="17"/>
      <c r="M494" s="17">
        <v>338.8</v>
      </c>
    </row>
    <row r="495" spans="1:13" x14ac:dyDescent="0.25">
      <c r="A495" s="67" t="s">
        <v>4689</v>
      </c>
      <c r="B495" s="17">
        <v>95</v>
      </c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>
        <v>95</v>
      </c>
    </row>
    <row r="496" spans="1:13" x14ac:dyDescent="0.25">
      <c r="A496" s="67" t="s">
        <v>2164</v>
      </c>
      <c r="B496" s="17">
        <v>5426.85</v>
      </c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>
        <v>5426.85</v>
      </c>
    </row>
    <row r="497" spans="1:13" x14ac:dyDescent="0.25">
      <c r="A497" s="67" t="s">
        <v>3568</v>
      </c>
      <c r="B497" s="17"/>
      <c r="C497" s="17"/>
      <c r="D497" s="17"/>
      <c r="E497" s="17"/>
      <c r="F497" s="17"/>
      <c r="G497" s="17">
        <v>4500</v>
      </c>
      <c r="H497" s="17"/>
      <c r="I497" s="17"/>
      <c r="J497" s="17"/>
      <c r="K497" s="17">
        <v>1638.58</v>
      </c>
      <c r="L497" s="17"/>
      <c r="M497" s="17">
        <v>6138.58</v>
      </c>
    </row>
    <row r="498" spans="1:13" x14ac:dyDescent="0.25">
      <c r="A498" s="67" t="s">
        <v>4851</v>
      </c>
      <c r="B498" s="17"/>
      <c r="C498" s="17"/>
      <c r="D498" s="17"/>
      <c r="E498" s="17"/>
      <c r="F498" s="17"/>
      <c r="G498" s="17"/>
      <c r="H498" s="17">
        <v>885.84</v>
      </c>
      <c r="I498" s="17"/>
      <c r="J498" s="17"/>
      <c r="K498" s="17"/>
      <c r="L498" s="17"/>
      <c r="M498" s="17">
        <v>885.84</v>
      </c>
    </row>
    <row r="499" spans="1:13" x14ac:dyDescent="0.25">
      <c r="A499" s="67" t="s">
        <v>296</v>
      </c>
      <c r="B499" s="17">
        <v>3970.1100000000006</v>
      </c>
      <c r="C499" s="17"/>
      <c r="D499" s="17"/>
      <c r="E499" s="17">
        <v>2000</v>
      </c>
      <c r="F499" s="17"/>
      <c r="G499" s="17"/>
      <c r="H499" s="17"/>
      <c r="I499" s="17"/>
      <c r="J499" s="17"/>
      <c r="K499" s="17">
        <v>254.1</v>
      </c>
      <c r="L499" s="17"/>
      <c r="M499" s="17">
        <v>6224.2100000000009</v>
      </c>
    </row>
    <row r="500" spans="1:13" x14ac:dyDescent="0.25">
      <c r="A500" s="18" t="s">
        <v>3411</v>
      </c>
      <c r="B500" s="17"/>
      <c r="C500" s="17"/>
      <c r="D500" s="17"/>
      <c r="E500" s="17"/>
      <c r="F500" s="17"/>
      <c r="G500" s="17"/>
      <c r="H500" s="17">
        <v>14831.91</v>
      </c>
      <c r="I500" s="17"/>
      <c r="J500" s="17"/>
      <c r="K500" s="17"/>
      <c r="L500" s="17"/>
      <c r="M500" s="17">
        <v>14831.91</v>
      </c>
    </row>
    <row r="501" spans="1:13" x14ac:dyDescent="0.25">
      <c r="A501" s="67" t="s">
        <v>3284</v>
      </c>
      <c r="B501" s="17"/>
      <c r="C501" s="17"/>
      <c r="D501" s="17"/>
      <c r="E501" s="17"/>
      <c r="F501" s="17"/>
      <c r="G501" s="17"/>
      <c r="H501" s="17"/>
      <c r="I501" s="17">
        <v>126.84</v>
      </c>
      <c r="J501" s="17"/>
      <c r="K501" s="17"/>
      <c r="L501" s="17"/>
      <c r="M501" s="17">
        <v>126.84</v>
      </c>
    </row>
    <row r="502" spans="1:13" x14ac:dyDescent="0.25">
      <c r="A502" s="67" t="s">
        <v>2926</v>
      </c>
      <c r="B502" s="17"/>
      <c r="C502" s="17">
        <v>5457.1</v>
      </c>
      <c r="D502" s="17"/>
      <c r="E502" s="17"/>
      <c r="F502" s="17"/>
      <c r="G502" s="17"/>
      <c r="H502" s="17"/>
      <c r="I502" s="17"/>
      <c r="J502" s="17"/>
      <c r="K502" s="17">
        <v>15561.91</v>
      </c>
      <c r="L502" s="17"/>
      <c r="M502" s="17">
        <v>21019.010000000002</v>
      </c>
    </row>
    <row r="503" spans="1:13" ht="25.5" x14ac:dyDescent="0.25">
      <c r="A503" s="67" t="s">
        <v>3134</v>
      </c>
      <c r="B503" s="17"/>
      <c r="C503" s="17"/>
      <c r="D503" s="17"/>
      <c r="E503" s="17"/>
      <c r="F503" s="17"/>
      <c r="G503" s="17">
        <v>1020</v>
      </c>
      <c r="H503" s="17"/>
      <c r="I503" s="17"/>
      <c r="J503" s="17"/>
      <c r="K503" s="17"/>
      <c r="L503" s="17"/>
      <c r="M503" s="17">
        <v>1020</v>
      </c>
    </row>
    <row r="504" spans="1:13" x14ac:dyDescent="0.25">
      <c r="A504" s="67" t="s">
        <v>2169</v>
      </c>
      <c r="B504" s="17">
        <v>272.52</v>
      </c>
      <c r="C504" s="17">
        <v>1200.02</v>
      </c>
      <c r="D504" s="17">
        <v>379.55</v>
      </c>
      <c r="E504" s="17"/>
      <c r="F504" s="17"/>
      <c r="G504" s="17">
        <v>7260</v>
      </c>
      <c r="H504" s="17">
        <v>6423.58</v>
      </c>
      <c r="I504" s="17"/>
      <c r="J504" s="17"/>
      <c r="K504" s="17"/>
      <c r="L504" s="17">
        <v>1987.44</v>
      </c>
      <c r="M504" s="17">
        <v>17523.11</v>
      </c>
    </row>
    <row r="505" spans="1:13" x14ac:dyDescent="0.25">
      <c r="A505" s="67" t="s">
        <v>2175</v>
      </c>
      <c r="B505" s="17"/>
      <c r="C505" s="17"/>
      <c r="D505" s="17"/>
      <c r="E505" s="17"/>
      <c r="F505" s="17"/>
      <c r="G505" s="17">
        <v>97.9</v>
      </c>
      <c r="H505" s="17"/>
      <c r="I505" s="17"/>
      <c r="J505" s="17"/>
      <c r="K505" s="17"/>
      <c r="L505" s="17"/>
      <c r="M505" s="17">
        <v>97.9</v>
      </c>
    </row>
    <row r="506" spans="1:13" x14ac:dyDescent="0.25">
      <c r="A506" s="68" t="s">
        <v>2177</v>
      </c>
      <c r="B506" s="17"/>
      <c r="C506" s="17"/>
      <c r="D506" s="17"/>
      <c r="E506" s="17"/>
      <c r="F506" s="17"/>
      <c r="G506" s="17"/>
      <c r="H506" s="17"/>
      <c r="I506" s="17"/>
      <c r="J506" s="17"/>
      <c r="K506" s="17">
        <v>187</v>
      </c>
      <c r="L506" s="17"/>
      <c r="M506" s="17">
        <v>187</v>
      </c>
    </row>
    <row r="507" spans="1:13" x14ac:dyDescent="0.25">
      <c r="A507" s="66" t="s">
        <v>4004</v>
      </c>
      <c r="B507" s="17"/>
      <c r="C507" s="17"/>
      <c r="D507" s="17"/>
      <c r="E507" s="17">
        <v>525</v>
      </c>
      <c r="F507" s="17"/>
      <c r="G507" s="17"/>
      <c r="H507" s="17"/>
      <c r="I507" s="17"/>
      <c r="J507" s="17"/>
      <c r="K507" s="17"/>
      <c r="L507" s="17"/>
      <c r="M507" s="17">
        <v>525</v>
      </c>
    </row>
    <row r="508" spans="1:13" x14ac:dyDescent="0.25">
      <c r="A508" s="67" t="s">
        <v>2506</v>
      </c>
      <c r="B508" s="17"/>
      <c r="C508" s="17"/>
      <c r="D508" s="17"/>
      <c r="E508" s="17"/>
      <c r="F508" s="17"/>
      <c r="G508" s="17"/>
      <c r="H508" s="17"/>
      <c r="I508" s="17">
        <v>13128.5</v>
      </c>
      <c r="J508" s="17"/>
      <c r="K508" s="17"/>
      <c r="L508" s="17"/>
      <c r="M508" s="17">
        <v>13128.5</v>
      </c>
    </row>
    <row r="509" spans="1:13" x14ac:dyDescent="0.25">
      <c r="A509" s="67" t="s">
        <v>2813</v>
      </c>
      <c r="B509" s="17">
        <v>17303</v>
      </c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>
        <v>17303</v>
      </c>
    </row>
    <row r="510" spans="1:13" x14ac:dyDescent="0.25">
      <c r="A510" s="67" t="s">
        <v>2257</v>
      </c>
      <c r="B510" s="17"/>
      <c r="C510" s="17"/>
      <c r="D510" s="17"/>
      <c r="E510" s="17">
        <v>9292.7999999999993</v>
      </c>
      <c r="F510" s="17"/>
      <c r="G510" s="17"/>
      <c r="H510" s="17"/>
      <c r="I510" s="17"/>
      <c r="J510" s="17"/>
      <c r="K510" s="17"/>
      <c r="L510" s="17"/>
      <c r="M510" s="17">
        <v>9292.7999999999993</v>
      </c>
    </row>
    <row r="511" spans="1:13" x14ac:dyDescent="0.25">
      <c r="A511" s="67" t="s">
        <v>2185</v>
      </c>
      <c r="B511" s="17"/>
      <c r="C511" s="17"/>
      <c r="D511" s="17"/>
      <c r="E511" s="17"/>
      <c r="F511" s="17"/>
      <c r="G511" s="17"/>
      <c r="H511" s="17"/>
      <c r="I511" s="17"/>
      <c r="J511" s="17"/>
      <c r="K511" s="17">
        <v>700</v>
      </c>
      <c r="L511" s="17"/>
      <c r="M511" s="17">
        <v>700</v>
      </c>
    </row>
    <row r="512" spans="1:13" x14ac:dyDescent="0.25">
      <c r="A512" s="67" t="s">
        <v>294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>
        <v>5738.8499999999995</v>
      </c>
      <c r="M512" s="17">
        <v>5738.8499999999995</v>
      </c>
    </row>
    <row r="513" spans="1:13" x14ac:dyDescent="0.25">
      <c r="A513" s="67" t="s">
        <v>354</v>
      </c>
      <c r="B513" s="17"/>
      <c r="C513" s="17"/>
      <c r="D513" s="17">
        <v>5041</v>
      </c>
      <c r="E513" s="17"/>
      <c r="F513" s="17"/>
      <c r="G513" s="17"/>
      <c r="H513" s="17"/>
      <c r="I513" s="17"/>
      <c r="J513" s="17"/>
      <c r="K513" s="17">
        <v>700</v>
      </c>
      <c r="L513" s="17">
        <v>1911.8</v>
      </c>
      <c r="M513" s="17">
        <v>7652.8</v>
      </c>
    </row>
    <row r="514" spans="1:13" x14ac:dyDescent="0.25">
      <c r="A514" s="67" t="s">
        <v>3533</v>
      </c>
      <c r="B514" s="17"/>
      <c r="C514" s="17"/>
      <c r="D514" s="17"/>
      <c r="E514" s="17"/>
      <c r="F514" s="17">
        <v>5167.91</v>
      </c>
      <c r="G514" s="17"/>
      <c r="H514" s="17"/>
      <c r="I514" s="17"/>
      <c r="J514" s="17"/>
      <c r="K514" s="17"/>
      <c r="L514" s="17"/>
      <c r="M514" s="17">
        <v>5167.91</v>
      </c>
    </row>
    <row r="515" spans="1:13" x14ac:dyDescent="0.25">
      <c r="A515" s="18" t="s">
        <v>4230</v>
      </c>
      <c r="B515" s="17"/>
      <c r="C515" s="17"/>
      <c r="D515" s="17"/>
      <c r="E515" s="17"/>
      <c r="F515" s="17">
        <v>851.84</v>
      </c>
      <c r="G515" s="17"/>
      <c r="H515" s="17"/>
      <c r="I515" s="17"/>
      <c r="J515" s="17"/>
      <c r="K515" s="17">
        <v>122.21</v>
      </c>
      <c r="L515" s="17"/>
      <c r="M515" s="17">
        <v>974.05000000000007</v>
      </c>
    </row>
    <row r="516" spans="1:13" x14ac:dyDescent="0.25">
      <c r="A516" s="67" t="s">
        <v>3245</v>
      </c>
      <c r="B516" s="17"/>
      <c r="C516" s="17"/>
      <c r="D516" s="17"/>
      <c r="E516" s="17"/>
      <c r="F516" s="17">
        <v>580.79999999999995</v>
      </c>
      <c r="G516" s="17"/>
      <c r="H516" s="17"/>
      <c r="I516" s="17"/>
      <c r="J516" s="17"/>
      <c r="K516" s="17"/>
      <c r="L516" s="17"/>
      <c r="M516" s="17">
        <v>580.79999999999995</v>
      </c>
    </row>
    <row r="517" spans="1:13" x14ac:dyDescent="0.25">
      <c r="A517" s="67" t="s">
        <v>2201</v>
      </c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>
        <v>5567.55</v>
      </c>
      <c r="M517" s="17">
        <v>5567.55</v>
      </c>
    </row>
    <row r="518" spans="1:13" x14ac:dyDescent="0.25">
      <c r="A518" s="67" t="s">
        <v>364</v>
      </c>
      <c r="B518" s="17"/>
      <c r="C518" s="17"/>
      <c r="D518" s="17"/>
      <c r="E518" s="17"/>
      <c r="F518" s="17"/>
      <c r="G518" s="17"/>
      <c r="H518" s="17"/>
      <c r="I518" s="17"/>
      <c r="J518" s="17"/>
      <c r="K518" s="17">
        <v>500</v>
      </c>
      <c r="L518" s="17"/>
      <c r="M518" s="17">
        <v>500</v>
      </c>
    </row>
    <row r="519" spans="1:13" x14ac:dyDescent="0.25">
      <c r="A519" s="67" t="s">
        <v>2210</v>
      </c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>
        <v>3630</v>
      </c>
      <c r="M519" s="17">
        <v>3630</v>
      </c>
    </row>
    <row r="520" spans="1:13" x14ac:dyDescent="0.25">
      <c r="A520" s="67" t="s">
        <v>2212</v>
      </c>
      <c r="B520" s="17">
        <v>1210</v>
      </c>
      <c r="C520" s="17"/>
      <c r="D520" s="17">
        <v>4235</v>
      </c>
      <c r="E520" s="17"/>
      <c r="F520" s="17"/>
      <c r="G520" s="17"/>
      <c r="H520" s="17"/>
      <c r="I520" s="17"/>
      <c r="J520" s="17"/>
      <c r="K520" s="17">
        <v>605</v>
      </c>
      <c r="L520" s="17"/>
      <c r="M520" s="17">
        <v>6050</v>
      </c>
    </row>
    <row r="521" spans="1:13" x14ac:dyDescent="0.25">
      <c r="A521" s="67" t="s">
        <v>3425</v>
      </c>
      <c r="B521" s="17">
        <v>12100</v>
      </c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>
        <v>12100</v>
      </c>
    </row>
    <row r="522" spans="1:13" x14ac:dyDescent="0.25">
      <c r="A522" s="67" t="s">
        <v>3247</v>
      </c>
      <c r="B522" s="17"/>
      <c r="C522" s="17"/>
      <c r="D522" s="17"/>
      <c r="E522" s="17"/>
      <c r="F522" s="17"/>
      <c r="G522" s="17"/>
      <c r="H522" s="17"/>
      <c r="I522" s="17"/>
      <c r="J522" s="17"/>
      <c r="K522" s="17">
        <v>350</v>
      </c>
      <c r="L522" s="17"/>
      <c r="M522" s="17">
        <v>350</v>
      </c>
    </row>
    <row r="523" spans="1:13" x14ac:dyDescent="0.25">
      <c r="A523" s="67" t="s">
        <v>2214</v>
      </c>
      <c r="B523" s="17"/>
      <c r="C523" s="17">
        <v>3371.14</v>
      </c>
      <c r="D523" s="17"/>
      <c r="E523" s="17"/>
      <c r="F523" s="17"/>
      <c r="G523" s="17"/>
      <c r="H523" s="17"/>
      <c r="I523" s="17"/>
      <c r="J523" s="17"/>
      <c r="K523" s="17"/>
      <c r="L523" s="17"/>
      <c r="M523" s="17">
        <v>3371.14</v>
      </c>
    </row>
    <row r="524" spans="1:13" x14ac:dyDescent="0.25">
      <c r="A524" s="67" t="s">
        <v>295</v>
      </c>
      <c r="B524" s="17"/>
      <c r="C524" s="17"/>
      <c r="D524" s="17"/>
      <c r="E524" s="17"/>
      <c r="F524" s="17"/>
      <c r="G524" s="17">
        <v>6459.25</v>
      </c>
      <c r="H524" s="17"/>
      <c r="I524" s="17"/>
      <c r="J524" s="17"/>
      <c r="K524" s="17"/>
      <c r="L524" s="17"/>
      <c r="M524" s="17">
        <v>6459.25</v>
      </c>
    </row>
    <row r="525" spans="1:13" x14ac:dyDescent="0.25">
      <c r="A525" s="67" t="s">
        <v>251</v>
      </c>
      <c r="B525" s="17"/>
      <c r="C525" s="17"/>
      <c r="D525" s="17"/>
      <c r="E525" s="17"/>
      <c r="F525" s="17"/>
      <c r="G525" s="17"/>
      <c r="H525" s="17"/>
      <c r="I525" s="17">
        <v>3850</v>
      </c>
      <c r="J525" s="17"/>
      <c r="K525" s="17"/>
      <c r="L525" s="17">
        <v>2420</v>
      </c>
      <c r="M525" s="17">
        <v>6270</v>
      </c>
    </row>
    <row r="526" spans="1:13" x14ac:dyDescent="0.25">
      <c r="A526" s="67" t="s">
        <v>2229</v>
      </c>
      <c r="B526" s="17"/>
      <c r="C526" s="17"/>
      <c r="D526" s="17"/>
      <c r="E526" s="17">
        <v>254.1</v>
      </c>
      <c r="F526" s="17"/>
      <c r="G526" s="17"/>
      <c r="H526" s="17"/>
      <c r="I526" s="17"/>
      <c r="J526" s="17"/>
      <c r="K526" s="17"/>
      <c r="L526" s="17"/>
      <c r="M526" s="17">
        <v>254.1</v>
      </c>
    </row>
    <row r="527" spans="1:13" x14ac:dyDescent="0.25">
      <c r="A527" s="67" t="s">
        <v>4175</v>
      </c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>
        <v>242</v>
      </c>
      <c r="M527" s="17">
        <v>242</v>
      </c>
    </row>
    <row r="528" spans="1:13" x14ac:dyDescent="0.25">
      <c r="A528" s="67" t="s">
        <v>3113</v>
      </c>
      <c r="B528" s="17"/>
      <c r="C528" s="17">
        <v>1155</v>
      </c>
      <c r="D528" s="17"/>
      <c r="E528" s="17"/>
      <c r="F528" s="17"/>
      <c r="G528" s="17"/>
      <c r="H528" s="17"/>
      <c r="I528" s="17"/>
      <c r="J528" s="17"/>
      <c r="K528" s="17"/>
      <c r="L528" s="17"/>
      <c r="M528" s="17">
        <v>1155</v>
      </c>
    </row>
    <row r="529" spans="1:13" x14ac:dyDescent="0.25">
      <c r="A529" s="67" t="s">
        <v>3624</v>
      </c>
      <c r="B529" s="17"/>
      <c r="C529" s="17"/>
      <c r="D529" s="17"/>
      <c r="E529" s="17"/>
      <c r="F529" s="17">
        <v>2649.9</v>
      </c>
      <c r="G529" s="17"/>
      <c r="H529" s="17"/>
      <c r="I529" s="17"/>
      <c r="J529" s="17"/>
      <c r="K529" s="17"/>
      <c r="L529" s="17"/>
      <c r="M529" s="17">
        <v>2649.9</v>
      </c>
    </row>
    <row r="530" spans="1:13" x14ac:dyDescent="0.25">
      <c r="A530" s="67" t="s">
        <v>3527</v>
      </c>
      <c r="B530" s="17">
        <v>5426.85</v>
      </c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>
        <v>5426.85</v>
      </c>
    </row>
    <row r="531" spans="1:13" x14ac:dyDescent="0.25">
      <c r="A531" s="18" t="s">
        <v>429</v>
      </c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>
        <v>482.37</v>
      </c>
      <c r="M531" s="17">
        <v>482.37</v>
      </c>
    </row>
    <row r="532" spans="1:13" x14ac:dyDescent="0.25">
      <c r="A532" s="67" t="s">
        <v>3295</v>
      </c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>
        <v>87.12</v>
      </c>
      <c r="M532" s="17">
        <v>87.12</v>
      </c>
    </row>
    <row r="533" spans="1:13" x14ac:dyDescent="0.25">
      <c r="A533" s="18" t="s">
        <v>3250</v>
      </c>
      <c r="B533" s="17"/>
      <c r="C533" s="17"/>
      <c r="D533" s="17"/>
      <c r="E533" s="17"/>
      <c r="F533" s="17"/>
      <c r="G533" s="17"/>
      <c r="H533" s="17">
        <v>648.24</v>
      </c>
      <c r="I533" s="17"/>
      <c r="J533" s="17"/>
      <c r="K533" s="17"/>
      <c r="L533" s="17"/>
      <c r="M533" s="17">
        <v>648.24</v>
      </c>
    </row>
    <row r="534" spans="1:13" x14ac:dyDescent="0.25">
      <c r="A534" s="67" t="s">
        <v>4609</v>
      </c>
      <c r="B534" s="17"/>
      <c r="C534" s="17"/>
      <c r="D534" s="17"/>
      <c r="E534" s="17"/>
      <c r="F534" s="17"/>
      <c r="G534" s="17">
        <v>3565</v>
      </c>
      <c r="H534" s="17"/>
      <c r="I534" s="17"/>
      <c r="J534" s="17"/>
      <c r="K534" s="17"/>
      <c r="L534" s="17"/>
      <c r="M534" s="17">
        <v>3565</v>
      </c>
    </row>
    <row r="535" spans="1:13" x14ac:dyDescent="0.25">
      <c r="A535" s="67" t="s">
        <v>3546</v>
      </c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>
        <v>4840</v>
      </c>
      <c r="M535" s="17">
        <v>4840</v>
      </c>
    </row>
    <row r="536" spans="1:13" x14ac:dyDescent="0.25">
      <c r="A536" s="67" t="s">
        <v>2263</v>
      </c>
      <c r="B536" s="17"/>
      <c r="C536" s="17"/>
      <c r="D536" s="17"/>
      <c r="E536" s="17"/>
      <c r="F536" s="17">
        <v>1651.65</v>
      </c>
      <c r="G536" s="17"/>
      <c r="H536" s="17"/>
      <c r="I536" s="17"/>
      <c r="J536" s="17"/>
      <c r="K536" s="17">
        <v>1633.5</v>
      </c>
      <c r="L536" s="17"/>
      <c r="M536" s="17">
        <v>3285.15</v>
      </c>
    </row>
    <row r="537" spans="1:13" x14ac:dyDescent="0.25">
      <c r="A537" s="18" t="s">
        <v>288</v>
      </c>
      <c r="B537" s="17">
        <v>332.8</v>
      </c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>
        <v>332.8</v>
      </c>
    </row>
    <row r="538" spans="1:13" x14ac:dyDescent="0.25">
      <c r="A538" s="67" t="s">
        <v>2267</v>
      </c>
      <c r="B538" s="17"/>
      <c r="C538" s="17"/>
      <c r="D538" s="17"/>
      <c r="E538" s="17"/>
      <c r="F538" s="17"/>
      <c r="G538" s="17"/>
      <c r="H538" s="17"/>
      <c r="I538" s="17">
        <v>726</v>
      </c>
      <c r="J538" s="17"/>
      <c r="K538" s="17"/>
      <c r="L538" s="17"/>
      <c r="M538" s="17">
        <v>726</v>
      </c>
    </row>
    <row r="539" spans="1:13" x14ac:dyDescent="0.25">
      <c r="A539" s="67" t="s">
        <v>2270</v>
      </c>
      <c r="B539" s="17"/>
      <c r="C539" s="17"/>
      <c r="D539" s="17"/>
      <c r="E539" s="17">
        <v>1550.37</v>
      </c>
      <c r="F539" s="17"/>
      <c r="G539" s="17"/>
      <c r="H539" s="17"/>
      <c r="I539" s="17"/>
      <c r="J539" s="17"/>
      <c r="K539" s="17"/>
      <c r="L539" s="17"/>
      <c r="M539" s="17">
        <v>1550.37</v>
      </c>
    </row>
    <row r="540" spans="1:13" x14ac:dyDescent="0.25">
      <c r="A540" s="67" t="s">
        <v>361</v>
      </c>
      <c r="B540" s="17">
        <v>127.05</v>
      </c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>
        <v>127.05</v>
      </c>
    </row>
    <row r="541" spans="1:13" x14ac:dyDescent="0.25">
      <c r="A541" s="67" t="s">
        <v>2275</v>
      </c>
      <c r="B541" s="17"/>
      <c r="C541" s="17"/>
      <c r="D541" s="17"/>
      <c r="E541" s="17"/>
      <c r="F541" s="17"/>
      <c r="G541" s="17"/>
      <c r="H541" s="17"/>
      <c r="I541" s="17"/>
      <c r="J541" s="17"/>
      <c r="K541" s="17">
        <v>847</v>
      </c>
      <c r="L541" s="17"/>
      <c r="M541" s="17">
        <v>847</v>
      </c>
    </row>
    <row r="542" spans="1:13" x14ac:dyDescent="0.25">
      <c r="A542" s="67" t="s">
        <v>3500</v>
      </c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>
        <v>5847.93</v>
      </c>
      <c r="M542" s="17">
        <v>5847.93</v>
      </c>
    </row>
    <row r="543" spans="1:13" x14ac:dyDescent="0.25">
      <c r="A543" s="67" t="s">
        <v>4902</v>
      </c>
      <c r="B543" s="17"/>
      <c r="C543" s="17"/>
      <c r="D543" s="17"/>
      <c r="E543" s="17"/>
      <c r="F543" s="17"/>
      <c r="G543" s="17">
        <v>385</v>
      </c>
      <c r="H543" s="17"/>
      <c r="I543" s="17"/>
      <c r="J543" s="17"/>
      <c r="K543" s="17"/>
      <c r="L543" s="17"/>
      <c r="M543" s="17">
        <v>385</v>
      </c>
    </row>
    <row r="544" spans="1:13" x14ac:dyDescent="0.25">
      <c r="A544" s="67" t="s">
        <v>2277</v>
      </c>
      <c r="B544" s="17"/>
      <c r="C544" s="17"/>
      <c r="D544" s="17"/>
      <c r="E544" s="17"/>
      <c r="F544" s="17"/>
      <c r="G544" s="17"/>
      <c r="H544" s="17"/>
      <c r="I544" s="17"/>
      <c r="J544" s="17">
        <v>882.75</v>
      </c>
      <c r="K544" s="17"/>
      <c r="L544" s="17"/>
      <c r="M544" s="17">
        <v>882.75</v>
      </c>
    </row>
    <row r="545" spans="1:13" x14ac:dyDescent="0.25">
      <c r="A545" s="67" t="s">
        <v>2278</v>
      </c>
      <c r="B545" s="17"/>
      <c r="C545" s="17"/>
      <c r="D545" s="17"/>
      <c r="E545" s="17"/>
      <c r="F545" s="17"/>
      <c r="G545" s="17"/>
      <c r="H545" s="17"/>
      <c r="I545" s="17"/>
      <c r="J545" s="17"/>
      <c r="K545" s="17">
        <v>385</v>
      </c>
      <c r="L545" s="17"/>
      <c r="M545" s="17">
        <v>385</v>
      </c>
    </row>
    <row r="546" spans="1:13" x14ac:dyDescent="0.25">
      <c r="A546" s="67" t="s">
        <v>4022</v>
      </c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>
        <v>475</v>
      </c>
      <c r="M546" s="17">
        <v>475</v>
      </c>
    </row>
    <row r="547" spans="1:13" x14ac:dyDescent="0.25">
      <c r="A547" s="67" t="s">
        <v>4813</v>
      </c>
      <c r="B547" s="17">
        <v>1543.1</v>
      </c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>
        <v>1543.1</v>
      </c>
    </row>
    <row r="548" spans="1:13" x14ac:dyDescent="0.25">
      <c r="A548" s="67" t="s">
        <v>2280</v>
      </c>
      <c r="B548" s="17">
        <v>7696</v>
      </c>
      <c r="C548" s="17"/>
      <c r="D548" s="17"/>
      <c r="E548" s="17"/>
      <c r="F548" s="17"/>
      <c r="G548" s="17"/>
      <c r="H548" s="17"/>
      <c r="I548" s="17"/>
      <c r="J548" s="17"/>
      <c r="K548" s="17">
        <v>5940.48</v>
      </c>
      <c r="L548" s="17">
        <v>3775.2</v>
      </c>
      <c r="M548" s="17">
        <v>17411.68</v>
      </c>
    </row>
    <row r="549" spans="1:13" x14ac:dyDescent="0.25">
      <c r="A549" s="18" t="s">
        <v>26</v>
      </c>
      <c r="B549" s="17">
        <v>1144</v>
      </c>
      <c r="C549" s="17"/>
      <c r="D549" s="17"/>
      <c r="E549" s="17"/>
      <c r="F549" s="17"/>
      <c r="G549" s="17">
        <v>600</v>
      </c>
      <c r="H549" s="17"/>
      <c r="I549" s="17"/>
      <c r="J549" s="17"/>
      <c r="K549" s="17"/>
      <c r="L549" s="17"/>
      <c r="M549" s="17">
        <v>1744</v>
      </c>
    </row>
    <row r="550" spans="1:13" x14ac:dyDescent="0.25">
      <c r="A550" s="67" t="s">
        <v>2283</v>
      </c>
      <c r="B550" s="17"/>
      <c r="C550" s="17"/>
      <c r="D550" s="17"/>
      <c r="E550" s="17"/>
      <c r="F550" s="17"/>
      <c r="G550" s="17"/>
      <c r="H550" s="17"/>
      <c r="I550" s="17"/>
      <c r="J550" s="17"/>
      <c r="K550" s="17">
        <v>114.95</v>
      </c>
      <c r="L550" s="17"/>
      <c r="M550" s="17">
        <v>114.95</v>
      </c>
    </row>
    <row r="551" spans="1:13" x14ac:dyDescent="0.25">
      <c r="A551" s="67" t="s">
        <v>2285</v>
      </c>
      <c r="B551" s="17"/>
      <c r="C551" s="17"/>
      <c r="D551" s="17">
        <v>1100</v>
      </c>
      <c r="E551" s="17"/>
      <c r="F551" s="17"/>
      <c r="G551" s="17"/>
      <c r="H551" s="17"/>
      <c r="I551" s="17"/>
      <c r="J551" s="17"/>
      <c r="K551" s="17"/>
      <c r="L551" s="17"/>
      <c r="M551" s="17">
        <v>1100</v>
      </c>
    </row>
    <row r="552" spans="1:13" x14ac:dyDescent="0.25">
      <c r="A552" s="67" t="s">
        <v>2287</v>
      </c>
      <c r="B552" s="17"/>
      <c r="C552" s="17"/>
      <c r="D552" s="17"/>
      <c r="E552" s="17"/>
      <c r="F552" s="17"/>
      <c r="G552" s="17"/>
      <c r="H552" s="17">
        <v>1149.5</v>
      </c>
      <c r="I552" s="17"/>
      <c r="J552" s="17"/>
      <c r="K552" s="17"/>
      <c r="L552" s="17"/>
      <c r="M552" s="17">
        <v>1149.5</v>
      </c>
    </row>
    <row r="553" spans="1:13" x14ac:dyDescent="0.25">
      <c r="A553" s="67" t="s">
        <v>342</v>
      </c>
      <c r="B553" s="17"/>
      <c r="C553" s="17"/>
      <c r="D553" s="17"/>
      <c r="E553" s="17"/>
      <c r="F553" s="17"/>
      <c r="G553" s="17"/>
      <c r="H553" s="17"/>
      <c r="I553" s="17"/>
      <c r="J553" s="17"/>
      <c r="K553" s="17">
        <v>1914.83</v>
      </c>
      <c r="L553" s="17">
        <v>345.5</v>
      </c>
      <c r="M553" s="17">
        <v>2260.33</v>
      </c>
    </row>
    <row r="554" spans="1:13" x14ac:dyDescent="0.25">
      <c r="A554" s="67" t="s">
        <v>30</v>
      </c>
      <c r="B554" s="17">
        <v>7117</v>
      </c>
      <c r="C554" s="17"/>
      <c r="D554" s="17"/>
      <c r="E554" s="17"/>
      <c r="F554" s="17"/>
      <c r="G554" s="17">
        <v>476.74</v>
      </c>
      <c r="H554" s="17"/>
      <c r="I554" s="17">
        <v>254.1</v>
      </c>
      <c r="J554" s="17"/>
      <c r="K554" s="17">
        <v>1500</v>
      </c>
      <c r="L554" s="17">
        <v>775.01</v>
      </c>
      <c r="M554" s="17">
        <v>10122.85</v>
      </c>
    </row>
    <row r="555" spans="1:13" x14ac:dyDescent="0.25">
      <c r="A555" s="18" t="s">
        <v>28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>
        <v>544.5</v>
      </c>
      <c r="M555" s="17">
        <v>544.5</v>
      </c>
    </row>
    <row r="556" spans="1:13" x14ac:dyDescent="0.25">
      <c r="A556" s="68" t="s">
        <v>1166</v>
      </c>
      <c r="B556" s="17"/>
      <c r="C556" s="17"/>
      <c r="D556" s="17"/>
      <c r="E556" s="17"/>
      <c r="F556" s="17"/>
      <c r="G556" s="17"/>
      <c r="H556" s="17"/>
      <c r="I556" s="17"/>
      <c r="J556" s="17"/>
      <c r="K556" s="17">
        <v>2231.4499999999998</v>
      </c>
      <c r="L556" s="17"/>
      <c r="M556" s="17">
        <v>2231.4499999999998</v>
      </c>
    </row>
    <row r="557" spans="1:13" x14ac:dyDescent="0.25">
      <c r="A557" s="66" t="s">
        <v>3105</v>
      </c>
      <c r="B557" s="17"/>
      <c r="C557" s="17">
        <v>1210</v>
      </c>
      <c r="D557" s="17"/>
      <c r="E557" s="17"/>
      <c r="F557" s="17"/>
      <c r="G557" s="17"/>
      <c r="H557" s="17"/>
      <c r="I557" s="17"/>
      <c r="J557" s="17"/>
      <c r="K557" s="17"/>
      <c r="L557" s="17"/>
      <c r="M557" s="17">
        <v>1210</v>
      </c>
    </row>
    <row r="558" spans="1:13" x14ac:dyDescent="0.25">
      <c r="A558" s="67" t="s">
        <v>420</v>
      </c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>
        <v>2590.6099999999997</v>
      </c>
      <c r="M558" s="17">
        <v>2590.6099999999997</v>
      </c>
    </row>
    <row r="559" spans="1:13" x14ac:dyDescent="0.25">
      <c r="A559" s="67" t="s">
        <v>2301</v>
      </c>
      <c r="B559" s="17"/>
      <c r="C559" s="17"/>
      <c r="D559" s="17"/>
      <c r="E559" s="17"/>
      <c r="F559" s="17"/>
      <c r="G559" s="17"/>
      <c r="H559" s="17"/>
      <c r="I559" s="17"/>
      <c r="J559" s="17"/>
      <c r="K559" s="17">
        <v>1452</v>
      </c>
      <c r="L559" s="17"/>
      <c r="M559" s="17">
        <v>1452</v>
      </c>
    </row>
    <row r="560" spans="1:13" x14ac:dyDescent="0.25">
      <c r="A560" s="67" t="s">
        <v>2304</v>
      </c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>
        <v>123.42</v>
      </c>
      <c r="M560" s="17">
        <v>123.42</v>
      </c>
    </row>
    <row r="561" spans="1:13" x14ac:dyDescent="0.25">
      <c r="A561" s="67" t="s">
        <v>2306</v>
      </c>
      <c r="B561" s="17"/>
      <c r="C561" s="17"/>
      <c r="D561" s="17"/>
      <c r="E561" s="17"/>
      <c r="F561" s="17"/>
      <c r="G561" s="17"/>
      <c r="H561" s="17">
        <v>7078.5</v>
      </c>
      <c r="I561" s="17"/>
      <c r="J561" s="17"/>
      <c r="K561" s="17"/>
      <c r="L561" s="17"/>
      <c r="M561" s="17">
        <v>7078.5</v>
      </c>
    </row>
    <row r="562" spans="1:13" x14ac:dyDescent="0.25">
      <c r="A562" s="67" t="s">
        <v>2309</v>
      </c>
      <c r="B562" s="17"/>
      <c r="C562" s="17"/>
      <c r="D562" s="17"/>
      <c r="E562" s="17"/>
      <c r="F562" s="17">
        <v>1306.8</v>
      </c>
      <c r="G562" s="17"/>
      <c r="H562" s="17"/>
      <c r="I562" s="17"/>
      <c r="J562" s="17"/>
      <c r="K562" s="17"/>
      <c r="L562" s="17"/>
      <c r="M562" s="17">
        <v>1306.8</v>
      </c>
    </row>
    <row r="563" spans="1:13" x14ac:dyDescent="0.25">
      <c r="A563" s="67" t="s">
        <v>40</v>
      </c>
      <c r="B563" s="17">
        <v>3917.11</v>
      </c>
      <c r="C563" s="17"/>
      <c r="D563" s="17"/>
      <c r="E563" s="17"/>
      <c r="F563" s="17"/>
      <c r="G563" s="17">
        <v>3630</v>
      </c>
      <c r="H563" s="17"/>
      <c r="I563" s="17"/>
      <c r="J563" s="17"/>
      <c r="K563" s="17"/>
      <c r="L563" s="17"/>
      <c r="M563" s="17">
        <v>7547.1100000000006</v>
      </c>
    </row>
    <row r="564" spans="1:13" x14ac:dyDescent="0.25">
      <c r="A564" s="67" t="s">
        <v>49</v>
      </c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>
        <v>1742.99</v>
      </c>
      <c r="M564" s="17">
        <v>1742.99</v>
      </c>
    </row>
    <row r="565" spans="1:13" x14ac:dyDescent="0.25">
      <c r="A565" s="67" t="s">
        <v>4171</v>
      </c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>
        <v>250</v>
      </c>
      <c r="M565" s="17">
        <v>250</v>
      </c>
    </row>
    <row r="566" spans="1:13" x14ac:dyDescent="0.25">
      <c r="A566" s="67" t="s">
        <v>1903</v>
      </c>
      <c r="B566" s="17"/>
      <c r="C566" s="17"/>
      <c r="D566" s="17"/>
      <c r="E566" s="17"/>
      <c r="F566" s="17"/>
      <c r="G566" s="17"/>
      <c r="H566" s="17"/>
      <c r="I566" s="17"/>
      <c r="J566" s="17"/>
      <c r="K566" s="17">
        <v>109.15</v>
      </c>
      <c r="L566" s="17"/>
      <c r="M566" s="17">
        <v>109.15</v>
      </c>
    </row>
    <row r="567" spans="1:13" x14ac:dyDescent="0.25">
      <c r="A567" s="67" t="s">
        <v>2330</v>
      </c>
      <c r="B567" s="17"/>
      <c r="C567" s="17">
        <v>1113.3</v>
      </c>
      <c r="D567" s="17"/>
      <c r="E567" s="17"/>
      <c r="F567" s="17"/>
      <c r="G567" s="17"/>
      <c r="H567" s="17"/>
      <c r="I567" s="17"/>
      <c r="J567" s="17"/>
      <c r="K567" s="17"/>
      <c r="L567" s="17"/>
      <c r="M567" s="17">
        <v>1113.3</v>
      </c>
    </row>
    <row r="568" spans="1:13" x14ac:dyDescent="0.25">
      <c r="A568" s="67" t="s">
        <v>2815</v>
      </c>
      <c r="B568" s="17">
        <v>17303</v>
      </c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>
        <v>17303</v>
      </c>
    </row>
    <row r="569" spans="1:13" x14ac:dyDescent="0.25">
      <c r="A569" s="67" t="s">
        <v>4046</v>
      </c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>
        <v>387.75</v>
      </c>
      <c r="M569" s="17">
        <v>387.75</v>
      </c>
    </row>
    <row r="570" spans="1:13" x14ac:dyDescent="0.25">
      <c r="A570" s="67" t="s">
        <v>2349</v>
      </c>
      <c r="B570" s="17"/>
      <c r="C570" s="17"/>
      <c r="D570" s="17"/>
      <c r="E570" s="17">
        <v>1659.82</v>
      </c>
      <c r="F570" s="17"/>
      <c r="G570" s="17"/>
      <c r="H570" s="17"/>
      <c r="I570" s="17"/>
      <c r="J570" s="17"/>
      <c r="K570" s="17"/>
      <c r="L570" s="17"/>
      <c r="M570" s="17">
        <v>1659.82</v>
      </c>
    </row>
    <row r="571" spans="1:13" x14ac:dyDescent="0.25">
      <c r="A571" s="67" t="s">
        <v>3845</v>
      </c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>
        <v>960</v>
      </c>
      <c r="M571" s="17">
        <v>960</v>
      </c>
    </row>
    <row r="572" spans="1:13" x14ac:dyDescent="0.25">
      <c r="A572" s="67" t="s">
        <v>2363</v>
      </c>
      <c r="B572" s="17"/>
      <c r="C572" s="17"/>
      <c r="D572" s="17"/>
      <c r="E572" s="17">
        <v>7229.75</v>
      </c>
      <c r="F572" s="17"/>
      <c r="G572" s="17"/>
      <c r="H572" s="17"/>
      <c r="I572" s="17"/>
      <c r="J572" s="17"/>
      <c r="K572" s="17"/>
      <c r="L572" s="17"/>
      <c r="M572" s="17">
        <v>7229.75</v>
      </c>
    </row>
    <row r="573" spans="1:13" x14ac:dyDescent="0.25">
      <c r="A573" s="67" t="s">
        <v>2360</v>
      </c>
      <c r="B573" s="17"/>
      <c r="C573" s="17"/>
      <c r="D573" s="17"/>
      <c r="E573" s="17">
        <v>717.9</v>
      </c>
      <c r="F573" s="17"/>
      <c r="G573" s="17">
        <v>7260</v>
      </c>
      <c r="H573" s="17"/>
      <c r="I573" s="17"/>
      <c r="J573" s="17"/>
      <c r="K573" s="17"/>
      <c r="L573" s="17"/>
      <c r="M573" s="17">
        <v>7977.9</v>
      </c>
    </row>
    <row r="574" spans="1:13" x14ac:dyDescent="0.25">
      <c r="A574" s="18" t="s">
        <v>3098</v>
      </c>
      <c r="B574" s="17"/>
      <c r="C574" s="17"/>
      <c r="D574" s="17"/>
      <c r="E574" s="17"/>
      <c r="F574" s="17"/>
      <c r="G574" s="17"/>
      <c r="H574" s="17"/>
      <c r="I574" s="17"/>
      <c r="J574" s="17"/>
      <c r="K574" s="17">
        <v>1248.72</v>
      </c>
      <c r="L574" s="17"/>
      <c r="M574" s="17">
        <v>1248.72</v>
      </c>
    </row>
    <row r="575" spans="1:13" x14ac:dyDescent="0.25">
      <c r="A575" s="67" t="s">
        <v>256</v>
      </c>
      <c r="B575" s="17">
        <v>5550</v>
      </c>
      <c r="C575" s="17"/>
      <c r="D575" s="17">
        <v>5687</v>
      </c>
      <c r="E575" s="17"/>
      <c r="F575" s="17"/>
      <c r="G575" s="17"/>
      <c r="H575" s="17"/>
      <c r="I575" s="17"/>
      <c r="J575" s="17"/>
      <c r="K575" s="17"/>
      <c r="L575" s="17"/>
      <c r="M575" s="17">
        <v>11237</v>
      </c>
    </row>
    <row r="576" spans="1:13" x14ac:dyDescent="0.25">
      <c r="A576" s="67" t="s">
        <v>3396</v>
      </c>
      <c r="B576" s="17"/>
      <c r="C576" s="17">
        <v>18137.900000000001</v>
      </c>
      <c r="D576" s="17"/>
      <c r="E576" s="17"/>
      <c r="F576" s="17"/>
      <c r="G576" s="17"/>
      <c r="H576" s="17"/>
      <c r="I576" s="17"/>
      <c r="J576" s="17"/>
      <c r="K576" s="17"/>
      <c r="L576" s="17"/>
      <c r="M576" s="17">
        <v>18137.900000000001</v>
      </c>
    </row>
    <row r="577" spans="1:13" x14ac:dyDescent="0.25">
      <c r="A577" s="67" t="s">
        <v>343</v>
      </c>
      <c r="B577" s="17"/>
      <c r="C577" s="17"/>
      <c r="D577" s="17"/>
      <c r="E577" s="17"/>
      <c r="F577" s="17"/>
      <c r="G577" s="17"/>
      <c r="H577" s="17"/>
      <c r="I577" s="17"/>
      <c r="J577" s="17">
        <v>4214.83</v>
      </c>
      <c r="K577" s="17"/>
      <c r="L577" s="17"/>
      <c r="M577" s="17">
        <v>4214.83</v>
      </c>
    </row>
    <row r="578" spans="1:13" x14ac:dyDescent="0.25">
      <c r="A578" s="67" t="s">
        <v>2372</v>
      </c>
      <c r="B578" s="17">
        <v>3999.9</v>
      </c>
      <c r="C578" s="17"/>
      <c r="D578" s="17"/>
      <c r="E578" s="17"/>
      <c r="F578" s="17"/>
      <c r="G578" s="17">
        <v>17158.04</v>
      </c>
      <c r="H578" s="17"/>
      <c r="I578" s="17"/>
      <c r="J578" s="17"/>
      <c r="K578" s="17"/>
      <c r="L578" s="17"/>
      <c r="M578" s="17">
        <v>21157.940000000002</v>
      </c>
    </row>
    <row r="579" spans="1:13" x14ac:dyDescent="0.25">
      <c r="A579" s="67" t="s">
        <v>419</v>
      </c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>
        <v>544.5</v>
      </c>
      <c r="M579" s="17">
        <v>544.5</v>
      </c>
    </row>
    <row r="580" spans="1:13" x14ac:dyDescent="0.25">
      <c r="A580" s="67" t="s">
        <v>3109</v>
      </c>
      <c r="B580" s="17"/>
      <c r="C580" s="17"/>
      <c r="D580" s="17"/>
      <c r="E580" s="17"/>
      <c r="F580" s="17"/>
      <c r="G580" s="17"/>
      <c r="H580" s="17"/>
      <c r="I580" s="17">
        <v>1162.4000000000001</v>
      </c>
      <c r="J580" s="17"/>
      <c r="K580" s="17"/>
      <c r="L580" s="17"/>
      <c r="M580" s="17">
        <v>1162.4000000000001</v>
      </c>
    </row>
    <row r="581" spans="1:13" x14ac:dyDescent="0.25">
      <c r="A581" s="67" t="s">
        <v>3631</v>
      </c>
      <c r="B581" s="17">
        <v>2420</v>
      </c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>
        <v>2420</v>
      </c>
    </row>
    <row r="582" spans="1:13" x14ac:dyDescent="0.25">
      <c r="A582" s="67" t="s">
        <v>3987</v>
      </c>
      <c r="B582" s="17"/>
      <c r="C582" s="17">
        <v>562.11</v>
      </c>
      <c r="D582" s="17"/>
      <c r="E582" s="17"/>
      <c r="F582" s="17"/>
      <c r="G582" s="17"/>
      <c r="H582" s="17"/>
      <c r="I582" s="17"/>
      <c r="J582" s="17"/>
      <c r="K582" s="17"/>
      <c r="L582" s="17"/>
      <c r="M582" s="17">
        <v>562.11</v>
      </c>
    </row>
    <row r="583" spans="1:13" x14ac:dyDescent="0.25">
      <c r="A583" s="67" t="s">
        <v>2377</v>
      </c>
      <c r="B583" s="17"/>
      <c r="C583" s="17">
        <v>6787.6</v>
      </c>
      <c r="D583" s="17"/>
      <c r="E583" s="17"/>
      <c r="F583" s="17"/>
      <c r="G583" s="17"/>
      <c r="H583" s="17"/>
      <c r="I583" s="17"/>
      <c r="J583" s="17"/>
      <c r="K583" s="17"/>
      <c r="L583" s="17">
        <v>4406.82</v>
      </c>
      <c r="M583" s="17">
        <v>11194.42</v>
      </c>
    </row>
    <row r="584" spans="1:13" x14ac:dyDescent="0.25">
      <c r="A584" s="67" t="s">
        <v>258</v>
      </c>
      <c r="B584" s="17"/>
      <c r="C584" s="17"/>
      <c r="D584" s="17"/>
      <c r="E584" s="17"/>
      <c r="F584" s="17"/>
      <c r="G584" s="17"/>
      <c r="H584" s="17"/>
      <c r="I584" s="17"/>
      <c r="J584" s="17"/>
      <c r="K584" s="17">
        <v>5445</v>
      </c>
      <c r="L584" s="17"/>
      <c r="M584" s="17">
        <v>5445</v>
      </c>
    </row>
    <row r="585" spans="1:13" x14ac:dyDescent="0.25">
      <c r="A585" s="67" t="s">
        <v>1090</v>
      </c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>
        <v>1946.44</v>
      </c>
      <c r="M585" s="17">
        <v>1946.44</v>
      </c>
    </row>
    <row r="586" spans="1:13" x14ac:dyDescent="0.25">
      <c r="A586" s="67" t="s">
        <v>2390</v>
      </c>
      <c r="B586" s="17">
        <v>3728.42</v>
      </c>
      <c r="C586" s="17"/>
      <c r="D586" s="17">
        <v>3872</v>
      </c>
      <c r="E586" s="17"/>
      <c r="F586" s="17"/>
      <c r="G586" s="17"/>
      <c r="H586" s="17"/>
      <c r="I586" s="17"/>
      <c r="J586" s="17"/>
      <c r="K586" s="17">
        <v>1210</v>
      </c>
      <c r="L586" s="17"/>
      <c r="M586" s="17">
        <v>8810.42</v>
      </c>
    </row>
    <row r="587" spans="1:13" x14ac:dyDescent="0.25">
      <c r="A587" s="67" t="s">
        <v>3587</v>
      </c>
      <c r="B587" s="17"/>
      <c r="C587" s="17"/>
      <c r="D587" s="17"/>
      <c r="E587" s="17"/>
      <c r="F587" s="17"/>
      <c r="G587" s="17"/>
      <c r="H587" s="17">
        <v>3565.63</v>
      </c>
      <c r="I587" s="17"/>
      <c r="J587" s="17"/>
      <c r="K587" s="17"/>
      <c r="L587" s="17"/>
      <c r="M587" s="17">
        <v>3565.63</v>
      </c>
    </row>
    <row r="588" spans="1:13" x14ac:dyDescent="0.25">
      <c r="A588" s="67" t="s">
        <v>369</v>
      </c>
      <c r="B588" s="17">
        <v>2300.3199999999997</v>
      </c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>
        <v>2300.3199999999997</v>
      </c>
    </row>
    <row r="589" spans="1:13" x14ac:dyDescent="0.25">
      <c r="A589" s="67" t="s">
        <v>12</v>
      </c>
      <c r="B589" s="17"/>
      <c r="C589" s="17"/>
      <c r="D589" s="17"/>
      <c r="E589" s="17"/>
      <c r="F589" s="17"/>
      <c r="G589" s="17"/>
      <c r="H589" s="17"/>
      <c r="I589" s="17">
        <v>1210</v>
      </c>
      <c r="J589" s="17"/>
      <c r="K589" s="17"/>
      <c r="L589" s="17"/>
      <c r="M589" s="17">
        <v>1210</v>
      </c>
    </row>
    <row r="590" spans="1:13" x14ac:dyDescent="0.25">
      <c r="A590" s="67" t="s">
        <v>2395</v>
      </c>
      <c r="B590" s="17"/>
      <c r="C590" s="17"/>
      <c r="D590" s="17"/>
      <c r="E590" s="17"/>
      <c r="F590" s="17"/>
      <c r="G590" s="17"/>
      <c r="H590" s="17"/>
      <c r="I590" s="17"/>
      <c r="J590" s="17">
        <v>2930</v>
      </c>
      <c r="K590" s="17"/>
      <c r="L590" s="17"/>
      <c r="M590" s="17">
        <v>2930</v>
      </c>
    </row>
    <row r="591" spans="1:13" x14ac:dyDescent="0.25">
      <c r="A591" s="67" t="s">
        <v>2398</v>
      </c>
      <c r="B591" s="17"/>
      <c r="C591" s="17"/>
      <c r="D591" s="17"/>
      <c r="E591" s="17"/>
      <c r="F591" s="17"/>
      <c r="G591" s="17"/>
      <c r="H591" s="17"/>
      <c r="I591" s="17"/>
      <c r="J591" s="17"/>
      <c r="K591" s="17">
        <v>3685.73</v>
      </c>
      <c r="L591" s="17"/>
      <c r="M591" s="17">
        <v>3685.73</v>
      </c>
    </row>
    <row r="592" spans="1:13" x14ac:dyDescent="0.25">
      <c r="A592" s="67" t="s">
        <v>345</v>
      </c>
      <c r="B592" s="17"/>
      <c r="C592" s="17"/>
      <c r="D592" s="17"/>
      <c r="E592" s="17"/>
      <c r="F592" s="17"/>
      <c r="G592" s="17"/>
      <c r="H592" s="17"/>
      <c r="I592" s="17"/>
      <c r="J592" s="17"/>
      <c r="K592" s="17">
        <v>5208</v>
      </c>
      <c r="L592" s="17"/>
      <c r="M592" s="17">
        <v>5208</v>
      </c>
    </row>
    <row r="593" spans="1:13" x14ac:dyDescent="0.25">
      <c r="A593" s="67" t="s">
        <v>3266</v>
      </c>
      <c r="B593" s="17"/>
      <c r="C593" s="17"/>
      <c r="D593" s="17"/>
      <c r="E593" s="17"/>
      <c r="F593" s="17"/>
      <c r="G593" s="17"/>
      <c r="H593" s="17"/>
      <c r="I593" s="17"/>
      <c r="J593" s="17"/>
      <c r="K593" s="17">
        <v>11167.09</v>
      </c>
      <c r="L593" s="17">
        <v>648.9</v>
      </c>
      <c r="M593" s="17">
        <v>11815.99</v>
      </c>
    </row>
    <row r="594" spans="1:13" x14ac:dyDescent="0.25">
      <c r="A594" s="67" t="s">
        <v>4760</v>
      </c>
      <c r="B594" s="17"/>
      <c r="C594" s="17"/>
      <c r="D594" s="17"/>
      <c r="E594" s="17"/>
      <c r="F594" s="17"/>
      <c r="G594" s="17"/>
      <c r="H594" s="17"/>
      <c r="I594" s="17"/>
      <c r="J594" s="17"/>
      <c r="K594" s="17">
        <v>3410</v>
      </c>
      <c r="L594" s="17"/>
      <c r="M594" s="17">
        <v>3410</v>
      </c>
    </row>
    <row r="595" spans="1:13" x14ac:dyDescent="0.25">
      <c r="A595" s="67" t="s">
        <v>2410</v>
      </c>
      <c r="B595" s="17"/>
      <c r="C595" s="17"/>
      <c r="D595" s="17"/>
      <c r="E595" s="17"/>
      <c r="F595" s="17"/>
      <c r="G595" s="17"/>
      <c r="H595" s="17"/>
      <c r="I595" s="17"/>
      <c r="J595" s="17"/>
      <c r="K595" s="17">
        <v>600</v>
      </c>
      <c r="L595" s="17"/>
      <c r="M595" s="17">
        <v>600</v>
      </c>
    </row>
    <row r="596" spans="1:13" x14ac:dyDescent="0.25">
      <c r="A596" s="67" t="s">
        <v>2952</v>
      </c>
      <c r="B596" s="17"/>
      <c r="C596" s="17"/>
      <c r="D596" s="17"/>
      <c r="E596" s="17"/>
      <c r="F596" s="17">
        <v>4719</v>
      </c>
      <c r="G596" s="17"/>
      <c r="H596" s="17"/>
      <c r="I596" s="17"/>
      <c r="J596" s="17"/>
      <c r="K596" s="17"/>
      <c r="L596" s="17"/>
      <c r="M596" s="17">
        <v>4719</v>
      </c>
    </row>
    <row r="597" spans="1:13" x14ac:dyDescent="0.25">
      <c r="A597" s="67" t="s">
        <v>4281</v>
      </c>
      <c r="B597" s="17"/>
      <c r="C597" s="17">
        <v>3684.45</v>
      </c>
      <c r="D597" s="17"/>
      <c r="E597" s="17"/>
      <c r="F597" s="17"/>
      <c r="G597" s="17"/>
      <c r="H597" s="17"/>
      <c r="I597" s="17"/>
      <c r="J597" s="17"/>
      <c r="K597" s="17"/>
      <c r="L597" s="17"/>
      <c r="M597" s="17">
        <v>3684.45</v>
      </c>
    </row>
    <row r="598" spans="1:13" x14ac:dyDescent="0.25">
      <c r="A598" s="67" t="s">
        <v>346</v>
      </c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>
        <v>6219.4</v>
      </c>
      <c r="M598" s="17">
        <v>6219.4</v>
      </c>
    </row>
    <row r="599" spans="1:13" x14ac:dyDescent="0.25">
      <c r="A599" s="67" t="s">
        <v>248</v>
      </c>
      <c r="B599" s="17">
        <v>5050</v>
      </c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>
        <v>5050</v>
      </c>
    </row>
    <row r="600" spans="1:13" x14ac:dyDescent="0.25">
      <c r="A600" s="67" t="s">
        <v>3368</v>
      </c>
      <c r="B600" s="17"/>
      <c r="C600" s="17"/>
      <c r="D600" s="17"/>
      <c r="E600" s="17"/>
      <c r="F600" s="17"/>
      <c r="G600" s="17">
        <v>44348.15</v>
      </c>
      <c r="H600" s="17"/>
      <c r="I600" s="17"/>
      <c r="J600" s="17"/>
      <c r="K600" s="17">
        <v>27648.5</v>
      </c>
      <c r="L600" s="17"/>
      <c r="M600" s="17">
        <v>71996.649999999994</v>
      </c>
    </row>
    <row r="601" spans="1:13" x14ac:dyDescent="0.25">
      <c r="A601" s="67" t="s">
        <v>4316</v>
      </c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>
        <v>47.19</v>
      </c>
      <c r="M601" s="17">
        <v>47.19</v>
      </c>
    </row>
    <row r="602" spans="1:13" x14ac:dyDescent="0.25">
      <c r="A602" s="67" t="s">
        <v>2419</v>
      </c>
      <c r="B602" s="17"/>
      <c r="C602" s="17"/>
      <c r="D602" s="17"/>
      <c r="E602" s="17">
        <v>1050</v>
      </c>
      <c r="F602" s="17">
        <v>16879.5</v>
      </c>
      <c r="G602" s="17"/>
      <c r="H602" s="17"/>
      <c r="I602" s="17"/>
      <c r="J602" s="17"/>
      <c r="K602" s="17"/>
      <c r="L602" s="17"/>
      <c r="M602" s="17">
        <v>17929.5</v>
      </c>
    </row>
    <row r="603" spans="1:13" x14ac:dyDescent="0.25">
      <c r="A603" s="67" t="s">
        <v>2423</v>
      </c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>
        <v>7139</v>
      </c>
      <c r="M603" s="17">
        <v>7139</v>
      </c>
    </row>
    <row r="604" spans="1:13" x14ac:dyDescent="0.25">
      <c r="A604" s="18" t="s">
        <v>2425</v>
      </c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>
        <v>3025</v>
      </c>
      <c r="M604" s="17">
        <v>3025</v>
      </c>
    </row>
    <row r="605" spans="1:13" x14ac:dyDescent="0.25">
      <c r="A605" s="67" t="s">
        <v>2850</v>
      </c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>
        <v>9618.369999999999</v>
      </c>
      <c r="M605" s="17">
        <v>9618.369999999999</v>
      </c>
    </row>
    <row r="606" spans="1:13" x14ac:dyDescent="0.25">
      <c r="A606" s="67" t="s">
        <v>2427</v>
      </c>
      <c r="B606" s="17"/>
      <c r="C606" s="17"/>
      <c r="D606" s="17"/>
      <c r="E606" s="17"/>
      <c r="F606" s="17"/>
      <c r="G606" s="17">
        <v>165290</v>
      </c>
      <c r="H606" s="17"/>
      <c r="I606" s="17"/>
      <c r="J606" s="17"/>
      <c r="K606" s="17"/>
      <c r="L606" s="17"/>
      <c r="M606" s="17">
        <v>165290</v>
      </c>
    </row>
    <row r="607" spans="1:13" x14ac:dyDescent="0.25">
      <c r="A607" s="67" t="s">
        <v>404</v>
      </c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>
        <v>7078.5</v>
      </c>
      <c r="M607" s="17">
        <v>7078.5</v>
      </c>
    </row>
    <row r="608" spans="1:13" x14ac:dyDescent="0.25">
      <c r="A608" s="67" t="s">
        <v>18</v>
      </c>
      <c r="B608" s="17"/>
      <c r="C608" s="17"/>
      <c r="D608" s="17"/>
      <c r="E608" s="17"/>
      <c r="F608" s="17"/>
      <c r="G608" s="17"/>
      <c r="H608" s="17">
        <v>300.08</v>
      </c>
      <c r="I608" s="17"/>
      <c r="J608" s="17"/>
      <c r="K608" s="17">
        <v>16596.36</v>
      </c>
      <c r="L608" s="17">
        <v>2849.65</v>
      </c>
      <c r="M608" s="17">
        <v>19746.090000000004</v>
      </c>
    </row>
    <row r="609" spans="1:13" x14ac:dyDescent="0.25">
      <c r="A609" s="67" t="s">
        <v>401</v>
      </c>
      <c r="B609" s="17"/>
      <c r="C609" s="17"/>
      <c r="D609" s="17"/>
      <c r="E609" s="17"/>
      <c r="F609" s="17"/>
      <c r="G609" s="17"/>
      <c r="H609" s="17"/>
      <c r="I609" s="17"/>
      <c r="J609" s="17"/>
      <c r="K609" s="17">
        <v>403.29</v>
      </c>
      <c r="L609" s="17"/>
      <c r="M609" s="17">
        <v>403.29</v>
      </c>
    </row>
    <row r="610" spans="1:13" x14ac:dyDescent="0.25">
      <c r="A610" s="67" t="s">
        <v>3938</v>
      </c>
      <c r="B610" s="17"/>
      <c r="C610" s="17"/>
      <c r="D610" s="17"/>
      <c r="E610" s="17"/>
      <c r="F610" s="17">
        <v>617.1</v>
      </c>
      <c r="G610" s="17"/>
      <c r="H610" s="17"/>
      <c r="I610" s="17"/>
      <c r="J610" s="17"/>
      <c r="K610" s="17"/>
      <c r="L610" s="17"/>
      <c r="M610" s="17">
        <v>617.1</v>
      </c>
    </row>
    <row r="611" spans="1:13" x14ac:dyDescent="0.25">
      <c r="A611" s="67" t="s">
        <v>2446</v>
      </c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>
        <v>13915</v>
      </c>
      <c r="M611" s="17">
        <v>13915</v>
      </c>
    </row>
    <row r="612" spans="1:13" x14ac:dyDescent="0.25">
      <c r="A612" s="67" t="s">
        <v>1025</v>
      </c>
      <c r="B612" s="17"/>
      <c r="C612" s="17">
        <v>1694</v>
      </c>
      <c r="D612" s="17"/>
      <c r="E612" s="17"/>
      <c r="F612" s="17"/>
      <c r="G612" s="17"/>
      <c r="H612" s="17"/>
      <c r="I612" s="17"/>
      <c r="J612" s="17"/>
      <c r="K612" s="17"/>
      <c r="L612" s="17"/>
      <c r="M612" s="17">
        <v>1694</v>
      </c>
    </row>
    <row r="613" spans="1:13" x14ac:dyDescent="0.25">
      <c r="A613" s="67" t="s">
        <v>4910</v>
      </c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>
        <v>331.75</v>
      </c>
      <c r="M613" s="17">
        <v>331.75</v>
      </c>
    </row>
    <row r="614" spans="1:13" x14ac:dyDescent="0.25">
      <c r="A614" s="67" t="s">
        <v>3272</v>
      </c>
      <c r="B614" s="17"/>
      <c r="C614" s="17"/>
      <c r="D614" s="17"/>
      <c r="E614" s="17"/>
      <c r="F614" s="17"/>
      <c r="G614" s="17"/>
      <c r="H614" s="17">
        <v>750</v>
      </c>
      <c r="I614" s="17"/>
      <c r="J614" s="17"/>
      <c r="K614" s="17"/>
      <c r="L614" s="17"/>
      <c r="M614" s="17">
        <v>750</v>
      </c>
    </row>
    <row r="615" spans="1:13" x14ac:dyDescent="0.25">
      <c r="A615" s="18" t="s">
        <v>2463</v>
      </c>
      <c r="B615" s="17"/>
      <c r="C615" s="17"/>
      <c r="D615" s="17"/>
      <c r="E615" s="17"/>
      <c r="F615" s="17"/>
      <c r="G615" s="17">
        <v>1414</v>
      </c>
      <c r="H615" s="17"/>
      <c r="I615" s="17"/>
      <c r="J615" s="17"/>
      <c r="K615" s="17"/>
      <c r="L615" s="17"/>
      <c r="M615" s="17">
        <v>1414</v>
      </c>
    </row>
    <row r="616" spans="1:13" x14ac:dyDescent="0.25">
      <c r="A616" s="67" t="s">
        <v>406</v>
      </c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>
        <v>7139</v>
      </c>
      <c r="M616" s="17">
        <v>7139</v>
      </c>
    </row>
    <row r="617" spans="1:13" x14ac:dyDescent="0.25">
      <c r="A617" s="67" t="s">
        <v>286</v>
      </c>
      <c r="B617" s="17">
        <v>297</v>
      </c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>
        <v>297</v>
      </c>
    </row>
    <row r="618" spans="1:13" x14ac:dyDescent="0.25">
      <c r="A618" s="67" t="s">
        <v>2467</v>
      </c>
      <c r="B618" s="17"/>
      <c r="C618" s="17"/>
      <c r="D618" s="17"/>
      <c r="E618" s="17"/>
      <c r="F618" s="17"/>
      <c r="G618" s="17"/>
      <c r="H618" s="17"/>
      <c r="I618" s="17"/>
      <c r="J618" s="17"/>
      <c r="K618" s="17">
        <v>3100</v>
      </c>
      <c r="L618" s="17"/>
      <c r="M618" s="17">
        <v>3100</v>
      </c>
    </row>
    <row r="619" spans="1:13" x14ac:dyDescent="0.25">
      <c r="A619" s="67" t="s">
        <v>1667</v>
      </c>
      <c r="B619" s="17"/>
      <c r="C619" s="17"/>
      <c r="D619" s="17"/>
      <c r="E619" s="17"/>
      <c r="F619" s="17"/>
      <c r="G619" s="17"/>
      <c r="H619" s="17"/>
      <c r="I619" s="17"/>
      <c r="J619" s="17">
        <v>2499.5500000000002</v>
      </c>
      <c r="K619" s="17"/>
      <c r="L619" s="17"/>
      <c r="M619" s="17">
        <v>2499.5500000000002</v>
      </c>
    </row>
    <row r="620" spans="1:13" x14ac:dyDescent="0.25">
      <c r="A620" s="67" t="s">
        <v>408</v>
      </c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>
        <v>3201.88</v>
      </c>
      <c r="M620" s="17">
        <v>3201.88</v>
      </c>
    </row>
    <row r="621" spans="1:13" x14ac:dyDescent="0.25">
      <c r="A621" s="67" t="s">
        <v>3073</v>
      </c>
      <c r="B621" s="17">
        <v>2111.4499999999998</v>
      </c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>
        <v>2111.4499999999998</v>
      </c>
    </row>
    <row r="622" spans="1:13" x14ac:dyDescent="0.25">
      <c r="A622" s="67" t="s">
        <v>347</v>
      </c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>
        <v>2964.5</v>
      </c>
      <c r="M622" s="17">
        <v>2964.5</v>
      </c>
    </row>
    <row r="623" spans="1:13" x14ac:dyDescent="0.25">
      <c r="A623" s="67" t="s">
        <v>1804</v>
      </c>
      <c r="B623" s="17"/>
      <c r="C623" s="17"/>
      <c r="D623" s="17"/>
      <c r="E623" s="17">
        <v>2800</v>
      </c>
      <c r="F623" s="17"/>
      <c r="G623" s="17"/>
      <c r="H623" s="17"/>
      <c r="I623" s="17"/>
      <c r="J623" s="17"/>
      <c r="K623" s="17"/>
      <c r="L623" s="17"/>
      <c r="M623" s="17">
        <v>2800</v>
      </c>
    </row>
    <row r="624" spans="1:13" x14ac:dyDescent="0.25">
      <c r="A624" s="67" t="s">
        <v>2451</v>
      </c>
      <c r="B624" s="17"/>
      <c r="C624" s="17"/>
      <c r="D624" s="17"/>
      <c r="E624" s="17"/>
      <c r="F624" s="17"/>
      <c r="G624" s="17"/>
      <c r="H624" s="17"/>
      <c r="I624" s="17">
        <v>6921.2</v>
      </c>
      <c r="J624" s="17"/>
      <c r="K624" s="17"/>
      <c r="L624" s="17"/>
      <c r="M624" s="17">
        <v>6921.2</v>
      </c>
    </row>
    <row r="625" spans="1:13" x14ac:dyDescent="0.25">
      <c r="A625" s="67" t="s">
        <v>2483</v>
      </c>
      <c r="B625" s="17"/>
      <c r="C625" s="17"/>
      <c r="D625" s="17"/>
      <c r="E625" s="17"/>
      <c r="F625" s="17"/>
      <c r="G625" s="17"/>
      <c r="H625" s="17"/>
      <c r="I625" s="17">
        <v>10285</v>
      </c>
      <c r="J625" s="17"/>
      <c r="K625" s="17"/>
      <c r="L625" s="17"/>
      <c r="M625" s="17">
        <v>10285</v>
      </c>
    </row>
    <row r="626" spans="1:13" x14ac:dyDescent="0.25">
      <c r="A626" s="67" t="s">
        <v>48</v>
      </c>
      <c r="B626" s="17"/>
      <c r="C626" s="17"/>
      <c r="D626" s="17"/>
      <c r="E626" s="17"/>
      <c r="F626" s="17"/>
      <c r="G626" s="17"/>
      <c r="H626" s="17">
        <v>605</v>
      </c>
      <c r="I626" s="17"/>
      <c r="J626" s="17"/>
      <c r="K626" s="17"/>
      <c r="L626" s="17">
        <v>66.86</v>
      </c>
      <c r="M626" s="17">
        <v>671.86</v>
      </c>
    </row>
    <row r="627" spans="1:13" x14ac:dyDescent="0.25">
      <c r="A627" s="67" t="s">
        <v>3999</v>
      </c>
      <c r="B627" s="17"/>
      <c r="C627" s="17"/>
      <c r="D627" s="17"/>
      <c r="E627" s="17"/>
      <c r="F627" s="17"/>
      <c r="G627" s="17"/>
      <c r="H627" s="17">
        <v>539.66</v>
      </c>
      <c r="I627" s="17"/>
      <c r="J627" s="17"/>
      <c r="K627" s="17"/>
      <c r="L627" s="17"/>
      <c r="M627" s="17">
        <v>539.66</v>
      </c>
    </row>
    <row r="628" spans="1:13" x14ac:dyDescent="0.25">
      <c r="A628" s="67" t="s">
        <v>2491</v>
      </c>
      <c r="B628" s="17">
        <v>13249.5</v>
      </c>
      <c r="C628" s="17"/>
      <c r="D628" s="17">
        <v>4840</v>
      </c>
      <c r="E628" s="17"/>
      <c r="F628" s="17"/>
      <c r="G628" s="17">
        <v>850</v>
      </c>
      <c r="H628" s="17"/>
      <c r="I628" s="17"/>
      <c r="J628" s="17"/>
      <c r="K628" s="17"/>
      <c r="L628" s="17"/>
      <c r="M628" s="17">
        <v>18939.5</v>
      </c>
    </row>
    <row r="629" spans="1:13" x14ac:dyDescent="0.25">
      <c r="A629" s="67" t="s">
        <v>2495</v>
      </c>
      <c r="B629" s="17"/>
      <c r="C629" s="17"/>
      <c r="D629" s="17"/>
      <c r="E629" s="17"/>
      <c r="F629" s="17"/>
      <c r="G629" s="17"/>
      <c r="H629" s="17"/>
      <c r="I629" s="17"/>
      <c r="J629" s="17"/>
      <c r="K629" s="17">
        <v>1672.71</v>
      </c>
      <c r="L629" s="17"/>
      <c r="M629" s="17">
        <v>1672.71</v>
      </c>
    </row>
    <row r="630" spans="1:13" x14ac:dyDescent="0.25">
      <c r="A630" s="67" t="s">
        <v>4226</v>
      </c>
      <c r="B630" s="17"/>
      <c r="C630" s="17"/>
      <c r="D630" s="17"/>
      <c r="E630" s="17"/>
      <c r="F630" s="17"/>
      <c r="G630" s="17"/>
      <c r="H630" s="17">
        <v>125</v>
      </c>
      <c r="I630" s="17"/>
      <c r="J630" s="17"/>
      <c r="K630" s="17"/>
      <c r="L630" s="17"/>
      <c r="M630" s="17">
        <v>125</v>
      </c>
    </row>
    <row r="631" spans="1:13" x14ac:dyDescent="0.25">
      <c r="A631" s="67" t="s">
        <v>435</v>
      </c>
      <c r="B631" s="17"/>
      <c r="C631" s="17"/>
      <c r="D631" s="17"/>
      <c r="E631" s="17">
        <v>1423.76</v>
      </c>
      <c r="F631" s="17"/>
      <c r="G631" s="17">
        <v>396.88</v>
      </c>
      <c r="H631" s="17"/>
      <c r="I631" s="17"/>
      <c r="J631" s="17"/>
      <c r="K631" s="17"/>
      <c r="L631" s="17"/>
      <c r="M631" s="17">
        <v>1820.6399999999999</v>
      </c>
    </row>
    <row r="632" spans="1:13" x14ac:dyDescent="0.25">
      <c r="A632" s="67" t="s">
        <v>2498</v>
      </c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>
        <v>9206.39</v>
      </c>
      <c r="M632" s="17">
        <v>9206.39</v>
      </c>
    </row>
    <row r="633" spans="1:13" x14ac:dyDescent="0.25">
      <c r="A633" s="67" t="s">
        <v>4462</v>
      </c>
      <c r="B633" s="17"/>
      <c r="C633" s="17"/>
      <c r="D633" s="17"/>
      <c r="E633" s="17"/>
      <c r="F633" s="17"/>
      <c r="G633" s="17">
        <v>5119.75</v>
      </c>
      <c r="H633" s="17"/>
      <c r="I633" s="17"/>
      <c r="J633" s="17"/>
      <c r="K633" s="17"/>
      <c r="L633" s="17"/>
      <c r="M633" s="17">
        <v>5119.75</v>
      </c>
    </row>
    <row r="634" spans="1:13" x14ac:dyDescent="0.25">
      <c r="A634" s="67" t="s">
        <v>309</v>
      </c>
      <c r="B634" s="17"/>
      <c r="C634" s="17"/>
      <c r="D634" s="17"/>
      <c r="E634" s="17"/>
      <c r="F634" s="17"/>
      <c r="G634" s="17"/>
      <c r="H634" s="17"/>
      <c r="I634" s="17"/>
      <c r="J634" s="17"/>
      <c r="K634" s="17">
        <v>3440.15</v>
      </c>
      <c r="L634" s="17"/>
      <c r="M634" s="17">
        <v>3440.15</v>
      </c>
    </row>
    <row r="635" spans="1:13" x14ac:dyDescent="0.25">
      <c r="A635" s="67" t="s">
        <v>423</v>
      </c>
      <c r="B635" s="17">
        <v>1210</v>
      </c>
      <c r="C635" s="17"/>
      <c r="D635" s="17">
        <v>3872</v>
      </c>
      <c r="E635" s="17"/>
      <c r="F635" s="17"/>
      <c r="G635" s="17"/>
      <c r="H635" s="17"/>
      <c r="I635" s="17"/>
      <c r="J635" s="17"/>
      <c r="K635" s="17">
        <v>605</v>
      </c>
      <c r="L635" s="17"/>
      <c r="M635" s="17">
        <v>5687</v>
      </c>
    </row>
    <row r="636" spans="1:13" x14ac:dyDescent="0.25">
      <c r="A636" s="67" t="s">
        <v>3440</v>
      </c>
      <c r="B636" s="17"/>
      <c r="C636" s="17"/>
      <c r="D636" s="17"/>
      <c r="E636" s="17"/>
      <c r="F636" s="17"/>
      <c r="G636" s="17">
        <v>7260</v>
      </c>
      <c r="H636" s="17"/>
      <c r="I636" s="17"/>
      <c r="J636" s="17"/>
      <c r="K636" s="17"/>
      <c r="L636" s="17"/>
      <c r="M636" s="17">
        <v>7260</v>
      </c>
    </row>
    <row r="637" spans="1:13" x14ac:dyDescent="0.25">
      <c r="A637" s="67" t="s">
        <v>289</v>
      </c>
      <c r="B637" s="17"/>
      <c r="C637" s="17"/>
      <c r="D637" s="17"/>
      <c r="E637" s="17"/>
      <c r="F637" s="17"/>
      <c r="G637" s="17"/>
      <c r="H637" s="17">
        <v>411.4</v>
      </c>
      <c r="I637" s="17"/>
      <c r="J637" s="17"/>
      <c r="K637" s="17"/>
      <c r="L637" s="17"/>
      <c r="M637" s="17">
        <v>411.4</v>
      </c>
    </row>
    <row r="638" spans="1:13" x14ac:dyDescent="0.25">
      <c r="A638" s="67" t="s">
        <v>4019</v>
      </c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>
        <v>487.63</v>
      </c>
      <c r="M638" s="17">
        <v>487.63</v>
      </c>
    </row>
    <row r="639" spans="1:13" x14ac:dyDescent="0.25">
      <c r="A639" s="67" t="s">
        <v>4483</v>
      </c>
      <c r="B639" s="17"/>
      <c r="C639" s="17">
        <v>4395</v>
      </c>
      <c r="D639" s="17"/>
      <c r="E639" s="17"/>
      <c r="F639" s="17"/>
      <c r="G639" s="17"/>
      <c r="H639" s="17"/>
      <c r="I639" s="17"/>
      <c r="J639" s="17"/>
      <c r="K639" s="17"/>
      <c r="L639" s="17"/>
      <c r="M639" s="17">
        <v>4395</v>
      </c>
    </row>
    <row r="640" spans="1:13" x14ac:dyDescent="0.25">
      <c r="A640" s="67" t="s">
        <v>2535</v>
      </c>
      <c r="B640" s="17">
        <v>676.36</v>
      </c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>
        <v>676.36</v>
      </c>
    </row>
    <row r="641" spans="1:13" x14ac:dyDescent="0.25">
      <c r="A641" s="67" t="s">
        <v>55</v>
      </c>
      <c r="B641" s="17">
        <v>7100.3</v>
      </c>
      <c r="C641" s="17"/>
      <c r="D641" s="17"/>
      <c r="E641" s="17"/>
      <c r="F641" s="17"/>
      <c r="G641" s="17"/>
      <c r="H641" s="17"/>
      <c r="I641" s="17"/>
      <c r="J641" s="17"/>
      <c r="K641" s="17">
        <v>2200</v>
      </c>
      <c r="L641" s="17">
        <v>3660.9300000000003</v>
      </c>
      <c r="M641" s="17">
        <v>12961.23</v>
      </c>
    </row>
    <row r="642" spans="1:13" x14ac:dyDescent="0.25">
      <c r="A642" s="67" t="s">
        <v>3288</v>
      </c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>
        <v>105.27</v>
      </c>
      <c r="M642" s="17">
        <v>105.27</v>
      </c>
    </row>
    <row r="643" spans="1:13" x14ac:dyDescent="0.25">
      <c r="A643" s="67" t="s">
        <v>3555</v>
      </c>
      <c r="B643" s="17"/>
      <c r="C643" s="17"/>
      <c r="D643" s="17"/>
      <c r="E643" s="17">
        <v>4732.5600000000004</v>
      </c>
      <c r="F643" s="17"/>
      <c r="G643" s="17"/>
      <c r="H643" s="17"/>
      <c r="I643" s="17"/>
      <c r="J643" s="17"/>
      <c r="K643" s="17"/>
      <c r="L643" s="17"/>
      <c r="M643" s="17">
        <v>4732.5600000000004</v>
      </c>
    </row>
    <row r="644" spans="1:13" x14ac:dyDescent="0.25">
      <c r="A644" s="67" t="s">
        <v>3458</v>
      </c>
      <c r="B644" s="17">
        <v>6921.2</v>
      </c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>
        <v>6921.2</v>
      </c>
    </row>
    <row r="645" spans="1:13" x14ac:dyDescent="0.25">
      <c r="A645" s="18" t="s">
        <v>884</v>
      </c>
      <c r="B645" s="17"/>
      <c r="C645" s="17"/>
      <c r="D645" s="17"/>
      <c r="E645" s="17"/>
      <c r="F645" s="17"/>
      <c r="G645" s="17"/>
      <c r="H645" s="17">
        <v>3046.49</v>
      </c>
      <c r="I645" s="17"/>
      <c r="J645" s="17"/>
      <c r="K645" s="17"/>
      <c r="L645" s="17"/>
      <c r="M645" s="17">
        <v>3046.49</v>
      </c>
    </row>
    <row r="646" spans="1:13" x14ac:dyDescent="0.25">
      <c r="A646" s="67" t="s">
        <v>4906</v>
      </c>
      <c r="B646" s="17"/>
      <c r="C646" s="17"/>
      <c r="D646" s="17"/>
      <c r="E646" s="17"/>
      <c r="F646" s="17"/>
      <c r="G646" s="17">
        <v>363</v>
      </c>
      <c r="H646" s="17"/>
      <c r="I646" s="17"/>
      <c r="J646" s="17"/>
      <c r="K646" s="17"/>
      <c r="L646" s="17"/>
      <c r="M646" s="17">
        <v>363</v>
      </c>
    </row>
    <row r="647" spans="1:13" x14ac:dyDescent="0.25">
      <c r="A647" s="67" t="s">
        <v>2179</v>
      </c>
      <c r="B647" s="17"/>
      <c r="C647" s="17"/>
      <c r="D647" s="17"/>
      <c r="E647" s="17"/>
      <c r="F647" s="17"/>
      <c r="G647" s="17"/>
      <c r="H647" s="17"/>
      <c r="I647" s="17"/>
      <c r="J647" s="17"/>
      <c r="K647" s="17">
        <v>1500</v>
      </c>
      <c r="L647" s="17"/>
      <c r="M647" s="17">
        <v>1500</v>
      </c>
    </row>
    <row r="648" spans="1:13" x14ac:dyDescent="0.25">
      <c r="A648" s="67" t="s">
        <v>2551</v>
      </c>
      <c r="B648" s="17"/>
      <c r="C648" s="17"/>
      <c r="D648" s="17"/>
      <c r="E648" s="17"/>
      <c r="F648" s="17"/>
      <c r="G648" s="17">
        <v>4800</v>
      </c>
      <c r="H648" s="17"/>
      <c r="I648" s="17"/>
      <c r="J648" s="17"/>
      <c r="K648" s="17"/>
      <c r="L648" s="17"/>
      <c r="M648" s="17">
        <v>4800</v>
      </c>
    </row>
    <row r="649" spans="1:13" x14ac:dyDescent="0.25">
      <c r="A649" s="67" t="s">
        <v>2553</v>
      </c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>
        <v>1349.27</v>
      </c>
      <c r="M649" s="17">
        <v>1349.27</v>
      </c>
    </row>
    <row r="650" spans="1:13" x14ac:dyDescent="0.25">
      <c r="A650" s="67" t="s">
        <v>2555</v>
      </c>
      <c r="B650" s="17"/>
      <c r="C650" s="17"/>
      <c r="D650" s="17"/>
      <c r="E650" s="17"/>
      <c r="F650" s="17"/>
      <c r="G650" s="17"/>
      <c r="H650" s="17">
        <v>5000</v>
      </c>
      <c r="I650" s="17"/>
      <c r="J650" s="17"/>
      <c r="K650" s="17"/>
      <c r="L650" s="17"/>
      <c r="M650" s="17">
        <v>5000</v>
      </c>
    </row>
    <row r="651" spans="1:13" x14ac:dyDescent="0.25">
      <c r="A651" s="67" t="s">
        <v>3911</v>
      </c>
      <c r="B651" s="17"/>
      <c r="C651" s="17"/>
      <c r="D651" s="17"/>
      <c r="E651" s="17"/>
      <c r="F651" s="17"/>
      <c r="G651" s="17"/>
      <c r="H651" s="17"/>
      <c r="I651" s="17">
        <v>688.49</v>
      </c>
      <c r="J651" s="17"/>
      <c r="K651" s="17"/>
      <c r="L651" s="17"/>
      <c r="M651" s="17">
        <v>688.49</v>
      </c>
    </row>
    <row r="652" spans="1:13" x14ac:dyDescent="0.25">
      <c r="A652" s="67" t="s">
        <v>4267</v>
      </c>
      <c r="B652" s="17"/>
      <c r="C652" s="17"/>
      <c r="D652" s="17"/>
      <c r="E652" s="17"/>
      <c r="F652" s="17"/>
      <c r="G652" s="17">
        <v>105</v>
      </c>
      <c r="H652" s="17"/>
      <c r="I652" s="17"/>
      <c r="J652" s="17"/>
      <c r="K652" s="17"/>
      <c r="L652" s="17"/>
      <c r="M652" s="17">
        <v>105</v>
      </c>
    </row>
    <row r="653" spans="1:13" x14ac:dyDescent="0.25">
      <c r="A653" s="67" t="s">
        <v>3188</v>
      </c>
      <c r="B653" s="17">
        <v>2420</v>
      </c>
      <c r="C653" s="17"/>
      <c r="D653" s="17">
        <v>1815</v>
      </c>
      <c r="E653" s="17"/>
      <c r="F653" s="17"/>
      <c r="G653" s="17"/>
      <c r="H653" s="17"/>
      <c r="I653" s="17"/>
      <c r="J653" s="17"/>
      <c r="K653" s="17">
        <v>2934.25</v>
      </c>
      <c r="L653" s="17"/>
      <c r="M653" s="17">
        <v>7169.25</v>
      </c>
    </row>
    <row r="654" spans="1:13" x14ac:dyDescent="0.25">
      <c r="A654" s="67" t="s">
        <v>3378</v>
      </c>
      <c r="B654" s="17"/>
      <c r="C654" s="17"/>
      <c r="D654" s="17"/>
      <c r="E654" s="17"/>
      <c r="F654" s="17"/>
      <c r="G654" s="17"/>
      <c r="H654" s="17"/>
      <c r="I654" s="17"/>
      <c r="J654" s="17">
        <v>23534.5</v>
      </c>
      <c r="K654" s="17"/>
      <c r="L654" s="17"/>
      <c r="M654" s="17">
        <v>23534.5</v>
      </c>
    </row>
    <row r="655" spans="1:13" x14ac:dyDescent="0.25">
      <c r="A655" s="67" t="s">
        <v>1713</v>
      </c>
      <c r="B655" s="17"/>
      <c r="C655" s="17">
        <v>726.6</v>
      </c>
      <c r="D655" s="17">
        <v>1767.23</v>
      </c>
      <c r="E655" s="17"/>
      <c r="F655" s="17"/>
      <c r="G655" s="17">
        <v>172.23</v>
      </c>
      <c r="H655" s="17"/>
      <c r="I655" s="17"/>
      <c r="J655" s="17">
        <v>1439.79</v>
      </c>
      <c r="K655" s="17">
        <v>4676.8</v>
      </c>
      <c r="L655" s="17"/>
      <c r="M655" s="17">
        <v>8782.6500000000015</v>
      </c>
    </row>
    <row r="656" spans="1:13" x14ac:dyDescent="0.25">
      <c r="A656" s="67" t="s">
        <v>348</v>
      </c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>
        <v>11434.5</v>
      </c>
      <c r="M656" s="17">
        <v>11434.5</v>
      </c>
    </row>
    <row r="657" spans="1:13" x14ac:dyDescent="0.25">
      <c r="A657" s="67" t="s">
        <v>2909</v>
      </c>
      <c r="B657" s="17"/>
      <c r="C657" s="17">
        <v>13794</v>
      </c>
      <c r="D657" s="17"/>
      <c r="E657" s="17"/>
      <c r="F657" s="17"/>
      <c r="G657" s="17"/>
      <c r="H657" s="17"/>
      <c r="I657" s="17"/>
      <c r="J657" s="17"/>
      <c r="K657" s="17"/>
      <c r="L657" s="17"/>
      <c r="M657" s="17">
        <v>13794</v>
      </c>
    </row>
    <row r="658" spans="1:13" x14ac:dyDescent="0.25">
      <c r="A658" s="67" t="s">
        <v>3454</v>
      </c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>
        <v>7018</v>
      </c>
      <c r="M658" s="17">
        <v>7018</v>
      </c>
    </row>
    <row r="659" spans="1:13" x14ac:dyDescent="0.25">
      <c r="A659" s="67" t="s">
        <v>1469</v>
      </c>
      <c r="B659" s="17"/>
      <c r="C659" s="17"/>
      <c r="D659" s="17"/>
      <c r="E659" s="17"/>
      <c r="F659" s="17"/>
      <c r="G659" s="17"/>
      <c r="H659" s="17">
        <v>17846.29</v>
      </c>
      <c r="I659" s="17"/>
      <c r="J659" s="17"/>
      <c r="K659" s="17"/>
      <c r="L659" s="17"/>
      <c r="M659" s="17">
        <v>17846.29</v>
      </c>
    </row>
    <row r="660" spans="1:13" x14ac:dyDescent="0.25">
      <c r="A660" s="67" t="s">
        <v>59</v>
      </c>
      <c r="B660" s="17"/>
      <c r="C660" s="17"/>
      <c r="D660" s="17"/>
      <c r="E660" s="17"/>
      <c r="F660" s="17"/>
      <c r="G660" s="17">
        <v>3000</v>
      </c>
      <c r="H660" s="17"/>
      <c r="I660" s="17"/>
      <c r="J660" s="17"/>
      <c r="K660" s="17"/>
      <c r="L660" s="17"/>
      <c r="M660" s="17">
        <v>3000</v>
      </c>
    </row>
    <row r="661" spans="1:13" x14ac:dyDescent="0.25">
      <c r="A661" s="67" t="s">
        <v>3867</v>
      </c>
      <c r="B661" s="17"/>
      <c r="C661" s="17"/>
      <c r="D661" s="17"/>
      <c r="E661" s="17"/>
      <c r="F661" s="17"/>
      <c r="G661" s="17">
        <v>907.5</v>
      </c>
      <c r="H661" s="17"/>
      <c r="I661" s="17"/>
      <c r="J661" s="17"/>
      <c r="K661" s="17"/>
      <c r="L661" s="17"/>
      <c r="M661" s="17">
        <v>907.5</v>
      </c>
    </row>
    <row r="662" spans="1:13" x14ac:dyDescent="0.25">
      <c r="A662" s="18" t="s">
        <v>46</v>
      </c>
      <c r="B662" s="17"/>
      <c r="C662" s="17"/>
      <c r="D662" s="17"/>
      <c r="E662" s="17"/>
      <c r="F662" s="17"/>
      <c r="G662" s="17">
        <v>912.32</v>
      </c>
      <c r="H662" s="17"/>
      <c r="I662" s="17"/>
      <c r="J662" s="17"/>
      <c r="K662" s="17"/>
      <c r="L662" s="17"/>
      <c r="M662" s="17">
        <v>912.32</v>
      </c>
    </row>
    <row r="663" spans="1:13" x14ac:dyDescent="0.25">
      <c r="A663" s="68" t="s">
        <v>2592</v>
      </c>
      <c r="B663" s="17"/>
      <c r="C663" s="17"/>
      <c r="D663" s="17"/>
      <c r="E663" s="17"/>
      <c r="F663" s="17"/>
      <c r="G663" s="17"/>
      <c r="H663" s="17"/>
      <c r="I663" s="17"/>
      <c r="J663" s="17"/>
      <c r="K663" s="17">
        <v>875</v>
      </c>
      <c r="L663" s="17"/>
      <c r="M663" s="17">
        <v>875</v>
      </c>
    </row>
    <row r="664" spans="1:13" x14ac:dyDescent="0.25">
      <c r="A664" s="18" t="s">
        <v>244</v>
      </c>
      <c r="B664" s="17">
        <v>660759.2100000002</v>
      </c>
      <c r="C664" s="17">
        <v>195986.23</v>
      </c>
      <c r="D664" s="17">
        <v>170118.84</v>
      </c>
      <c r="E664" s="17">
        <v>198922.66999999998</v>
      </c>
      <c r="F664" s="17">
        <v>145945.71</v>
      </c>
      <c r="G664" s="17">
        <v>596010.12999999989</v>
      </c>
      <c r="H664" s="17">
        <v>148029.04</v>
      </c>
      <c r="I664" s="17">
        <v>117254.47</v>
      </c>
      <c r="J664" s="17">
        <v>193206.25</v>
      </c>
      <c r="K664" s="17">
        <v>469900.89999999997</v>
      </c>
      <c r="L664" s="17">
        <v>539800.81999999983</v>
      </c>
      <c r="M664" s="17">
        <v>3435934.2700000005</v>
      </c>
    </row>
    <row r="665" spans="1:13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</row>
    <row r="666" spans="1:13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 s="41"/>
    </row>
    <row r="667" spans="1:13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 s="41"/>
    </row>
    <row r="668" spans="1:13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</row>
    <row r="669" spans="1:13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</row>
    <row r="670" spans="1:13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</row>
    <row r="671" spans="1:13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</row>
    <row r="672" spans="1:13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</row>
    <row r="673" spans="1:13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</row>
    <row r="674" spans="1:13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</row>
    <row r="675" spans="1:13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</row>
    <row r="676" spans="1:13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</row>
    <row r="677" spans="1:13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</row>
    <row r="678" spans="1:13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</row>
    <row r="679" spans="1:13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</row>
    <row r="680" spans="1:13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</row>
    <row r="681" spans="1:13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</row>
    <row r="682" spans="1:13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</row>
    <row r="683" spans="1:13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</row>
    <row r="684" spans="1:13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</row>
    <row r="685" spans="1:13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</row>
    <row r="686" spans="1:13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</row>
    <row r="687" spans="1:13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</row>
    <row r="688" spans="1:13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</row>
    <row r="689" spans="1:13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</row>
    <row r="690" spans="1:13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</row>
    <row r="691" spans="1:13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</row>
    <row r="692" spans="1:13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</row>
    <row r="693" spans="1:13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</row>
    <row r="694" spans="1:13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</row>
    <row r="695" spans="1:13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</row>
    <row r="696" spans="1:13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</row>
    <row r="697" spans="1:13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</row>
    <row r="698" spans="1:13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</row>
    <row r="699" spans="1:13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</row>
    <row r="700" spans="1:13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</row>
    <row r="701" spans="1:13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</row>
    <row r="702" spans="1:13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</row>
    <row r="703" spans="1:13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</row>
    <row r="704" spans="1:13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</row>
    <row r="705" spans="1:13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</row>
    <row r="706" spans="1:13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</row>
    <row r="707" spans="1:13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</row>
    <row r="708" spans="1:13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</row>
    <row r="709" spans="1:13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</row>
    <row r="710" spans="1:13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</row>
    <row r="711" spans="1:13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</row>
    <row r="712" spans="1:13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</row>
    <row r="713" spans="1:13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</row>
    <row r="714" spans="1:13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</row>
    <row r="715" spans="1:13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</row>
    <row r="716" spans="1:13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</row>
    <row r="717" spans="1:13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</row>
    <row r="718" spans="1:13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</row>
    <row r="719" spans="1:13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</row>
    <row r="720" spans="1:13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</row>
    <row r="721" spans="1:13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</row>
    <row r="722" spans="1:13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</row>
    <row r="723" spans="1:13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</row>
    <row r="724" spans="1:13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</row>
    <row r="725" spans="1:13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</row>
    <row r="726" spans="1:13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</row>
    <row r="727" spans="1:13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</row>
    <row r="728" spans="1:13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</row>
    <row r="729" spans="1:13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</row>
    <row r="730" spans="1:13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</row>
    <row r="731" spans="1:13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</row>
    <row r="732" spans="1:13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</row>
    <row r="733" spans="1:13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</row>
    <row r="734" spans="1:13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</row>
    <row r="735" spans="1:13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</row>
    <row r="736" spans="1:13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</row>
    <row r="737" spans="1:13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</row>
    <row r="738" spans="1:13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</row>
    <row r="739" spans="1:13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</row>
    <row r="740" spans="1:13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</row>
    <row r="741" spans="1:13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</row>
    <row r="742" spans="1:13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</row>
    <row r="743" spans="1:13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</row>
    <row r="744" spans="1:13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</row>
    <row r="745" spans="1:13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</row>
    <row r="746" spans="1:13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</row>
    <row r="747" spans="1:13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</row>
    <row r="748" spans="1:13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</row>
    <row r="749" spans="1:13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</row>
    <row r="750" spans="1:13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</row>
    <row r="751" spans="1:13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</row>
    <row r="752" spans="1:13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</row>
    <row r="753" spans="1:13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</row>
    <row r="754" spans="1:13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</row>
    <row r="755" spans="1:13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</row>
    <row r="756" spans="1:13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</row>
    <row r="757" spans="1:13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</row>
    <row r="758" spans="1:13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</row>
    <row r="759" spans="1:13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</row>
    <row r="760" spans="1:13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</row>
    <row r="761" spans="1:13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</row>
    <row r="762" spans="1:13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</row>
    <row r="763" spans="1:13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</row>
    <row r="764" spans="1:13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</row>
    <row r="765" spans="1:13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</row>
    <row r="766" spans="1:13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</row>
    <row r="767" spans="1:13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</row>
    <row r="768" spans="1:13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</row>
    <row r="769" spans="1:13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</row>
    <row r="770" spans="1:13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</row>
    <row r="771" spans="1:13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</row>
    <row r="772" spans="1:13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</row>
    <row r="773" spans="1:13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</row>
    <row r="774" spans="1:13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</row>
    <row r="775" spans="1:13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</row>
    <row r="776" spans="1:13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</row>
    <row r="777" spans="1:13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</row>
    <row r="778" spans="1:13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</row>
    <row r="779" spans="1:13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</row>
    <row r="780" spans="1:13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</row>
    <row r="781" spans="1:13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</row>
    <row r="782" spans="1:13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</row>
    <row r="783" spans="1:13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</row>
    <row r="784" spans="1:13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</row>
    <row r="785" spans="1:13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</row>
    <row r="786" spans="1:13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</row>
    <row r="787" spans="1:13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</row>
    <row r="788" spans="1:13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</row>
    <row r="789" spans="1:13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</row>
    <row r="790" spans="1:13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</row>
    <row r="791" spans="1:13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</row>
    <row r="792" spans="1:13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</row>
    <row r="793" spans="1:13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</row>
    <row r="794" spans="1:13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</row>
    <row r="795" spans="1:13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</row>
    <row r="796" spans="1:13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</row>
    <row r="797" spans="1:13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</row>
    <row r="798" spans="1:13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</row>
    <row r="799" spans="1:13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</row>
    <row r="800" spans="1:13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</row>
    <row r="801" spans="1:13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</row>
    <row r="802" spans="1:13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</row>
    <row r="803" spans="1:13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</row>
    <row r="804" spans="1:13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</row>
    <row r="805" spans="1:13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</row>
    <row r="806" spans="1:13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</row>
    <row r="807" spans="1:13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</row>
    <row r="808" spans="1:13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</row>
    <row r="809" spans="1:13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</row>
    <row r="810" spans="1:13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</row>
    <row r="811" spans="1:13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</row>
    <row r="812" spans="1:13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</row>
    <row r="813" spans="1:13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</row>
    <row r="814" spans="1:13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</row>
    <row r="815" spans="1:13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</row>
    <row r="816" spans="1:13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</row>
    <row r="817" spans="1:13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</row>
    <row r="818" spans="1:13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</row>
    <row r="819" spans="1:13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</row>
    <row r="820" spans="1:13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</row>
    <row r="821" spans="1:13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</row>
    <row r="822" spans="1:13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</row>
    <row r="823" spans="1:13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</row>
    <row r="824" spans="1:13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</row>
    <row r="825" spans="1:13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</row>
    <row r="826" spans="1:13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</row>
    <row r="827" spans="1:13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</row>
    <row r="828" spans="1:13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</row>
    <row r="829" spans="1:13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</row>
    <row r="830" spans="1:13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</row>
    <row r="831" spans="1:13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</row>
    <row r="832" spans="1:13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</row>
    <row r="833" spans="1:13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</row>
    <row r="834" spans="1:13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</row>
    <row r="835" spans="1:13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</row>
    <row r="836" spans="1:13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</row>
    <row r="837" spans="1:13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</row>
    <row r="838" spans="1:13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</row>
    <row r="839" spans="1:13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</row>
    <row r="840" spans="1:13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</row>
    <row r="841" spans="1:13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</row>
    <row r="842" spans="1:13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</row>
    <row r="843" spans="1:13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</row>
    <row r="844" spans="1:13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</row>
    <row r="845" spans="1:13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</row>
    <row r="846" spans="1:13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</row>
    <row r="847" spans="1:13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</row>
    <row r="848" spans="1:13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</row>
    <row r="849" spans="1:13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</row>
    <row r="850" spans="1:13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</row>
    <row r="851" spans="1:13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</row>
    <row r="852" spans="1:13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</row>
    <row r="853" spans="1:13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</row>
    <row r="854" spans="1:13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</row>
    <row r="855" spans="1:13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</row>
    <row r="856" spans="1:13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</row>
    <row r="857" spans="1:13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</row>
    <row r="858" spans="1:13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</row>
    <row r="859" spans="1:13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</row>
    <row r="860" spans="1:13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</row>
    <row r="861" spans="1:13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</row>
    <row r="862" spans="1:13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</row>
    <row r="863" spans="1:13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</row>
    <row r="864" spans="1:13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</row>
    <row r="865" spans="1:13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</row>
    <row r="866" spans="1:13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</row>
    <row r="867" spans="1:13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</row>
    <row r="868" spans="1:13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</row>
    <row r="869" spans="1:13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</row>
    <row r="870" spans="1:13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</row>
    <row r="871" spans="1:13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</row>
    <row r="872" spans="1:13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</row>
    <row r="873" spans="1:13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</row>
    <row r="874" spans="1:13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</row>
    <row r="875" spans="1:13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</row>
    <row r="876" spans="1:13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</row>
    <row r="877" spans="1:13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</row>
    <row r="878" spans="1:13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</row>
    <row r="879" spans="1:13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</row>
    <row r="880" spans="1:13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</row>
    <row r="881" spans="1:13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</row>
    <row r="882" spans="1:13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</row>
    <row r="883" spans="1:13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</row>
    <row r="884" spans="1:13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</row>
    <row r="885" spans="1:13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</row>
    <row r="886" spans="1:13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</row>
    <row r="887" spans="1:13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</row>
    <row r="888" spans="1:13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</row>
    <row r="889" spans="1:13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</row>
    <row r="890" spans="1:13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</row>
    <row r="891" spans="1:13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</row>
    <row r="892" spans="1:13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</row>
    <row r="893" spans="1:13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</row>
    <row r="894" spans="1:13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</row>
    <row r="895" spans="1:13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</row>
    <row r="896" spans="1:13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</row>
    <row r="897" spans="1:13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</row>
    <row r="898" spans="1:13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</row>
    <row r="899" spans="1:13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</row>
    <row r="900" spans="1:13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</row>
    <row r="901" spans="1:13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</row>
    <row r="902" spans="1:13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</row>
    <row r="903" spans="1:13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</row>
    <row r="904" spans="1:13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</row>
    <row r="905" spans="1:13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</row>
    <row r="906" spans="1:13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</row>
    <row r="907" spans="1:13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</row>
    <row r="908" spans="1:13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</row>
    <row r="909" spans="1:13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</row>
    <row r="910" spans="1:13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</row>
    <row r="911" spans="1:13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</row>
    <row r="912" spans="1:13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</row>
    <row r="913" spans="1:13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</row>
    <row r="914" spans="1:13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</row>
    <row r="915" spans="1:13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</row>
    <row r="916" spans="1:13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</row>
    <row r="917" spans="1:13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</row>
    <row r="918" spans="1:13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</row>
    <row r="919" spans="1:13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</row>
    <row r="920" spans="1:13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</row>
    <row r="921" spans="1:13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</row>
    <row r="922" spans="1:13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</row>
    <row r="923" spans="1:13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</row>
    <row r="924" spans="1:13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</row>
    <row r="925" spans="1:13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</row>
    <row r="926" spans="1:13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</row>
    <row r="927" spans="1:13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</row>
    <row r="928" spans="1:13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</row>
    <row r="929" spans="1:13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</row>
    <row r="930" spans="1:13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</row>
    <row r="931" spans="1:13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</row>
    <row r="932" spans="1:13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</row>
    <row r="933" spans="1:13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</row>
    <row r="934" spans="1:13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</row>
    <row r="935" spans="1:13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</row>
    <row r="936" spans="1:13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</row>
    <row r="937" spans="1:13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</row>
    <row r="938" spans="1:13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</row>
    <row r="939" spans="1:13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</row>
    <row r="940" spans="1:13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</row>
    <row r="941" spans="1:13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</row>
    <row r="942" spans="1:13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</row>
    <row r="943" spans="1:13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</row>
    <row r="944" spans="1:13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</row>
    <row r="945" spans="1:13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</row>
    <row r="946" spans="1:13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</row>
    <row r="947" spans="1:13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</row>
    <row r="948" spans="1:13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</row>
    <row r="949" spans="1:13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</row>
    <row r="950" spans="1:13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</row>
    <row r="951" spans="1:13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</row>
    <row r="952" spans="1:13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</row>
    <row r="953" spans="1:13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</row>
    <row r="954" spans="1:13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</row>
    <row r="955" spans="1:13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</row>
    <row r="956" spans="1:13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</row>
    <row r="957" spans="1:13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</row>
    <row r="958" spans="1:13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</row>
    <row r="959" spans="1:13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</row>
    <row r="960" spans="1:13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</row>
    <row r="961" spans="1:13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 s="41"/>
    </row>
    <row r="962" spans="1:13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 s="41"/>
    </row>
    <row r="963" spans="1:13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</row>
    <row r="964" spans="1:13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</row>
    <row r="965" spans="1:13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</row>
    <row r="966" spans="1:13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</row>
    <row r="967" spans="1:13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</row>
    <row r="968" spans="1:13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</row>
    <row r="969" spans="1:13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</row>
    <row r="970" spans="1:13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</row>
    <row r="971" spans="1:13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</row>
    <row r="972" spans="1:13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</row>
    <row r="973" spans="1:13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</row>
    <row r="974" spans="1:13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</row>
    <row r="975" spans="1:13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</row>
    <row r="976" spans="1:13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</row>
    <row r="977" spans="1:13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</row>
    <row r="978" spans="1:13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</row>
    <row r="979" spans="1:13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</row>
    <row r="980" spans="1:13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</row>
    <row r="981" spans="1:13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</row>
    <row r="982" spans="1:13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</row>
    <row r="983" spans="1:13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</row>
    <row r="984" spans="1:13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</row>
    <row r="985" spans="1:13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</row>
    <row r="986" spans="1:13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</row>
    <row r="987" spans="1:13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</row>
    <row r="988" spans="1:13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</row>
    <row r="989" spans="1:13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</row>
    <row r="990" spans="1:13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</row>
    <row r="991" spans="1:13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</row>
    <row r="992" spans="1:13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</row>
    <row r="993" spans="1:13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</row>
    <row r="994" spans="1:13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</row>
    <row r="995" spans="1:13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</row>
    <row r="996" spans="1:13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</row>
    <row r="997" spans="1:13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</row>
    <row r="998" spans="1:13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</row>
    <row r="999" spans="1:13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</row>
    <row r="1000" spans="1:13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</row>
    <row r="1001" spans="1:13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</row>
    <row r="1002" spans="1:13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</row>
    <row r="1003" spans="1:13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</row>
    <row r="1004" spans="1:13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</row>
    <row r="1005" spans="1:13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</row>
    <row r="1006" spans="1:13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</row>
    <row r="1007" spans="1:13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</row>
    <row r="1008" spans="1:13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</row>
    <row r="1009" spans="1:13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</row>
    <row r="1010" spans="1:13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</row>
    <row r="1011" spans="1:13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</row>
    <row r="1012" spans="1:13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</row>
    <row r="1013" spans="1:13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</row>
    <row r="1014" spans="1:13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</row>
    <row r="1015" spans="1:13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</row>
    <row r="1016" spans="1:13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</row>
    <row r="1017" spans="1:13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</row>
    <row r="1018" spans="1:13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</row>
    <row r="1019" spans="1:13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</row>
    <row r="1020" spans="1:13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</row>
    <row r="1021" spans="1:13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</row>
    <row r="1022" spans="1:13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</row>
    <row r="1023" spans="1:13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</row>
    <row r="1024" spans="1:13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</row>
    <row r="1025" spans="1:13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</row>
    <row r="1026" spans="1:13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</row>
    <row r="1027" spans="1:13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</row>
    <row r="1028" spans="1:13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</row>
    <row r="1029" spans="1:13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</row>
    <row r="1030" spans="1:13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</row>
    <row r="1031" spans="1:13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</row>
    <row r="1032" spans="1:13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</row>
    <row r="1033" spans="1:13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</row>
    <row r="1034" spans="1:13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</row>
    <row r="1035" spans="1:13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</row>
    <row r="1036" spans="1:13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</row>
    <row r="1037" spans="1:13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</row>
    <row r="1038" spans="1:13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</row>
    <row r="1039" spans="1:13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</row>
    <row r="1040" spans="1:13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</row>
    <row r="1041" spans="1:13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</row>
    <row r="1042" spans="1:13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</row>
    <row r="1043" spans="1:13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</row>
    <row r="1044" spans="1:13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</row>
    <row r="1045" spans="1:13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</row>
    <row r="1046" spans="1:13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</row>
    <row r="1047" spans="1:13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</row>
    <row r="1048" spans="1:13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</row>
    <row r="1049" spans="1:13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</row>
    <row r="1050" spans="1:13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</row>
    <row r="1051" spans="1:13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</row>
    <row r="1052" spans="1:13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</row>
    <row r="1053" spans="1:13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</row>
    <row r="1054" spans="1:13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</row>
    <row r="1055" spans="1:13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</row>
    <row r="1056" spans="1:13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</row>
    <row r="1057" spans="1:13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</row>
    <row r="1058" spans="1:13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</row>
    <row r="1059" spans="1:13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</row>
    <row r="1060" spans="1:13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</row>
    <row r="1061" spans="1:13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</row>
    <row r="1062" spans="1:13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</row>
    <row r="1063" spans="1:13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</row>
    <row r="1064" spans="1:13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</row>
    <row r="1065" spans="1:13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</row>
    <row r="1066" spans="1:13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</row>
    <row r="1067" spans="1:13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</row>
    <row r="1068" spans="1:13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</row>
    <row r="1069" spans="1:13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</row>
    <row r="1070" spans="1:13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</row>
    <row r="1071" spans="1:13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</row>
    <row r="1072" spans="1:13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</row>
    <row r="1073" spans="1:13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</row>
    <row r="1074" spans="1:13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</row>
    <row r="1075" spans="1:13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</row>
    <row r="1076" spans="1:13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</row>
    <row r="1077" spans="1:13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</row>
    <row r="1078" spans="1:13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 s="41"/>
    </row>
    <row r="1079" spans="1:13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</row>
    <row r="1080" spans="1:13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</row>
    <row r="1081" spans="1:13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</row>
    <row r="1082" spans="1:13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</row>
    <row r="1083" spans="1:13" ht="15" x14ac:dyDescent="0.25">
      <c r="A1083"/>
      <c r="B1083"/>
      <c r="C1083"/>
      <c r="D1083"/>
      <c r="E1083"/>
      <c r="F1083" s="41"/>
      <c r="G1083"/>
      <c r="H1083"/>
      <c r="I1083"/>
      <c r="J1083"/>
      <c r="K1083"/>
      <c r="L1083"/>
      <c r="M1083"/>
    </row>
    <row r="1084" spans="1:13" ht="15" x14ac:dyDescent="0.25">
      <c r="A1084"/>
      <c r="B1084"/>
      <c r="C1084"/>
      <c r="D1084"/>
      <c r="E1084"/>
      <c r="F1084"/>
      <c r="G1084"/>
      <c r="H1084" s="41"/>
      <c r="I1084"/>
      <c r="J1084"/>
      <c r="K1084"/>
      <c r="L1084"/>
      <c r="M1084"/>
    </row>
    <row r="1085" spans="1:13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</row>
    <row r="1086" spans="1:13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</row>
    <row r="1087" spans="1:13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</row>
    <row r="1088" spans="1:13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</row>
    <row r="1089" spans="1:13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</row>
    <row r="1090" spans="1:13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</row>
    <row r="1091" spans="1:13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</row>
    <row r="1092" spans="1:13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</row>
    <row r="1093" spans="1:13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</row>
    <row r="1094" spans="1:13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</row>
    <row r="1095" spans="1:13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</row>
    <row r="1096" spans="1:13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</row>
    <row r="1097" spans="1:13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</row>
    <row r="1098" spans="1:13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</row>
    <row r="1099" spans="1:13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</row>
    <row r="1100" spans="1:13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</row>
    <row r="1101" spans="1:13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</row>
    <row r="1102" spans="1:13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</row>
    <row r="1103" spans="1:13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</row>
    <row r="1104" spans="1:13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</row>
    <row r="1105" spans="1:13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</row>
    <row r="1106" spans="1:13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</row>
    <row r="1107" spans="1:13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</row>
    <row r="1108" spans="1:13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</row>
    <row r="1109" spans="1:13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</row>
    <row r="1110" spans="1:13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</row>
    <row r="1111" spans="1:13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</row>
    <row r="1112" spans="1:13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</row>
    <row r="1113" spans="1:13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</row>
    <row r="1114" spans="1:13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</row>
    <row r="1115" spans="1:13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</row>
    <row r="1116" spans="1:13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</row>
    <row r="1117" spans="1:13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</row>
    <row r="1118" spans="1:13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</row>
    <row r="1119" spans="1:13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</row>
    <row r="1120" spans="1:13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</row>
    <row r="1121" spans="1:13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</row>
    <row r="1122" spans="1:13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</row>
    <row r="1123" spans="1:13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</row>
    <row r="1124" spans="1:13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</row>
    <row r="1125" spans="1:13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</row>
    <row r="1126" spans="1:13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</row>
    <row r="1127" spans="1:13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</row>
    <row r="1128" spans="1:13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</row>
    <row r="1129" spans="1:13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</row>
    <row r="1130" spans="1:13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</row>
    <row r="1131" spans="1:13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</row>
    <row r="1132" spans="1:13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</row>
    <row r="1133" spans="1:13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</row>
    <row r="1134" spans="1:13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</row>
    <row r="1135" spans="1:13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</row>
    <row r="1136" spans="1:13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</row>
    <row r="1137" spans="1:13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</row>
    <row r="1138" spans="1:13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</row>
    <row r="1139" spans="1:13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</row>
    <row r="1140" spans="1:13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</row>
    <row r="1141" spans="1:13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</row>
    <row r="1142" spans="1:13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</row>
    <row r="1143" spans="1:13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</row>
    <row r="1144" spans="1:13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</row>
    <row r="1145" spans="1:13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</row>
    <row r="1146" spans="1:13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 s="13"/>
    </row>
    <row r="1147" spans="1:13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 s="13"/>
    </row>
    <row r="1148" spans="1:13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 s="13"/>
    </row>
    <row r="1149" spans="1:13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 s="13"/>
    </row>
    <row r="1150" spans="1:13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 s="13"/>
    </row>
    <row r="1151" spans="1:13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 s="13"/>
    </row>
    <row r="1152" spans="1:13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 s="13"/>
    </row>
    <row r="1153" spans="1:12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 s="13"/>
    </row>
    <row r="1154" spans="1:12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 s="13"/>
    </row>
    <row r="1155" spans="1:12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 s="13"/>
    </row>
    <row r="1156" spans="1:12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 s="13"/>
    </row>
    <row r="1157" spans="1:12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 s="13"/>
    </row>
    <row r="1158" spans="1:12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 s="13"/>
    </row>
    <row r="1159" spans="1:12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 s="13"/>
    </row>
    <row r="1160" spans="1:12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 s="13"/>
    </row>
    <row r="1161" spans="1:12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 s="13"/>
    </row>
    <row r="1162" spans="1:12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 s="13"/>
    </row>
    <row r="1163" spans="1:12" ht="15" x14ac:dyDescent="0.25">
      <c r="A1163"/>
      <c r="B1163"/>
      <c r="C1163"/>
      <c r="D1163"/>
      <c r="E1163"/>
      <c r="F1163"/>
      <c r="G1163"/>
      <c r="H1163"/>
      <c r="I1163"/>
      <c r="J1163"/>
      <c r="K1163"/>
      <c r="L1163" s="13"/>
    </row>
    <row r="1164" spans="1:12" ht="15" x14ac:dyDescent="0.25">
      <c r="A1164"/>
      <c r="B1164"/>
      <c r="C1164"/>
      <c r="D1164"/>
      <c r="E1164"/>
      <c r="F1164"/>
      <c r="G1164"/>
      <c r="H1164"/>
      <c r="I1164"/>
      <c r="J1164"/>
      <c r="K1164"/>
      <c r="L1164" s="13"/>
    </row>
    <row r="1165" spans="1:12" ht="15" x14ac:dyDescent="0.25">
      <c r="A1165"/>
      <c r="B1165"/>
      <c r="C1165"/>
      <c r="D1165"/>
      <c r="E1165"/>
      <c r="F1165"/>
      <c r="G1165"/>
      <c r="H1165"/>
      <c r="I1165"/>
      <c r="J1165"/>
      <c r="K1165"/>
      <c r="L1165" s="13"/>
    </row>
    <row r="1166" spans="1:12" ht="15" x14ac:dyDescent="0.25">
      <c r="A1166"/>
      <c r="B1166"/>
      <c r="C1166"/>
      <c r="D1166"/>
      <c r="E1166"/>
      <c r="F1166"/>
      <c r="G1166"/>
      <c r="H1166"/>
      <c r="I1166"/>
      <c r="J1166"/>
      <c r="K1166"/>
      <c r="L1166" s="13"/>
    </row>
    <row r="1167" spans="1:12" ht="15" x14ac:dyDescent="0.25">
      <c r="A1167"/>
      <c r="B1167"/>
      <c r="C1167"/>
      <c r="D1167"/>
      <c r="E1167"/>
      <c r="F1167"/>
      <c r="G1167"/>
      <c r="H1167"/>
      <c r="I1167"/>
      <c r="J1167"/>
      <c r="K1167"/>
      <c r="L1167" s="13"/>
    </row>
    <row r="1168" spans="1:12" ht="15" x14ac:dyDescent="0.25">
      <c r="A1168"/>
      <c r="B1168"/>
      <c r="C1168"/>
      <c r="D1168"/>
      <c r="E1168"/>
      <c r="F1168"/>
      <c r="G1168"/>
      <c r="H1168"/>
      <c r="I1168"/>
      <c r="J1168"/>
      <c r="K1168"/>
      <c r="L1168" s="13"/>
    </row>
    <row r="1169" spans="1:12" ht="15" x14ac:dyDescent="0.25">
      <c r="A1169"/>
      <c r="B1169"/>
      <c r="C1169"/>
      <c r="D1169"/>
      <c r="E1169"/>
      <c r="F1169"/>
      <c r="G1169"/>
      <c r="H1169"/>
      <c r="I1169"/>
      <c r="J1169"/>
      <c r="K1169"/>
      <c r="L1169" s="13"/>
    </row>
    <row r="1170" spans="1:12" ht="15" x14ac:dyDescent="0.25">
      <c r="A1170"/>
      <c r="B1170"/>
      <c r="C1170"/>
      <c r="D1170"/>
      <c r="E1170"/>
      <c r="F1170"/>
      <c r="G1170"/>
      <c r="H1170"/>
      <c r="I1170"/>
      <c r="J1170"/>
      <c r="K1170"/>
      <c r="L1170" s="13"/>
    </row>
    <row r="1171" spans="1:12" ht="15" x14ac:dyDescent="0.25">
      <c r="A1171"/>
      <c r="B1171"/>
      <c r="C1171"/>
      <c r="D1171"/>
      <c r="E1171"/>
      <c r="F1171"/>
      <c r="G1171"/>
      <c r="H1171"/>
      <c r="I1171"/>
      <c r="J1171"/>
      <c r="K1171"/>
      <c r="L1171" s="13"/>
    </row>
    <row r="1172" spans="1:12" ht="15" x14ac:dyDescent="0.25">
      <c r="A1172"/>
      <c r="B1172"/>
      <c r="C1172"/>
      <c r="D1172"/>
      <c r="E1172"/>
      <c r="F1172"/>
      <c r="G1172"/>
      <c r="H1172"/>
      <c r="I1172"/>
      <c r="J1172"/>
      <c r="K1172"/>
      <c r="L1172" s="13"/>
    </row>
    <row r="1173" spans="1:12" ht="15" x14ac:dyDescent="0.25">
      <c r="A1173"/>
      <c r="B1173"/>
      <c r="C1173"/>
      <c r="D1173"/>
      <c r="E1173"/>
      <c r="F1173"/>
      <c r="G1173"/>
      <c r="H1173"/>
      <c r="I1173"/>
      <c r="J1173"/>
      <c r="K1173"/>
      <c r="L1173" s="13"/>
    </row>
    <row r="1174" spans="1:12" ht="15" x14ac:dyDescent="0.25">
      <c r="A1174"/>
      <c r="B1174"/>
      <c r="C1174"/>
      <c r="D1174"/>
      <c r="E1174"/>
      <c r="F1174"/>
      <c r="G1174"/>
      <c r="H1174"/>
      <c r="I1174"/>
      <c r="J1174"/>
      <c r="K1174"/>
      <c r="L1174" s="13"/>
    </row>
    <row r="1175" spans="1:12" ht="15" x14ac:dyDescent="0.25">
      <c r="A1175"/>
      <c r="B1175"/>
      <c r="C1175"/>
      <c r="D1175"/>
      <c r="E1175"/>
      <c r="F1175"/>
      <c r="G1175"/>
      <c r="H1175"/>
      <c r="I1175"/>
      <c r="J1175"/>
      <c r="K1175"/>
      <c r="L1175" s="13"/>
    </row>
    <row r="1176" spans="1:12" ht="15" x14ac:dyDescent="0.25">
      <c r="A1176"/>
      <c r="B1176"/>
      <c r="C1176"/>
      <c r="D1176"/>
      <c r="E1176"/>
      <c r="F1176"/>
      <c r="G1176"/>
      <c r="H1176"/>
      <c r="I1176"/>
      <c r="J1176"/>
      <c r="K1176"/>
      <c r="L1176" s="13"/>
    </row>
    <row r="1177" spans="1:12" ht="15" x14ac:dyDescent="0.25">
      <c r="A1177"/>
      <c r="B1177"/>
      <c r="C1177"/>
      <c r="D1177"/>
      <c r="E1177"/>
      <c r="F1177"/>
      <c r="G1177"/>
      <c r="H1177"/>
      <c r="I1177"/>
      <c r="J1177"/>
      <c r="K1177"/>
      <c r="L1177" s="13"/>
    </row>
    <row r="1178" spans="1:12" ht="15" x14ac:dyDescent="0.25">
      <c r="A1178"/>
      <c r="B1178"/>
      <c r="C1178"/>
      <c r="D1178"/>
      <c r="E1178"/>
      <c r="F1178"/>
      <c r="G1178"/>
      <c r="H1178"/>
      <c r="I1178"/>
      <c r="J1178"/>
      <c r="K1178"/>
      <c r="L1178" s="13"/>
    </row>
    <row r="1179" spans="1:12" ht="15" x14ac:dyDescent="0.25">
      <c r="A1179"/>
      <c r="B1179"/>
      <c r="C1179"/>
      <c r="D1179"/>
      <c r="E1179"/>
      <c r="F1179"/>
      <c r="G1179"/>
      <c r="H1179"/>
      <c r="I1179"/>
      <c r="J1179"/>
      <c r="K1179"/>
      <c r="L1179" s="13"/>
    </row>
    <row r="1180" spans="1:12" ht="15" x14ac:dyDescent="0.25">
      <c r="A1180"/>
      <c r="B1180"/>
      <c r="C1180"/>
      <c r="D1180"/>
      <c r="E1180"/>
      <c r="F1180"/>
      <c r="G1180"/>
      <c r="H1180"/>
      <c r="I1180"/>
      <c r="J1180"/>
      <c r="K1180"/>
      <c r="L1180" s="13"/>
    </row>
    <row r="1181" spans="1:12" ht="15" x14ac:dyDescent="0.25">
      <c r="A1181"/>
      <c r="B1181"/>
      <c r="C1181"/>
      <c r="D1181"/>
      <c r="E1181"/>
      <c r="F1181"/>
      <c r="G1181"/>
      <c r="H1181"/>
      <c r="I1181"/>
      <c r="J1181"/>
      <c r="K1181"/>
      <c r="L1181" s="13"/>
    </row>
    <row r="1182" spans="1:12" ht="15" x14ac:dyDescent="0.25">
      <c r="A1182"/>
      <c r="B1182"/>
      <c r="C1182"/>
      <c r="D1182"/>
      <c r="E1182"/>
      <c r="F1182"/>
      <c r="G1182"/>
      <c r="H1182"/>
      <c r="I1182"/>
      <c r="J1182"/>
      <c r="K1182"/>
    </row>
    <row r="1183" spans="1:12" ht="15" x14ac:dyDescent="0.25">
      <c r="A1183"/>
      <c r="B1183"/>
      <c r="C1183"/>
      <c r="D1183"/>
      <c r="E1183"/>
      <c r="F1183"/>
      <c r="G1183"/>
      <c r="H1183"/>
      <c r="I1183"/>
      <c r="J1183"/>
      <c r="K1183"/>
    </row>
    <row r="1184" spans="1:12" ht="15" x14ac:dyDescent="0.25">
      <c r="A1184"/>
      <c r="B1184"/>
      <c r="C1184"/>
      <c r="D1184"/>
      <c r="E1184"/>
      <c r="F1184"/>
      <c r="G1184"/>
      <c r="H1184"/>
      <c r="I1184"/>
      <c r="J1184"/>
      <c r="K1184"/>
    </row>
    <row r="1185" spans="1:11" ht="15" x14ac:dyDescent="0.25">
      <c r="A1185"/>
      <c r="B1185"/>
      <c r="C1185"/>
      <c r="D1185"/>
      <c r="E1185"/>
      <c r="F1185"/>
      <c r="G1185"/>
      <c r="H1185"/>
      <c r="I1185"/>
      <c r="J1185"/>
      <c r="K1185"/>
    </row>
    <row r="1186" spans="1:11" ht="15" x14ac:dyDescent="0.25">
      <c r="A1186"/>
      <c r="B1186"/>
      <c r="C1186"/>
      <c r="D1186"/>
      <c r="E1186"/>
      <c r="F1186"/>
      <c r="G1186"/>
      <c r="H1186"/>
      <c r="I1186"/>
      <c r="J1186"/>
      <c r="K1186"/>
    </row>
    <row r="1187" spans="1:11" ht="15" x14ac:dyDescent="0.25">
      <c r="A1187"/>
      <c r="B1187"/>
      <c r="C1187"/>
      <c r="D1187"/>
      <c r="E1187"/>
      <c r="F1187"/>
      <c r="G1187"/>
      <c r="H1187"/>
      <c r="I1187"/>
      <c r="J1187"/>
      <c r="K1187"/>
    </row>
    <row r="1188" spans="1:11" ht="15" x14ac:dyDescent="0.25">
      <c r="A1188"/>
      <c r="B1188"/>
      <c r="C1188"/>
      <c r="D1188"/>
      <c r="E1188"/>
      <c r="F1188"/>
      <c r="G1188"/>
      <c r="H1188"/>
      <c r="I1188"/>
      <c r="J1188"/>
      <c r="K1188"/>
    </row>
    <row r="1189" spans="1:11" ht="15" x14ac:dyDescent="0.25">
      <c r="A1189"/>
      <c r="B1189"/>
      <c r="C1189"/>
      <c r="D1189"/>
      <c r="E1189"/>
      <c r="F1189"/>
      <c r="G1189"/>
      <c r="H1189"/>
      <c r="I1189"/>
      <c r="J1189"/>
      <c r="K1189"/>
    </row>
    <row r="1190" spans="1:11" ht="15" x14ac:dyDescent="0.25">
      <c r="A1190"/>
      <c r="B1190"/>
      <c r="C1190"/>
      <c r="D1190"/>
      <c r="E1190"/>
      <c r="F1190"/>
      <c r="G1190"/>
      <c r="H1190"/>
      <c r="I1190"/>
      <c r="J1190"/>
      <c r="K1190"/>
    </row>
    <row r="1191" spans="1:11" ht="15" x14ac:dyDescent="0.25">
      <c r="A1191"/>
      <c r="B1191"/>
      <c r="C1191"/>
      <c r="D1191"/>
      <c r="E1191"/>
      <c r="F1191"/>
      <c r="G1191"/>
      <c r="H1191"/>
      <c r="I1191"/>
      <c r="J1191"/>
      <c r="K1191"/>
    </row>
    <row r="1192" spans="1:11" ht="15" x14ac:dyDescent="0.25">
      <c r="A1192"/>
      <c r="B1192"/>
      <c r="C1192"/>
      <c r="D1192"/>
      <c r="E1192"/>
      <c r="F1192"/>
      <c r="G1192"/>
      <c r="H1192"/>
      <c r="I1192"/>
      <c r="J1192"/>
      <c r="K1192"/>
    </row>
    <row r="1193" spans="1:11" ht="15" x14ac:dyDescent="0.25">
      <c r="A1193"/>
      <c r="B1193"/>
      <c r="C1193"/>
      <c r="D1193"/>
      <c r="E1193"/>
      <c r="F1193"/>
      <c r="G1193"/>
      <c r="H1193"/>
      <c r="I1193"/>
      <c r="J1193"/>
      <c r="K1193"/>
    </row>
    <row r="1194" spans="1:11" ht="15" x14ac:dyDescent="0.25">
      <c r="A1194"/>
      <c r="B1194"/>
      <c r="C1194"/>
      <c r="D1194"/>
      <c r="E1194"/>
      <c r="F1194"/>
      <c r="G1194"/>
      <c r="H1194"/>
      <c r="I1194"/>
      <c r="J1194"/>
      <c r="K1194"/>
    </row>
    <row r="1195" spans="1:11" ht="15" x14ac:dyDescent="0.25">
      <c r="A1195"/>
      <c r="B1195"/>
      <c r="C1195"/>
      <c r="D1195"/>
      <c r="E1195"/>
      <c r="F1195"/>
      <c r="G1195"/>
      <c r="H1195"/>
      <c r="I1195"/>
      <c r="J1195"/>
      <c r="K1195"/>
    </row>
    <row r="1196" spans="1:11" ht="15" x14ac:dyDescent="0.25">
      <c r="A1196"/>
      <c r="B1196"/>
      <c r="C1196"/>
      <c r="D1196"/>
      <c r="E1196"/>
      <c r="F1196"/>
      <c r="G1196"/>
      <c r="H1196"/>
      <c r="I1196"/>
      <c r="J1196"/>
      <c r="K1196"/>
    </row>
    <row r="1197" spans="1:11" ht="15" x14ac:dyDescent="0.25">
      <c r="A1197"/>
      <c r="B1197"/>
      <c r="C1197"/>
      <c r="D1197"/>
      <c r="E1197"/>
      <c r="F1197"/>
      <c r="G1197"/>
      <c r="H1197"/>
      <c r="I1197"/>
      <c r="J1197"/>
      <c r="K1197"/>
    </row>
    <row r="1198" spans="1:11" ht="15" x14ac:dyDescent="0.25">
      <c r="A1198"/>
      <c r="B1198"/>
      <c r="C1198"/>
      <c r="D1198"/>
      <c r="E1198"/>
      <c r="F1198"/>
      <c r="G1198"/>
      <c r="H1198"/>
      <c r="I1198"/>
      <c r="J1198"/>
      <c r="K1198"/>
    </row>
    <row r="1199" spans="1:11" ht="15" x14ac:dyDescent="0.25">
      <c r="A1199"/>
      <c r="B1199"/>
      <c r="C1199"/>
      <c r="D1199"/>
      <c r="E1199"/>
      <c r="F1199"/>
      <c r="G1199"/>
      <c r="H1199"/>
      <c r="I1199"/>
      <c r="J1199"/>
      <c r="K1199"/>
    </row>
    <row r="1200" spans="1:11" ht="15" x14ac:dyDescent="0.25">
      <c r="A1200"/>
      <c r="B1200"/>
      <c r="C1200"/>
      <c r="D1200"/>
      <c r="E1200"/>
      <c r="F1200"/>
      <c r="G1200"/>
      <c r="H1200"/>
      <c r="I1200"/>
      <c r="J1200"/>
      <c r="K1200"/>
    </row>
    <row r="1201" spans="1:11" ht="15" x14ac:dyDescent="0.25">
      <c r="A1201"/>
      <c r="B1201"/>
      <c r="C1201"/>
      <c r="D1201"/>
      <c r="E1201"/>
      <c r="F1201"/>
      <c r="G1201"/>
      <c r="H1201"/>
      <c r="I1201"/>
      <c r="J1201"/>
      <c r="K1201"/>
    </row>
    <row r="1202" spans="1:11" ht="15" x14ac:dyDescent="0.25">
      <c r="A1202"/>
      <c r="B1202"/>
      <c r="C1202"/>
      <c r="D1202"/>
      <c r="E1202"/>
      <c r="F1202"/>
      <c r="G1202"/>
      <c r="H1202"/>
      <c r="I1202"/>
      <c r="J1202"/>
      <c r="K1202"/>
    </row>
    <row r="1203" spans="1:11" ht="15" x14ac:dyDescent="0.25">
      <c r="A1203"/>
      <c r="B1203"/>
      <c r="C1203"/>
      <c r="D1203"/>
      <c r="E1203"/>
      <c r="F1203"/>
      <c r="G1203"/>
      <c r="H1203"/>
      <c r="I1203"/>
      <c r="J1203"/>
      <c r="K1203"/>
    </row>
    <row r="1204" spans="1:11" ht="15" x14ac:dyDescent="0.25">
      <c r="A1204"/>
      <c r="B1204"/>
      <c r="C1204"/>
      <c r="D1204"/>
      <c r="E1204"/>
      <c r="F1204"/>
      <c r="G1204"/>
      <c r="H1204"/>
      <c r="I1204"/>
      <c r="J1204"/>
      <c r="K1204"/>
    </row>
    <row r="1205" spans="1:11" ht="15" x14ac:dyDescent="0.25">
      <c r="A1205"/>
      <c r="B1205"/>
      <c r="C1205"/>
      <c r="D1205"/>
      <c r="E1205"/>
      <c r="F1205"/>
      <c r="G1205"/>
      <c r="H1205"/>
      <c r="I1205"/>
      <c r="J1205"/>
      <c r="K1205"/>
    </row>
    <row r="1206" spans="1:11" ht="15" x14ac:dyDescent="0.25">
      <c r="A1206"/>
      <c r="B1206"/>
      <c r="C1206"/>
      <c r="D1206"/>
      <c r="E1206"/>
      <c r="F1206"/>
      <c r="G1206"/>
      <c r="H1206"/>
      <c r="I1206"/>
      <c r="J1206"/>
      <c r="K1206"/>
    </row>
    <row r="1207" spans="1:11" ht="15" x14ac:dyDescent="0.25">
      <c r="A1207"/>
      <c r="B1207"/>
      <c r="C1207"/>
      <c r="D1207"/>
      <c r="E1207"/>
      <c r="F1207"/>
      <c r="G1207"/>
      <c r="H1207"/>
      <c r="I1207"/>
      <c r="J1207"/>
      <c r="K1207"/>
    </row>
    <row r="1208" spans="1:11" ht="15" x14ac:dyDescent="0.25">
      <c r="A1208"/>
      <c r="B1208"/>
      <c r="C1208"/>
      <c r="D1208"/>
      <c r="E1208"/>
      <c r="F1208"/>
      <c r="G1208"/>
      <c r="H1208"/>
      <c r="I1208"/>
      <c r="J1208"/>
      <c r="K1208"/>
    </row>
    <row r="1209" spans="1:11" ht="15" x14ac:dyDescent="0.25">
      <c r="A1209"/>
      <c r="B1209"/>
      <c r="C1209"/>
      <c r="D1209"/>
      <c r="E1209"/>
      <c r="F1209"/>
      <c r="G1209"/>
      <c r="H1209"/>
      <c r="I1209"/>
      <c r="J1209"/>
      <c r="K1209"/>
    </row>
    <row r="1210" spans="1:11" ht="15" x14ac:dyDescent="0.25">
      <c r="A1210"/>
      <c r="B1210"/>
      <c r="C1210"/>
      <c r="D1210"/>
      <c r="E1210"/>
      <c r="F1210"/>
      <c r="G1210"/>
      <c r="H1210"/>
      <c r="I1210"/>
      <c r="J1210"/>
      <c r="K1210"/>
    </row>
    <row r="1211" spans="1:11" ht="15" x14ac:dyDescent="0.25">
      <c r="A1211"/>
      <c r="B1211"/>
      <c r="C1211"/>
      <c r="D1211"/>
      <c r="E1211"/>
      <c r="F1211"/>
      <c r="G1211"/>
      <c r="H1211"/>
      <c r="I1211"/>
      <c r="J1211"/>
      <c r="K1211"/>
    </row>
    <row r="1212" spans="1:11" ht="15" x14ac:dyDescent="0.25">
      <c r="A1212"/>
      <c r="B1212"/>
      <c r="C1212"/>
      <c r="D1212"/>
      <c r="E1212"/>
      <c r="F1212"/>
      <c r="G1212"/>
      <c r="H1212"/>
      <c r="I1212"/>
      <c r="J1212"/>
      <c r="K1212"/>
    </row>
    <row r="1213" spans="1:11" ht="15" x14ac:dyDescent="0.25">
      <c r="A1213"/>
      <c r="B1213"/>
      <c r="C1213"/>
      <c r="D1213"/>
      <c r="E1213"/>
      <c r="F1213"/>
      <c r="G1213"/>
      <c r="H1213"/>
      <c r="I1213"/>
      <c r="J1213"/>
      <c r="K1213"/>
    </row>
    <row r="1214" spans="1:11" ht="15" x14ac:dyDescent="0.25">
      <c r="A1214"/>
      <c r="B1214"/>
      <c r="C1214"/>
      <c r="D1214"/>
      <c r="E1214"/>
      <c r="F1214"/>
      <c r="G1214"/>
      <c r="H1214"/>
      <c r="I1214"/>
      <c r="J1214"/>
      <c r="K1214"/>
    </row>
    <row r="1215" spans="1:11" ht="15" x14ac:dyDescent="0.25">
      <c r="A1215"/>
      <c r="B1215"/>
      <c r="C1215"/>
      <c r="D1215"/>
      <c r="E1215"/>
      <c r="F1215"/>
      <c r="G1215"/>
      <c r="H1215"/>
      <c r="I1215"/>
      <c r="J1215"/>
      <c r="K1215"/>
    </row>
    <row r="1216" spans="1:11" ht="15" x14ac:dyDescent="0.25">
      <c r="A1216"/>
      <c r="B1216"/>
      <c r="C1216"/>
      <c r="D1216"/>
      <c r="E1216"/>
      <c r="F1216"/>
      <c r="G1216"/>
      <c r="H1216"/>
      <c r="I1216"/>
      <c r="J1216"/>
      <c r="K1216"/>
    </row>
    <row r="1217" spans="1:11" ht="15" x14ac:dyDescent="0.25">
      <c r="A1217"/>
      <c r="B1217"/>
      <c r="C1217"/>
      <c r="D1217"/>
      <c r="E1217"/>
      <c r="F1217"/>
      <c r="G1217"/>
      <c r="H1217"/>
      <c r="I1217"/>
      <c r="J1217"/>
      <c r="K1217"/>
    </row>
    <row r="1218" spans="1:11" ht="15" x14ac:dyDescent="0.25">
      <c r="A1218"/>
      <c r="B1218"/>
      <c r="C1218"/>
      <c r="D1218"/>
      <c r="E1218"/>
      <c r="F1218"/>
      <c r="G1218"/>
      <c r="H1218"/>
      <c r="I1218"/>
      <c r="J1218"/>
      <c r="K1218"/>
    </row>
    <row r="1219" spans="1:11" ht="15" x14ac:dyDescent="0.25">
      <c r="A1219"/>
      <c r="B1219"/>
      <c r="C1219"/>
      <c r="D1219"/>
      <c r="E1219"/>
      <c r="F1219"/>
      <c r="G1219"/>
      <c r="H1219"/>
      <c r="I1219"/>
      <c r="J1219"/>
      <c r="K1219"/>
    </row>
    <row r="1220" spans="1:11" ht="15" x14ac:dyDescent="0.25">
      <c r="A1220"/>
      <c r="B1220"/>
      <c r="C1220"/>
      <c r="D1220"/>
      <c r="E1220"/>
      <c r="F1220"/>
      <c r="G1220"/>
      <c r="H1220"/>
      <c r="I1220"/>
      <c r="J1220"/>
      <c r="K1220"/>
    </row>
    <row r="1221" spans="1:11" ht="15" x14ac:dyDescent="0.25">
      <c r="A1221"/>
      <c r="B1221"/>
      <c r="C1221"/>
      <c r="D1221"/>
      <c r="E1221"/>
      <c r="F1221"/>
      <c r="G1221"/>
      <c r="H1221"/>
      <c r="I1221"/>
      <c r="J1221"/>
      <c r="K1221"/>
    </row>
    <row r="1222" spans="1:11" ht="15" x14ac:dyDescent="0.25">
      <c r="A1222"/>
      <c r="B1222"/>
      <c r="C1222"/>
      <c r="D1222"/>
      <c r="E1222"/>
      <c r="F1222"/>
      <c r="G1222"/>
      <c r="H1222"/>
      <c r="I1222"/>
      <c r="J1222"/>
      <c r="K1222"/>
    </row>
    <row r="1223" spans="1:11" ht="15" x14ac:dyDescent="0.25">
      <c r="A1223"/>
      <c r="B1223"/>
      <c r="C1223"/>
      <c r="D1223"/>
      <c r="E1223"/>
      <c r="F1223"/>
      <c r="G1223"/>
      <c r="H1223"/>
      <c r="I1223"/>
      <c r="J1223"/>
      <c r="K1223"/>
    </row>
    <row r="1224" spans="1:11" ht="15" x14ac:dyDescent="0.25">
      <c r="A1224"/>
      <c r="B1224"/>
      <c r="C1224"/>
      <c r="D1224"/>
      <c r="E1224"/>
      <c r="F1224"/>
      <c r="G1224"/>
      <c r="H1224"/>
      <c r="I1224"/>
      <c r="J1224"/>
      <c r="K1224"/>
    </row>
    <row r="1225" spans="1:11" ht="15" x14ac:dyDescent="0.25">
      <c r="A1225"/>
      <c r="B1225"/>
      <c r="C1225"/>
      <c r="D1225"/>
      <c r="E1225"/>
      <c r="F1225"/>
      <c r="G1225"/>
      <c r="H1225"/>
      <c r="I1225"/>
      <c r="J1225"/>
      <c r="K1225"/>
    </row>
    <row r="1226" spans="1:11" ht="15" x14ac:dyDescent="0.25">
      <c r="A1226"/>
      <c r="B1226"/>
      <c r="C1226"/>
      <c r="D1226"/>
      <c r="E1226"/>
      <c r="F1226"/>
      <c r="G1226"/>
      <c r="H1226"/>
      <c r="I1226"/>
      <c r="J1226"/>
      <c r="K1226"/>
    </row>
    <row r="1227" spans="1:11" ht="15" x14ac:dyDescent="0.25">
      <c r="A1227"/>
      <c r="B1227"/>
      <c r="C1227"/>
      <c r="D1227"/>
      <c r="E1227"/>
      <c r="F1227"/>
      <c r="G1227"/>
      <c r="H1227"/>
      <c r="I1227"/>
      <c r="J1227"/>
      <c r="K1227"/>
    </row>
    <row r="1228" spans="1:11" ht="15" x14ac:dyDescent="0.25">
      <c r="A1228"/>
      <c r="B1228"/>
      <c r="C1228"/>
      <c r="D1228"/>
      <c r="E1228"/>
      <c r="F1228"/>
      <c r="G1228"/>
      <c r="H1228"/>
      <c r="I1228"/>
      <c r="J1228"/>
      <c r="K1228"/>
    </row>
    <row r="1229" spans="1:11" ht="15" x14ac:dyDescent="0.25">
      <c r="A1229"/>
      <c r="B1229"/>
      <c r="C1229"/>
      <c r="D1229"/>
      <c r="E1229"/>
      <c r="F1229"/>
      <c r="G1229"/>
      <c r="H1229"/>
      <c r="I1229"/>
      <c r="J1229"/>
      <c r="K1229"/>
    </row>
    <row r="1230" spans="1:11" ht="15" x14ac:dyDescent="0.25">
      <c r="A1230"/>
      <c r="B1230"/>
      <c r="C1230"/>
      <c r="D1230"/>
      <c r="E1230"/>
      <c r="F1230"/>
      <c r="G1230"/>
      <c r="H1230"/>
      <c r="I1230"/>
      <c r="J1230"/>
      <c r="K1230"/>
    </row>
    <row r="1231" spans="1:11" ht="15" x14ac:dyDescent="0.25">
      <c r="A1231"/>
      <c r="B1231"/>
      <c r="C1231"/>
      <c r="D1231"/>
      <c r="E1231"/>
      <c r="F1231"/>
      <c r="G1231"/>
      <c r="H1231"/>
      <c r="I1231"/>
      <c r="J1231"/>
      <c r="K1231"/>
    </row>
    <row r="1232" spans="1:11" ht="15" x14ac:dyDescent="0.25">
      <c r="A1232"/>
      <c r="B1232"/>
      <c r="C1232"/>
      <c r="D1232"/>
      <c r="E1232"/>
      <c r="F1232"/>
      <c r="G1232"/>
      <c r="H1232"/>
      <c r="I1232"/>
      <c r="J1232"/>
      <c r="K1232"/>
    </row>
    <row r="1233" spans="1:11" ht="15" x14ac:dyDescent="0.25">
      <c r="A1233"/>
      <c r="B1233"/>
      <c r="C1233"/>
      <c r="D1233"/>
      <c r="E1233"/>
      <c r="F1233"/>
      <c r="G1233"/>
      <c r="H1233"/>
      <c r="I1233"/>
      <c r="J1233"/>
      <c r="K1233"/>
    </row>
    <row r="1234" spans="1:11" ht="15" x14ac:dyDescent="0.25">
      <c r="A1234"/>
      <c r="B1234"/>
      <c r="C1234"/>
      <c r="D1234"/>
      <c r="E1234"/>
      <c r="F1234"/>
      <c r="G1234"/>
      <c r="H1234"/>
      <c r="I1234"/>
      <c r="J1234"/>
      <c r="K1234"/>
    </row>
    <row r="1235" spans="1:11" ht="15" x14ac:dyDescent="0.25">
      <c r="A1235"/>
      <c r="B1235"/>
      <c r="C1235"/>
      <c r="D1235"/>
      <c r="E1235"/>
      <c r="F1235"/>
      <c r="G1235"/>
      <c r="H1235"/>
      <c r="I1235"/>
      <c r="J1235"/>
      <c r="K1235"/>
    </row>
    <row r="1236" spans="1:11" ht="15" x14ac:dyDescent="0.25">
      <c r="A1236"/>
      <c r="B1236"/>
      <c r="C1236"/>
      <c r="D1236"/>
      <c r="E1236"/>
      <c r="F1236"/>
      <c r="G1236"/>
      <c r="H1236"/>
      <c r="I1236"/>
      <c r="J1236"/>
      <c r="K1236"/>
    </row>
    <row r="1237" spans="1:11" ht="15" x14ac:dyDescent="0.25">
      <c r="A1237"/>
      <c r="B1237"/>
      <c r="C1237"/>
      <c r="D1237"/>
      <c r="E1237"/>
      <c r="F1237"/>
      <c r="G1237"/>
      <c r="H1237"/>
      <c r="I1237"/>
      <c r="J1237"/>
      <c r="K1237"/>
    </row>
    <row r="1238" spans="1:11" ht="15" x14ac:dyDescent="0.25">
      <c r="A1238"/>
      <c r="B1238"/>
      <c r="C1238"/>
      <c r="D1238"/>
      <c r="E1238"/>
      <c r="F1238"/>
      <c r="G1238"/>
      <c r="H1238"/>
      <c r="I1238"/>
      <c r="J1238"/>
      <c r="K1238"/>
    </row>
    <row r="1239" spans="1:11" ht="15" x14ac:dyDescent="0.25">
      <c r="A1239"/>
      <c r="B1239"/>
      <c r="C1239"/>
      <c r="D1239"/>
      <c r="E1239"/>
      <c r="F1239"/>
      <c r="G1239"/>
      <c r="H1239"/>
      <c r="I1239"/>
      <c r="J1239"/>
      <c r="K1239"/>
    </row>
    <row r="1240" spans="1:11" ht="15" x14ac:dyDescent="0.25">
      <c r="A1240"/>
      <c r="B1240"/>
      <c r="C1240"/>
      <c r="D1240"/>
      <c r="E1240"/>
      <c r="F1240"/>
      <c r="G1240"/>
      <c r="H1240"/>
      <c r="I1240"/>
      <c r="J1240"/>
      <c r="K1240"/>
    </row>
    <row r="1241" spans="1:11" ht="15" x14ac:dyDescent="0.25">
      <c r="A1241"/>
      <c r="B1241"/>
      <c r="C1241"/>
      <c r="D1241"/>
      <c r="E1241"/>
      <c r="F1241"/>
      <c r="G1241"/>
      <c r="H1241"/>
      <c r="I1241"/>
      <c r="J1241"/>
      <c r="K1241"/>
    </row>
    <row r="1242" spans="1:11" ht="15" x14ac:dyDescent="0.25">
      <c r="A1242"/>
      <c r="B1242"/>
      <c r="C1242"/>
      <c r="D1242"/>
      <c r="E1242"/>
      <c r="F1242"/>
      <c r="G1242"/>
      <c r="H1242"/>
      <c r="I1242"/>
      <c r="J1242"/>
      <c r="K1242"/>
    </row>
    <row r="1243" spans="1:11" ht="15" x14ac:dyDescent="0.25">
      <c r="A1243"/>
      <c r="B1243"/>
      <c r="C1243"/>
      <c r="D1243"/>
      <c r="E1243"/>
      <c r="F1243"/>
      <c r="G1243"/>
      <c r="H1243"/>
      <c r="I1243"/>
      <c r="J1243"/>
      <c r="K1243"/>
    </row>
    <row r="1244" spans="1:11" ht="15" x14ac:dyDescent="0.25">
      <c r="A1244"/>
      <c r="B1244"/>
      <c r="C1244"/>
      <c r="D1244"/>
      <c r="E1244"/>
      <c r="F1244"/>
      <c r="G1244"/>
      <c r="H1244"/>
      <c r="I1244"/>
      <c r="J1244"/>
      <c r="K1244"/>
    </row>
    <row r="1245" spans="1:11" ht="15" x14ac:dyDescent="0.25">
      <c r="A1245"/>
      <c r="B1245"/>
      <c r="C1245"/>
      <c r="D1245"/>
      <c r="E1245"/>
      <c r="F1245"/>
      <c r="G1245"/>
      <c r="H1245"/>
      <c r="I1245"/>
      <c r="J1245"/>
      <c r="K1245"/>
    </row>
    <row r="1246" spans="1:11" ht="15" x14ac:dyDescent="0.25">
      <c r="A1246"/>
      <c r="B1246"/>
      <c r="C1246"/>
      <c r="D1246"/>
      <c r="E1246"/>
      <c r="F1246"/>
      <c r="G1246"/>
      <c r="H1246"/>
      <c r="I1246"/>
      <c r="J1246"/>
      <c r="K1246"/>
    </row>
    <row r="1247" spans="1:11" ht="15" x14ac:dyDescent="0.25">
      <c r="A1247"/>
      <c r="B1247"/>
      <c r="C1247"/>
      <c r="D1247"/>
      <c r="E1247"/>
      <c r="F1247"/>
      <c r="G1247"/>
      <c r="H1247"/>
      <c r="I1247"/>
      <c r="J1247"/>
      <c r="K1247"/>
    </row>
    <row r="1248" spans="1:11" ht="15" x14ac:dyDescent="0.25">
      <c r="A1248"/>
      <c r="B1248"/>
      <c r="C1248"/>
      <c r="D1248"/>
      <c r="E1248"/>
      <c r="F1248"/>
      <c r="G1248"/>
      <c r="H1248"/>
      <c r="I1248"/>
      <c r="J1248"/>
      <c r="K1248"/>
    </row>
    <row r="1249" spans="1:11" ht="15" x14ac:dyDescent="0.25">
      <c r="A1249"/>
      <c r="B1249"/>
      <c r="C1249"/>
      <c r="D1249"/>
      <c r="E1249"/>
      <c r="F1249"/>
      <c r="G1249"/>
      <c r="H1249"/>
      <c r="I1249"/>
      <c r="J1249"/>
      <c r="K1249"/>
    </row>
    <row r="1250" spans="1:11" ht="15" x14ac:dyDescent="0.25">
      <c r="A1250"/>
      <c r="B1250"/>
      <c r="C1250"/>
      <c r="D1250"/>
      <c r="E1250"/>
      <c r="F1250"/>
      <c r="G1250"/>
      <c r="H1250"/>
      <c r="I1250"/>
      <c r="J1250"/>
      <c r="K1250"/>
    </row>
    <row r="1251" spans="1:11" ht="15" x14ac:dyDescent="0.25">
      <c r="A1251"/>
      <c r="B1251"/>
      <c r="C1251"/>
      <c r="D1251"/>
      <c r="E1251"/>
      <c r="F1251"/>
      <c r="G1251"/>
      <c r="H1251"/>
      <c r="I1251"/>
      <c r="J1251"/>
      <c r="K1251"/>
    </row>
    <row r="1252" spans="1:11" ht="15" x14ac:dyDescent="0.25">
      <c r="A1252"/>
      <c r="B1252"/>
      <c r="C1252"/>
      <c r="D1252"/>
      <c r="E1252"/>
      <c r="F1252"/>
      <c r="G1252"/>
      <c r="H1252"/>
      <c r="I1252"/>
      <c r="J1252"/>
      <c r="K1252"/>
    </row>
    <row r="1253" spans="1:11" ht="15" x14ac:dyDescent="0.25">
      <c r="A1253"/>
      <c r="B1253"/>
      <c r="C1253"/>
      <c r="D1253"/>
      <c r="E1253"/>
      <c r="F1253"/>
      <c r="G1253"/>
      <c r="H1253"/>
      <c r="I1253"/>
      <c r="J1253"/>
      <c r="K1253"/>
    </row>
    <row r="1254" spans="1:11" ht="15" x14ac:dyDescent="0.25">
      <c r="A1254"/>
      <c r="B1254"/>
      <c r="C1254"/>
      <c r="D1254"/>
      <c r="E1254"/>
      <c r="F1254"/>
      <c r="G1254"/>
      <c r="H1254"/>
      <c r="I1254"/>
      <c r="J1254"/>
      <c r="K1254"/>
    </row>
    <row r="1255" spans="1:11" ht="15" x14ac:dyDescent="0.25">
      <c r="A1255"/>
      <c r="B1255"/>
      <c r="C1255"/>
      <c r="D1255"/>
      <c r="E1255"/>
      <c r="F1255"/>
      <c r="G1255"/>
      <c r="H1255"/>
      <c r="I1255"/>
      <c r="J1255"/>
      <c r="K1255"/>
    </row>
    <row r="1256" spans="1:11" ht="15" x14ac:dyDescent="0.25">
      <c r="A1256"/>
      <c r="B1256"/>
      <c r="C1256"/>
      <c r="D1256"/>
      <c r="E1256"/>
      <c r="F1256"/>
      <c r="G1256"/>
      <c r="H1256"/>
      <c r="I1256"/>
      <c r="J1256"/>
      <c r="K1256"/>
    </row>
    <row r="1257" spans="1:11" ht="15" x14ac:dyDescent="0.25">
      <c r="A1257"/>
      <c r="B1257"/>
      <c r="C1257"/>
      <c r="D1257"/>
      <c r="E1257"/>
      <c r="F1257"/>
      <c r="G1257"/>
      <c r="H1257"/>
      <c r="I1257"/>
      <c r="J1257"/>
      <c r="K1257"/>
    </row>
    <row r="1258" spans="1:11" ht="15" x14ac:dyDescent="0.25">
      <c r="A1258"/>
      <c r="B1258"/>
      <c r="C1258"/>
      <c r="D1258"/>
      <c r="E1258"/>
      <c r="F1258"/>
      <c r="G1258"/>
      <c r="H1258"/>
      <c r="I1258"/>
      <c r="J1258"/>
      <c r="K1258"/>
    </row>
    <row r="1259" spans="1:11" ht="15" x14ac:dyDescent="0.25">
      <c r="A1259"/>
      <c r="B1259"/>
      <c r="C1259"/>
      <c r="D1259"/>
      <c r="E1259"/>
      <c r="F1259"/>
      <c r="G1259"/>
      <c r="H1259"/>
      <c r="I1259"/>
      <c r="J1259"/>
      <c r="K1259"/>
    </row>
    <row r="1260" spans="1:11" ht="15" x14ac:dyDescent="0.25">
      <c r="A1260"/>
      <c r="B1260"/>
      <c r="C1260"/>
      <c r="D1260"/>
      <c r="E1260"/>
      <c r="F1260"/>
      <c r="G1260"/>
      <c r="H1260"/>
      <c r="I1260"/>
      <c r="J1260"/>
      <c r="K1260"/>
    </row>
    <row r="1261" spans="1:11" ht="15" x14ac:dyDescent="0.25">
      <c r="A1261"/>
      <c r="B1261"/>
      <c r="C1261"/>
      <c r="D1261"/>
      <c r="E1261"/>
      <c r="F1261"/>
      <c r="G1261"/>
      <c r="H1261"/>
      <c r="I1261"/>
      <c r="J1261"/>
      <c r="K1261"/>
    </row>
    <row r="1262" spans="1:11" ht="15" x14ac:dyDescent="0.25">
      <c r="A1262"/>
      <c r="B1262"/>
      <c r="C1262"/>
      <c r="D1262"/>
      <c r="E1262"/>
      <c r="F1262"/>
      <c r="G1262"/>
      <c r="H1262"/>
      <c r="I1262"/>
      <c r="J1262"/>
      <c r="K1262"/>
    </row>
    <row r="1263" spans="1:11" ht="15" x14ac:dyDescent="0.25">
      <c r="A1263"/>
      <c r="B1263"/>
      <c r="C1263"/>
      <c r="D1263"/>
      <c r="E1263"/>
      <c r="F1263"/>
      <c r="G1263"/>
      <c r="H1263"/>
      <c r="I1263"/>
      <c r="J1263"/>
      <c r="K1263"/>
    </row>
    <row r="1264" spans="1:11" ht="15" x14ac:dyDescent="0.25">
      <c r="A1264"/>
      <c r="B1264"/>
      <c r="C1264"/>
      <c r="D1264"/>
      <c r="E1264"/>
      <c r="F1264"/>
      <c r="G1264"/>
      <c r="H1264"/>
      <c r="I1264"/>
      <c r="J1264"/>
      <c r="K1264"/>
    </row>
    <row r="1265" spans="1:11" ht="15" x14ac:dyDescent="0.25">
      <c r="A1265"/>
      <c r="B1265"/>
      <c r="C1265"/>
      <c r="D1265"/>
      <c r="E1265"/>
      <c r="F1265"/>
      <c r="G1265"/>
      <c r="H1265"/>
      <c r="I1265"/>
      <c r="J1265"/>
      <c r="K1265"/>
    </row>
    <row r="1266" spans="1:11" ht="15" x14ac:dyDescent="0.25">
      <c r="A1266"/>
      <c r="B1266"/>
      <c r="C1266"/>
      <c r="D1266"/>
      <c r="E1266"/>
      <c r="F1266"/>
      <c r="G1266"/>
      <c r="H1266"/>
      <c r="I1266"/>
      <c r="J1266"/>
      <c r="K1266"/>
    </row>
    <row r="1267" spans="1:11" ht="15" x14ac:dyDescent="0.25">
      <c r="A1267"/>
      <c r="B1267"/>
      <c r="C1267"/>
      <c r="D1267"/>
      <c r="E1267"/>
      <c r="F1267"/>
      <c r="G1267"/>
      <c r="H1267"/>
      <c r="I1267"/>
      <c r="J1267"/>
      <c r="K1267"/>
    </row>
    <row r="1268" spans="1:11" ht="15" x14ac:dyDescent="0.25">
      <c r="A1268"/>
      <c r="B1268"/>
      <c r="C1268"/>
      <c r="D1268"/>
      <c r="E1268"/>
      <c r="F1268"/>
      <c r="G1268"/>
      <c r="H1268"/>
      <c r="I1268"/>
      <c r="J1268"/>
      <c r="K1268"/>
    </row>
    <row r="1269" spans="1:11" ht="15" x14ac:dyDescent="0.25">
      <c r="A1269"/>
      <c r="B1269"/>
      <c r="C1269"/>
      <c r="D1269"/>
      <c r="E1269"/>
      <c r="F1269"/>
      <c r="G1269"/>
      <c r="H1269"/>
      <c r="I1269"/>
      <c r="J1269"/>
      <c r="K1269"/>
    </row>
    <row r="1270" spans="1:11" ht="15" x14ac:dyDescent="0.25">
      <c r="A1270"/>
      <c r="B1270"/>
      <c r="C1270"/>
      <c r="D1270"/>
      <c r="E1270"/>
      <c r="F1270"/>
      <c r="G1270"/>
      <c r="H1270"/>
      <c r="I1270"/>
      <c r="J1270"/>
      <c r="K1270"/>
    </row>
    <row r="1271" spans="1:11" ht="15" x14ac:dyDescent="0.25">
      <c r="A1271"/>
      <c r="B1271"/>
      <c r="C1271"/>
      <c r="D1271"/>
      <c r="E1271"/>
      <c r="F1271"/>
      <c r="G1271"/>
      <c r="H1271"/>
      <c r="I1271"/>
      <c r="J1271"/>
      <c r="K1271"/>
    </row>
    <row r="1272" spans="1:11" ht="15" x14ac:dyDescent="0.25">
      <c r="A1272"/>
      <c r="B1272"/>
      <c r="C1272"/>
      <c r="D1272"/>
      <c r="E1272"/>
      <c r="F1272"/>
      <c r="G1272"/>
      <c r="H1272"/>
      <c r="I1272"/>
      <c r="J1272"/>
      <c r="K1272"/>
    </row>
    <row r="1273" spans="1:11" ht="15" x14ac:dyDescent="0.25">
      <c r="A1273"/>
      <c r="B1273"/>
      <c r="C1273"/>
      <c r="D1273"/>
      <c r="E1273"/>
      <c r="F1273"/>
      <c r="G1273"/>
      <c r="H1273"/>
      <c r="I1273"/>
      <c r="J1273"/>
      <c r="K1273"/>
    </row>
    <row r="1274" spans="1:11" ht="15" x14ac:dyDescent="0.25">
      <c r="A1274"/>
      <c r="B1274"/>
      <c r="C1274"/>
      <c r="D1274"/>
      <c r="E1274"/>
      <c r="F1274"/>
      <c r="G1274"/>
      <c r="H1274"/>
      <c r="I1274"/>
      <c r="J1274"/>
      <c r="K1274"/>
    </row>
    <row r="1275" spans="1:11" ht="15" x14ac:dyDescent="0.25">
      <c r="A1275"/>
      <c r="B1275"/>
      <c r="C1275"/>
      <c r="D1275"/>
      <c r="E1275"/>
      <c r="F1275"/>
      <c r="G1275"/>
      <c r="H1275"/>
      <c r="I1275"/>
      <c r="J1275"/>
      <c r="K1275"/>
    </row>
    <row r="1276" spans="1:11" ht="15" x14ac:dyDescent="0.25">
      <c r="A1276"/>
      <c r="B1276"/>
      <c r="C1276"/>
      <c r="D1276"/>
      <c r="E1276"/>
      <c r="F1276"/>
      <c r="G1276"/>
      <c r="H1276"/>
      <c r="I1276"/>
      <c r="J1276"/>
      <c r="K1276"/>
    </row>
    <row r="1277" spans="1:11" ht="15" x14ac:dyDescent="0.25">
      <c r="A1277"/>
      <c r="B1277"/>
      <c r="C1277"/>
      <c r="D1277"/>
      <c r="E1277"/>
      <c r="F1277"/>
      <c r="G1277"/>
      <c r="H1277"/>
      <c r="I1277"/>
      <c r="J1277"/>
      <c r="K1277"/>
    </row>
    <row r="1278" spans="1:11" ht="15" x14ac:dyDescent="0.25">
      <c r="A1278"/>
      <c r="B1278"/>
      <c r="C1278"/>
      <c r="D1278"/>
      <c r="E1278"/>
      <c r="F1278"/>
      <c r="G1278"/>
      <c r="H1278"/>
      <c r="I1278"/>
      <c r="J1278"/>
      <c r="K1278"/>
    </row>
    <row r="1279" spans="1:11" ht="15" x14ac:dyDescent="0.25">
      <c r="A1279"/>
      <c r="B1279"/>
      <c r="C1279"/>
      <c r="D1279"/>
      <c r="E1279"/>
      <c r="F1279"/>
      <c r="G1279"/>
      <c r="H1279"/>
      <c r="I1279"/>
      <c r="J1279"/>
      <c r="K1279"/>
    </row>
    <row r="1280" spans="1:11" ht="15" x14ac:dyDescent="0.25">
      <c r="A1280"/>
      <c r="B1280"/>
      <c r="C1280"/>
      <c r="D1280"/>
      <c r="E1280"/>
      <c r="F1280"/>
      <c r="G1280"/>
      <c r="H1280"/>
      <c r="I1280"/>
      <c r="J1280"/>
      <c r="K1280"/>
    </row>
    <row r="1281" spans="1:11" ht="15" x14ac:dyDescent="0.25">
      <c r="A1281"/>
      <c r="B1281"/>
      <c r="C1281"/>
      <c r="D1281"/>
      <c r="E1281"/>
      <c r="F1281"/>
      <c r="G1281"/>
      <c r="H1281"/>
      <c r="I1281"/>
      <c r="J1281"/>
      <c r="K1281"/>
    </row>
    <row r="1282" spans="1:11" ht="15" x14ac:dyDescent="0.25">
      <c r="A1282"/>
      <c r="B1282"/>
      <c r="C1282"/>
      <c r="D1282"/>
      <c r="E1282"/>
      <c r="F1282"/>
      <c r="G1282"/>
      <c r="H1282"/>
      <c r="I1282"/>
      <c r="J1282"/>
      <c r="K1282"/>
    </row>
    <row r="1283" spans="1:11" ht="15" x14ac:dyDescent="0.25">
      <c r="A1283"/>
      <c r="B1283"/>
      <c r="C1283"/>
      <c r="D1283"/>
      <c r="E1283"/>
      <c r="F1283"/>
      <c r="G1283"/>
      <c r="H1283"/>
      <c r="I1283"/>
      <c r="J1283"/>
      <c r="K1283"/>
    </row>
    <row r="1284" spans="1:11" ht="15" x14ac:dyDescent="0.25">
      <c r="A1284"/>
      <c r="B1284"/>
      <c r="C1284"/>
      <c r="D1284"/>
      <c r="E1284"/>
      <c r="F1284"/>
      <c r="G1284"/>
      <c r="H1284"/>
      <c r="I1284"/>
      <c r="J1284"/>
      <c r="K1284"/>
    </row>
    <row r="1285" spans="1:11" ht="15" x14ac:dyDescent="0.25">
      <c r="A1285"/>
      <c r="B1285"/>
      <c r="C1285"/>
      <c r="D1285"/>
      <c r="E1285"/>
      <c r="F1285"/>
      <c r="G1285"/>
      <c r="H1285"/>
      <c r="I1285"/>
      <c r="J1285"/>
      <c r="K1285"/>
    </row>
    <row r="1286" spans="1:11" ht="15" x14ac:dyDescent="0.25">
      <c r="A1286"/>
      <c r="B1286"/>
      <c r="C1286"/>
      <c r="D1286"/>
      <c r="E1286"/>
      <c r="F1286"/>
      <c r="G1286"/>
      <c r="H1286"/>
      <c r="I1286"/>
      <c r="J1286"/>
      <c r="K1286"/>
    </row>
    <row r="1287" spans="1:11" ht="15" x14ac:dyDescent="0.25">
      <c r="A1287"/>
      <c r="B1287"/>
      <c r="C1287"/>
      <c r="D1287"/>
      <c r="E1287"/>
      <c r="F1287"/>
      <c r="G1287"/>
      <c r="H1287"/>
      <c r="I1287"/>
      <c r="J1287"/>
      <c r="K1287"/>
    </row>
    <row r="1288" spans="1:11" ht="15" x14ac:dyDescent="0.25">
      <c r="A1288"/>
      <c r="B1288"/>
      <c r="C1288"/>
      <c r="D1288"/>
      <c r="E1288"/>
      <c r="F1288"/>
      <c r="G1288"/>
      <c r="H1288"/>
      <c r="I1288"/>
      <c r="J1288"/>
      <c r="K1288"/>
    </row>
    <row r="1289" spans="1:11" ht="15" x14ac:dyDescent="0.25">
      <c r="A1289"/>
      <c r="B1289"/>
      <c r="C1289"/>
      <c r="D1289"/>
      <c r="E1289"/>
      <c r="F1289"/>
      <c r="G1289"/>
      <c r="H1289"/>
      <c r="I1289"/>
      <c r="J1289"/>
      <c r="K1289"/>
    </row>
    <row r="1290" spans="1:11" ht="15" x14ac:dyDescent="0.25">
      <c r="A1290"/>
      <c r="B1290"/>
      <c r="C1290"/>
      <c r="D1290"/>
      <c r="E1290"/>
      <c r="F1290"/>
      <c r="G1290"/>
      <c r="H1290"/>
      <c r="I1290"/>
      <c r="J1290"/>
      <c r="K1290"/>
    </row>
    <row r="1291" spans="1:11" ht="15" x14ac:dyDescent="0.25">
      <c r="A1291"/>
      <c r="B1291"/>
      <c r="C1291"/>
      <c r="D1291"/>
      <c r="E1291"/>
      <c r="F1291"/>
      <c r="G1291"/>
      <c r="H1291"/>
      <c r="I1291"/>
      <c r="J1291"/>
      <c r="K1291"/>
    </row>
    <row r="1292" spans="1:11" ht="15" x14ac:dyDescent="0.25">
      <c r="A1292"/>
      <c r="B1292"/>
      <c r="C1292"/>
      <c r="D1292"/>
      <c r="E1292"/>
      <c r="F1292"/>
      <c r="G1292"/>
      <c r="H1292"/>
      <c r="I1292"/>
      <c r="J1292"/>
      <c r="K1292"/>
    </row>
    <row r="1293" spans="1:11" ht="15" x14ac:dyDescent="0.25">
      <c r="A1293"/>
      <c r="B1293"/>
      <c r="C1293"/>
      <c r="D1293"/>
      <c r="E1293"/>
      <c r="F1293"/>
      <c r="G1293"/>
      <c r="H1293"/>
      <c r="I1293"/>
      <c r="J1293"/>
      <c r="K1293"/>
    </row>
    <row r="1294" spans="1:11" ht="15" x14ac:dyDescent="0.25">
      <c r="A1294"/>
      <c r="B1294"/>
      <c r="C1294"/>
      <c r="D1294"/>
      <c r="E1294"/>
      <c r="F1294"/>
      <c r="G1294"/>
      <c r="H1294"/>
      <c r="I1294"/>
      <c r="J1294"/>
      <c r="K1294"/>
    </row>
    <row r="1295" spans="1:11" ht="15" x14ac:dyDescent="0.25">
      <c r="A1295"/>
      <c r="B1295"/>
      <c r="C1295"/>
      <c r="D1295"/>
      <c r="E1295"/>
      <c r="F1295"/>
      <c r="G1295"/>
      <c r="H1295"/>
      <c r="I1295"/>
      <c r="J1295"/>
      <c r="K1295"/>
    </row>
    <row r="1296" spans="1:11" ht="15" x14ac:dyDescent="0.25">
      <c r="A1296"/>
      <c r="B1296"/>
      <c r="C1296"/>
      <c r="D1296"/>
      <c r="E1296"/>
      <c r="F1296"/>
      <c r="G1296"/>
      <c r="H1296"/>
      <c r="I1296"/>
      <c r="J1296"/>
      <c r="K1296"/>
    </row>
    <row r="1297" spans="1:11" ht="15" x14ac:dyDescent="0.25">
      <c r="A1297"/>
      <c r="B1297"/>
      <c r="C1297"/>
      <c r="D1297"/>
      <c r="E1297"/>
      <c r="F1297"/>
      <c r="G1297"/>
      <c r="H1297"/>
      <c r="I1297"/>
      <c r="J1297"/>
      <c r="K1297"/>
    </row>
    <row r="1298" spans="1:11" ht="15" x14ac:dyDescent="0.25">
      <c r="A1298"/>
      <c r="B1298"/>
      <c r="C1298"/>
      <c r="D1298"/>
      <c r="E1298"/>
      <c r="F1298"/>
      <c r="G1298"/>
      <c r="H1298"/>
      <c r="I1298"/>
      <c r="J1298"/>
      <c r="K1298"/>
    </row>
    <row r="1299" spans="1:11" ht="15" x14ac:dyDescent="0.25">
      <c r="A1299"/>
      <c r="B1299"/>
      <c r="C1299"/>
      <c r="D1299"/>
      <c r="E1299"/>
      <c r="F1299"/>
      <c r="G1299"/>
      <c r="H1299"/>
      <c r="I1299"/>
      <c r="J1299"/>
      <c r="K1299"/>
    </row>
    <row r="1300" spans="1:11" ht="15" x14ac:dyDescent="0.25">
      <c r="A1300"/>
      <c r="B1300"/>
      <c r="C1300"/>
      <c r="D1300"/>
      <c r="E1300"/>
      <c r="F1300"/>
      <c r="G1300"/>
      <c r="H1300"/>
      <c r="I1300"/>
      <c r="J1300"/>
      <c r="K1300"/>
    </row>
    <row r="1301" spans="1:11" ht="15" x14ac:dyDescent="0.25">
      <c r="A1301"/>
      <c r="B1301"/>
      <c r="C1301"/>
      <c r="D1301"/>
      <c r="E1301"/>
      <c r="F1301"/>
      <c r="G1301"/>
      <c r="H1301"/>
      <c r="I1301"/>
      <c r="J1301"/>
      <c r="K1301"/>
    </row>
    <row r="1302" spans="1:11" ht="15" x14ac:dyDescent="0.25">
      <c r="A1302"/>
      <c r="B1302"/>
      <c r="C1302"/>
      <c r="D1302"/>
      <c r="E1302"/>
      <c r="F1302"/>
      <c r="G1302"/>
      <c r="H1302"/>
      <c r="I1302"/>
      <c r="J1302"/>
      <c r="K1302"/>
    </row>
    <row r="1303" spans="1:11" ht="15" x14ac:dyDescent="0.25">
      <c r="A1303"/>
      <c r="B1303"/>
      <c r="C1303"/>
      <c r="D1303"/>
      <c r="E1303"/>
      <c r="F1303"/>
      <c r="G1303"/>
      <c r="H1303"/>
      <c r="I1303"/>
      <c r="J1303"/>
      <c r="K1303"/>
    </row>
    <row r="1304" spans="1:11" ht="15" x14ac:dyDescent="0.25">
      <c r="A1304"/>
      <c r="B1304"/>
      <c r="C1304"/>
      <c r="D1304"/>
      <c r="E1304"/>
      <c r="F1304"/>
      <c r="G1304"/>
      <c r="H1304"/>
      <c r="I1304"/>
      <c r="J1304"/>
      <c r="K1304"/>
    </row>
    <row r="1305" spans="1:11" ht="15" x14ac:dyDescent="0.25">
      <c r="A1305"/>
      <c r="B1305"/>
      <c r="C1305"/>
      <c r="D1305"/>
      <c r="E1305"/>
      <c r="F1305"/>
      <c r="G1305"/>
      <c r="H1305"/>
      <c r="I1305"/>
      <c r="J1305"/>
      <c r="K1305"/>
    </row>
    <row r="1306" spans="1:11" ht="15" x14ac:dyDescent="0.25">
      <c r="A1306"/>
      <c r="B1306"/>
      <c r="C1306"/>
      <c r="D1306"/>
      <c r="E1306"/>
      <c r="F1306"/>
      <c r="G1306"/>
      <c r="H1306"/>
      <c r="I1306"/>
      <c r="J1306"/>
      <c r="K1306"/>
    </row>
    <row r="1307" spans="1:11" ht="15" x14ac:dyDescent="0.25">
      <c r="A1307"/>
      <c r="B1307"/>
      <c r="C1307"/>
      <c r="D1307"/>
      <c r="E1307"/>
      <c r="F1307"/>
      <c r="G1307"/>
      <c r="H1307"/>
      <c r="I1307"/>
      <c r="J1307"/>
      <c r="K1307"/>
    </row>
    <row r="1308" spans="1:11" ht="15" x14ac:dyDescent="0.25">
      <c r="A1308"/>
      <c r="B1308"/>
      <c r="C1308"/>
      <c r="D1308"/>
      <c r="E1308"/>
      <c r="F1308"/>
      <c r="G1308"/>
      <c r="H1308"/>
      <c r="I1308"/>
      <c r="J1308"/>
      <c r="K1308"/>
    </row>
    <row r="1309" spans="1:11" ht="15" x14ac:dyDescent="0.25">
      <c r="A1309"/>
      <c r="B1309"/>
      <c r="C1309"/>
      <c r="D1309"/>
      <c r="E1309"/>
      <c r="F1309"/>
      <c r="G1309"/>
      <c r="H1309"/>
      <c r="I1309"/>
      <c r="J1309"/>
      <c r="K1309"/>
    </row>
    <row r="1310" spans="1:11" ht="15" x14ac:dyDescent="0.25">
      <c r="A1310"/>
      <c r="B1310"/>
      <c r="C1310"/>
      <c r="D1310"/>
      <c r="E1310"/>
      <c r="F1310"/>
      <c r="G1310"/>
      <c r="H1310"/>
      <c r="I1310"/>
      <c r="J1310"/>
      <c r="K1310"/>
    </row>
    <row r="1311" spans="1:11" ht="15" x14ac:dyDescent="0.25">
      <c r="A1311"/>
      <c r="B1311"/>
      <c r="C1311"/>
      <c r="D1311"/>
      <c r="E1311"/>
      <c r="F1311"/>
      <c r="G1311"/>
      <c r="H1311"/>
      <c r="I1311"/>
      <c r="J1311"/>
      <c r="K1311"/>
    </row>
    <row r="1312" spans="1:11" ht="15" x14ac:dyDescent="0.25">
      <c r="A1312"/>
      <c r="B1312"/>
      <c r="C1312"/>
      <c r="D1312"/>
      <c r="E1312"/>
      <c r="F1312"/>
      <c r="G1312"/>
      <c r="H1312"/>
      <c r="I1312"/>
      <c r="J1312"/>
      <c r="K1312"/>
    </row>
    <row r="1313" spans="1:11" ht="15" x14ac:dyDescent="0.25">
      <c r="A1313"/>
      <c r="B1313"/>
      <c r="C1313"/>
      <c r="D1313"/>
      <c r="E1313"/>
      <c r="F1313"/>
      <c r="G1313"/>
      <c r="H1313"/>
      <c r="I1313"/>
      <c r="J1313"/>
      <c r="K1313"/>
    </row>
    <row r="1314" spans="1:11" ht="15" x14ac:dyDescent="0.25">
      <c r="A1314"/>
      <c r="B1314"/>
      <c r="C1314"/>
      <c r="D1314"/>
      <c r="E1314"/>
      <c r="F1314"/>
      <c r="G1314"/>
      <c r="H1314"/>
      <c r="I1314"/>
      <c r="J1314"/>
      <c r="K1314"/>
    </row>
    <row r="1315" spans="1:11" ht="15" x14ac:dyDescent="0.25">
      <c r="A1315"/>
      <c r="B1315"/>
      <c r="C1315"/>
      <c r="D1315"/>
      <c r="E1315"/>
      <c r="F1315"/>
      <c r="G1315"/>
      <c r="H1315"/>
      <c r="I1315"/>
      <c r="J1315"/>
      <c r="K1315"/>
    </row>
    <row r="1316" spans="1:11" ht="15" x14ac:dyDescent="0.25">
      <c r="A1316"/>
      <c r="B1316"/>
      <c r="C1316"/>
      <c r="D1316"/>
      <c r="E1316"/>
      <c r="F1316"/>
      <c r="G1316"/>
      <c r="H1316"/>
      <c r="I1316"/>
      <c r="J1316"/>
      <c r="K1316"/>
    </row>
    <row r="1317" spans="1:11" ht="15" x14ac:dyDescent="0.25">
      <c r="A1317"/>
      <c r="B1317"/>
      <c r="C1317"/>
      <c r="D1317"/>
      <c r="E1317"/>
      <c r="F1317"/>
      <c r="G1317"/>
      <c r="H1317"/>
      <c r="I1317"/>
      <c r="J1317"/>
      <c r="K1317"/>
    </row>
    <row r="1318" spans="1:11" ht="15" x14ac:dyDescent="0.25">
      <c r="A1318"/>
      <c r="B1318"/>
      <c r="C1318"/>
      <c r="D1318"/>
      <c r="E1318"/>
      <c r="F1318"/>
      <c r="G1318"/>
      <c r="H1318"/>
      <c r="I1318"/>
      <c r="J1318"/>
      <c r="K1318"/>
    </row>
    <row r="1319" spans="1:11" ht="15" x14ac:dyDescent="0.25">
      <c r="A1319"/>
      <c r="B1319"/>
      <c r="C1319"/>
      <c r="D1319"/>
      <c r="E1319"/>
      <c r="F1319"/>
      <c r="G1319"/>
      <c r="H1319"/>
      <c r="I1319"/>
      <c r="J1319"/>
      <c r="K1319"/>
    </row>
    <row r="1320" spans="1:11" ht="15" x14ac:dyDescent="0.25">
      <c r="A1320"/>
      <c r="B1320"/>
      <c r="C1320"/>
      <c r="D1320"/>
      <c r="E1320"/>
      <c r="F1320"/>
      <c r="G1320"/>
      <c r="H1320"/>
      <c r="I1320"/>
      <c r="J1320"/>
      <c r="K1320"/>
    </row>
    <row r="1321" spans="1:11" ht="15" x14ac:dyDescent="0.25">
      <c r="A1321"/>
      <c r="B1321"/>
      <c r="C1321"/>
      <c r="D1321"/>
      <c r="E1321"/>
      <c r="F1321"/>
      <c r="G1321"/>
      <c r="H1321"/>
      <c r="I1321"/>
      <c r="J1321"/>
      <c r="K1321"/>
    </row>
    <row r="1322" spans="1:11" ht="15" x14ac:dyDescent="0.25">
      <c r="A1322"/>
      <c r="B1322"/>
      <c r="C1322"/>
      <c r="D1322"/>
      <c r="E1322"/>
      <c r="F1322"/>
      <c r="G1322"/>
      <c r="H1322"/>
      <c r="I1322"/>
      <c r="J1322"/>
      <c r="K1322"/>
    </row>
    <row r="1323" spans="1:11" ht="15" x14ac:dyDescent="0.25">
      <c r="A1323"/>
      <c r="B1323"/>
      <c r="C1323"/>
      <c r="D1323"/>
      <c r="E1323"/>
      <c r="F1323"/>
      <c r="G1323"/>
      <c r="H1323"/>
      <c r="I1323"/>
      <c r="J1323"/>
      <c r="K1323"/>
    </row>
    <row r="1324" spans="1:11" ht="15" x14ac:dyDescent="0.25">
      <c r="A1324"/>
      <c r="B1324"/>
      <c r="C1324"/>
      <c r="D1324"/>
      <c r="E1324"/>
      <c r="F1324"/>
      <c r="G1324"/>
      <c r="H1324"/>
      <c r="I1324"/>
      <c r="J1324"/>
      <c r="K1324"/>
    </row>
    <row r="1325" spans="1:11" ht="15" x14ac:dyDescent="0.25">
      <c r="A1325"/>
      <c r="B1325"/>
      <c r="C1325"/>
      <c r="D1325"/>
      <c r="E1325"/>
      <c r="F1325"/>
      <c r="G1325"/>
      <c r="H1325"/>
      <c r="I1325"/>
      <c r="J1325"/>
      <c r="K1325"/>
    </row>
    <row r="1326" spans="1:11" ht="15" x14ac:dyDescent="0.25">
      <c r="A1326"/>
      <c r="B1326"/>
      <c r="C1326"/>
      <c r="D1326"/>
      <c r="E1326"/>
      <c r="F1326"/>
      <c r="G1326"/>
      <c r="H1326"/>
      <c r="I1326"/>
      <c r="J1326"/>
      <c r="K1326"/>
    </row>
    <row r="1327" spans="1:11" ht="15" x14ac:dyDescent="0.25">
      <c r="A1327"/>
      <c r="B1327"/>
      <c r="C1327"/>
      <c r="D1327"/>
      <c r="E1327"/>
      <c r="F1327"/>
      <c r="G1327"/>
      <c r="H1327"/>
      <c r="I1327"/>
      <c r="J1327"/>
      <c r="K1327"/>
    </row>
    <row r="1328" spans="1:11" ht="15" x14ac:dyDescent="0.25">
      <c r="A1328"/>
      <c r="B1328"/>
      <c r="C1328"/>
      <c r="D1328"/>
      <c r="E1328"/>
      <c r="F1328"/>
      <c r="G1328"/>
      <c r="H1328"/>
      <c r="I1328"/>
      <c r="J1328"/>
      <c r="K1328"/>
    </row>
    <row r="1329" spans="1:11" ht="15" x14ac:dyDescent="0.25">
      <c r="A1329"/>
      <c r="B1329"/>
      <c r="C1329"/>
      <c r="D1329"/>
      <c r="E1329"/>
      <c r="F1329"/>
      <c r="G1329"/>
      <c r="H1329"/>
      <c r="I1329"/>
      <c r="J1329"/>
      <c r="K1329"/>
    </row>
    <row r="1330" spans="1:11" ht="15" x14ac:dyDescent="0.25">
      <c r="A1330"/>
      <c r="B1330"/>
      <c r="C1330"/>
      <c r="D1330"/>
      <c r="E1330"/>
      <c r="F1330"/>
      <c r="G1330"/>
      <c r="H1330"/>
      <c r="I1330"/>
      <c r="J1330"/>
      <c r="K1330"/>
    </row>
    <row r="1331" spans="1:11" ht="15" x14ac:dyDescent="0.25">
      <c r="A1331"/>
      <c r="B1331"/>
      <c r="C1331"/>
      <c r="D1331"/>
      <c r="E1331"/>
      <c r="F1331"/>
      <c r="G1331"/>
      <c r="H1331"/>
      <c r="I1331"/>
      <c r="J1331"/>
      <c r="K1331"/>
    </row>
    <row r="1332" spans="1:11" ht="15" x14ac:dyDescent="0.25">
      <c r="A1332"/>
      <c r="B1332"/>
      <c r="C1332"/>
      <c r="D1332"/>
      <c r="E1332"/>
      <c r="F1332"/>
      <c r="G1332"/>
      <c r="H1332"/>
      <c r="I1332"/>
      <c r="J1332"/>
      <c r="K1332"/>
    </row>
    <row r="1333" spans="1:11" ht="15" x14ac:dyDescent="0.25">
      <c r="A1333"/>
      <c r="B1333"/>
      <c r="C1333"/>
      <c r="D1333"/>
      <c r="E1333"/>
      <c r="F1333"/>
      <c r="G1333"/>
      <c r="H1333"/>
      <c r="I1333"/>
      <c r="J1333"/>
      <c r="K1333"/>
    </row>
    <row r="1334" spans="1:11" ht="15" x14ac:dyDescent="0.25">
      <c r="A1334"/>
      <c r="B1334"/>
      <c r="C1334"/>
      <c r="D1334"/>
      <c r="E1334"/>
      <c r="F1334"/>
      <c r="G1334"/>
      <c r="H1334"/>
      <c r="I1334"/>
      <c r="J1334"/>
      <c r="K1334"/>
    </row>
    <row r="1335" spans="1:11" ht="15" x14ac:dyDescent="0.25">
      <c r="A1335"/>
      <c r="B1335"/>
      <c r="C1335"/>
      <c r="D1335"/>
      <c r="E1335"/>
      <c r="F1335"/>
      <c r="G1335"/>
      <c r="H1335"/>
      <c r="I1335"/>
      <c r="J1335"/>
      <c r="K1335"/>
    </row>
    <row r="1336" spans="1:11" ht="15" x14ac:dyDescent="0.25">
      <c r="A1336"/>
      <c r="B1336"/>
      <c r="C1336"/>
      <c r="D1336"/>
      <c r="E1336"/>
      <c r="F1336"/>
      <c r="G1336"/>
      <c r="H1336"/>
      <c r="I1336"/>
      <c r="J1336"/>
      <c r="K1336"/>
    </row>
    <row r="1337" spans="1:11" ht="15" x14ac:dyDescent="0.25">
      <c r="A1337"/>
      <c r="B1337"/>
      <c r="C1337"/>
      <c r="D1337"/>
      <c r="E1337"/>
      <c r="F1337"/>
      <c r="G1337"/>
      <c r="H1337"/>
      <c r="I1337"/>
      <c r="J1337"/>
      <c r="K1337"/>
    </row>
    <row r="1338" spans="1:11" ht="15" x14ac:dyDescent="0.25">
      <c r="A1338"/>
      <c r="B1338"/>
      <c r="C1338"/>
      <c r="D1338"/>
      <c r="E1338"/>
      <c r="F1338"/>
      <c r="G1338"/>
      <c r="H1338"/>
      <c r="I1338"/>
      <c r="J1338"/>
      <c r="K1338"/>
    </row>
    <row r="1339" spans="1:11" ht="15" x14ac:dyDescent="0.25">
      <c r="A1339"/>
      <c r="B1339"/>
      <c r="C1339"/>
      <c r="D1339"/>
      <c r="E1339"/>
      <c r="F1339"/>
      <c r="G1339"/>
      <c r="H1339"/>
      <c r="I1339"/>
      <c r="J1339"/>
      <c r="K1339"/>
    </row>
    <row r="1340" spans="1:11" ht="15" x14ac:dyDescent="0.25">
      <c r="A1340"/>
      <c r="B1340"/>
      <c r="C1340"/>
      <c r="D1340"/>
      <c r="E1340"/>
      <c r="F1340"/>
      <c r="G1340"/>
      <c r="H1340"/>
      <c r="I1340"/>
      <c r="J1340"/>
      <c r="K1340"/>
    </row>
    <row r="1341" spans="1:11" ht="15" x14ac:dyDescent="0.25">
      <c r="A1341"/>
      <c r="B1341"/>
      <c r="C1341"/>
      <c r="D1341"/>
      <c r="E1341"/>
      <c r="F1341"/>
      <c r="G1341"/>
      <c r="H1341"/>
      <c r="I1341"/>
      <c r="J1341"/>
      <c r="K1341"/>
    </row>
    <row r="1342" spans="1:11" ht="15" x14ac:dyDescent="0.25">
      <c r="A1342"/>
      <c r="B1342"/>
      <c r="C1342"/>
      <c r="D1342"/>
      <c r="E1342"/>
      <c r="F1342"/>
      <c r="G1342"/>
      <c r="H1342"/>
      <c r="I1342"/>
      <c r="J1342"/>
      <c r="K1342"/>
    </row>
    <row r="1343" spans="1:11" ht="15" x14ac:dyDescent="0.25">
      <c r="A1343"/>
      <c r="B1343"/>
      <c r="C1343"/>
      <c r="D1343"/>
      <c r="E1343"/>
      <c r="F1343"/>
      <c r="G1343"/>
      <c r="H1343"/>
      <c r="I1343"/>
      <c r="J1343"/>
      <c r="K1343"/>
    </row>
    <row r="1344" spans="1:11" ht="15" x14ac:dyDescent="0.25">
      <c r="A1344"/>
      <c r="B1344"/>
      <c r="C1344"/>
      <c r="D1344"/>
      <c r="E1344"/>
      <c r="F1344"/>
      <c r="G1344"/>
      <c r="H1344"/>
      <c r="I1344"/>
      <c r="J1344"/>
      <c r="K1344"/>
    </row>
    <row r="1345" spans="1:11" ht="15" x14ac:dyDescent="0.25">
      <c r="A1345"/>
      <c r="B1345"/>
      <c r="C1345"/>
      <c r="D1345"/>
      <c r="E1345"/>
      <c r="F1345"/>
      <c r="G1345"/>
      <c r="H1345"/>
      <c r="I1345"/>
      <c r="J1345"/>
      <c r="K1345"/>
    </row>
    <row r="1346" spans="1:11" ht="15" x14ac:dyDescent="0.25">
      <c r="A1346"/>
      <c r="B1346"/>
      <c r="C1346"/>
      <c r="D1346"/>
      <c r="E1346"/>
      <c r="F1346"/>
      <c r="G1346"/>
      <c r="H1346"/>
      <c r="I1346"/>
      <c r="J1346"/>
      <c r="K1346"/>
    </row>
    <row r="1347" spans="1:11" ht="15" x14ac:dyDescent="0.25">
      <c r="A1347"/>
      <c r="B1347"/>
      <c r="C1347"/>
      <c r="D1347"/>
      <c r="E1347"/>
      <c r="F1347"/>
      <c r="G1347"/>
      <c r="H1347"/>
      <c r="I1347"/>
      <c r="J1347"/>
      <c r="K1347"/>
    </row>
    <row r="1348" spans="1:11" ht="15" x14ac:dyDescent="0.25">
      <c r="A1348"/>
      <c r="B1348"/>
      <c r="C1348"/>
      <c r="D1348"/>
      <c r="E1348"/>
      <c r="F1348"/>
      <c r="G1348"/>
      <c r="H1348"/>
      <c r="I1348"/>
      <c r="J1348"/>
      <c r="K1348"/>
    </row>
    <row r="1349" spans="1:11" ht="15" x14ac:dyDescent="0.25">
      <c r="A1349"/>
      <c r="B1349"/>
      <c r="C1349"/>
      <c r="D1349"/>
      <c r="E1349"/>
      <c r="F1349"/>
      <c r="G1349"/>
      <c r="H1349"/>
      <c r="I1349"/>
      <c r="J1349"/>
      <c r="K1349"/>
    </row>
    <row r="1350" spans="1:11" ht="15" x14ac:dyDescent="0.25">
      <c r="A1350"/>
      <c r="B1350"/>
      <c r="C1350"/>
      <c r="D1350"/>
      <c r="E1350"/>
      <c r="F1350"/>
      <c r="G1350"/>
      <c r="H1350"/>
      <c r="I1350"/>
      <c r="J1350"/>
      <c r="K1350"/>
    </row>
    <row r="1351" spans="1:11" ht="15" x14ac:dyDescent="0.25">
      <c r="A1351"/>
      <c r="B1351"/>
      <c r="C1351"/>
      <c r="D1351"/>
      <c r="E1351"/>
      <c r="F1351"/>
      <c r="G1351"/>
      <c r="H1351"/>
      <c r="I1351"/>
      <c r="J1351"/>
      <c r="K1351"/>
    </row>
    <row r="1352" spans="1:11" ht="15" x14ac:dyDescent="0.25">
      <c r="A1352"/>
      <c r="B1352"/>
      <c r="C1352"/>
      <c r="D1352"/>
      <c r="E1352"/>
      <c r="F1352"/>
      <c r="G1352"/>
      <c r="H1352"/>
      <c r="I1352"/>
      <c r="J1352"/>
      <c r="K1352"/>
    </row>
    <row r="1353" spans="1:11" ht="15" x14ac:dyDescent="0.25">
      <c r="A1353"/>
      <c r="B1353"/>
      <c r="C1353"/>
      <c r="D1353"/>
      <c r="E1353"/>
      <c r="F1353"/>
      <c r="G1353"/>
      <c r="H1353"/>
      <c r="I1353"/>
      <c r="J1353"/>
      <c r="K1353"/>
    </row>
    <row r="1354" spans="1:11" ht="15" x14ac:dyDescent="0.25">
      <c r="A1354"/>
      <c r="B1354"/>
      <c r="C1354"/>
      <c r="D1354"/>
      <c r="E1354"/>
      <c r="F1354"/>
      <c r="G1354"/>
      <c r="H1354"/>
      <c r="I1354"/>
      <c r="J1354"/>
      <c r="K1354"/>
    </row>
    <row r="1355" spans="1:11" ht="15" x14ac:dyDescent="0.25">
      <c r="A1355"/>
      <c r="B1355"/>
      <c r="C1355"/>
      <c r="D1355"/>
      <c r="E1355"/>
      <c r="F1355"/>
      <c r="G1355"/>
      <c r="H1355"/>
      <c r="I1355"/>
      <c r="J1355"/>
      <c r="K1355"/>
    </row>
    <row r="1356" spans="1:11" ht="15" x14ac:dyDescent="0.25">
      <c r="A1356"/>
      <c r="B1356"/>
      <c r="C1356"/>
      <c r="D1356"/>
      <c r="E1356"/>
      <c r="F1356"/>
      <c r="G1356"/>
      <c r="H1356"/>
      <c r="I1356"/>
      <c r="J1356"/>
      <c r="K1356"/>
    </row>
    <row r="1357" spans="1:11" ht="15" x14ac:dyDescent="0.25">
      <c r="A1357"/>
      <c r="B1357"/>
      <c r="C1357"/>
      <c r="D1357"/>
      <c r="E1357"/>
      <c r="F1357"/>
      <c r="G1357"/>
      <c r="H1357"/>
      <c r="I1357"/>
      <c r="J1357"/>
      <c r="K1357"/>
    </row>
    <row r="1358" spans="1:11" ht="15" x14ac:dyDescent="0.25">
      <c r="A1358"/>
      <c r="B1358"/>
      <c r="C1358"/>
      <c r="D1358"/>
      <c r="E1358"/>
      <c r="F1358"/>
      <c r="G1358"/>
      <c r="H1358"/>
      <c r="I1358"/>
      <c r="J1358"/>
      <c r="K1358"/>
    </row>
    <row r="1359" spans="1:11" ht="15" x14ac:dyDescent="0.25">
      <c r="A1359"/>
      <c r="B1359"/>
      <c r="C1359"/>
      <c r="D1359"/>
      <c r="E1359"/>
      <c r="F1359"/>
      <c r="G1359"/>
      <c r="H1359"/>
      <c r="I1359"/>
      <c r="J1359"/>
      <c r="K1359"/>
    </row>
    <row r="1360" spans="1:11" ht="15" x14ac:dyDescent="0.25">
      <c r="A1360"/>
      <c r="B1360"/>
      <c r="C1360"/>
      <c r="D1360"/>
      <c r="E1360"/>
      <c r="F1360"/>
      <c r="G1360"/>
      <c r="H1360"/>
      <c r="I1360"/>
      <c r="J1360"/>
      <c r="K1360"/>
    </row>
    <row r="1361" spans="1:11" ht="15" x14ac:dyDescent="0.25">
      <c r="A1361"/>
      <c r="B1361"/>
      <c r="C1361"/>
      <c r="D1361"/>
      <c r="E1361"/>
      <c r="F1361"/>
      <c r="G1361"/>
      <c r="H1361"/>
      <c r="I1361"/>
      <c r="J1361"/>
      <c r="K1361"/>
    </row>
    <row r="1362" spans="1:11" ht="15" x14ac:dyDescent="0.25">
      <c r="A1362"/>
      <c r="B1362"/>
      <c r="C1362"/>
      <c r="D1362"/>
      <c r="E1362"/>
      <c r="F1362"/>
      <c r="G1362"/>
      <c r="H1362"/>
      <c r="I1362"/>
      <c r="J1362"/>
      <c r="K1362"/>
    </row>
    <row r="1363" spans="1:11" ht="15" x14ac:dyDescent="0.25">
      <c r="A1363"/>
      <c r="B1363"/>
      <c r="C1363"/>
      <c r="D1363"/>
      <c r="E1363"/>
      <c r="F1363"/>
      <c r="G1363"/>
      <c r="H1363"/>
      <c r="I1363"/>
      <c r="J1363"/>
      <c r="K1363"/>
    </row>
    <row r="1364" spans="1:11" ht="15" x14ac:dyDescent="0.25">
      <c r="A1364"/>
      <c r="B1364"/>
      <c r="C1364"/>
      <c r="D1364"/>
      <c r="E1364"/>
      <c r="F1364"/>
      <c r="G1364"/>
      <c r="H1364"/>
      <c r="I1364"/>
      <c r="J1364"/>
      <c r="K1364"/>
    </row>
    <row r="1365" spans="1:11" ht="15" x14ac:dyDescent="0.25">
      <c r="A1365"/>
      <c r="B1365"/>
      <c r="C1365"/>
      <c r="D1365"/>
      <c r="E1365"/>
      <c r="F1365"/>
      <c r="G1365"/>
      <c r="H1365"/>
      <c r="I1365"/>
      <c r="J1365"/>
      <c r="K1365"/>
    </row>
    <row r="1366" spans="1:11" ht="15" x14ac:dyDescent="0.25">
      <c r="A1366"/>
      <c r="B1366"/>
      <c r="C1366"/>
      <c r="D1366"/>
      <c r="E1366"/>
      <c r="F1366"/>
      <c r="G1366"/>
      <c r="H1366"/>
      <c r="I1366"/>
      <c r="J1366"/>
      <c r="K1366"/>
    </row>
    <row r="1367" spans="1:11" ht="15" x14ac:dyDescent="0.25">
      <c r="A1367"/>
      <c r="B1367"/>
      <c r="C1367"/>
      <c r="D1367"/>
      <c r="E1367"/>
      <c r="F1367"/>
      <c r="G1367"/>
      <c r="H1367"/>
      <c r="I1367"/>
      <c r="J1367"/>
      <c r="K1367"/>
    </row>
    <row r="1368" spans="1:11" ht="15" x14ac:dyDescent="0.25">
      <c r="A1368"/>
      <c r="B1368"/>
      <c r="C1368"/>
      <c r="D1368"/>
      <c r="E1368"/>
      <c r="F1368"/>
      <c r="G1368"/>
      <c r="H1368"/>
      <c r="I1368"/>
      <c r="J1368"/>
      <c r="K1368"/>
    </row>
    <row r="1369" spans="1:11" ht="15" x14ac:dyDescent="0.25">
      <c r="A1369"/>
      <c r="B1369"/>
      <c r="C1369"/>
      <c r="D1369"/>
      <c r="E1369"/>
      <c r="F1369"/>
      <c r="G1369"/>
      <c r="H1369"/>
      <c r="I1369"/>
      <c r="J1369"/>
      <c r="K1369"/>
    </row>
    <row r="1370" spans="1:11" ht="15" x14ac:dyDescent="0.25">
      <c r="A1370"/>
      <c r="B1370"/>
      <c r="C1370"/>
      <c r="D1370"/>
      <c r="E1370"/>
      <c r="F1370"/>
      <c r="G1370"/>
      <c r="H1370"/>
      <c r="I1370"/>
      <c r="J1370"/>
      <c r="K1370"/>
    </row>
    <row r="1371" spans="1:11" ht="15" x14ac:dyDescent="0.25">
      <c r="A1371"/>
      <c r="B1371"/>
      <c r="C1371"/>
      <c r="D1371"/>
      <c r="E1371"/>
      <c r="F1371"/>
      <c r="G1371"/>
      <c r="H1371"/>
      <c r="I1371"/>
      <c r="J1371"/>
      <c r="K1371"/>
    </row>
    <row r="1372" spans="1:11" ht="15" x14ac:dyDescent="0.25">
      <c r="A1372"/>
      <c r="B1372"/>
      <c r="C1372"/>
      <c r="D1372"/>
      <c r="E1372"/>
      <c r="F1372"/>
      <c r="G1372"/>
      <c r="H1372"/>
      <c r="I1372"/>
      <c r="J1372"/>
      <c r="K1372"/>
    </row>
    <row r="1373" spans="1:11" ht="15" x14ac:dyDescent="0.25">
      <c r="A1373"/>
      <c r="B1373"/>
      <c r="C1373"/>
      <c r="D1373"/>
      <c r="E1373"/>
      <c r="F1373"/>
      <c r="G1373"/>
      <c r="H1373"/>
      <c r="I1373"/>
      <c r="J1373"/>
      <c r="K1373"/>
    </row>
    <row r="1374" spans="1:11" ht="15" x14ac:dyDescent="0.25">
      <c r="A1374"/>
      <c r="B1374"/>
      <c r="C1374"/>
      <c r="D1374"/>
      <c r="E1374"/>
      <c r="F1374"/>
      <c r="G1374"/>
      <c r="H1374"/>
      <c r="I1374"/>
      <c r="J1374"/>
      <c r="K1374"/>
    </row>
    <row r="1375" spans="1:11" ht="15" x14ac:dyDescent="0.25">
      <c r="A1375"/>
      <c r="B1375"/>
      <c r="C1375"/>
      <c r="D1375"/>
      <c r="E1375"/>
      <c r="F1375"/>
      <c r="G1375"/>
      <c r="H1375"/>
      <c r="I1375"/>
      <c r="J1375"/>
      <c r="K1375"/>
    </row>
    <row r="1376" spans="1:11" ht="15" x14ac:dyDescent="0.25">
      <c r="A1376"/>
      <c r="B1376"/>
      <c r="C1376"/>
      <c r="D1376"/>
      <c r="E1376"/>
      <c r="F1376"/>
      <c r="G1376"/>
      <c r="H1376"/>
      <c r="I1376"/>
      <c r="J1376"/>
      <c r="K1376"/>
    </row>
    <row r="1377" spans="1:11" ht="15" x14ac:dyDescent="0.25">
      <c r="A1377"/>
      <c r="B1377"/>
      <c r="C1377"/>
      <c r="D1377"/>
      <c r="E1377"/>
      <c r="F1377"/>
      <c r="G1377"/>
      <c r="H1377"/>
      <c r="I1377"/>
      <c r="J1377"/>
      <c r="K1377"/>
    </row>
    <row r="1378" spans="1:11" ht="15" x14ac:dyDescent="0.25">
      <c r="A1378"/>
      <c r="B1378"/>
      <c r="C1378"/>
      <c r="D1378"/>
      <c r="E1378"/>
      <c r="F1378"/>
      <c r="G1378"/>
      <c r="H1378"/>
      <c r="I1378"/>
      <c r="J1378"/>
      <c r="K1378"/>
    </row>
    <row r="1379" spans="1:11" ht="15" x14ac:dyDescent="0.25">
      <c r="A1379"/>
      <c r="B1379"/>
      <c r="C1379"/>
      <c r="D1379"/>
      <c r="E1379"/>
      <c r="F1379"/>
      <c r="G1379"/>
      <c r="H1379"/>
      <c r="I1379"/>
      <c r="J1379"/>
      <c r="K1379"/>
    </row>
    <row r="1380" spans="1:11" ht="15" x14ac:dyDescent="0.25">
      <c r="A1380"/>
      <c r="B1380"/>
      <c r="C1380"/>
      <c r="D1380"/>
      <c r="E1380"/>
      <c r="F1380"/>
      <c r="G1380"/>
      <c r="H1380"/>
      <c r="I1380"/>
      <c r="J1380"/>
      <c r="K1380"/>
    </row>
    <row r="1381" spans="1:11" ht="15" x14ac:dyDescent="0.25">
      <c r="A1381"/>
      <c r="B1381"/>
      <c r="C1381"/>
      <c r="D1381"/>
      <c r="E1381"/>
      <c r="F1381"/>
      <c r="G1381"/>
      <c r="H1381"/>
      <c r="I1381"/>
      <c r="J1381"/>
      <c r="K1381"/>
    </row>
    <row r="1382" spans="1:11" ht="15" x14ac:dyDescent="0.25">
      <c r="A1382"/>
      <c r="B1382"/>
      <c r="C1382"/>
      <c r="D1382"/>
      <c r="E1382"/>
      <c r="F1382"/>
      <c r="G1382"/>
      <c r="H1382"/>
      <c r="I1382"/>
      <c r="J1382"/>
      <c r="K1382"/>
    </row>
    <row r="1383" spans="1:11" ht="15" x14ac:dyDescent="0.25">
      <c r="A1383"/>
      <c r="B1383"/>
      <c r="C1383"/>
      <c r="D1383"/>
      <c r="E1383"/>
      <c r="F1383"/>
      <c r="G1383"/>
      <c r="H1383"/>
      <c r="I1383"/>
      <c r="J1383"/>
      <c r="K1383"/>
    </row>
    <row r="1384" spans="1:11" ht="15" x14ac:dyDescent="0.25">
      <c r="A1384"/>
      <c r="B1384"/>
      <c r="C1384"/>
      <c r="D1384"/>
      <c r="E1384"/>
      <c r="F1384"/>
      <c r="G1384"/>
      <c r="H1384"/>
      <c r="I1384"/>
      <c r="J1384"/>
      <c r="K1384"/>
    </row>
    <row r="1385" spans="1:11" ht="15" x14ac:dyDescent="0.25">
      <c r="A1385"/>
      <c r="B1385"/>
      <c r="C1385"/>
      <c r="D1385"/>
      <c r="E1385"/>
      <c r="F1385"/>
      <c r="G1385"/>
      <c r="H1385"/>
      <c r="I1385"/>
      <c r="J1385"/>
      <c r="K1385"/>
    </row>
    <row r="1386" spans="1:11" ht="15" x14ac:dyDescent="0.25">
      <c r="A1386"/>
      <c r="B1386"/>
      <c r="C1386"/>
      <c r="D1386"/>
      <c r="E1386"/>
      <c r="F1386"/>
      <c r="G1386"/>
      <c r="H1386"/>
      <c r="I1386"/>
      <c r="J1386"/>
      <c r="K1386"/>
    </row>
    <row r="1387" spans="1:11" ht="15" x14ac:dyDescent="0.25">
      <c r="A1387"/>
      <c r="B1387"/>
      <c r="C1387"/>
      <c r="D1387"/>
      <c r="E1387"/>
      <c r="F1387"/>
      <c r="G1387"/>
      <c r="H1387"/>
      <c r="I1387"/>
      <c r="J1387"/>
      <c r="K1387"/>
    </row>
    <row r="1388" spans="1:11" ht="15" x14ac:dyDescent="0.25">
      <c r="A1388"/>
      <c r="B1388"/>
      <c r="C1388"/>
      <c r="D1388"/>
      <c r="E1388"/>
      <c r="F1388"/>
      <c r="G1388"/>
      <c r="H1388"/>
      <c r="I1388"/>
      <c r="J1388"/>
      <c r="K1388"/>
    </row>
    <row r="1389" spans="1:11" ht="15" x14ac:dyDescent="0.25">
      <c r="A1389"/>
      <c r="B1389"/>
      <c r="C1389"/>
      <c r="D1389"/>
      <c r="E1389"/>
      <c r="F1389"/>
      <c r="G1389"/>
      <c r="H1389"/>
      <c r="I1389"/>
      <c r="J1389"/>
      <c r="K1389"/>
    </row>
    <row r="1390" spans="1:11" ht="15" x14ac:dyDescent="0.25">
      <c r="A1390"/>
      <c r="B1390"/>
      <c r="C1390"/>
      <c r="D1390"/>
      <c r="E1390"/>
      <c r="F1390"/>
      <c r="G1390"/>
      <c r="H1390"/>
      <c r="I1390"/>
      <c r="J1390"/>
      <c r="K1390"/>
    </row>
    <row r="1391" spans="1:11" ht="15" x14ac:dyDescent="0.25">
      <c r="A1391"/>
      <c r="B1391"/>
      <c r="C1391"/>
      <c r="D1391"/>
      <c r="E1391"/>
      <c r="F1391"/>
      <c r="G1391"/>
      <c r="H1391"/>
      <c r="I1391"/>
      <c r="J1391"/>
      <c r="K1391"/>
    </row>
    <row r="1392" spans="1:11" ht="15" x14ac:dyDescent="0.25">
      <c r="A1392"/>
      <c r="B1392"/>
      <c r="C1392"/>
      <c r="D1392"/>
      <c r="E1392"/>
      <c r="F1392"/>
      <c r="G1392"/>
      <c r="H1392"/>
      <c r="I1392"/>
      <c r="J1392"/>
      <c r="K1392"/>
    </row>
    <row r="1393" spans="1:11" ht="15" x14ac:dyDescent="0.25">
      <c r="A1393"/>
      <c r="B1393"/>
      <c r="C1393"/>
      <c r="D1393"/>
      <c r="E1393"/>
      <c r="F1393"/>
      <c r="G1393"/>
      <c r="H1393"/>
      <c r="I1393"/>
      <c r="J1393"/>
      <c r="K1393"/>
    </row>
    <row r="1394" spans="1:11" ht="15" x14ac:dyDescent="0.25">
      <c r="A1394"/>
      <c r="B1394"/>
      <c r="C1394"/>
      <c r="D1394"/>
      <c r="E1394"/>
      <c r="F1394"/>
      <c r="G1394"/>
      <c r="H1394"/>
      <c r="I1394"/>
      <c r="J1394"/>
      <c r="K1394"/>
    </row>
    <row r="1395" spans="1:11" ht="15" x14ac:dyDescent="0.25">
      <c r="A1395"/>
      <c r="B1395"/>
      <c r="C1395"/>
      <c r="D1395"/>
      <c r="E1395"/>
      <c r="F1395"/>
      <c r="G1395"/>
      <c r="H1395"/>
      <c r="I1395"/>
      <c r="J1395"/>
      <c r="K1395"/>
    </row>
    <row r="1396" spans="1:11" ht="15" x14ac:dyDescent="0.25">
      <c r="A1396"/>
      <c r="B1396"/>
      <c r="C1396"/>
      <c r="D1396"/>
      <c r="E1396"/>
      <c r="F1396"/>
      <c r="G1396"/>
      <c r="H1396"/>
      <c r="I1396"/>
      <c r="J1396"/>
      <c r="K1396"/>
    </row>
    <row r="1397" spans="1:11" ht="15" x14ac:dyDescent="0.25">
      <c r="A1397"/>
      <c r="B1397"/>
      <c r="C1397"/>
      <c r="D1397"/>
      <c r="E1397"/>
      <c r="F1397"/>
      <c r="G1397"/>
      <c r="H1397"/>
      <c r="I1397"/>
      <c r="J1397"/>
      <c r="K1397"/>
    </row>
    <row r="1398" spans="1:11" ht="15" x14ac:dyDescent="0.25">
      <c r="A1398"/>
      <c r="B1398"/>
      <c r="C1398"/>
      <c r="D1398"/>
      <c r="E1398"/>
      <c r="F1398"/>
      <c r="G1398"/>
      <c r="H1398"/>
      <c r="I1398"/>
      <c r="J1398"/>
      <c r="K1398"/>
    </row>
    <row r="1399" spans="1:11" ht="15" x14ac:dyDescent="0.25">
      <c r="A1399"/>
      <c r="B1399"/>
      <c r="C1399"/>
      <c r="D1399"/>
      <c r="E1399"/>
      <c r="F1399"/>
      <c r="G1399"/>
      <c r="H1399"/>
      <c r="I1399"/>
      <c r="J1399"/>
      <c r="K1399"/>
    </row>
    <row r="1400" spans="1:11" ht="15" x14ac:dyDescent="0.25">
      <c r="A1400"/>
      <c r="B1400"/>
      <c r="C1400"/>
      <c r="D1400"/>
      <c r="E1400"/>
      <c r="F1400"/>
      <c r="G1400"/>
      <c r="H1400"/>
      <c r="I1400"/>
      <c r="J1400"/>
      <c r="K1400"/>
    </row>
    <row r="1401" spans="1:11" ht="15" x14ac:dyDescent="0.25">
      <c r="A1401"/>
      <c r="B1401"/>
      <c r="C1401"/>
      <c r="D1401"/>
      <c r="E1401"/>
      <c r="F1401"/>
      <c r="G1401"/>
      <c r="H1401"/>
      <c r="I1401"/>
      <c r="J1401"/>
      <c r="K1401"/>
    </row>
    <row r="1402" spans="1:11" ht="15" x14ac:dyDescent="0.25">
      <c r="A1402"/>
      <c r="B1402"/>
      <c r="C1402"/>
      <c r="D1402"/>
      <c r="E1402"/>
      <c r="F1402"/>
      <c r="G1402"/>
      <c r="H1402"/>
      <c r="I1402"/>
      <c r="J1402"/>
      <c r="K1402"/>
    </row>
    <row r="1403" spans="1:11" ht="15" x14ac:dyDescent="0.25">
      <c r="A1403"/>
      <c r="B1403"/>
      <c r="C1403"/>
      <c r="D1403"/>
      <c r="E1403"/>
      <c r="F1403"/>
      <c r="G1403"/>
      <c r="H1403"/>
      <c r="I1403"/>
      <c r="J1403"/>
      <c r="K1403"/>
    </row>
    <row r="1404" spans="1:11" ht="15" x14ac:dyDescent="0.25">
      <c r="A1404"/>
      <c r="B1404"/>
      <c r="C1404"/>
      <c r="D1404"/>
      <c r="E1404"/>
      <c r="F1404"/>
      <c r="G1404"/>
      <c r="H1404"/>
      <c r="I1404"/>
      <c r="J1404"/>
      <c r="K1404"/>
    </row>
    <row r="1405" spans="1:11" ht="15" x14ac:dyDescent="0.25">
      <c r="A1405"/>
      <c r="B1405"/>
      <c r="C1405"/>
      <c r="D1405"/>
      <c r="E1405"/>
      <c r="F1405"/>
      <c r="G1405"/>
      <c r="H1405"/>
      <c r="I1405"/>
      <c r="J1405"/>
      <c r="K1405"/>
    </row>
    <row r="1406" spans="1:11" ht="15" x14ac:dyDescent="0.25">
      <c r="A1406"/>
      <c r="B1406"/>
      <c r="C1406"/>
      <c r="D1406"/>
      <c r="E1406"/>
      <c r="F1406"/>
      <c r="G1406"/>
      <c r="H1406"/>
      <c r="I1406"/>
      <c r="J1406"/>
      <c r="K1406"/>
    </row>
    <row r="1407" spans="1:11" ht="15" x14ac:dyDescent="0.25">
      <c r="A1407"/>
      <c r="B1407"/>
      <c r="C1407"/>
      <c r="D1407"/>
      <c r="E1407"/>
      <c r="F1407"/>
      <c r="G1407"/>
      <c r="H1407"/>
      <c r="I1407"/>
      <c r="J1407"/>
      <c r="K1407"/>
    </row>
    <row r="1408" spans="1:11" ht="15" x14ac:dyDescent="0.25">
      <c r="A1408"/>
      <c r="B1408"/>
      <c r="C1408"/>
      <c r="D1408"/>
      <c r="E1408"/>
      <c r="F1408"/>
      <c r="G1408"/>
      <c r="H1408"/>
      <c r="I1408"/>
      <c r="J1408"/>
      <c r="K1408"/>
    </row>
    <row r="1409" spans="1:11" ht="15" x14ac:dyDescent="0.25">
      <c r="A1409"/>
      <c r="B1409"/>
      <c r="C1409"/>
      <c r="D1409"/>
      <c r="E1409"/>
      <c r="F1409"/>
      <c r="G1409"/>
      <c r="H1409"/>
      <c r="I1409"/>
      <c r="J1409"/>
      <c r="K1409"/>
    </row>
    <row r="1410" spans="1:11" ht="15" x14ac:dyDescent="0.25">
      <c r="A1410"/>
      <c r="B1410"/>
      <c r="C1410"/>
      <c r="D1410"/>
      <c r="E1410"/>
      <c r="F1410"/>
      <c r="G1410"/>
      <c r="H1410"/>
      <c r="I1410"/>
      <c r="J1410"/>
      <c r="K1410"/>
    </row>
    <row r="1411" spans="1:11" ht="15" x14ac:dyDescent="0.25">
      <c r="A1411"/>
      <c r="B1411"/>
      <c r="C1411"/>
      <c r="D1411"/>
      <c r="E1411"/>
      <c r="F1411"/>
      <c r="G1411"/>
      <c r="H1411"/>
      <c r="I1411"/>
      <c r="J1411"/>
      <c r="K1411"/>
    </row>
    <row r="1412" spans="1:11" ht="15" x14ac:dyDescent="0.25">
      <c r="A1412"/>
      <c r="B1412"/>
      <c r="C1412"/>
      <c r="D1412"/>
      <c r="E1412"/>
      <c r="F1412"/>
      <c r="G1412"/>
      <c r="H1412"/>
      <c r="I1412"/>
      <c r="J1412"/>
      <c r="K1412"/>
    </row>
    <row r="1413" spans="1:11" ht="15" x14ac:dyDescent="0.25">
      <c r="A1413"/>
      <c r="B1413"/>
      <c r="C1413"/>
      <c r="D1413"/>
      <c r="E1413"/>
      <c r="F1413"/>
      <c r="G1413"/>
      <c r="H1413"/>
      <c r="I1413"/>
      <c r="J1413"/>
      <c r="K1413"/>
    </row>
    <row r="1414" spans="1:11" ht="15" x14ac:dyDescent="0.25">
      <c r="A1414"/>
      <c r="B1414"/>
      <c r="C1414"/>
      <c r="D1414"/>
      <c r="E1414"/>
      <c r="F1414"/>
      <c r="G1414"/>
      <c r="H1414"/>
      <c r="I1414"/>
      <c r="J1414"/>
      <c r="K1414"/>
    </row>
    <row r="1415" spans="1:11" ht="15" x14ac:dyDescent="0.25">
      <c r="A1415"/>
      <c r="B1415"/>
      <c r="C1415"/>
      <c r="D1415"/>
      <c r="E1415"/>
      <c r="F1415"/>
      <c r="G1415"/>
      <c r="H1415"/>
      <c r="I1415"/>
      <c r="J1415"/>
      <c r="K1415"/>
    </row>
    <row r="1416" spans="1:11" ht="15" x14ac:dyDescent="0.25">
      <c r="A1416"/>
      <c r="B1416"/>
      <c r="C1416"/>
      <c r="D1416"/>
      <c r="E1416"/>
      <c r="F1416"/>
      <c r="G1416"/>
      <c r="H1416"/>
      <c r="I1416"/>
      <c r="J1416"/>
      <c r="K1416"/>
    </row>
    <row r="1417" spans="1:11" ht="15" x14ac:dyDescent="0.25">
      <c r="A1417"/>
      <c r="B1417"/>
      <c r="C1417"/>
      <c r="D1417"/>
      <c r="E1417"/>
      <c r="F1417"/>
      <c r="G1417"/>
      <c r="H1417"/>
      <c r="I1417"/>
      <c r="J1417"/>
      <c r="K1417"/>
    </row>
    <row r="1418" spans="1:11" ht="15" x14ac:dyDescent="0.25">
      <c r="A1418"/>
      <c r="B1418"/>
      <c r="C1418"/>
      <c r="D1418"/>
      <c r="E1418"/>
      <c r="F1418"/>
      <c r="G1418"/>
      <c r="H1418"/>
      <c r="I1418"/>
      <c r="J1418"/>
      <c r="K1418"/>
    </row>
    <row r="1419" spans="1:11" ht="15" x14ac:dyDescent="0.25">
      <c r="A1419"/>
      <c r="B1419"/>
      <c r="C1419"/>
      <c r="D1419"/>
      <c r="E1419"/>
      <c r="F1419"/>
      <c r="G1419"/>
      <c r="H1419"/>
      <c r="I1419"/>
      <c r="J1419"/>
      <c r="K1419"/>
    </row>
    <row r="1420" spans="1:11" ht="15" x14ac:dyDescent="0.25">
      <c r="A1420"/>
      <c r="B1420"/>
      <c r="C1420"/>
      <c r="D1420"/>
      <c r="E1420"/>
      <c r="F1420"/>
      <c r="G1420"/>
      <c r="H1420"/>
      <c r="I1420"/>
      <c r="J1420"/>
      <c r="K1420"/>
    </row>
    <row r="1421" spans="1:11" ht="15" x14ac:dyDescent="0.25">
      <c r="A1421"/>
      <c r="B1421"/>
      <c r="C1421"/>
      <c r="D1421"/>
      <c r="E1421"/>
      <c r="F1421"/>
      <c r="G1421"/>
      <c r="H1421"/>
      <c r="I1421"/>
      <c r="J1421"/>
      <c r="K1421"/>
    </row>
    <row r="1422" spans="1:11" ht="15" x14ac:dyDescent="0.25">
      <c r="A1422"/>
      <c r="B1422"/>
      <c r="C1422"/>
      <c r="D1422"/>
      <c r="E1422"/>
      <c r="F1422"/>
      <c r="G1422"/>
      <c r="H1422"/>
      <c r="I1422"/>
      <c r="J1422"/>
      <c r="K1422"/>
    </row>
    <row r="1423" spans="1:11" ht="15" x14ac:dyDescent="0.25">
      <c r="A1423"/>
      <c r="B1423"/>
      <c r="C1423"/>
      <c r="D1423"/>
      <c r="E1423"/>
      <c r="F1423"/>
      <c r="G1423"/>
      <c r="H1423"/>
      <c r="I1423"/>
      <c r="J1423"/>
      <c r="K1423"/>
    </row>
    <row r="1424" spans="1:11" ht="15" x14ac:dyDescent="0.25">
      <c r="A1424"/>
      <c r="B1424"/>
      <c r="C1424"/>
      <c r="D1424"/>
      <c r="E1424"/>
      <c r="F1424"/>
      <c r="G1424"/>
      <c r="H1424"/>
      <c r="I1424"/>
      <c r="J1424"/>
      <c r="K1424"/>
    </row>
    <row r="1425" spans="1:11" ht="15" x14ac:dyDescent="0.25">
      <c r="A1425"/>
      <c r="B1425"/>
      <c r="C1425"/>
      <c r="D1425"/>
      <c r="E1425"/>
      <c r="F1425"/>
      <c r="G1425"/>
      <c r="H1425"/>
      <c r="I1425"/>
      <c r="J1425"/>
      <c r="K1425"/>
    </row>
    <row r="1426" spans="1:11" ht="15" x14ac:dyDescent="0.25">
      <c r="A1426"/>
      <c r="B1426"/>
      <c r="C1426"/>
      <c r="D1426"/>
      <c r="E1426"/>
      <c r="F1426"/>
      <c r="G1426"/>
      <c r="H1426"/>
      <c r="I1426"/>
      <c r="J1426"/>
      <c r="K1426"/>
    </row>
    <row r="1427" spans="1:11" ht="15" x14ac:dyDescent="0.25">
      <c r="A1427"/>
      <c r="B1427"/>
      <c r="C1427"/>
      <c r="D1427"/>
      <c r="E1427"/>
      <c r="F1427"/>
      <c r="G1427"/>
      <c r="H1427"/>
      <c r="I1427"/>
      <c r="J1427"/>
      <c r="K1427"/>
    </row>
    <row r="1428" spans="1:11" ht="15" x14ac:dyDescent="0.25">
      <c r="A1428"/>
      <c r="B1428"/>
      <c r="C1428"/>
      <c r="D1428"/>
      <c r="E1428"/>
      <c r="F1428"/>
      <c r="G1428"/>
      <c r="H1428"/>
      <c r="I1428"/>
      <c r="J1428"/>
      <c r="K1428"/>
    </row>
    <row r="1429" spans="1:11" ht="15" x14ac:dyDescent="0.25">
      <c r="A1429"/>
      <c r="B1429"/>
      <c r="C1429"/>
      <c r="D1429"/>
      <c r="E1429"/>
      <c r="F1429"/>
      <c r="G1429"/>
      <c r="H1429"/>
      <c r="I1429"/>
      <c r="J1429"/>
      <c r="K1429"/>
    </row>
    <row r="1430" spans="1:11" ht="15" x14ac:dyDescent="0.25">
      <c r="A1430"/>
      <c r="B1430"/>
      <c r="C1430"/>
      <c r="D1430"/>
      <c r="E1430"/>
      <c r="F1430"/>
      <c r="G1430"/>
      <c r="H1430"/>
      <c r="I1430"/>
      <c r="J1430"/>
      <c r="K1430"/>
    </row>
    <row r="1431" spans="1:11" ht="15" x14ac:dyDescent="0.25">
      <c r="A1431"/>
      <c r="B1431"/>
      <c r="C1431"/>
      <c r="D1431"/>
      <c r="E1431"/>
      <c r="F1431"/>
      <c r="G1431"/>
      <c r="H1431"/>
      <c r="I1431"/>
      <c r="J1431"/>
      <c r="K1431"/>
    </row>
    <row r="1432" spans="1:11" ht="15" x14ac:dyDescent="0.25">
      <c r="A1432"/>
      <c r="B1432"/>
      <c r="C1432"/>
      <c r="D1432"/>
      <c r="E1432"/>
      <c r="F1432"/>
      <c r="G1432"/>
      <c r="H1432"/>
      <c r="I1432"/>
      <c r="J1432"/>
      <c r="K1432"/>
    </row>
    <row r="1433" spans="1:11" ht="15" x14ac:dyDescent="0.25">
      <c r="A1433"/>
      <c r="B1433"/>
      <c r="C1433"/>
      <c r="D1433"/>
      <c r="E1433"/>
      <c r="F1433"/>
      <c r="G1433"/>
      <c r="H1433"/>
      <c r="I1433"/>
      <c r="J1433"/>
      <c r="K1433"/>
    </row>
    <row r="1434" spans="1:11" ht="15" x14ac:dyDescent="0.25">
      <c r="A1434"/>
      <c r="B1434"/>
      <c r="C1434"/>
      <c r="D1434"/>
      <c r="E1434"/>
      <c r="F1434"/>
      <c r="G1434"/>
      <c r="H1434"/>
      <c r="I1434"/>
      <c r="J1434"/>
      <c r="K1434"/>
    </row>
    <row r="1435" spans="1:11" ht="15" x14ac:dyDescent="0.25">
      <c r="A1435"/>
      <c r="B1435"/>
      <c r="C1435"/>
      <c r="D1435"/>
      <c r="E1435"/>
      <c r="F1435"/>
      <c r="G1435"/>
      <c r="H1435"/>
      <c r="I1435"/>
      <c r="J1435"/>
      <c r="K1435"/>
    </row>
    <row r="1436" spans="1:11" ht="15" x14ac:dyDescent="0.25">
      <c r="A1436"/>
      <c r="B1436"/>
      <c r="C1436"/>
      <c r="D1436"/>
      <c r="E1436"/>
      <c r="F1436"/>
      <c r="G1436"/>
      <c r="H1436"/>
      <c r="I1436"/>
      <c r="J1436"/>
      <c r="K1436"/>
    </row>
    <row r="1437" spans="1:11" ht="15" x14ac:dyDescent="0.25">
      <c r="A1437"/>
      <c r="B1437"/>
      <c r="C1437"/>
      <c r="D1437"/>
      <c r="E1437"/>
      <c r="F1437"/>
      <c r="G1437"/>
      <c r="H1437"/>
      <c r="I1437"/>
      <c r="J1437"/>
      <c r="K1437"/>
    </row>
    <row r="1438" spans="1:11" ht="15" x14ac:dyDescent="0.25">
      <c r="A1438"/>
      <c r="B1438"/>
      <c r="C1438"/>
      <c r="D1438"/>
      <c r="E1438"/>
      <c r="F1438"/>
      <c r="G1438"/>
      <c r="H1438"/>
      <c r="I1438"/>
      <c r="J1438"/>
      <c r="K1438"/>
    </row>
    <row r="1439" spans="1:11" ht="15" x14ac:dyDescent="0.25">
      <c r="A1439"/>
      <c r="B1439"/>
      <c r="C1439"/>
      <c r="D1439"/>
      <c r="E1439"/>
      <c r="F1439"/>
      <c r="G1439"/>
      <c r="H1439"/>
      <c r="I1439"/>
      <c r="J1439"/>
      <c r="K1439"/>
    </row>
    <row r="1440" spans="1:11" ht="15" x14ac:dyDescent="0.25">
      <c r="A1440"/>
      <c r="B1440"/>
      <c r="C1440"/>
      <c r="D1440"/>
      <c r="E1440"/>
      <c r="F1440"/>
      <c r="G1440"/>
      <c r="H1440"/>
      <c r="I1440"/>
      <c r="J1440"/>
      <c r="K1440"/>
    </row>
    <row r="1441" spans="1:11" ht="15" x14ac:dyDescent="0.25">
      <c r="A1441"/>
      <c r="B1441"/>
      <c r="C1441"/>
      <c r="D1441"/>
      <c r="E1441"/>
      <c r="F1441"/>
      <c r="G1441"/>
      <c r="H1441"/>
      <c r="I1441"/>
      <c r="J1441"/>
      <c r="K1441"/>
    </row>
    <row r="1442" spans="1:11" ht="15" x14ac:dyDescent="0.25">
      <c r="A1442"/>
      <c r="B1442"/>
      <c r="C1442"/>
      <c r="D1442"/>
      <c r="E1442"/>
      <c r="F1442"/>
      <c r="G1442"/>
      <c r="H1442"/>
      <c r="I1442"/>
      <c r="J1442"/>
      <c r="K1442"/>
    </row>
    <row r="1443" spans="1:11" ht="15" x14ac:dyDescent="0.25">
      <c r="A1443"/>
      <c r="B1443"/>
      <c r="C1443"/>
      <c r="D1443"/>
      <c r="E1443"/>
      <c r="F1443"/>
      <c r="G1443"/>
      <c r="H1443"/>
      <c r="I1443"/>
      <c r="J1443"/>
      <c r="K1443"/>
    </row>
    <row r="1444" spans="1:11" ht="15" x14ac:dyDescent="0.25">
      <c r="A1444"/>
      <c r="B1444"/>
      <c r="C1444"/>
      <c r="D1444"/>
      <c r="E1444"/>
      <c r="F1444"/>
      <c r="G1444"/>
      <c r="H1444"/>
      <c r="I1444"/>
      <c r="J1444"/>
      <c r="K1444"/>
    </row>
    <row r="1445" spans="1:11" ht="15" x14ac:dyDescent="0.25">
      <c r="A1445"/>
      <c r="B1445"/>
      <c r="C1445"/>
      <c r="D1445"/>
      <c r="E1445"/>
      <c r="F1445"/>
      <c r="G1445"/>
      <c r="H1445"/>
      <c r="I1445"/>
      <c r="J1445"/>
      <c r="K1445"/>
    </row>
    <row r="1446" spans="1:11" ht="15" x14ac:dyDescent="0.25">
      <c r="A1446"/>
      <c r="B1446"/>
      <c r="C1446"/>
      <c r="D1446"/>
      <c r="E1446"/>
      <c r="F1446"/>
      <c r="G1446"/>
      <c r="H1446"/>
      <c r="I1446"/>
      <c r="J1446"/>
      <c r="K1446"/>
    </row>
    <row r="1447" spans="1:11" ht="15" x14ac:dyDescent="0.25">
      <c r="A1447"/>
      <c r="B1447"/>
      <c r="C1447"/>
      <c r="D1447"/>
      <c r="E1447"/>
      <c r="F1447"/>
      <c r="G1447"/>
      <c r="H1447"/>
      <c r="I1447"/>
      <c r="J1447"/>
      <c r="K1447"/>
    </row>
    <row r="1448" spans="1:11" ht="15" x14ac:dyDescent="0.25">
      <c r="A1448"/>
      <c r="B1448"/>
      <c r="C1448"/>
      <c r="D1448"/>
      <c r="E1448"/>
      <c r="F1448"/>
      <c r="G1448"/>
      <c r="H1448"/>
      <c r="I1448"/>
      <c r="J1448"/>
      <c r="K1448"/>
    </row>
    <row r="1449" spans="1:11" ht="15" x14ac:dyDescent="0.25">
      <c r="A1449"/>
      <c r="B1449"/>
      <c r="C1449"/>
      <c r="D1449"/>
      <c r="E1449"/>
      <c r="F1449"/>
      <c r="G1449"/>
      <c r="H1449"/>
      <c r="I1449"/>
      <c r="J1449"/>
      <c r="K1449"/>
    </row>
    <row r="1450" spans="1:11" ht="15" x14ac:dyDescent="0.25">
      <c r="A1450"/>
      <c r="B1450"/>
      <c r="C1450"/>
      <c r="D1450"/>
      <c r="E1450"/>
      <c r="F1450"/>
      <c r="G1450"/>
      <c r="H1450"/>
      <c r="I1450"/>
      <c r="J1450"/>
      <c r="K1450"/>
    </row>
    <row r="1451" spans="1:11" ht="15" x14ac:dyDescent="0.25">
      <c r="A1451"/>
      <c r="B1451"/>
      <c r="C1451"/>
      <c r="D1451"/>
      <c r="E1451"/>
      <c r="F1451"/>
      <c r="G1451"/>
      <c r="H1451"/>
      <c r="I1451"/>
      <c r="J1451"/>
      <c r="K1451"/>
    </row>
    <row r="1452" spans="1:11" ht="15" x14ac:dyDescent="0.25">
      <c r="A1452"/>
      <c r="B1452"/>
      <c r="C1452"/>
      <c r="D1452"/>
      <c r="E1452"/>
      <c r="F1452"/>
      <c r="G1452"/>
      <c r="H1452"/>
      <c r="I1452"/>
      <c r="J1452"/>
      <c r="K1452"/>
    </row>
    <row r="1453" spans="1:11" ht="15" x14ac:dyDescent="0.25">
      <c r="A1453"/>
      <c r="B1453"/>
      <c r="C1453"/>
      <c r="D1453"/>
      <c r="E1453"/>
      <c r="F1453"/>
      <c r="G1453"/>
      <c r="H1453"/>
      <c r="I1453"/>
      <c r="J1453"/>
      <c r="K1453"/>
    </row>
    <row r="1454" spans="1:11" ht="15" x14ac:dyDescent="0.25">
      <c r="A1454"/>
      <c r="B1454"/>
      <c r="C1454"/>
      <c r="D1454"/>
      <c r="E1454"/>
      <c r="F1454"/>
      <c r="G1454"/>
      <c r="H1454"/>
      <c r="I1454"/>
      <c r="J1454"/>
      <c r="K1454"/>
    </row>
    <row r="1455" spans="1:11" ht="15" x14ac:dyDescent="0.25">
      <c r="A1455"/>
      <c r="B1455"/>
      <c r="C1455"/>
      <c r="D1455"/>
      <c r="E1455"/>
      <c r="F1455"/>
      <c r="G1455"/>
      <c r="H1455"/>
      <c r="I1455"/>
      <c r="J1455"/>
      <c r="K1455"/>
    </row>
    <row r="1456" spans="1:11" ht="15" x14ac:dyDescent="0.25">
      <c r="A1456"/>
      <c r="B1456"/>
      <c r="C1456"/>
      <c r="D1456"/>
      <c r="E1456"/>
      <c r="F1456"/>
      <c r="G1456"/>
      <c r="H1456"/>
      <c r="I1456"/>
      <c r="J1456"/>
      <c r="K1456"/>
    </row>
    <row r="1457" spans="1:11" ht="15" x14ac:dyDescent="0.25">
      <c r="A1457"/>
      <c r="B1457"/>
      <c r="C1457"/>
      <c r="D1457"/>
      <c r="E1457"/>
      <c r="F1457"/>
      <c r="G1457"/>
      <c r="H1457"/>
      <c r="I1457"/>
      <c r="J1457"/>
      <c r="K1457"/>
    </row>
    <row r="1458" spans="1:11" ht="15" x14ac:dyDescent="0.25">
      <c r="A1458"/>
      <c r="B1458"/>
      <c r="C1458"/>
      <c r="D1458"/>
      <c r="E1458"/>
      <c r="F1458"/>
      <c r="G1458"/>
      <c r="H1458"/>
      <c r="I1458"/>
      <c r="J1458"/>
      <c r="K1458"/>
    </row>
    <row r="1459" spans="1:11" ht="15" x14ac:dyDescent="0.25">
      <c r="A1459"/>
      <c r="B1459"/>
      <c r="C1459"/>
      <c r="D1459"/>
      <c r="E1459"/>
      <c r="F1459"/>
      <c r="G1459"/>
      <c r="H1459"/>
      <c r="I1459"/>
      <c r="J1459"/>
      <c r="K1459"/>
    </row>
    <row r="1460" spans="1:11" ht="15" x14ac:dyDescent="0.25">
      <c r="A1460"/>
      <c r="B1460"/>
      <c r="C1460"/>
      <c r="D1460"/>
      <c r="E1460"/>
      <c r="F1460"/>
      <c r="G1460"/>
      <c r="H1460"/>
      <c r="I1460"/>
      <c r="J1460"/>
      <c r="K1460"/>
    </row>
    <row r="1461" spans="1:11" ht="15" x14ac:dyDescent="0.25">
      <c r="A1461"/>
      <c r="B1461"/>
      <c r="C1461"/>
      <c r="D1461"/>
      <c r="E1461"/>
      <c r="F1461"/>
      <c r="G1461"/>
      <c r="H1461"/>
      <c r="I1461"/>
      <c r="J1461"/>
      <c r="K1461"/>
    </row>
    <row r="1462" spans="1:11" ht="15" x14ac:dyDescent="0.25">
      <c r="A1462"/>
      <c r="B1462"/>
      <c r="C1462"/>
      <c r="D1462"/>
      <c r="E1462"/>
      <c r="F1462"/>
      <c r="G1462"/>
      <c r="H1462"/>
      <c r="I1462"/>
      <c r="J1462"/>
      <c r="K1462"/>
    </row>
    <row r="1463" spans="1:11" ht="15" x14ac:dyDescent="0.25">
      <c r="A1463"/>
      <c r="B1463"/>
      <c r="C1463"/>
      <c r="D1463"/>
      <c r="E1463"/>
      <c r="F1463"/>
      <c r="G1463"/>
      <c r="H1463"/>
      <c r="I1463"/>
      <c r="J1463"/>
      <c r="K1463"/>
    </row>
    <row r="1464" spans="1:11" ht="15" x14ac:dyDescent="0.25">
      <c r="A1464"/>
      <c r="B1464"/>
      <c r="C1464"/>
      <c r="D1464"/>
      <c r="E1464"/>
      <c r="F1464"/>
      <c r="G1464"/>
      <c r="H1464"/>
      <c r="I1464"/>
      <c r="J1464"/>
      <c r="K1464"/>
    </row>
    <row r="1465" spans="1:11" ht="15" x14ac:dyDescent="0.25">
      <c r="A1465"/>
      <c r="B1465"/>
      <c r="C1465"/>
      <c r="D1465"/>
      <c r="E1465"/>
      <c r="F1465"/>
      <c r="G1465"/>
      <c r="H1465"/>
      <c r="I1465"/>
      <c r="J1465"/>
      <c r="K1465"/>
    </row>
    <row r="1466" spans="1:11" ht="15" x14ac:dyDescent="0.25">
      <c r="A1466"/>
      <c r="B1466"/>
      <c r="C1466"/>
      <c r="D1466"/>
      <c r="E1466"/>
      <c r="F1466"/>
      <c r="G1466"/>
      <c r="H1466"/>
      <c r="I1466"/>
      <c r="J1466"/>
      <c r="K1466"/>
    </row>
    <row r="1467" spans="1:11" ht="15" x14ac:dyDescent="0.25">
      <c r="A1467"/>
      <c r="B1467"/>
      <c r="C1467"/>
      <c r="D1467"/>
      <c r="E1467"/>
      <c r="F1467"/>
      <c r="G1467"/>
      <c r="H1467"/>
      <c r="I1467"/>
      <c r="J1467"/>
      <c r="K1467"/>
    </row>
    <row r="1468" spans="1:11" ht="15" x14ac:dyDescent="0.25">
      <c r="A1468"/>
      <c r="B1468"/>
      <c r="C1468"/>
      <c r="D1468"/>
      <c r="E1468"/>
      <c r="F1468"/>
      <c r="G1468"/>
      <c r="H1468"/>
      <c r="I1468"/>
      <c r="J1468"/>
      <c r="K1468"/>
    </row>
    <row r="1469" spans="1:11" ht="15" x14ac:dyDescent="0.25">
      <c r="A1469"/>
      <c r="B1469"/>
      <c r="C1469"/>
      <c r="D1469"/>
      <c r="E1469"/>
      <c r="F1469"/>
      <c r="G1469"/>
      <c r="H1469"/>
      <c r="I1469"/>
      <c r="J1469"/>
      <c r="K1469"/>
    </row>
    <row r="1470" spans="1:11" ht="15" x14ac:dyDescent="0.25">
      <c r="A1470"/>
      <c r="B1470"/>
      <c r="C1470"/>
      <c r="D1470"/>
      <c r="E1470"/>
      <c r="F1470"/>
      <c r="G1470"/>
      <c r="H1470"/>
      <c r="I1470"/>
      <c r="J1470"/>
      <c r="K1470"/>
    </row>
    <row r="1471" spans="1:11" ht="15" x14ac:dyDescent="0.25">
      <c r="A1471"/>
      <c r="B1471"/>
      <c r="C1471"/>
      <c r="D1471"/>
      <c r="E1471"/>
      <c r="F1471"/>
      <c r="G1471"/>
      <c r="H1471"/>
      <c r="I1471"/>
      <c r="J1471"/>
      <c r="K1471"/>
    </row>
    <row r="1472" spans="1:11" ht="15" x14ac:dyDescent="0.25">
      <c r="A1472"/>
      <c r="B1472"/>
      <c r="C1472"/>
      <c r="D1472"/>
      <c r="E1472"/>
      <c r="F1472"/>
      <c r="G1472"/>
      <c r="H1472"/>
      <c r="I1472"/>
      <c r="J1472"/>
      <c r="K1472"/>
    </row>
    <row r="1473" spans="1:11" ht="15" x14ac:dyDescent="0.25">
      <c r="A1473"/>
      <c r="B1473"/>
      <c r="C1473"/>
      <c r="D1473"/>
      <c r="E1473"/>
      <c r="F1473"/>
      <c r="G1473"/>
      <c r="H1473"/>
      <c r="I1473"/>
      <c r="J1473"/>
      <c r="K1473"/>
    </row>
    <row r="1474" spans="1:11" ht="15" x14ac:dyDescent="0.25">
      <c r="A1474"/>
      <c r="B1474"/>
      <c r="C1474"/>
      <c r="D1474"/>
      <c r="E1474"/>
      <c r="F1474"/>
      <c r="G1474"/>
      <c r="H1474"/>
      <c r="I1474"/>
      <c r="J1474"/>
      <c r="K1474"/>
    </row>
    <row r="1475" spans="1:11" ht="15" x14ac:dyDescent="0.25">
      <c r="A1475"/>
      <c r="B1475"/>
      <c r="C1475"/>
      <c r="D1475"/>
      <c r="E1475"/>
      <c r="F1475"/>
      <c r="G1475"/>
      <c r="H1475"/>
      <c r="I1475"/>
      <c r="J1475"/>
      <c r="K1475"/>
    </row>
    <row r="1476" spans="1:11" ht="15" x14ac:dyDescent="0.25">
      <c r="A1476"/>
      <c r="B1476"/>
      <c r="C1476"/>
      <c r="D1476"/>
      <c r="E1476"/>
      <c r="F1476"/>
      <c r="G1476"/>
      <c r="H1476"/>
      <c r="I1476"/>
      <c r="J1476"/>
      <c r="K1476"/>
    </row>
    <row r="1477" spans="1:11" ht="15" x14ac:dyDescent="0.25">
      <c r="A1477"/>
      <c r="B1477"/>
      <c r="C1477"/>
      <c r="D1477"/>
      <c r="E1477"/>
      <c r="F1477"/>
      <c r="G1477"/>
      <c r="H1477"/>
      <c r="I1477"/>
      <c r="J1477"/>
      <c r="K1477"/>
    </row>
    <row r="1478" spans="1:11" ht="15" x14ac:dyDescent="0.25">
      <c r="A1478"/>
      <c r="B1478"/>
      <c r="C1478"/>
      <c r="D1478"/>
      <c r="E1478"/>
      <c r="F1478"/>
      <c r="G1478"/>
      <c r="H1478"/>
      <c r="I1478"/>
      <c r="J1478"/>
      <c r="K1478"/>
    </row>
    <row r="1479" spans="1:11" ht="15" x14ac:dyDescent="0.25">
      <c r="A1479"/>
      <c r="B1479"/>
      <c r="C1479"/>
      <c r="D1479"/>
      <c r="E1479"/>
      <c r="F1479"/>
      <c r="G1479"/>
      <c r="H1479"/>
      <c r="I1479"/>
      <c r="J1479"/>
      <c r="K1479"/>
    </row>
    <row r="1480" spans="1:11" ht="15" x14ac:dyDescent="0.25">
      <c r="A1480"/>
      <c r="B1480"/>
      <c r="C1480"/>
      <c r="D1480"/>
      <c r="E1480"/>
      <c r="F1480"/>
      <c r="G1480"/>
      <c r="H1480"/>
      <c r="I1480"/>
      <c r="J1480"/>
      <c r="K1480"/>
    </row>
    <row r="1481" spans="1:11" ht="15" x14ac:dyDescent="0.25">
      <c r="A1481"/>
      <c r="B1481"/>
      <c r="C1481"/>
      <c r="D1481"/>
      <c r="E1481"/>
      <c r="F1481"/>
      <c r="G1481"/>
      <c r="H1481"/>
      <c r="I1481"/>
      <c r="J1481"/>
      <c r="K1481"/>
    </row>
    <row r="1482" spans="1:11" ht="15" x14ac:dyDescent="0.25">
      <c r="A1482"/>
      <c r="B1482"/>
      <c r="C1482"/>
      <c r="D1482"/>
      <c r="E1482"/>
      <c r="F1482"/>
      <c r="G1482"/>
      <c r="H1482"/>
      <c r="I1482"/>
      <c r="J1482"/>
      <c r="K1482"/>
    </row>
    <row r="1483" spans="1:11" ht="15" x14ac:dyDescent="0.25">
      <c r="A1483"/>
      <c r="B1483"/>
      <c r="C1483"/>
      <c r="D1483"/>
      <c r="E1483"/>
      <c r="F1483"/>
      <c r="G1483"/>
      <c r="H1483"/>
      <c r="I1483"/>
      <c r="J1483"/>
      <c r="K1483"/>
    </row>
    <row r="1484" spans="1:11" ht="15" x14ac:dyDescent="0.25">
      <c r="A1484"/>
      <c r="B1484"/>
      <c r="C1484"/>
      <c r="D1484"/>
      <c r="E1484"/>
      <c r="F1484"/>
      <c r="G1484"/>
      <c r="H1484"/>
      <c r="I1484"/>
      <c r="J1484"/>
      <c r="K1484"/>
    </row>
    <row r="1485" spans="1:11" ht="15" x14ac:dyDescent="0.25">
      <c r="A1485"/>
      <c r="B1485"/>
      <c r="C1485"/>
      <c r="D1485"/>
      <c r="E1485"/>
      <c r="F1485"/>
      <c r="G1485"/>
      <c r="H1485"/>
      <c r="I1485"/>
      <c r="J1485"/>
      <c r="K1485"/>
    </row>
    <row r="1486" spans="1:11" ht="15" x14ac:dyDescent="0.25">
      <c r="A1486"/>
      <c r="B1486"/>
      <c r="C1486"/>
      <c r="D1486"/>
      <c r="E1486"/>
      <c r="F1486"/>
      <c r="G1486"/>
      <c r="H1486"/>
      <c r="I1486"/>
      <c r="J1486"/>
      <c r="K1486"/>
    </row>
    <row r="1487" spans="1:11" ht="15" x14ac:dyDescent="0.25">
      <c r="A1487"/>
      <c r="B1487"/>
      <c r="C1487"/>
      <c r="D1487"/>
      <c r="E1487"/>
      <c r="F1487"/>
      <c r="G1487"/>
      <c r="H1487"/>
      <c r="I1487"/>
      <c r="J1487"/>
      <c r="K1487"/>
    </row>
    <row r="1488" spans="1:11" ht="15" x14ac:dyDescent="0.25">
      <c r="A1488"/>
      <c r="B1488"/>
      <c r="C1488"/>
      <c r="D1488"/>
      <c r="E1488"/>
      <c r="F1488"/>
      <c r="G1488"/>
      <c r="H1488"/>
      <c r="I1488"/>
      <c r="J1488"/>
      <c r="K1488"/>
    </row>
    <row r="1489" spans="1:11" ht="15" x14ac:dyDescent="0.25">
      <c r="A1489"/>
      <c r="B1489"/>
      <c r="C1489"/>
      <c r="D1489"/>
      <c r="E1489"/>
      <c r="F1489"/>
      <c r="G1489"/>
      <c r="H1489"/>
      <c r="I1489"/>
      <c r="J1489"/>
      <c r="K1489"/>
    </row>
    <row r="1490" spans="1:11" ht="15" x14ac:dyDescent="0.25">
      <c r="A1490"/>
      <c r="B1490"/>
      <c r="C1490"/>
      <c r="D1490"/>
      <c r="E1490"/>
      <c r="F1490"/>
      <c r="G1490"/>
      <c r="H1490"/>
      <c r="I1490"/>
      <c r="J1490"/>
      <c r="K1490"/>
    </row>
    <row r="1491" spans="1:11" ht="15" x14ac:dyDescent="0.25">
      <c r="A1491"/>
      <c r="B1491"/>
      <c r="C1491"/>
      <c r="D1491"/>
      <c r="E1491"/>
      <c r="F1491"/>
      <c r="G1491"/>
      <c r="H1491"/>
      <c r="I1491"/>
      <c r="J1491"/>
      <c r="K1491"/>
    </row>
    <row r="1492" spans="1:11" ht="15" x14ac:dyDescent="0.25">
      <c r="A1492"/>
      <c r="B1492"/>
      <c r="C1492"/>
      <c r="D1492"/>
      <c r="E1492"/>
      <c r="F1492"/>
      <c r="G1492"/>
      <c r="H1492"/>
      <c r="I1492"/>
      <c r="J1492"/>
      <c r="K1492"/>
    </row>
    <row r="1493" spans="1:11" ht="15" x14ac:dyDescent="0.25">
      <c r="A1493"/>
      <c r="B1493"/>
      <c r="C1493"/>
      <c r="D1493"/>
      <c r="E1493"/>
      <c r="F1493"/>
      <c r="G1493"/>
      <c r="H1493"/>
      <c r="I1493"/>
      <c r="J1493"/>
      <c r="K1493"/>
    </row>
    <row r="1494" spans="1:11" ht="15" x14ac:dyDescent="0.25">
      <c r="A1494"/>
      <c r="B1494"/>
      <c r="C1494"/>
      <c r="D1494"/>
      <c r="E1494"/>
      <c r="F1494"/>
      <c r="G1494"/>
      <c r="H1494"/>
      <c r="I1494"/>
      <c r="J1494"/>
      <c r="K1494"/>
    </row>
    <row r="1495" spans="1:11" ht="15" x14ac:dyDescent="0.25">
      <c r="A1495"/>
      <c r="B1495"/>
      <c r="C1495"/>
      <c r="D1495"/>
      <c r="E1495"/>
      <c r="F1495"/>
      <c r="G1495"/>
      <c r="H1495"/>
      <c r="I1495"/>
      <c r="J1495"/>
      <c r="K1495"/>
    </row>
    <row r="1496" spans="1:11" ht="15" x14ac:dyDescent="0.25">
      <c r="A1496"/>
      <c r="B1496"/>
      <c r="C1496"/>
      <c r="D1496"/>
      <c r="E1496"/>
      <c r="F1496"/>
      <c r="G1496"/>
      <c r="H1496"/>
      <c r="I1496"/>
      <c r="J1496"/>
      <c r="K1496"/>
    </row>
    <row r="1497" spans="1:11" ht="15" x14ac:dyDescent="0.25">
      <c r="A1497"/>
      <c r="B1497"/>
      <c r="C1497"/>
      <c r="D1497"/>
      <c r="E1497"/>
      <c r="F1497"/>
      <c r="G1497"/>
      <c r="H1497"/>
      <c r="I1497"/>
      <c r="J1497"/>
      <c r="K1497"/>
    </row>
    <row r="1498" spans="1:11" ht="15" x14ac:dyDescent="0.25">
      <c r="A1498"/>
      <c r="B1498"/>
      <c r="C1498"/>
      <c r="D1498"/>
      <c r="E1498"/>
      <c r="F1498"/>
      <c r="G1498"/>
      <c r="H1498"/>
      <c r="I1498"/>
      <c r="J1498"/>
      <c r="K1498"/>
    </row>
    <row r="1499" spans="1:11" ht="15" x14ac:dyDescent="0.25">
      <c r="A1499"/>
      <c r="B1499"/>
      <c r="C1499"/>
      <c r="D1499"/>
      <c r="E1499"/>
      <c r="F1499"/>
      <c r="G1499"/>
      <c r="H1499"/>
      <c r="I1499"/>
      <c r="J1499"/>
      <c r="K1499"/>
    </row>
    <row r="1500" spans="1:11" ht="15" x14ac:dyDescent="0.25">
      <c r="A1500"/>
      <c r="B1500"/>
      <c r="C1500"/>
      <c r="D1500"/>
      <c r="E1500"/>
      <c r="F1500"/>
      <c r="G1500"/>
      <c r="H1500"/>
      <c r="I1500"/>
      <c r="J1500"/>
      <c r="K1500"/>
    </row>
    <row r="1501" spans="1:11" ht="15" x14ac:dyDescent="0.25">
      <c r="A1501"/>
      <c r="B1501"/>
      <c r="C1501"/>
      <c r="D1501"/>
      <c r="E1501"/>
      <c r="F1501"/>
      <c r="G1501"/>
      <c r="H1501"/>
      <c r="I1501"/>
      <c r="J1501"/>
      <c r="K1501"/>
    </row>
    <row r="1502" spans="1:11" ht="15" x14ac:dyDescent="0.25">
      <c r="A1502"/>
      <c r="B1502"/>
      <c r="C1502"/>
      <c r="D1502"/>
      <c r="E1502"/>
      <c r="F1502"/>
      <c r="G1502"/>
      <c r="H1502"/>
      <c r="I1502"/>
      <c r="J1502"/>
      <c r="K1502"/>
    </row>
    <row r="1503" spans="1:11" ht="15" x14ac:dyDescent="0.25">
      <c r="A1503"/>
      <c r="B1503"/>
      <c r="C1503"/>
      <c r="D1503"/>
      <c r="E1503"/>
      <c r="F1503"/>
      <c r="G1503"/>
      <c r="H1503"/>
      <c r="I1503"/>
      <c r="J1503"/>
      <c r="K1503"/>
    </row>
    <row r="1504" spans="1:11" ht="15" x14ac:dyDescent="0.25">
      <c r="A1504"/>
      <c r="B1504"/>
      <c r="C1504"/>
      <c r="D1504"/>
      <c r="E1504"/>
      <c r="F1504"/>
      <c r="G1504"/>
      <c r="H1504"/>
      <c r="I1504"/>
      <c r="J1504"/>
      <c r="K1504"/>
    </row>
    <row r="1505" spans="1:11" ht="15" x14ac:dyDescent="0.25">
      <c r="A1505"/>
      <c r="B1505"/>
      <c r="C1505"/>
      <c r="D1505"/>
      <c r="E1505"/>
      <c r="F1505"/>
      <c r="G1505"/>
      <c r="H1505"/>
      <c r="I1505"/>
      <c r="J1505"/>
      <c r="K1505"/>
    </row>
    <row r="1506" spans="1:11" ht="15" x14ac:dyDescent="0.25">
      <c r="A1506"/>
      <c r="B1506"/>
      <c r="C1506"/>
      <c r="D1506"/>
      <c r="E1506"/>
      <c r="F1506"/>
      <c r="G1506"/>
      <c r="H1506"/>
      <c r="I1506"/>
      <c r="J1506"/>
      <c r="K1506"/>
    </row>
    <row r="1507" spans="1:11" ht="15" x14ac:dyDescent="0.25">
      <c r="A1507"/>
      <c r="B1507"/>
      <c r="C1507"/>
      <c r="D1507"/>
      <c r="E1507"/>
      <c r="F1507"/>
      <c r="G1507"/>
      <c r="H1507"/>
      <c r="I1507"/>
      <c r="J1507"/>
      <c r="K1507"/>
    </row>
    <row r="1508" spans="1:11" ht="15" x14ac:dyDescent="0.25">
      <c r="A1508"/>
      <c r="B1508"/>
      <c r="C1508"/>
      <c r="D1508"/>
      <c r="E1508"/>
      <c r="F1508"/>
      <c r="G1508"/>
      <c r="H1508"/>
      <c r="I1508"/>
      <c r="J1508"/>
      <c r="K1508"/>
    </row>
    <row r="1509" spans="1:11" ht="15" x14ac:dyDescent="0.25">
      <c r="A1509"/>
      <c r="B1509"/>
      <c r="C1509"/>
      <c r="D1509"/>
      <c r="E1509"/>
      <c r="F1509"/>
      <c r="G1509"/>
      <c r="H1509"/>
      <c r="I1509"/>
      <c r="J1509"/>
      <c r="K1509"/>
    </row>
    <row r="1510" spans="1:11" ht="15" x14ac:dyDescent="0.25">
      <c r="A1510"/>
      <c r="B1510"/>
      <c r="C1510"/>
      <c r="D1510"/>
      <c r="E1510"/>
      <c r="F1510"/>
      <c r="G1510"/>
      <c r="H1510"/>
      <c r="I1510"/>
      <c r="J1510"/>
      <c r="K1510"/>
    </row>
    <row r="1511" spans="1:11" ht="15" x14ac:dyDescent="0.25">
      <c r="A1511"/>
      <c r="B1511"/>
      <c r="C1511"/>
      <c r="D1511"/>
      <c r="E1511"/>
      <c r="F1511"/>
      <c r="G1511"/>
      <c r="H1511"/>
      <c r="I1511"/>
      <c r="J1511"/>
      <c r="K1511"/>
    </row>
    <row r="1512" spans="1:11" ht="15" x14ac:dyDescent="0.25">
      <c r="A1512"/>
      <c r="B1512"/>
      <c r="C1512"/>
      <c r="D1512"/>
      <c r="E1512"/>
      <c r="F1512"/>
      <c r="G1512"/>
      <c r="H1512"/>
      <c r="I1512"/>
      <c r="J1512"/>
      <c r="K1512"/>
    </row>
    <row r="1513" spans="1:11" ht="15" x14ac:dyDescent="0.25">
      <c r="A1513"/>
      <c r="B1513"/>
      <c r="C1513"/>
      <c r="D1513"/>
      <c r="E1513"/>
      <c r="F1513"/>
      <c r="G1513"/>
      <c r="H1513"/>
      <c r="I1513"/>
      <c r="J1513"/>
      <c r="K1513"/>
    </row>
    <row r="1514" spans="1:11" ht="15" x14ac:dyDescent="0.25">
      <c r="A1514"/>
      <c r="B1514"/>
      <c r="C1514"/>
      <c r="D1514"/>
      <c r="E1514"/>
      <c r="F1514"/>
      <c r="G1514"/>
      <c r="H1514"/>
      <c r="I1514"/>
      <c r="J1514"/>
      <c r="K1514"/>
    </row>
    <row r="1515" spans="1:11" ht="15" x14ac:dyDescent="0.25">
      <c r="A1515"/>
      <c r="B1515"/>
      <c r="C1515"/>
      <c r="D1515"/>
      <c r="E1515"/>
      <c r="F1515"/>
      <c r="G1515"/>
      <c r="H1515"/>
      <c r="I1515"/>
      <c r="J1515"/>
      <c r="K1515"/>
    </row>
    <row r="1516" spans="1:11" ht="15" x14ac:dyDescent="0.25">
      <c r="A1516"/>
      <c r="B1516"/>
      <c r="C1516"/>
      <c r="D1516"/>
      <c r="E1516"/>
      <c r="F1516"/>
      <c r="G1516"/>
      <c r="H1516"/>
      <c r="I1516"/>
      <c r="J1516"/>
      <c r="K1516"/>
    </row>
    <row r="1517" spans="1:11" ht="15" x14ac:dyDescent="0.25">
      <c r="A1517"/>
      <c r="B1517"/>
      <c r="C1517"/>
      <c r="D1517"/>
      <c r="E1517"/>
      <c r="F1517"/>
      <c r="G1517"/>
      <c r="H1517"/>
      <c r="I1517"/>
      <c r="J1517"/>
      <c r="K1517"/>
    </row>
    <row r="1518" spans="1:11" ht="15" x14ac:dyDescent="0.25">
      <c r="A1518"/>
      <c r="B1518"/>
      <c r="C1518"/>
      <c r="D1518"/>
      <c r="E1518"/>
      <c r="F1518"/>
      <c r="G1518"/>
      <c r="H1518"/>
      <c r="I1518"/>
      <c r="J1518"/>
      <c r="K1518"/>
    </row>
    <row r="1519" spans="1:11" ht="15" x14ac:dyDescent="0.25">
      <c r="A1519"/>
      <c r="B1519"/>
      <c r="C1519"/>
      <c r="D1519"/>
      <c r="E1519"/>
      <c r="F1519"/>
      <c r="G1519"/>
      <c r="H1519"/>
      <c r="I1519"/>
      <c r="J1519"/>
      <c r="K1519"/>
    </row>
    <row r="1520" spans="1:11" ht="15" x14ac:dyDescent="0.25">
      <c r="A1520"/>
      <c r="B1520"/>
      <c r="C1520"/>
      <c r="D1520"/>
      <c r="E1520"/>
      <c r="F1520"/>
      <c r="G1520"/>
      <c r="H1520"/>
      <c r="I1520"/>
      <c r="J1520"/>
      <c r="K1520"/>
    </row>
    <row r="1521" spans="1:11" ht="15" x14ac:dyDescent="0.25">
      <c r="A1521"/>
      <c r="B1521"/>
      <c r="C1521"/>
      <c r="D1521"/>
      <c r="E1521"/>
      <c r="F1521"/>
      <c r="G1521"/>
      <c r="H1521"/>
      <c r="I1521"/>
      <c r="J1521"/>
      <c r="K1521"/>
    </row>
    <row r="1522" spans="1:11" ht="15" x14ac:dyDescent="0.25">
      <c r="A1522"/>
      <c r="B1522"/>
      <c r="C1522"/>
      <c r="D1522"/>
      <c r="E1522"/>
      <c r="F1522"/>
      <c r="G1522"/>
      <c r="H1522"/>
      <c r="I1522"/>
      <c r="J1522"/>
      <c r="K1522"/>
    </row>
    <row r="1523" spans="1:11" ht="15" x14ac:dyDescent="0.25">
      <c r="A1523"/>
      <c r="B1523"/>
      <c r="C1523"/>
      <c r="D1523"/>
      <c r="E1523"/>
      <c r="F1523"/>
      <c r="G1523"/>
      <c r="H1523"/>
      <c r="I1523"/>
      <c r="J1523"/>
      <c r="K1523"/>
    </row>
    <row r="1524" spans="1:11" ht="15" x14ac:dyDescent="0.25">
      <c r="A1524"/>
      <c r="B1524"/>
      <c r="C1524"/>
      <c r="D1524"/>
      <c r="E1524"/>
      <c r="F1524"/>
      <c r="G1524"/>
      <c r="H1524"/>
      <c r="I1524"/>
      <c r="J1524"/>
      <c r="K1524"/>
    </row>
    <row r="1525" spans="1:11" ht="15" x14ac:dyDescent="0.25">
      <c r="A1525"/>
      <c r="B1525"/>
      <c r="C1525"/>
      <c r="D1525"/>
      <c r="E1525"/>
      <c r="F1525"/>
      <c r="G1525"/>
      <c r="H1525"/>
      <c r="I1525"/>
      <c r="J1525"/>
      <c r="K1525"/>
    </row>
    <row r="1526" spans="1:11" ht="15" x14ac:dyDescent="0.25">
      <c r="A1526"/>
      <c r="B1526"/>
      <c r="C1526"/>
      <c r="D1526"/>
      <c r="E1526"/>
      <c r="F1526"/>
      <c r="G1526"/>
      <c r="H1526"/>
      <c r="I1526"/>
      <c r="J1526"/>
      <c r="K1526"/>
    </row>
    <row r="1527" spans="1:11" ht="15" x14ac:dyDescent="0.25">
      <c r="A1527"/>
      <c r="B1527"/>
      <c r="C1527"/>
      <c r="D1527"/>
      <c r="E1527"/>
      <c r="F1527"/>
      <c r="G1527"/>
      <c r="H1527"/>
      <c r="I1527"/>
      <c r="J1527"/>
      <c r="K1527"/>
    </row>
    <row r="1528" spans="1:11" ht="15" x14ac:dyDescent="0.25">
      <c r="A1528"/>
      <c r="B1528"/>
      <c r="C1528"/>
      <c r="D1528"/>
      <c r="E1528"/>
      <c r="F1528"/>
      <c r="G1528"/>
      <c r="H1528"/>
      <c r="I1528"/>
      <c r="J1528"/>
      <c r="K1528"/>
    </row>
    <row r="1529" spans="1:11" ht="15" x14ac:dyDescent="0.25">
      <c r="A1529"/>
      <c r="B1529"/>
      <c r="C1529"/>
      <c r="D1529"/>
      <c r="E1529"/>
      <c r="F1529"/>
      <c r="G1529"/>
      <c r="H1529"/>
      <c r="I1529"/>
      <c r="J1529"/>
      <c r="K1529"/>
    </row>
    <row r="1530" spans="1:11" ht="15" x14ac:dyDescent="0.25">
      <c r="A1530"/>
      <c r="B1530"/>
      <c r="C1530"/>
      <c r="D1530"/>
      <c r="E1530"/>
      <c r="F1530"/>
      <c r="G1530"/>
      <c r="H1530"/>
      <c r="I1530"/>
      <c r="J1530"/>
      <c r="K1530"/>
    </row>
    <row r="1531" spans="1:11" ht="15" x14ac:dyDescent="0.25">
      <c r="A1531"/>
      <c r="B1531"/>
      <c r="C1531"/>
      <c r="D1531"/>
      <c r="E1531"/>
      <c r="F1531"/>
      <c r="G1531"/>
      <c r="H1531"/>
      <c r="I1531"/>
      <c r="J1531"/>
      <c r="K1531"/>
    </row>
    <row r="1532" spans="1:11" ht="15" x14ac:dyDescent="0.25">
      <c r="A1532"/>
      <c r="B1532"/>
      <c r="C1532"/>
      <c r="D1532"/>
      <c r="E1532"/>
      <c r="F1532"/>
      <c r="G1532"/>
      <c r="H1532"/>
      <c r="I1532"/>
      <c r="J1532"/>
      <c r="K1532"/>
    </row>
    <row r="1533" spans="1:11" ht="15" x14ac:dyDescent="0.25">
      <c r="A1533"/>
      <c r="B1533"/>
      <c r="C1533"/>
      <c r="D1533"/>
      <c r="E1533"/>
      <c r="F1533"/>
      <c r="G1533"/>
      <c r="H1533"/>
      <c r="I1533"/>
      <c r="J1533"/>
      <c r="K1533"/>
    </row>
    <row r="1534" spans="1:11" ht="15" x14ac:dyDescent="0.25">
      <c r="A1534"/>
      <c r="B1534"/>
      <c r="C1534"/>
      <c r="D1534"/>
      <c r="E1534"/>
      <c r="F1534"/>
      <c r="G1534"/>
      <c r="H1534"/>
      <c r="I1534"/>
      <c r="J1534"/>
      <c r="K1534"/>
    </row>
    <row r="1535" spans="1:11" ht="15" x14ac:dyDescent="0.25">
      <c r="A1535"/>
      <c r="B1535"/>
      <c r="C1535"/>
      <c r="D1535"/>
      <c r="E1535"/>
      <c r="F1535"/>
      <c r="G1535"/>
      <c r="H1535"/>
      <c r="I1535"/>
      <c r="J1535"/>
      <c r="K1535"/>
    </row>
    <row r="1536" spans="1:11" ht="15" x14ac:dyDescent="0.25">
      <c r="A1536"/>
      <c r="B1536"/>
      <c r="C1536"/>
      <c r="D1536"/>
      <c r="E1536"/>
      <c r="F1536"/>
      <c r="G1536"/>
      <c r="H1536"/>
      <c r="I1536"/>
      <c r="J1536"/>
      <c r="K1536"/>
    </row>
    <row r="1537" spans="1:11" ht="15" x14ac:dyDescent="0.25">
      <c r="A1537"/>
      <c r="B1537"/>
      <c r="C1537"/>
      <c r="D1537"/>
      <c r="E1537"/>
      <c r="F1537"/>
      <c r="G1537"/>
      <c r="H1537"/>
      <c r="I1537"/>
      <c r="J1537"/>
      <c r="K1537"/>
    </row>
    <row r="1538" spans="1:11" ht="15" x14ac:dyDescent="0.25">
      <c r="A1538"/>
      <c r="B1538"/>
      <c r="C1538"/>
      <c r="D1538"/>
      <c r="E1538"/>
      <c r="F1538"/>
      <c r="G1538"/>
      <c r="H1538"/>
      <c r="I1538"/>
      <c r="J1538"/>
      <c r="K1538"/>
    </row>
    <row r="1539" spans="1:11" ht="15" x14ac:dyDescent="0.25">
      <c r="A1539"/>
      <c r="B1539"/>
      <c r="C1539"/>
      <c r="D1539"/>
      <c r="E1539"/>
      <c r="F1539"/>
      <c r="G1539"/>
      <c r="H1539"/>
      <c r="I1539"/>
      <c r="J1539"/>
      <c r="K1539"/>
    </row>
    <row r="1540" spans="1:11" ht="15" x14ac:dyDescent="0.25">
      <c r="A1540"/>
      <c r="B1540"/>
      <c r="C1540"/>
      <c r="D1540"/>
      <c r="E1540"/>
      <c r="F1540"/>
      <c r="G1540"/>
      <c r="H1540"/>
      <c r="I1540"/>
      <c r="J1540"/>
      <c r="K1540"/>
    </row>
    <row r="1541" spans="1:11" ht="15" x14ac:dyDescent="0.25">
      <c r="A1541"/>
      <c r="B1541"/>
      <c r="C1541"/>
      <c r="D1541"/>
      <c r="E1541"/>
      <c r="F1541"/>
      <c r="G1541"/>
      <c r="H1541"/>
      <c r="I1541"/>
      <c r="J1541"/>
      <c r="K1541"/>
    </row>
    <row r="1542" spans="1:11" ht="15" x14ac:dyDescent="0.25">
      <c r="A1542"/>
      <c r="B1542"/>
      <c r="C1542"/>
      <c r="D1542"/>
      <c r="E1542"/>
      <c r="F1542"/>
      <c r="G1542"/>
      <c r="H1542"/>
      <c r="I1542"/>
      <c r="J1542"/>
      <c r="K1542"/>
    </row>
    <row r="1543" spans="1:11" ht="15" x14ac:dyDescent="0.25">
      <c r="A1543"/>
      <c r="B1543"/>
      <c r="C1543"/>
      <c r="D1543"/>
      <c r="E1543"/>
      <c r="F1543"/>
      <c r="G1543"/>
      <c r="H1543"/>
      <c r="I1543"/>
      <c r="J1543"/>
      <c r="K1543"/>
    </row>
    <row r="1544" spans="1:11" ht="15" x14ac:dyDescent="0.25">
      <c r="A1544"/>
      <c r="B1544"/>
      <c r="C1544"/>
      <c r="D1544"/>
      <c r="E1544"/>
      <c r="F1544"/>
      <c r="G1544"/>
      <c r="H1544"/>
      <c r="I1544"/>
      <c r="J1544"/>
      <c r="K1544"/>
    </row>
    <row r="1545" spans="1:11" ht="15" x14ac:dyDescent="0.25">
      <c r="A1545"/>
      <c r="B1545"/>
      <c r="C1545"/>
      <c r="D1545"/>
      <c r="E1545"/>
      <c r="F1545"/>
      <c r="G1545"/>
      <c r="H1545"/>
      <c r="I1545"/>
      <c r="J1545"/>
      <c r="K1545"/>
    </row>
    <row r="1546" spans="1:11" ht="15" x14ac:dyDescent="0.25">
      <c r="A1546"/>
      <c r="B1546"/>
      <c r="C1546"/>
      <c r="D1546"/>
      <c r="E1546"/>
      <c r="F1546"/>
      <c r="G1546"/>
      <c r="H1546"/>
      <c r="I1546"/>
      <c r="J1546"/>
      <c r="K1546"/>
    </row>
    <row r="1547" spans="1:11" ht="15" x14ac:dyDescent="0.25">
      <c r="A1547"/>
      <c r="B1547"/>
      <c r="C1547"/>
      <c r="D1547"/>
      <c r="E1547"/>
      <c r="F1547"/>
      <c r="G1547"/>
      <c r="H1547"/>
      <c r="I1547"/>
      <c r="J1547"/>
      <c r="K1547"/>
    </row>
    <row r="1548" spans="1:11" ht="15" x14ac:dyDescent="0.25">
      <c r="A1548"/>
      <c r="B1548"/>
      <c r="C1548"/>
      <c r="D1548"/>
      <c r="E1548"/>
      <c r="F1548"/>
      <c r="G1548"/>
      <c r="H1548"/>
      <c r="I1548"/>
      <c r="J1548"/>
      <c r="K1548"/>
    </row>
    <row r="1549" spans="1:11" ht="15" x14ac:dyDescent="0.25">
      <c r="A1549"/>
      <c r="B1549"/>
      <c r="C1549"/>
      <c r="D1549"/>
      <c r="E1549"/>
      <c r="F1549"/>
      <c r="G1549"/>
      <c r="H1549"/>
      <c r="I1549"/>
      <c r="J1549"/>
      <c r="K1549"/>
    </row>
    <row r="1550" spans="1:11" ht="15" x14ac:dyDescent="0.25">
      <c r="A1550"/>
      <c r="B1550"/>
      <c r="C1550"/>
      <c r="D1550"/>
      <c r="E1550"/>
      <c r="F1550"/>
      <c r="G1550"/>
      <c r="H1550"/>
      <c r="I1550"/>
      <c r="J1550"/>
      <c r="K1550"/>
    </row>
    <row r="1551" spans="1:11" ht="15" x14ac:dyDescent="0.25">
      <c r="A1551"/>
      <c r="B1551"/>
      <c r="C1551"/>
      <c r="D1551"/>
      <c r="E1551"/>
      <c r="F1551"/>
      <c r="G1551"/>
      <c r="H1551"/>
      <c r="I1551"/>
      <c r="J1551"/>
      <c r="K1551"/>
    </row>
    <row r="1552" spans="1:11" ht="15" x14ac:dyDescent="0.25">
      <c r="A1552"/>
      <c r="B1552"/>
      <c r="C1552"/>
      <c r="D1552"/>
      <c r="E1552"/>
      <c r="F1552"/>
      <c r="G1552"/>
      <c r="H1552"/>
      <c r="I1552"/>
      <c r="J1552"/>
      <c r="K1552"/>
    </row>
    <row r="1553" spans="1:11" ht="15" x14ac:dyDescent="0.25">
      <c r="A1553"/>
      <c r="B1553"/>
      <c r="C1553"/>
      <c r="D1553"/>
      <c r="E1553"/>
      <c r="F1553"/>
      <c r="G1553"/>
      <c r="H1553"/>
      <c r="I1553"/>
      <c r="J1553"/>
      <c r="K1553"/>
    </row>
    <row r="1554" spans="1:11" ht="15" x14ac:dyDescent="0.25">
      <c r="A1554"/>
      <c r="B1554"/>
      <c r="C1554"/>
      <c r="D1554"/>
      <c r="E1554"/>
      <c r="F1554"/>
      <c r="G1554"/>
      <c r="H1554"/>
      <c r="I1554"/>
      <c r="J1554"/>
      <c r="K1554"/>
    </row>
    <row r="1555" spans="1:11" ht="15" x14ac:dyDescent="0.25">
      <c r="A1555"/>
      <c r="B1555"/>
      <c r="C1555"/>
      <c r="D1555"/>
      <c r="E1555"/>
      <c r="F1555"/>
      <c r="G1555"/>
      <c r="H1555"/>
      <c r="I1555"/>
      <c r="J1555"/>
      <c r="K1555"/>
    </row>
    <row r="1556" spans="1:11" ht="15" x14ac:dyDescent="0.25">
      <c r="A1556"/>
      <c r="B1556"/>
      <c r="C1556"/>
      <c r="D1556"/>
      <c r="E1556"/>
      <c r="F1556"/>
      <c r="G1556"/>
      <c r="H1556"/>
      <c r="I1556"/>
      <c r="J1556"/>
      <c r="K1556"/>
    </row>
    <row r="1557" spans="1:11" ht="15" x14ac:dyDescent="0.25">
      <c r="A1557"/>
      <c r="B1557"/>
      <c r="C1557"/>
      <c r="D1557"/>
      <c r="E1557"/>
      <c r="F1557"/>
      <c r="G1557"/>
      <c r="H1557"/>
      <c r="I1557"/>
      <c r="J1557"/>
      <c r="K1557"/>
    </row>
    <row r="1558" spans="1:11" ht="15" x14ac:dyDescent="0.25">
      <c r="A1558"/>
      <c r="B1558"/>
      <c r="C1558"/>
      <c r="D1558"/>
      <c r="E1558"/>
      <c r="F1558"/>
      <c r="G1558"/>
      <c r="H1558"/>
      <c r="I1558"/>
      <c r="J1558"/>
      <c r="K1558"/>
    </row>
    <row r="1559" spans="1:11" ht="15" x14ac:dyDescent="0.25">
      <c r="A1559"/>
      <c r="B1559"/>
      <c r="C1559"/>
      <c r="D1559"/>
      <c r="E1559"/>
      <c r="F1559"/>
      <c r="G1559"/>
      <c r="H1559"/>
      <c r="I1559"/>
      <c r="J1559"/>
      <c r="K1559"/>
    </row>
    <row r="1560" spans="1:11" ht="15" x14ac:dyDescent="0.25">
      <c r="A1560"/>
      <c r="B1560"/>
      <c r="C1560"/>
      <c r="D1560"/>
      <c r="E1560"/>
      <c r="F1560"/>
      <c r="G1560"/>
      <c r="H1560"/>
      <c r="I1560"/>
      <c r="J1560"/>
      <c r="K1560"/>
    </row>
    <row r="1561" spans="1:11" ht="15" x14ac:dyDescent="0.25">
      <c r="A1561"/>
      <c r="B1561"/>
      <c r="C1561"/>
      <c r="D1561"/>
      <c r="E1561"/>
      <c r="F1561"/>
      <c r="G1561"/>
      <c r="H1561"/>
      <c r="I1561"/>
      <c r="J1561"/>
      <c r="K1561"/>
    </row>
    <row r="1562" spans="1:11" ht="15" x14ac:dyDescent="0.25">
      <c r="A1562"/>
      <c r="B1562"/>
      <c r="C1562"/>
      <c r="D1562"/>
      <c r="E1562"/>
      <c r="F1562"/>
      <c r="G1562"/>
      <c r="H1562"/>
      <c r="I1562"/>
      <c r="J1562"/>
      <c r="K1562"/>
    </row>
    <row r="1563" spans="1:11" ht="15" x14ac:dyDescent="0.25">
      <c r="A1563"/>
      <c r="B1563"/>
      <c r="C1563"/>
      <c r="D1563"/>
      <c r="E1563"/>
      <c r="F1563"/>
      <c r="G1563"/>
      <c r="H1563"/>
      <c r="I1563"/>
      <c r="J1563"/>
      <c r="K1563"/>
    </row>
    <row r="1564" spans="1:11" ht="15" x14ac:dyDescent="0.25">
      <c r="A1564"/>
      <c r="B1564"/>
      <c r="C1564"/>
      <c r="D1564"/>
      <c r="E1564"/>
      <c r="F1564"/>
      <c r="G1564"/>
      <c r="H1564"/>
      <c r="I1564"/>
      <c r="J1564"/>
      <c r="K1564"/>
    </row>
    <row r="1565" spans="1:11" ht="15" x14ac:dyDescent="0.25">
      <c r="A1565"/>
      <c r="B1565"/>
      <c r="C1565"/>
      <c r="D1565"/>
      <c r="E1565"/>
      <c r="F1565"/>
      <c r="G1565"/>
      <c r="H1565"/>
      <c r="I1565"/>
      <c r="J1565"/>
      <c r="K1565"/>
    </row>
    <row r="1566" spans="1:11" ht="15" x14ac:dyDescent="0.25">
      <c r="A1566"/>
      <c r="B1566"/>
      <c r="C1566"/>
      <c r="D1566"/>
      <c r="E1566"/>
      <c r="F1566"/>
      <c r="G1566"/>
      <c r="H1566"/>
      <c r="I1566"/>
      <c r="J1566"/>
      <c r="K1566"/>
    </row>
    <row r="1567" spans="1:11" ht="15" x14ac:dyDescent="0.25">
      <c r="A1567"/>
      <c r="B1567"/>
      <c r="C1567"/>
      <c r="D1567"/>
      <c r="E1567"/>
      <c r="F1567"/>
      <c r="G1567"/>
      <c r="H1567"/>
      <c r="I1567"/>
      <c r="J1567"/>
      <c r="K1567"/>
    </row>
    <row r="1568" spans="1:11" ht="15" x14ac:dyDescent="0.25">
      <c r="A1568"/>
      <c r="B1568"/>
      <c r="C1568"/>
      <c r="D1568"/>
      <c r="E1568"/>
      <c r="F1568"/>
      <c r="G1568"/>
      <c r="H1568"/>
      <c r="I1568"/>
      <c r="J1568"/>
      <c r="K1568"/>
    </row>
    <row r="1569" spans="1:11" ht="15" x14ac:dyDescent="0.25">
      <c r="A1569"/>
      <c r="B1569"/>
      <c r="C1569"/>
      <c r="D1569"/>
      <c r="E1569"/>
      <c r="F1569"/>
      <c r="G1569"/>
      <c r="H1569"/>
      <c r="I1569"/>
      <c r="J1569"/>
      <c r="K1569"/>
    </row>
    <row r="1570" spans="1:11" ht="15" x14ac:dyDescent="0.25">
      <c r="A1570"/>
      <c r="B1570"/>
      <c r="C1570"/>
      <c r="D1570"/>
      <c r="E1570"/>
      <c r="F1570"/>
      <c r="G1570"/>
      <c r="H1570"/>
      <c r="I1570"/>
      <c r="J1570"/>
      <c r="K1570"/>
    </row>
    <row r="1571" spans="1:11" ht="15" x14ac:dyDescent="0.25">
      <c r="A1571"/>
      <c r="B1571"/>
      <c r="C1571"/>
      <c r="D1571"/>
      <c r="E1571"/>
      <c r="F1571"/>
      <c r="G1571"/>
      <c r="H1571"/>
      <c r="I1571"/>
      <c r="J1571"/>
      <c r="K1571"/>
    </row>
    <row r="1572" spans="1:11" ht="15" x14ac:dyDescent="0.25">
      <c r="A1572"/>
      <c r="B1572"/>
      <c r="C1572"/>
      <c r="D1572"/>
      <c r="E1572"/>
      <c r="F1572"/>
      <c r="G1572"/>
      <c r="H1572"/>
      <c r="I1572"/>
      <c r="J1572"/>
      <c r="K1572"/>
    </row>
    <row r="1573" spans="1:11" ht="15" x14ac:dyDescent="0.25">
      <c r="A1573"/>
      <c r="B1573"/>
      <c r="C1573"/>
      <c r="D1573"/>
      <c r="E1573"/>
      <c r="F1573"/>
      <c r="G1573"/>
      <c r="H1573"/>
      <c r="I1573"/>
      <c r="J1573"/>
      <c r="K1573"/>
    </row>
    <row r="1574" spans="1:11" ht="15" x14ac:dyDescent="0.25">
      <c r="A1574"/>
      <c r="B1574"/>
      <c r="C1574"/>
      <c r="D1574"/>
      <c r="E1574"/>
      <c r="F1574"/>
      <c r="G1574"/>
      <c r="H1574"/>
      <c r="I1574"/>
      <c r="J1574"/>
      <c r="K1574"/>
    </row>
    <row r="1575" spans="1:11" ht="15" x14ac:dyDescent="0.25">
      <c r="A1575"/>
      <c r="B1575"/>
      <c r="C1575"/>
      <c r="D1575"/>
      <c r="E1575"/>
      <c r="F1575"/>
      <c r="G1575"/>
      <c r="H1575"/>
      <c r="I1575"/>
      <c r="J1575"/>
      <c r="K1575"/>
    </row>
    <row r="1576" spans="1:11" ht="15" x14ac:dyDescent="0.25">
      <c r="A1576"/>
      <c r="B1576"/>
      <c r="C1576"/>
      <c r="D1576"/>
      <c r="E1576"/>
      <c r="F1576"/>
      <c r="G1576"/>
      <c r="H1576"/>
      <c r="I1576"/>
      <c r="J1576"/>
      <c r="K1576"/>
    </row>
    <row r="1577" spans="1:11" ht="15" x14ac:dyDescent="0.25">
      <c r="A1577"/>
      <c r="B1577"/>
      <c r="C1577"/>
      <c r="D1577"/>
      <c r="E1577"/>
      <c r="F1577"/>
      <c r="G1577"/>
      <c r="H1577"/>
      <c r="I1577"/>
      <c r="J1577"/>
      <c r="K1577"/>
    </row>
    <row r="1578" spans="1:11" ht="15" x14ac:dyDescent="0.25">
      <c r="A1578"/>
      <c r="B1578"/>
      <c r="C1578"/>
      <c r="D1578"/>
      <c r="E1578"/>
      <c r="F1578"/>
      <c r="G1578"/>
      <c r="H1578"/>
      <c r="I1578"/>
      <c r="J1578"/>
      <c r="K1578"/>
    </row>
    <row r="1579" spans="1:11" ht="15" x14ac:dyDescent="0.25">
      <c r="A1579"/>
      <c r="B1579"/>
      <c r="C1579"/>
      <c r="D1579"/>
      <c r="E1579"/>
      <c r="F1579"/>
      <c r="G1579"/>
      <c r="H1579"/>
      <c r="I1579"/>
      <c r="J1579"/>
      <c r="K1579"/>
    </row>
    <row r="1580" spans="1:11" ht="15" x14ac:dyDescent="0.25">
      <c r="A1580"/>
      <c r="B1580"/>
      <c r="C1580"/>
      <c r="D1580"/>
      <c r="E1580"/>
      <c r="F1580"/>
      <c r="G1580"/>
      <c r="H1580"/>
      <c r="I1580"/>
      <c r="J1580"/>
      <c r="K1580"/>
    </row>
    <row r="1581" spans="1:11" ht="15" x14ac:dyDescent="0.25">
      <c r="A1581"/>
      <c r="B1581"/>
      <c r="C1581"/>
      <c r="D1581"/>
      <c r="E1581"/>
      <c r="F1581"/>
      <c r="G1581"/>
      <c r="H1581"/>
      <c r="I1581"/>
      <c r="J1581"/>
      <c r="K1581"/>
    </row>
    <row r="1582" spans="1:11" ht="15" x14ac:dyDescent="0.25">
      <c r="A1582"/>
      <c r="B1582"/>
      <c r="C1582"/>
      <c r="D1582"/>
      <c r="E1582"/>
      <c r="F1582"/>
      <c r="G1582"/>
      <c r="H1582"/>
      <c r="I1582"/>
      <c r="J1582"/>
      <c r="K1582"/>
    </row>
    <row r="1583" spans="1:11" ht="15" x14ac:dyDescent="0.25">
      <c r="A1583"/>
      <c r="B1583"/>
      <c r="C1583"/>
      <c r="D1583"/>
      <c r="E1583"/>
      <c r="F1583"/>
      <c r="G1583"/>
      <c r="H1583"/>
      <c r="I1583"/>
      <c r="J1583"/>
      <c r="K1583"/>
    </row>
    <row r="1584" spans="1:11" ht="15" x14ac:dyDescent="0.25">
      <c r="A1584"/>
      <c r="B1584"/>
      <c r="C1584"/>
      <c r="D1584"/>
      <c r="E1584"/>
      <c r="F1584"/>
      <c r="G1584"/>
      <c r="H1584"/>
      <c r="I1584"/>
      <c r="J1584"/>
      <c r="K1584"/>
    </row>
    <row r="1585" spans="1:11" ht="15" x14ac:dyDescent="0.25">
      <c r="A1585"/>
      <c r="B1585"/>
      <c r="C1585"/>
      <c r="D1585"/>
      <c r="E1585"/>
      <c r="F1585"/>
      <c r="G1585"/>
      <c r="H1585"/>
      <c r="I1585"/>
      <c r="J1585"/>
      <c r="K1585"/>
    </row>
    <row r="1586" spans="1:11" ht="15" x14ac:dyDescent="0.25">
      <c r="A1586"/>
      <c r="B1586"/>
      <c r="C1586"/>
      <c r="D1586"/>
      <c r="E1586"/>
      <c r="F1586"/>
      <c r="G1586"/>
      <c r="H1586"/>
      <c r="I1586"/>
      <c r="J1586"/>
      <c r="K1586"/>
    </row>
    <row r="1587" spans="1:11" ht="15" x14ac:dyDescent="0.25">
      <c r="A1587"/>
      <c r="B1587"/>
      <c r="C1587"/>
      <c r="D1587"/>
      <c r="E1587"/>
      <c r="F1587"/>
      <c r="G1587"/>
      <c r="H1587"/>
      <c r="I1587"/>
      <c r="J1587"/>
      <c r="K1587"/>
    </row>
    <row r="1588" spans="1:11" ht="15" x14ac:dyDescent="0.25">
      <c r="A1588"/>
      <c r="B1588"/>
      <c r="C1588"/>
      <c r="D1588"/>
      <c r="E1588"/>
      <c r="F1588"/>
      <c r="G1588"/>
      <c r="H1588"/>
      <c r="I1588"/>
      <c r="J1588"/>
      <c r="K1588"/>
    </row>
    <row r="1589" spans="1:11" ht="15" x14ac:dyDescent="0.25">
      <c r="A1589"/>
      <c r="B1589"/>
      <c r="C1589"/>
      <c r="D1589"/>
      <c r="E1589"/>
      <c r="F1589"/>
      <c r="G1589"/>
      <c r="H1589"/>
      <c r="I1589"/>
      <c r="J1589"/>
      <c r="K1589"/>
    </row>
    <row r="1590" spans="1:11" ht="15" x14ac:dyDescent="0.25">
      <c r="A1590"/>
      <c r="B1590"/>
      <c r="C1590"/>
      <c r="D1590"/>
      <c r="E1590"/>
      <c r="F1590"/>
      <c r="G1590"/>
      <c r="H1590"/>
      <c r="I1590"/>
      <c r="J1590"/>
      <c r="K1590"/>
    </row>
    <row r="1591" spans="1:11" ht="15" x14ac:dyDescent="0.25">
      <c r="A1591"/>
      <c r="B1591"/>
      <c r="C1591"/>
      <c r="D1591"/>
      <c r="E1591"/>
      <c r="F1591"/>
      <c r="G1591"/>
      <c r="H1591"/>
      <c r="I1591"/>
      <c r="J1591"/>
      <c r="K1591"/>
    </row>
    <row r="1592" spans="1:11" ht="15" x14ac:dyDescent="0.25">
      <c r="A1592"/>
      <c r="B1592"/>
      <c r="C1592"/>
      <c r="D1592"/>
      <c r="E1592"/>
      <c r="F1592"/>
      <c r="G1592"/>
      <c r="H1592"/>
      <c r="I1592"/>
      <c r="J1592"/>
      <c r="K1592"/>
    </row>
    <row r="1593" spans="1:11" ht="15" x14ac:dyDescent="0.25">
      <c r="A1593"/>
      <c r="B1593"/>
      <c r="C1593"/>
      <c r="D1593"/>
      <c r="E1593"/>
      <c r="F1593"/>
      <c r="G1593"/>
      <c r="H1593"/>
      <c r="I1593"/>
      <c r="J1593"/>
      <c r="K1593"/>
    </row>
    <row r="1594" spans="1:11" ht="15" x14ac:dyDescent="0.25">
      <c r="A1594"/>
      <c r="B1594"/>
      <c r="C1594"/>
      <c r="D1594"/>
      <c r="E1594"/>
      <c r="F1594"/>
      <c r="G1594"/>
      <c r="H1594"/>
      <c r="I1594"/>
      <c r="J1594"/>
      <c r="K1594"/>
    </row>
    <row r="1595" spans="1:11" ht="15" x14ac:dyDescent="0.25">
      <c r="A1595"/>
      <c r="B1595"/>
      <c r="C1595"/>
      <c r="D1595"/>
      <c r="E1595"/>
      <c r="F1595"/>
      <c r="G1595"/>
      <c r="H1595"/>
      <c r="I1595"/>
      <c r="J1595"/>
      <c r="K1595"/>
    </row>
    <row r="1596" spans="1:11" ht="15" x14ac:dyDescent="0.25">
      <c r="A1596"/>
      <c r="B1596"/>
      <c r="C1596"/>
      <c r="D1596"/>
      <c r="E1596"/>
      <c r="F1596"/>
      <c r="G1596"/>
      <c r="H1596"/>
      <c r="I1596"/>
      <c r="J1596"/>
      <c r="K1596"/>
    </row>
    <row r="1597" spans="1:11" ht="15" x14ac:dyDescent="0.25">
      <c r="A1597"/>
      <c r="B1597"/>
      <c r="C1597"/>
      <c r="D1597"/>
      <c r="E1597"/>
      <c r="F1597"/>
      <c r="G1597"/>
      <c r="H1597"/>
      <c r="I1597"/>
      <c r="J1597"/>
      <c r="K1597"/>
    </row>
    <row r="1598" spans="1:11" ht="15" x14ac:dyDescent="0.25">
      <c r="A1598"/>
      <c r="B1598"/>
      <c r="C1598"/>
      <c r="D1598"/>
      <c r="E1598"/>
      <c r="F1598"/>
      <c r="G1598"/>
      <c r="H1598"/>
      <c r="I1598"/>
      <c r="J1598"/>
      <c r="K1598"/>
    </row>
    <row r="1599" spans="1:11" ht="15" x14ac:dyDescent="0.25">
      <c r="A1599"/>
      <c r="B1599"/>
      <c r="C1599"/>
      <c r="D1599"/>
      <c r="E1599"/>
      <c r="F1599"/>
      <c r="G1599"/>
      <c r="H1599"/>
      <c r="I1599"/>
      <c r="J1599"/>
      <c r="K1599"/>
    </row>
    <row r="1600" spans="1:11" ht="15" x14ac:dyDescent="0.25">
      <c r="A1600"/>
      <c r="B1600"/>
      <c r="C1600"/>
      <c r="D1600"/>
      <c r="E1600"/>
      <c r="F1600"/>
      <c r="G1600"/>
      <c r="H1600"/>
      <c r="I1600"/>
      <c r="J1600"/>
      <c r="K1600"/>
    </row>
    <row r="1601" spans="1:11" ht="15" x14ac:dyDescent="0.25">
      <c r="A1601"/>
      <c r="B1601"/>
      <c r="C1601"/>
      <c r="D1601"/>
      <c r="E1601"/>
      <c r="F1601"/>
      <c r="G1601"/>
      <c r="H1601"/>
      <c r="I1601"/>
      <c r="J1601"/>
      <c r="K1601"/>
    </row>
    <row r="1602" spans="1:11" ht="15" x14ac:dyDescent="0.25">
      <c r="A1602"/>
      <c r="B1602"/>
      <c r="C1602"/>
      <c r="D1602"/>
      <c r="E1602"/>
      <c r="F1602"/>
      <c r="G1602"/>
      <c r="H1602"/>
      <c r="I1602"/>
      <c r="J1602"/>
      <c r="K1602"/>
    </row>
    <row r="1603" spans="1:11" ht="15" x14ac:dyDescent="0.25">
      <c r="A1603"/>
      <c r="B1603"/>
      <c r="C1603"/>
      <c r="D1603"/>
      <c r="E1603"/>
      <c r="F1603"/>
      <c r="G1603"/>
      <c r="H1603"/>
      <c r="I1603"/>
      <c r="J1603"/>
      <c r="K1603"/>
    </row>
    <row r="1604" spans="1:11" ht="15" x14ac:dyDescent="0.25">
      <c r="A1604"/>
      <c r="B1604"/>
      <c r="C1604"/>
      <c r="D1604"/>
      <c r="E1604"/>
      <c r="F1604"/>
      <c r="G1604"/>
      <c r="H1604"/>
      <c r="I1604"/>
      <c r="J1604"/>
      <c r="K1604"/>
    </row>
    <row r="1605" spans="1:11" ht="15" x14ac:dyDescent="0.25">
      <c r="A1605"/>
      <c r="B1605"/>
      <c r="C1605"/>
      <c r="D1605"/>
      <c r="E1605"/>
      <c r="F1605"/>
      <c r="G1605"/>
      <c r="H1605"/>
      <c r="I1605"/>
      <c r="J1605"/>
      <c r="K1605"/>
    </row>
    <row r="1606" spans="1:11" ht="15" x14ac:dyDescent="0.25">
      <c r="A1606"/>
      <c r="B1606"/>
      <c r="C1606"/>
      <c r="D1606"/>
      <c r="E1606"/>
      <c r="F1606"/>
      <c r="G1606"/>
      <c r="H1606"/>
      <c r="I1606"/>
      <c r="J1606"/>
      <c r="K1606"/>
    </row>
    <row r="1607" spans="1:11" ht="15" x14ac:dyDescent="0.25">
      <c r="A1607"/>
      <c r="B1607"/>
      <c r="C1607"/>
      <c r="D1607"/>
      <c r="E1607"/>
      <c r="F1607"/>
      <c r="G1607"/>
      <c r="H1607"/>
      <c r="I1607"/>
      <c r="J1607"/>
      <c r="K1607"/>
    </row>
    <row r="1608" spans="1:11" ht="15" x14ac:dyDescent="0.25">
      <c r="A1608"/>
      <c r="B1608"/>
      <c r="C1608"/>
      <c r="D1608"/>
      <c r="E1608"/>
      <c r="F1608"/>
      <c r="G1608"/>
      <c r="H1608"/>
      <c r="I1608"/>
      <c r="J1608"/>
      <c r="K1608"/>
    </row>
    <row r="1609" spans="1:11" ht="15" x14ac:dyDescent="0.25">
      <c r="A1609"/>
      <c r="B1609"/>
      <c r="C1609"/>
      <c r="D1609"/>
      <c r="E1609"/>
      <c r="F1609"/>
      <c r="G1609"/>
      <c r="H1609"/>
      <c r="I1609"/>
      <c r="J1609"/>
      <c r="K1609"/>
    </row>
    <row r="1610" spans="1:11" ht="15" x14ac:dyDescent="0.25">
      <c r="A1610"/>
      <c r="B1610"/>
      <c r="C1610"/>
      <c r="D1610"/>
      <c r="E1610"/>
      <c r="F1610"/>
      <c r="G1610"/>
      <c r="H1610"/>
      <c r="I1610"/>
      <c r="J1610"/>
      <c r="K1610"/>
    </row>
    <row r="1611" spans="1:11" ht="15" x14ac:dyDescent="0.25">
      <c r="A1611"/>
      <c r="B1611"/>
      <c r="C1611"/>
      <c r="D1611"/>
      <c r="E1611"/>
      <c r="F1611"/>
      <c r="G1611"/>
      <c r="H1611"/>
      <c r="I1611"/>
      <c r="J1611"/>
      <c r="K1611"/>
    </row>
    <row r="1612" spans="1:11" ht="15" x14ac:dyDescent="0.25">
      <c r="A1612"/>
      <c r="B1612"/>
      <c r="C1612"/>
      <c r="D1612"/>
      <c r="E1612"/>
      <c r="F1612"/>
      <c r="G1612"/>
      <c r="H1612"/>
      <c r="I1612"/>
      <c r="J1612"/>
      <c r="K1612"/>
    </row>
    <row r="1613" spans="1:11" ht="15" x14ac:dyDescent="0.25">
      <c r="A1613"/>
      <c r="B1613"/>
      <c r="C1613"/>
      <c r="D1613"/>
      <c r="E1613"/>
      <c r="F1613"/>
      <c r="G1613"/>
      <c r="H1613"/>
      <c r="I1613"/>
      <c r="J1613"/>
      <c r="K1613"/>
    </row>
    <row r="1614" spans="1:11" ht="15" x14ac:dyDescent="0.25">
      <c r="A1614"/>
      <c r="B1614"/>
      <c r="C1614"/>
      <c r="D1614"/>
      <c r="E1614"/>
      <c r="F1614"/>
      <c r="G1614"/>
      <c r="H1614"/>
      <c r="I1614"/>
      <c r="J1614"/>
      <c r="K1614"/>
    </row>
    <row r="1615" spans="1:11" ht="15" x14ac:dyDescent="0.25">
      <c r="A1615"/>
      <c r="B1615"/>
      <c r="C1615"/>
      <c r="D1615"/>
      <c r="E1615"/>
      <c r="F1615"/>
      <c r="G1615"/>
      <c r="H1615"/>
      <c r="I1615"/>
      <c r="J1615"/>
      <c r="K1615"/>
    </row>
    <row r="1616" spans="1:11" ht="15" x14ac:dyDescent="0.25">
      <c r="A1616"/>
      <c r="B1616"/>
      <c r="C1616"/>
      <c r="D1616"/>
      <c r="E1616"/>
      <c r="F1616"/>
      <c r="G1616"/>
      <c r="H1616"/>
      <c r="I1616"/>
      <c r="J1616"/>
      <c r="K1616"/>
    </row>
    <row r="1617" spans="1:11" ht="15" x14ac:dyDescent="0.25">
      <c r="A1617"/>
      <c r="B1617"/>
      <c r="C1617"/>
      <c r="D1617"/>
      <c r="E1617"/>
      <c r="F1617"/>
      <c r="G1617"/>
      <c r="H1617"/>
      <c r="I1617"/>
      <c r="J1617"/>
      <c r="K1617"/>
    </row>
    <row r="1618" spans="1:11" ht="15" x14ac:dyDescent="0.25">
      <c r="A1618"/>
      <c r="B1618"/>
      <c r="C1618"/>
      <c r="D1618"/>
      <c r="E1618"/>
      <c r="F1618"/>
      <c r="G1618"/>
      <c r="H1618"/>
      <c r="I1618"/>
      <c r="J1618"/>
      <c r="K1618"/>
    </row>
    <row r="1619" spans="1:11" ht="15" x14ac:dyDescent="0.25">
      <c r="A1619"/>
      <c r="B1619"/>
      <c r="C1619"/>
      <c r="D1619"/>
      <c r="E1619"/>
      <c r="F1619"/>
      <c r="G1619"/>
      <c r="H1619"/>
      <c r="I1619"/>
      <c r="J1619"/>
      <c r="K1619"/>
    </row>
    <row r="1620" spans="1:11" ht="15" x14ac:dyDescent="0.25">
      <c r="A1620"/>
      <c r="B1620"/>
      <c r="C1620"/>
      <c r="D1620"/>
      <c r="E1620"/>
      <c r="F1620"/>
      <c r="G1620"/>
      <c r="H1620"/>
      <c r="I1620"/>
      <c r="J1620"/>
      <c r="K1620"/>
    </row>
    <row r="1621" spans="1:11" ht="15" x14ac:dyDescent="0.25">
      <c r="A1621"/>
      <c r="B1621"/>
      <c r="C1621"/>
      <c r="D1621"/>
      <c r="E1621"/>
      <c r="F1621"/>
      <c r="G1621"/>
      <c r="H1621"/>
      <c r="I1621"/>
      <c r="J1621"/>
      <c r="K1621"/>
    </row>
    <row r="1622" spans="1:11" ht="15" x14ac:dyDescent="0.25">
      <c r="A1622"/>
      <c r="B1622"/>
      <c r="C1622"/>
      <c r="D1622"/>
      <c r="E1622"/>
      <c r="F1622"/>
      <c r="G1622"/>
      <c r="H1622"/>
      <c r="I1622"/>
      <c r="J1622"/>
      <c r="K1622"/>
    </row>
    <row r="1623" spans="1:11" ht="15" x14ac:dyDescent="0.25">
      <c r="A1623"/>
      <c r="B1623"/>
      <c r="C1623"/>
      <c r="D1623"/>
      <c r="E1623"/>
      <c r="F1623"/>
      <c r="G1623"/>
      <c r="H1623"/>
      <c r="I1623"/>
      <c r="J1623"/>
      <c r="K1623"/>
    </row>
    <row r="1624" spans="1:11" ht="15" x14ac:dyDescent="0.25">
      <c r="A1624"/>
      <c r="B1624"/>
      <c r="C1624"/>
      <c r="D1624"/>
      <c r="E1624"/>
      <c r="F1624"/>
      <c r="G1624"/>
      <c r="H1624"/>
      <c r="I1624"/>
      <c r="J1624"/>
      <c r="K1624"/>
    </row>
    <row r="1625" spans="1:11" ht="15" x14ac:dyDescent="0.25">
      <c r="A1625"/>
      <c r="B1625"/>
      <c r="C1625"/>
      <c r="D1625"/>
      <c r="E1625"/>
      <c r="F1625"/>
      <c r="G1625"/>
      <c r="H1625"/>
      <c r="I1625"/>
      <c r="J1625"/>
      <c r="K1625"/>
    </row>
    <row r="1626" spans="1:11" ht="15" x14ac:dyDescent="0.25">
      <c r="A1626"/>
      <c r="B1626"/>
      <c r="C1626"/>
      <c r="D1626"/>
      <c r="E1626"/>
      <c r="F1626"/>
      <c r="G1626"/>
      <c r="H1626"/>
      <c r="I1626"/>
      <c r="J1626"/>
      <c r="K1626"/>
    </row>
    <row r="1627" spans="1:11" ht="15" x14ac:dyDescent="0.25">
      <c r="A1627"/>
      <c r="B1627"/>
      <c r="C1627"/>
      <c r="D1627"/>
      <c r="E1627"/>
      <c r="F1627"/>
      <c r="G1627"/>
      <c r="H1627"/>
      <c r="I1627"/>
      <c r="J1627"/>
      <c r="K1627"/>
    </row>
    <row r="1628" spans="1:11" ht="15" x14ac:dyDescent="0.25">
      <c r="A1628"/>
      <c r="B1628"/>
      <c r="C1628"/>
      <c r="D1628"/>
      <c r="E1628"/>
      <c r="F1628"/>
      <c r="G1628"/>
      <c r="H1628"/>
      <c r="I1628"/>
      <c r="J1628"/>
      <c r="K1628"/>
    </row>
    <row r="1629" spans="1:11" ht="15" x14ac:dyDescent="0.25">
      <c r="A1629"/>
      <c r="B1629"/>
      <c r="C1629"/>
      <c r="D1629"/>
      <c r="E1629"/>
      <c r="F1629"/>
      <c r="G1629"/>
      <c r="H1629"/>
      <c r="I1629"/>
      <c r="J1629"/>
      <c r="K1629"/>
    </row>
    <row r="1630" spans="1:11" ht="15" x14ac:dyDescent="0.25">
      <c r="A1630"/>
      <c r="B1630"/>
      <c r="C1630"/>
      <c r="D1630"/>
      <c r="E1630"/>
      <c r="F1630"/>
      <c r="G1630"/>
      <c r="H1630"/>
      <c r="I1630"/>
      <c r="J1630"/>
      <c r="K1630"/>
    </row>
    <row r="1631" spans="1:11" ht="15" x14ac:dyDescent="0.25">
      <c r="A1631"/>
      <c r="B1631"/>
      <c r="C1631"/>
      <c r="D1631"/>
      <c r="E1631"/>
      <c r="F1631"/>
      <c r="G1631"/>
      <c r="H1631"/>
      <c r="I1631"/>
      <c r="J1631"/>
      <c r="K1631"/>
    </row>
    <row r="1632" spans="1:11" ht="15" x14ac:dyDescent="0.25">
      <c r="A1632"/>
      <c r="B1632"/>
      <c r="C1632"/>
      <c r="D1632"/>
      <c r="E1632"/>
      <c r="F1632"/>
      <c r="G1632"/>
      <c r="H1632"/>
      <c r="I1632"/>
      <c r="J1632"/>
      <c r="K1632"/>
    </row>
    <row r="1633" spans="1:11" ht="15" x14ac:dyDescent="0.25">
      <c r="A1633"/>
      <c r="B1633"/>
      <c r="C1633"/>
      <c r="D1633"/>
      <c r="E1633"/>
      <c r="F1633"/>
      <c r="G1633"/>
      <c r="H1633"/>
      <c r="I1633"/>
      <c r="J1633"/>
      <c r="K1633"/>
    </row>
    <row r="1634" spans="1:11" ht="15" x14ac:dyDescent="0.25">
      <c r="A1634"/>
      <c r="B1634"/>
      <c r="C1634"/>
      <c r="D1634"/>
      <c r="E1634"/>
      <c r="F1634"/>
      <c r="G1634"/>
      <c r="H1634"/>
      <c r="I1634"/>
      <c r="J1634"/>
      <c r="K1634"/>
    </row>
    <row r="1635" spans="1:11" ht="15" x14ac:dyDescent="0.25">
      <c r="A1635"/>
      <c r="B1635"/>
      <c r="C1635"/>
      <c r="D1635"/>
      <c r="E1635"/>
      <c r="F1635"/>
      <c r="G1635"/>
      <c r="H1635"/>
      <c r="I1635"/>
      <c r="J1635"/>
      <c r="K1635"/>
    </row>
    <row r="1636" spans="1:11" ht="15" x14ac:dyDescent="0.25">
      <c r="A1636"/>
      <c r="B1636"/>
      <c r="C1636"/>
      <c r="D1636"/>
      <c r="E1636"/>
      <c r="F1636"/>
      <c r="G1636"/>
      <c r="H1636"/>
      <c r="I1636"/>
      <c r="J1636"/>
      <c r="K1636"/>
    </row>
    <row r="1637" spans="1:11" ht="15" x14ac:dyDescent="0.25">
      <c r="A1637"/>
      <c r="B1637"/>
      <c r="C1637"/>
      <c r="D1637"/>
      <c r="E1637"/>
      <c r="F1637"/>
      <c r="G1637"/>
      <c r="H1637"/>
      <c r="I1637"/>
      <c r="J1637"/>
      <c r="K1637"/>
    </row>
    <row r="1638" spans="1:11" ht="15" x14ac:dyDescent="0.25">
      <c r="A1638"/>
      <c r="B1638"/>
      <c r="C1638"/>
      <c r="D1638"/>
      <c r="E1638"/>
      <c r="F1638"/>
      <c r="G1638"/>
      <c r="H1638"/>
      <c r="I1638"/>
      <c r="J1638"/>
      <c r="K1638"/>
    </row>
    <row r="1639" spans="1:11" ht="15" x14ac:dyDescent="0.25">
      <c r="A1639"/>
      <c r="B1639"/>
      <c r="C1639"/>
      <c r="D1639"/>
      <c r="E1639"/>
      <c r="F1639"/>
      <c r="G1639"/>
      <c r="H1639"/>
      <c r="I1639"/>
      <c r="J1639"/>
      <c r="K1639"/>
    </row>
    <row r="1640" spans="1:11" ht="15" x14ac:dyDescent="0.25">
      <c r="A1640"/>
      <c r="B1640"/>
      <c r="C1640"/>
      <c r="D1640"/>
      <c r="E1640"/>
      <c r="F1640"/>
      <c r="G1640"/>
      <c r="H1640"/>
      <c r="I1640"/>
      <c r="J1640"/>
      <c r="K1640"/>
    </row>
    <row r="1641" spans="1:11" ht="15" x14ac:dyDescent="0.25">
      <c r="A1641"/>
      <c r="B1641"/>
      <c r="C1641"/>
      <c r="D1641"/>
      <c r="E1641"/>
      <c r="F1641"/>
      <c r="G1641"/>
      <c r="H1641"/>
      <c r="I1641"/>
      <c r="J1641"/>
      <c r="K1641"/>
    </row>
    <row r="1642" spans="1:11" ht="15" x14ac:dyDescent="0.25">
      <c r="A1642"/>
      <c r="B1642"/>
      <c r="C1642"/>
      <c r="D1642"/>
      <c r="E1642"/>
      <c r="F1642"/>
      <c r="G1642"/>
      <c r="H1642"/>
      <c r="I1642"/>
      <c r="J1642"/>
      <c r="K1642"/>
    </row>
    <row r="1643" spans="1:11" ht="15" x14ac:dyDescent="0.25">
      <c r="A1643"/>
      <c r="B1643"/>
      <c r="C1643"/>
      <c r="D1643"/>
      <c r="E1643"/>
      <c r="F1643"/>
      <c r="G1643"/>
      <c r="H1643"/>
      <c r="I1643"/>
      <c r="J1643"/>
      <c r="K1643"/>
    </row>
    <row r="1644" spans="1:11" ht="15" x14ac:dyDescent="0.25">
      <c r="A1644"/>
      <c r="B1644"/>
      <c r="C1644"/>
      <c r="D1644"/>
      <c r="E1644"/>
      <c r="F1644"/>
      <c r="G1644"/>
      <c r="H1644"/>
      <c r="I1644"/>
      <c r="J1644"/>
      <c r="K1644"/>
    </row>
    <row r="1645" spans="1:11" ht="15" x14ac:dyDescent="0.25">
      <c r="A1645"/>
      <c r="B1645"/>
      <c r="C1645"/>
      <c r="D1645"/>
      <c r="E1645"/>
      <c r="F1645"/>
      <c r="G1645"/>
      <c r="H1645"/>
      <c r="I1645"/>
      <c r="J1645"/>
      <c r="K1645"/>
    </row>
    <row r="1646" spans="1:11" ht="15" x14ac:dyDescent="0.25">
      <c r="A1646"/>
      <c r="B1646"/>
      <c r="C1646"/>
      <c r="D1646"/>
      <c r="E1646"/>
      <c r="F1646"/>
      <c r="G1646"/>
      <c r="H1646"/>
      <c r="I1646"/>
      <c r="J1646"/>
      <c r="K1646"/>
    </row>
    <row r="1647" spans="1:11" ht="15" x14ac:dyDescent="0.25">
      <c r="A1647"/>
      <c r="B1647"/>
      <c r="C1647"/>
      <c r="D1647"/>
      <c r="E1647"/>
      <c r="F1647"/>
      <c r="G1647"/>
      <c r="H1647"/>
      <c r="I1647"/>
      <c r="J1647"/>
      <c r="K1647"/>
    </row>
    <row r="1648" spans="1:11" ht="15" x14ac:dyDescent="0.25">
      <c r="A1648"/>
      <c r="B1648"/>
      <c r="C1648"/>
      <c r="D1648"/>
      <c r="E1648"/>
      <c r="F1648"/>
      <c r="G1648"/>
      <c r="H1648"/>
      <c r="I1648"/>
      <c r="J1648"/>
      <c r="K1648"/>
    </row>
    <row r="1649" spans="1:11" ht="15" x14ac:dyDescent="0.25">
      <c r="A1649"/>
      <c r="B1649"/>
      <c r="C1649"/>
      <c r="D1649"/>
      <c r="E1649"/>
      <c r="F1649"/>
      <c r="G1649"/>
      <c r="H1649"/>
      <c r="I1649"/>
      <c r="J1649"/>
      <c r="K1649"/>
    </row>
    <row r="1650" spans="1:11" ht="15" x14ac:dyDescent="0.25">
      <c r="A1650"/>
      <c r="B1650"/>
      <c r="C1650"/>
      <c r="D1650"/>
      <c r="E1650"/>
      <c r="F1650"/>
      <c r="G1650"/>
      <c r="H1650"/>
      <c r="I1650"/>
      <c r="J1650"/>
      <c r="K1650"/>
    </row>
    <row r="1651" spans="1:11" ht="15" x14ac:dyDescent="0.25">
      <c r="A1651"/>
      <c r="B1651"/>
      <c r="C1651"/>
      <c r="D1651"/>
      <c r="E1651"/>
      <c r="F1651"/>
      <c r="G1651"/>
      <c r="H1651"/>
      <c r="I1651"/>
      <c r="J1651"/>
      <c r="K1651"/>
    </row>
    <row r="1652" spans="1:11" ht="15" x14ac:dyDescent="0.25">
      <c r="A1652"/>
      <c r="B1652"/>
      <c r="C1652"/>
      <c r="D1652"/>
      <c r="E1652"/>
      <c r="F1652"/>
      <c r="G1652"/>
      <c r="H1652"/>
      <c r="I1652"/>
      <c r="J1652"/>
      <c r="K1652"/>
    </row>
    <row r="1653" spans="1:11" ht="15" x14ac:dyDescent="0.25">
      <c r="A1653"/>
      <c r="B1653"/>
      <c r="C1653"/>
      <c r="D1653"/>
      <c r="E1653"/>
      <c r="F1653"/>
      <c r="G1653"/>
      <c r="H1653"/>
      <c r="I1653"/>
      <c r="J1653"/>
      <c r="K1653"/>
    </row>
    <row r="1654" spans="1:11" ht="15" x14ac:dyDescent="0.25">
      <c r="A1654"/>
      <c r="B1654"/>
      <c r="C1654"/>
      <c r="D1654"/>
      <c r="E1654"/>
      <c r="F1654"/>
      <c r="G1654"/>
      <c r="H1654"/>
      <c r="I1654"/>
      <c r="J1654"/>
      <c r="K1654"/>
    </row>
    <row r="1655" spans="1:11" ht="15" x14ac:dyDescent="0.25">
      <c r="A1655"/>
      <c r="B1655"/>
      <c r="C1655"/>
      <c r="D1655"/>
      <c r="E1655"/>
      <c r="F1655"/>
      <c r="G1655"/>
      <c r="H1655"/>
      <c r="I1655"/>
      <c r="J1655"/>
      <c r="K1655"/>
    </row>
    <row r="1656" spans="1:11" ht="15" x14ac:dyDescent="0.25">
      <c r="A1656"/>
      <c r="B1656"/>
      <c r="C1656"/>
      <c r="D1656"/>
      <c r="E1656"/>
      <c r="F1656"/>
      <c r="G1656"/>
      <c r="H1656"/>
      <c r="I1656"/>
      <c r="J1656"/>
      <c r="K1656"/>
    </row>
    <row r="1657" spans="1:11" ht="15" x14ac:dyDescent="0.25">
      <c r="A1657"/>
      <c r="B1657"/>
      <c r="C1657"/>
      <c r="D1657"/>
      <c r="E1657"/>
      <c r="F1657"/>
      <c r="G1657"/>
      <c r="H1657"/>
      <c r="I1657"/>
      <c r="J1657"/>
      <c r="K1657"/>
    </row>
    <row r="1658" spans="1:11" ht="15" x14ac:dyDescent="0.25">
      <c r="A1658"/>
      <c r="B1658"/>
      <c r="C1658"/>
      <c r="D1658"/>
      <c r="E1658"/>
      <c r="F1658"/>
      <c r="G1658"/>
      <c r="H1658"/>
      <c r="I1658"/>
      <c r="J1658"/>
      <c r="K1658"/>
    </row>
    <row r="1659" spans="1:11" ht="15" x14ac:dyDescent="0.25">
      <c r="A1659"/>
      <c r="B1659"/>
      <c r="C1659"/>
      <c r="D1659"/>
      <c r="E1659"/>
      <c r="F1659"/>
      <c r="G1659"/>
      <c r="H1659"/>
      <c r="I1659"/>
      <c r="J1659"/>
      <c r="K1659"/>
    </row>
    <row r="1660" spans="1:11" ht="15" x14ac:dyDescent="0.25">
      <c r="A1660"/>
      <c r="B1660"/>
      <c r="C1660"/>
      <c r="D1660"/>
      <c r="E1660"/>
      <c r="F1660"/>
      <c r="G1660"/>
      <c r="H1660"/>
      <c r="I1660"/>
      <c r="J1660"/>
      <c r="K1660"/>
    </row>
    <row r="1661" spans="1:11" ht="15" x14ac:dyDescent="0.25">
      <c r="A1661"/>
      <c r="B1661"/>
      <c r="C1661"/>
      <c r="D1661"/>
      <c r="E1661"/>
      <c r="F1661"/>
      <c r="G1661"/>
      <c r="H1661"/>
      <c r="I1661"/>
      <c r="J1661"/>
      <c r="K1661"/>
    </row>
    <row r="1662" spans="1:11" ht="15" x14ac:dyDescent="0.25">
      <c r="A1662"/>
      <c r="B1662"/>
      <c r="C1662"/>
      <c r="D1662"/>
      <c r="E1662"/>
      <c r="F1662"/>
      <c r="G1662"/>
      <c r="H1662"/>
      <c r="I1662"/>
      <c r="J1662"/>
      <c r="K1662"/>
    </row>
    <row r="1663" spans="1:11" ht="15" x14ac:dyDescent="0.25">
      <c r="A1663"/>
      <c r="B1663"/>
      <c r="C1663"/>
      <c r="D1663"/>
      <c r="E1663"/>
      <c r="F1663"/>
      <c r="G1663"/>
      <c r="H1663"/>
      <c r="I1663"/>
      <c r="J1663"/>
      <c r="K1663"/>
    </row>
    <row r="1664" spans="1:11" ht="15" x14ac:dyDescent="0.25">
      <c r="A1664"/>
      <c r="B1664"/>
      <c r="C1664"/>
      <c r="D1664"/>
      <c r="E1664"/>
      <c r="F1664"/>
      <c r="G1664"/>
      <c r="H1664"/>
      <c r="I1664"/>
      <c r="J1664"/>
      <c r="K1664"/>
    </row>
    <row r="1665" spans="1:11" ht="15" x14ac:dyDescent="0.25">
      <c r="A1665"/>
      <c r="B1665"/>
      <c r="C1665"/>
      <c r="D1665"/>
      <c r="E1665"/>
      <c r="F1665"/>
      <c r="G1665"/>
      <c r="H1665"/>
      <c r="I1665"/>
      <c r="J1665"/>
      <c r="K1665"/>
    </row>
    <row r="1666" spans="1:11" ht="15" x14ac:dyDescent="0.25">
      <c r="A1666"/>
      <c r="B1666"/>
      <c r="C1666"/>
      <c r="D1666"/>
      <c r="E1666"/>
      <c r="F1666"/>
      <c r="G1666"/>
      <c r="H1666"/>
      <c r="I1666"/>
      <c r="J1666"/>
      <c r="K1666"/>
    </row>
    <row r="1667" spans="1:11" ht="15" x14ac:dyDescent="0.25">
      <c r="A1667"/>
      <c r="B1667"/>
      <c r="C1667"/>
      <c r="D1667"/>
      <c r="E1667"/>
      <c r="F1667"/>
      <c r="G1667"/>
      <c r="H1667"/>
      <c r="I1667"/>
      <c r="J1667"/>
      <c r="K1667"/>
    </row>
    <row r="1668" spans="1:11" ht="15" x14ac:dyDescent="0.25">
      <c r="A1668"/>
      <c r="B1668"/>
      <c r="C1668"/>
      <c r="D1668"/>
      <c r="E1668"/>
      <c r="F1668"/>
      <c r="G1668"/>
      <c r="H1668"/>
      <c r="I1668"/>
      <c r="J1668"/>
      <c r="K1668"/>
    </row>
    <row r="1669" spans="1:11" ht="15" x14ac:dyDescent="0.25">
      <c r="A1669"/>
      <c r="B1669"/>
      <c r="C1669"/>
      <c r="D1669"/>
      <c r="E1669"/>
      <c r="F1669"/>
      <c r="G1669"/>
      <c r="H1669"/>
      <c r="I1669"/>
      <c r="J1669"/>
      <c r="K1669"/>
    </row>
    <row r="1670" spans="1:11" ht="15" x14ac:dyDescent="0.25">
      <c r="A1670"/>
      <c r="B1670"/>
      <c r="C1670"/>
      <c r="D1670"/>
      <c r="E1670"/>
      <c r="F1670"/>
      <c r="G1670"/>
      <c r="H1670"/>
      <c r="I1670"/>
      <c r="J1670"/>
      <c r="K1670"/>
    </row>
    <row r="1671" spans="1:11" ht="15" x14ac:dyDescent="0.25">
      <c r="A1671"/>
      <c r="B1671"/>
      <c r="C1671"/>
      <c r="D1671"/>
      <c r="E1671"/>
      <c r="F1671"/>
      <c r="G1671"/>
      <c r="H1671"/>
      <c r="I1671"/>
      <c r="J1671"/>
      <c r="K1671"/>
    </row>
    <row r="1672" spans="1:11" ht="15" x14ac:dyDescent="0.25">
      <c r="A1672"/>
      <c r="B1672"/>
      <c r="C1672"/>
      <c r="D1672"/>
      <c r="E1672"/>
      <c r="F1672"/>
      <c r="G1672"/>
      <c r="H1672"/>
      <c r="I1672"/>
      <c r="J1672"/>
      <c r="K1672"/>
    </row>
    <row r="1673" spans="1:11" ht="15" x14ac:dyDescent="0.25">
      <c r="A1673"/>
      <c r="B1673"/>
      <c r="C1673"/>
      <c r="D1673"/>
      <c r="E1673"/>
      <c r="F1673"/>
      <c r="G1673"/>
      <c r="H1673"/>
      <c r="I1673"/>
      <c r="J1673"/>
      <c r="K1673"/>
    </row>
    <row r="1674" spans="1:11" ht="15" x14ac:dyDescent="0.25">
      <c r="A1674"/>
      <c r="B1674"/>
      <c r="C1674"/>
      <c r="D1674"/>
      <c r="E1674"/>
      <c r="F1674"/>
      <c r="G1674"/>
      <c r="H1674"/>
      <c r="I1674"/>
      <c r="J1674"/>
      <c r="K1674"/>
    </row>
    <row r="1675" spans="1:11" ht="15" x14ac:dyDescent="0.25">
      <c r="A1675"/>
      <c r="B1675"/>
      <c r="C1675"/>
      <c r="D1675"/>
      <c r="E1675"/>
      <c r="F1675"/>
      <c r="G1675"/>
      <c r="H1675"/>
      <c r="I1675"/>
      <c r="J1675"/>
      <c r="K1675"/>
    </row>
    <row r="1676" spans="1:11" ht="15" x14ac:dyDescent="0.25">
      <c r="A1676"/>
      <c r="B1676"/>
      <c r="C1676"/>
      <c r="D1676"/>
      <c r="E1676"/>
      <c r="F1676"/>
      <c r="G1676"/>
      <c r="H1676"/>
      <c r="I1676"/>
      <c r="J1676"/>
      <c r="K1676"/>
    </row>
    <row r="1677" spans="1:11" ht="15" x14ac:dyDescent="0.25">
      <c r="A1677"/>
      <c r="B1677"/>
      <c r="C1677"/>
      <c r="D1677"/>
      <c r="E1677"/>
      <c r="F1677"/>
      <c r="G1677"/>
      <c r="H1677"/>
      <c r="I1677"/>
      <c r="J1677"/>
      <c r="K1677"/>
    </row>
    <row r="1678" spans="1:11" ht="15" x14ac:dyDescent="0.25">
      <c r="A1678"/>
      <c r="B1678"/>
      <c r="C1678"/>
      <c r="D1678"/>
      <c r="E1678"/>
      <c r="F1678"/>
      <c r="G1678"/>
      <c r="H1678"/>
      <c r="I1678"/>
      <c r="J1678"/>
      <c r="K1678"/>
    </row>
    <row r="1679" spans="1:11" ht="15" x14ac:dyDescent="0.25">
      <c r="A1679"/>
      <c r="B1679"/>
      <c r="C1679"/>
      <c r="D1679"/>
      <c r="E1679"/>
      <c r="F1679"/>
      <c r="G1679"/>
      <c r="H1679"/>
      <c r="I1679"/>
      <c r="J1679"/>
      <c r="K1679"/>
    </row>
    <row r="1680" spans="1:11" ht="15" x14ac:dyDescent="0.25">
      <c r="A1680"/>
      <c r="B1680"/>
      <c r="C1680"/>
      <c r="D1680"/>
      <c r="E1680"/>
      <c r="F1680"/>
      <c r="G1680"/>
      <c r="H1680"/>
      <c r="I1680"/>
      <c r="J1680"/>
      <c r="K1680"/>
    </row>
    <row r="1681" spans="1:11" ht="15" x14ac:dyDescent="0.25">
      <c r="A1681"/>
      <c r="B1681"/>
      <c r="C1681"/>
      <c r="D1681"/>
      <c r="E1681"/>
      <c r="F1681"/>
      <c r="G1681"/>
      <c r="H1681"/>
      <c r="I1681"/>
      <c r="J1681"/>
      <c r="K1681"/>
    </row>
    <row r="1682" spans="1:11" ht="15" x14ac:dyDescent="0.25">
      <c r="A1682"/>
      <c r="B1682"/>
      <c r="C1682"/>
      <c r="D1682"/>
      <c r="E1682"/>
      <c r="F1682"/>
      <c r="G1682"/>
      <c r="H1682"/>
      <c r="I1682"/>
      <c r="J1682"/>
      <c r="K1682"/>
    </row>
    <row r="1683" spans="1:11" ht="15" x14ac:dyDescent="0.25">
      <c r="A1683"/>
      <c r="B1683"/>
      <c r="C1683"/>
      <c r="D1683"/>
      <c r="E1683"/>
      <c r="F1683"/>
      <c r="G1683"/>
      <c r="H1683"/>
      <c r="I1683"/>
      <c r="J1683"/>
      <c r="K1683"/>
    </row>
    <row r="1684" spans="1:11" ht="15" x14ac:dyDescent="0.25">
      <c r="A1684"/>
      <c r="B1684"/>
      <c r="C1684"/>
      <c r="D1684"/>
      <c r="E1684"/>
      <c r="F1684"/>
      <c r="G1684"/>
      <c r="H1684"/>
      <c r="I1684"/>
      <c r="J1684"/>
      <c r="K1684"/>
    </row>
    <row r="1685" spans="1:11" ht="15" x14ac:dyDescent="0.25">
      <c r="A1685"/>
      <c r="B1685"/>
      <c r="C1685"/>
      <c r="D1685"/>
      <c r="E1685"/>
      <c r="F1685"/>
      <c r="G1685"/>
      <c r="H1685"/>
      <c r="I1685"/>
      <c r="J1685"/>
      <c r="K1685"/>
    </row>
    <row r="1686" spans="1:11" ht="15" x14ac:dyDescent="0.25">
      <c r="A1686"/>
      <c r="B1686"/>
      <c r="C1686"/>
      <c r="D1686"/>
      <c r="E1686"/>
      <c r="F1686"/>
      <c r="G1686"/>
      <c r="H1686"/>
      <c r="I1686"/>
      <c r="J1686"/>
      <c r="K1686"/>
    </row>
    <row r="1687" spans="1:11" ht="15" x14ac:dyDescent="0.25">
      <c r="A1687"/>
      <c r="B1687"/>
      <c r="C1687"/>
      <c r="D1687"/>
      <c r="E1687"/>
      <c r="F1687"/>
      <c r="G1687"/>
      <c r="H1687"/>
      <c r="I1687"/>
      <c r="J1687"/>
      <c r="K1687"/>
    </row>
    <row r="1688" spans="1:11" ht="15" x14ac:dyDescent="0.25">
      <c r="A1688"/>
      <c r="B1688"/>
      <c r="C1688"/>
      <c r="D1688"/>
      <c r="E1688"/>
      <c r="F1688"/>
      <c r="G1688"/>
      <c r="H1688"/>
      <c r="I1688"/>
      <c r="J1688"/>
      <c r="K1688"/>
    </row>
    <row r="1689" spans="1:11" ht="15" x14ac:dyDescent="0.25">
      <c r="A1689"/>
      <c r="B1689"/>
      <c r="C1689"/>
      <c r="D1689"/>
      <c r="E1689"/>
      <c r="F1689"/>
      <c r="G1689"/>
      <c r="H1689"/>
      <c r="I1689"/>
      <c r="J1689"/>
      <c r="K1689"/>
    </row>
    <row r="1690" spans="1:11" ht="15" x14ac:dyDescent="0.25">
      <c r="A1690"/>
      <c r="B1690"/>
      <c r="C1690"/>
      <c r="D1690"/>
      <c r="E1690"/>
      <c r="F1690"/>
      <c r="G1690"/>
      <c r="H1690"/>
      <c r="I1690"/>
      <c r="J1690"/>
      <c r="K1690"/>
    </row>
    <row r="1691" spans="1:11" ht="15" x14ac:dyDescent="0.25">
      <c r="A1691"/>
      <c r="B1691"/>
      <c r="C1691"/>
      <c r="D1691"/>
      <c r="E1691"/>
      <c r="F1691"/>
      <c r="G1691"/>
      <c r="H1691"/>
      <c r="I1691"/>
      <c r="J1691"/>
      <c r="K1691"/>
    </row>
    <row r="1692" spans="1:11" ht="15" x14ac:dyDescent="0.25">
      <c r="A1692"/>
      <c r="B1692"/>
      <c r="C1692"/>
      <c r="D1692"/>
      <c r="E1692"/>
      <c r="F1692"/>
      <c r="G1692"/>
      <c r="H1692"/>
      <c r="I1692"/>
      <c r="J1692"/>
      <c r="K1692"/>
    </row>
    <row r="1693" spans="1:11" ht="15" x14ac:dyDescent="0.25">
      <c r="A1693"/>
      <c r="B1693"/>
      <c r="C1693"/>
      <c r="D1693"/>
      <c r="E1693"/>
      <c r="F1693"/>
      <c r="G1693"/>
      <c r="H1693"/>
      <c r="I1693"/>
      <c r="J1693"/>
      <c r="K1693"/>
    </row>
    <row r="1694" spans="1:11" ht="15" x14ac:dyDescent="0.25">
      <c r="A1694"/>
      <c r="B1694"/>
      <c r="C1694"/>
      <c r="D1694"/>
      <c r="E1694"/>
      <c r="F1694"/>
      <c r="G1694"/>
      <c r="H1694"/>
      <c r="I1694"/>
      <c r="J1694"/>
      <c r="K1694"/>
    </row>
    <row r="1695" spans="1:11" ht="15" x14ac:dyDescent="0.25">
      <c r="A1695"/>
      <c r="B1695"/>
      <c r="C1695"/>
      <c r="D1695"/>
      <c r="E1695"/>
      <c r="F1695"/>
      <c r="G1695"/>
      <c r="H1695"/>
      <c r="I1695"/>
      <c r="J1695"/>
      <c r="K1695"/>
    </row>
    <row r="1696" spans="1:11" ht="15" x14ac:dyDescent="0.25">
      <c r="A1696"/>
      <c r="B1696"/>
      <c r="C1696"/>
      <c r="D1696"/>
      <c r="E1696"/>
      <c r="F1696"/>
      <c r="G1696"/>
      <c r="H1696"/>
      <c r="I1696"/>
      <c r="J1696"/>
      <c r="K1696"/>
    </row>
    <row r="1697" spans="1:11" ht="15" x14ac:dyDescent="0.25">
      <c r="A1697"/>
      <c r="B1697"/>
      <c r="C1697"/>
      <c r="D1697"/>
      <c r="E1697"/>
      <c r="F1697"/>
      <c r="G1697"/>
      <c r="H1697"/>
      <c r="I1697"/>
      <c r="J1697"/>
      <c r="K1697"/>
    </row>
    <row r="1698" spans="1:11" ht="15" x14ac:dyDescent="0.25">
      <c r="A1698"/>
      <c r="B1698"/>
      <c r="C1698"/>
      <c r="D1698"/>
      <c r="E1698"/>
      <c r="F1698"/>
      <c r="G1698"/>
      <c r="H1698"/>
      <c r="I1698"/>
      <c r="J1698"/>
      <c r="K1698"/>
    </row>
    <row r="1699" spans="1:11" ht="15" x14ac:dyDescent="0.25">
      <c r="A1699"/>
      <c r="B1699"/>
      <c r="C1699"/>
      <c r="D1699"/>
      <c r="E1699"/>
      <c r="F1699"/>
      <c r="G1699"/>
      <c r="H1699"/>
      <c r="I1699"/>
      <c r="J1699"/>
      <c r="K1699"/>
    </row>
    <row r="1700" spans="1:11" ht="15" x14ac:dyDescent="0.25">
      <c r="A1700"/>
      <c r="B1700"/>
      <c r="C1700"/>
      <c r="D1700"/>
      <c r="E1700"/>
      <c r="F1700"/>
      <c r="G1700"/>
      <c r="H1700"/>
      <c r="I1700"/>
      <c r="J1700"/>
      <c r="K1700"/>
    </row>
    <row r="1701" spans="1:11" ht="15" x14ac:dyDescent="0.25">
      <c r="A1701"/>
      <c r="B1701"/>
      <c r="C1701"/>
      <c r="D1701"/>
      <c r="E1701"/>
      <c r="F1701"/>
      <c r="G1701"/>
      <c r="H1701"/>
      <c r="I1701"/>
      <c r="J1701"/>
      <c r="K1701"/>
    </row>
    <row r="1702" spans="1:11" ht="15" x14ac:dyDescent="0.25">
      <c r="A1702"/>
      <c r="B1702"/>
      <c r="C1702"/>
      <c r="D1702"/>
      <c r="E1702"/>
      <c r="F1702"/>
      <c r="G1702"/>
      <c r="H1702"/>
      <c r="I1702"/>
      <c r="J1702"/>
      <c r="K1702"/>
    </row>
    <row r="1703" spans="1:11" ht="15" x14ac:dyDescent="0.25">
      <c r="A1703"/>
      <c r="B1703"/>
      <c r="C1703"/>
      <c r="D1703"/>
      <c r="E1703"/>
      <c r="F1703"/>
      <c r="G1703"/>
      <c r="H1703"/>
      <c r="I1703"/>
      <c r="J1703"/>
      <c r="K1703"/>
    </row>
    <row r="1704" spans="1:11" ht="15" x14ac:dyDescent="0.25">
      <c r="A1704"/>
      <c r="B1704"/>
      <c r="C1704"/>
      <c r="D1704"/>
      <c r="E1704"/>
      <c r="F1704"/>
      <c r="G1704"/>
      <c r="H1704"/>
      <c r="I1704"/>
      <c r="J1704"/>
      <c r="K1704"/>
    </row>
    <row r="1705" spans="1:11" ht="15" x14ac:dyDescent="0.25">
      <c r="A1705"/>
      <c r="B1705"/>
      <c r="C1705"/>
      <c r="D1705"/>
      <c r="E1705"/>
      <c r="F1705"/>
      <c r="G1705"/>
      <c r="H1705"/>
      <c r="I1705"/>
      <c r="J1705"/>
      <c r="K1705"/>
    </row>
    <row r="1706" spans="1:11" ht="15" x14ac:dyDescent="0.25">
      <c r="A1706"/>
      <c r="B1706"/>
      <c r="C1706"/>
      <c r="D1706"/>
      <c r="E1706"/>
      <c r="F1706"/>
      <c r="G1706"/>
      <c r="H1706"/>
      <c r="I1706"/>
      <c r="J1706"/>
      <c r="K1706"/>
    </row>
    <row r="1707" spans="1:11" ht="15" x14ac:dyDescent="0.25">
      <c r="A1707"/>
      <c r="B1707"/>
      <c r="C1707"/>
      <c r="D1707"/>
      <c r="E1707"/>
      <c r="F1707"/>
      <c r="G1707"/>
      <c r="H1707"/>
      <c r="I1707"/>
      <c r="J1707"/>
      <c r="K1707"/>
    </row>
    <row r="1708" spans="1:11" ht="15" x14ac:dyDescent="0.25">
      <c r="A1708"/>
      <c r="B1708"/>
      <c r="C1708"/>
      <c r="D1708"/>
      <c r="E1708"/>
      <c r="F1708"/>
      <c r="G1708"/>
      <c r="H1708"/>
      <c r="I1708"/>
      <c r="J1708"/>
      <c r="K1708"/>
    </row>
    <row r="1709" spans="1:11" ht="15" x14ac:dyDescent="0.25">
      <c r="A1709"/>
      <c r="B1709"/>
      <c r="C1709"/>
      <c r="D1709"/>
      <c r="E1709"/>
      <c r="F1709"/>
      <c r="G1709"/>
      <c r="H1709"/>
      <c r="I1709"/>
      <c r="J1709"/>
      <c r="K1709"/>
    </row>
    <row r="1710" spans="1:11" ht="15" x14ac:dyDescent="0.25">
      <c r="A1710"/>
      <c r="B1710"/>
      <c r="C1710"/>
      <c r="D1710"/>
      <c r="E1710"/>
      <c r="F1710"/>
      <c r="G1710"/>
      <c r="H1710"/>
      <c r="I1710"/>
      <c r="J1710"/>
      <c r="K1710"/>
    </row>
    <row r="1711" spans="1:11" ht="15" x14ac:dyDescent="0.25">
      <c r="A1711"/>
      <c r="B1711"/>
      <c r="C1711"/>
      <c r="D1711"/>
      <c r="E1711"/>
      <c r="F1711"/>
      <c r="G1711"/>
      <c r="H1711"/>
      <c r="I1711"/>
      <c r="J1711"/>
      <c r="K1711"/>
    </row>
    <row r="1712" spans="1:11" ht="15" x14ac:dyDescent="0.25">
      <c r="A1712"/>
      <c r="B1712"/>
      <c r="C1712"/>
      <c r="D1712"/>
      <c r="E1712"/>
      <c r="F1712"/>
      <c r="G1712"/>
      <c r="H1712"/>
      <c r="I1712"/>
      <c r="J1712"/>
      <c r="K1712"/>
    </row>
    <row r="1713" spans="1:11" ht="15" x14ac:dyDescent="0.25">
      <c r="A1713"/>
      <c r="B1713"/>
      <c r="C1713"/>
      <c r="D1713"/>
      <c r="E1713"/>
      <c r="F1713"/>
      <c r="G1713"/>
      <c r="H1713"/>
      <c r="I1713"/>
      <c r="J1713"/>
      <c r="K1713"/>
    </row>
    <row r="1714" spans="1:11" ht="15" x14ac:dyDescent="0.25">
      <c r="A1714"/>
      <c r="B1714"/>
      <c r="C1714"/>
      <c r="D1714"/>
      <c r="E1714"/>
      <c r="F1714"/>
      <c r="G1714"/>
      <c r="H1714"/>
      <c r="I1714"/>
      <c r="J1714"/>
      <c r="K1714"/>
    </row>
    <row r="1715" spans="1:11" ht="15" x14ac:dyDescent="0.25">
      <c r="A1715"/>
      <c r="B1715"/>
      <c r="C1715"/>
      <c r="D1715"/>
      <c r="E1715"/>
      <c r="F1715"/>
      <c r="G1715"/>
      <c r="H1715"/>
      <c r="I1715"/>
      <c r="J1715"/>
      <c r="K1715"/>
    </row>
    <row r="1716" spans="1:11" ht="15" x14ac:dyDescent="0.25">
      <c r="A1716"/>
      <c r="B1716"/>
      <c r="C1716"/>
      <c r="D1716"/>
      <c r="E1716"/>
      <c r="F1716"/>
      <c r="G1716"/>
      <c r="H1716"/>
      <c r="I1716"/>
      <c r="J1716"/>
      <c r="K1716"/>
    </row>
    <row r="1717" spans="1:11" ht="15" x14ac:dyDescent="0.25">
      <c r="A1717"/>
      <c r="B1717"/>
      <c r="C1717"/>
      <c r="D1717"/>
      <c r="E1717"/>
      <c r="F1717"/>
      <c r="G1717"/>
      <c r="H1717"/>
      <c r="I1717"/>
      <c r="J1717"/>
      <c r="K1717"/>
    </row>
    <row r="1718" spans="1:11" ht="15" x14ac:dyDescent="0.25">
      <c r="A1718"/>
      <c r="B1718"/>
      <c r="C1718"/>
      <c r="D1718"/>
      <c r="E1718"/>
      <c r="F1718"/>
      <c r="G1718"/>
      <c r="H1718"/>
      <c r="I1718"/>
      <c r="J1718"/>
      <c r="K1718"/>
    </row>
    <row r="1719" spans="1:11" ht="15" x14ac:dyDescent="0.25">
      <c r="A1719"/>
      <c r="B1719"/>
      <c r="C1719"/>
      <c r="D1719"/>
      <c r="E1719"/>
      <c r="F1719"/>
      <c r="G1719"/>
      <c r="H1719"/>
      <c r="I1719"/>
      <c r="J1719"/>
      <c r="K1719"/>
    </row>
    <row r="1720" spans="1:11" ht="15" x14ac:dyDescent="0.25">
      <c r="A1720"/>
      <c r="B1720"/>
      <c r="C1720"/>
      <c r="D1720"/>
      <c r="E1720"/>
      <c r="F1720"/>
      <c r="G1720"/>
      <c r="H1720"/>
      <c r="I1720"/>
      <c r="J1720"/>
      <c r="K1720"/>
    </row>
    <row r="1721" spans="1:11" ht="15" x14ac:dyDescent="0.25">
      <c r="A1721"/>
      <c r="B1721"/>
      <c r="C1721"/>
      <c r="D1721"/>
      <c r="E1721"/>
      <c r="F1721"/>
      <c r="G1721"/>
      <c r="H1721"/>
      <c r="I1721"/>
      <c r="J1721"/>
      <c r="K1721"/>
    </row>
    <row r="1722" spans="1:11" ht="15" x14ac:dyDescent="0.25">
      <c r="A1722"/>
      <c r="B1722"/>
      <c r="C1722"/>
      <c r="D1722"/>
      <c r="E1722"/>
      <c r="F1722"/>
      <c r="G1722"/>
      <c r="H1722"/>
      <c r="I1722"/>
      <c r="J1722"/>
      <c r="K1722"/>
    </row>
    <row r="1723" spans="1:11" ht="15" x14ac:dyDescent="0.25">
      <c r="A1723"/>
      <c r="B1723"/>
      <c r="C1723"/>
      <c r="D1723"/>
      <c r="E1723"/>
      <c r="F1723"/>
      <c r="G1723"/>
      <c r="H1723"/>
      <c r="I1723"/>
      <c r="J1723"/>
      <c r="K1723"/>
    </row>
    <row r="1724" spans="1:11" ht="15" x14ac:dyDescent="0.25">
      <c r="A1724"/>
      <c r="B1724"/>
      <c r="C1724"/>
      <c r="D1724"/>
      <c r="E1724"/>
      <c r="F1724"/>
      <c r="G1724"/>
      <c r="H1724"/>
      <c r="I1724"/>
      <c r="J1724"/>
      <c r="K1724"/>
    </row>
    <row r="1725" spans="1:11" ht="15" x14ac:dyDescent="0.25">
      <c r="A1725"/>
      <c r="B1725"/>
      <c r="C1725"/>
      <c r="D1725"/>
      <c r="E1725"/>
      <c r="F1725"/>
      <c r="G1725"/>
      <c r="H1725"/>
      <c r="I1725"/>
      <c r="J1725"/>
      <c r="K1725"/>
    </row>
    <row r="1726" spans="1:11" ht="15" x14ac:dyDescent="0.25">
      <c r="A1726"/>
      <c r="B1726"/>
      <c r="C1726"/>
      <c r="D1726"/>
      <c r="E1726"/>
      <c r="F1726"/>
      <c r="G1726"/>
      <c r="H1726"/>
      <c r="I1726"/>
      <c r="J1726"/>
      <c r="K1726"/>
    </row>
    <row r="1727" spans="1:11" ht="15" x14ac:dyDescent="0.25">
      <c r="A1727"/>
      <c r="B1727"/>
      <c r="C1727"/>
      <c r="D1727"/>
      <c r="E1727"/>
      <c r="F1727"/>
      <c r="G1727"/>
      <c r="H1727"/>
      <c r="I1727"/>
      <c r="J1727"/>
      <c r="K1727"/>
    </row>
    <row r="1728" spans="1:11" ht="15" x14ac:dyDescent="0.25">
      <c r="A1728"/>
      <c r="B1728"/>
      <c r="C1728"/>
      <c r="D1728"/>
      <c r="E1728"/>
      <c r="F1728"/>
      <c r="G1728"/>
      <c r="H1728"/>
      <c r="I1728"/>
      <c r="J1728"/>
      <c r="K1728"/>
    </row>
    <row r="1729" spans="1:11" ht="15" x14ac:dyDescent="0.25">
      <c r="A1729"/>
      <c r="B1729"/>
      <c r="C1729"/>
      <c r="D1729"/>
      <c r="E1729"/>
      <c r="F1729"/>
      <c r="G1729"/>
      <c r="H1729"/>
      <c r="I1729"/>
      <c r="J1729"/>
      <c r="K1729"/>
    </row>
    <row r="1730" spans="1:11" ht="15" x14ac:dyDescent="0.25">
      <c r="A1730"/>
      <c r="B1730"/>
      <c r="C1730"/>
      <c r="D1730"/>
      <c r="E1730"/>
      <c r="F1730"/>
      <c r="G1730"/>
      <c r="H1730"/>
      <c r="I1730"/>
      <c r="J1730"/>
      <c r="K1730"/>
    </row>
    <row r="1731" spans="1:11" ht="15" x14ac:dyDescent="0.25">
      <c r="A1731"/>
      <c r="B1731"/>
      <c r="C1731"/>
      <c r="D1731"/>
      <c r="E1731"/>
      <c r="F1731"/>
      <c r="G1731"/>
      <c r="H1731"/>
      <c r="I1731"/>
      <c r="J1731"/>
      <c r="K1731"/>
    </row>
    <row r="1732" spans="1:11" ht="15" x14ac:dyDescent="0.25">
      <c r="A1732"/>
      <c r="B1732"/>
      <c r="C1732"/>
      <c r="D1732"/>
      <c r="E1732"/>
      <c r="F1732"/>
      <c r="G1732"/>
      <c r="H1732"/>
      <c r="I1732"/>
      <c r="J1732"/>
      <c r="K1732"/>
    </row>
    <row r="1733" spans="1:11" ht="15" x14ac:dyDescent="0.25">
      <c r="A1733"/>
      <c r="B1733"/>
      <c r="C1733"/>
      <c r="D1733"/>
      <c r="E1733"/>
      <c r="F1733"/>
      <c r="G1733"/>
      <c r="H1733"/>
      <c r="I1733"/>
      <c r="J1733"/>
      <c r="K1733"/>
    </row>
    <row r="1734" spans="1:11" ht="15" x14ac:dyDescent="0.25">
      <c r="A1734"/>
      <c r="B1734"/>
      <c r="C1734"/>
      <c r="D1734"/>
      <c r="E1734"/>
      <c r="F1734"/>
      <c r="G1734"/>
      <c r="H1734"/>
      <c r="I1734"/>
      <c r="J1734"/>
      <c r="K1734"/>
    </row>
    <row r="1735" spans="1:11" ht="15" x14ac:dyDescent="0.25">
      <c r="A1735"/>
      <c r="B1735"/>
      <c r="C1735"/>
      <c r="D1735"/>
      <c r="E1735"/>
      <c r="F1735"/>
      <c r="G1735"/>
      <c r="H1735"/>
      <c r="I1735"/>
      <c r="J1735"/>
      <c r="K1735"/>
    </row>
    <row r="1736" spans="1:11" ht="15" x14ac:dyDescent="0.25">
      <c r="A1736"/>
      <c r="B1736"/>
      <c r="C1736"/>
      <c r="D1736"/>
      <c r="E1736"/>
      <c r="F1736"/>
      <c r="G1736"/>
      <c r="H1736"/>
      <c r="I1736"/>
      <c r="J1736"/>
      <c r="K1736"/>
    </row>
    <row r="1737" spans="1:11" ht="15" x14ac:dyDescent="0.25">
      <c r="A1737"/>
      <c r="B1737"/>
      <c r="C1737"/>
      <c r="D1737"/>
      <c r="E1737"/>
      <c r="F1737"/>
      <c r="G1737"/>
      <c r="H1737"/>
      <c r="I1737"/>
      <c r="J1737"/>
      <c r="K1737"/>
    </row>
    <row r="1738" spans="1:11" ht="15" x14ac:dyDescent="0.25">
      <c r="A1738"/>
      <c r="B1738"/>
      <c r="C1738"/>
      <c r="D1738"/>
      <c r="E1738"/>
      <c r="F1738"/>
      <c r="G1738"/>
      <c r="H1738"/>
      <c r="I1738"/>
      <c r="J1738"/>
      <c r="K1738"/>
    </row>
    <row r="1739" spans="1:11" ht="15" x14ac:dyDescent="0.25">
      <c r="A1739"/>
      <c r="B1739"/>
      <c r="C1739"/>
      <c r="D1739"/>
      <c r="E1739"/>
      <c r="F1739"/>
      <c r="G1739"/>
      <c r="H1739"/>
      <c r="I1739"/>
      <c r="J1739"/>
      <c r="K1739"/>
    </row>
    <row r="1740" spans="1:11" ht="15" x14ac:dyDescent="0.25">
      <c r="A1740"/>
      <c r="B1740"/>
      <c r="C1740"/>
      <c r="D1740"/>
      <c r="E1740"/>
      <c r="F1740"/>
      <c r="G1740"/>
      <c r="H1740"/>
      <c r="I1740"/>
      <c r="J1740"/>
      <c r="K1740"/>
    </row>
    <row r="1741" spans="1:11" ht="15" x14ac:dyDescent="0.25">
      <c r="A1741"/>
      <c r="B1741"/>
      <c r="C1741"/>
      <c r="D1741"/>
      <c r="E1741"/>
      <c r="F1741"/>
      <c r="G1741"/>
      <c r="H1741"/>
      <c r="I1741"/>
      <c r="J1741"/>
      <c r="K1741"/>
    </row>
    <row r="1742" spans="1:11" ht="15" x14ac:dyDescent="0.25">
      <c r="A1742"/>
      <c r="B1742"/>
      <c r="C1742"/>
      <c r="D1742"/>
      <c r="E1742"/>
      <c r="F1742"/>
      <c r="G1742"/>
      <c r="H1742"/>
      <c r="I1742"/>
      <c r="J1742"/>
      <c r="K1742"/>
    </row>
    <row r="1743" spans="1:11" ht="15" x14ac:dyDescent="0.25">
      <c r="A1743"/>
      <c r="B1743"/>
      <c r="C1743"/>
      <c r="D1743"/>
      <c r="E1743"/>
      <c r="F1743"/>
      <c r="G1743"/>
      <c r="H1743"/>
      <c r="I1743"/>
      <c r="J1743"/>
      <c r="K1743"/>
    </row>
    <row r="1744" spans="1:11" ht="15" x14ac:dyDescent="0.25">
      <c r="A1744"/>
      <c r="B1744"/>
      <c r="C1744"/>
      <c r="D1744"/>
      <c r="E1744"/>
      <c r="F1744"/>
      <c r="G1744"/>
      <c r="H1744"/>
      <c r="I1744"/>
      <c r="J1744"/>
      <c r="K1744"/>
    </row>
    <row r="1745" spans="1:11" ht="15" x14ac:dyDescent="0.25">
      <c r="A1745"/>
      <c r="B1745"/>
      <c r="C1745"/>
      <c r="D1745"/>
      <c r="E1745"/>
      <c r="F1745"/>
      <c r="G1745"/>
      <c r="H1745"/>
      <c r="I1745"/>
      <c r="J1745"/>
      <c r="K1745"/>
    </row>
    <row r="1746" spans="1:11" ht="15" x14ac:dyDescent="0.25">
      <c r="A1746"/>
      <c r="B1746"/>
      <c r="C1746"/>
      <c r="D1746"/>
      <c r="E1746"/>
      <c r="F1746"/>
      <c r="G1746"/>
      <c r="H1746"/>
      <c r="I1746"/>
      <c r="J1746"/>
      <c r="K1746"/>
    </row>
    <row r="1747" spans="1:11" ht="15" x14ac:dyDescent="0.25">
      <c r="A1747"/>
      <c r="B1747"/>
      <c r="C1747"/>
      <c r="D1747"/>
      <c r="E1747"/>
      <c r="F1747"/>
      <c r="G1747"/>
      <c r="H1747"/>
      <c r="I1747"/>
      <c r="J1747"/>
      <c r="K1747"/>
    </row>
    <row r="1748" spans="1:11" ht="15" x14ac:dyDescent="0.25">
      <c r="A1748"/>
      <c r="B1748"/>
      <c r="C1748"/>
      <c r="D1748"/>
      <c r="E1748"/>
      <c r="F1748"/>
      <c r="G1748"/>
      <c r="H1748"/>
      <c r="I1748"/>
      <c r="J1748"/>
      <c r="K1748"/>
    </row>
    <row r="1749" spans="1:11" ht="15" x14ac:dyDescent="0.25">
      <c r="A1749"/>
      <c r="B1749"/>
      <c r="C1749"/>
      <c r="D1749"/>
      <c r="E1749"/>
      <c r="F1749"/>
      <c r="G1749"/>
      <c r="H1749"/>
      <c r="I1749"/>
      <c r="J1749"/>
      <c r="K1749"/>
    </row>
    <row r="1750" spans="1:11" ht="15" x14ac:dyDescent="0.25">
      <c r="A1750"/>
      <c r="B1750"/>
      <c r="C1750"/>
      <c r="D1750"/>
      <c r="E1750"/>
      <c r="F1750"/>
      <c r="G1750"/>
      <c r="H1750"/>
      <c r="I1750"/>
      <c r="J1750"/>
      <c r="K1750"/>
    </row>
    <row r="1751" spans="1:11" ht="15" x14ac:dyDescent="0.25">
      <c r="A1751"/>
      <c r="B1751"/>
      <c r="C1751"/>
      <c r="D1751"/>
      <c r="E1751"/>
      <c r="F1751"/>
      <c r="G1751"/>
      <c r="H1751"/>
      <c r="I1751"/>
      <c r="J1751"/>
      <c r="K1751"/>
    </row>
    <row r="1752" spans="1:11" ht="15" x14ac:dyDescent="0.25">
      <c r="A1752"/>
      <c r="B1752"/>
      <c r="C1752"/>
      <c r="D1752"/>
      <c r="E1752"/>
      <c r="F1752"/>
      <c r="G1752"/>
      <c r="H1752"/>
      <c r="I1752"/>
      <c r="J1752"/>
      <c r="K1752"/>
    </row>
    <row r="1753" spans="1:11" ht="15" x14ac:dyDescent="0.25">
      <c r="A1753"/>
      <c r="B1753"/>
      <c r="C1753"/>
      <c r="D1753"/>
      <c r="E1753"/>
      <c r="F1753"/>
      <c r="G1753"/>
      <c r="H1753"/>
      <c r="I1753"/>
      <c r="J1753"/>
      <c r="K1753"/>
    </row>
    <row r="1754" spans="1:11" ht="15" x14ac:dyDescent="0.25">
      <c r="A1754"/>
      <c r="B1754"/>
      <c r="C1754"/>
      <c r="D1754"/>
      <c r="E1754"/>
      <c r="F1754"/>
      <c r="G1754"/>
      <c r="H1754"/>
      <c r="I1754"/>
      <c r="J1754"/>
      <c r="K1754"/>
    </row>
    <row r="1755" spans="1:11" ht="15" x14ac:dyDescent="0.25">
      <c r="A1755"/>
      <c r="B1755"/>
      <c r="C1755"/>
      <c r="D1755"/>
      <c r="E1755"/>
      <c r="F1755"/>
      <c r="G1755"/>
      <c r="H1755"/>
      <c r="I1755"/>
      <c r="J1755"/>
      <c r="K1755"/>
    </row>
    <row r="1756" spans="1:11" ht="15" x14ac:dyDescent="0.25">
      <c r="A1756"/>
      <c r="B1756"/>
      <c r="C1756"/>
      <c r="D1756"/>
      <c r="E1756"/>
      <c r="F1756"/>
      <c r="G1756"/>
      <c r="H1756"/>
      <c r="I1756"/>
      <c r="J1756"/>
      <c r="K1756"/>
    </row>
    <row r="1757" spans="1:11" ht="15" x14ac:dyDescent="0.25">
      <c r="A1757"/>
      <c r="B1757"/>
      <c r="C1757"/>
      <c r="D1757"/>
      <c r="E1757"/>
      <c r="F1757"/>
      <c r="G1757"/>
      <c r="H1757"/>
      <c r="I1757"/>
      <c r="J1757"/>
      <c r="K1757"/>
    </row>
    <row r="1758" spans="1:11" ht="15" x14ac:dyDescent="0.25">
      <c r="A1758"/>
      <c r="B1758"/>
      <c r="C1758"/>
      <c r="D1758"/>
      <c r="E1758"/>
      <c r="F1758"/>
      <c r="G1758"/>
      <c r="H1758"/>
      <c r="I1758"/>
      <c r="J1758"/>
      <c r="K1758"/>
    </row>
    <row r="1759" spans="1:11" ht="15" x14ac:dyDescent="0.25">
      <c r="A1759"/>
      <c r="B1759"/>
      <c r="C1759"/>
      <c r="D1759"/>
      <c r="E1759"/>
      <c r="F1759"/>
      <c r="G1759"/>
      <c r="H1759"/>
      <c r="I1759"/>
      <c r="J1759"/>
      <c r="K1759"/>
    </row>
    <row r="1760" spans="1:11" ht="15" x14ac:dyDescent="0.25">
      <c r="A1760"/>
      <c r="B1760"/>
      <c r="C1760"/>
      <c r="D1760"/>
      <c r="E1760"/>
      <c r="F1760"/>
      <c r="G1760"/>
      <c r="H1760"/>
      <c r="I1760"/>
      <c r="J1760"/>
      <c r="K1760"/>
    </row>
    <row r="1761" spans="1:11" ht="15" x14ac:dyDescent="0.25">
      <c r="A1761"/>
      <c r="B1761"/>
      <c r="C1761"/>
      <c r="D1761"/>
      <c r="E1761"/>
      <c r="F1761"/>
      <c r="G1761"/>
      <c r="H1761"/>
      <c r="I1761"/>
      <c r="J1761"/>
      <c r="K1761"/>
    </row>
    <row r="1762" spans="1:11" ht="15" x14ac:dyDescent="0.25">
      <c r="A1762"/>
      <c r="B1762"/>
      <c r="C1762"/>
      <c r="D1762"/>
      <c r="E1762"/>
      <c r="F1762"/>
      <c r="G1762"/>
      <c r="H1762"/>
      <c r="I1762"/>
      <c r="J1762"/>
      <c r="K1762"/>
    </row>
    <row r="1763" spans="1:11" ht="15" x14ac:dyDescent="0.25">
      <c r="A1763"/>
      <c r="B1763"/>
      <c r="C1763"/>
      <c r="D1763"/>
      <c r="E1763"/>
      <c r="F1763"/>
      <c r="G1763"/>
      <c r="H1763"/>
      <c r="I1763"/>
      <c r="J1763"/>
      <c r="K1763"/>
    </row>
    <row r="1764" spans="1:11" ht="15" x14ac:dyDescent="0.25">
      <c r="A1764"/>
      <c r="B1764"/>
      <c r="C1764"/>
      <c r="D1764"/>
      <c r="E1764"/>
      <c r="F1764"/>
      <c r="G1764"/>
      <c r="H1764"/>
      <c r="I1764"/>
      <c r="J1764"/>
      <c r="K1764"/>
    </row>
    <row r="1765" spans="1:11" ht="15" x14ac:dyDescent="0.25">
      <c r="A1765"/>
      <c r="B1765"/>
      <c r="C1765"/>
      <c r="D1765"/>
      <c r="E1765"/>
      <c r="F1765"/>
      <c r="G1765"/>
      <c r="H1765"/>
      <c r="I1765"/>
      <c r="J1765"/>
      <c r="K1765"/>
    </row>
    <row r="1766" spans="1:11" ht="15" x14ac:dyDescent="0.25">
      <c r="A1766"/>
      <c r="B1766"/>
      <c r="C1766"/>
      <c r="D1766"/>
      <c r="E1766"/>
      <c r="F1766"/>
      <c r="G1766"/>
      <c r="H1766"/>
      <c r="I1766"/>
      <c r="J1766"/>
      <c r="K1766"/>
    </row>
    <row r="1767" spans="1:11" ht="15" x14ac:dyDescent="0.25">
      <c r="A1767"/>
      <c r="B1767"/>
      <c r="C1767"/>
      <c r="D1767"/>
      <c r="E1767"/>
      <c r="F1767"/>
      <c r="G1767"/>
      <c r="H1767"/>
      <c r="I1767"/>
      <c r="J1767"/>
      <c r="K1767"/>
    </row>
    <row r="1768" spans="1:11" ht="15" x14ac:dyDescent="0.25">
      <c r="A1768"/>
      <c r="B1768"/>
      <c r="C1768"/>
      <c r="D1768"/>
      <c r="E1768"/>
      <c r="F1768"/>
      <c r="G1768"/>
      <c r="H1768"/>
      <c r="I1768"/>
      <c r="J1768"/>
      <c r="K1768"/>
    </row>
    <row r="1769" spans="1:11" ht="15" x14ac:dyDescent="0.25">
      <c r="A1769"/>
      <c r="B1769"/>
      <c r="C1769"/>
      <c r="D1769"/>
      <c r="E1769"/>
      <c r="F1769"/>
      <c r="G1769"/>
      <c r="H1769"/>
      <c r="I1769"/>
      <c r="J1769"/>
      <c r="K1769"/>
    </row>
    <row r="1770" spans="1:11" ht="15" x14ac:dyDescent="0.25">
      <c r="A1770"/>
      <c r="B1770"/>
      <c r="C1770"/>
      <c r="D1770"/>
      <c r="E1770"/>
      <c r="F1770"/>
      <c r="G1770"/>
      <c r="H1770"/>
      <c r="I1770"/>
      <c r="J1770"/>
      <c r="K1770"/>
    </row>
    <row r="1771" spans="1:11" ht="15" x14ac:dyDescent="0.25">
      <c r="A1771"/>
      <c r="B1771"/>
      <c r="C1771"/>
      <c r="D1771"/>
      <c r="E1771"/>
      <c r="F1771"/>
      <c r="G1771"/>
      <c r="H1771"/>
      <c r="I1771"/>
      <c r="J1771"/>
      <c r="K1771"/>
    </row>
    <row r="1772" spans="1:11" ht="15" x14ac:dyDescent="0.25">
      <c r="A1772"/>
      <c r="B1772"/>
      <c r="C1772"/>
      <c r="D1772"/>
      <c r="E1772"/>
      <c r="F1772"/>
      <c r="G1772"/>
      <c r="H1772"/>
      <c r="I1772"/>
      <c r="J1772"/>
      <c r="K1772"/>
    </row>
    <row r="1773" spans="1:11" ht="15" x14ac:dyDescent="0.25">
      <c r="A1773"/>
      <c r="B1773"/>
      <c r="C1773"/>
      <c r="D1773"/>
      <c r="E1773"/>
      <c r="F1773"/>
      <c r="G1773"/>
      <c r="H1773"/>
      <c r="I1773"/>
      <c r="J1773"/>
      <c r="K1773"/>
    </row>
    <row r="1774" spans="1:11" ht="15" x14ac:dyDescent="0.25">
      <c r="A1774"/>
      <c r="B1774"/>
      <c r="C1774"/>
      <c r="D1774"/>
      <c r="E1774"/>
      <c r="F1774"/>
      <c r="G1774"/>
      <c r="H1774"/>
      <c r="I1774"/>
      <c r="J1774"/>
      <c r="K1774"/>
    </row>
    <row r="1775" spans="1:11" ht="15" x14ac:dyDescent="0.25">
      <c r="A1775"/>
      <c r="B1775"/>
      <c r="C1775"/>
      <c r="D1775"/>
      <c r="E1775"/>
      <c r="F1775"/>
      <c r="G1775"/>
      <c r="H1775"/>
      <c r="I1775"/>
      <c r="J1775"/>
      <c r="K1775"/>
    </row>
    <row r="1776" spans="1:11" ht="15" x14ac:dyDescent="0.25">
      <c r="A1776"/>
      <c r="B1776"/>
      <c r="C1776"/>
      <c r="D1776"/>
      <c r="E1776"/>
      <c r="F1776"/>
      <c r="G1776"/>
      <c r="H1776"/>
      <c r="I1776"/>
      <c r="J1776"/>
      <c r="K1776"/>
    </row>
    <row r="1777" spans="1:11" ht="15" x14ac:dyDescent="0.25">
      <c r="A1777"/>
      <c r="B1777"/>
      <c r="C1777"/>
      <c r="D1777"/>
      <c r="E1777"/>
      <c r="F1777"/>
      <c r="G1777"/>
      <c r="H1777"/>
      <c r="I1777"/>
      <c r="J1777"/>
      <c r="K1777"/>
    </row>
    <row r="1778" spans="1:11" ht="15" x14ac:dyDescent="0.25">
      <c r="A1778"/>
      <c r="B1778"/>
      <c r="C1778"/>
      <c r="D1778"/>
      <c r="E1778"/>
      <c r="F1778"/>
      <c r="G1778"/>
      <c r="H1778"/>
      <c r="I1778"/>
      <c r="J1778"/>
      <c r="K1778"/>
    </row>
    <row r="1779" spans="1:11" ht="15" x14ac:dyDescent="0.25">
      <c r="A1779"/>
      <c r="B1779"/>
      <c r="C1779"/>
      <c r="D1779"/>
      <c r="E1779"/>
      <c r="F1779"/>
      <c r="G1779"/>
      <c r="H1779"/>
      <c r="I1779"/>
      <c r="J1779"/>
      <c r="K1779"/>
    </row>
    <row r="1780" spans="1:11" ht="15" x14ac:dyDescent="0.25">
      <c r="A1780"/>
      <c r="B1780"/>
      <c r="C1780"/>
      <c r="D1780"/>
      <c r="E1780"/>
      <c r="F1780"/>
      <c r="G1780"/>
      <c r="H1780"/>
      <c r="I1780"/>
      <c r="J1780"/>
      <c r="K1780"/>
    </row>
    <row r="1781" spans="1:11" ht="15" x14ac:dyDescent="0.25">
      <c r="A1781"/>
      <c r="B1781"/>
      <c r="C1781"/>
      <c r="D1781"/>
      <c r="E1781"/>
      <c r="F1781"/>
      <c r="G1781"/>
      <c r="H1781"/>
      <c r="I1781"/>
      <c r="J1781"/>
      <c r="K1781"/>
    </row>
    <row r="1782" spans="1:11" ht="15" x14ac:dyDescent="0.25">
      <c r="A1782"/>
      <c r="B1782"/>
      <c r="C1782"/>
      <c r="D1782"/>
      <c r="E1782"/>
      <c r="F1782"/>
      <c r="G1782"/>
      <c r="H1782"/>
      <c r="I1782"/>
      <c r="J1782"/>
      <c r="K1782"/>
    </row>
    <row r="1783" spans="1:11" ht="15" x14ac:dyDescent="0.25">
      <c r="A1783"/>
      <c r="B1783"/>
      <c r="C1783"/>
      <c r="D1783"/>
      <c r="E1783"/>
      <c r="F1783"/>
      <c r="G1783"/>
      <c r="H1783"/>
      <c r="I1783"/>
      <c r="J1783"/>
      <c r="K1783"/>
    </row>
    <row r="1784" spans="1:11" ht="15" x14ac:dyDescent="0.25">
      <c r="A1784"/>
      <c r="B1784"/>
      <c r="C1784"/>
      <c r="D1784"/>
      <c r="E1784"/>
      <c r="F1784"/>
      <c r="G1784"/>
      <c r="H1784"/>
      <c r="I1784"/>
      <c r="J1784"/>
      <c r="K1784"/>
    </row>
    <row r="1785" spans="1:11" ht="15" x14ac:dyDescent="0.25">
      <c r="A1785"/>
      <c r="B1785"/>
      <c r="C1785"/>
      <c r="D1785"/>
      <c r="E1785"/>
      <c r="F1785"/>
      <c r="G1785"/>
      <c r="H1785"/>
      <c r="I1785"/>
      <c r="J1785"/>
      <c r="K1785"/>
    </row>
    <row r="1786" spans="1:11" ht="15" x14ac:dyDescent="0.25">
      <c r="A1786"/>
      <c r="B1786"/>
      <c r="C1786"/>
      <c r="D1786"/>
      <c r="E1786"/>
      <c r="F1786"/>
      <c r="G1786"/>
      <c r="H1786"/>
      <c r="I1786"/>
      <c r="J1786"/>
      <c r="K1786"/>
    </row>
    <row r="1787" spans="1:11" ht="15" x14ac:dyDescent="0.25">
      <c r="A1787"/>
      <c r="B1787"/>
      <c r="C1787"/>
      <c r="D1787"/>
      <c r="E1787"/>
      <c r="F1787"/>
      <c r="G1787"/>
      <c r="H1787"/>
      <c r="I1787"/>
      <c r="J1787"/>
      <c r="K1787"/>
    </row>
    <row r="1788" spans="1:11" ht="15" x14ac:dyDescent="0.25">
      <c r="A1788"/>
      <c r="B1788"/>
      <c r="C1788"/>
      <c r="D1788"/>
      <c r="E1788"/>
      <c r="F1788"/>
      <c r="G1788"/>
      <c r="H1788"/>
      <c r="I1788"/>
      <c r="J1788"/>
      <c r="K1788"/>
    </row>
    <row r="1789" spans="1:11" ht="15" x14ac:dyDescent="0.25">
      <c r="A1789"/>
      <c r="B1789"/>
      <c r="C1789"/>
      <c r="D1789"/>
      <c r="E1789"/>
      <c r="F1789"/>
      <c r="G1789"/>
      <c r="H1789"/>
      <c r="I1789"/>
      <c r="J1789"/>
      <c r="K1789"/>
    </row>
    <row r="1790" spans="1:11" ht="15" x14ac:dyDescent="0.25">
      <c r="A1790"/>
      <c r="B1790"/>
      <c r="C1790"/>
      <c r="D1790"/>
      <c r="E1790"/>
      <c r="F1790"/>
      <c r="G1790"/>
      <c r="H1790"/>
      <c r="I1790"/>
      <c r="J1790"/>
      <c r="K1790"/>
    </row>
    <row r="1791" spans="1:11" ht="15" x14ac:dyDescent="0.25">
      <c r="A1791"/>
      <c r="B1791"/>
      <c r="C1791"/>
      <c r="D1791"/>
      <c r="E1791"/>
      <c r="F1791"/>
      <c r="G1791"/>
      <c r="H1791"/>
      <c r="I1791"/>
      <c r="J1791"/>
      <c r="K1791"/>
    </row>
    <row r="1792" spans="1:11" ht="15" x14ac:dyDescent="0.25">
      <c r="A1792"/>
      <c r="B1792"/>
      <c r="C1792"/>
      <c r="D1792"/>
      <c r="E1792"/>
      <c r="F1792"/>
      <c r="G1792"/>
      <c r="H1792"/>
      <c r="I1792"/>
      <c r="J1792"/>
      <c r="K1792"/>
    </row>
    <row r="1793" spans="1:11" ht="15" x14ac:dyDescent="0.25">
      <c r="A1793"/>
      <c r="B1793"/>
      <c r="C1793"/>
      <c r="D1793"/>
      <c r="E1793"/>
      <c r="F1793"/>
      <c r="G1793"/>
      <c r="H1793"/>
      <c r="I1793"/>
      <c r="J1793"/>
      <c r="K1793"/>
    </row>
    <row r="1794" spans="1:11" ht="15" x14ac:dyDescent="0.25">
      <c r="A1794"/>
      <c r="B1794"/>
      <c r="C1794"/>
      <c r="D1794"/>
      <c r="E1794"/>
      <c r="F1794"/>
      <c r="G1794"/>
      <c r="H1794"/>
      <c r="I1794"/>
      <c r="J1794"/>
      <c r="K1794"/>
    </row>
    <row r="1795" spans="1:11" ht="15" x14ac:dyDescent="0.25">
      <c r="A1795"/>
      <c r="B1795"/>
      <c r="C1795"/>
      <c r="D1795"/>
      <c r="E1795"/>
      <c r="F1795"/>
      <c r="G1795"/>
      <c r="H1795"/>
      <c r="I1795"/>
      <c r="J1795"/>
      <c r="K1795"/>
    </row>
    <row r="1796" spans="1:11" ht="15" x14ac:dyDescent="0.25">
      <c r="A1796"/>
      <c r="B1796"/>
      <c r="C1796"/>
      <c r="D1796"/>
      <c r="E1796"/>
      <c r="F1796"/>
      <c r="G1796"/>
      <c r="H1796"/>
      <c r="I1796"/>
      <c r="J1796"/>
      <c r="K1796"/>
    </row>
    <row r="1797" spans="1:11" ht="15" x14ac:dyDescent="0.25">
      <c r="A1797"/>
      <c r="B1797"/>
      <c r="C1797"/>
      <c r="D1797"/>
      <c r="E1797"/>
      <c r="F1797"/>
      <c r="G1797"/>
      <c r="H1797"/>
      <c r="I1797"/>
      <c r="J1797"/>
      <c r="K1797"/>
    </row>
    <row r="1798" spans="1:11" ht="15" x14ac:dyDescent="0.25">
      <c r="A1798"/>
      <c r="B1798"/>
      <c r="C1798"/>
      <c r="D1798"/>
      <c r="E1798"/>
      <c r="F1798"/>
      <c r="G1798"/>
      <c r="H1798"/>
      <c r="I1798"/>
      <c r="J1798"/>
      <c r="K1798"/>
    </row>
    <row r="1799" spans="1:11" ht="15" x14ac:dyDescent="0.25">
      <c r="A1799"/>
      <c r="B1799"/>
      <c r="C1799"/>
      <c r="D1799"/>
      <c r="E1799"/>
      <c r="F1799"/>
      <c r="G1799"/>
      <c r="H1799"/>
      <c r="I1799"/>
      <c r="J1799"/>
      <c r="K1799"/>
    </row>
    <row r="1800" spans="1:11" ht="15" x14ac:dyDescent="0.25">
      <c r="A1800"/>
      <c r="B1800"/>
      <c r="C1800"/>
      <c r="D1800"/>
      <c r="E1800"/>
      <c r="F1800"/>
      <c r="G1800"/>
      <c r="H1800"/>
      <c r="I1800"/>
      <c r="J1800"/>
      <c r="K1800"/>
    </row>
    <row r="1801" spans="1:11" ht="15" x14ac:dyDescent="0.25">
      <c r="A1801"/>
      <c r="B1801"/>
      <c r="C1801"/>
      <c r="D1801"/>
      <c r="E1801"/>
      <c r="F1801"/>
      <c r="G1801"/>
      <c r="H1801"/>
      <c r="I1801"/>
      <c r="J1801"/>
      <c r="K1801"/>
    </row>
    <row r="1802" spans="1:11" ht="15" x14ac:dyDescent="0.25">
      <c r="A1802"/>
      <c r="B1802"/>
      <c r="C1802"/>
      <c r="D1802"/>
      <c r="E1802"/>
      <c r="F1802"/>
      <c r="G1802"/>
      <c r="H1802"/>
      <c r="I1802"/>
      <c r="J1802"/>
      <c r="K1802"/>
    </row>
    <row r="1803" spans="1:11" ht="15" x14ac:dyDescent="0.25">
      <c r="A1803"/>
      <c r="B1803"/>
      <c r="C1803"/>
      <c r="D1803"/>
      <c r="E1803"/>
      <c r="F1803"/>
      <c r="G1803"/>
      <c r="H1803"/>
      <c r="I1803"/>
      <c r="J1803"/>
      <c r="K1803"/>
    </row>
    <row r="1804" spans="1:11" ht="15" x14ac:dyDescent="0.25">
      <c r="A1804"/>
      <c r="B1804"/>
      <c r="C1804"/>
      <c r="D1804"/>
      <c r="E1804"/>
      <c r="F1804"/>
      <c r="G1804"/>
      <c r="H1804"/>
      <c r="I1804"/>
      <c r="J1804"/>
      <c r="K1804"/>
    </row>
    <row r="1805" spans="1:11" ht="15" x14ac:dyDescent="0.25">
      <c r="A1805"/>
      <c r="B1805"/>
      <c r="C1805"/>
      <c r="D1805"/>
      <c r="E1805"/>
      <c r="F1805"/>
      <c r="G1805"/>
      <c r="H1805"/>
      <c r="I1805"/>
      <c r="J1805"/>
      <c r="K1805"/>
    </row>
    <row r="1806" spans="1:11" ht="15" x14ac:dyDescent="0.25">
      <c r="A1806"/>
      <c r="B1806"/>
      <c r="C1806"/>
      <c r="D1806"/>
      <c r="E1806"/>
      <c r="F1806"/>
      <c r="G1806"/>
      <c r="H1806"/>
      <c r="I1806"/>
      <c r="J1806"/>
      <c r="K1806"/>
    </row>
    <row r="1807" spans="1:11" ht="15" x14ac:dyDescent="0.25">
      <c r="A1807"/>
      <c r="B1807"/>
      <c r="C1807"/>
      <c r="D1807"/>
      <c r="E1807"/>
      <c r="F1807"/>
      <c r="G1807"/>
      <c r="H1807"/>
      <c r="I1807"/>
      <c r="J1807"/>
      <c r="K1807"/>
    </row>
    <row r="1808" spans="1:11" ht="15" x14ac:dyDescent="0.25">
      <c r="A1808"/>
      <c r="B1808"/>
      <c r="C1808"/>
      <c r="D1808"/>
      <c r="E1808"/>
      <c r="F1808"/>
      <c r="G1808"/>
      <c r="H1808"/>
      <c r="I1808"/>
      <c r="J1808"/>
      <c r="K1808"/>
    </row>
    <row r="1809" spans="1:11" ht="15" x14ac:dyDescent="0.25">
      <c r="A1809"/>
      <c r="B1809"/>
      <c r="C1809"/>
      <c r="D1809"/>
      <c r="E1809"/>
      <c r="F1809"/>
      <c r="G1809"/>
      <c r="H1809"/>
      <c r="I1809"/>
      <c r="J1809"/>
      <c r="K1809"/>
    </row>
    <row r="1810" spans="1:11" ht="15" x14ac:dyDescent="0.25">
      <c r="A1810"/>
      <c r="B1810"/>
      <c r="C1810"/>
      <c r="D1810"/>
      <c r="E1810"/>
      <c r="F1810"/>
      <c r="G1810"/>
      <c r="H1810"/>
      <c r="I1810"/>
      <c r="J1810"/>
      <c r="K1810"/>
    </row>
    <row r="1811" spans="1:11" ht="15" x14ac:dyDescent="0.25">
      <c r="A1811"/>
      <c r="B1811"/>
      <c r="C1811"/>
      <c r="D1811"/>
      <c r="E1811"/>
      <c r="F1811"/>
      <c r="G1811"/>
      <c r="H1811"/>
      <c r="I1811"/>
      <c r="J1811"/>
      <c r="K1811"/>
    </row>
    <row r="1812" spans="1:11" ht="15" x14ac:dyDescent="0.25">
      <c r="A1812"/>
      <c r="B1812"/>
      <c r="C1812"/>
      <c r="D1812"/>
      <c r="E1812"/>
      <c r="F1812"/>
      <c r="G1812"/>
      <c r="H1812"/>
      <c r="I1812"/>
      <c r="J1812"/>
      <c r="K1812"/>
    </row>
    <row r="1813" spans="1:11" ht="15" x14ac:dyDescent="0.25">
      <c r="A1813"/>
      <c r="B1813"/>
      <c r="C1813"/>
      <c r="D1813"/>
      <c r="E1813"/>
      <c r="F1813"/>
      <c r="G1813"/>
      <c r="H1813"/>
      <c r="I1813"/>
      <c r="J1813"/>
      <c r="K1813"/>
    </row>
    <row r="1814" spans="1:11" ht="15" x14ac:dyDescent="0.25">
      <c r="A1814"/>
      <c r="B1814"/>
      <c r="C1814"/>
      <c r="D1814"/>
      <c r="E1814"/>
      <c r="F1814"/>
      <c r="G1814"/>
      <c r="H1814"/>
      <c r="I1814"/>
      <c r="J1814"/>
      <c r="K1814"/>
    </row>
    <row r="1815" spans="1:11" ht="15" x14ac:dyDescent="0.25">
      <c r="A1815"/>
      <c r="B1815"/>
      <c r="C1815"/>
      <c r="D1815"/>
      <c r="E1815"/>
      <c r="F1815"/>
      <c r="G1815"/>
      <c r="H1815"/>
      <c r="I1815"/>
      <c r="J1815"/>
      <c r="K1815"/>
    </row>
    <row r="1816" spans="1:11" ht="15" x14ac:dyDescent="0.25">
      <c r="A1816"/>
      <c r="B1816"/>
      <c r="C1816"/>
      <c r="D1816"/>
      <c r="E1816"/>
      <c r="F1816"/>
      <c r="G1816"/>
      <c r="H1816"/>
      <c r="I1816"/>
      <c r="J1816"/>
      <c r="K1816"/>
    </row>
    <row r="1817" spans="1:11" ht="15" x14ac:dyDescent="0.25">
      <c r="A1817"/>
      <c r="B1817"/>
      <c r="C1817"/>
      <c r="D1817"/>
      <c r="E1817"/>
      <c r="F1817"/>
      <c r="G1817"/>
      <c r="H1817"/>
      <c r="I1817"/>
      <c r="J1817"/>
      <c r="K1817"/>
    </row>
    <row r="1818" spans="1:11" ht="15" x14ac:dyDescent="0.25">
      <c r="A1818"/>
      <c r="B1818"/>
      <c r="C1818"/>
      <c r="D1818"/>
      <c r="E1818"/>
      <c r="F1818"/>
      <c r="G1818"/>
      <c r="H1818"/>
      <c r="I1818"/>
      <c r="J1818"/>
      <c r="K1818"/>
    </row>
    <row r="1819" spans="1:11" ht="15" x14ac:dyDescent="0.25">
      <c r="A1819"/>
      <c r="B1819"/>
      <c r="C1819"/>
      <c r="D1819"/>
      <c r="E1819"/>
      <c r="F1819"/>
      <c r="G1819"/>
      <c r="H1819"/>
      <c r="I1819"/>
      <c r="J1819"/>
      <c r="K1819"/>
    </row>
    <row r="1820" spans="1:11" ht="15" x14ac:dyDescent="0.25">
      <c r="A1820"/>
      <c r="B1820"/>
      <c r="C1820"/>
      <c r="D1820"/>
      <c r="E1820"/>
      <c r="F1820"/>
      <c r="G1820"/>
      <c r="H1820"/>
      <c r="I1820"/>
      <c r="J1820"/>
      <c r="K1820"/>
    </row>
    <row r="1821" spans="1:11" ht="15" x14ac:dyDescent="0.25">
      <c r="A1821"/>
      <c r="B1821"/>
      <c r="C1821"/>
      <c r="D1821"/>
      <c r="E1821"/>
      <c r="F1821"/>
      <c r="G1821"/>
      <c r="H1821"/>
      <c r="I1821"/>
      <c r="J1821"/>
      <c r="K1821"/>
    </row>
    <row r="1822" spans="1:11" ht="15" x14ac:dyDescent="0.25">
      <c r="A1822"/>
      <c r="B1822"/>
      <c r="C1822"/>
      <c r="D1822"/>
      <c r="E1822"/>
      <c r="F1822"/>
      <c r="G1822"/>
      <c r="H1822"/>
      <c r="I1822"/>
      <c r="J1822"/>
      <c r="K1822"/>
    </row>
    <row r="1823" spans="1:11" ht="15" x14ac:dyDescent="0.25">
      <c r="A1823"/>
      <c r="B1823"/>
      <c r="C1823"/>
      <c r="D1823"/>
      <c r="E1823"/>
      <c r="F1823"/>
      <c r="G1823"/>
      <c r="H1823"/>
      <c r="I1823"/>
      <c r="J1823"/>
      <c r="K1823"/>
    </row>
    <row r="1824" spans="1:11" ht="15" x14ac:dyDescent="0.25">
      <c r="A1824"/>
      <c r="B1824"/>
      <c r="C1824"/>
      <c r="D1824"/>
      <c r="E1824"/>
      <c r="F1824"/>
      <c r="G1824"/>
      <c r="H1824"/>
      <c r="I1824"/>
      <c r="J1824"/>
      <c r="K1824"/>
    </row>
    <row r="1825" spans="1:11" ht="15" x14ac:dyDescent="0.25">
      <c r="A1825"/>
      <c r="B1825"/>
      <c r="C1825"/>
      <c r="D1825"/>
      <c r="E1825"/>
      <c r="F1825"/>
      <c r="G1825"/>
      <c r="H1825"/>
      <c r="I1825"/>
      <c r="J1825"/>
      <c r="K1825"/>
    </row>
    <row r="1826" spans="1:11" ht="15" x14ac:dyDescent="0.25">
      <c r="A1826"/>
      <c r="B1826"/>
      <c r="C1826"/>
      <c r="D1826"/>
      <c r="E1826"/>
      <c r="F1826"/>
      <c r="G1826"/>
      <c r="H1826"/>
      <c r="I1826"/>
      <c r="J1826"/>
      <c r="K1826"/>
    </row>
    <row r="1827" spans="1:11" ht="15" x14ac:dyDescent="0.25">
      <c r="A1827"/>
      <c r="B1827"/>
      <c r="C1827"/>
      <c r="D1827"/>
      <c r="E1827"/>
      <c r="F1827"/>
      <c r="G1827"/>
      <c r="H1827"/>
      <c r="I1827"/>
      <c r="J1827"/>
      <c r="K1827"/>
    </row>
    <row r="1828" spans="1:11" ht="15" x14ac:dyDescent="0.25">
      <c r="A1828"/>
      <c r="B1828"/>
      <c r="C1828"/>
      <c r="D1828"/>
      <c r="E1828"/>
      <c r="F1828"/>
      <c r="G1828"/>
      <c r="H1828"/>
      <c r="I1828"/>
      <c r="J1828"/>
      <c r="K1828"/>
    </row>
    <row r="1829" spans="1:11" ht="15" x14ac:dyDescent="0.25">
      <c r="A1829"/>
      <c r="B1829"/>
      <c r="C1829"/>
      <c r="D1829"/>
      <c r="E1829"/>
      <c r="F1829"/>
      <c r="G1829"/>
      <c r="H1829"/>
      <c r="I1829"/>
      <c r="J1829"/>
      <c r="K1829"/>
    </row>
    <row r="1830" spans="1:11" ht="15" x14ac:dyDescent="0.25">
      <c r="A1830"/>
      <c r="B1830"/>
      <c r="C1830"/>
      <c r="D1830"/>
      <c r="E1830"/>
      <c r="F1830"/>
      <c r="G1830"/>
      <c r="H1830"/>
      <c r="I1830"/>
      <c r="J1830"/>
      <c r="K1830"/>
    </row>
    <row r="1831" spans="1:11" ht="15" x14ac:dyDescent="0.25">
      <c r="A1831"/>
      <c r="B1831"/>
      <c r="C1831"/>
      <c r="D1831"/>
      <c r="E1831"/>
      <c r="F1831"/>
      <c r="G1831"/>
      <c r="H1831"/>
      <c r="I1831"/>
      <c r="J1831"/>
      <c r="K1831"/>
    </row>
    <row r="1832" spans="1:11" ht="15" x14ac:dyDescent="0.25">
      <c r="A1832"/>
      <c r="B1832"/>
      <c r="C1832"/>
      <c r="D1832"/>
      <c r="E1832"/>
      <c r="F1832"/>
      <c r="G1832"/>
      <c r="H1832"/>
      <c r="I1832"/>
      <c r="J1832"/>
      <c r="K1832"/>
    </row>
    <row r="1833" spans="1:11" ht="15" x14ac:dyDescent="0.25">
      <c r="A1833"/>
      <c r="B1833"/>
      <c r="C1833"/>
      <c r="D1833"/>
      <c r="E1833"/>
      <c r="F1833"/>
      <c r="G1833"/>
      <c r="H1833"/>
      <c r="I1833"/>
      <c r="J1833"/>
      <c r="K1833"/>
    </row>
    <row r="1834" spans="1:11" ht="15" x14ac:dyDescent="0.25">
      <c r="A1834"/>
      <c r="B1834"/>
      <c r="C1834"/>
      <c r="D1834"/>
      <c r="E1834"/>
      <c r="F1834"/>
      <c r="G1834"/>
      <c r="H1834"/>
      <c r="I1834"/>
      <c r="J1834"/>
      <c r="K1834"/>
    </row>
    <row r="1835" spans="1:11" ht="15" x14ac:dyDescent="0.25">
      <c r="A1835"/>
      <c r="B1835"/>
      <c r="C1835"/>
      <c r="D1835"/>
      <c r="E1835"/>
      <c r="F1835"/>
      <c r="G1835"/>
      <c r="H1835"/>
      <c r="I1835"/>
      <c r="J1835"/>
      <c r="K1835"/>
    </row>
    <row r="1836" spans="1:11" ht="15" x14ac:dyDescent="0.25">
      <c r="A1836"/>
      <c r="B1836"/>
      <c r="C1836"/>
      <c r="D1836"/>
      <c r="E1836"/>
      <c r="F1836"/>
      <c r="G1836"/>
      <c r="H1836"/>
      <c r="I1836"/>
      <c r="J1836"/>
      <c r="K1836"/>
    </row>
    <row r="1837" spans="1:11" ht="15" x14ac:dyDescent="0.25">
      <c r="A1837"/>
      <c r="B1837"/>
      <c r="C1837"/>
      <c r="D1837"/>
      <c r="E1837"/>
      <c r="F1837"/>
      <c r="G1837"/>
      <c r="H1837"/>
      <c r="I1837"/>
      <c r="J1837"/>
      <c r="K1837"/>
    </row>
    <row r="1838" spans="1:11" ht="15" x14ac:dyDescent="0.25">
      <c r="A1838"/>
      <c r="B1838"/>
      <c r="C1838"/>
      <c r="D1838"/>
      <c r="E1838"/>
      <c r="F1838"/>
      <c r="G1838"/>
      <c r="H1838"/>
      <c r="I1838"/>
      <c r="J1838"/>
      <c r="K1838"/>
    </row>
    <row r="1839" spans="1:11" ht="15" x14ac:dyDescent="0.25">
      <c r="A1839"/>
      <c r="B1839"/>
      <c r="C1839"/>
      <c r="D1839"/>
      <c r="E1839"/>
      <c r="F1839"/>
      <c r="G1839"/>
      <c r="H1839"/>
      <c r="I1839"/>
      <c r="J1839"/>
      <c r="K1839"/>
    </row>
    <row r="1840" spans="1:11" ht="15" x14ac:dyDescent="0.25">
      <c r="A1840"/>
      <c r="B1840"/>
      <c r="C1840"/>
      <c r="D1840"/>
      <c r="E1840"/>
      <c r="F1840"/>
      <c r="G1840"/>
      <c r="H1840"/>
      <c r="I1840"/>
      <c r="J1840"/>
      <c r="K1840"/>
    </row>
    <row r="1841" spans="1:11" ht="15" x14ac:dyDescent="0.25">
      <c r="A1841"/>
      <c r="B1841"/>
      <c r="C1841"/>
      <c r="D1841"/>
      <c r="E1841"/>
      <c r="F1841"/>
      <c r="G1841"/>
      <c r="H1841"/>
      <c r="I1841"/>
      <c r="J1841"/>
      <c r="K1841"/>
    </row>
    <row r="1842" spans="1:11" ht="15" x14ac:dyDescent="0.25">
      <c r="A1842"/>
      <c r="B1842"/>
      <c r="C1842"/>
      <c r="D1842"/>
      <c r="E1842"/>
      <c r="F1842"/>
      <c r="G1842"/>
      <c r="H1842"/>
      <c r="I1842"/>
      <c r="J1842"/>
      <c r="K1842"/>
    </row>
    <row r="1843" spans="1:11" ht="15" x14ac:dyDescent="0.25">
      <c r="A1843"/>
      <c r="B1843"/>
      <c r="C1843"/>
      <c r="D1843"/>
      <c r="E1843"/>
      <c r="F1843"/>
      <c r="G1843"/>
      <c r="H1843"/>
      <c r="I1843"/>
      <c r="J1843"/>
      <c r="K1843"/>
    </row>
    <row r="1844" spans="1:11" ht="15" x14ac:dyDescent="0.25">
      <c r="A1844"/>
      <c r="B1844"/>
      <c r="C1844"/>
      <c r="D1844"/>
      <c r="E1844"/>
      <c r="F1844"/>
      <c r="G1844"/>
      <c r="H1844"/>
      <c r="I1844"/>
      <c r="J1844"/>
      <c r="K1844"/>
    </row>
    <row r="1845" spans="1:11" ht="15" x14ac:dyDescent="0.25">
      <c r="A1845"/>
      <c r="B1845"/>
      <c r="C1845"/>
      <c r="D1845"/>
      <c r="E1845"/>
      <c r="F1845"/>
      <c r="G1845"/>
      <c r="H1845"/>
      <c r="I1845"/>
      <c r="J1845"/>
      <c r="K1845"/>
    </row>
    <row r="1846" spans="1:11" ht="15" x14ac:dyDescent="0.25">
      <c r="A1846"/>
      <c r="B1846"/>
      <c r="C1846"/>
      <c r="D1846"/>
      <c r="E1846"/>
      <c r="F1846"/>
      <c r="G1846"/>
      <c r="H1846"/>
      <c r="I1846"/>
      <c r="J1846"/>
      <c r="K1846"/>
    </row>
    <row r="1847" spans="1:11" ht="15" x14ac:dyDescent="0.25">
      <c r="A1847"/>
      <c r="B1847"/>
      <c r="C1847"/>
      <c r="D1847"/>
      <c r="E1847"/>
      <c r="F1847"/>
      <c r="G1847"/>
      <c r="H1847"/>
      <c r="I1847"/>
      <c r="J1847"/>
      <c r="K1847"/>
    </row>
    <row r="1848" spans="1:11" ht="15" x14ac:dyDescent="0.25">
      <c r="A1848"/>
      <c r="B1848"/>
      <c r="C1848"/>
      <c r="D1848"/>
      <c r="E1848"/>
      <c r="F1848"/>
      <c r="G1848"/>
      <c r="H1848"/>
      <c r="I1848"/>
      <c r="J1848"/>
      <c r="K1848"/>
    </row>
    <row r="1849" spans="1:11" ht="15" x14ac:dyDescent="0.25">
      <c r="A1849"/>
      <c r="B1849"/>
      <c r="C1849"/>
      <c r="D1849"/>
      <c r="E1849"/>
      <c r="F1849"/>
      <c r="G1849"/>
      <c r="H1849"/>
      <c r="I1849"/>
      <c r="J1849"/>
      <c r="K1849"/>
    </row>
    <row r="1850" spans="1:11" ht="15" x14ac:dyDescent="0.25">
      <c r="A1850"/>
      <c r="B1850"/>
      <c r="C1850"/>
      <c r="D1850"/>
      <c r="E1850"/>
      <c r="F1850"/>
      <c r="G1850"/>
      <c r="H1850"/>
      <c r="I1850"/>
      <c r="J1850"/>
      <c r="K1850"/>
    </row>
    <row r="1851" spans="1:11" ht="15" x14ac:dyDescent="0.25">
      <c r="A1851"/>
      <c r="B1851"/>
      <c r="C1851"/>
      <c r="D1851"/>
      <c r="E1851"/>
      <c r="F1851"/>
      <c r="G1851"/>
      <c r="H1851"/>
      <c r="I1851"/>
      <c r="J1851"/>
      <c r="K1851"/>
    </row>
    <row r="1852" spans="1:11" ht="15" x14ac:dyDescent="0.25">
      <c r="A1852"/>
      <c r="B1852"/>
      <c r="C1852"/>
      <c r="D1852"/>
      <c r="E1852"/>
      <c r="F1852"/>
      <c r="G1852"/>
      <c r="H1852"/>
      <c r="I1852"/>
      <c r="J1852"/>
      <c r="K1852"/>
    </row>
    <row r="1853" spans="1:11" ht="15" x14ac:dyDescent="0.25">
      <c r="A1853"/>
      <c r="B1853"/>
      <c r="C1853"/>
      <c r="D1853"/>
      <c r="E1853"/>
      <c r="F1853"/>
      <c r="G1853"/>
      <c r="H1853"/>
      <c r="I1853"/>
      <c r="J1853"/>
      <c r="K1853"/>
    </row>
    <row r="1854" spans="1:11" ht="15" x14ac:dyDescent="0.25">
      <c r="A1854"/>
      <c r="B1854"/>
      <c r="C1854"/>
      <c r="D1854"/>
      <c r="E1854"/>
      <c r="F1854"/>
      <c r="G1854"/>
      <c r="H1854"/>
      <c r="I1854"/>
      <c r="J1854"/>
      <c r="K1854"/>
    </row>
    <row r="1855" spans="1:11" ht="15" x14ac:dyDescent="0.25">
      <c r="A1855"/>
      <c r="B1855"/>
      <c r="C1855"/>
      <c r="D1855"/>
      <c r="E1855"/>
      <c r="F1855"/>
      <c r="G1855"/>
      <c r="H1855"/>
      <c r="I1855"/>
      <c r="J1855"/>
      <c r="K1855"/>
    </row>
    <row r="1856" spans="1:11" ht="15" x14ac:dyDescent="0.25">
      <c r="A1856"/>
      <c r="B1856"/>
      <c r="C1856"/>
      <c r="D1856"/>
      <c r="E1856"/>
      <c r="F1856"/>
      <c r="G1856"/>
      <c r="H1856"/>
      <c r="I1856"/>
      <c r="J1856"/>
      <c r="K1856"/>
    </row>
    <row r="1857" spans="1:11" ht="15" x14ac:dyDescent="0.25">
      <c r="A1857"/>
      <c r="B1857"/>
      <c r="C1857"/>
      <c r="D1857"/>
      <c r="E1857"/>
      <c r="F1857"/>
      <c r="G1857"/>
      <c r="H1857"/>
      <c r="I1857"/>
      <c r="J1857"/>
      <c r="K1857"/>
    </row>
    <row r="1858" spans="1:11" ht="15" x14ac:dyDescent="0.25">
      <c r="A1858"/>
      <c r="B1858"/>
      <c r="C1858"/>
      <c r="D1858"/>
      <c r="E1858"/>
      <c r="F1858"/>
      <c r="G1858"/>
      <c r="H1858"/>
      <c r="I1858"/>
      <c r="J1858"/>
      <c r="K1858"/>
    </row>
    <row r="1859" spans="1:11" ht="15" x14ac:dyDescent="0.25">
      <c r="A1859"/>
      <c r="B1859"/>
      <c r="C1859"/>
      <c r="D1859"/>
      <c r="E1859"/>
      <c r="F1859"/>
      <c r="G1859"/>
      <c r="H1859"/>
      <c r="I1859"/>
      <c r="J1859"/>
      <c r="K1859"/>
    </row>
    <row r="1860" spans="1:11" ht="15" x14ac:dyDescent="0.25">
      <c r="A1860"/>
      <c r="B1860"/>
      <c r="C1860"/>
      <c r="D1860"/>
      <c r="E1860"/>
      <c r="F1860"/>
      <c r="G1860"/>
      <c r="H1860"/>
      <c r="I1860"/>
      <c r="J1860"/>
      <c r="K1860"/>
    </row>
    <row r="1861" spans="1:11" ht="15" x14ac:dyDescent="0.25">
      <c r="A1861"/>
      <c r="B1861"/>
      <c r="C1861"/>
      <c r="D1861"/>
      <c r="E1861"/>
      <c r="F1861"/>
      <c r="G1861"/>
      <c r="H1861"/>
      <c r="I1861"/>
      <c r="J1861"/>
      <c r="K1861"/>
    </row>
    <row r="1862" spans="1:11" ht="15" x14ac:dyDescent="0.25">
      <c r="A1862"/>
      <c r="B1862"/>
      <c r="C1862"/>
      <c r="D1862"/>
      <c r="E1862"/>
      <c r="F1862"/>
      <c r="G1862"/>
      <c r="H1862"/>
      <c r="I1862"/>
      <c r="J1862"/>
      <c r="K1862"/>
    </row>
    <row r="1863" spans="1:11" ht="15" x14ac:dyDescent="0.25">
      <c r="A1863"/>
      <c r="B1863"/>
      <c r="C1863"/>
      <c r="D1863"/>
      <c r="E1863"/>
      <c r="F1863"/>
      <c r="G1863"/>
      <c r="H1863"/>
      <c r="I1863"/>
      <c r="J1863"/>
      <c r="K1863"/>
    </row>
    <row r="1864" spans="1:11" ht="15" x14ac:dyDescent="0.25">
      <c r="A1864"/>
      <c r="B1864"/>
      <c r="C1864"/>
      <c r="D1864"/>
      <c r="E1864"/>
      <c r="F1864"/>
      <c r="G1864"/>
      <c r="H1864"/>
      <c r="I1864"/>
      <c r="J1864"/>
      <c r="K1864"/>
    </row>
    <row r="1865" spans="1:11" ht="15" x14ac:dyDescent="0.25">
      <c r="A1865"/>
      <c r="B1865"/>
      <c r="C1865"/>
      <c r="D1865"/>
      <c r="E1865"/>
      <c r="F1865"/>
      <c r="G1865"/>
      <c r="H1865"/>
      <c r="I1865"/>
      <c r="J1865"/>
      <c r="K1865"/>
    </row>
    <row r="1866" spans="1:11" ht="15" x14ac:dyDescent="0.25">
      <c r="A1866"/>
      <c r="B1866"/>
      <c r="C1866"/>
      <c r="D1866"/>
      <c r="E1866"/>
      <c r="F1866"/>
      <c r="G1866"/>
      <c r="H1866"/>
      <c r="I1866"/>
      <c r="J1866"/>
      <c r="K1866"/>
    </row>
    <row r="1867" spans="1:11" ht="15" x14ac:dyDescent="0.25">
      <c r="A1867"/>
      <c r="B1867"/>
      <c r="C1867"/>
      <c r="D1867"/>
      <c r="E1867"/>
      <c r="F1867"/>
      <c r="G1867"/>
      <c r="H1867"/>
      <c r="I1867"/>
      <c r="J1867"/>
      <c r="K1867"/>
    </row>
    <row r="1868" spans="1:11" ht="15" x14ac:dyDescent="0.25">
      <c r="A1868"/>
      <c r="B1868"/>
      <c r="C1868"/>
      <c r="D1868"/>
      <c r="E1868"/>
      <c r="F1868"/>
      <c r="G1868"/>
      <c r="H1868"/>
      <c r="I1868"/>
      <c r="J1868"/>
      <c r="K1868"/>
    </row>
    <row r="1869" spans="1:11" ht="15" x14ac:dyDescent="0.25">
      <c r="A1869"/>
      <c r="B1869"/>
      <c r="C1869"/>
      <c r="D1869"/>
      <c r="E1869"/>
      <c r="F1869"/>
      <c r="G1869"/>
      <c r="H1869"/>
      <c r="I1869"/>
      <c r="J1869"/>
      <c r="K1869"/>
    </row>
    <row r="1870" spans="1:11" ht="15" x14ac:dyDescent="0.25">
      <c r="A1870"/>
      <c r="B1870"/>
      <c r="C1870"/>
      <c r="D1870"/>
      <c r="E1870"/>
      <c r="F1870"/>
      <c r="G1870"/>
      <c r="H1870"/>
      <c r="I1870"/>
      <c r="J1870"/>
      <c r="K1870"/>
    </row>
    <row r="1871" spans="1:11" ht="15" x14ac:dyDescent="0.25">
      <c r="A1871"/>
      <c r="B1871"/>
      <c r="C1871"/>
      <c r="D1871"/>
      <c r="E1871"/>
      <c r="F1871"/>
      <c r="G1871"/>
      <c r="H1871"/>
      <c r="I1871"/>
      <c r="J1871"/>
      <c r="K1871"/>
    </row>
    <row r="1872" spans="1:11" ht="15" x14ac:dyDescent="0.25">
      <c r="A1872"/>
      <c r="B1872"/>
      <c r="C1872"/>
      <c r="D1872"/>
      <c r="E1872"/>
      <c r="F1872"/>
      <c r="G1872"/>
      <c r="H1872"/>
      <c r="I1872"/>
      <c r="J1872"/>
      <c r="K1872"/>
    </row>
    <row r="1873" spans="1:11" ht="15" x14ac:dyDescent="0.25">
      <c r="A1873"/>
      <c r="B1873"/>
      <c r="C1873"/>
      <c r="D1873"/>
      <c r="E1873"/>
      <c r="F1873"/>
      <c r="G1873"/>
      <c r="H1873"/>
      <c r="I1873"/>
      <c r="J1873"/>
      <c r="K1873"/>
    </row>
    <row r="1874" spans="1:11" ht="15" x14ac:dyDescent="0.25">
      <c r="A1874"/>
      <c r="B1874"/>
      <c r="C1874"/>
      <c r="D1874"/>
      <c r="E1874"/>
      <c r="F1874"/>
      <c r="G1874"/>
      <c r="H1874"/>
      <c r="I1874"/>
      <c r="J1874"/>
      <c r="K1874"/>
    </row>
    <row r="1875" spans="1:11" ht="15" x14ac:dyDescent="0.25">
      <c r="A1875"/>
      <c r="B1875"/>
      <c r="C1875"/>
      <c r="D1875"/>
      <c r="E1875"/>
      <c r="F1875"/>
      <c r="G1875"/>
      <c r="H1875"/>
      <c r="I1875"/>
      <c r="J1875"/>
      <c r="K1875"/>
    </row>
    <row r="1876" spans="1:11" ht="15" x14ac:dyDescent="0.25">
      <c r="A1876"/>
      <c r="B1876"/>
      <c r="C1876"/>
      <c r="D1876"/>
      <c r="E1876"/>
      <c r="F1876"/>
      <c r="G1876"/>
      <c r="H1876"/>
      <c r="I1876"/>
      <c r="J1876"/>
      <c r="K1876"/>
    </row>
    <row r="1877" spans="1:11" ht="15" x14ac:dyDescent="0.25">
      <c r="A1877"/>
      <c r="B1877"/>
      <c r="C1877"/>
      <c r="D1877"/>
      <c r="E1877"/>
      <c r="F1877"/>
      <c r="G1877"/>
      <c r="H1877"/>
      <c r="I1877"/>
      <c r="J1877"/>
      <c r="K1877"/>
    </row>
    <row r="1878" spans="1:11" ht="15" x14ac:dyDescent="0.25">
      <c r="A1878"/>
      <c r="B1878"/>
      <c r="C1878"/>
      <c r="D1878"/>
      <c r="E1878"/>
      <c r="F1878"/>
      <c r="G1878"/>
      <c r="H1878"/>
      <c r="I1878"/>
      <c r="J1878"/>
      <c r="K1878"/>
    </row>
    <row r="1879" spans="1:11" ht="15" x14ac:dyDescent="0.25">
      <c r="A1879"/>
      <c r="B1879"/>
      <c r="C1879"/>
      <c r="D1879"/>
      <c r="E1879"/>
      <c r="F1879"/>
      <c r="G1879"/>
      <c r="H1879"/>
      <c r="I1879"/>
      <c r="J1879"/>
      <c r="K1879"/>
    </row>
    <row r="1880" spans="1:11" ht="15" x14ac:dyDescent="0.25">
      <c r="A1880"/>
      <c r="B1880"/>
      <c r="C1880"/>
      <c r="D1880"/>
      <c r="E1880"/>
      <c r="F1880"/>
      <c r="G1880"/>
      <c r="H1880"/>
      <c r="I1880"/>
      <c r="J1880"/>
      <c r="K1880"/>
    </row>
    <row r="1881" spans="1:11" ht="15" x14ac:dyDescent="0.25">
      <c r="A1881"/>
      <c r="B1881"/>
      <c r="C1881"/>
      <c r="D1881"/>
      <c r="E1881"/>
      <c r="F1881"/>
      <c r="G1881"/>
      <c r="H1881"/>
      <c r="I1881"/>
      <c r="J1881"/>
      <c r="K1881"/>
    </row>
    <row r="1882" spans="1:11" ht="15" x14ac:dyDescent="0.25">
      <c r="A1882"/>
      <c r="B1882"/>
      <c r="C1882"/>
      <c r="D1882"/>
      <c r="E1882"/>
      <c r="F1882"/>
      <c r="G1882"/>
      <c r="H1882"/>
      <c r="I1882"/>
      <c r="J1882"/>
      <c r="K1882"/>
    </row>
    <row r="1883" spans="1:11" ht="15" x14ac:dyDescent="0.25">
      <c r="A1883"/>
      <c r="B1883"/>
      <c r="C1883"/>
      <c r="D1883"/>
      <c r="E1883"/>
      <c r="F1883"/>
      <c r="G1883"/>
      <c r="H1883"/>
      <c r="I1883"/>
      <c r="J1883"/>
      <c r="K1883"/>
    </row>
    <row r="1884" spans="1:11" ht="15" x14ac:dyDescent="0.25">
      <c r="A1884"/>
      <c r="B1884"/>
      <c r="C1884"/>
      <c r="D1884"/>
      <c r="E1884"/>
      <c r="F1884"/>
      <c r="G1884"/>
      <c r="H1884"/>
      <c r="I1884"/>
      <c r="J1884"/>
      <c r="K1884"/>
    </row>
    <row r="1885" spans="1:11" ht="15" x14ac:dyDescent="0.25">
      <c r="A1885"/>
      <c r="B1885"/>
      <c r="C1885"/>
      <c r="D1885"/>
      <c r="E1885"/>
      <c r="F1885"/>
      <c r="G1885"/>
      <c r="H1885"/>
      <c r="I1885"/>
      <c r="J1885"/>
      <c r="K1885"/>
    </row>
    <row r="1886" spans="1:11" ht="15" x14ac:dyDescent="0.25">
      <c r="A1886"/>
      <c r="B1886"/>
      <c r="C1886"/>
      <c r="D1886"/>
      <c r="E1886"/>
      <c r="F1886"/>
      <c r="G1886"/>
      <c r="H1886"/>
      <c r="I1886"/>
      <c r="J1886"/>
      <c r="K1886"/>
    </row>
    <row r="1887" spans="1:11" ht="15" x14ac:dyDescent="0.25">
      <c r="A1887"/>
      <c r="B1887"/>
      <c r="C1887"/>
      <c r="D1887"/>
      <c r="E1887"/>
      <c r="F1887"/>
      <c r="G1887"/>
      <c r="H1887"/>
      <c r="I1887"/>
      <c r="J1887"/>
      <c r="K1887"/>
    </row>
    <row r="1888" spans="1:11" ht="15" x14ac:dyDescent="0.25">
      <c r="A1888"/>
      <c r="B1888"/>
      <c r="C1888"/>
      <c r="D1888"/>
      <c r="E1888"/>
      <c r="F1888"/>
      <c r="G1888"/>
      <c r="H1888"/>
      <c r="I1888"/>
      <c r="J1888"/>
      <c r="K1888"/>
    </row>
    <row r="1889" spans="1:11" ht="15" x14ac:dyDescent="0.25">
      <c r="A1889"/>
      <c r="B1889"/>
      <c r="C1889"/>
      <c r="D1889"/>
      <c r="E1889"/>
      <c r="F1889"/>
      <c r="G1889"/>
      <c r="H1889"/>
      <c r="I1889"/>
      <c r="J1889"/>
      <c r="K1889"/>
    </row>
    <row r="1890" spans="1:11" ht="15" x14ac:dyDescent="0.25">
      <c r="A1890"/>
      <c r="B1890"/>
      <c r="C1890"/>
      <c r="D1890"/>
      <c r="E1890"/>
      <c r="F1890"/>
      <c r="G1890"/>
      <c r="H1890"/>
      <c r="I1890"/>
      <c r="J1890"/>
      <c r="K1890"/>
    </row>
    <row r="1891" spans="1:11" ht="15" x14ac:dyDescent="0.25">
      <c r="A1891"/>
      <c r="B1891"/>
      <c r="C1891"/>
      <c r="D1891"/>
      <c r="E1891"/>
      <c r="F1891"/>
      <c r="G1891"/>
      <c r="H1891"/>
      <c r="I1891"/>
      <c r="J1891"/>
      <c r="K1891"/>
    </row>
    <row r="1892" spans="1:11" ht="15" x14ac:dyDescent="0.25">
      <c r="A1892"/>
      <c r="B1892"/>
      <c r="C1892"/>
      <c r="D1892"/>
      <c r="E1892"/>
      <c r="F1892"/>
      <c r="G1892"/>
      <c r="H1892"/>
      <c r="I1892"/>
      <c r="J1892"/>
      <c r="K1892"/>
    </row>
    <row r="1893" spans="1:11" ht="15" x14ac:dyDescent="0.25">
      <c r="A1893"/>
      <c r="B1893"/>
      <c r="C1893"/>
      <c r="D1893"/>
      <c r="E1893"/>
      <c r="F1893"/>
      <c r="G1893"/>
      <c r="H1893"/>
      <c r="I1893"/>
      <c r="J1893"/>
      <c r="K1893"/>
    </row>
    <row r="1894" spans="1:11" ht="15" x14ac:dyDescent="0.25">
      <c r="A1894"/>
      <c r="B1894"/>
      <c r="C1894"/>
      <c r="D1894"/>
      <c r="E1894"/>
      <c r="F1894"/>
      <c r="G1894"/>
      <c r="H1894"/>
      <c r="I1894"/>
      <c r="J1894"/>
      <c r="K1894"/>
    </row>
    <row r="1895" spans="1:11" ht="15" x14ac:dyDescent="0.25">
      <c r="A1895"/>
      <c r="B1895"/>
      <c r="C1895"/>
      <c r="D1895"/>
      <c r="E1895"/>
      <c r="F1895"/>
      <c r="G1895"/>
      <c r="H1895"/>
      <c r="I1895"/>
      <c r="J1895"/>
      <c r="K1895"/>
    </row>
    <row r="1896" spans="1:11" ht="15" x14ac:dyDescent="0.25">
      <c r="A1896"/>
      <c r="B1896"/>
      <c r="C1896"/>
      <c r="D1896"/>
      <c r="E1896"/>
      <c r="F1896"/>
      <c r="G1896"/>
      <c r="H1896"/>
      <c r="I1896"/>
      <c r="J1896"/>
      <c r="K1896"/>
    </row>
    <row r="1897" spans="1:11" ht="15" x14ac:dyDescent="0.25">
      <c r="A1897"/>
      <c r="B1897"/>
      <c r="C1897"/>
      <c r="D1897"/>
      <c r="E1897"/>
      <c r="F1897"/>
      <c r="G1897"/>
      <c r="H1897"/>
      <c r="I1897"/>
      <c r="J1897"/>
      <c r="K1897"/>
    </row>
    <row r="1898" spans="1:11" ht="15" x14ac:dyDescent="0.25">
      <c r="A1898"/>
      <c r="B1898"/>
      <c r="C1898"/>
      <c r="D1898"/>
      <c r="E1898"/>
      <c r="F1898"/>
      <c r="G1898"/>
      <c r="H1898"/>
      <c r="I1898"/>
      <c r="J1898"/>
      <c r="K1898"/>
    </row>
    <row r="1899" spans="1:11" ht="15" x14ac:dyDescent="0.25">
      <c r="A1899"/>
      <c r="B1899"/>
      <c r="C1899"/>
      <c r="D1899"/>
      <c r="E1899"/>
      <c r="F1899"/>
      <c r="G1899"/>
      <c r="H1899"/>
      <c r="I1899"/>
      <c r="J1899"/>
      <c r="K1899"/>
    </row>
    <row r="1900" spans="1:11" ht="15" x14ac:dyDescent="0.25">
      <c r="A1900"/>
      <c r="B1900"/>
      <c r="C1900"/>
      <c r="D1900"/>
      <c r="E1900"/>
      <c r="F1900"/>
      <c r="G1900"/>
      <c r="H1900"/>
      <c r="I1900"/>
      <c r="J1900"/>
      <c r="K1900"/>
    </row>
    <row r="1901" spans="1:11" ht="15" x14ac:dyDescent="0.25">
      <c r="A1901"/>
      <c r="B1901"/>
      <c r="C1901"/>
      <c r="D1901"/>
      <c r="E1901"/>
      <c r="F1901"/>
      <c r="G1901"/>
      <c r="H1901"/>
      <c r="I1901"/>
      <c r="J1901"/>
      <c r="K1901"/>
    </row>
    <row r="1902" spans="1:11" ht="15" x14ac:dyDescent="0.25">
      <c r="A1902"/>
      <c r="B1902"/>
      <c r="C1902"/>
      <c r="D1902"/>
      <c r="E1902"/>
      <c r="F1902"/>
      <c r="G1902"/>
      <c r="H1902"/>
      <c r="I1902"/>
      <c r="J1902"/>
      <c r="K1902"/>
    </row>
    <row r="1903" spans="1:11" ht="15" x14ac:dyDescent="0.25">
      <c r="A1903"/>
      <c r="B1903"/>
      <c r="C1903"/>
      <c r="D1903"/>
      <c r="E1903"/>
      <c r="F1903"/>
      <c r="G1903"/>
      <c r="H1903"/>
      <c r="I1903"/>
      <c r="J1903"/>
      <c r="K1903"/>
    </row>
    <row r="1904" spans="1:11" ht="15" x14ac:dyDescent="0.25">
      <c r="A1904"/>
      <c r="B1904"/>
      <c r="C1904"/>
      <c r="D1904"/>
      <c r="E1904"/>
      <c r="F1904"/>
      <c r="G1904"/>
      <c r="H1904"/>
      <c r="I1904"/>
      <c r="J1904"/>
      <c r="K1904"/>
    </row>
    <row r="1905" spans="1:11" ht="15" x14ac:dyDescent="0.25">
      <c r="A1905"/>
      <c r="B1905"/>
      <c r="C1905"/>
      <c r="D1905"/>
      <c r="E1905"/>
      <c r="F1905"/>
      <c r="G1905"/>
      <c r="H1905"/>
      <c r="I1905"/>
      <c r="J1905"/>
      <c r="K1905"/>
    </row>
    <row r="1906" spans="1:11" ht="15" x14ac:dyDescent="0.25">
      <c r="A1906"/>
      <c r="B1906"/>
      <c r="C1906"/>
      <c r="D1906"/>
      <c r="E1906"/>
      <c r="F1906"/>
      <c r="G1906"/>
      <c r="H1906"/>
      <c r="I1906"/>
      <c r="J1906"/>
      <c r="K1906"/>
    </row>
    <row r="1907" spans="1:11" ht="15" x14ac:dyDescent="0.25">
      <c r="A1907"/>
      <c r="B1907"/>
      <c r="C1907"/>
      <c r="D1907"/>
      <c r="E1907"/>
      <c r="F1907"/>
      <c r="G1907"/>
      <c r="H1907"/>
      <c r="I1907"/>
      <c r="J1907"/>
      <c r="K1907"/>
    </row>
    <row r="1908" spans="1:11" ht="15" x14ac:dyDescent="0.25">
      <c r="A1908"/>
      <c r="B1908"/>
      <c r="C1908"/>
      <c r="D1908"/>
      <c r="E1908"/>
      <c r="F1908"/>
      <c r="G1908"/>
      <c r="H1908"/>
      <c r="I1908"/>
      <c r="J1908"/>
      <c r="K1908"/>
    </row>
    <row r="1909" spans="1:11" ht="15" x14ac:dyDescent="0.25">
      <c r="A1909"/>
      <c r="B1909"/>
      <c r="C1909"/>
      <c r="D1909"/>
      <c r="E1909"/>
      <c r="F1909"/>
      <c r="G1909"/>
      <c r="H1909"/>
      <c r="I1909"/>
      <c r="J1909"/>
      <c r="K1909"/>
    </row>
    <row r="1910" spans="1:11" ht="15" x14ac:dyDescent="0.25">
      <c r="A1910"/>
      <c r="B1910"/>
      <c r="C1910"/>
      <c r="D1910"/>
      <c r="E1910"/>
      <c r="F1910"/>
      <c r="G1910"/>
      <c r="H1910"/>
      <c r="I1910"/>
      <c r="J1910"/>
      <c r="K1910"/>
    </row>
    <row r="1911" spans="1:11" ht="15" x14ac:dyDescent="0.25">
      <c r="A1911"/>
      <c r="B1911"/>
      <c r="C1911"/>
      <c r="D1911"/>
      <c r="E1911"/>
      <c r="F1911"/>
      <c r="G1911"/>
      <c r="H1911"/>
      <c r="I1911"/>
      <c r="J1911"/>
      <c r="K1911"/>
    </row>
    <row r="1912" spans="1:11" ht="15" x14ac:dyDescent="0.25">
      <c r="A1912"/>
      <c r="B1912"/>
      <c r="C1912"/>
      <c r="D1912"/>
      <c r="E1912"/>
      <c r="F1912"/>
      <c r="G1912"/>
      <c r="H1912"/>
      <c r="I1912"/>
      <c r="J1912"/>
      <c r="K1912"/>
    </row>
    <row r="1913" spans="1:11" ht="15" x14ac:dyDescent="0.25">
      <c r="A1913"/>
      <c r="B1913"/>
      <c r="C1913"/>
      <c r="D1913"/>
      <c r="E1913"/>
      <c r="F1913"/>
      <c r="G1913"/>
      <c r="H1913"/>
      <c r="I1913"/>
      <c r="J1913"/>
      <c r="K1913"/>
    </row>
    <row r="1914" spans="1:11" ht="15" x14ac:dyDescent="0.25">
      <c r="A1914"/>
      <c r="B1914"/>
      <c r="C1914"/>
      <c r="D1914"/>
      <c r="E1914"/>
      <c r="F1914"/>
      <c r="G1914"/>
      <c r="H1914"/>
      <c r="I1914"/>
      <c r="J1914"/>
      <c r="K1914"/>
    </row>
    <row r="1915" spans="1:11" ht="15" x14ac:dyDescent="0.25">
      <c r="A1915"/>
      <c r="B1915"/>
      <c r="C1915"/>
      <c r="D1915"/>
      <c r="E1915"/>
      <c r="F1915"/>
      <c r="G1915"/>
      <c r="H1915"/>
      <c r="I1915"/>
      <c r="J1915"/>
      <c r="K1915"/>
    </row>
    <row r="1916" spans="1:11" ht="15" x14ac:dyDescent="0.25">
      <c r="A1916"/>
      <c r="B1916"/>
      <c r="C1916"/>
      <c r="D1916"/>
      <c r="E1916"/>
      <c r="F1916"/>
      <c r="G1916"/>
      <c r="H1916"/>
      <c r="I1916"/>
      <c r="J1916"/>
      <c r="K1916"/>
    </row>
    <row r="1917" spans="1:11" ht="15" x14ac:dyDescent="0.25">
      <c r="A1917"/>
      <c r="B1917"/>
      <c r="C1917"/>
      <c r="D1917"/>
      <c r="E1917"/>
      <c r="F1917"/>
      <c r="G1917"/>
      <c r="H1917"/>
      <c r="I1917"/>
      <c r="J1917"/>
      <c r="K1917"/>
    </row>
    <row r="1918" spans="1:11" ht="15" x14ac:dyDescent="0.25">
      <c r="A1918"/>
      <c r="B1918"/>
      <c r="C1918"/>
      <c r="D1918"/>
      <c r="E1918"/>
      <c r="F1918"/>
      <c r="G1918"/>
      <c r="H1918"/>
      <c r="I1918"/>
      <c r="J1918"/>
      <c r="K1918"/>
    </row>
    <row r="1919" spans="1:11" ht="15" x14ac:dyDescent="0.25">
      <c r="A1919"/>
      <c r="B1919"/>
      <c r="C1919"/>
      <c r="D1919"/>
      <c r="E1919"/>
      <c r="F1919"/>
      <c r="G1919"/>
      <c r="H1919"/>
      <c r="I1919"/>
      <c r="J1919"/>
      <c r="K1919"/>
    </row>
    <row r="1920" spans="1:11" ht="15" x14ac:dyDescent="0.25">
      <c r="A1920"/>
      <c r="B1920"/>
      <c r="C1920"/>
      <c r="D1920"/>
      <c r="E1920"/>
      <c r="F1920"/>
      <c r="G1920"/>
      <c r="H1920"/>
      <c r="I1920"/>
      <c r="J1920"/>
      <c r="K1920"/>
    </row>
    <row r="1921" spans="1:11" ht="15" x14ac:dyDescent="0.25">
      <c r="A1921"/>
      <c r="B1921"/>
      <c r="C1921"/>
      <c r="D1921"/>
      <c r="E1921"/>
      <c r="F1921"/>
      <c r="G1921"/>
      <c r="H1921"/>
      <c r="I1921"/>
      <c r="J1921"/>
      <c r="K1921"/>
    </row>
    <row r="1922" spans="1:11" ht="15" x14ac:dyDescent="0.25">
      <c r="A1922"/>
      <c r="B1922"/>
      <c r="C1922"/>
      <c r="D1922"/>
      <c r="E1922"/>
      <c r="F1922"/>
      <c r="G1922"/>
      <c r="H1922"/>
      <c r="I1922"/>
      <c r="J1922"/>
      <c r="K1922"/>
    </row>
    <row r="1923" spans="1:11" ht="15" x14ac:dyDescent="0.25">
      <c r="A1923"/>
      <c r="B1923"/>
      <c r="C1923"/>
      <c r="D1923"/>
      <c r="E1923"/>
      <c r="F1923"/>
      <c r="G1923"/>
      <c r="H1923"/>
      <c r="I1923"/>
      <c r="J1923"/>
      <c r="K1923"/>
    </row>
    <row r="1924" spans="1:11" ht="15" x14ac:dyDescent="0.25">
      <c r="A1924"/>
      <c r="B1924"/>
      <c r="C1924"/>
      <c r="D1924"/>
      <c r="E1924"/>
      <c r="F1924"/>
      <c r="G1924"/>
      <c r="H1924"/>
      <c r="I1924"/>
      <c r="J1924"/>
      <c r="K1924"/>
    </row>
    <row r="1925" spans="1:11" ht="15" x14ac:dyDescent="0.25">
      <c r="A1925"/>
      <c r="B1925"/>
      <c r="C1925"/>
      <c r="D1925"/>
      <c r="E1925"/>
      <c r="F1925"/>
      <c r="G1925"/>
      <c r="H1925"/>
      <c r="I1925"/>
      <c r="J1925"/>
      <c r="K1925"/>
    </row>
    <row r="1926" spans="1:11" ht="15" x14ac:dyDescent="0.25">
      <c r="A1926"/>
      <c r="B1926"/>
      <c r="C1926"/>
      <c r="D1926"/>
      <c r="E1926"/>
      <c r="F1926"/>
      <c r="G1926"/>
      <c r="H1926"/>
      <c r="I1926"/>
      <c r="J1926"/>
      <c r="K1926"/>
    </row>
    <row r="1927" spans="1:11" ht="15" x14ac:dyDescent="0.25">
      <c r="A1927"/>
      <c r="B1927"/>
      <c r="C1927"/>
      <c r="D1927"/>
      <c r="E1927"/>
      <c r="F1927"/>
      <c r="G1927"/>
      <c r="H1927"/>
      <c r="I1927"/>
      <c r="J1927"/>
      <c r="K1927"/>
    </row>
    <row r="1928" spans="1:11" ht="15" x14ac:dyDescent="0.25">
      <c r="A1928"/>
      <c r="B1928"/>
      <c r="C1928"/>
      <c r="D1928"/>
      <c r="E1928"/>
      <c r="F1928"/>
      <c r="G1928"/>
      <c r="H1928"/>
      <c r="I1928"/>
      <c r="J1928"/>
      <c r="K1928"/>
    </row>
    <row r="1929" spans="1:11" ht="15" x14ac:dyDescent="0.25">
      <c r="A1929"/>
      <c r="B1929"/>
      <c r="C1929"/>
      <c r="D1929"/>
      <c r="E1929"/>
      <c r="F1929"/>
      <c r="G1929"/>
      <c r="H1929"/>
      <c r="I1929"/>
      <c r="J1929"/>
      <c r="K1929"/>
    </row>
    <row r="1930" spans="1:11" ht="15" x14ac:dyDescent="0.25">
      <c r="A1930"/>
      <c r="B1930"/>
      <c r="C1930"/>
      <c r="D1930"/>
      <c r="E1930"/>
      <c r="F1930"/>
      <c r="G1930"/>
      <c r="H1930"/>
      <c r="I1930"/>
      <c r="J1930"/>
      <c r="K1930"/>
    </row>
    <row r="1931" spans="1:11" ht="15" x14ac:dyDescent="0.25">
      <c r="A1931"/>
      <c r="B1931"/>
      <c r="C1931"/>
      <c r="D1931"/>
      <c r="E1931"/>
      <c r="F1931"/>
      <c r="G1931"/>
      <c r="H1931"/>
      <c r="I1931"/>
      <c r="J1931"/>
      <c r="K1931"/>
    </row>
    <row r="1932" spans="1:11" ht="15" x14ac:dyDescent="0.25">
      <c r="A1932"/>
      <c r="B1932"/>
      <c r="C1932"/>
      <c r="D1932"/>
      <c r="E1932"/>
      <c r="F1932"/>
      <c r="G1932"/>
      <c r="H1932"/>
      <c r="I1932"/>
      <c r="J1932"/>
      <c r="K1932"/>
    </row>
    <row r="1933" spans="1:11" ht="15" x14ac:dyDescent="0.25">
      <c r="A1933"/>
      <c r="B1933"/>
      <c r="C1933"/>
      <c r="D1933"/>
      <c r="E1933"/>
      <c r="F1933"/>
      <c r="G1933"/>
      <c r="H1933"/>
      <c r="I1933"/>
      <c r="J1933"/>
      <c r="K1933"/>
    </row>
    <row r="1934" spans="1:11" ht="15" x14ac:dyDescent="0.25">
      <c r="A1934"/>
      <c r="B1934"/>
      <c r="C1934"/>
      <c r="D1934"/>
      <c r="E1934"/>
      <c r="F1934"/>
      <c r="G1934"/>
      <c r="H1934"/>
      <c r="I1934"/>
      <c r="J1934"/>
      <c r="K1934"/>
    </row>
    <row r="1935" spans="1:11" ht="15" x14ac:dyDescent="0.25">
      <c r="A1935"/>
      <c r="B1935"/>
      <c r="C1935"/>
      <c r="D1935"/>
      <c r="E1935"/>
      <c r="F1935"/>
      <c r="G1935"/>
      <c r="H1935"/>
      <c r="I1935"/>
      <c r="J1935"/>
      <c r="K1935"/>
    </row>
    <row r="1936" spans="1:11" ht="15" x14ac:dyDescent="0.25">
      <c r="A1936"/>
      <c r="B1936"/>
      <c r="C1936"/>
      <c r="D1936"/>
      <c r="E1936"/>
      <c r="F1936"/>
      <c r="G1936"/>
      <c r="H1936"/>
      <c r="I1936"/>
      <c r="J1936"/>
      <c r="K1936"/>
    </row>
    <row r="1937" spans="1:11" ht="15" x14ac:dyDescent="0.25">
      <c r="A1937"/>
      <c r="B1937"/>
      <c r="C1937"/>
      <c r="D1937"/>
      <c r="E1937"/>
      <c r="F1937"/>
      <c r="G1937"/>
      <c r="H1937"/>
      <c r="I1937"/>
      <c r="J1937"/>
      <c r="K1937"/>
    </row>
    <row r="1938" spans="1:11" ht="15" x14ac:dyDescent="0.25">
      <c r="A1938"/>
      <c r="B1938"/>
      <c r="C1938"/>
      <c r="D1938"/>
      <c r="E1938"/>
      <c r="F1938"/>
      <c r="G1938"/>
      <c r="H1938"/>
      <c r="I1938"/>
      <c r="J1938"/>
      <c r="K1938"/>
    </row>
    <row r="1939" spans="1:11" ht="15" x14ac:dyDescent="0.25">
      <c r="A1939"/>
      <c r="B1939"/>
      <c r="C1939"/>
      <c r="D1939"/>
      <c r="E1939"/>
      <c r="F1939"/>
      <c r="G1939"/>
      <c r="H1939"/>
      <c r="I1939"/>
      <c r="J1939"/>
      <c r="K1939"/>
    </row>
    <row r="1940" spans="1:11" ht="15" x14ac:dyDescent="0.25">
      <c r="A1940"/>
      <c r="B1940"/>
      <c r="C1940"/>
      <c r="D1940"/>
      <c r="E1940"/>
      <c r="F1940"/>
      <c r="G1940"/>
      <c r="H1940"/>
      <c r="I1940"/>
      <c r="J1940"/>
      <c r="K1940"/>
    </row>
    <row r="1941" spans="1:11" ht="15" x14ac:dyDescent="0.25">
      <c r="A1941"/>
      <c r="B1941"/>
      <c r="C1941"/>
      <c r="D1941"/>
      <c r="E1941"/>
      <c r="F1941"/>
      <c r="G1941"/>
      <c r="H1941"/>
      <c r="I1941"/>
      <c r="J1941"/>
      <c r="K1941"/>
    </row>
    <row r="1942" spans="1:11" ht="15" x14ac:dyDescent="0.25">
      <c r="A1942"/>
      <c r="B1942"/>
      <c r="C1942"/>
      <c r="D1942"/>
      <c r="E1942"/>
      <c r="F1942"/>
      <c r="G1942"/>
      <c r="H1942"/>
      <c r="I1942"/>
      <c r="J1942"/>
      <c r="K1942"/>
    </row>
    <row r="1943" spans="1:11" ht="15" x14ac:dyDescent="0.25">
      <c r="A1943"/>
      <c r="B1943"/>
      <c r="C1943"/>
      <c r="D1943"/>
      <c r="E1943"/>
      <c r="F1943"/>
      <c r="G1943"/>
      <c r="H1943"/>
      <c r="I1943"/>
      <c r="J1943"/>
      <c r="K1943"/>
    </row>
    <row r="1944" spans="1:11" ht="15" x14ac:dyDescent="0.25">
      <c r="A1944"/>
      <c r="B1944"/>
      <c r="C1944"/>
      <c r="D1944"/>
      <c r="E1944"/>
      <c r="F1944"/>
      <c r="G1944"/>
      <c r="H1944"/>
      <c r="I1944"/>
      <c r="J1944"/>
      <c r="K1944"/>
    </row>
    <row r="1945" spans="1:11" ht="15" x14ac:dyDescent="0.25">
      <c r="A1945"/>
      <c r="B1945"/>
      <c r="C1945"/>
      <c r="D1945"/>
      <c r="E1945"/>
      <c r="F1945"/>
      <c r="G1945"/>
      <c r="H1945"/>
      <c r="I1945"/>
      <c r="J1945"/>
      <c r="K1945"/>
    </row>
    <row r="1946" spans="1:11" ht="15" x14ac:dyDescent="0.25">
      <c r="A1946"/>
      <c r="B1946"/>
      <c r="C1946"/>
      <c r="D1946"/>
      <c r="E1946"/>
      <c r="F1946"/>
      <c r="G1946"/>
      <c r="H1946"/>
      <c r="I1946"/>
      <c r="J1946"/>
      <c r="K1946"/>
    </row>
    <row r="1947" spans="1:11" ht="15" x14ac:dyDescent="0.25">
      <c r="A1947"/>
      <c r="B1947"/>
      <c r="C1947"/>
      <c r="D1947"/>
      <c r="E1947"/>
      <c r="F1947"/>
      <c r="G1947"/>
      <c r="H1947"/>
      <c r="I1947"/>
      <c r="J1947"/>
      <c r="K1947"/>
    </row>
    <row r="1948" spans="1:11" ht="15" x14ac:dyDescent="0.25">
      <c r="A1948"/>
      <c r="B1948"/>
      <c r="C1948"/>
      <c r="D1948"/>
      <c r="E1948"/>
      <c r="F1948"/>
      <c r="G1948"/>
      <c r="H1948"/>
      <c r="I1948"/>
      <c r="J1948"/>
      <c r="K1948"/>
    </row>
    <row r="1949" spans="1:11" ht="15" x14ac:dyDescent="0.25">
      <c r="A1949"/>
      <c r="B1949"/>
      <c r="C1949"/>
      <c r="D1949"/>
      <c r="E1949"/>
      <c r="F1949"/>
      <c r="G1949"/>
      <c r="H1949"/>
      <c r="I1949"/>
      <c r="J1949"/>
      <c r="K1949"/>
    </row>
    <row r="1950" spans="1:11" ht="15" x14ac:dyDescent="0.25">
      <c r="A1950"/>
      <c r="B1950"/>
      <c r="C1950"/>
      <c r="D1950"/>
      <c r="E1950"/>
      <c r="F1950"/>
      <c r="G1950"/>
      <c r="H1950"/>
      <c r="I1950"/>
      <c r="J1950"/>
      <c r="K1950"/>
    </row>
    <row r="1951" spans="1:11" ht="15" x14ac:dyDescent="0.25">
      <c r="A1951"/>
      <c r="B1951"/>
      <c r="C1951"/>
      <c r="D1951"/>
      <c r="E1951"/>
      <c r="F1951"/>
      <c r="G1951"/>
      <c r="H1951"/>
      <c r="I1951"/>
      <c r="J1951"/>
      <c r="K1951"/>
    </row>
    <row r="1952" spans="1:11" ht="15" x14ac:dyDescent="0.25">
      <c r="A1952"/>
      <c r="B1952"/>
      <c r="C1952"/>
      <c r="D1952"/>
      <c r="E1952"/>
      <c r="F1952"/>
      <c r="G1952"/>
      <c r="H1952"/>
      <c r="I1952"/>
      <c r="J1952"/>
      <c r="K1952"/>
    </row>
    <row r="1953" spans="1:11" ht="15" x14ac:dyDescent="0.25">
      <c r="A1953"/>
      <c r="B1953"/>
      <c r="C1953"/>
      <c r="D1953"/>
      <c r="E1953"/>
      <c r="F1953"/>
      <c r="G1953"/>
      <c r="H1953"/>
      <c r="I1953"/>
      <c r="J1953"/>
      <c r="K1953"/>
    </row>
    <row r="1954" spans="1:11" ht="15" x14ac:dyDescent="0.25">
      <c r="A1954"/>
      <c r="B1954"/>
      <c r="C1954"/>
      <c r="D1954"/>
      <c r="E1954"/>
      <c r="F1954"/>
      <c r="G1954"/>
      <c r="H1954"/>
      <c r="I1954"/>
      <c r="J1954"/>
      <c r="K1954"/>
    </row>
    <row r="1955" spans="1:11" ht="15" x14ac:dyDescent="0.25">
      <c r="A1955"/>
      <c r="B1955"/>
      <c r="C1955"/>
      <c r="D1955"/>
      <c r="E1955"/>
      <c r="F1955"/>
      <c r="G1955"/>
      <c r="H1955"/>
      <c r="I1955"/>
      <c r="J1955"/>
      <c r="K1955"/>
    </row>
    <row r="1956" spans="1:11" ht="15" x14ac:dyDescent="0.25">
      <c r="A1956"/>
      <c r="B1956"/>
      <c r="C1956"/>
      <c r="D1956"/>
      <c r="E1956"/>
      <c r="F1956"/>
      <c r="G1956"/>
      <c r="H1956"/>
      <c r="I1956"/>
      <c r="J1956"/>
      <c r="K1956"/>
    </row>
    <row r="1957" spans="1:11" ht="15" x14ac:dyDescent="0.25">
      <c r="A1957"/>
      <c r="B1957"/>
      <c r="C1957"/>
      <c r="D1957"/>
      <c r="E1957"/>
      <c r="F1957"/>
      <c r="G1957"/>
      <c r="H1957"/>
      <c r="I1957"/>
      <c r="J1957"/>
      <c r="K1957"/>
    </row>
    <row r="1958" spans="1:11" ht="15" x14ac:dyDescent="0.25">
      <c r="A1958"/>
      <c r="B1958"/>
      <c r="C1958"/>
      <c r="D1958"/>
      <c r="E1958"/>
      <c r="F1958"/>
      <c r="G1958"/>
      <c r="H1958"/>
      <c r="I1958"/>
      <c r="J1958"/>
      <c r="K1958"/>
    </row>
    <row r="1959" spans="1:11" ht="15" x14ac:dyDescent="0.25">
      <c r="A1959"/>
      <c r="B1959"/>
      <c r="C1959"/>
      <c r="D1959"/>
      <c r="E1959"/>
      <c r="F1959"/>
      <c r="G1959"/>
      <c r="H1959"/>
      <c r="I1959"/>
      <c r="J1959"/>
      <c r="K1959"/>
    </row>
    <row r="1960" spans="1:11" ht="15" x14ac:dyDescent="0.25">
      <c r="A1960"/>
      <c r="B1960"/>
      <c r="C1960"/>
      <c r="D1960"/>
      <c r="E1960"/>
      <c r="F1960"/>
      <c r="G1960"/>
      <c r="H1960"/>
      <c r="I1960"/>
      <c r="J1960"/>
      <c r="K1960"/>
    </row>
    <row r="1961" spans="1:11" ht="15" x14ac:dyDescent="0.25">
      <c r="A1961"/>
      <c r="B1961"/>
      <c r="C1961"/>
      <c r="D1961"/>
      <c r="E1961"/>
      <c r="F1961"/>
      <c r="G1961"/>
      <c r="H1961"/>
      <c r="I1961"/>
      <c r="J1961"/>
      <c r="K1961"/>
    </row>
    <row r="1962" spans="1:11" ht="15" x14ac:dyDescent="0.25">
      <c r="A1962"/>
      <c r="B1962"/>
      <c r="C1962"/>
      <c r="D1962"/>
      <c r="E1962"/>
      <c r="F1962"/>
      <c r="G1962"/>
      <c r="H1962"/>
      <c r="I1962"/>
      <c r="J1962"/>
      <c r="K1962"/>
    </row>
    <row r="1963" spans="1:11" ht="15" x14ac:dyDescent="0.25">
      <c r="A1963"/>
      <c r="B1963"/>
      <c r="C1963"/>
      <c r="D1963"/>
      <c r="E1963"/>
      <c r="F1963"/>
      <c r="G1963"/>
      <c r="H1963"/>
      <c r="I1963"/>
      <c r="J1963"/>
      <c r="K1963"/>
    </row>
    <row r="1964" spans="1:11" ht="15" x14ac:dyDescent="0.25">
      <c r="A1964"/>
      <c r="B1964"/>
      <c r="C1964"/>
      <c r="D1964"/>
      <c r="E1964"/>
      <c r="F1964"/>
      <c r="G1964"/>
      <c r="H1964"/>
      <c r="I1964"/>
      <c r="J1964"/>
      <c r="K1964"/>
    </row>
    <row r="1965" spans="1:11" ht="15" x14ac:dyDescent="0.25">
      <c r="A1965"/>
      <c r="B1965"/>
      <c r="C1965"/>
      <c r="D1965"/>
      <c r="E1965"/>
      <c r="F1965"/>
      <c r="G1965"/>
      <c r="H1965"/>
      <c r="I1965"/>
      <c r="J1965"/>
      <c r="K1965"/>
    </row>
    <row r="1966" spans="1:11" ht="15" x14ac:dyDescent="0.25">
      <c r="A1966"/>
      <c r="B1966"/>
      <c r="C1966"/>
      <c r="D1966"/>
      <c r="E1966"/>
      <c r="F1966"/>
      <c r="G1966"/>
      <c r="H1966"/>
      <c r="I1966"/>
      <c r="J1966"/>
      <c r="K1966"/>
    </row>
    <row r="1967" spans="1:11" ht="15" x14ac:dyDescent="0.25">
      <c r="A1967"/>
      <c r="B1967"/>
      <c r="C1967"/>
      <c r="D1967"/>
      <c r="E1967"/>
      <c r="F1967"/>
      <c r="G1967"/>
      <c r="H1967"/>
      <c r="I1967"/>
      <c r="J1967"/>
      <c r="K1967"/>
    </row>
    <row r="1968" spans="1:11" ht="15" x14ac:dyDescent="0.25">
      <c r="A1968"/>
      <c r="B1968"/>
      <c r="C1968"/>
      <c r="D1968"/>
      <c r="E1968"/>
      <c r="F1968"/>
      <c r="G1968"/>
      <c r="H1968"/>
      <c r="I1968"/>
      <c r="J1968"/>
      <c r="K1968"/>
    </row>
    <row r="1969" spans="1:11" ht="15" x14ac:dyDescent="0.25">
      <c r="A1969"/>
      <c r="B1969"/>
      <c r="C1969"/>
      <c r="D1969"/>
      <c r="E1969"/>
      <c r="F1969"/>
      <c r="G1969"/>
      <c r="H1969"/>
      <c r="I1969"/>
      <c r="J1969"/>
      <c r="K1969"/>
    </row>
    <row r="1970" spans="1:11" ht="15" x14ac:dyDescent="0.25">
      <c r="A1970"/>
      <c r="B1970"/>
      <c r="C1970"/>
      <c r="D1970"/>
      <c r="E1970"/>
      <c r="F1970"/>
      <c r="G1970"/>
      <c r="H1970"/>
      <c r="I1970"/>
      <c r="J1970"/>
      <c r="K1970"/>
    </row>
    <row r="1971" spans="1:11" ht="15" x14ac:dyDescent="0.25">
      <c r="A1971"/>
      <c r="B1971"/>
      <c r="C1971"/>
      <c r="D1971"/>
      <c r="E1971"/>
      <c r="F1971"/>
      <c r="G1971"/>
      <c r="H1971"/>
      <c r="I1971"/>
      <c r="J1971"/>
      <c r="K1971"/>
    </row>
    <row r="1972" spans="1:11" ht="15" x14ac:dyDescent="0.25">
      <c r="A1972"/>
      <c r="B1972"/>
      <c r="C1972"/>
      <c r="D1972"/>
      <c r="E1972"/>
      <c r="F1972"/>
      <c r="G1972"/>
      <c r="H1972"/>
      <c r="I1972"/>
      <c r="J1972"/>
      <c r="K1972"/>
    </row>
    <row r="1973" spans="1:11" ht="15" x14ac:dyDescent="0.25">
      <c r="A1973"/>
      <c r="B1973"/>
      <c r="C1973"/>
      <c r="D1973"/>
      <c r="E1973"/>
      <c r="F1973"/>
      <c r="G1973"/>
      <c r="H1973"/>
      <c r="I1973"/>
      <c r="J1973"/>
      <c r="K1973"/>
    </row>
    <row r="1974" spans="1:11" ht="15" x14ac:dyDescent="0.25">
      <c r="A1974"/>
      <c r="B1974"/>
      <c r="C1974"/>
      <c r="D1974"/>
      <c r="E1974"/>
      <c r="F1974"/>
      <c r="G1974"/>
      <c r="H1974"/>
      <c r="I1974"/>
      <c r="J1974"/>
      <c r="K1974"/>
    </row>
    <row r="1975" spans="1:11" ht="15" x14ac:dyDescent="0.25">
      <c r="A1975"/>
      <c r="B1975"/>
      <c r="C1975"/>
      <c r="D1975"/>
      <c r="E1975"/>
      <c r="F1975"/>
      <c r="G1975"/>
      <c r="H1975"/>
      <c r="I1975"/>
      <c r="J1975"/>
      <c r="K1975"/>
    </row>
    <row r="1976" spans="1:11" ht="15" x14ac:dyDescent="0.25">
      <c r="A1976"/>
      <c r="B1976"/>
      <c r="C1976"/>
      <c r="D1976"/>
      <c r="E1976"/>
      <c r="F1976"/>
      <c r="G1976"/>
      <c r="H1976"/>
      <c r="I1976"/>
      <c r="J1976"/>
      <c r="K1976"/>
    </row>
    <row r="1977" spans="1:11" ht="15" x14ac:dyDescent="0.25">
      <c r="A1977"/>
      <c r="B1977"/>
      <c r="C1977"/>
      <c r="D1977"/>
      <c r="E1977"/>
      <c r="F1977"/>
      <c r="G1977"/>
      <c r="H1977"/>
      <c r="I1977"/>
      <c r="J1977"/>
      <c r="K1977"/>
    </row>
    <row r="1978" spans="1:11" ht="15" x14ac:dyDescent="0.25">
      <c r="A1978"/>
      <c r="B1978"/>
      <c r="C1978"/>
      <c r="D1978"/>
      <c r="E1978"/>
      <c r="F1978"/>
      <c r="G1978"/>
      <c r="H1978"/>
      <c r="I1978"/>
      <c r="J1978"/>
      <c r="K1978"/>
    </row>
    <row r="1979" spans="1:11" ht="15" x14ac:dyDescent="0.25">
      <c r="A1979"/>
      <c r="B1979"/>
      <c r="C1979"/>
      <c r="D1979"/>
      <c r="E1979"/>
      <c r="F1979"/>
      <c r="G1979"/>
      <c r="H1979"/>
      <c r="I1979"/>
      <c r="J1979"/>
      <c r="K1979"/>
    </row>
    <row r="1980" spans="1:11" ht="15" x14ac:dyDescent="0.25">
      <c r="A1980"/>
      <c r="B1980"/>
      <c r="C1980"/>
      <c r="D1980"/>
      <c r="E1980"/>
      <c r="F1980"/>
      <c r="G1980"/>
      <c r="H1980"/>
      <c r="I1980"/>
      <c r="J1980"/>
      <c r="K1980"/>
    </row>
    <row r="1981" spans="1:11" ht="15" x14ac:dyDescent="0.25">
      <c r="A1981"/>
      <c r="B1981"/>
      <c r="C1981"/>
      <c r="D1981"/>
      <c r="E1981"/>
      <c r="F1981"/>
      <c r="G1981"/>
      <c r="H1981"/>
      <c r="I1981"/>
      <c r="J1981"/>
      <c r="K1981"/>
    </row>
    <row r="1982" spans="1:11" ht="15" x14ac:dyDescent="0.25">
      <c r="A1982"/>
      <c r="B1982"/>
      <c r="C1982"/>
      <c r="D1982"/>
      <c r="E1982"/>
      <c r="F1982"/>
      <c r="G1982"/>
      <c r="H1982"/>
      <c r="I1982"/>
      <c r="J1982"/>
      <c r="K1982"/>
    </row>
    <row r="1983" spans="1:11" ht="15" x14ac:dyDescent="0.25">
      <c r="A1983"/>
      <c r="B1983"/>
      <c r="C1983"/>
      <c r="D1983"/>
      <c r="E1983"/>
      <c r="F1983"/>
      <c r="G1983"/>
      <c r="H1983"/>
      <c r="I1983"/>
      <c r="J1983"/>
      <c r="K1983"/>
    </row>
    <row r="1984" spans="1:11" ht="15" x14ac:dyDescent="0.25">
      <c r="A1984"/>
      <c r="B1984"/>
      <c r="C1984"/>
      <c r="D1984"/>
      <c r="E1984"/>
      <c r="F1984"/>
      <c r="G1984"/>
      <c r="H1984"/>
      <c r="I1984"/>
      <c r="J1984"/>
      <c r="K1984"/>
    </row>
    <row r="1985" spans="1:11" ht="15" x14ac:dyDescent="0.25">
      <c r="A1985"/>
      <c r="B1985"/>
      <c r="C1985"/>
      <c r="D1985"/>
      <c r="E1985"/>
      <c r="F1985"/>
      <c r="G1985"/>
      <c r="H1985"/>
      <c r="I1985"/>
      <c r="J1985"/>
      <c r="K1985"/>
    </row>
    <row r="1986" spans="1:11" ht="15" x14ac:dyDescent="0.25">
      <c r="A1986"/>
      <c r="B1986"/>
      <c r="C1986"/>
      <c r="D1986"/>
      <c r="E1986"/>
      <c r="F1986"/>
      <c r="G1986"/>
      <c r="H1986"/>
      <c r="I1986"/>
      <c r="J1986"/>
      <c r="K1986"/>
    </row>
    <row r="1987" spans="1:11" ht="15" x14ac:dyDescent="0.25">
      <c r="A1987"/>
      <c r="B1987"/>
      <c r="C1987"/>
      <c r="D1987"/>
      <c r="E1987"/>
      <c r="F1987"/>
      <c r="G1987"/>
      <c r="H1987"/>
      <c r="I1987"/>
      <c r="J1987"/>
      <c r="K1987"/>
    </row>
    <row r="1988" spans="1:11" ht="15" x14ac:dyDescent="0.25">
      <c r="A1988"/>
      <c r="B1988"/>
      <c r="C1988"/>
      <c r="D1988"/>
      <c r="E1988"/>
      <c r="F1988"/>
      <c r="G1988"/>
      <c r="H1988"/>
      <c r="I1988"/>
      <c r="J1988"/>
      <c r="K1988"/>
    </row>
    <row r="1989" spans="1:11" ht="15" x14ac:dyDescent="0.25">
      <c r="A1989"/>
      <c r="B1989"/>
      <c r="C1989"/>
      <c r="D1989"/>
      <c r="E1989"/>
      <c r="F1989"/>
      <c r="G1989"/>
      <c r="H1989"/>
      <c r="I1989"/>
      <c r="J1989"/>
      <c r="K1989"/>
    </row>
    <row r="1990" spans="1:11" ht="15" x14ac:dyDescent="0.25">
      <c r="A1990"/>
      <c r="B1990"/>
      <c r="C1990"/>
      <c r="D1990"/>
      <c r="E1990"/>
      <c r="F1990"/>
      <c r="G1990"/>
      <c r="H1990"/>
      <c r="I1990"/>
      <c r="J1990"/>
      <c r="K1990"/>
    </row>
    <row r="1991" spans="1:11" ht="15" x14ac:dyDescent="0.25">
      <c r="A1991"/>
      <c r="B1991"/>
      <c r="C1991"/>
      <c r="D1991"/>
      <c r="E1991"/>
      <c r="F1991"/>
      <c r="G1991"/>
      <c r="H1991"/>
      <c r="I1991"/>
      <c r="J1991"/>
      <c r="K1991"/>
    </row>
    <row r="1992" spans="1:11" ht="15" x14ac:dyDescent="0.25">
      <c r="A1992"/>
      <c r="B1992"/>
      <c r="C1992"/>
      <c r="D1992"/>
      <c r="E1992"/>
      <c r="F1992"/>
      <c r="G1992"/>
      <c r="H1992"/>
      <c r="I1992"/>
      <c r="J1992"/>
      <c r="K1992"/>
    </row>
    <row r="1993" spans="1:11" ht="15" x14ac:dyDescent="0.25">
      <c r="A1993"/>
      <c r="B1993"/>
      <c r="C1993"/>
      <c r="D1993"/>
      <c r="E1993"/>
      <c r="F1993"/>
      <c r="G1993"/>
      <c r="H1993"/>
      <c r="I1993"/>
      <c r="J1993"/>
      <c r="K1993"/>
    </row>
    <row r="1994" spans="1:11" ht="15" x14ac:dyDescent="0.25">
      <c r="A1994"/>
      <c r="B1994"/>
      <c r="C1994"/>
      <c r="D1994"/>
      <c r="E1994"/>
      <c r="F1994"/>
      <c r="G1994"/>
      <c r="H1994"/>
      <c r="I1994"/>
      <c r="J1994"/>
      <c r="K1994"/>
    </row>
    <row r="1995" spans="1:11" ht="15" x14ac:dyDescent="0.25">
      <c r="A1995"/>
      <c r="B1995"/>
      <c r="C1995"/>
      <c r="D1995"/>
      <c r="E1995"/>
      <c r="F1995"/>
      <c r="G1995"/>
      <c r="H1995"/>
      <c r="I1995"/>
      <c r="J1995"/>
      <c r="K1995"/>
    </row>
    <row r="1996" spans="1:11" ht="15" x14ac:dyDescent="0.25">
      <c r="A1996"/>
      <c r="B1996"/>
      <c r="C1996"/>
      <c r="D1996"/>
      <c r="E1996"/>
      <c r="F1996"/>
      <c r="G1996"/>
      <c r="H1996"/>
      <c r="I1996"/>
      <c r="J1996"/>
      <c r="K1996"/>
    </row>
    <row r="1997" spans="1:11" ht="15" x14ac:dyDescent="0.25">
      <c r="A1997"/>
      <c r="B1997"/>
      <c r="C1997"/>
      <c r="D1997"/>
      <c r="E1997"/>
      <c r="F1997"/>
      <c r="G1997"/>
      <c r="H1997"/>
      <c r="I1997"/>
      <c r="J1997"/>
      <c r="K1997"/>
    </row>
    <row r="1998" spans="1:11" ht="15" x14ac:dyDescent="0.25">
      <c r="A1998"/>
      <c r="B1998"/>
      <c r="C1998"/>
      <c r="D1998"/>
      <c r="E1998"/>
      <c r="F1998"/>
      <c r="G1998"/>
      <c r="H1998"/>
      <c r="I1998"/>
      <c r="J1998"/>
      <c r="K1998"/>
    </row>
    <row r="1999" spans="1:11" ht="15" x14ac:dyDescent="0.25">
      <c r="A1999"/>
      <c r="B1999"/>
      <c r="C1999"/>
      <c r="D1999"/>
      <c r="E1999"/>
      <c r="F1999"/>
      <c r="G1999"/>
      <c r="H1999"/>
      <c r="I1999"/>
      <c r="J1999"/>
      <c r="K1999"/>
    </row>
    <row r="2000" spans="1:11" ht="15" x14ac:dyDescent="0.25">
      <c r="A2000"/>
      <c r="B2000"/>
      <c r="C2000"/>
      <c r="D2000"/>
      <c r="E2000"/>
      <c r="F2000"/>
      <c r="G2000"/>
      <c r="H2000"/>
      <c r="I2000"/>
      <c r="J2000"/>
      <c r="K2000"/>
    </row>
    <row r="2001" spans="1:11" ht="15" x14ac:dyDescent="0.25">
      <c r="A2001"/>
      <c r="B2001"/>
      <c r="C2001"/>
      <c r="D2001"/>
      <c r="E2001"/>
      <c r="F2001"/>
      <c r="G2001"/>
      <c r="H2001"/>
      <c r="I2001"/>
      <c r="J2001"/>
      <c r="K2001"/>
    </row>
    <row r="2002" spans="1:11" ht="15" x14ac:dyDescent="0.25">
      <c r="A2002"/>
      <c r="B2002"/>
      <c r="C2002"/>
      <c r="D2002"/>
      <c r="E2002"/>
      <c r="F2002"/>
      <c r="G2002"/>
      <c r="H2002"/>
      <c r="I2002"/>
      <c r="J2002"/>
      <c r="K2002"/>
    </row>
    <row r="2003" spans="1:11" ht="15" x14ac:dyDescent="0.25">
      <c r="A2003"/>
      <c r="B2003"/>
      <c r="C2003"/>
      <c r="D2003"/>
      <c r="E2003"/>
      <c r="F2003"/>
      <c r="G2003"/>
      <c r="H2003"/>
      <c r="I2003"/>
      <c r="J2003"/>
      <c r="K2003"/>
    </row>
    <row r="2004" spans="1:11" ht="15" x14ac:dyDescent="0.25">
      <c r="A2004"/>
      <c r="B2004"/>
      <c r="C2004"/>
      <c r="D2004"/>
      <c r="E2004"/>
      <c r="F2004"/>
      <c r="G2004"/>
      <c r="H2004"/>
      <c r="I2004"/>
      <c r="J2004"/>
      <c r="K2004"/>
    </row>
    <row r="2005" spans="1:11" ht="15" x14ac:dyDescent="0.25">
      <c r="A2005"/>
      <c r="B2005"/>
      <c r="C2005"/>
      <c r="D2005"/>
      <c r="E2005"/>
      <c r="F2005"/>
      <c r="G2005"/>
      <c r="H2005"/>
      <c r="I2005"/>
      <c r="J2005"/>
      <c r="K2005"/>
    </row>
    <row r="2006" spans="1:11" ht="15" x14ac:dyDescent="0.25">
      <c r="A2006"/>
      <c r="B2006"/>
      <c r="C2006"/>
      <c r="D2006"/>
      <c r="E2006"/>
      <c r="F2006"/>
      <c r="G2006"/>
      <c r="H2006"/>
      <c r="I2006"/>
      <c r="J2006"/>
      <c r="K2006"/>
    </row>
    <row r="2007" spans="1:11" ht="15" x14ac:dyDescent="0.25">
      <c r="A2007"/>
      <c r="B2007"/>
      <c r="C2007"/>
      <c r="D2007"/>
      <c r="E2007"/>
      <c r="F2007"/>
      <c r="G2007"/>
      <c r="H2007"/>
      <c r="I2007"/>
      <c r="J2007"/>
      <c r="K2007"/>
    </row>
    <row r="2008" spans="1:11" ht="15" x14ac:dyDescent="0.25">
      <c r="A2008"/>
      <c r="B2008"/>
      <c r="C2008"/>
      <c r="D2008"/>
      <c r="E2008"/>
      <c r="F2008"/>
      <c r="G2008"/>
      <c r="H2008"/>
      <c r="I2008"/>
      <c r="J2008"/>
      <c r="K2008"/>
    </row>
    <row r="2009" spans="1:11" ht="15" x14ac:dyDescent="0.25">
      <c r="A2009"/>
      <c r="B2009"/>
      <c r="C2009"/>
      <c r="D2009"/>
      <c r="E2009"/>
      <c r="F2009"/>
      <c r="G2009"/>
      <c r="H2009"/>
      <c r="I2009"/>
      <c r="J2009"/>
      <c r="K2009"/>
    </row>
    <row r="2010" spans="1:11" ht="15" x14ac:dyDescent="0.25">
      <c r="A2010"/>
      <c r="B2010"/>
      <c r="C2010"/>
      <c r="D2010"/>
      <c r="E2010"/>
      <c r="F2010"/>
      <c r="G2010"/>
      <c r="H2010"/>
      <c r="I2010"/>
      <c r="J2010"/>
      <c r="K2010"/>
    </row>
    <row r="2011" spans="1:11" ht="15" x14ac:dyDescent="0.25">
      <c r="A2011"/>
      <c r="B2011"/>
      <c r="C2011"/>
      <c r="D2011"/>
      <c r="E2011"/>
      <c r="F2011"/>
      <c r="G2011"/>
      <c r="H2011"/>
      <c r="I2011"/>
      <c r="J2011"/>
      <c r="K2011"/>
    </row>
    <row r="2012" spans="1:11" ht="15" x14ac:dyDescent="0.25">
      <c r="A2012"/>
      <c r="B2012"/>
      <c r="C2012"/>
      <c r="D2012"/>
      <c r="E2012"/>
      <c r="F2012"/>
      <c r="G2012"/>
      <c r="H2012"/>
      <c r="I2012"/>
      <c r="J2012"/>
      <c r="K2012"/>
    </row>
    <row r="2013" spans="1:11" ht="15" x14ac:dyDescent="0.25">
      <c r="A2013"/>
      <c r="B2013"/>
      <c r="C2013"/>
      <c r="D2013"/>
      <c r="E2013"/>
      <c r="F2013"/>
      <c r="G2013"/>
      <c r="H2013"/>
      <c r="I2013"/>
      <c r="J2013"/>
      <c r="K2013"/>
    </row>
    <row r="2014" spans="1:11" ht="15" x14ac:dyDescent="0.25">
      <c r="A2014"/>
      <c r="B2014"/>
      <c r="C2014"/>
      <c r="D2014"/>
      <c r="E2014"/>
      <c r="F2014"/>
      <c r="G2014"/>
      <c r="H2014"/>
      <c r="I2014"/>
      <c r="J2014"/>
      <c r="K2014"/>
    </row>
    <row r="2015" spans="1:11" ht="15" x14ac:dyDescent="0.25">
      <c r="A2015"/>
      <c r="B2015"/>
      <c r="C2015"/>
      <c r="D2015"/>
      <c r="E2015"/>
      <c r="F2015"/>
      <c r="G2015"/>
      <c r="H2015"/>
      <c r="I2015"/>
      <c r="J2015"/>
      <c r="K2015"/>
    </row>
    <row r="2016" spans="1:11" ht="15" x14ac:dyDescent="0.25">
      <c r="A2016"/>
      <c r="B2016"/>
      <c r="C2016"/>
      <c r="D2016"/>
      <c r="E2016"/>
      <c r="F2016"/>
      <c r="G2016"/>
      <c r="H2016"/>
      <c r="I2016"/>
      <c r="J2016"/>
      <c r="K2016"/>
    </row>
    <row r="2017" spans="1:11" ht="15" x14ac:dyDescent="0.25">
      <c r="A2017"/>
      <c r="B2017"/>
      <c r="C2017"/>
      <c r="D2017"/>
      <c r="E2017"/>
      <c r="F2017"/>
      <c r="G2017"/>
      <c r="H2017"/>
      <c r="I2017"/>
      <c r="J2017"/>
      <c r="K2017"/>
    </row>
    <row r="2018" spans="1:11" ht="15" x14ac:dyDescent="0.25">
      <c r="A2018"/>
      <c r="B2018"/>
      <c r="C2018"/>
      <c r="D2018"/>
      <c r="E2018"/>
      <c r="F2018"/>
      <c r="G2018"/>
      <c r="H2018"/>
      <c r="I2018"/>
      <c r="J2018"/>
      <c r="K2018"/>
    </row>
    <row r="2019" spans="1:11" ht="15" x14ac:dyDescent="0.25">
      <c r="A2019"/>
      <c r="B2019"/>
      <c r="C2019"/>
      <c r="D2019"/>
      <c r="E2019"/>
      <c r="F2019"/>
      <c r="G2019"/>
      <c r="H2019"/>
      <c r="I2019"/>
      <c r="J2019"/>
      <c r="K2019"/>
    </row>
    <row r="2020" spans="1:11" ht="15" x14ac:dyDescent="0.25">
      <c r="A2020"/>
      <c r="B2020"/>
      <c r="C2020"/>
      <c r="D2020"/>
      <c r="E2020"/>
      <c r="F2020"/>
      <c r="G2020"/>
      <c r="H2020"/>
      <c r="I2020"/>
      <c r="J2020"/>
      <c r="K2020"/>
    </row>
    <row r="2021" spans="1:11" ht="15" x14ac:dyDescent="0.25">
      <c r="A2021"/>
      <c r="B2021"/>
      <c r="C2021"/>
      <c r="D2021"/>
      <c r="E2021"/>
      <c r="F2021"/>
      <c r="G2021"/>
      <c r="H2021"/>
      <c r="I2021"/>
      <c r="J2021"/>
      <c r="K2021"/>
    </row>
    <row r="2022" spans="1:11" ht="15" x14ac:dyDescent="0.25">
      <c r="A2022"/>
      <c r="B2022"/>
      <c r="C2022"/>
      <c r="D2022"/>
      <c r="E2022"/>
      <c r="F2022"/>
      <c r="G2022"/>
      <c r="H2022"/>
      <c r="I2022"/>
      <c r="J2022"/>
      <c r="K2022"/>
    </row>
    <row r="2023" spans="1:11" ht="15" x14ac:dyDescent="0.25">
      <c r="A2023"/>
      <c r="B2023"/>
      <c r="C2023"/>
      <c r="D2023"/>
      <c r="E2023"/>
      <c r="F2023"/>
      <c r="G2023"/>
      <c r="H2023"/>
      <c r="I2023"/>
      <c r="J2023"/>
      <c r="K2023"/>
    </row>
    <row r="2024" spans="1:11" ht="15" x14ac:dyDescent="0.25">
      <c r="A2024"/>
      <c r="B2024"/>
      <c r="C2024"/>
      <c r="D2024"/>
      <c r="E2024"/>
      <c r="F2024"/>
      <c r="G2024"/>
      <c r="H2024"/>
      <c r="I2024"/>
      <c r="J2024"/>
      <c r="K2024"/>
    </row>
    <row r="2025" spans="1:11" ht="15" x14ac:dyDescent="0.25">
      <c r="A2025"/>
      <c r="B2025"/>
      <c r="C2025"/>
      <c r="D2025"/>
      <c r="E2025"/>
      <c r="F2025"/>
      <c r="G2025"/>
      <c r="H2025"/>
      <c r="I2025"/>
      <c r="J2025"/>
      <c r="K2025"/>
    </row>
    <row r="2026" spans="1:11" ht="15" x14ac:dyDescent="0.25">
      <c r="A2026"/>
      <c r="B2026"/>
      <c r="C2026"/>
      <c r="D2026"/>
      <c r="E2026"/>
      <c r="F2026"/>
      <c r="G2026"/>
      <c r="H2026"/>
      <c r="I2026"/>
      <c r="J2026"/>
      <c r="K2026"/>
    </row>
    <row r="2027" spans="1:11" ht="15" x14ac:dyDescent="0.25">
      <c r="A2027"/>
      <c r="B2027"/>
      <c r="C2027"/>
      <c r="D2027"/>
      <c r="E2027"/>
      <c r="F2027"/>
      <c r="G2027"/>
      <c r="H2027"/>
      <c r="I2027"/>
      <c r="J2027"/>
      <c r="K2027"/>
    </row>
    <row r="2028" spans="1:11" ht="15" x14ac:dyDescent="0.25">
      <c r="A2028"/>
      <c r="B2028"/>
      <c r="C2028"/>
      <c r="D2028"/>
      <c r="E2028"/>
      <c r="F2028"/>
      <c r="G2028"/>
      <c r="H2028"/>
      <c r="I2028"/>
      <c r="J2028"/>
      <c r="K2028"/>
    </row>
    <row r="2029" spans="1:11" ht="15" x14ac:dyDescent="0.25">
      <c r="A2029"/>
      <c r="B2029"/>
      <c r="C2029"/>
      <c r="D2029"/>
      <c r="E2029"/>
      <c r="F2029"/>
      <c r="G2029"/>
      <c r="H2029"/>
      <c r="I2029"/>
      <c r="J2029"/>
      <c r="K2029"/>
    </row>
    <row r="2030" spans="1:11" ht="15" x14ac:dyDescent="0.25">
      <c r="A2030"/>
      <c r="B2030"/>
      <c r="C2030"/>
      <c r="D2030"/>
      <c r="E2030"/>
      <c r="F2030"/>
      <c r="G2030"/>
      <c r="H2030"/>
      <c r="I2030"/>
      <c r="J2030"/>
      <c r="K2030"/>
    </row>
    <row r="2031" spans="1:11" ht="15" x14ac:dyDescent="0.25">
      <c r="A2031"/>
      <c r="B2031"/>
      <c r="C2031"/>
      <c r="D2031"/>
      <c r="E2031"/>
      <c r="F2031"/>
      <c r="G2031"/>
      <c r="H2031"/>
      <c r="I2031"/>
      <c r="J2031"/>
      <c r="K2031"/>
    </row>
    <row r="2032" spans="1:11" ht="15" x14ac:dyDescent="0.25">
      <c r="A2032"/>
      <c r="B2032"/>
      <c r="C2032"/>
      <c r="D2032"/>
      <c r="E2032"/>
      <c r="F2032"/>
      <c r="G2032"/>
      <c r="H2032"/>
      <c r="I2032"/>
      <c r="J2032"/>
      <c r="K2032"/>
    </row>
    <row r="2033" spans="1:11" ht="15" x14ac:dyDescent="0.25">
      <c r="A2033"/>
      <c r="B2033"/>
      <c r="C2033"/>
      <c r="D2033"/>
      <c r="E2033"/>
      <c r="F2033"/>
      <c r="G2033"/>
      <c r="H2033"/>
      <c r="I2033"/>
      <c r="J2033"/>
      <c r="K2033"/>
    </row>
    <row r="2034" spans="1:11" ht="15" x14ac:dyDescent="0.25">
      <c r="A2034"/>
      <c r="B2034"/>
      <c r="C2034"/>
      <c r="D2034"/>
      <c r="E2034"/>
      <c r="F2034"/>
      <c r="G2034"/>
      <c r="H2034"/>
      <c r="I2034"/>
      <c r="J2034"/>
      <c r="K2034"/>
    </row>
    <row r="2035" spans="1:11" ht="15" x14ac:dyDescent="0.25">
      <c r="A2035"/>
      <c r="B2035"/>
      <c r="C2035"/>
      <c r="D2035"/>
      <c r="E2035"/>
      <c r="F2035"/>
      <c r="G2035"/>
      <c r="H2035"/>
      <c r="I2035"/>
      <c r="J2035"/>
      <c r="K2035"/>
    </row>
    <row r="2036" spans="1:11" ht="15" x14ac:dyDescent="0.25">
      <c r="A2036"/>
      <c r="B2036"/>
      <c r="C2036"/>
      <c r="D2036"/>
      <c r="E2036"/>
      <c r="F2036"/>
      <c r="G2036"/>
      <c r="H2036"/>
      <c r="I2036"/>
      <c r="J2036"/>
      <c r="K2036"/>
    </row>
    <row r="2037" spans="1:11" ht="15" x14ac:dyDescent="0.25">
      <c r="A2037"/>
      <c r="B2037"/>
      <c r="C2037"/>
      <c r="D2037"/>
      <c r="E2037"/>
      <c r="F2037"/>
      <c r="G2037"/>
      <c r="H2037"/>
      <c r="I2037"/>
      <c r="J2037"/>
      <c r="K2037"/>
    </row>
    <row r="2038" spans="1:11" ht="15" x14ac:dyDescent="0.25">
      <c r="A2038"/>
      <c r="B2038"/>
      <c r="C2038"/>
      <c r="D2038"/>
      <c r="E2038"/>
      <c r="F2038"/>
      <c r="G2038"/>
      <c r="H2038"/>
      <c r="I2038"/>
      <c r="J2038"/>
      <c r="K2038"/>
    </row>
    <row r="2039" spans="1:11" ht="15" x14ac:dyDescent="0.25">
      <c r="A2039"/>
      <c r="B2039"/>
      <c r="C2039"/>
      <c r="D2039"/>
      <c r="E2039"/>
      <c r="F2039"/>
      <c r="G2039"/>
      <c r="H2039"/>
      <c r="I2039"/>
      <c r="J2039"/>
      <c r="K2039"/>
    </row>
    <row r="2040" spans="1:11" ht="15" x14ac:dyDescent="0.25">
      <c r="A2040"/>
      <c r="B2040"/>
      <c r="C2040"/>
      <c r="D2040"/>
      <c r="E2040"/>
      <c r="F2040"/>
      <c r="G2040"/>
      <c r="H2040"/>
      <c r="I2040"/>
      <c r="J2040"/>
      <c r="K2040"/>
    </row>
    <row r="2041" spans="1:11" ht="15" x14ac:dyDescent="0.25">
      <c r="A2041"/>
      <c r="B2041"/>
      <c r="C2041"/>
      <c r="D2041"/>
      <c r="E2041"/>
      <c r="F2041"/>
      <c r="G2041"/>
      <c r="H2041"/>
      <c r="I2041"/>
      <c r="J2041"/>
      <c r="K2041"/>
    </row>
    <row r="2042" spans="1:11" ht="15" x14ac:dyDescent="0.25">
      <c r="A2042"/>
      <c r="B2042"/>
      <c r="C2042"/>
      <c r="D2042"/>
      <c r="E2042"/>
      <c r="F2042"/>
      <c r="G2042"/>
      <c r="H2042"/>
      <c r="I2042"/>
      <c r="J2042"/>
      <c r="K2042"/>
    </row>
    <row r="2043" spans="1:11" ht="15" x14ac:dyDescent="0.25">
      <c r="A2043"/>
      <c r="B2043"/>
      <c r="C2043"/>
      <c r="D2043"/>
      <c r="E2043"/>
      <c r="F2043"/>
      <c r="G2043"/>
      <c r="H2043"/>
      <c r="I2043"/>
      <c r="J2043"/>
      <c r="K2043"/>
    </row>
    <row r="2044" spans="1:11" ht="15" x14ac:dyDescent="0.25">
      <c r="A2044"/>
      <c r="B2044"/>
      <c r="C2044"/>
      <c r="D2044"/>
      <c r="E2044"/>
      <c r="F2044"/>
      <c r="G2044"/>
      <c r="H2044"/>
      <c r="I2044"/>
      <c r="J2044"/>
      <c r="K2044"/>
    </row>
    <row r="2045" spans="1:11" ht="15" x14ac:dyDescent="0.25">
      <c r="A2045"/>
      <c r="B2045"/>
      <c r="C2045"/>
      <c r="D2045"/>
      <c r="E2045"/>
      <c r="F2045"/>
      <c r="G2045"/>
      <c r="H2045"/>
      <c r="I2045"/>
      <c r="J2045"/>
      <c r="K2045"/>
    </row>
    <row r="2046" spans="1:11" ht="15" x14ac:dyDescent="0.25">
      <c r="A2046"/>
      <c r="B2046"/>
      <c r="C2046"/>
      <c r="D2046"/>
      <c r="E2046"/>
      <c r="F2046"/>
      <c r="G2046"/>
      <c r="H2046"/>
      <c r="I2046"/>
      <c r="J2046"/>
      <c r="K2046"/>
    </row>
    <row r="2047" spans="1:11" ht="15" x14ac:dyDescent="0.25">
      <c r="A2047"/>
      <c r="B2047"/>
      <c r="C2047"/>
      <c r="D2047"/>
      <c r="E2047"/>
      <c r="F2047"/>
      <c r="G2047"/>
      <c r="H2047"/>
      <c r="I2047"/>
      <c r="J2047"/>
      <c r="K2047"/>
    </row>
    <row r="2048" spans="1:11" ht="15" x14ac:dyDescent="0.25">
      <c r="A2048"/>
      <c r="B2048"/>
      <c r="C2048"/>
      <c r="D2048"/>
      <c r="E2048"/>
      <c r="F2048"/>
      <c r="G2048"/>
      <c r="H2048"/>
      <c r="I2048"/>
      <c r="J2048"/>
      <c r="K2048"/>
    </row>
    <row r="2049" spans="1:11" ht="15" x14ac:dyDescent="0.25">
      <c r="A2049"/>
      <c r="B2049"/>
      <c r="C2049"/>
      <c r="D2049"/>
      <c r="E2049"/>
      <c r="F2049"/>
      <c r="G2049"/>
      <c r="H2049"/>
      <c r="I2049"/>
      <c r="J2049"/>
      <c r="K2049"/>
    </row>
    <row r="2050" spans="1:11" ht="15" x14ac:dyDescent="0.25">
      <c r="A2050"/>
      <c r="B2050"/>
      <c r="C2050"/>
      <c r="D2050"/>
      <c r="E2050"/>
      <c r="F2050"/>
      <c r="G2050"/>
      <c r="H2050"/>
      <c r="I2050"/>
      <c r="J2050"/>
      <c r="K2050"/>
    </row>
    <row r="2051" spans="1:11" ht="15" x14ac:dyDescent="0.25">
      <c r="A2051"/>
      <c r="B2051"/>
      <c r="C2051"/>
      <c r="D2051"/>
      <c r="E2051"/>
      <c r="F2051"/>
      <c r="G2051"/>
      <c r="H2051"/>
      <c r="I2051"/>
      <c r="J2051"/>
      <c r="K2051"/>
    </row>
    <row r="2052" spans="1:11" ht="15" x14ac:dyDescent="0.25">
      <c r="A2052"/>
      <c r="B2052"/>
      <c r="C2052"/>
      <c r="D2052"/>
      <c r="E2052"/>
      <c r="F2052"/>
      <c r="G2052"/>
      <c r="H2052"/>
      <c r="I2052"/>
      <c r="J2052"/>
      <c r="K2052"/>
    </row>
    <row r="2053" spans="1:11" ht="15" x14ac:dyDescent="0.25">
      <c r="A2053"/>
      <c r="B2053"/>
      <c r="C2053"/>
      <c r="D2053"/>
      <c r="E2053"/>
      <c r="F2053"/>
      <c r="G2053"/>
      <c r="H2053"/>
      <c r="I2053"/>
      <c r="J2053"/>
      <c r="K2053"/>
    </row>
    <row r="2054" spans="1:11" ht="15" x14ac:dyDescent="0.25">
      <c r="A2054"/>
      <c r="B2054"/>
      <c r="C2054"/>
      <c r="D2054"/>
      <c r="E2054"/>
      <c r="F2054"/>
      <c r="G2054"/>
      <c r="H2054"/>
      <c r="I2054"/>
      <c r="J2054"/>
      <c r="K2054"/>
    </row>
    <row r="2055" spans="1:11" ht="15" x14ac:dyDescent="0.25">
      <c r="A2055"/>
      <c r="B2055"/>
      <c r="C2055"/>
      <c r="D2055"/>
      <c r="E2055"/>
      <c r="F2055"/>
      <c r="G2055"/>
      <c r="H2055"/>
      <c r="I2055"/>
      <c r="J2055"/>
      <c r="K2055"/>
    </row>
    <row r="2056" spans="1:11" ht="15" x14ac:dyDescent="0.25">
      <c r="A2056"/>
      <c r="B2056"/>
      <c r="C2056"/>
      <c r="D2056"/>
      <c r="E2056"/>
      <c r="F2056"/>
      <c r="G2056"/>
      <c r="H2056"/>
      <c r="I2056"/>
      <c r="J2056"/>
      <c r="K2056"/>
    </row>
    <row r="2057" spans="1:11" ht="15" x14ac:dyDescent="0.25">
      <c r="A2057"/>
      <c r="B2057"/>
      <c r="C2057"/>
      <c r="D2057"/>
      <c r="E2057"/>
      <c r="F2057"/>
      <c r="G2057"/>
      <c r="H2057"/>
      <c r="I2057"/>
      <c r="J2057"/>
      <c r="K2057"/>
    </row>
    <row r="2058" spans="1:11" ht="15" x14ac:dyDescent="0.25">
      <c r="A2058"/>
      <c r="B2058"/>
      <c r="C2058"/>
      <c r="D2058"/>
      <c r="E2058"/>
      <c r="F2058"/>
      <c r="G2058"/>
      <c r="H2058"/>
      <c r="I2058"/>
      <c r="J2058"/>
      <c r="K2058"/>
    </row>
    <row r="2059" spans="1:11" ht="15" x14ac:dyDescent="0.25">
      <c r="A2059"/>
      <c r="B2059"/>
      <c r="C2059"/>
      <c r="D2059"/>
      <c r="E2059"/>
      <c r="F2059"/>
      <c r="G2059"/>
      <c r="H2059"/>
      <c r="I2059"/>
      <c r="J2059"/>
      <c r="K2059"/>
    </row>
    <row r="2060" spans="1:11" ht="15" x14ac:dyDescent="0.25">
      <c r="A2060"/>
      <c r="B2060"/>
      <c r="C2060"/>
      <c r="D2060"/>
      <c r="E2060"/>
      <c r="F2060"/>
      <c r="G2060"/>
      <c r="H2060"/>
      <c r="I2060"/>
      <c r="J2060"/>
      <c r="K2060"/>
    </row>
    <row r="2061" spans="1:11" ht="15" x14ac:dyDescent="0.25">
      <c r="A2061"/>
      <c r="B2061"/>
      <c r="C2061"/>
      <c r="D2061"/>
      <c r="E2061"/>
      <c r="F2061"/>
      <c r="G2061"/>
      <c r="H2061"/>
      <c r="I2061"/>
      <c r="J2061"/>
      <c r="K2061"/>
    </row>
    <row r="2062" spans="1:11" ht="15" x14ac:dyDescent="0.25">
      <c r="A2062"/>
      <c r="B2062"/>
      <c r="C2062"/>
      <c r="D2062"/>
      <c r="E2062"/>
      <c r="F2062"/>
      <c r="G2062"/>
      <c r="H2062"/>
      <c r="I2062"/>
      <c r="J2062"/>
      <c r="K2062"/>
    </row>
    <row r="2063" spans="1:11" ht="15" x14ac:dyDescent="0.25">
      <c r="A2063"/>
      <c r="B2063"/>
      <c r="C2063"/>
      <c r="D2063"/>
      <c r="E2063"/>
      <c r="F2063"/>
      <c r="G2063"/>
      <c r="H2063"/>
      <c r="I2063"/>
      <c r="J2063"/>
      <c r="K2063"/>
    </row>
    <row r="2064" spans="1:11" ht="15" x14ac:dyDescent="0.25">
      <c r="A2064"/>
      <c r="B2064"/>
      <c r="C2064"/>
      <c r="D2064"/>
      <c r="E2064"/>
      <c r="F2064"/>
      <c r="G2064"/>
      <c r="H2064"/>
      <c r="I2064"/>
      <c r="J2064"/>
      <c r="K2064"/>
    </row>
    <row r="2065" spans="1:11" ht="15" x14ac:dyDescent="0.25">
      <c r="A2065"/>
      <c r="B2065"/>
      <c r="C2065"/>
      <c r="D2065"/>
      <c r="E2065"/>
      <c r="F2065"/>
      <c r="G2065"/>
      <c r="H2065"/>
      <c r="I2065"/>
      <c r="J2065"/>
      <c r="K2065"/>
    </row>
    <row r="2066" spans="1:11" ht="15" x14ac:dyDescent="0.25">
      <c r="A2066"/>
      <c r="B2066"/>
      <c r="C2066"/>
      <c r="D2066"/>
      <c r="E2066"/>
      <c r="F2066"/>
      <c r="G2066"/>
      <c r="H2066"/>
      <c r="I2066"/>
      <c r="J2066"/>
      <c r="K2066"/>
    </row>
    <row r="2067" spans="1:11" ht="15" x14ac:dyDescent="0.25">
      <c r="A2067"/>
      <c r="B2067"/>
      <c r="C2067"/>
      <c r="D2067"/>
      <c r="E2067"/>
      <c r="F2067"/>
      <c r="G2067"/>
      <c r="H2067"/>
      <c r="I2067"/>
      <c r="J2067"/>
      <c r="K2067"/>
    </row>
    <row r="2068" spans="1:11" ht="15" x14ac:dyDescent="0.25">
      <c r="A2068"/>
      <c r="B2068"/>
      <c r="C2068"/>
      <c r="D2068"/>
      <c r="E2068"/>
      <c r="F2068"/>
      <c r="G2068"/>
      <c r="H2068"/>
      <c r="I2068"/>
      <c r="J2068"/>
      <c r="K2068"/>
    </row>
    <row r="2069" spans="1:11" ht="15" x14ac:dyDescent="0.25">
      <c r="A2069"/>
      <c r="B2069"/>
      <c r="C2069"/>
      <c r="D2069"/>
      <c r="E2069"/>
      <c r="F2069"/>
      <c r="G2069"/>
      <c r="H2069"/>
      <c r="I2069"/>
      <c r="J2069"/>
      <c r="K2069"/>
    </row>
    <row r="2070" spans="1:11" ht="15" x14ac:dyDescent="0.25">
      <c r="A2070"/>
      <c r="B2070"/>
      <c r="C2070"/>
      <c r="D2070"/>
      <c r="E2070"/>
      <c r="F2070"/>
      <c r="G2070"/>
      <c r="H2070"/>
      <c r="I2070"/>
      <c r="J2070"/>
      <c r="K2070"/>
    </row>
    <row r="2071" spans="1:11" ht="15" x14ac:dyDescent="0.25">
      <c r="A2071"/>
      <c r="B2071"/>
      <c r="C2071"/>
      <c r="D2071"/>
      <c r="E2071"/>
      <c r="F2071"/>
      <c r="G2071"/>
      <c r="H2071"/>
      <c r="I2071"/>
      <c r="J2071"/>
      <c r="K2071"/>
    </row>
    <row r="2072" spans="1:11" ht="15" x14ac:dyDescent="0.25">
      <c r="A2072"/>
      <c r="B2072"/>
      <c r="C2072"/>
      <c r="D2072"/>
      <c r="E2072"/>
      <c r="F2072"/>
      <c r="G2072"/>
      <c r="H2072"/>
      <c r="I2072"/>
      <c r="J2072"/>
      <c r="K2072"/>
    </row>
    <row r="2073" spans="1:11" ht="15" x14ac:dyDescent="0.25">
      <c r="A2073"/>
      <c r="B2073"/>
      <c r="C2073"/>
      <c r="D2073"/>
      <c r="E2073"/>
      <c r="F2073"/>
      <c r="G2073"/>
      <c r="H2073"/>
      <c r="I2073"/>
      <c r="J2073"/>
      <c r="K2073"/>
    </row>
    <row r="2074" spans="1:11" ht="15" x14ac:dyDescent="0.25">
      <c r="A2074"/>
      <c r="B2074"/>
      <c r="C2074"/>
      <c r="D2074"/>
      <c r="E2074"/>
      <c r="F2074"/>
      <c r="G2074"/>
      <c r="H2074"/>
      <c r="I2074"/>
      <c r="J2074"/>
      <c r="K2074"/>
    </row>
    <row r="2075" spans="1:11" ht="15" x14ac:dyDescent="0.25">
      <c r="A2075"/>
      <c r="B2075"/>
      <c r="C2075"/>
      <c r="D2075"/>
      <c r="E2075"/>
      <c r="F2075"/>
      <c r="G2075"/>
      <c r="H2075"/>
      <c r="I2075"/>
      <c r="J2075"/>
      <c r="K2075"/>
    </row>
    <row r="2076" spans="1:11" ht="15" x14ac:dyDescent="0.25">
      <c r="A2076"/>
      <c r="B2076"/>
      <c r="C2076"/>
      <c r="D2076"/>
      <c r="E2076"/>
      <c r="F2076"/>
      <c r="G2076"/>
      <c r="H2076"/>
      <c r="I2076"/>
      <c r="J2076"/>
      <c r="K2076"/>
    </row>
    <row r="2077" spans="1:11" ht="15" x14ac:dyDescent="0.25">
      <c r="A2077"/>
      <c r="B2077"/>
      <c r="C2077"/>
      <c r="D2077"/>
      <c r="E2077"/>
      <c r="F2077"/>
      <c r="G2077"/>
      <c r="H2077"/>
      <c r="I2077"/>
      <c r="J2077"/>
      <c r="K2077"/>
    </row>
    <row r="2078" spans="1:11" ht="15" x14ac:dyDescent="0.25">
      <c r="A2078"/>
      <c r="B2078"/>
      <c r="C2078"/>
      <c r="D2078"/>
      <c r="E2078"/>
      <c r="F2078"/>
      <c r="G2078"/>
      <c r="H2078"/>
      <c r="I2078"/>
      <c r="J2078"/>
      <c r="K2078"/>
    </row>
    <row r="2079" spans="1:11" ht="15" x14ac:dyDescent="0.25">
      <c r="A2079"/>
      <c r="B2079"/>
      <c r="C2079"/>
      <c r="D2079"/>
      <c r="E2079"/>
      <c r="F2079"/>
      <c r="G2079"/>
      <c r="H2079"/>
      <c r="I2079"/>
      <c r="J2079"/>
      <c r="K2079"/>
    </row>
    <row r="2080" spans="1:11" ht="15" x14ac:dyDescent="0.25">
      <c r="A2080"/>
      <c r="B2080"/>
      <c r="C2080"/>
      <c r="D2080"/>
      <c r="E2080"/>
      <c r="F2080"/>
      <c r="G2080"/>
      <c r="H2080"/>
      <c r="I2080"/>
      <c r="J2080"/>
      <c r="K2080"/>
    </row>
    <row r="2081" spans="1:11" ht="15" x14ac:dyDescent="0.25">
      <c r="A2081"/>
      <c r="B2081"/>
      <c r="C2081"/>
      <c r="D2081"/>
      <c r="E2081"/>
      <c r="F2081"/>
      <c r="G2081"/>
      <c r="H2081"/>
      <c r="I2081"/>
      <c r="J2081"/>
      <c r="K2081"/>
    </row>
    <row r="2082" spans="1:11" ht="15" x14ac:dyDescent="0.25">
      <c r="A2082"/>
      <c r="B2082"/>
      <c r="C2082"/>
      <c r="D2082"/>
      <c r="E2082"/>
      <c r="F2082"/>
      <c r="G2082"/>
      <c r="H2082"/>
      <c r="I2082"/>
      <c r="J2082"/>
      <c r="K2082"/>
    </row>
    <row r="2083" spans="1:11" ht="15" x14ac:dyDescent="0.25">
      <c r="A2083"/>
      <c r="B2083"/>
      <c r="C2083"/>
      <c r="D2083"/>
      <c r="E2083"/>
      <c r="F2083"/>
      <c r="G2083"/>
      <c r="H2083"/>
      <c r="I2083"/>
      <c r="J2083"/>
      <c r="K2083"/>
    </row>
    <row r="2084" spans="1:11" ht="15" x14ac:dyDescent="0.25">
      <c r="A2084"/>
      <c r="B2084"/>
      <c r="C2084"/>
      <c r="D2084"/>
      <c r="E2084"/>
      <c r="F2084"/>
      <c r="G2084"/>
      <c r="H2084"/>
      <c r="I2084"/>
      <c r="J2084"/>
      <c r="K2084"/>
    </row>
    <row r="2085" spans="1:11" ht="15" x14ac:dyDescent="0.25">
      <c r="A2085"/>
      <c r="B2085"/>
      <c r="C2085"/>
      <c r="D2085"/>
      <c r="E2085"/>
      <c r="F2085"/>
      <c r="G2085"/>
      <c r="H2085"/>
      <c r="I2085"/>
      <c r="J2085"/>
      <c r="K2085"/>
    </row>
    <row r="2086" spans="1:11" ht="15" x14ac:dyDescent="0.25">
      <c r="A2086"/>
      <c r="B2086"/>
      <c r="C2086"/>
      <c r="D2086"/>
      <c r="E2086"/>
      <c r="F2086"/>
      <c r="G2086"/>
      <c r="H2086"/>
      <c r="I2086"/>
      <c r="J2086"/>
      <c r="K2086"/>
    </row>
    <row r="2087" spans="1:11" ht="15" x14ac:dyDescent="0.25">
      <c r="A2087"/>
      <c r="B2087"/>
      <c r="C2087"/>
      <c r="D2087"/>
      <c r="E2087"/>
      <c r="F2087"/>
      <c r="G2087"/>
      <c r="H2087"/>
      <c r="I2087"/>
      <c r="J2087"/>
      <c r="K2087"/>
    </row>
    <row r="2088" spans="1:11" ht="15" x14ac:dyDescent="0.25">
      <c r="A2088"/>
      <c r="B2088"/>
      <c r="C2088"/>
      <c r="D2088"/>
      <c r="E2088"/>
      <c r="F2088"/>
      <c r="G2088"/>
      <c r="H2088"/>
      <c r="I2088"/>
      <c r="J2088"/>
      <c r="K2088"/>
    </row>
    <row r="2089" spans="1:11" ht="15" x14ac:dyDescent="0.25">
      <c r="A2089"/>
      <c r="B2089"/>
      <c r="C2089"/>
      <c r="D2089"/>
      <c r="E2089"/>
      <c r="F2089"/>
      <c r="G2089"/>
      <c r="H2089"/>
      <c r="I2089"/>
      <c r="J2089"/>
      <c r="K2089"/>
    </row>
    <row r="2090" spans="1:11" ht="15" x14ac:dyDescent="0.25">
      <c r="A2090"/>
      <c r="B2090"/>
      <c r="C2090"/>
      <c r="D2090"/>
      <c r="E2090"/>
      <c r="F2090"/>
      <c r="G2090"/>
      <c r="H2090"/>
      <c r="I2090"/>
      <c r="J2090"/>
      <c r="K2090"/>
    </row>
    <row r="2091" spans="1:11" ht="15" x14ac:dyDescent="0.25">
      <c r="A2091"/>
      <c r="B2091"/>
      <c r="C2091"/>
      <c r="D2091"/>
      <c r="E2091"/>
      <c r="F2091"/>
      <c r="G2091"/>
      <c r="H2091"/>
      <c r="I2091"/>
      <c r="J2091"/>
      <c r="K2091"/>
    </row>
    <row r="2092" spans="1:11" ht="15" x14ac:dyDescent="0.25">
      <c r="A2092"/>
      <c r="B2092"/>
      <c r="C2092"/>
      <c r="D2092"/>
      <c r="E2092"/>
      <c r="F2092"/>
      <c r="G2092"/>
      <c r="H2092"/>
      <c r="I2092"/>
      <c r="J2092"/>
      <c r="K2092"/>
    </row>
    <row r="2093" spans="1:11" ht="15" x14ac:dyDescent="0.25">
      <c r="A2093"/>
      <c r="B2093"/>
      <c r="C2093"/>
      <c r="D2093"/>
      <c r="E2093"/>
      <c r="F2093"/>
      <c r="G2093"/>
      <c r="H2093"/>
      <c r="I2093"/>
      <c r="J2093"/>
      <c r="K2093"/>
    </row>
    <row r="2094" spans="1:11" ht="15" x14ac:dyDescent="0.25">
      <c r="A2094"/>
      <c r="B2094"/>
      <c r="C2094"/>
      <c r="D2094"/>
      <c r="E2094"/>
      <c r="F2094"/>
      <c r="G2094"/>
      <c r="H2094"/>
      <c r="I2094"/>
      <c r="J2094"/>
      <c r="K2094"/>
    </row>
    <row r="2095" spans="1:11" ht="15" x14ac:dyDescent="0.25">
      <c r="A2095"/>
      <c r="B2095"/>
      <c r="C2095"/>
      <c r="D2095"/>
      <c r="E2095"/>
      <c r="F2095"/>
      <c r="G2095"/>
      <c r="H2095"/>
      <c r="I2095"/>
      <c r="J2095"/>
      <c r="K2095"/>
    </row>
    <row r="2096" spans="1:11" ht="15" x14ac:dyDescent="0.25">
      <c r="A2096"/>
      <c r="B2096"/>
      <c r="C2096"/>
      <c r="D2096"/>
      <c r="E2096"/>
      <c r="F2096"/>
      <c r="G2096"/>
      <c r="H2096"/>
      <c r="I2096"/>
      <c r="J2096"/>
      <c r="K2096"/>
    </row>
    <row r="2097" spans="1:11" ht="15" x14ac:dyDescent="0.25">
      <c r="A2097"/>
      <c r="B2097"/>
      <c r="C2097"/>
      <c r="D2097"/>
      <c r="E2097"/>
      <c r="F2097"/>
      <c r="G2097"/>
      <c r="H2097"/>
      <c r="I2097"/>
      <c r="J2097"/>
      <c r="K2097"/>
    </row>
    <row r="2098" spans="1:11" ht="15" x14ac:dyDescent="0.25">
      <c r="A2098"/>
      <c r="B2098"/>
      <c r="C2098"/>
      <c r="D2098"/>
      <c r="E2098"/>
      <c r="F2098"/>
      <c r="G2098"/>
      <c r="H2098"/>
      <c r="I2098"/>
      <c r="J2098"/>
      <c r="K2098"/>
    </row>
    <row r="2099" spans="1:11" ht="15" x14ac:dyDescent="0.25">
      <c r="A2099"/>
      <c r="B2099"/>
      <c r="C2099"/>
      <c r="D2099"/>
      <c r="E2099"/>
      <c r="F2099"/>
      <c r="G2099"/>
      <c r="H2099"/>
      <c r="I2099"/>
      <c r="J2099"/>
      <c r="K2099"/>
    </row>
    <row r="2100" spans="1:11" ht="15" x14ac:dyDescent="0.25">
      <c r="A2100"/>
      <c r="B2100"/>
      <c r="C2100"/>
      <c r="D2100"/>
      <c r="E2100"/>
      <c r="F2100"/>
      <c r="G2100"/>
      <c r="H2100"/>
      <c r="I2100"/>
      <c r="J2100"/>
      <c r="K2100"/>
    </row>
    <row r="2101" spans="1:11" ht="15" x14ac:dyDescent="0.25">
      <c r="A2101"/>
      <c r="B2101"/>
      <c r="C2101"/>
      <c r="D2101"/>
      <c r="E2101"/>
      <c r="F2101"/>
      <c r="G2101"/>
      <c r="H2101"/>
      <c r="I2101"/>
      <c r="J2101"/>
      <c r="K2101"/>
    </row>
    <row r="2102" spans="1:11" ht="15" x14ac:dyDescent="0.25">
      <c r="A2102"/>
      <c r="B2102"/>
      <c r="C2102"/>
      <c r="D2102"/>
      <c r="E2102"/>
      <c r="F2102"/>
      <c r="G2102"/>
      <c r="H2102"/>
      <c r="I2102"/>
      <c r="J2102"/>
      <c r="K2102"/>
    </row>
    <row r="2103" spans="1:11" ht="15" x14ac:dyDescent="0.25">
      <c r="A2103"/>
      <c r="B2103"/>
      <c r="C2103"/>
      <c r="D2103"/>
      <c r="E2103"/>
      <c r="F2103"/>
      <c r="G2103"/>
      <c r="H2103"/>
      <c r="I2103"/>
      <c r="J2103"/>
      <c r="K2103"/>
    </row>
    <row r="2104" spans="1:11" ht="15" x14ac:dyDescent="0.25">
      <c r="A2104"/>
      <c r="B2104"/>
      <c r="C2104"/>
      <c r="D2104"/>
      <c r="E2104"/>
      <c r="F2104"/>
      <c r="G2104"/>
      <c r="H2104"/>
      <c r="I2104"/>
      <c r="J2104"/>
      <c r="K2104"/>
    </row>
    <row r="2105" spans="1:11" ht="15" x14ac:dyDescent="0.25">
      <c r="A2105"/>
      <c r="B2105"/>
      <c r="C2105"/>
      <c r="D2105"/>
      <c r="E2105"/>
      <c r="F2105"/>
      <c r="G2105"/>
      <c r="H2105"/>
      <c r="I2105"/>
      <c r="J2105"/>
      <c r="K2105"/>
    </row>
    <row r="2106" spans="1:11" ht="15" x14ac:dyDescent="0.25">
      <c r="A2106"/>
      <c r="B2106"/>
      <c r="C2106"/>
      <c r="D2106"/>
      <c r="E2106"/>
      <c r="F2106"/>
      <c r="G2106"/>
      <c r="H2106"/>
      <c r="I2106"/>
      <c r="J2106"/>
      <c r="K2106"/>
    </row>
    <row r="2107" spans="1:11" ht="15" x14ac:dyDescent="0.25">
      <c r="A2107"/>
      <c r="B2107"/>
      <c r="C2107"/>
      <c r="D2107"/>
      <c r="E2107"/>
      <c r="F2107"/>
      <c r="G2107"/>
      <c r="H2107"/>
      <c r="I2107"/>
      <c r="J2107"/>
      <c r="K2107"/>
    </row>
    <row r="2108" spans="1:11" ht="15" x14ac:dyDescent="0.25">
      <c r="A2108"/>
      <c r="B2108"/>
      <c r="C2108"/>
      <c r="D2108"/>
      <c r="E2108"/>
      <c r="F2108"/>
      <c r="G2108"/>
      <c r="H2108"/>
      <c r="I2108"/>
      <c r="J2108"/>
      <c r="K2108"/>
    </row>
    <row r="2109" spans="1:11" ht="15" x14ac:dyDescent="0.25">
      <c r="A2109"/>
      <c r="B2109"/>
      <c r="C2109"/>
      <c r="D2109"/>
      <c r="E2109"/>
      <c r="F2109"/>
      <c r="G2109"/>
      <c r="H2109"/>
      <c r="I2109"/>
      <c r="J2109"/>
      <c r="K2109"/>
    </row>
    <row r="2110" spans="1:11" ht="15" x14ac:dyDescent="0.25">
      <c r="A2110"/>
      <c r="B2110"/>
      <c r="C2110"/>
      <c r="D2110"/>
      <c r="E2110"/>
      <c r="F2110"/>
      <c r="G2110"/>
      <c r="H2110"/>
      <c r="I2110"/>
      <c r="J2110"/>
      <c r="K2110"/>
    </row>
    <row r="2111" spans="1:11" ht="15" x14ac:dyDescent="0.25">
      <c r="A2111"/>
      <c r="B2111"/>
      <c r="C2111"/>
      <c r="D2111"/>
      <c r="E2111"/>
      <c r="F2111"/>
      <c r="G2111"/>
      <c r="H2111"/>
      <c r="I2111"/>
      <c r="J2111"/>
      <c r="K2111"/>
    </row>
    <row r="2112" spans="1:11" ht="15" x14ac:dyDescent="0.25">
      <c r="A2112"/>
      <c r="B2112"/>
      <c r="C2112"/>
      <c r="D2112"/>
      <c r="E2112"/>
      <c r="F2112"/>
      <c r="G2112"/>
      <c r="H2112"/>
      <c r="I2112"/>
      <c r="J2112"/>
      <c r="K2112"/>
    </row>
    <row r="2113" spans="1:11" ht="15" x14ac:dyDescent="0.25">
      <c r="A2113"/>
      <c r="B2113"/>
      <c r="C2113"/>
      <c r="D2113"/>
      <c r="E2113"/>
      <c r="F2113"/>
      <c r="G2113"/>
      <c r="H2113"/>
      <c r="I2113"/>
      <c r="J2113"/>
      <c r="K2113"/>
    </row>
    <row r="2114" spans="1:11" ht="15" x14ac:dyDescent="0.25">
      <c r="A2114"/>
      <c r="B2114"/>
      <c r="C2114"/>
      <c r="D2114"/>
      <c r="E2114"/>
      <c r="F2114"/>
      <c r="G2114"/>
      <c r="H2114"/>
      <c r="I2114"/>
      <c r="J2114"/>
      <c r="K2114"/>
    </row>
    <row r="2115" spans="1:11" ht="15" x14ac:dyDescent="0.25">
      <c r="A2115"/>
      <c r="B2115"/>
      <c r="C2115"/>
      <c r="D2115"/>
      <c r="E2115"/>
      <c r="F2115"/>
      <c r="G2115"/>
      <c r="H2115"/>
      <c r="I2115"/>
      <c r="J2115"/>
      <c r="K2115"/>
    </row>
    <row r="2116" spans="1:11" ht="15" x14ac:dyDescent="0.25">
      <c r="A2116"/>
      <c r="B2116"/>
      <c r="C2116"/>
      <c r="D2116"/>
      <c r="E2116"/>
      <c r="F2116"/>
      <c r="G2116"/>
      <c r="H2116"/>
      <c r="I2116"/>
      <c r="J2116"/>
      <c r="K2116"/>
    </row>
    <row r="2117" spans="1:11" ht="15" x14ac:dyDescent="0.25">
      <c r="A2117"/>
      <c r="B2117"/>
      <c r="C2117"/>
      <c r="D2117"/>
      <c r="E2117"/>
      <c r="F2117"/>
      <c r="G2117"/>
      <c r="H2117"/>
      <c r="I2117"/>
      <c r="J2117"/>
      <c r="K2117"/>
    </row>
    <row r="2118" spans="1:11" ht="15" x14ac:dyDescent="0.25">
      <c r="A2118"/>
      <c r="B2118"/>
      <c r="C2118"/>
      <c r="D2118"/>
      <c r="E2118"/>
      <c r="F2118"/>
      <c r="G2118"/>
      <c r="H2118"/>
      <c r="I2118"/>
      <c r="J2118"/>
      <c r="K2118"/>
    </row>
    <row r="2119" spans="1:11" ht="15" x14ac:dyDescent="0.25">
      <c r="A2119"/>
      <c r="B2119"/>
      <c r="C2119"/>
      <c r="D2119"/>
      <c r="E2119"/>
      <c r="F2119"/>
      <c r="G2119"/>
      <c r="H2119"/>
      <c r="I2119"/>
      <c r="J2119"/>
      <c r="K2119"/>
    </row>
    <row r="2120" spans="1:11" ht="15" x14ac:dyDescent="0.25">
      <c r="A2120"/>
      <c r="B2120"/>
      <c r="C2120"/>
      <c r="D2120"/>
      <c r="E2120"/>
      <c r="F2120"/>
      <c r="G2120"/>
      <c r="H2120"/>
      <c r="I2120"/>
      <c r="J2120"/>
      <c r="K2120"/>
    </row>
    <row r="2121" spans="1:11" ht="15" x14ac:dyDescent="0.25">
      <c r="A2121"/>
      <c r="B2121"/>
      <c r="C2121"/>
      <c r="D2121"/>
      <c r="E2121"/>
      <c r="F2121"/>
      <c r="G2121"/>
      <c r="H2121"/>
      <c r="I2121"/>
      <c r="J2121"/>
      <c r="K2121"/>
    </row>
    <row r="2122" spans="1:11" ht="15" x14ac:dyDescent="0.25">
      <c r="A2122"/>
      <c r="B2122"/>
      <c r="C2122"/>
      <c r="D2122"/>
      <c r="E2122"/>
      <c r="F2122"/>
      <c r="G2122"/>
      <c r="H2122"/>
      <c r="I2122"/>
      <c r="J2122"/>
      <c r="K2122"/>
    </row>
    <row r="2123" spans="1:11" ht="15" x14ac:dyDescent="0.25">
      <c r="A2123"/>
      <c r="B2123"/>
      <c r="C2123"/>
      <c r="D2123"/>
      <c r="E2123"/>
      <c r="F2123"/>
      <c r="G2123"/>
      <c r="H2123"/>
      <c r="I2123"/>
      <c r="J2123"/>
      <c r="K2123"/>
    </row>
    <row r="2124" spans="1:11" ht="15" x14ac:dyDescent="0.25">
      <c r="A2124"/>
      <c r="B2124"/>
      <c r="C2124"/>
      <c r="D2124"/>
      <c r="E2124"/>
      <c r="F2124"/>
      <c r="G2124"/>
      <c r="H2124"/>
      <c r="I2124"/>
      <c r="J2124"/>
      <c r="K2124"/>
    </row>
    <row r="2125" spans="1:11" ht="15" x14ac:dyDescent="0.25">
      <c r="A2125"/>
      <c r="B2125"/>
      <c r="C2125"/>
      <c r="D2125"/>
      <c r="E2125"/>
      <c r="F2125"/>
      <c r="G2125"/>
      <c r="H2125"/>
      <c r="I2125"/>
      <c r="J2125"/>
      <c r="K2125"/>
    </row>
    <row r="2126" spans="1:11" ht="15" x14ac:dyDescent="0.25">
      <c r="A2126"/>
      <c r="B2126"/>
      <c r="C2126"/>
      <c r="D2126"/>
      <c r="E2126"/>
      <c r="F2126"/>
      <c r="G2126"/>
      <c r="H2126"/>
      <c r="I2126"/>
      <c r="J2126"/>
      <c r="K2126"/>
    </row>
    <row r="2127" spans="1:11" ht="15" x14ac:dyDescent="0.25">
      <c r="A2127"/>
      <c r="B2127"/>
      <c r="C2127"/>
      <c r="D2127"/>
      <c r="E2127"/>
      <c r="F2127"/>
      <c r="G2127"/>
      <c r="H2127"/>
      <c r="I2127"/>
      <c r="J2127"/>
      <c r="K2127"/>
    </row>
    <row r="2128" spans="1:11" ht="15" x14ac:dyDescent="0.25">
      <c r="A2128"/>
      <c r="B2128"/>
      <c r="C2128"/>
      <c r="D2128"/>
      <c r="E2128"/>
      <c r="F2128"/>
      <c r="G2128"/>
      <c r="H2128"/>
      <c r="I2128"/>
      <c r="J2128"/>
      <c r="K2128"/>
    </row>
    <row r="2129" spans="1:11" ht="15" x14ac:dyDescent="0.25">
      <c r="A2129"/>
      <c r="B2129"/>
      <c r="C2129"/>
      <c r="D2129"/>
      <c r="E2129"/>
      <c r="F2129"/>
      <c r="G2129"/>
      <c r="H2129"/>
      <c r="I2129"/>
      <c r="J2129"/>
      <c r="K2129"/>
    </row>
    <row r="2130" spans="1:11" ht="15" x14ac:dyDescent="0.25">
      <c r="A2130"/>
      <c r="B2130"/>
      <c r="C2130"/>
      <c r="D2130"/>
      <c r="E2130"/>
      <c r="F2130"/>
      <c r="G2130"/>
      <c r="H2130"/>
      <c r="I2130"/>
      <c r="J2130"/>
      <c r="K2130"/>
    </row>
    <row r="2131" spans="1:11" ht="15" x14ac:dyDescent="0.25">
      <c r="A2131"/>
      <c r="B2131"/>
      <c r="C2131"/>
      <c r="D2131"/>
      <c r="E2131"/>
      <c r="F2131"/>
      <c r="G2131"/>
      <c r="H2131"/>
      <c r="I2131"/>
      <c r="J2131"/>
      <c r="K2131"/>
    </row>
    <row r="2132" spans="1:11" ht="15" x14ac:dyDescent="0.25">
      <c r="A2132"/>
      <c r="B2132"/>
      <c r="C2132"/>
      <c r="D2132"/>
      <c r="E2132"/>
      <c r="F2132"/>
      <c r="G2132"/>
      <c r="H2132"/>
      <c r="I2132"/>
      <c r="J2132"/>
      <c r="K2132"/>
    </row>
    <row r="2133" spans="1:11" ht="15" x14ac:dyDescent="0.25">
      <c r="A2133"/>
      <c r="B2133"/>
      <c r="C2133"/>
      <c r="D2133"/>
      <c r="E2133"/>
      <c r="F2133"/>
      <c r="G2133"/>
      <c r="H2133"/>
      <c r="I2133"/>
      <c r="J2133"/>
      <c r="K2133"/>
    </row>
    <row r="2134" spans="1:11" ht="15" x14ac:dyDescent="0.25">
      <c r="A2134"/>
      <c r="B2134"/>
      <c r="C2134"/>
      <c r="D2134"/>
      <c r="E2134"/>
      <c r="F2134"/>
      <c r="G2134"/>
      <c r="H2134"/>
      <c r="I2134"/>
      <c r="J2134"/>
      <c r="K2134"/>
    </row>
    <row r="2135" spans="1:11" ht="15" x14ac:dyDescent="0.25">
      <c r="A2135"/>
      <c r="B2135"/>
      <c r="C2135"/>
      <c r="D2135"/>
      <c r="E2135"/>
      <c r="F2135"/>
      <c r="G2135"/>
      <c r="H2135"/>
      <c r="I2135"/>
      <c r="J2135"/>
      <c r="K2135"/>
    </row>
    <row r="2136" spans="1:11" ht="15" x14ac:dyDescent="0.25">
      <c r="A2136"/>
      <c r="B2136"/>
      <c r="C2136"/>
      <c r="D2136"/>
      <c r="E2136"/>
      <c r="F2136"/>
      <c r="G2136"/>
      <c r="H2136"/>
      <c r="I2136"/>
      <c r="J2136"/>
      <c r="K2136"/>
    </row>
    <row r="2137" spans="1:11" ht="15" x14ac:dyDescent="0.25">
      <c r="A2137"/>
      <c r="B2137"/>
      <c r="C2137"/>
      <c r="D2137"/>
      <c r="E2137"/>
      <c r="F2137"/>
      <c r="G2137"/>
      <c r="H2137"/>
      <c r="I2137"/>
      <c r="J2137"/>
      <c r="K2137"/>
    </row>
    <row r="2138" spans="1:11" ht="15" x14ac:dyDescent="0.25">
      <c r="A2138"/>
      <c r="B2138"/>
      <c r="C2138"/>
      <c r="D2138"/>
      <c r="E2138"/>
      <c r="F2138"/>
      <c r="G2138"/>
      <c r="H2138"/>
      <c r="I2138"/>
      <c r="J2138"/>
      <c r="K2138"/>
    </row>
    <row r="2139" spans="1:11" ht="15" x14ac:dyDescent="0.25">
      <c r="A2139"/>
      <c r="B2139"/>
      <c r="C2139"/>
      <c r="D2139"/>
      <c r="E2139"/>
      <c r="F2139"/>
      <c r="G2139"/>
      <c r="H2139"/>
      <c r="I2139"/>
      <c r="J2139"/>
      <c r="K2139"/>
    </row>
    <row r="2140" spans="1:11" ht="15" x14ac:dyDescent="0.25">
      <c r="A2140"/>
      <c r="B2140"/>
      <c r="C2140"/>
      <c r="D2140"/>
      <c r="E2140"/>
      <c r="F2140"/>
      <c r="G2140"/>
      <c r="H2140"/>
      <c r="I2140"/>
      <c r="J2140"/>
      <c r="K2140"/>
    </row>
    <row r="2141" spans="1:11" ht="15" x14ac:dyDescent="0.25">
      <c r="A2141"/>
      <c r="B2141"/>
      <c r="C2141"/>
      <c r="D2141"/>
      <c r="E2141"/>
      <c r="F2141"/>
      <c r="G2141"/>
      <c r="H2141"/>
      <c r="I2141"/>
      <c r="J2141"/>
      <c r="K2141"/>
    </row>
    <row r="2142" spans="1:11" ht="15" x14ac:dyDescent="0.25">
      <c r="A2142"/>
      <c r="B2142"/>
      <c r="C2142"/>
      <c r="D2142"/>
      <c r="E2142"/>
      <c r="F2142"/>
      <c r="G2142"/>
      <c r="H2142"/>
      <c r="I2142"/>
      <c r="J2142"/>
      <c r="K2142"/>
    </row>
    <row r="2143" spans="1:11" ht="15" x14ac:dyDescent="0.25">
      <c r="A2143"/>
      <c r="B2143"/>
      <c r="C2143"/>
      <c r="D2143"/>
      <c r="E2143"/>
      <c r="F2143"/>
      <c r="G2143"/>
      <c r="H2143"/>
      <c r="I2143"/>
      <c r="J2143"/>
      <c r="K2143"/>
    </row>
    <row r="2144" spans="1:11" ht="15" x14ac:dyDescent="0.25">
      <c r="A2144"/>
      <c r="B2144"/>
      <c r="C2144"/>
      <c r="D2144"/>
      <c r="E2144"/>
      <c r="F2144"/>
      <c r="G2144"/>
      <c r="H2144"/>
      <c r="I2144"/>
      <c r="J2144"/>
      <c r="K2144"/>
    </row>
    <row r="2145" spans="1:11" ht="15" x14ac:dyDescent="0.25">
      <c r="A2145"/>
      <c r="B2145"/>
      <c r="C2145"/>
      <c r="D2145"/>
      <c r="E2145"/>
      <c r="F2145"/>
      <c r="G2145"/>
      <c r="H2145"/>
      <c r="I2145"/>
      <c r="J2145"/>
      <c r="K2145"/>
    </row>
    <row r="2146" spans="1:11" ht="15" x14ac:dyDescent="0.25">
      <c r="A2146"/>
      <c r="B2146"/>
      <c r="C2146"/>
      <c r="D2146"/>
      <c r="E2146"/>
      <c r="F2146"/>
      <c r="G2146"/>
      <c r="H2146"/>
      <c r="I2146"/>
      <c r="J2146"/>
      <c r="K2146"/>
    </row>
    <row r="2147" spans="1:11" ht="15" x14ac:dyDescent="0.25">
      <c r="A2147"/>
      <c r="B2147"/>
      <c r="C2147"/>
      <c r="D2147"/>
      <c r="E2147"/>
      <c r="F2147"/>
      <c r="G2147"/>
      <c r="H2147"/>
      <c r="I2147"/>
      <c r="J2147"/>
      <c r="K2147"/>
    </row>
    <row r="2148" spans="1:11" ht="15" x14ac:dyDescent="0.25">
      <c r="A2148"/>
      <c r="B2148"/>
      <c r="C2148"/>
      <c r="D2148"/>
      <c r="E2148"/>
      <c r="F2148"/>
      <c r="G2148"/>
      <c r="H2148"/>
      <c r="I2148"/>
      <c r="J2148"/>
      <c r="K2148"/>
    </row>
    <row r="2149" spans="1:11" ht="15" x14ac:dyDescent="0.25">
      <c r="A2149"/>
      <c r="B2149"/>
      <c r="C2149"/>
      <c r="D2149"/>
      <c r="E2149"/>
      <c r="F2149"/>
      <c r="G2149"/>
      <c r="H2149"/>
      <c r="I2149"/>
      <c r="J2149"/>
      <c r="K2149"/>
    </row>
    <row r="2150" spans="1:11" ht="15" x14ac:dyDescent="0.25">
      <c r="A2150"/>
      <c r="B2150"/>
      <c r="C2150"/>
      <c r="D2150"/>
      <c r="E2150"/>
      <c r="F2150"/>
      <c r="G2150"/>
      <c r="H2150"/>
      <c r="I2150"/>
      <c r="J2150"/>
      <c r="K2150"/>
    </row>
    <row r="2151" spans="1:11" ht="15" x14ac:dyDescent="0.25">
      <c r="A2151"/>
      <c r="B2151"/>
      <c r="C2151"/>
      <c r="D2151"/>
      <c r="E2151"/>
      <c r="F2151"/>
      <c r="G2151"/>
      <c r="H2151"/>
      <c r="I2151"/>
      <c r="J2151"/>
      <c r="K2151"/>
    </row>
    <row r="2152" spans="1:11" ht="15" x14ac:dyDescent="0.25">
      <c r="A2152"/>
      <c r="B2152"/>
      <c r="C2152"/>
      <c r="D2152"/>
      <c r="E2152"/>
      <c r="F2152"/>
      <c r="G2152"/>
      <c r="H2152"/>
      <c r="I2152"/>
      <c r="J2152"/>
      <c r="K2152"/>
    </row>
    <row r="2153" spans="1:11" ht="15" x14ac:dyDescent="0.25">
      <c r="A2153"/>
      <c r="B2153"/>
      <c r="C2153"/>
      <c r="D2153"/>
      <c r="E2153"/>
      <c r="F2153"/>
      <c r="G2153"/>
      <c r="H2153"/>
      <c r="I2153"/>
      <c r="J2153"/>
      <c r="K2153"/>
    </row>
    <row r="2154" spans="1:11" ht="15" x14ac:dyDescent="0.25">
      <c r="A2154"/>
      <c r="B2154"/>
      <c r="C2154"/>
      <c r="D2154"/>
      <c r="E2154"/>
      <c r="F2154"/>
      <c r="G2154"/>
      <c r="H2154"/>
      <c r="I2154"/>
      <c r="J2154"/>
      <c r="K2154"/>
    </row>
    <row r="2155" spans="1:11" ht="15" x14ac:dyDescent="0.25">
      <c r="A2155"/>
      <c r="B2155"/>
      <c r="C2155"/>
      <c r="D2155"/>
      <c r="E2155"/>
      <c r="F2155"/>
      <c r="G2155"/>
      <c r="H2155"/>
      <c r="I2155"/>
      <c r="J2155"/>
      <c r="K2155"/>
    </row>
    <row r="2156" spans="1:11" ht="15" x14ac:dyDescent="0.25">
      <c r="A2156"/>
      <c r="B2156"/>
      <c r="C2156"/>
      <c r="D2156"/>
      <c r="E2156"/>
      <c r="F2156"/>
      <c r="G2156"/>
      <c r="H2156"/>
      <c r="I2156"/>
      <c r="J2156"/>
      <c r="K2156"/>
    </row>
    <row r="2157" spans="1:11" ht="15" x14ac:dyDescent="0.25">
      <c r="A2157"/>
      <c r="B2157"/>
      <c r="C2157"/>
      <c r="D2157"/>
      <c r="E2157"/>
      <c r="F2157"/>
      <c r="G2157"/>
      <c r="H2157"/>
      <c r="I2157"/>
      <c r="J2157"/>
      <c r="K2157"/>
    </row>
    <row r="2158" spans="1:11" ht="15" x14ac:dyDescent="0.25">
      <c r="A2158"/>
      <c r="B2158"/>
      <c r="C2158"/>
      <c r="D2158"/>
      <c r="E2158"/>
      <c r="F2158"/>
      <c r="G2158"/>
      <c r="H2158"/>
      <c r="I2158"/>
      <c r="J2158"/>
      <c r="K2158"/>
    </row>
    <row r="2159" spans="1:11" ht="15" x14ac:dyDescent="0.25">
      <c r="A2159"/>
      <c r="B2159"/>
      <c r="C2159"/>
      <c r="D2159"/>
      <c r="E2159"/>
      <c r="F2159"/>
      <c r="G2159"/>
      <c r="H2159"/>
      <c r="I2159"/>
      <c r="J2159"/>
      <c r="K2159"/>
    </row>
    <row r="2160" spans="1:11" ht="15" x14ac:dyDescent="0.25">
      <c r="A2160"/>
      <c r="B2160"/>
      <c r="C2160"/>
      <c r="D2160"/>
      <c r="E2160"/>
      <c r="F2160"/>
      <c r="G2160"/>
      <c r="H2160"/>
      <c r="I2160"/>
      <c r="J2160"/>
      <c r="K2160"/>
    </row>
    <row r="2161" spans="1:11" ht="15" x14ac:dyDescent="0.25">
      <c r="A2161"/>
      <c r="B2161"/>
      <c r="C2161"/>
      <c r="D2161"/>
      <c r="E2161"/>
      <c r="F2161"/>
      <c r="G2161"/>
      <c r="H2161"/>
      <c r="I2161"/>
      <c r="J2161"/>
      <c r="K2161"/>
    </row>
    <row r="2162" spans="1:11" ht="15" x14ac:dyDescent="0.25">
      <c r="A2162"/>
      <c r="B2162"/>
      <c r="C2162"/>
      <c r="D2162"/>
      <c r="E2162"/>
      <c r="F2162"/>
      <c r="G2162"/>
      <c r="H2162"/>
      <c r="I2162"/>
      <c r="J2162"/>
      <c r="K2162"/>
    </row>
    <row r="2163" spans="1:11" ht="15" x14ac:dyDescent="0.25">
      <c r="A2163"/>
      <c r="B2163"/>
      <c r="C2163"/>
      <c r="D2163"/>
      <c r="E2163"/>
      <c r="F2163"/>
      <c r="G2163"/>
      <c r="H2163"/>
      <c r="I2163"/>
      <c r="J2163"/>
      <c r="K2163"/>
    </row>
    <row r="2164" spans="1:11" ht="15" x14ac:dyDescent="0.25">
      <c r="A2164"/>
      <c r="B2164"/>
      <c r="C2164"/>
      <c r="D2164"/>
      <c r="E2164"/>
      <c r="F2164"/>
      <c r="G2164"/>
      <c r="H2164"/>
      <c r="I2164"/>
      <c r="J2164"/>
      <c r="K2164"/>
    </row>
    <row r="2165" spans="1:11" ht="15" x14ac:dyDescent="0.25">
      <c r="A2165"/>
      <c r="B2165"/>
      <c r="C2165"/>
      <c r="D2165"/>
      <c r="E2165"/>
      <c r="F2165"/>
      <c r="G2165"/>
      <c r="H2165"/>
      <c r="I2165"/>
      <c r="J2165"/>
      <c r="K2165"/>
    </row>
    <row r="2166" spans="1:11" ht="15" x14ac:dyDescent="0.25">
      <c r="A2166"/>
      <c r="B2166"/>
      <c r="C2166"/>
      <c r="D2166"/>
      <c r="E2166"/>
      <c r="F2166"/>
      <c r="G2166"/>
      <c r="H2166"/>
      <c r="I2166"/>
      <c r="J2166"/>
      <c r="K2166"/>
    </row>
    <row r="2167" spans="1:11" ht="15" x14ac:dyDescent="0.25">
      <c r="A2167"/>
      <c r="B2167"/>
      <c r="C2167"/>
      <c r="D2167"/>
      <c r="E2167"/>
      <c r="F2167"/>
      <c r="G2167"/>
      <c r="H2167"/>
      <c r="I2167"/>
      <c r="J2167"/>
      <c r="K2167"/>
    </row>
    <row r="2168" spans="1:11" ht="15" x14ac:dyDescent="0.25">
      <c r="A2168"/>
      <c r="B2168"/>
      <c r="C2168"/>
      <c r="D2168"/>
      <c r="E2168"/>
      <c r="F2168"/>
      <c r="G2168"/>
      <c r="H2168"/>
      <c r="I2168"/>
      <c r="J2168"/>
      <c r="K2168"/>
    </row>
    <row r="2169" spans="1:11" ht="15" x14ac:dyDescent="0.25">
      <c r="A2169"/>
      <c r="B2169"/>
      <c r="C2169"/>
      <c r="D2169"/>
      <c r="E2169"/>
      <c r="F2169"/>
      <c r="G2169"/>
      <c r="H2169"/>
      <c r="I2169"/>
      <c r="J2169"/>
      <c r="K2169"/>
    </row>
    <row r="2170" spans="1:11" ht="15" x14ac:dyDescent="0.25">
      <c r="A2170"/>
      <c r="B2170"/>
      <c r="C2170"/>
      <c r="D2170"/>
      <c r="E2170"/>
      <c r="F2170"/>
      <c r="G2170"/>
      <c r="H2170"/>
      <c r="I2170"/>
      <c r="J2170"/>
      <c r="K2170"/>
    </row>
    <row r="2171" spans="1:11" ht="15" x14ac:dyDescent="0.25">
      <c r="A2171"/>
      <c r="B2171"/>
      <c r="C2171"/>
      <c r="D2171"/>
      <c r="E2171"/>
      <c r="F2171"/>
      <c r="G2171"/>
      <c r="H2171"/>
      <c r="I2171"/>
      <c r="J2171"/>
      <c r="K2171"/>
    </row>
    <row r="2172" spans="1:11" ht="15" x14ac:dyDescent="0.25">
      <c r="A2172"/>
      <c r="B2172"/>
      <c r="C2172"/>
      <c r="D2172"/>
      <c r="E2172"/>
      <c r="F2172"/>
      <c r="G2172"/>
      <c r="H2172"/>
      <c r="I2172"/>
      <c r="J2172"/>
      <c r="K2172"/>
    </row>
    <row r="2173" spans="1:11" ht="15" x14ac:dyDescent="0.25">
      <c r="A2173"/>
      <c r="B2173"/>
      <c r="C2173"/>
      <c r="D2173"/>
      <c r="E2173"/>
      <c r="F2173"/>
      <c r="G2173"/>
      <c r="H2173"/>
      <c r="I2173"/>
      <c r="J2173"/>
      <c r="K2173"/>
    </row>
    <row r="2174" spans="1:11" ht="15" x14ac:dyDescent="0.25">
      <c r="A2174"/>
      <c r="B2174"/>
      <c r="C2174"/>
      <c r="D2174"/>
      <c r="E2174"/>
      <c r="F2174"/>
      <c r="G2174"/>
      <c r="H2174"/>
      <c r="I2174"/>
      <c r="J2174"/>
      <c r="K2174"/>
    </row>
    <row r="2175" spans="1:11" ht="15" x14ac:dyDescent="0.25">
      <c r="A2175"/>
      <c r="B2175"/>
      <c r="C2175"/>
      <c r="D2175"/>
      <c r="E2175"/>
      <c r="F2175"/>
      <c r="G2175"/>
      <c r="H2175"/>
      <c r="I2175"/>
      <c r="J2175"/>
      <c r="K2175"/>
    </row>
    <row r="2176" spans="1:11" ht="15" x14ac:dyDescent="0.25">
      <c r="A2176"/>
      <c r="B2176"/>
      <c r="C2176"/>
      <c r="D2176"/>
      <c r="E2176"/>
      <c r="F2176"/>
      <c r="G2176"/>
      <c r="H2176"/>
      <c r="I2176"/>
      <c r="J2176"/>
      <c r="K2176"/>
    </row>
    <row r="2177" spans="1:11" ht="15" x14ac:dyDescent="0.25">
      <c r="A2177"/>
      <c r="B2177"/>
      <c r="C2177"/>
      <c r="D2177"/>
      <c r="E2177"/>
      <c r="F2177"/>
      <c r="G2177"/>
      <c r="H2177"/>
      <c r="I2177"/>
      <c r="J2177"/>
      <c r="K2177"/>
    </row>
    <row r="2178" spans="1:11" ht="15" x14ac:dyDescent="0.25">
      <c r="A2178"/>
      <c r="B2178"/>
      <c r="C2178"/>
      <c r="D2178"/>
      <c r="E2178"/>
      <c r="F2178"/>
      <c r="G2178"/>
      <c r="H2178"/>
      <c r="I2178"/>
      <c r="J2178"/>
      <c r="K2178"/>
    </row>
    <row r="2179" spans="1:11" ht="15" x14ac:dyDescent="0.25">
      <c r="A2179"/>
      <c r="B2179"/>
      <c r="C2179"/>
      <c r="D2179"/>
      <c r="E2179"/>
      <c r="F2179"/>
      <c r="G2179"/>
      <c r="H2179"/>
      <c r="I2179"/>
      <c r="J2179"/>
      <c r="K2179"/>
    </row>
    <row r="2180" spans="1:11" ht="15" x14ac:dyDescent="0.25">
      <c r="A2180"/>
      <c r="B2180"/>
      <c r="C2180"/>
      <c r="D2180"/>
      <c r="E2180"/>
      <c r="F2180"/>
      <c r="G2180"/>
      <c r="H2180"/>
      <c r="I2180"/>
      <c r="J2180"/>
      <c r="K2180"/>
    </row>
    <row r="2181" spans="1:11" ht="15" x14ac:dyDescent="0.25">
      <c r="A2181"/>
      <c r="B2181"/>
      <c r="C2181"/>
      <c r="D2181"/>
      <c r="E2181"/>
      <c r="F2181"/>
      <c r="G2181"/>
      <c r="H2181"/>
      <c r="I2181"/>
      <c r="J2181"/>
      <c r="K2181"/>
    </row>
    <row r="2182" spans="1:11" ht="15" x14ac:dyDescent="0.25">
      <c r="A2182"/>
      <c r="B2182"/>
      <c r="C2182"/>
      <c r="D2182"/>
      <c r="E2182"/>
      <c r="F2182"/>
      <c r="G2182"/>
      <c r="H2182"/>
      <c r="I2182"/>
      <c r="J2182"/>
      <c r="K2182"/>
    </row>
    <row r="2183" spans="1:11" ht="15" x14ac:dyDescent="0.25">
      <c r="A2183"/>
      <c r="B2183"/>
      <c r="C2183"/>
      <c r="D2183"/>
      <c r="E2183"/>
      <c r="F2183"/>
      <c r="G2183"/>
      <c r="H2183"/>
      <c r="I2183"/>
      <c r="J2183"/>
      <c r="K2183"/>
    </row>
    <row r="2184" spans="1:11" ht="15" x14ac:dyDescent="0.25">
      <c r="A2184"/>
      <c r="B2184"/>
      <c r="C2184"/>
      <c r="D2184"/>
      <c r="E2184"/>
      <c r="F2184"/>
      <c r="G2184"/>
      <c r="H2184"/>
      <c r="I2184"/>
      <c r="J2184"/>
      <c r="K2184"/>
    </row>
    <row r="2185" spans="1:11" ht="15" x14ac:dyDescent="0.25">
      <c r="A2185"/>
      <c r="B2185"/>
      <c r="C2185"/>
      <c r="D2185"/>
      <c r="E2185"/>
      <c r="F2185"/>
      <c r="G2185"/>
      <c r="H2185"/>
      <c r="I2185"/>
      <c r="J2185"/>
      <c r="K2185"/>
    </row>
    <row r="2186" spans="1:11" ht="15" x14ac:dyDescent="0.25">
      <c r="A2186"/>
      <c r="B2186"/>
      <c r="C2186"/>
      <c r="D2186"/>
      <c r="E2186"/>
      <c r="F2186"/>
      <c r="G2186"/>
      <c r="H2186"/>
      <c r="I2186"/>
      <c r="J2186"/>
      <c r="K2186"/>
    </row>
    <row r="2187" spans="1:11" ht="15" x14ac:dyDescent="0.25">
      <c r="A2187"/>
      <c r="B2187"/>
      <c r="C2187"/>
      <c r="D2187"/>
      <c r="E2187"/>
      <c r="F2187"/>
      <c r="G2187"/>
      <c r="H2187"/>
      <c r="I2187"/>
      <c r="J2187"/>
      <c r="K2187"/>
    </row>
    <row r="2188" spans="1:11" ht="15" x14ac:dyDescent="0.25">
      <c r="A2188"/>
      <c r="B2188"/>
      <c r="C2188"/>
      <c r="D2188"/>
      <c r="E2188"/>
      <c r="F2188"/>
      <c r="G2188"/>
      <c r="H2188"/>
      <c r="I2188"/>
      <c r="J2188"/>
      <c r="K2188"/>
    </row>
    <row r="2189" spans="1:11" ht="15" x14ac:dyDescent="0.25">
      <c r="A2189"/>
      <c r="B2189"/>
      <c r="C2189"/>
      <c r="D2189"/>
      <c r="E2189"/>
      <c r="F2189"/>
      <c r="G2189"/>
      <c r="H2189"/>
      <c r="I2189"/>
      <c r="J2189"/>
      <c r="K2189"/>
    </row>
    <row r="2190" spans="1:11" ht="15" x14ac:dyDescent="0.25">
      <c r="A2190"/>
      <c r="B2190"/>
      <c r="C2190"/>
      <c r="D2190"/>
      <c r="E2190"/>
      <c r="F2190"/>
      <c r="G2190"/>
      <c r="H2190"/>
      <c r="I2190"/>
      <c r="J2190"/>
      <c r="K2190"/>
    </row>
    <row r="2191" spans="1:11" ht="15" x14ac:dyDescent="0.25">
      <c r="A2191"/>
      <c r="B2191"/>
      <c r="C2191"/>
      <c r="D2191"/>
      <c r="E2191"/>
      <c r="F2191"/>
      <c r="G2191"/>
      <c r="H2191"/>
      <c r="I2191"/>
      <c r="J2191"/>
      <c r="K2191"/>
    </row>
    <row r="2192" spans="1:11" ht="15" x14ac:dyDescent="0.25">
      <c r="A2192"/>
      <c r="B2192"/>
      <c r="C2192"/>
      <c r="D2192"/>
      <c r="E2192"/>
      <c r="F2192"/>
      <c r="G2192"/>
      <c r="H2192"/>
      <c r="I2192"/>
      <c r="J2192"/>
      <c r="K2192"/>
    </row>
    <row r="2193" spans="1:11" ht="15" x14ac:dyDescent="0.25">
      <c r="A2193"/>
      <c r="B2193"/>
      <c r="C2193"/>
      <c r="D2193"/>
      <c r="E2193"/>
      <c r="F2193"/>
      <c r="G2193"/>
      <c r="H2193"/>
      <c r="I2193"/>
      <c r="J2193"/>
      <c r="K2193"/>
    </row>
    <row r="2194" spans="1:11" ht="15" x14ac:dyDescent="0.25">
      <c r="A2194"/>
      <c r="B2194"/>
      <c r="C2194"/>
      <c r="D2194"/>
      <c r="E2194"/>
      <c r="F2194"/>
      <c r="G2194"/>
      <c r="H2194"/>
      <c r="I2194"/>
      <c r="J2194"/>
      <c r="K2194"/>
    </row>
    <row r="2195" spans="1:11" ht="15" x14ac:dyDescent="0.25">
      <c r="A2195"/>
      <c r="B2195"/>
      <c r="C2195"/>
      <c r="D2195"/>
      <c r="E2195"/>
      <c r="F2195"/>
      <c r="G2195"/>
      <c r="H2195"/>
      <c r="I2195"/>
      <c r="J2195"/>
      <c r="K2195"/>
    </row>
    <row r="2196" spans="1:11" ht="15" x14ac:dyDescent="0.25">
      <c r="A2196"/>
      <c r="B2196"/>
      <c r="C2196"/>
      <c r="D2196"/>
      <c r="E2196"/>
      <c r="F2196"/>
      <c r="G2196"/>
      <c r="H2196"/>
      <c r="I2196"/>
      <c r="J2196"/>
      <c r="K2196"/>
    </row>
    <row r="2197" spans="1:11" ht="15" x14ac:dyDescent="0.25">
      <c r="A2197"/>
      <c r="B2197"/>
      <c r="C2197"/>
      <c r="D2197"/>
      <c r="E2197"/>
      <c r="F2197"/>
      <c r="G2197"/>
      <c r="H2197"/>
      <c r="I2197"/>
      <c r="J2197"/>
      <c r="K2197"/>
    </row>
    <row r="2198" spans="1:11" ht="15" x14ac:dyDescent="0.25">
      <c r="A2198"/>
      <c r="B2198"/>
      <c r="C2198"/>
      <c r="D2198"/>
      <c r="E2198"/>
      <c r="F2198"/>
      <c r="G2198"/>
      <c r="H2198"/>
      <c r="I2198"/>
      <c r="J2198"/>
      <c r="K2198"/>
    </row>
    <row r="2199" spans="1:11" ht="15" x14ac:dyDescent="0.25">
      <c r="A2199"/>
      <c r="B2199"/>
      <c r="C2199"/>
      <c r="D2199"/>
      <c r="E2199"/>
      <c r="F2199"/>
      <c r="G2199"/>
      <c r="H2199"/>
      <c r="I2199"/>
      <c r="J2199"/>
      <c r="K2199"/>
    </row>
    <row r="2200" spans="1:11" ht="15" x14ac:dyDescent="0.25">
      <c r="A2200"/>
      <c r="B2200"/>
      <c r="C2200"/>
      <c r="D2200"/>
      <c r="E2200"/>
      <c r="F2200"/>
      <c r="G2200"/>
      <c r="H2200"/>
      <c r="I2200"/>
      <c r="J2200"/>
      <c r="K2200"/>
    </row>
    <row r="2201" spans="1:11" ht="15" x14ac:dyDescent="0.25">
      <c r="A2201"/>
      <c r="B2201"/>
      <c r="C2201"/>
      <c r="D2201"/>
      <c r="E2201"/>
      <c r="F2201"/>
      <c r="G2201"/>
      <c r="H2201"/>
      <c r="I2201"/>
      <c r="J2201"/>
      <c r="K2201"/>
    </row>
    <row r="2202" spans="1:11" ht="15" x14ac:dyDescent="0.25">
      <c r="A2202"/>
      <c r="B2202"/>
      <c r="C2202"/>
      <c r="D2202"/>
      <c r="E2202"/>
      <c r="F2202"/>
      <c r="G2202"/>
      <c r="H2202"/>
      <c r="I2202"/>
      <c r="J2202"/>
      <c r="K2202"/>
    </row>
    <row r="2203" spans="1:11" ht="15" x14ac:dyDescent="0.25">
      <c r="A2203"/>
      <c r="B2203"/>
      <c r="C2203"/>
      <c r="D2203"/>
      <c r="E2203"/>
      <c r="F2203"/>
      <c r="G2203"/>
      <c r="H2203"/>
      <c r="I2203"/>
      <c r="J2203"/>
      <c r="K2203"/>
    </row>
    <row r="2204" spans="1:11" ht="15" x14ac:dyDescent="0.25">
      <c r="A2204"/>
      <c r="B2204"/>
      <c r="C2204"/>
      <c r="D2204"/>
      <c r="E2204"/>
      <c r="F2204"/>
      <c r="G2204"/>
      <c r="H2204"/>
      <c r="I2204"/>
      <c r="J2204"/>
      <c r="K2204"/>
    </row>
    <row r="2205" spans="1:11" ht="15" x14ac:dyDescent="0.25">
      <c r="A2205"/>
      <c r="B2205"/>
      <c r="C2205"/>
      <c r="D2205"/>
      <c r="E2205"/>
      <c r="F2205"/>
      <c r="G2205"/>
      <c r="H2205"/>
      <c r="I2205"/>
      <c r="J2205"/>
      <c r="K2205"/>
    </row>
    <row r="2206" spans="1:11" ht="15" x14ac:dyDescent="0.25">
      <c r="A2206"/>
      <c r="B2206"/>
      <c r="C2206"/>
      <c r="D2206"/>
      <c r="E2206"/>
      <c r="F2206"/>
      <c r="G2206"/>
      <c r="H2206"/>
      <c r="I2206"/>
      <c r="J2206"/>
      <c r="K2206"/>
    </row>
    <row r="2207" spans="1:11" ht="15" x14ac:dyDescent="0.25">
      <c r="A2207"/>
      <c r="B2207"/>
      <c r="C2207"/>
      <c r="D2207"/>
      <c r="E2207"/>
      <c r="F2207"/>
      <c r="G2207"/>
      <c r="H2207"/>
      <c r="I2207"/>
      <c r="J2207"/>
      <c r="K2207"/>
    </row>
    <row r="2208" spans="1:11" ht="15" x14ac:dyDescent="0.25">
      <c r="A2208"/>
      <c r="B2208"/>
      <c r="C2208"/>
      <c r="D2208"/>
      <c r="E2208"/>
      <c r="F2208"/>
      <c r="G2208"/>
      <c r="H2208"/>
      <c r="I2208"/>
      <c r="J2208"/>
      <c r="K2208"/>
    </row>
    <row r="2209" spans="1:11" ht="15" x14ac:dyDescent="0.25">
      <c r="A2209"/>
      <c r="B2209"/>
      <c r="C2209"/>
      <c r="D2209"/>
      <c r="E2209"/>
      <c r="F2209"/>
      <c r="G2209"/>
      <c r="H2209"/>
      <c r="I2209"/>
      <c r="J2209"/>
      <c r="K2209"/>
    </row>
    <row r="2210" spans="1:11" ht="15" x14ac:dyDescent="0.25">
      <c r="A2210"/>
      <c r="B2210"/>
      <c r="C2210"/>
      <c r="D2210"/>
      <c r="E2210"/>
      <c r="F2210"/>
      <c r="G2210"/>
      <c r="H2210"/>
      <c r="I2210"/>
      <c r="J2210"/>
      <c r="K2210"/>
    </row>
    <row r="2211" spans="1:11" ht="15" x14ac:dyDescent="0.25">
      <c r="A2211"/>
      <c r="B2211"/>
      <c r="C2211"/>
      <c r="D2211"/>
      <c r="E2211"/>
      <c r="F2211"/>
      <c r="G2211"/>
      <c r="H2211"/>
      <c r="I2211"/>
      <c r="J2211"/>
      <c r="K2211"/>
    </row>
    <row r="2212" spans="1:11" ht="15" x14ac:dyDescent="0.25">
      <c r="A2212"/>
      <c r="B2212"/>
      <c r="C2212"/>
      <c r="D2212"/>
      <c r="E2212"/>
      <c r="F2212"/>
      <c r="G2212"/>
      <c r="H2212"/>
      <c r="I2212"/>
      <c r="J2212"/>
      <c r="K2212"/>
    </row>
    <row r="2213" spans="1:11" ht="15" x14ac:dyDescent="0.25">
      <c r="A2213"/>
      <c r="B2213"/>
      <c r="C2213"/>
      <c r="D2213"/>
      <c r="E2213"/>
      <c r="F2213"/>
      <c r="G2213"/>
      <c r="H2213"/>
      <c r="I2213"/>
      <c r="J2213"/>
      <c r="K2213"/>
    </row>
    <row r="2214" spans="1:11" ht="15" x14ac:dyDescent="0.25">
      <c r="A2214"/>
      <c r="B2214"/>
      <c r="C2214"/>
      <c r="D2214"/>
      <c r="E2214"/>
      <c r="F2214"/>
      <c r="G2214"/>
      <c r="H2214"/>
      <c r="I2214"/>
      <c r="J2214"/>
      <c r="K2214"/>
    </row>
    <row r="2215" spans="1:11" ht="15" x14ac:dyDescent="0.25">
      <c r="A2215"/>
      <c r="B2215"/>
      <c r="C2215"/>
      <c r="D2215"/>
      <c r="E2215"/>
      <c r="F2215"/>
      <c r="G2215"/>
      <c r="H2215"/>
      <c r="I2215"/>
      <c r="J2215"/>
      <c r="K2215"/>
    </row>
    <row r="2216" spans="1:11" ht="15" x14ac:dyDescent="0.25">
      <c r="A2216"/>
      <c r="B2216"/>
      <c r="C2216"/>
      <c r="D2216"/>
      <c r="E2216"/>
      <c r="F2216"/>
      <c r="G2216"/>
      <c r="H2216"/>
      <c r="I2216"/>
      <c r="J2216"/>
      <c r="K2216"/>
    </row>
    <row r="2217" spans="1:11" ht="15" x14ac:dyDescent="0.25">
      <c r="A2217"/>
      <c r="B2217"/>
      <c r="C2217"/>
      <c r="D2217"/>
      <c r="E2217"/>
      <c r="F2217"/>
      <c r="G2217"/>
      <c r="H2217"/>
      <c r="I2217"/>
      <c r="J2217"/>
      <c r="K2217"/>
    </row>
    <row r="2218" spans="1:11" ht="15" x14ac:dyDescent="0.25">
      <c r="A2218"/>
      <c r="B2218"/>
      <c r="C2218"/>
      <c r="D2218"/>
      <c r="E2218"/>
      <c r="F2218"/>
      <c r="G2218"/>
      <c r="H2218"/>
      <c r="I2218"/>
      <c r="J2218"/>
      <c r="K2218"/>
    </row>
    <row r="2219" spans="1:11" ht="15" x14ac:dyDescent="0.25">
      <c r="A2219"/>
      <c r="B2219"/>
      <c r="C2219"/>
      <c r="D2219"/>
      <c r="E2219"/>
      <c r="F2219"/>
      <c r="G2219"/>
      <c r="H2219"/>
      <c r="I2219"/>
      <c r="J2219"/>
      <c r="K2219"/>
    </row>
    <row r="2220" spans="1:11" ht="15" x14ac:dyDescent="0.25">
      <c r="A2220"/>
      <c r="B2220"/>
      <c r="C2220"/>
      <c r="D2220"/>
      <c r="E2220"/>
      <c r="F2220"/>
      <c r="G2220"/>
      <c r="H2220"/>
      <c r="I2220"/>
      <c r="J2220"/>
      <c r="K2220"/>
    </row>
    <row r="2221" spans="1:11" ht="15" x14ac:dyDescent="0.25">
      <c r="A2221"/>
      <c r="B2221"/>
      <c r="C2221"/>
      <c r="D2221"/>
      <c r="E2221"/>
      <c r="F2221"/>
      <c r="G2221"/>
      <c r="H2221"/>
      <c r="I2221"/>
      <c r="J2221"/>
      <c r="K2221"/>
    </row>
    <row r="2222" spans="1:11" ht="15" x14ac:dyDescent="0.25">
      <c r="A2222"/>
      <c r="B2222"/>
      <c r="C2222"/>
      <c r="D2222"/>
      <c r="E2222"/>
      <c r="F2222"/>
      <c r="G2222"/>
      <c r="H2222"/>
      <c r="I2222"/>
      <c r="J2222"/>
      <c r="K2222"/>
    </row>
    <row r="2223" spans="1:11" ht="15" x14ac:dyDescent="0.25">
      <c r="A2223"/>
      <c r="B2223"/>
      <c r="C2223"/>
      <c r="D2223"/>
      <c r="E2223"/>
      <c r="F2223"/>
      <c r="G2223"/>
      <c r="H2223"/>
      <c r="I2223"/>
      <c r="J2223"/>
      <c r="K2223"/>
    </row>
    <row r="2224" spans="1:11" ht="15" x14ac:dyDescent="0.25">
      <c r="A2224"/>
      <c r="B2224"/>
      <c r="C2224"/>
      <c r="D2224"/>
      <c r="E2224"/>
      <c r="F2224"/>
      <c r="G2224"/>
      <c r="H2224"/>
      <c r="I2224"/>
      <c r="J2224"/>
      <c r="K2224"/>
    </row>
    <row r="2225" spans="1:11" ht="15" x14ac:dyDescent="0.25">
      <c r="A2225"/>
      <c r="B2225"/>
      <c r="C2225"/>
      <c r="D2225"/>
      <c r="E2225"/>
      <c r="F2225"/>
      <c r="G2225"/>
      <c r="H2225"/>
      <c r="I2225"/>
      <c r="J2225"/>
      <c r="K2225"/>
    </row>
    <row r="2226" spans="1:11" ht="15" x14ac:dyDescent="0.25">
      <c r="A2226"/>
      <c r="B2226"/>
      <c r="C2226"/>
      <c r="D2226"/>
      <c r="E2226"/>
      <c r="F2226"/>
      <c r="G2226"/>
      <c r="H2226"/>
      <c r="I2226"/>
      <c r="J2226"/>
      <c r="K2226"/>
    </row>
    <row r="2227" spans="1:11" ht="15" x14ac:dyDescent="0.25">
      <c r="A2227"/>
      <c r="B2227"/>
      <c r="C2227"/>
      <c r="D2227"/>
      <c r="E2227"/>
      <c r="F2227"/>
      <c r="G2227"/>
      <c r="H2227"/>
      <c r="I2227"/>
      <c r="J2227"/>
      <c r="K2227"/>
    </row>
    <row r="2228" spans="1:11" ht="15" x14ac:dyDescent="0.25">
      <c r="A2228"/>
      <c r="B2228"/>
      <c r="C2228"/>
      <c r="D2228"/>
      <c r="E2228"/>
      <c r="F2228"/>
      <c r="G2228"/>
      <c r="H2228"/>
      <c r="I2228"/>
      <c r="J2228"/>
      <c r="K2228"/>
    </row>
    <row r="2229" spans="1:11" ht="15" x14ac:dyDescent="0.25">
      <c r="A2229"/>
      <c r="B2229"/>
      <c r="C2229"/>
      <c r="D2229"/>
      <c r="E2229"/>
      <c r="F2229"/>
      <c r="G2229"/>
      <c r="H2229"/>
      <c r="I2229"/>
      <c r="J2229"/>
      <c r="K2229"/>
    </row>
    <row r="2230" spans="1:11" ht="15" x14ac:dyDescent="0.25">
      <c r="A2230"/>
      <c r="B2230"/>
      <c r="C2230"/>
      <c r="D2230"/>
      <c r="E2230"/>
      <c r="F2230"/>
      <c r="G2230"/>
      <c r="H2230"/>
      <c r="I2230"/>
      <c r="J2230"/>
      <c r="K2230"/>
    </row>
    <row r="2231" spans="1:11" ht="15" x14ac:dyDescent="0.25">
      <c r="A2231"/>
      <c r="B2231"/>
      <c r="C2231"/>
      <c r="D2231"/>
      <c r="E2231"/>
      <c r="F2231"/>
      <c r="G2231"/>
      <c r="H2231"/>
      <c r="I2231"/>
      <c r="J2231"/>
      <c r="K2231"/>
    </row>
    <row r="2232" spans="1:11" ht="15" x14ac:dyDescent="0.25">
      <c r="A2232"/>
      <c r="B2232"/>
      <c r="C2232"/>
      <c r="D2232"/>
      <c r="E2232"/>
      <c r="F2232"/>
      <c r="G2232"/>
      <c r="H2232"/>
      <c r="I2232"/>
      <c r="J2232"/>
      <c r="K2232"/>
    </row>
    <row r="2233" spans="1:11" ht="15" x14ac:dyDescent="0.25">
      <c r="A2233"/>
      <c r="B2233"/>
      <c r="C2233"/>
      <c r="D2233"/>
      <c r="E2233"/>
      <c r="F2233"/>
      <c r="G2233"/>
      <c r="H2233"/>
      <c r="I2233"/>
      <c r="J2233"/>
      <c r="K2233"/>
    </row>
    <row r="2234" spans="1:11" ht="15" x14ac:dyDescent="0.25">
      <c r="A2234"/>
      <c r="B2234"/>
      <c r="C2234"/>
      <c r="D2234"/>
      <c r="E2234"/>
      <c r="F2234"/>
      <c r="G2234"/>
      <c r="H2234"/>
      <c r="I2234"/>
      <c r="J2234"/>
      <c r="K2234"/>
    </row>
    <row r="2235" spans="1:11" ht="15" x14ac:dyDescent="0.25">
      <c r="A2235"/>
      <c r="B2235"/>
      <c r="C2235"/>
      <c r="D2235"/>
      <c r="E2235"/>
      <c r="F2235"/>
      <c r="G2235"/>
      <c r="H2235"/>
      <c r="I2235"/>
      <c r="J2235"/>
      <c r="K2235"/>
    </row>
    <row r="2236" spans="1:11" ht="15" x14ac:dyDescent="0.25">
      <c r="A2236"/>
      <c r="B2236"/>
      <c r="C2236"/>
      <c r="D2236"/>
      <c r="E2236"/>
      <c r="F2236"/>
      <c r="G2236"/>
      <c r="H2236"/>
      <c r="I2236"/>
      <c r="J2236"/>
      <c r="K2236"/>
    </row>
    <row r="2237" spans="1:11" ht="15" x14ac:dyDescent="0.25">
      <c r="A2237"/>
      <c r="B2237"/>
      <c r="C2237"/>
      <c r="D2237"/>
      <c r="E2237"/>
      <c r="F2237"/>
      <c r="G2237"/>
      <c r="H2237"/>
      <c r="I2237"/>
      <c r="J2237"/>
      <c r="K2237"/>
    </row>
    <row r="2238" spans="1:11" ht="15" x14ac:dyDescent="0.25">
      <c r="A2238"/>
      <c r="B2238"/>
      <c r="C2238"/>
      <c r="D2238"/>
      <c r="E2238"/>
      <c r="F2238"/>
      <c r="G2238"/>
      <c r="H2238"/>
      <c r="I2238"/>
      <c r="J2238"/>
      <c r="K2238"/>
    </row>
    <row r="2239" spans="1:11" ht="15" x14ac:dyDescent="0.25">
      <c r="A2239"/>
      <c r="B2239"/>
      <c r="C2239"/>
      <c r="D2239"/>
      <c r="E2239"/>
      <c r="F2239"/>
      <c r="G2239"/>
      <c r="H2239"/>
      <c r="I2239"/>
      <c r="J2239"/>
      <c r="K2239"/>
    </row>
    <row r="2240" spans="1:11" ht="15" x14ac:dyDescent="0.25">
      <c r="A2240"/>
      <c r="B2240"/>
      <c r="C2240"/>
      <c r="D2240"/>
      <c r="E2240"/>
      <c r="F2240"/>
      <c r="G2240"/>
      <c r="H2240"/>
      <c r="I2240"/>
      <c r="J2240"/>
      <c r="K2240"/>
    </row>
    <row r="2241" spans="1:11" ht="15" x14ac:dyDescent="0.25">
      <c r="A2241"/>
      <c r="B2241"/>
      <c r="C2241"/>
      <c r="D2241"/>
      <c r="E2241"/>
      <c r="F2241"/>
      <c r="G2241"/>
      <c r="H2241"/>
      <c r="I2241"/>
      <c r="J2241"/>
      <c r="K2241"/>
    </row>
    <row r="2242" spans="1:11" ht="15" x14ac:dyDescent="0.25">
      <c r="A2242"/>
      <c r="B2242"/>
      <c r="C2242"/>
      <c r="D2242"/>
      <c r="E2242"/>
      <c r="F2242"/>
      <c r="G2242"/>
      <c r="H2242"/>
      <c r="I2242"/>
      <c r="J2242"/>
      <c r="K2242"/>
    </row>
    <row r="2243" spans="1:11" ht="15" x14ac:dyDescent="0.25">
      <c r="A2243"/>
      <c r="B2243"/>
      <c r="C2243"/>
      <c r="D2243"/>
      <c r="E2243"/>
      <c r="F2243"/>
      <c r="G2243"/>
      <c r="H2243"/>
      <c r="I2243"/>
      <c r="J2243"/>
      <c r="K2243"/>
    </row>
    <row r="2244" spans="1:11" ht="15" x14ac:dyDescent="0.25">
      <c r="A2244"/>
      <c r="B2244"/>
      <c r="C2244"/>
      <c r="D2244"/>
      <c r="E2244"/>
      <c r="F2244"/>
      <c r="G2244"/>
      <c r="H2244"/>
      <c r="I2244"/>
      <c r="J2244"/>
      <c r="K2244"/>
    </row>
    <row r="2245" spans="1:11" ht="15" x14ac:dyDescent="0.25">
      <c r="A2245"/>
      <c r="B2245"/>
      <c r="C2245"/>
      <c r="D2245"/>
      <c r="E2245"/>
      <c r="F2245"/>
      <c r="G2245"/>
      <c r="H2245"/>
      <c r="I2245"/>
      <c r="J2245"/>
      <c r="K2245"/>
    </row>
    <row r="2246" spans="1:11" ht="15" x14ac:dyDescent="0.25">
      <c r="A2246"/>
      <c r="B2246"/>
      <c r="C2246"/>
      <c r="D2246"/>
      <c r="E2246"/>
      <c r="F2246"/>
      <c r="G2246"/>
      <c r="H2246"/>
      <c r="I2246"/>
      <c r="J2246"/>
      <c r="K2246"/>
    </row>
    <row r="2247" spans="1:11" ht="15" x14ac:dyDescent="0.25">
      <c r="A2247"/>
      <c r="B2247"/>
      <c r="C2247"/>
      <c r="D2247"/>
      <c r="E2247"/>
      <c r="F2247"/>
      <c r="G2247"/>
      <c r="H2247"/>
      <c r="I2247"/>
      <c r="J2247"/>
      <c r="K2247"/>
    </row>
    <row r="2248" spans="1:11" ht="15" x14ac:dyDescent="0.25">
      <c r="A2248"/>
      <c r="B2248"/>
      <c r="C2248"/>
      <c r="D2248"/>
      <c r="E2248"/>
      <c r="F2248"/>
      <c r="G2248"/>
      <c r="H2248"/>
      <c r="I2248"/>
      <c r="J2248"/>
      <c r="K2248"/>
    </row>
    <row r="2249" spans="1:11" ht="15" x14ac:dyDescent="0.25">
      <c r="A2249"/>
      <c r="B2249"/>
      <c r="C2249"/>
      <c r="D2249"/>
      <c r="E2249"/>
      <c r="F2249"/>
      <c r="G2249"/>
      <c r="H2249"/>
      <c r="I2249"/>
      <c r="J2249"/>
      <c r="K2249"/>
    </row>
    <row r="2250" spans="1:11" ht="15" x14ac:dyDescent="0.25">
      <c r="A2250"/>
      <c r="B2250"/>
      <c r="C2250"/>
      <c r="D2250"/>
      <c r="E2250"/>
      <c r="F2250"/>
      <c r="G2250"/>
      <c r="H2250"/>
      <c r="I2250"/>
      <c r="J2250"/>
      <c r="K2250"/>
    </row>
    <row r="2251" spans="1:11" ht="15" x14ac:dyDescent="0.25">
      <c r="A2251"/>
      <c r="B2251"/>
      <c r="C2251"/>
      <c r="D2251"/>
      <c r="E2251"/>
      <c r="F2251"/>
      <c r="G2251"/>
      <c r="H2251"/>
      <c r="I2251"/>
      <c r="J2251"/>
      <c r="K2251"/>
    </row>
    <row r="2252" spans="1:11" ht="15" x14ac:dyDescent="0.25">
      <c r="A2252"/>
      <c r="B2252"/>
      <c r="C2252"/>
      <c r="D2252"/>
      <c r="E2252"/>
      <c r="F2252"/>
      <c r="G2252"/>
      <c r="H2252"/>
      <c r="I2252"/>
      <c r="J2252"/>
      <c r="K2252"/>
    </row>
    <row r="2253" spans="1:11" ht="15" x14ac:dyDescent="0.25">
      <c r="A2253"/>
      <c r="B2253"/>
      <c r="C2253"/>
      <c r="D2253"/>
      <c r="E2253"/>
      <c r="F2253"/>
      <c r="G2253"/>
      <c r="H2253"/>
      <c r="I2253"/>
      <c r="J2253"/>
      <c r="K2253"/>
    </row>
    <row r="2254" spans="1:11" ht="15" x14ac:dyDescent="0.25">
      <c r="A2254"/>
      <c r="B2254"/>
      <c r="C2254"/>
      <c r="D2254"/>
      <c r="E2254"/>
      <c r="F2254"/>
      <c r="G2254"/>
      <c r="H2254"/>
      <c r="I2254"/>
      <c r="J2254"/>
      <c r="K2254"/>
    </row>
    <row r="2255" spans="1:11" ht="15" x14ac:dyDescent="0.25">
      <c r="A2255"/>
      <c r="B2255"/>
      <c r="C2255"/>
      <c r="D2255"/>
      <c r="E2255"/>
      <c r="F2255"/>
      <c r="G2255"/>
      <c r="H2255"/>
      <c r="I2255"/>
      <c r="J2255"/>
      <c r="K2255"/>
    </row>
    <row r="2256" spans="1:11" ht="15" x14ac:dyDescent="0.25">
      <c r="A2256"/>
      <c r="B2256"/>
      <c r="C2256"/>
      <c r="D2256"/>
      <c r="E2256"/>
      <c r="F2256"/>
      <c r="G2256"/>
      <c r="H2256"/>
      <c r="I2256"/>
      <c r="J2256"/>
      <c r="K2256"/>
    </row>
    <row r="2257" spans="1:11" ht="15" x14ac:dyDescent="0.25">
      <c r="A2257"/>
      <c r="B2257"/>
      <c r="C2257"/>
      <c r="D2257"/>
      <c r="E2257"/>
      <c r="F2257"/>
      <c r="G2257"/>
      <c r="H2257"/>
      <c r="I2257"/>
      <c r="J2257"/>
      <c r="K2257"/>
    </row>
    <row r="2258" spans="1:11" ht="15" x14ac:dyDescent="0.25">
      <c r="A2258"/>
      <c r="B2258"/>
      <c r="C2258"/>
      <c r="D2258"/>
      <c r="E2258"/>
      <c r="F2258"/>
      <c r="G2258"/>
      <c r="H2258"/>
      <c r="I2258"/>
      <c r="J2258"/>
      <c r="K2258"/>
    </row>
    <row r="2259" spans="1:11" ht="15" x14ac:dyDescent="0.25">
      <c r="A2259"/>
      <c r="B2259"/>
      <c r="C2259"/>
      <c r="D2259"/>
      <c r="E2259"/>
      <c r="F2259"/>
      <c r="G2259"/>
      <c r="H2259"/>
      <c r="I2259"/>
      <c r="J2259"/>
      <c r="K2259"/>
    </row>
    <row r="2260" spans="1:11" ht="15" x14ac:dyDescent="0.25">
      <c r="A2260"/>
      <c r="B2260"/>
      <c r="C2260"/>
      <c r="D2260"/>
      <c r="E2260"/>
      <c r="F2260"/>
      <c r="G2260"/>
      <c r="H2260"/>
      <c r="I2260"/>
      <c r="J2260"/>
      <c r="K2260"/>
    </row>
    <row r="2261" spans="1:11" ht="15" x14ac:dyDescent="0.25">
      <c r="A2261"/>
      <c r="B2261"/>
      <c r="C2261"/>
      <c r="D2261"/>
      <c r="E2261"/>
      <c r="F2261"/>
      <c r="G2261"/>
      <c r="H2261"/>
      <c r="I2261"/>
      <c r="J2261"/>
      <c r="K2261"/>
    </row>
    <row r="2262" spans="1:11" ht="15" x14ac:dyDescent="0.25">
      <c r="A2262"/>
      <c r="B2262"/>
      <c r="C2262"/>
      <c r="D2262"/>
      <c r="E2262"/>
      <c r="F2262"/>
      <c r="G2262"/>
      <c r="H2262"/>
      <c r="I2262"/>
      <c r="J2262"/>
      <c r="K2262"/>
    </row>
    <row r="2263" spans="1:11" ht="15" x14ac:dyDescent="0.25">
      <c r="A2263"/>
      <c r="B2263"/>
      <c r="C2263"/>
      <c r="D2263"/>
      <c r="E2263"/>
      <c r="F2263"/>
      <c r="G2263"/>
      <c r="H2263"/>
      <c r="I2263"/>
      <c r="J2263"/>
      <c r="K2263"/>
    </row>
    <row r="2264" spans="1:11" ht="15" x14ac:dyDescent="0.25">
      <c r="A2264"/>
      <c r="B2264"/>
      <c r="C2264"/>
      <c r="D2264"/>
      <c r="E2264"/>
      <c r="F2264"/>
      <c r="G2264"/>
      <c r="H2264"/>
      <c r="I2264"/>
      <c r="J2264"/>
      <c r="K2264"/>
    </row>
    <row r="2265" spans="1:11" ht="15" x14ac:dyDescent="0.25">
      <c r="A2265"/>
      <c r="B2265"/>
      <c r="C2265"/>
      <c r="D2265"/>
      <c r="E2265"/>
      <c r="F2265"/>
      <c r="G2265"/>
      <c r="H2265"/>
      <c r="I2265"/>
      <c r="J2265"/>
      <c r="K2265"/>
    </row>
    <row r="2266" spans="1:11" ht="15" x14ac:dyDescent="0.25">
      <c r="A2266"/>
      <c r="B2266"/>
      <c r="C2266"/>
      <c r="D2266"/>
      <c r="E2266"/>
      <c r="F2266"/>
      <c r="G2266"/>
      <c r="H2266"/>
      <c r="I2266"/>
      <c r="J2266"/>
      <c r="K2266"/>
    </row>
    <row r="2267" spans="1:11" ht="15" x14ac:dyDescent="0.25">
      <c r="A2267"/>
      <c r="B2267"/>
      <c r="C2267"/>
      <c r="D2267"/>
      <c r="E2267"/>
      <c r="F2267"/>
      <c r="G2267"/>
      <c r="H2267"/>
      <c r="I2267"/>
      <c r="J2267"/>
      <c r="K2267"/>
    </row>
    <row r="2268" spans="1:11" ht="15" x14ac:dyDescent="0.25">
      <c r="A2268"/>
      <c r="B2268"/>
      <c r="C2268"/>
      <c r="D2268"/>
      <c r="E2268"/>
      <c r="F2268"/>
      <c r="G2268"/>
      <c r="H2268"/>
      <c r="I2268"/>
      <c r="J2268"/>
      <c r="K2268"/>
    </row>
    <row r="2269" spans="1:11" ht="15" x14ac:dyDescent="0.25">
      <c r="A2269"/>
      <c r="B2269"/>
      <c r="C2269"/>
      <c r="D2269"/>
      <c r="E2269"/>
      <c r="F2269"/>
      <c r="G2269"/>
      <c r="H2269"/>
      <c r="I2269"/>
      <c r="J2269"/>
      <c r="K2269"/>
    </row>
    <row r="2270" spans="1:11" ht="15" x14ac:dyDescent="0.25">
      <c r="A2270"/>
      <c r="B2270"/>
      <c r="C2270"/>
      <c r="D2270"/>
      <c r="E2270"/>
      <c r="F2270"/>
      <c r="G2270"/>
      <c r="H2270"/>
      <c r="I2270"/>
      <c r="J2270"/>
      <c r="K2270"/>
    </row>
    <row r="2271" spans="1:11" ht="15" x14ac:dyDescent="0.25">
      <c r="A2271"/>
      <c r="B2271"/>
      <c r="C2271"/>
      <c r="D2271"/>
      <c r="E2271"/>
      <c r="F2271"/>
      <c r="G2271"/>
      <c r="H2271"/>
      <c r="I2271"/>
      <c r="J2271"/>
      <c r="K2271"/>
    </row>
    <row r="2272" spans="1:11" ht="15" x14ac:dyDescent="0.25">
      <c r="A2272"/>
      <c r="B2272"/>
      <c r="C2272"/>
      <c r="D2272"/>
      <c r="E2272"/>
      <c r="F2272"/>
      <c r="G2272"/>
      <c r="H2272"/>
      <c r="I2272"/>
      <c r="J2272"/>
      <c r="K2272"/>
    </row>
    <row r="2273" spans="1:11" ht="15" x14ac:dyDescent="0.25">
      <c r="A2273"/>
      <c r="B2273"/>
      <c r="C2273"/>
      <c r="D2273"/>
      <c r="E2273"/>
      <c r="F2273"/>
      <c r="G2273"/>
      <c r="H2273"/>
      <c r="I2273"/>
      <c r="J2273"/>
      <c r="K2273"/>
    </row>
    <row r="2274" spans="1:11" ht="15" x14ac:dyDescent="0.25">
      <c r="A2274"/>
      <c r="B2274"/>
      <c r="C2274"/>
      <c r="D2274"/>
      <c r="E2274"/>
      <c r="F2274"/>
      <c r="G2274"/>
      <c r="H2274"/>
      <c r="I2274"/>
      <c r="J2274"/>
      <c r="K2274"/>
    </row>
    <row r="2275" spans="1:11" ht="15" x14ac:dyDescent="0.25">
      <c r="A2275"/>
      <c r="B2275"/>
      <c r="C2275"/>
      <c r="D2275"/>
      <c r="E2275"/>
      <c r="F2275"/>
      <c r="G2275"/>
      <c r="H2275"/>
      <c r="I2275"/>
      <c r="J2275"/>
      <c r="K2275"/>
    </row>
    <row r="2276" spans="1:11" ht="15" x14ac:dyDescent="0.25">
      <c r="A2276"/>
      <c r="B2276"/>
      <c r="C2276"/>
      <c r="D2276"/>
      <c r="E2276"/>
      <c r="F2276"/>
      <c r="G2276"/>
      <c r="H2276"/>
      <c r="I2276"/>
      <c r="J2276"/>
      <c r="K2276"/>
    </row>
    <row r="2277" spans="1:11" ht="15" x14ac:dyDescent="0.25">
      <c r="A2277"/>
      <c r="B2277"/>
      <c r="C2277"/>
      <c r="D2277"/>
      <c r="E2277"/>
      <c r="F2277"/>
      <c r="G2277"/>
      <c r="H2277"/>
      <c r="I2277"/>
      <c r="J2277"/>
      <c r="K2277"/>
    </row>
    <row r="2278" spans="1:11" ht="15" x14ac:dyDescent="0.25">
      <c r="A2278"/>
      <c r="B2278"/>
      <c r="C2278"/>
      <c r="D2278"/>
      <c r="E2278"/>
      <c r="F2278"/>
      <c r="G2278"/>
      <c r="H2278"/>
      <c r="I2278"/>
      <c r="J2278"/>
      <c r="K2278"/>
    </row>
    <row r="2279" spans="1:11" ht="15" x14ac:dyDescent="0.25">
      <c r="A2279"/>
      <c r="B2279"/>
      <c r="C2279"/>
      <c r="D2279"/>
      <c r="E2279"/>
      <c r="F2279"/>
      <c r="G2279"/>
      <c r="H2279"/>
      <c r="I2279"/>
      <c r="J2279"/>
      <c r="K2279"/>
    </row>
    <row r="2280" spans="1:11" ht="15" x14ac:dyDescent="0.25">
      <c r="A2280"/>
      <c r="B2280"/>
      <c r="C2280"/>
      <c r="D2280"/>
      <c r="E2280"/>
      <c r="F2280"/>
      <c r="G2280"/>
      <c r="H2280"/>
      <c r="I2280"/>
      <c r="J2280"/>
      <c r="K2280"/>
    </row>
    <row r="2281" spans="1:11" ht="15" x14ac:dyDescent="0.25">
      <c r="A2281"/>
      <c r="B2281"/>
      <c r="C2281"/>
      <c r="D2281"/>
      <c r="E2281"/>
      <c r="F2281"/>
      <c r="G2281"/>
      <c r="H2281"/>
      <c r="I2281"/>
      <c r="J2281"/>
      <c r="K2281"/>
    </row>
    <row r="2282" spans="1:11" ht="15" x14ac:dyDescent="0.25">
      <c r="A2282"/>
      <c r="B2282"/>
      <c r="C2282"/>
      <c r="D2282"/>
      <c r="E2282"/>
      <c r="F2282"/>
      <c r="G2282"/>
      <c r="H2282"/>
      <c r="I2282"/>
      <c r="J2282"/>
      <c r="K2282"/>
    </row>
    <row r="2283" spans="1:11" ht="15" x14ac:dyDescent="0.25">
      <c r="A2283"/>
      <c r="B2283"/>
      <c r="C2283"/>
      <c r="D2283"/>
      <c r="E2283"/>
      <c r="F2283"/>
      <c r="G2283"/>
      <c r="H2283"/>
      <c r="I2283"/>
      <c r="J2283"/>
      <c r="K2283"/>
    </row>
    <row r="2284" spans="1:11" ht="15" x14ac:dyDescent="0.25">
      <c r="A2284"/>
      <c r="B2284"/>
      <c r="C2284"/>
      <c r="D2284"/>
      <c r="E2284"/>
      <c r="F2284"/>
      <c r="G2284"/>
      <c r="H2284"/>
      <c r="I2284"/>
      <c r="J2284"/>
      <c r="K2284"/>
    </row>
    <row r="2285" spans="1:11" ht="15" x14ac:dyDescent="0.25">
      <c r="A2285"/>
      <c r="B2285"/>
      <c r="C2285"/>
      <c r="D2285"/>
      <c r="E2285"/>
      <c r="F2285"/>
      <c r="G2285"/>
      <c r="H2285"/>
      <c r="I2285"/>
      <c r="J2285"/>
      <c r="K2285"/>
    </row>
    <row r="2286" spans="1:11" ht="15" x14ac:dyDescent="0.25">
      <c r="A2286"/>
      <c r="B2286"/>
      <c r="C2286"/>
      <c r="D2286"/>
      <c r="E2286"/>
      <c r="F2286"/>
      <c r="G2286"/>
      <c r="H2286"/>
      <c r="I2286"/>
      <c r="J2286"/>
      <c r="K2286"/>
    </row>
    <row r="2287" spans="1:11" ht="15" x14ac:dyDescent="0.25">
      <c r="A2287"/>
      <c r="B2287"/>
      <c r="C2287"/>
      <c r="D2287"/>
      <c r="E2287"/>
      <c r="F2287"/>
      <c r="G2287"/>
      <c r="H2287"/>
      <c r="I2287"/>
      <c r="J2287"/>
      <c r="K2287"/>
    </row>
    <row r="2288" spans="1:11" ht="15" x14ac:dyDescent="0.25">
      <c r="A2288"/>
      <c r="B2288"/>
      <c r="C2288"/>
      <c r="D2288"/>
      <c r="E2288"/>
      <c r="F2288"/>
      <c r="G2288"/>
      <c r="H2288"/>
      <c r="I2288"/>
      <c r="J2288"/>
      <c r="K2288"/>
    </row>
    <row r="2289" spans="1:11" ht="15" x14ac:dyDescent="0.25">
      <c r="A2289"/>
      <c r="B2289"/>
      <c r="C2289"/>
      <c r="D2289"/>
      <c r="E2289"/>
      <c r="F2289"/>
      <c r="G2289"/>
      <c r="H2289"/>
      <c r="I2289"/>
      <c r="J2289"/>
      <c r="K2289"/>
    </row>
    <row r="2290" spans="1:11" ht="15" x14ac:dyDescent="0.25">
      <c r="A2290"/>
      <c r="B2290"/>
      <c r="C2290"/>
      <c r="D2290"/>
      <c r="E2290"/>
      <c r="F2290"/>
      <c r="G2290"/>
      <c r="H2290"/>
      <c r="I2290"/>
      <c r="J2290"/>
      <c r="K2290"/>
    </row>
    <row r="2291" spans="1:11" ht="15" x14ac:dyDescent="0.25">
      <c r="A2291"/>
      <c r="B2291"/>
      <c r="C2291"/>
      <c r="D2291"/>
      <c r="E2291"/>
      <c r="F2291"/>
      <c r="G2291"/>
      <c r="H2291"/>
      <c r="I2291"/>
      <c r="J2291"/>
      <c r="K2291"/>
    </row>
    <row r="2292" spans="1:11" ht="15" x14ac:dyDescent="0.25">
      <c r="A2292"/>
      <c r="B2292"/>
      <c r="C2292"/>
      <c r="D2292"/>
      <c r="E2292"/>
      <c r="F2292"/>
      <c r="G2292"/>
      <c r="H2292"/>
      <c r="I2292"/>
      <c r="J2292"/>
      <c r="K2292"/>
    </row>
    <row r="2293" spans="1:11" ht="15" x14ac:dyDescent="0.25">
      <c r="A2293"/>
      <c r="B2293"/>
      <c r="C2293"/>
      <c r="D2293"/>
      <c r="E2293"/>
      <c r="F2293"/>
      <c r="G2293"/>
      <c r="H2293"/>
      <c r="I2293"/>
      <c r="J2293"/>
      <c r="K2293"/>
    </row>
    <row r="2294" spans="1:11" ht="15" x14ac:dyDescent="0.25">
      <c r="A2294"/>
      <c r="B2294"/>
      <c r="C2294"/>
      <c r="D2294"/>
      <c r="E2294"/>
      <c r="F2294"/>
      <c r="G2294"/>
      <c r="H2294"/>
      <c r="I2294"/>
      <c r="J2294"/>
      <c r="K2294"/>
    </row>
    <row r="2295" spans="1:11" ht="15" x14ac:dyDescent="0.25">
      <c r="A2295"/>
      <c r="B2295"/>
      <c r="C2295"/>
      <c r="D2295"/>
      <c r="E2295"/>
      <c r="F2295"/>
      <c r="G2295"/>
      <c r="H2295"/>
      <c r="I2295"/>
      <c r="J2295"/>
      <c r="K2295"/>
    </row>
    <row r="2296" spans="1:11" ht="15" x14ac:dyDescent="0.25">
      <c r="A2296"/>
      <c r="B2296"/>
      <c r="C2296"/>
      <c r="D2296"/>
      <c r="E2296"/>
      <c r="F2296"/>
      <c r="G2296"/>
      <c r="H2296"/>
      <c r="I2296"/>
      <c r="J2296"/>
      <c r="K2296"/>
    </row>
    <row r="2297" spans="1:11" ht="15" x14ac:dyDescent="0.25">
      <c r="A2297"/>
      <c r="B2297"/>
      <c r="C2297"/>
      <c r="D2297"/>
      <c r="E2297"/>
      <c r="F2297"/>
      <c r="G2297"/>
      <c r="H2297"/>
      <c r="I2297"/>
      <c r="J2297"/>
      <c r="K2297"/>
    </row>
    <row r="2298" spans="1:11" ht="15" x14ac:dyDescent="0.25">
      <c r="A2298"/>
      <c r="B2298"/>
      <c r="C2298"/>
      <c r="D2298"/>
      <c r="E2298"/>
      <c r="F2298"/>
      <c r="G2298"/>
      <c r="H2298"/>
      <c r="I2298"/>
      <c r="J2298"/>
      <c r="K2298"/>
    </row>
    <row r="2299" spans="1:11" ht="15" x14ac:dyDescent="0.25">
      <c r="A2299"/>
      <c r="B2299"/>
      <c r="C2299"/>
      <c r="D2299"/>
      <c r="E2299"/>
      <c r="F2299"/>
      <c r="G2299"/>
      <c r="H2299"/>
      <c r="I2299"/>
      <c r="J2299"/>
      <c r="K2299"/>
    </row>
    <row r="2300" spans="1:11" ht="15" x14ac:dyDescent="0.25">
      <c r="A2300"/>
      <c r="B2300"/>
      <c r="C2300"/>
      <c r="D2300"/>
      <c r="E2300"/>
      <c r="F2300"/>
      <c r="G2300"/>
      <c r="H2300"/>
      <c r="I2300"/>
      <c r="J2300"/>
      <c r="K2300"/>
    </row>
    <row r="2301" spans="1:11" ht="15" x14ac:dyDescent="0.25">
      <c r="A2301"/>
      <c r="B2301"/>
      <c r="C2301"/>
      <c r="D2301"/>
      <c r="E2301"/>
      <c r="F2301"/>
      <c r="G2301"/>
      <c r="H2301"/>
      <c r="I2301"/>
      <c r="J2301"/>
      <c r="K2301"/>
    </row>
    <row r="2302" spans="1:11" ht="15" x14ac:dyDescent="0.25">
      <c r="A2302"/>
      <c r="B2302"/>
      <c r="C2302"/>
      <c r="D2302"/>
      <c r="E2302"/>
      <c r="F2302"/>
      <c r="G2302"/>
      <c r="H2302"/>
      <c r="I2302"/>
      <c r="J2302"/>
      <c r="K2302"/>
    </row>
    <row r="2303" spans="1:11" ht="15" x14ac:dyDescent="0.25">
      <c r="A2303"/>
      <c r="B2303"/>
      <c r="C2303"/>
      <c r="D2303"/>
      <c r="E2303"/>
      <c r="F2303"/>
      <c r="G2303"/>
      <c r="H2303"/>
      <c r="I2303"/>
      <c r="J2303"/>
      <c r="K2303"/>
    </row>
    <row r="2304" spans="1:11" ht="15" x14ac:dyDescent="0.25">
      <c r="A2304"/>
      <c r="B2304"/>
      <c r="C2304"/>
      <c r="D2304"/>
      <c r="E2304"/>
      <c r="F2304"/>
      <c r="G2304"/>
      <c r="H2304"/>
      <c r="I2304"/>
      <c r="J2304"/>
      <c r="K2304"/>
    </row>
    <row r="2305" spans="1:11" ht="15" x14ac:dyDescent="0.25">
      <c r="A2305"/>
      <c r="B2305"/>
      <c r="C2305"/>
      <c r="D2305"/>
      <c r="E2305"/>
      <c r="F2305"/>
      <c r="G2305"/>
      <c r="H2305"/>
      <c r="I2305"/>
      <c r="J2305"/>
      <c r="K2305"/>
    </row>
    <row r="2306" spans="1:11" ht="15" x14ac:dyDescent="0.25">
      <c r="A2306"/>
      <c r="B2306"/>
      <c r="C2306"/>
      <c r="D2306"/>
      <c r="E2306"/>
      <c r="F2306"/>
      <c r="G2306"/>
      <c r="H2306"/>
      <c r="I2306"/>
      <c r="J2306"/>
      <c r="K2306"/>
    </row>
    <row r="2307" spans="1:11" ht="15" x14ac:dyDescent="0.25">
      <c r="A2307"/>
      <c r="B2307"/>
      <c r="C2307"/>
      <c r="D2307"/>
      <c r="E2307"/>
      <c r="F2307"/>
      <c r="G2307"/>
      <c r="H2307"/>
      <c r="I2307"/>
      <c r="J2307"/>
      <c r="K2307"/>
    </row>
    <row r="2308" spans="1:11" ht="15" x14ac:dyDescent="0.25">
      <c r="A2308"/>
      <c r="B2308"/>
      <c r="C2308"/>
      <c r="D2308"/>
      <c r="E2308"/>
      <c r="F2308"/>
      <c r="G2308"/>
      <c r="H2308"/>
      <c r="I2308"/>
      <c r="J2308"/>
      <c r="K2308"/>
    </row>
    <row r="2309" spans="1:11" ht="15" x14ac:dyDescent="0.25">
      <c r="A2309"/>
      <c r="B2309"/>
      <c r="C2309"/>
      <c r="D2309"/>
      <c r="E2309"/>
      <c r="F2309"/>
      <c r="G2309"/>
      <c r="H2309"/>
      <c r="I2309"/>
      <c r="J2309"/>
      <c r="K2309"/>
    </row>
    <row r="2310" spans="1:11" ht="15" x14ac:dyDescent="0.25">
      <c r="A2310"/>
      <c r="B2310"/>
      <c r="C2310"/>
      <c r="D2310"/>
      <c r="E2310"/>
      <c r="F2310"/>
      <c r="G2310"/>
      <c r="H2310"/>
      <c r="I2310"/>
      <c r="J2310"/>
      <c r="K2310"/>
    </row>
    <row r="2311" spans="1:11" ht="15" x14ac:dyDescent="0.25">
      <c r="A2311"/>
      <c r="B2311"/>
      <c r="C2311"/>
      <c r="D2311"/>
      <c r="E2311"/>
      <c r="F2311"/>
      <c r="G2311"/>
      <c r="H2311"/>
      <c r="I2311"/>
      <c r="J2311"/>
      <c r="K2311"/>
    </row>
    <row r="2312" spans="1:11" ht="15" x14ac:dyDescent="0.25">
      <c r="A2312"/>
      <c r="B2312"/>
      <c r="C2312"/>
      <c r="D2312"/>
      <c r="E2312"/>
      <c r="F2312"/>
      <c r="G2312"/>
      <c r="H2312"/>
      <c r="I2312"/>
      <c r="J2312"/>
      <c r="K2312"/>
    </row>
    <row r="2313" spans="1:11" ht="15" x14ac:dyDescent="0.25">
      <c r="A2313"/>
      <c r="B2313"/>
      <c r="C2313"/>
      <c r="D2313"/>
      <c r="E2313"/>
      <c r="F2313"/>
      <c r="G2313"/>
      <c r="H2313"/>
      <c r="I2313"/>
      <c r="J2313"/>
      <c r="K2313"/>
    </row>
    <row r="2314" spans="1:11" ht="15" x14ac:dyDescent="0.25">
      <c r="A2314"/>
      <c r="B2314"/>
      <c r="C2314"/>
      <c r="D2314"/>
      <c r="E2314"/>
      <c r="F2314"/>
      <c r="G2314"/>
      <c r="H2314"/>
      <c r="I2314"/>
      <c r="J2314"/>
      <c r="K2314"/>
    </row>
    <row r="2315" spans="1:11" ht="15" x14ac:dyDescent="0.25">
      <c r="A2315"/>
      <c r="B2315"/>
      <c r="C2315"/>
      <c r="D2315"/>
      <c r="E2315"/>
      <c r="F2315"/>
      <c r="G2315"/>
      <c r="H2315"/>
      <c r="I2315"/>
      <c r="J2315"/>
      <c r="K2315"/>
    </row>
    <row r="2316" spans="1:11" ht="15" x14ac:dyDescent="0.25">
      <c r="A2316"/>
      <c r="B2316"/>
      <c r="C2316"/>
      <c r="D2316"/>
      <c r="E2316"/>
      <c r="F2316"/>
      <c r="G2316"/>
      <c r="H2316"/>
      <c r="I2316"/>
      <c r="J2316"/>
      <c r="K2316"/>
    </row>
    <row r="2317" spans="1:11" ht="15" x14ac:dyDescent="0.25">
      <c r="A2317"/>
      <c r="B2317"/>
      <c r="C2317"/>
      <c r="D2317"/>
      <c r="E2317"/>
      <c r="F2317"/>
      <c r="G2317"/>
      <c r="H2317"/>
      <c r="I2317"/>
      <c r="J2317"/>
      <c r="K2317"/>
    </row>
    <row r="2318" spans="1:11" ht="15" x14ac:dyDescent="0.25">
      <c r="A2318"/>
      <c r="B2318"/>
      <c r="C2318"/>
      <c r="D2318"/>
      <c r="E2318"/>
      <c r="F2318"/>
      <c r="G2318"/>
      <c r="H2318"/>
      <c r="I2318"/>
      <c r="J2318"/>
      <c r="K2318"/>
    </row>
    <row r="2319" spans="1:11" ht="15" x14ac:dyDescent="0.25">
      <c r="A2319"/>
      <c r="B2319"/>
      <c r="C2319"/>
      <c r="D2319"/>
      <c r="E2319"/>
      <c r="F2319"/>
      <c r="G2319"/>
      <c r="H2319"/>
      <c r="I2319"/>
      <c r="J2319"/>
      <c r="K2319"/>
    </row>
    <row r="2320" spans="1:11" ht="15" x14ac:dyDescent="0.25">
      <c r="A2320"/>
      <c r="B2320"/>
      <c r="C2320"/>
      <c r="D2320"/>
      <c r="E2320"/>
      <c r="F2320"/>
      <c r="G2320"/>
      <c r="H2320"/>
      <c r="I2320"/>
      <c r="J2320"/>
      <c r="K2320"/>
    </row>
    <row r="2321" spans="1:11" ht="15" x14ac:dyDescent="0.25">
      <c r="A2321"/>
      <c r="B2321"/>
      <c r="C2321"/>
      <c r="D2321"/>
      <c r="E2321"/>
      <c r="F2321"/>
      <c r="G2321"/>
      <c r="H2321"/>
      <c r="I2321"/>
      <c r="J2321"/>
      <c r="K2321"/>
    </row>
    <row r="2322" spans="1:11" ht="15" x14ac:dyDescent="0.25">
      <c r="A2322"/>
      <c r="B2322"/>
      <c r="C2322"/>
      <c r="D2322"/>
      <c r="E2322"/>
      <c r="F2322"/>
      <c r="G2322"/>
      <c r="H2322"/>
      <c r="I2322"/>
      <c r="J2322"/>
      <c r="K2322"/>
    </row>
    <row r="2323" spans="1:11" ht="15" x14ac:dyDescent="0.25">
      <c r="A2323"/>
      <c r="B2323"/>
      <c r="C2323"/>
      <c r="D2323"/>
      <c r="E2323"/>
      <c r="F2323"/>
      <c r="G2323"/>
      <c r="H2323"/>
      <c r="I2323"/>
      <c r="J2323"/>
      <c r="K2323"/>
    </row>
    <row r="2324" spans="1:11" ht="15" x14ac:dyDescent="0.25">
      <c r="A2324"/>
      <c r="B2324"/>
      <c r="C2324"/>
      <c r="D2324"/>
      <c r="E2324"/>
      <c r="F2324"/>
      <c r="G2324"/>
      <c r="H2324"/>
      <c r="I2324"/>
      <c r="J2324"/>
      <c r="K2324"/>
    </row>
    <row r="2325" spans="1:11" ht="15" x14ac:dyDescent="0.25">
      <c r="A2325"/>
      <c r="B2325"/>
      <c r="C2325"/>
      <c r="D2325"/>
      <c r="E2325"/>
      <c r="F2325"/>
      <c r="G2325"/>
      <c r="H2325"/>
      <c r="I2325"/>
      <c r="J2325"/>
      <c r="K2325"/>
    </row>
    <row r="2326" spans="1:11" ht="15" x14ac:dyDescent="0.25">
      <c r="A2326"/>
      <c r="B2326"/>
      <c r="C2326"/>
      <c r="D2326"/>
      <c r="E2326"/>
      <c r="F2326"/>
      <c r="G2326"/>
      <c r="H2326"/>
      <c r="I2326"/>
      <c r="J2326"/>
      <c r="K2326"/>
    </row>
    <row r="2327" spans="1:11" ht="15" x14ac:dyDescent="0.25">
      <c r="A2327"/>
      <c r="B2327"/>
      <c r="C2327"/>
      <c r="D2327"/>
      <c r="E2327"/>
      <c r="F2327"/>
      <c r="G2327"/>
      <c r="H2327"/>
      <c r="I2327"/>
      <c r="J2327"/>
      <c r="K2327"/>
    </row>
    <row r="2328" spans="1:11" ht="15" x14ac:dyDescent="0.25">
      <c r="A2328"/>
      <c r="B2328"/>
      <c r="C2328"/>
      <c r="D2328"/>
      <c r="E2328"/>
      <c r="F2328"/>
      <c r="G2328"/>
      <c r="H2328"/>
      <c r="I2328"/>
      <c r="J2328"/>
      <c r="K2328"/>
    </row>
    <row r="2329" spans="1:11" ht="15" x14ac:dyDescent="0.25">
      <c r="A2329"/>
      <c r="B2329"/>
      <c r="C2329"/>
      <c r="D2329"/>
      <c r="E2329"/>
      <c r="F2329"/>
      <c r="G2329"/>
      <c r="H2329"/>
      <c r="I2329"/>
      <c r="J2329"/>
      <c r="K2329"/>
    </row>
    <row r="2330" spans="1:11" ht="15" x14ac:dyDescent="0.25">
      <c r="A2330"/>
      <c r="B2330"/>
      <c r="C2330"/>
      <c r="D2330"/>
      <c r="E2330"/>
      <c r="F2330"/>
      <c r="G2330"/>
      <c r="H2330"/>
      <c r="I2330"/>
      <c r="J2330"/>
      <c r="K2330"/>
    </row>
    <row r="2331" spans="1:11" ht="15" x14ac:dyDescent="0.25">
      <c r="A2331"/>
      <c r="B2331"/>
      <c r="C2331"/>
      <c r="D2331"/>
      <c r="E2331"/>
      <c r="F2331"/>
      <c r="G2331"/>
      <c r="H2331"/>
      <c r="I2331"/>
      <c r="J2331"/>
      <c r="K2331"/>
    </row>
    <row r="2332" spans="1:11" ht="15" x14ac:dyDescent="0.25">
      <c r="A2332"/>
      <c r="B2332"/>
      <c r="C2332"/>
      <c r="D2332"/>
      <c r="E2332"/>
      <c r="F2332"/>
      <c r="G2332"/>
      <c r="H2332"/>
      <c r="I2332"/>
      <c r="J2332"/>
      <c r="K2332"/>
    </row>
    <row r="2333" spans="1:11" ht="15" x14ac:dyDescent="0.25">
      <c r="A2333"/>
      <c r="B2333"/>
      <c r="C2333"/>
      <c r="D2333"/>
      <c r="E2333"/>
      <c r="F2333"/>
      <c r="G2333"/>
      <c r="H2333"/>
      <c r="I2333"/>
      <c r="J2333"/>
      <c r="K2333"/>
    </row>
    <row r="2334" spans="1:11" ht="15" x14ac:dyDescent="0.25">
      <c r="A2334"/>
      <c r="B2334"/>
      <c r="C2334"/>
      <c r="D2334"/>
      <c r="E2334"/>
      <c r="F2334"/>
      <c r="G2334"/>
      <c r="H2334"/>
      <c r="I2334"/>
      <c r="J2334"/>
      <c r="K2334"/>
    </row>
    <row r="2335" spans="1:11" ht="15" x14ac:dyDescent="0.25">
      <c r="A2335"/>
      <c r="B2335"/>
      <c r="C2335"/>
      <c r="D2335"/>
      <c r="E2335"/>
      <c r="F2335"/>
      <c r="G2335"/>
      <c r="H2335"/>
      <c r="I2335"/>
      <c r="J2335"/>
      <c r="K2335"/>
    </row>
    <row r="2336" spans="1:11" ht="15" x14ac:dyDescent="0.25">
      <c r="A2336"/>
      <c r="B2336"/>
      <c r="C2336"/>
      <c r="D2336"/>
      <c r="E2336"/>
      <c r="F2336"/>
      <c r="G2336"/>
      <c r="H2336"/>
      <c r="I2336"/>
      <c r="J2336"/>
      <c r="K2336"/>
    </row>
    <row r="2337" spans="1:11" ht="15" x14ac:dyDescent="0.25">
      <c r="A2337"/>
      <c r="B2337"/>
      <c r="C2337"/>
      <c r="D2337"/>
      <c r="E2337"/>
      <c r="F2337"/>
      <c r="G2337"/>
      <c r="H2337"/>
      <c r="I2337"/>
      <c r="J2337"/>
      <c r="K2337"/>
    </row>
    <row r="2338" spans="1:11" ht="15" x14ac:dyDescent="0.25">
      <c r="A2338"/>
      <c r="B2338"/>
      <c r="C2338"/>
      <c r="D2338"/>
      <c r="E2338"/>
      <c r="F2338"/>
      <c r="G2338"/>
      <c r="H2338"/>
      <c r="I2338"/>
      <c r="J2338"/>
      <c r="K2338"/>
    </row>
    <row r="2339" spans="1:11" ht="15" x14ac:dyDescent="0.25">
      <c r="A2339"/>
      <c r="B2339"/>
      <c r="C2339"/>
      <c r="D2339"/>
      <c r="E2339"/>
      <c r="F2339"/>
      <c r="G2339"/>
      <c r="H2339"/>
      <c r="I2339"/>
      <c r="J2339"/>
      <c r="K2339"/>
    </row>
    <row r="2340" spans="1:11" ht="15" x14ac:dyDescent="0.25">
      <c r="A2340"/>
      <c r="B2340"/>
      <c r="C2340"/>
      <c r="D2340"/>
      <c r="E2340"/>
      <c r="F2340"/>
      <c r="G2340"/>
      <c r="H2340"/>
      <c r="I2340"/>
      <c r="J2340"/>
      <c r="K2340"/>
    </row>
    <row r="2341" spans="1:11" ht="15" x14ac:dyDescent="0.25">
      <c r="A2341"/>
      <c r="B2341"/>
      <c r="C2341"/>
      <c r="D2341"/>
      <c r="E2341"/>
      <c r="F2341"/>
      <c r="G2341"/>
      <c r="H2341"/>
      <c r="I2341"/>
      <c r="J2341"/>
      <c r="K2341"/>
    </row>
    <row r="2342" spans="1:11" ht="15" x14ac:dyDescent="0.25">
      <c r="A2342"/>
      <c r="B2342"/>
      <c r="C2342"/>
      <c r="D2342"/>
      <c r="E2342"/>
      <c r="F2342"/>
      <c r="G2342"/>
      <c r="H2342"/>
      <c r="I2342"/>
      <c r="J2342"/>
      <c r="K2342"/>
    </row>
    <row r="2343" spans="1:11" ht="15" x14ac:dyDescent="0.25">
      <c r="A2343"/>
      <c r="B2343"/>
      <c r="C2343"/>
      <c r="D2343"/>
      <c r="E2343"/>
      <c r="F2343"/>
      <c r="G2343"/>
      <c r="H2343"/>
      <c r="I2343"/>
      <c r="J2343"/>
      <c r="K2343"/>
    </row>
    <row r="2344" spans="1:11" ht="15" x14ac:dyDescent="0.25">
      <c r="A2344"/>
      <c r="B2344"/>
      <c r="C2344"/>
      <c r="D2344"/>
      <c r="E2344"/>
      <c r="F2344"/>
      <c r="G2344"/>
      <c r="H2344"/>
      <c r="I2344"/>
      <c r="J2344"/>
      <c r="K2344"/>
    </row>
    <row r="2345" spans="1:11" ht="15" x14ac:dyDescent="0.25">
      <c r="A2345"/>
      <c r="B2345"/>
      <c r="C2345"/>
      <c r="D2345"/>
      <c r="E2345"/>
      <c r="F2345"/>
      <c r="G2345"/>
      <c r="H2345"/>
      <c r="I2345"/>
      <c r="J2345"/>
      <c r="K2345"/>
    </row>
    <row r="2346" spans="1:11" ht="15" x14ac:dyDescent="0.25">
      <c r="A2346"/>
      <c r="B2346"/>
      <c r="C2346"/>
      <c r="D2346"/>
      <c r="E2346"/>
      <c r="F2346"/>
      <c r="G2346"/>
      <c r="H2346"/>
      <c r="I2346"/>
      <c r="J2346"/>
      <c r="K2346"/>
    </row>
    <row r="2347" spans="1:11" ht="15" x14ac:dyDescent="0.25">
      <c r="A2347"/>
      <c r="B2347"/>
      <c r="C2347"/>
      <c r="D2347"/>
      <c r="E2347"/>
      <c r="F2347"/>
      <c r="G2347"/>
      <c r="H2347"/>
      <c r="I2347"/>
      <c r="J2347"/>
      <c r="K2347"/>
    </row>
    <row r="2348" spans="1:11" ht="15" x14ac:dyDescent="0.25">
      <c r="A2348"/>
      <c r="B2348"/>
      <c r="C2348"/>
      <c r="D2348"/>
      <c r="E2348"/>
      <c r="F2348"/>
      <c r="G2348"/>
      <c r="H2348"/>
      <c r="I2348"/>
      <c r="J2348"/>
      <c r="K2348"/>
    </row>
    <row r="2349" spans="1:11" ht="15" x14ac:dyDescent="0.25">
      <c r="A2349"/>
      <c r="B2349"/>
      <c r="C2349"/>
      <c r="D2349"/>
      <c r="E2349"/>
      <c r="F2349"/>
      <c r="G2349"/>
      <c r="H2349"/>
      <c r="I2349"/>
      <c r="J2349"/>
      <c r="K2349"/>
    </row>
    <row r="2350" spans="1:11" ht="15" x14ac:dyDescent="0.25">
      <c r="A2350"/>
      <c r="B2350"/>
      <c r="C2350"/>
      <c r="D2350"/>
      <c r="E2350"/>
      <c r="F2350"/>
      <c r="G2350"/>
      <c r="H2350"/>
      <c r="I2350"/>
      <c r="J2350"/>
      <c r="K2350"/>
    </row>
    <row r="2351" spans="1:11" ht="15" x14ac:dyDescent="0.25">
      <c r="A2351"/>
      <c r="B2351"/>
      <c r="C2351"/>
      <c r="D2351"/>
      <c r="E2351"/>
      <c r="F2351"/>
      <c r="G2351"/>
      <c r="H2351"/>
      <c r="I2351"/>
      <c r="J2351"/>
      <c r="K2351"/>
    </row>
    <row r="2352" spans="1:11" ht="15" x14ac:dyDescent="0.25">
      <c r="A2352"/>
      <c r="B2352"/>
      <c r="C2352"/>
      <c r="D2352"/>
      <c r="E2352"/>
      <c r="F2352"/>
      <c r="G2352"/>
      <c r="H2352"/>
      <c r="I2352"/>
      <c r="J2352"/>
      <c r="K2352"/>
    </row>
    <row r="2353" spans="1:11" ht="15" x14ac:dyDescent="0.25">
      <c r="A2353"/>
      <c r="B2353"/>
      <c r="C2353"/>
      <c r="D2353"/>
      <c r="E2353"/>
      <c r="F2353"/>
      <c r="G2353"/>
      <c r="H2353"/>
      <c r="I2353"/>
      <c r="J2353"/>
      <c r="K2353"/>
    </row>
    <row r="2354" spans="1:11" ht="15" x14ac:dyDescent="0.25">
      <c r="A2354"/>
      <c r="B2354"/>
      <c r="C2354"/>
      <c r="D2354"/>
      <c r="E2354"/>
      <c r="F2354"/>
      <c r="G2354"/>
      <c r="H2354"/>
      <c r="I2354"/>
      <c r="J2354"/>
      <c r="K2354"/>
    </row>
    <row r="2355" spans="1:11" ht="15" x14ac:dyDescent="0.25">
      <c r="A2355"/>
      <c r="B2355"/>
      <c r="C2355"/>
      <c r="D2355"/>
      <c r="E2355"/>
      <c r="F2355"/>
      <c r="G2355"/>
      <c r="H2355"/>
      <c r="I2355"/>
      <c r="J2355"/>
      <c r="K2355"/>
    </row>
    <row r="2356" spans="1:11" ht="15" x14ac:dyDescent="0.25">
      <c r="A2356"/>
      <c r="B2356"/>
      <c r="C2356"/>
      <c r="D2356"/>
      <c r="E2356"/>
      <c r="F2356"/>
      <c r="G2356"/>
      <c r="H2356"/>
      <c r="I2356"/>
      <c r="J2356"/>
      <c r="K2356"/>
    </row>
    <row r="2357" spans="1:11" ht="15" x14ac:dyDescent="0.25">
      <c r="A2357"/>
      <c r="B2357"/>
      <c r="C2357"/>
      <c r="D2357"/>
      <c r="E2357"/>
      <c r="F2357"/>
      <c r="G2357"/>
      <c r="H2357"/>
      <c r="I2357"/>
      <c r="J2357"/>
      <c r="K2357"/>
    </row>
    <row r="2358" spans="1:11" ht="15" x14ac:dyDescent="0.25">
      <c r="A2358"/>
      <c r="B2358"/>
      <c r="C2358"/>
      <c r="D2358"/>
      <c r="E2358"/>
      <c r="F2358"/>
      <c r="G2358"/>
      <c r="H2358"/>
      <c r="I2358"/>
      <c r="J2358"/>
      <c r="K2358"/>
    </row>
    <row r="2359" spans="1:11" ht="15" x14ac:dyDescent="0.25">
      <c r="A2359"/>
      <c r="B2359"/>
      <c r="C2359"/>
      <c r="D2359"/>
      <c r="E2359"/>
      <c r="F2359"/>
      <c r="G2359"/>
      <c r="H2359"/>
      <c r="I2359"/>
      <c r="J2359"/>
      <c r="K2359"/>
    </row>
    <row r="2360" spans="1:11" ht="15" x14ac:dyDescent="0.25">
      <c r="A2360"/>
      <c r="B2360"/>
      <c r="C2360"/>
      <c r="D2360"/>
      <c r="E2360"/>
      <c r="F2360"/>
      <c r="G2360"/>
      <c r="H2360"/>
      <c r="I2360"/>
      <c r="J2360"/>
      <c r="K2360"/>
    </row>
    <row r="2361" spans="1:11" ht="15" x14ac:dyDescent="0.25">
      <c r="A2361"/>
      <c r="B2361"/>
      <c r="C2361"/>
      <c r="D2361"/>
      <c r="E2361"/>
      <c r="F2361"/>
      <c r="G2361"/>
      <c r="H2361"/>
      <c r="I2361"/>
      <c r="J2361"/>
      <c r="K2361"/>
    </row>
    <row r="2362" spans="1:11" ht="15" x14ac:dyDescent="0.25">
      <c r="A2362"/>
      <c r="B2362"/>
      <c r="C2362"/>
      <c r="D2362"/>
      <c r="E2362"/>
      <c r="F2362"/>
      <c r="G2362"/>
      <c r="H2362"/>
      <c r="I2362"/>
      <c r="J2362"/>
      <c r="K2362"/>
    </row>
    <row r="2363" spans="1:11" ht="15" x14ac:dyDescent="0.25">
      <c r="A2363"/>
      <c r="B2363"/>
      <c r="C2363"/>
      <c r="D2363"/>
      <c r="E2363"/>
      <c r="F2363"/>
      <c r="G2363"/>
      <c r="H2363"/>
      <c r="I2363"/>
      <c r="J2363"/>
      <c r="K2363"/>
    </row>
    <row r="2364" spans="1:11" ht="15" x14ac:dyDescent="0.25">
      <c r="A2364"/>
      <c r="B2364"/>
      <c r="C2364"/>
      <c r="D2364"/>
      <c r="E2364"/>
      <c r="F2364"/>
      <c r="G2364"/>
      <c r="H2364"/>
      <c r="I2364"/>
      <c r="J2364"/>
      <c r="K2364"/>
    </row>
    <row r="2365" spans="1:11" ht="15" x14ac:dyDescent="0.25">
      <c r="A2365"/>
      <c r="B2365"/>
      <c r="C2365"/>
      <c r="D2365"/>
      <c r="E2365"/>
      <c r="F2365"/>
      <c r="G2365"/>
      <c r="H2365"/>
      <c r="I2365"/>
      <c r="J2365"/>
      <c r="K2365"/>
    </row>
    <row r="2366" spans="1:11" ht="15" x14ac:dyDescent="0.25">
      <c r="A2366"/>
      <c r="B2366"/>
      <c r="C2366"/>
      <c r="D2366"/>
      <c r="E2366"/>
      <c r="F2366"/>
      <c r="G2366"/>
      <c r="H2366"/>
      <c r="I2366"/>
      <c r="J2366"/>
      <c r="K2366"/>
    </row>
    <row r="2367" spans="1:11" ht="15" x14ac:dyDescent="0.25">
      <c r="A2367"/>
      <c r="B2367"/>
      <c r="C2367"/>
      <c r="D2367"/>
      <c r="E2367"/>
      <c r="F2367"/>
      <c r="G2367"/>
      <c r="H2367"/>
      <c r="I2367"/>
      <c r="J2367"/>
      <c r="K2367"/>
    </row>
    <row r="2368" spans="1:11" ht="15" x14ac:dyDescent="0.25">
      <c r="A2368"/>
      <c r="B2368"/>
      <c r="C2368"/>
      <c r="D2368"/>
      <c r="E2368"/>
      <c r="F2368"/>
      <c r="G2368"/>
      <c r="H2368"/>
      <c r="I2368"/>
      <c r="J2368"/>
      <c r="K2368"/>
    </row>
    <row r="2369" spans="1:11" ht="15" x14ac:dyDescent="0.25">
      <c r="A2369"/>
      <c r="B2369"/>
      <c r="C2369"/>
      <c r="D2369"/>
      <c r="E2369"/>
      <c r="F2369"/>
      <c r="G2369"/>
      <c r="H2369"/>
      <c r="I2369"/>
      <c r="J2369"/>
      <c r="K2369"/>
    </row>
    <row r="2370" spans="1:11" ht="15" x14ac:dyDescent="0.25">
      <c r="A2370"/>
      <c r="B2370"/>
      <c r="C2370"/>
      <c r="D2370"/>
      <c r="E2370"/>
      <c r="F2370"/>
      <c r="G2370"/>
      <c r="H2370"/>
      <c r="I2370"/>
      <c r="J2370"/>
      <c r="K2370"/>
    </row>
    <row r="2371" spans="1:11" ht="15" x14ac:dyDescent="0.25">
      <c r="A2371"/>
      <c r="B2371"/>
      <c r="C2371"/>
      <c r="D2371"/>
      <c r="E2371"/>
      <c r="F2371"/>
      <c r="G2371"/>
      <c r="H2371"/>
      <c r="I2371"/>
      <c r="J2371"/>
      <c r="K2371"/>
    </row>
    <row r="2372" spans="1:11" ht="15" x14ac:dyDescent="0.25">
      <c r="A2372"/>
      <c r="B2372"/>
      <c r="C2372"/>
      <c r="D2372"/>
      <c r="E2372"/>
      <c r="F2372"/>
      <c r="G2372"/>
      <c r="H2372"/>
      <c r="I2372"/>
      <c r="J2372"/>
      <c r="K2372"/>
    </row>
    <row r="2373" spans="1:11" ht="15" x14ac:dyDescent="0.25">
      <c r="A2373"/>
      <c r="B2373"/>
      <c r="C2373"/>
      <c r="D2373"/>
      <c r="E2373"/>
      <c r="F2373"/>
      <c r="G2373"/>
      <c r="H2373"/>
      <c r="I2373"/>
      <c r="J2373"/>
      <c r="K2373"/>
    </row>
    <row r="2374" spans="1:11" ht="15" x14ac:dyDescent="0.25">
      <c r="A2374"/>
      <c r="B2374"/>
      <c r="C2374"/>
      <c r="D2374"/>
      <c r="E2374"/>
      <c r="F2374"/>
      <c r="G2374"/>
      <c r="H2374"/>
      <c r="I2374"/>
      <c r="J2374"/>
      <c r="K2374"/>
    </row>
    <row r="2375" spans="1:11" ht="15" x14ac:dyDescent="0.25">
      <c r="A2375"/>
      <c r="B2375"/>
      <c r="C2375"/>
      <c r="D2375"/>
      <c r="E2375"/>
      <c r="F2375"/>
      <c r="G2375"/>
      <c r="H2375"/>
      <c r="I2375"/>
      <c r="J2375"/>
      <c r="K2375"/>
    </row>
    <row r="2376" spans="1:11" ht="15" x14ac:dyDescent="0.25">
      <c r="A2376"/>
      <c r="B2376"/>
      <c r="C2376"/>
      <c r="D2376"/>
      <c r="E2376"/>
      <c r="F2376"/>
      <c r="G2376"/>
      <c r="H2376"/>
      <c r="I2376"/>
      <c r="J2376"/>
      <c r="K2376"/>
    </row>
    <row r="2377" spans="1:11" ht="15" x14ac:dyDescent="0.25">
      <c r="A2377"/>
      <c r="B2377"/>
      <c r="C2377"/>
      <c r="D2377"/>
      <c r="E2377"/>
      <c r="F2377"/>
      <c r="G2377"/>
      <c r="H2377"/>
      <c r="I2377"/>
      <c r="J2377"/>
      <c r="K2377"/>
    </row>
    <row r="2378" spans="1:11" ht="15" x14ac:dyDescent="0.25">
      <c r="A2378"/>
      <c r="B2378"/>
      <c r="C2378"/>
      <c r="D2378"/>
      <c r="E2378"/>
      <c r="F2378"/>
      <c r="G2378"/>
      <c r="H2378"/>
      <c r="I2378"/>
      <c r="J2378"/>
      <c r="K2378"/>
    </row>
    <row r="2379" spans="1:11" ht="15" x14ac:dyDescent="0.25">
      <c r="A2379"/>
      <c r="B2379"/>
      <c r="C2379"/>
      <c r="D2379"/>
      <c r="E2379"/>
      <c r="F2379"/>
      <c r="G2379"/>
      <c r="H2379"/>
      <c r="I2379"/>
      <c r="J2379"/>
      <c r="K2379"/>
    </row>
    <row r="2380" spans="1:11" ht="15" x14ac:dyDescent="0.25">
      <c r="A2380"/>
      <c r="B2380"/>
      <c r="C2380"/>
      <c r="D2380"/>
      <c r="E2380"/>
      <c r="F2380"/>
      <c r="G2380"/>
      <c r="H2380"/>
      <c r="I2380"/>
      <c r="J2380"/>
      <c r="K2380"/>
    </row>
    <row r="2381" spans="1:11" ht="15" x14ac:dyDescent="0.25">
      <c r="A2381"/>
      <c r="B2381"/>
      <c r="C2381"/>
      <c r="D2381"/>
      <c r="E2381"/>
      <c r="F2381"/>
      <c r="G2381"/>
      <c r="H2381"/>
      <c r="I2381"/>
      <c r="J2381"/>
      <c r="K2381"/>
    </row>
    <row r="2382" spans="1:11" ht="15" x14ac:dyDescent="0.25">
      <c r="A2382"/>
      <c r="B2382"/>
      <c r="C2382"/>
      <c r="D2382"/>
      <c r="E2382"/>
      <c r="F2382"/>
      <c r="G2382"/>
      <c r="H2382"/>
      <c r="I2382"/>
      <c r="J2382"/>
      <c r="K2382"/>
    </row>
    <row r="2383" spans="1:11" ht="15" x14ac:dyDescent="0.25">
      <c r="A2383"/>
      <c r="B2383"/>
      <c r="C2383"/>
      <c r="D2383"/>
      <c r="E2383"/>
      <c r="F2383"/>
      <c r="G2383"/>
      <c r="H2383"/>
      <c r="I2383"/>
      <c r="J2383"/>
      <c r="K2383"/>
    </row>
    <row r="2384" spans="1:11" ht="15" x14ac:dyDescent="0.25">
      <c r="A2384"/>
      <c r="B2384"/>
      <c r="C2384"/>
      <c r="D2384"/>
      <c r="E2384"/>
      <c r="F2384"/>
      <c r="G2384"/>
      <c r="H2384"/>
      <c r="I2384"/>
      <c r="J2384"/>
      <c r="K2384"/>
    </row>
    <row r="2385" spans="1:11" ht="15" x14ac:dyDescent="0.25">
      <c r="A2385"/>
      <c r="B2385"/>
      <c r="C2385"/>
      <c r="D2385"/>
      <c r="E2385"/>
      <c r="F2385"/>
      <c r="G2385"/>
      <c r="H2385"/>
      <c r="I2385"/>
      <c r="J2385"/>
      <c r="K2385"/>
    </row>
    <row r="2386" spans="1:11" ht="15" x14ac:dyDescent="0.25">
      <c r="A2386"/>
      <c r="B2386"/>
      <c r="C2386"/>
      <c r="D2386"/>
      <c r="E2386"/>
      <c r="F2386"/>
      <c r="G2386"/>
      <c r="H2386"/>
      <c r="I2386"/>
      <c r="J2386"/>
      <c r="K2386"/>
    </row>
    <row r="2387" spans="1:11" ht="15" x14ac:dyDescent="0.25">
      <c r="A2387"/>
      <c r="B2387"/>
      <c r="C2387"/>
      <c r="D2387"/>
      <c r="E2387"/>
      <c r="F2387"/>
      <c r="G2387"/>
      <c r="H2387"/>
      <c r="I2387"/>
      <c r="J2387"/>
      <c r="K2387"/>
    </row>
    <row r="2388" spans="1:11" ht="15" x14ac:dyDescent="0.25">
      <c r="A2388"/>
      <c r="B2388"/>
      <c r="C2388"/>
      <c r="D2388"/>
      <c r="E2388"/>
      <c r="F2388"/>
      <c r="G2388"/>
      <c r="H2388"/>
      <c r="I2388"/>
      <c r="J2388"/>
      <c r="K2388"/>
    </row>
    <row r="2389" spans="1:11" ht="15" x14ac:dyDescent="0.25">
      <c r="A2389"/>
      <c r="B2389"/>
      <c r="C2389"/>
      <c r="D2389"/>
      <c r="E2389"/>
      <c r="F2389"/>
      <c r="G2389"/>
      <c r="H2389"/>
      <c r="I2389"/>
      <c r="J2389"/>
      <c r="K2389"/>
    </row>
    <row r="2390" spans="1:11" ht="15" x14ac:dyDescent="0.25">
      <c r="A2390"/>
      <c r="B2390"/>
      <c r="C2390"/>
      <c r="D2390"/>
      <c r="E2390"/>
      <c r="F2390"/>
      <c r="G2390"/>
      <c r="H2390"/>
      <c r="I2390"/>
      <c r="J2390"/>
      <c r="K2390"/>
    </row>
    <row r="2391" spans="1:11" ht="15" x14ac:dyDescent="0.25">
      <c r="A2391"/>
      <c r="B2391"/>
      <c r="C2391"/>
      <c r="D2391"/>
      <c r="E2391"/>
      <c r="F2391"/>
      <c r="G2391"/>
      <c r="H2391"/>
      <c r="I2391"/>
      <c r="J2391"/>
      <c r="K2391"/>
    </row>
    <row r="2392" spans="1:11" ht="15" x14ac:dyDescent="0.25">
      <c r="A2392"/>
      <c r="B2392"/>
      <c r="C2392"/>
      <c r="D2392"/>
      <c r="E2392"/>
      <c r="F2392"/>
      <c r="G2392"/>
      <c r="H2392"/>
      <c r="I2392"/>
      <c r="J2392"/>
      <c r="K2392"/>
    </row>
    <row r="2393" spans="1:11" ht="15" x14ac:dyDescent="0.25">
      <c r="A2393"/>
      <c r="B2393"/>
      <c r="C2393"/>
      <c r="D2393"/>
      <c r="E2393"/>
      <c r="F2393"/>
      <c r="G2393"/>
      <c r="H2393"/>
      <c r="I2393"/>
      <c r="J2393"/>
      <c r="K2393"/>
    </row>
    <row r="2394" spans="1:11" ht="15" x14ac:dyDescent="0.25">
      <c r="A2394"/>
      <c r="B2394"/>
      <c r="C2394"/>
      <c r="D2394"/>
      <c r="E2394"/>
      <c r="F2394"/>
      <c r="G2394"/>
      <c r="H2394"/>
      <c r="I2394"/>
      <c r="J2394"/>
      <c r="K2394"/>
    </row>
    <row r="2395" spans="1:11" ht="15" x14ac:dyDescent="0.25">
      <c r="A2395"/>
      <c r="B2395"/>
      <c r="C2395"/>
      <c r="D2395"/>
      <c r="E2395"/>
      <c r="F2395"/>
      <c r="G2395"/>
      <c r="H2395"/>
      <c r="I2395"/>
      <c r="J2395"/>
      <c r="K2395"/>
    </row>
    <row r="2396" spans="1:11" ht="15" x14ac:dyDescent="0.25">
      <c r="A2396"/>
      <c r="B2396"/>
      <c r="C2396"/>
      <c r="D2396"/>
      <c r="E2396"/>
      <c r="F2396"/>
      <c r="G2396"/>
      <c r="H2396"/>
      <c r="I2396"/>
      <c r="J2396"/>
      <c r="K2396"/>
    </row>
    <row r="2397" spans="1:11" ht="15" x14ac:dyDescent="0.25">
      <c r="A2397"/>
      <c r="B2397"/>
      <c r="C2397"/>
      <c r="D2397"/>
      <c r="E2397"/>
      <c r="F2397"/>
      <c r="G2397"/>
      <c r="H2397"/>
      <c r="I2397"/>
      <c r="J2397"/>
      <c r="K2397"/>
    </row>
    <row r="2398" spans="1:11" ht="15" x14ac:dyDescent="0.25">
      <c r="A2398"/>
      <c r="B2398"/>
      <c r="C2398"/>
      <c r="D2398"/>
      <c r="E2398"/>
      <c r="F2398"/>
      <c r="G2398"/>
      <c r="H2398"/>
      <c r="I2398"/>
      <c r="J2398"/>
      <c r="K2398"/>
    </row>
    <row r="2399" spans="1:11" ht="15" x14ac:dyDescent="0.25">
      <c r="A2399"/>
      <c r="B2399"/>
      <c r="C2399"/>
      <c r="D2399"/>
      <c r="E2399"/>
      <c r="F2399"/>
      <c r="G2399"/>
      <c r="H2399"/>
      <c r="I2399"/>
      <c r="J2399"/>
      <c r="K2399"/>
    </row>
    <row r="2400" spans="1:11" ht="15" x14ac:dyDescent="0.25">
      <c r="A2400"/>
      <c r="B2400"/>
      <c r="C2400"/>
      <c r="D2400"/>
      <c r="E2400"/>
      <c r="F2400"/>
      <c r="G2400"/>
      <c r="H2400"/>
      <c r="I2400"/>
      <c r="J2400"/>
      <c r="K2400"/>
    </row>
    <row r="2401" spans="1:11" ht="15" x14ac:dyDescent="0.25">
      <c r="A2401"/>
      <c r="B2401"/>
      <c r="C2401"/>
      <c r="D2401"/>
      <c r="E2401"/>
      <c r="F2401"/>
      <c r="G2401"/>
      <c r="H2401"/>
      <c r="I2401"/>
      <c r="J2401"/>
      <c r="K2401"/>
    </row>
    <row r="2402" spans="1:11" ht="15" x14ac:dyDescent="0.25">
      <c r="A2402"/>
      <c r="B2402"/>
      <c r="C2402"/>
      <c r="D2402"/>
      <c r="E2402"/>
      <c r="F2402"/>
      <c r="G2402"/>
      <c r="H2402"/>
      <c r="I2402"/>
      <c r="J2402"/>
      <c r="K2402"/>
    </row>
    <row r="2403" spans="1:11" ht="15" x14ac:dyDescent="0.25">
      <c r="A2403"/>
      <c r="B2403"/>
      <c r="C2403"/>
      <c r="D2403"/>
      <c r="E2403"/>
      <c r="F2403"/>
      <c r="G2403"/>
      <c r="H2403"/>
      <c r="I2403"/>
      <c r="J2403"/>
      <c r="K2403"/>
    </row>
    <row r="2404" spans="1:11" ht="15" x14ac:dyDescent="0.25">
      <c r="A2404"/>
      <c r="B2404"/>
      <c r="C2404"/>
      <c r="D2404"/>
      <c r="E2404"/>
      <c r="F2404"/>
      <c r="G2404"/>
      <c r="H2404"/>
      <c r="I2404"/>
      <c r="J2404"/>
      <c r="K2404"/>
    </row>
    <row r="2405" spans="1:11" ht="15" x14ac:dyDescent="0.25">
      <c r="A2405"/>
      <c r="B2405"/>
      <c r="C2405"/>
      <c r="D2405"/>
      <c r="E2405"/>
      <c r="F2405"/>
      <c r="G2405"/>
      <c r="H2405"/>
      <c r="I2405"/>
      <c r="J2405"/>
      <c r="K2405"/>
    </row>
    <row r="2406" spans="1:11" ht="15" x14ac:dyDescent="0.25">
      <c r="A2406"/>
      <c r="B2406"/>
      <c r="C2406"/>
      <c r="D2406"/>
      <c r="E2406"/>
      <c r="F2406"/>
      <c r="G2406"/>
      <c r="H2406"/>
      <c r="I2406"/>
      <c r="J2406"/>
      <c r="K2406"/>
    </row>
    <row r="2407" spans="1:11" ht="15" x14ac:dyDescent="0.25">
      <c r="A2407"/>
      <c r="B2407"/>
      <c r="C2407"/>
      <c r="D2407"/>
      <c r="E2407"/>
      <c r="F2407"/>
      <c r="G2407"/>
      <c r="H2407"/>
      <c r="I2407"/>
      <c r="J2407"/>
      <c r="K2407"/>
    </row>
    <row r="2408" spans="1:11" ht="15" x14ac:dyDescent="0.25">
      <c r="A2408"/>
      <c r="B2408"/>
      <c r="C2408"/>
      <c r="D2408"/>
      <c r="E2408"/>
      <c r="F2408"/>
      <c r="G2408"/>
      <c r="H2408"/>
      <c r="I2408"/>
      <c r="J2408"/>
      <c r="K2408"/>
    </row>
    <row r="2409" spans="1:11" ht="15" x14ac:dyDescent="0.25">
      <c r="A2409"/>
      <c r="B2409"/>
      <c r="C2409"/>
      <c r="D2409"/>
      <c r="E2409"/>
      <c r="F2409"/>
      <c r="G2409"/>
      <c r="H2409"/>
      <c r="I2409"/>
      <c r="J2409"/>
      <c r="K2409"/>
    </row>
    <row r="2410" spans="1:11" ht="15" x14ac:dyDescent="0.25">
      <c r="A2410"/>
      <c r="B2410"/>
      <c r="C2410"/>
      <c r="D2410"/>
      <c r="E2410"/>
      <c r="F2410"/>
      <c r="G2410"/>
      <c r="H2410"/>
      <c r="I2410"/>
      <c r="J2410"/>
      <c r="K2410"/>
    </row>
    <row r="2411" spans="1:11" ht="15" x14ac:dyDescent="0.25">
      <c r="A2411"/>
      <c r="B2411"/>
      <c r="C2411"/>
      <c r="D2411"/>
      <c r="E2411"/>
      <c r="F2411"/>
      <c r="G2411"/>
      <c r="H2411"/>
      <c r="I2411"/>
      <c r="J2411"/>
      <c r="K2411"/>
    </row>
    <row r="2412" spans="1:11" ht="15" x14ac:dyDescent="0.25">
      <c r="A2412"/>
      <c r="B2412"/>
      <c r="C2412"/>
      <c r="D2412"/>
      <c r="E2412"/>
      <c r="F2412"/>
      <c r="G2412"/>
      <c r="H2412"/>
      <c r="I2412"/>
      <c r="J2412"/>
      <c r="K2412"/>
    </row>
    <row r="2413" spans="1:11" ht="15" x14ac:dyDescent="0.25">
      <c r="A2413"/>
      <c r="B2413"/>
      <c r="C2413"/>
      <c r="D2413"/>
      <c r="E2413"/>
      <c r="F2413"/>
      <c r="G2413"/>
      <c r="H2413"/>
      <c r="I2413"/>
      <c r="J2413"/>
      <c r="K2413"/>
    </row>
    <row r="2414" spans="1:11" ht="15" x14ac:dyDescent="0.25">
      <c r="A2414"/>
      <c r="B2414"/>
      <c r="C2414"/>
      <c r="D2414"/>
      <c r="E2414"/>
      <c r="F2414"/>
      <c r="G2414"/>
      <c r="H2414"/>
      <c r="I2414"/>
      <c r="J2414"/>
      <c r="K2414"/>
    </row>
    <row r="2415" spans="1:11" ht="15" x14ac:dyDescent="0.25">
      <c r="A2415"/>
      <c r="B2415"/>
      <c r="C2415"/>
      <c r="D2415"/>
      <c r="E2415"/>
      <c r="F2415"/>
      <c r="G2415"/>
      <c r="H2415"/>
      <c r="I2415"/>
      <c r="J2415"/>
      <c r="K2415"/>
    </row>
    <row r="2416" spans="1:11" ht="15" x14ac:dyDescent="0.25">
      <c r="A2416"/>
      <c r="B2416"/>
      <c r="C2416"/>
      <c r="D2416"/>
      <c r="E2416"/>
      <c r="F2416"/>
      <c r="G2416"/>
      <c r="H2416"/>
      <c r="I2416"/>
      <c r="J2416"/>
      <c r="K2416"/>
    </row>
    <row r="2417" spans="1:11" ht="15" x14ac:dyDescent="0.25">
      <c r="A2417"/>
      <c r="B2417"/>
      <c r="C2417"/>
      <c r="D2417"/>
      <c r="E2417"/>
      <c r="F2417"/>
      <c r="G2417"/>
      <c r="H2417"/>
      <c r="I2417"/>
      <c r="J2417"/>
      <c r="K2417"/>
    </row>
    <row r="2418" spans="1:11" ht="15" x14ac:dyDescent="0.25">
      <c r="A2418"/>
      <c r="B2418"/>
      <c r="C2418"/>
      <c r="D2418"/>
      <c r="E2418"/>
      <c r="F2418"/>
      <c r="G2418"/>
      <c r="H2418"/>
      <c r="I2418"/>
      <c r="J2418"/>
      <c r="K2418"/>
    </row>
    <row r="2419" spans="1:11" ht="15" x14ac:dyDescent="0.25">
      <c r="A2419"/>
      <c r="B2419"/>
      <c r="C2419"/>
      <c r="D2419"/>
      <c r="E2419"/>
      <c r="F2419"/>
      <c r="G2419"/>
      <c r="H2419"/>
      <c r="I2419"/>
      <c r="J2419"/>
      <c r="K2419"/>
    </row>
    <row r="2420" spans="1:11" ht="15" x14ac:dyDescent="0.25">
      <c r="A2420"/>
      <c r="B2420"/>
      <c r="C2420"/>
      <c r="D2420"/>
      <c r="E2420"/>
      <c r="F2420"/>
      <c r="G2420"/>
      <c r="H2420"/>
      <c r="I2420"/>
      <c r="J2420"/>
      <c r="K2420"/>
    </row>
    <row r="2421" spans="1:11" ht="15" x14ac:dyDescent="0.25">
      <c r="A2421"/>
      <c r="B2421"/>
      <c r="C2421"/>
      <c r="D2421"/>
      <c r="E2421"/>
      <c r="F2421"/>
      <c r="G2421"/>
      <c r="H2421"/>
      <c r="I2421"/>
      <c r="J2421"/>
      <c r="K2421"/>
    </row>
    <row r="2422" spans="1:11" ht="15" x14ac:dyDescent="0.25">
      <c r="A2422"/>
      <c r="B2422"/>
      <c r="C2422"/>
      <c r="D2422"/>
      <c r="E2422"/>
      <c r="F2422"/>
      <c r="G2422"/>
      <c r="H2422"/>
      <c r="I2422"/>
      <c r="J2422"/>
      <c r="K2422"/>
    </row>
    <row r="2423" spans="1:11" ht="15" x14ac:dyDescent="0.25">
      <c r="A2423"/>
      <c r="B2423"/>
      <c r="C2423"/>
      <c r="D2423"/>
      <c r="E2423"/>
      <c r="F2423"/>
      <c r="G2423"/>
      <c r="H2423"/>
      <c r="I2423"/>
      <c r="J2423"/>
      <c r="K2423"/>
    </row>
    <row r="2424" spans="1:11" ht="15" x14ac:dyDescent="0.25">
      <c r="A2424"/>
      <c r="B2424"/>
      <c r="C2424"/>
      <c r="D2424"/>
      <c r="E2424"/>
      <c r="F2424"/>
      <c r="G2424"/>
      <c r="H2424"/>
      <c r="I2424"/>
      <c r="J2424"/>
      <c r="K2424"/>
    </row>
    <row r="2425" spans="1:11" ht="15" x14ac:dyDescent="0.25">
      <c r="A2425"/>
      <c r="B2425"/>
      <c r="C2425"/>
      <c r="D2425"/>
      <c r="E2425"/>
      <c r="F2425"/>
      <c r="G2425"/>
      <c r="H2425"/>
      <c r="I2425"/>
      <c r="J2425"/>
      <c r="K2425"/>
    </row>
    <row r="2426" spans="1:11" ht="15" x14ac:dyDescent="0.25">
      <c r="A2426"/>
      <c r="B2426"/>
      <c r="C2426"/>
      <c r="D2426"/>
      <c r="E2426"/>
      <c r="F2426"/>
      <c r="G2426"/>
      <c r="H2426"/>
      <c r="I2426"/>
      <c r="J2426"/>
      <c r="K2426"/>
    </row>
    <row r="2427" spans="1:11" ht="15" x14ac:dyDescent="0.25">
      <c r="A2427"/>
      <c r="B2427"/>
      <c r="C2427"/>
      <c r="D2427"/>
      <c r="E2427"/>
      <c r="F2427"/>
      <c r="G2427"/>
      <c r="H2427"/>
      <c r="I2427"/>
      <c r="J2427"/>
      <c r="K2427"/>
    </row>
    <row r="2428" spans="1:11" ht="15" x14ac:dyDescent="0.25">
      <c r="A2428"/>
      <c r="B2428"/>
      <c r="C2428"/>
      <c r="D2428"/>
      <c r="E2428"/>
      <c r="F2428"/>
      <c r="G2428"/>
      <c r="H2428"/>
      <c r="I2428"/>
      <c r="J2428"/>
      <c r="K2428"/>
    </row>
    <row r="2429" spans="1:11" ht="15" x14ac:dyDescent="0.25">
      <c r="A2429"/>
      <c r="B2429"/>
      <c r="C2429"/>
      <c r="D2429"/>
      <c r="E2429"/>
      <c r="F2429"/>
      <c r="G2429"/>
      <c r="H2429"/>
      <c r="I2429"/>
      <c r="J2429"/>
      <c r="K2429"/>
    </row>
    <row r="2430" spans="1:11" ht="15" x14ac:dyDescent="0.25">
      <c r="A2430"/>
      <c r="B2430"/>
      <c r="C2430"/>
      <c r="D2430"/>
      <c r="E2430"/>
      <c r="F2430"/>
      <c r="G2430"/>
      <c r="H2430"/>
      <c r="I2430"/>
      <c r="J2430"/>
      <c r="K2430"/>
    </row>
    <row r="2431" spans="1:11" ht="15" x14ac:dyDescent="0.25">
      <c r="A2431"/>
      <c r="B2431"/>
      <c r="C2431"/>
      <c r="D2431"/>
      <c r="E2431"/>
      <c r="F2431"/>
      <c r="G2431"/>
      <c r="H2431"/>
      <c r="I2431"/>
      <c r="J2431"/>
      <c r="K2431"/>
    </row>
    <row r="2432" spans="1:11" ht="15" x14ac:dyDescent="0.25">
      <c r="A2432"/>
      <c r="B2432"/>
      <c r="C2432"/>
      <c r="D2432"/>
      <c r="E2432"/>
      <c r="F2432"/>
      <c r="G2432"/>
      <c r="H2432"/>
      <c r="I2432"/>
      <c r="J2432"/>
      <c r="K2432"/>
    </row>
    <row r="2433" spans="1:11" ht="15" x14ac:dyDescent="0.25">
      <c r="A2433"/>
      <c r="B2433"/>
      <c r="C2433"/>
      <c r="D2433"/>
      <c r="E2433"/>
      <c r="F2433"/>
      <c r="G2433"/>
      <c r="H2433"/>
      <c r="I2433"/>
      <c r="J2433"/>
      <c r="K2433"/>
    </row>
    <row r="2434" spans="1:11" ht="15" x14ac:dyDescent="0.25">
      <c r="A2434"/>
      <c r="B2434"/>
      <c r="C2434"/>
      <c r="D2434"/>
      <c r="E2434"/>
      <c r="F2434"/>
      <c r="G2434"/>
      <c r="H2434"/>
      <c r="I2434"/>
      <c r="J2434"/>
      <c r="K2434"/>
    </row>
    <row r="2435" spans="1:11" ht="15" x14ac:dyDescent="0.25">
      <c r="A2435"/>
      <c r="B2435"/>
      <c r="C2435"/>
      <c r="D2435"/>
      <c r="E2435"/>
      <c r="F2435"/>
      <c r="G2435"/>
      <c r="H2435"/>
      <c r="I2435"/>
      <c r="J2435"/>
      <c r="K2435"/>
    </row>
    <row r="2436" spans="1:11" ht="15" x14ac:dyDescent="0.25">
      <c r="A2436"/>
      <c r="B2436"/>
      <c r="C2436"/>
      <c r="D2436"/>
      <c r="E2436"/>
      <c r="F2436"/>
      <c r="G2436"/>
      <c r="H2436"/>
      <c r="I2436"/>
      <c r="J2436"/>
      <c r="K2436"/>
    </row>
    <row r="2437" spans="1:11" ht="15" x14ac:dyDescent="0.25">
      <c r="A2437"/>
      <c r="B2437"/>
      <c r="C2437"/>
      <c r="D2437"/>
      <c r="E2437"/>
      <c r="F2437"/>
      <c r="G2437"/>
      <c r="H2437"/>
      <c r="I2437"/>
      <c r="J2437"/>
      <c r="K2437"/>
    </row>
    <row r="2438" spans="1:11" ht="15" x14ac:dyDescent="0.25">
      <c r="A2438"/>
      <c r="B2438"/>
      <c r="C2438"/>
      <c r="D2438"/>
      <c r="E2438"/>
      <c r="F2438"/>
      <c r="G2438"/>
      <c r="H2438"/>
      <c r="I2438"/>
      <c r="J2438"/>
      <c r="K2438"/>
    </row>
    <row r="2439" spans="1:11" ht="15" x14ac:dyDescent="0.25">
      <c r="A2439"/>
      <c r="B2439"/>
      <c r="C2439"/>
      <c r="D2439"/>
      <c r="E2439"/>
      <c r="F2439"/>
      <c r="G2439"/>
      <c r="H2439"/>
      <c r="I2439"/>
      <c r="J2439"/>
      <c r="K2439"/>
    </row>
    <row r="2440" spans="1:11" ht="15" x14ac:dyDescent="0.25">
      <c r="A2440"/>
      <c r="B2440"/>
      <c r="C2440"/>
      <c r="D2440"/>
      <c r="E2440"/>
      <c r="F2440"/>
      <c r="G2440"/>
      <c r="H2440"/>
      <c r="I2440"/>
      <c r="J2440"/>
      <c r="K2440"/>
    </row>
    <row r="2441" spans="1:11" ht="15" x14ac:dyDescent="0.25">
      <c r="A2441"/>
      <c r="B2441"/>
      <c r="C2441"/>
      <c r="D2441"/>
      <c r="E2441"/>
      <c r="F2441"/>
      <c r="G2441"/>
      <c r="H2441"/>
      <c r="I2441"/>
      <c r="J2441"/>
      <c r="K2441"/>
    </row>
    <row r="2442" spans="1:11" ht="15" x14ac:dyDescent="0.25">
      <c r="A2442"/>
      <c r="B2442"/>
      <c r="C2442"/>
      <c r="D2442"/>
      <c r="E2442"/>
      <c r="F2442"/>
      <c r="G2442"/>
      <c r="H2442"/>
      <c r="I2442"/>
      <c r="J2442"/>
      <c r="K2442"/>
    </row>
    <row r="2443" spans="1:11" ht="15" x14ac:dyDescent="0.25">
      <c r="A2443"/>
      <c r="B2443"/>
      <c r="C2443"/>
      <c r="D2443"/>
      <c r="E2443"/>
      <c r="F2443"/>
      <c r="G2443"/>
      <c r="H2443"/>
      <c r="I2443"/>
      <c r="J2443"/>
      <c r="K2443"/>
    </row>
    <row r="2444" spans="1:11" ht="15" x14ac:dyDescent="0.25">
      <c r="A2444"/>
      <c r="B2444"/>
      <c r="C2444"/>
      <c r="D2444"/>
      <c r="E2444"/>
      <c r="F2444"/>
      <c r="G2444"/>
      <c r="H2444"/>
      <c r="I2444"/>
      <c r="J2444"/>
      <c r="K2444"/>
    </row>
    <row r="2445" spans="1:11" ht="15" x14ac:dyDescent="0.25">
      <c r="A2445"/>
      <c r="B2445"/>
      <c r="C2445"/>
      <c r="D2445"/>
      <c r="E2445"/>
      <c r="F2445"/>
      <c r="G2445"/>
      <c r="H2445"/>
      <c r="I2445"/>
      <c r="J2445"/>
      <c r="K2445"/>
    </row>
    <row r="2446" spans="1:11" ht="15" x14ac:dyDescent="0.25">
      <c r="A2446"/>
      <c r="B2446"/>
      <c r="C2446"/>
      <c r="D2446"/>
      <c r="E2446"/>
      <c r="F2446"/>
      <c r="G2446"/>
      <c r="H2446"/>
      <c r="I2446"/>
      <c r="J2446"/>
      <c r="K2446"/>
    </row>
    <row r="2447" spans="1:11" ht="15" x14ac:dyDescent="0.25">
      <c r="A2447"/>
      <c r="B2447"/>
      <c r="C2447"/>
      <c r="D2447"/>
      <c r="E2447"/>
      <c r="F2447"/>
      <c r="G2447"/>
      <c r="H2447"/>
      <c r="I2447"/>
      <c r="J2447"/>
      <c r="K2447"/>
    </row>
    <row r="2448" spans="1:11" ht="15" x14ac:dyDescent="0.25">
      <c r="A2448"/>
      <c r="B2448"/>
      <c r="C2448"/>
      <c r="D2448"/>
      <c r="E2448"/>
      <c r="F2448"/>
      <c r="G2448"/>
      <c r="H2448"/>
      <c r="I2448"/>
      <c r="J2448"/>
      <c r="K2448"/>
    </row>
    <row r="2449" spans="1:11" ht="15" x14ac:dyDescent="0.25">
      <c r="A2449"/>
      <c r="B2449"/>
      <c r="C2449"/>
      <c r="D2449"/>
      <c r="E2449"/>
      <c r="F2449"/>
      <c r="G2449"/>
      <c r="H2449"/>
      <c r="I2449"/>
      <c r="J2449"/>
      <c r="K2449"/>
    </row>
    <row r="2450" spans="1:11" ht="15" x14ac:dyDescent="0.25">
      <c r="A2450"/>
      <c r="B2450"/>
      <c r="C2450"/>
      <c r="D2450"/>
      <c r="E2450"/>
      <c r="F2450"/>
      <c r="G2450"/>
      <c r="H2450"/>
      <c r="I2450"/>
      <c r="J2450"/>
      <c r="K2450"/>
    </row>
    <row r="2451" spans="1:11" ht="15" x14ac:dyDescent="0.25">
      <c r="A2451"/>
      <c r="B2451"/>
      <c r="C2451"/>
      <c r="D2451"/>
      <c r="E2451"/>
      <c r="F2451"/>
      <c r="G2451"/>
      <c r="H2451"/>
      <c r="I2451"/>
      <c r="J2451"/>
      <c r="K2451"/>
    </row>
    <row r="2452" spans="1:11" ht="15" x14ac:dyDescent="0.25">
      <c r="A2452"/>
      <c r="B2452"/>
      <c r="C2452"/>
      <c r="D2452"/>
      <c r="E2452"/>
      <c r="F2452"/>
      <c r="G2452"/>
      <c r="H2452"/>
      <c r="I2452"/>
      <c r="J2452"/>
      <c r="K2452"/>
    </row>
    <row r="2453" spans="1:11" ht="15" x14ac:dyDescent="0.25">
      <c r="A2453"/>
      <c r="B2453"/>
      <c r="C2453"/>
      <c r="D2453"/>
      <c r="E2453"/>
      <c r="F2453"/>
      <c r="G2453"/>
      <c r="H2453"/>
      <c r="I2453"/>
      <c r="J2453"/>
      <c r="K2453"/>
    </row>
    <row r="2454" spans="1:11" ht="15" x14ac:dyDescent="0.25">
      <c r="A2454"/>
      <c r="B2454"/>
      <c r="C2454"/>
      <c r="D2454"/>
      <c r="E2454"/>
      <c r="F2454"/>
      <c r="G2454"/>
      <c r="H2454"/>
      <c r="I2454"/>
      <c r="J2454"/>
      <c r="K2454"/>
    </row>
    <row r="2455" spans="1:11" ht="15" x14ac:dyDescent="0.25">
      <c r="A2455"/>
      <c r="B2455"/>
      <c r="C2455"/>
      <c r="D2455"/>
      <c r="E2455"/>
      <c r="F2455"/>
      <c r="G2455"/>
      <c r="H2455"/>
      <c r="I2455"/>
      <c r="J2455"/>
      <c r="K2455"/>
    </row>
    <row r="2456" spans="1:11" ht="15" x14ac:dyDescent="0.25">
      <c r="A2456"/>
      <c r="B2456"/>
      <c r="C2456"/>
      <c r="D2456"/>
      <c r="E2456"/>
      <c r="F2456"/>
      <c r="G2456"/>
      <c r="H2456"/>
      <c r="I2456"/>
      <c r="J2456"/>
      <c r="K2456"/>
    </row>
    <row r="2457" spans="1:11" ht="15" x14ac:dyDescent="0.25">
      <c r="A2457"/>
      <c r="B2457"/>
      <c r="C2457"/>
      <c r="D2457"/>
      <c r="E2457"/>
      <c r="F2457"/>
      <c r="G2457"/>
      <c r="H2457"/>
      <c r="I2457"/>
      <c r="J2457"/>
      <c r="K2457"/>
    </row>
    <row r="2458" spans="1:11" ht="15" x14ac:dyDescent="0.25">
      <c r="A2458"/>
      <c r="B2458"/>
      <c r="C2458"/>
      <c r="D2458"/>
      <c r="E2458"/>
      <c r="F2458"/>
      <c r="G2458"/>
      <c r="H2458"/>
      <c r="I2458"/>
      <c r="J2458"/>
      <c r="K2458"/>
    </row>
    <row r="2459" spans="1:11" ht="15" x14ac:dyDescent="0.25">
      <c r="A2459"/>
      <c r="B2459"/>
      <c r="C2459"/>
      <c r="D2459"/>
      <c r="E2459"/>
      <c r="F2459"/>
      <c r="G2459"/>
      <c r="H2459"/>
      <c r="I2459"/>
      <c r="J2459"/>
      <c r="K2459"/>
    </row>
    <row r="2460" spans="1:11" ht="15" x14ac:dyDescent="0.25">
      <c r="A2460"/>
      <c r="B2460"/>
      <c r="C2460"/>
      <c r="D2460"/>
      <c r="E2460"/>
      <c r="F2460"/>
      <c r="G2460"/>
      <c r="H2460"/>
      <c r="I2460"/>
      <c r="J2460"/>
      <c r="K2460"/>
    </row>
    <row r="2461" spans="1:11" ht="15" x14ac:dyDescent="0.25">
      <c r="A2461"/>
      <c r="B2461"/>
      <c r="C2461"/>
      <c r="D2461"/>
      <c r="E2461"/>
      <c r="F2461"/>
      <c r="G2461"/>
      <c r="H2461"/>
      <c r="I2461"/>
      <c r="J2461"/>
      <c r="K2461"/>
    </row>
    <row r="2462" spans="1:11" ht="15" x14ac:dyDescent="0.25">
      <c r="A2462"/>
      <c r="B2462"/>
      <c r="C2462"/>
      <c r="D2462"/>
      <c r="E2462"/>
      <c r="F2462"/>
      <c r="G2462"/>
      <c r="H2462"/>
      <c r="I2462"/>
      <c r="J2462"/>
      <c r="K2462"/>
    </row>
    <row r="2463" spans="1:11" ht="15" x14ac:dyDescent="0.25">
      <c r="A2463"/>
      <c r="B2463"/>
      <c r="C2463"/>
      <c r="D2463"/>
      <c r="E2463"/>
      <c r="F2463"/>
      <c r="G2463"/>
      <c r="H2463"/>
      <c r="I2463"/>
      <c r="J2463"/>
      <c r="K2463"/>
    </row>
    <row r="2464" spans="1:11" ht="15" x14ac:dyDescent="0.25">
      <c r="A2464"/>
      <c r="B2464"/>
      <c r="C2464"/>
      <c r="D2464"/>
      <c r="E2464"/>
      <c r="F2464"/>
      <c r="G2464"/>
      <c r="H2464"/>
      <c r="I2464"/>
      <c r="J2464"/>
      <c r="K2464"/>
    </row>
    <row r="2465" spans="1:11" ht="15" x14ac:dyDescent="0.25">
      <c r="A2465"/>
      <c r="B2465"/>
      <c r="C2465"/>
      <c r="D2465"/>
      <c r="E2465"/>
      <c r="F2465"/>
      <c r="G2465"/>
      <c r="H2465"/>
      <c r="I2465"/>
      <c r="J2465"/>
      <c r="K2465"/>
    </row>
    <row r="2466" spans="1:11" ht="15" x14ac:dyDescent="0.25">
      <c r="A2466"/>
      <c r="B2466"/>
      <c r="C2466"/>
      <c r="D2466"/>
      <c r="E2466"/>
      <c r="F2466"/>
      <c r="G2466"/>
      <c r="H2466"/>
      <c r="I2466"/>
      <c r="J2466"/>
      <c r="K2466"/>
    </row>
    <row r="2467" spans="1:11" ht="15" x14ac:dyDescent="0.25">
      <c r="A2467"/>
      <c r="B2467"/>
      <c r="C2467"/>
      <c r="D2467"/>
      <c r="E2467"/>
      <c r="F2467"/>
      <c r="G2467"/>
      <c r="H2467"/>
      <c r="I2467"/>
      <c r="J2467"/>
      <c r="K2467"/>
    </row>
    <row r="2468" spans="1:11" ht="15" x14ac:dyDescent="0.25">
      <c r="A2468"/>
      <c r="B2468"/>
      <c r="C2468"/>
      <c r="D2468"/>
      <c r="E2468"/>
      <c r="F2468"/>
      <c r="G2468"/>
      <c r="H2468"/>
      <c r="I2468"/>
      <c r="J2468"/>
      <c r="K2468"/>
    </row>
    <row r="2469" spans="1:11" ht="15" x14ac:dyDescent="0.25">
      <c r="A2469"/>
      <c r="B2469"/>
      <c r="C2469"/>
      <c r="D2469"/>
      <c r="E2469"/>
      <c r="F2469"/>
      <c r="G2469"/>
      <c r="H2469"/>
      <c r="I2469"/>
      <c r="J2469"/>
      <c r="K2469"/>
    </row>
    <row r="2470" spans="1:11" ht="15" x14ac:dyDescent="0.25">
      <c r="A2470"/>
      <c r="B2470"/>
      <c r="C2470"/>
      <c r="D2470"/>
      <c r="E2470"/>
      <c r="F2470"/>
      <c r="G2470"/>
      <c r="H2470"/>
      <c r="I2470"/>
      <c r="J2470"/>
      <c r="K2470"/>
    </row>
    <row r="2471" spans="1:11" ht="15" x14ac:dyDescent="0.25">
      <c r="A2471"/>
      <c r="B2471"/>
      <c r="C2471"/>
      <c r="D2471"/>
      <c r="E2471"/>
      <c r="F2471"/>
      <c r="G2471"/>
      <c r="H2471"/>
      <c r="I2471"/>
      <c r="J2471"/>
      <c r="K2471"/>
    </row>
    <row r="2472" spans="1:11" ht="15" x14ac:dyDescent="0.25">
      <c r="A2472"/>
      <c r="B2472"/>
      <c r="C2472"/>
      <c r="D2472"/>
      <c r="E2472"/>
      <c r="F2472"/>
      <c r="G2472"/>
      <c r="H2472"/>
      <c r="I2472"/>
      <c r="J2472"/>
      <c r="K2472"/>
    </row>
    <row r="2473" spans="1:11" ht="15" x14ac:dyDescent="0.25">
      <c r="A2473"/>
      <c r="B2473"/>
      <c r="C2473"/>
      <c r="D2473"/>
      <c r="E2473"/>
      <c r="F2473"/>
      <c r="G2473"/>
      <c r="H2473"/>
      <c r="I2473"/>
      <c r="J2473"/>
      <c r="K2473"/>
    </row>
    <row r="2474" spans="1:11" ht="15" x14ac:dyDescent="0.25">
      <c r="A2474"/>
      <c r="B2474"/>
      <c r="C2474"/>
      <c r="D2474"/>
      <c r="E2474"/>
      <c r="F2474"/>
      <c r="G2474"/>
      <c r="H2474"/>
      <c r="I2474"/>
      <c r="J2474"/>
      <c r="K2474"/>
    </row>
    <row r="2475" spans="1:11" ht="15" x14ac:dyDescent="0.25">
      <c r="A2475"/>
      <c r="B2475"/>
      <c r="C2475"/>
      <c r="D2475"/>
      <c r="E2475"/>
      <c r="F2475"/>
      <c r="G2475"/>
      <c r="H2475"/>
      <c r="I2475"/>
      <c r="J2475"/>
      <c r="K2475"/>
    </row>
    <row r="2476" spans="1:11" ht="15" x14ac:dyDescent="0.25">
      <c r="A2476"/>
      <c r="B2476"/>
      <c r="C2476"/>
      <c r="D2476"/>
      <c r="E2476"/>
      <c r="F2476"/>
      <c r="G2476"/>
      <c r="H2476"/>
      <c r="I2476"/>
      <c r="J2476"/>
      <c r="K2476"/>
    </row>
    <row r="2477" spans="1:11" ht="15" x14ac:dyDescent="0.25">
      <c r="A2477"/>
      <c r="B2477"/>
      <c r="C2477"/>
      <c r="D2477"/>
      <c r="E2477"/>
      <c r="F2477"/>
      <c r="G2477"/>
      <c r="H2477"/>
      <c r="I2477"/>
      <c r="J2477"/>
      <c r="K2477"/>
    </row>
    <row r="2478" spans="1:11" ht="15" x14ac:dyDescent="0.25">
      <c r="A2478"/>
      <c r="B2478"/>
      <c r="C2478"/>
      <c r="D2478"/>
      <c r="E2478"/>
      <c r="F2478"/>
      <c r="G2478"/>
      <c r="H2478"/>
      <c r="I2478"/>
      <c r="J2478"/>
      <c r="K2478"/>
    </row>
    <row r="2479" spans="1:11" ht="15" x14ac:dyDescent="0.25">
      <c r="A2479"/>
      <c r="B2479"/>
      <c r="C2479"/>
      <c r="D2479"/>
      <c r="E2479"/>
      <c r="F2479"/>
      <c r="G2479"/>
      <c r="H2479"/>
      <c r="I2479"/>
      <c r="J2479"/>
      <c r="K2479"/>
    </row>
    <row r="2480" spans="1:11" ht="15" x14ac:dyDescent="0.25">
      <c r="A2480"/>
      <c r="B2480"/>
      <c r="C2480"/>
      <c r="D2480"/>
      <c r="E2480"/>
      <c r="F2480"/>
      <c r="G2480"/>
      <c r="H2480"/>
      <c r="I2480"/>
      <c r="J2480"/>
      <c r="K2480"/>
    </row>
    <row r="2481" spans="1:11" ht="15" x14ac:dyDescent="0.25">
      <c r="A2481"/>
      <c r="B2481"/>
      <c r="C2481"/>
      <c r="D2481"/>
      <c r="E2481"/>
      <c r="F2481"/>
      <c r="G2481"/>
      <c r="H2481"/>
      <c r="I2481"/>
      <c r="J2481"/>
      <c r="K2481"/>
    </row>
    <row r="2482" spans="1:11" ht="15" x14ac:dyDescent="0.25">
      <c r="A2482"/>
      <c r="B2482"/>
      <c r="C2482"/>
      <c r="D2482"/>
      <c r="E2482"/>
      <c r="F2482"/>
      <c r="G2482"/>
      <c r="H2482"/>
      <c r="I2482"/>
      <c r="J2482"/>
      <c r="K2482"/>
    </row>
    <row r="2483" spans="1:11" ht="15" x14ac:dyDescent="0.25">
      <c r="A2483"/>
      <c r="B2483"/>
      <c r="C2483"/>
      <c r="D2483"/>
      <c r="E2483"/>
      <c r="F2483"/>
      <c r="G2483"/>
      <c r="H2483"/>
      <c r="I2483"/>
      <c r="J2483"/>
      <c r="K2483"/>
    </row>
    <row r="2484" spans="1:11" ht="15" x14ac:dyDescent="0.25">
      <c r="A2484"/>
      <c r="B2484"/>
      <c r="C2484"/>
      <c r="D2484"/>
      <c r="E2484"/>
      <c r="F2484"/>
      <c r="G2484"/>
      <c r="H2484"/>
      <c r="I2484"/>
      <c r="J2484"/>
      <c r="K2484"/>
    </row>
    <row r="2485" spans="1:11" ht="15" x14ac:dyDescent="0.25">
      <c r="A2485"/>
      <c r="B2485"/>
      <c r="C2485"/>
      <c r="D2485"/>
      <c r="E2485"/>
      <c r="F2485"/>
      <c r="G2485"/>
      <c r="H2485"/>
      <c r="I2485"/>
      <c r="J2485"/>
      <c r="K2485"/>
    </row>
    <row r="2486" spans="1:11" ht="15" x14ac:dyDescent="0.25">
      <c r="A2486"/>
      <c r="B2486"/>
      <c r="C2486"/>
      <c r="D2486"/>
      <c r="E2486"/>
      <c r="F2486"/>
      <c r="G2486"/>
      <c r="H2486"/>
      <c r="I2486"/>
      <c r="J2486"/>
      <c r="K2486"/>
    </row>
    <row r="2487" spans="1:11" ht="15" x14ac:dyDescent="0.25">
      <c r="A2487"/>
      <c r="B2487"/>
      <c r="C2487"/>
      <c r="D2487"/>
      <c r="E2487"/>
      <c r="F2487"/>
      <c r="G2487"/>
      <c r="H2487"/>
      <c r="I2487"/>
      <c r="J2487"/>
      <c r="K2487"/>
    </row>
    <row r="2488" spans="1:11" ht="15" x14ac:dyDescent="0.25">
      <c r="A2488"/>
      <c r="B2488"/>
      <c r="C2488"/>
      <c r="D2488"/>
      <c r="E2488"/>
      <c r="F2488"/>
      <c r="G2488"/>
      <c r="H2488"/>
      <c r="I2488"/>
      <c r="J2488"/>
      <c r="K2488"/>
    </row>
    <row r="2489" spans="1:11" ht="15" x14ac:dyDescent="0.25">
      <c r="A2489"/>
      <c r="B2489"/>
      <c r="C2489"/>
      <c r="D2489"/>
      <c r="E2489"/>
      <c r="F2489"/>
      <c r="G2489"/>
      <c r="H2489"/>
      <c r="I2489"/>
      <c r="J2489"/>
      <c r="K2489"/>
    </row>
    <row r="2490" spans="1:11" ht="15" x14ac:dyDescent="0.25">
      <c r="A2490"/>
      <c r="B2490"/>
      <c r="C2490"/>
      <c r="D2490"/>
      <c r="E2490"/>
      <c r="F2490"/>
      <c r="G2490"/>
      <c r="H2490"/>
      <c r="I2490"/>
      <c r="J2490"/>
      <c r="K2490"/>
    </row>
    <row r="2491" spans="1:11" ht="15" x14ac:dyDescent="0.25">
      <c r="A2491"/>
      <c r="B2491"/>
      <c r="C2491"/>
      <c r="D2491"/>
      <c r="E2491"/>
      <c r="F2491"/>
      <c r="G2491"/>
      <c r="H2491"/>
      <c r="I2491"/>
      <c r="J2491"/>
      <c r="K2491"/>
    </row>
    <row r="2492" spans="1:11" ht="15" x14ac:dyDescent="0.25">
      <c r="A2492"/>
      <c r="B2492"/>
      <c r="C2492"/>
      <c r="D2492"/>
      <c r="E2492"/>
      <c r="F2492"/>
      <c r="G2492"/>
      <c r="H2492"/>
      <c r="I2492"/>
      <c r="J2492"/>
      <c r="K2492"/>
    </row>
    <row r="2493" spans="1:11" ht="15" x14ac:dyDescent="0.25">
      <c r="A2493"/>
      <c r="B2493"/>
      <c r="C2493"/>
      <c r="D2493"/>
      <c r="E2493"/>
      <c r="F2493"/>
      <c r="G2493"/>
      <c r="H2493"/>
      <c r="I2493"/>
      <c r="J2493"/>
      <c r="K2493"/>
    </row>
    <row r="2494" spans="1:11" ht="15" x14ac:dyDescent="0.25">
      <c r="A2494"/>
      <c r="B2494"/>
      <c r="C2494"/>
      <c r="D2494"/>
      <c r="E2494"/>
      <c r="F2494"/>
      <c r="G2494"/>
      <c r="H2494"/>
      <c r="I2494"/>
      <c r="J2494"/>
      <c r="K2494"/>
    </row>
    <row r="2495" spans="1:11" ht="15" x14ac:dyDescent="0.25">
      <c r="A2495"/>
      <c r="B2495"/>
      <c r="C2495"/>
      <c r="D2495"/>
      <c r="E2495"/>
      <c r="F2495"/>
      <c r="G2495"/>
      <c r="H2495"/>
      <c r="I2495"/>
      <c r="J2495"/>
      <c r="K2495"/>
    </row>
    <row r="2496" spans="1:11" ht="15" x14ac:dyDescent="0.25">
      <c r="A2496"/>
      <c r="B2496"/>
      <c r="C2496"/>
      <c r="D2496"/>
      <c r="E2496"/>
      <c r="F2496"/>
      <c r="G2496"/>
      <c r="H2496"/>
      <c r="I2496"/>
      <c r="J2496"/>
      <c r="K2496"/>
    </row>
    <row r="2497" spans="1:11" ht="15" x14ac:dyDescent="0.25">
      <c r="A2497"/>
      <c r="B2497"/>
      <c r="C2497"/>
      <c r="D2497"/>
      <c r="E2497"/>
      <c r="F2497"/>
      <c r="G2497"/>
      <c r="H2497"/>
      <c r="I2497"/>
      <c r="J2497"/>
      <c r="K2497"/>
    </row>
    <row r="2498" spans="1:11" ht="15" x14ac:dyDescent="0.25">
      <c r="A2498"/>
      <c r="B2498"/>
      <c r="C2498"/>
      <c r="D2498"/>
      <c r="E2498"/>
      <c r="F2498"/>
      <c r="G2498"/>
      <c r="H2498"/>
      <c r="I2498"/>
      <c r="J2498"/>
      <c r="K2498"/>
    </row>
    <row r="2499" spans="1:11" ht="15" x14ac:dyDescent="0.25">
      <c r="A2499"/>
      <c r="B2499"/>
      <c r="C2499"/>
      <c r="D2499"/>
      <c r="E2499"/>
      <c r="F2499"/>
      <c r="G2499"/>
      <c r="H2499"/>
      <c r="I2499"/>
      <c r="J2499"/>
      <c r="K2499"/>
    </row>
    <row r="2500" spans="1:11" ht="15" x14ac:dyDescent="0.25">
      <c r="A2500"/>
      <c r="B2500"/>
      <c r="C2500"/>
      <c r="D2500"/>
      <c r="E2500"/>
      <c r="F2500"/>
      <c r="G2500"/>
      <c r="H2500"/>
      <c r="I2500"/>
      <c r="J2500"/>
      <c r="K2500"/>
    </row>
    <row r="2501" spans="1:11" ht="15" x14ac:dyDescent="0.25">
      <c r="A2501"/>
      <c r="B2501"/>
      <c r="C2501"/>
      <c r="D2501"/>
      <c r="E2501"/>
      <c r="F2501"/>
      <c r="G2501"/>
      <c r="H2501"/>
      <c r="I2501"/>
      <c r="J2501"/>
      <c r="K2501"/>
    </row>
    <row r="2502" spans="1:11" ht="15" x14ac:dyDescent="0.25">
      <c r="A2502"/>
      <c r="B2502"/>
      <c r="C2502"/>
      <c r="D2502"/>
      <c r="E2502"/>
      <c r="F2502"/>
      <c r="G2502"/>
      <c r="H2502"/>
      <c r="I2502"/>
      <c r="J2502"/>
      <c r="K2502"/>
    </row>
    <row r="2503" spans="1:11" ht="15" x14ac:dyDescent="0.25">
      <c r="A2503"/>
      <c r="B2503"/>
      <c r="C2503"/>
      <c r="D2503"/>
      <c r="E2503"/>
      <c r="F2503"/>
      <c r="G2503"/>
      <c r="H2503"/>
      <c r="I2503"/>
      <c r="J2503"/>
      <c r="K2503"/>
    </row>
    <row r="2504" spans="1:11" ht="15" x14ac:dyDescent="0.25">
      <c r="A2504"/>
      <c r="B2504"/>
      <c r="C2504"/>
      <c r="D2504"/>
      <c r="E2504"/>
      <c r="F2504"/>
      <c r="G2504"/>
      <c r="H2504"/>
      <c r="I2504"/>
      <c r="J2504"/>
      <c r="K2504"/>
    </row>
    <row r="2505" spans="1:11" ht="15" x14ac:dyDescent="0.25">
      <c r="A2505"/>
      <c r="B2505"/>
      <c r="C2505"/>
      <c r="D2505"/>
      <c r="E2505"/>
      <c r="F2505"/>
      <c r="G2505"/>
      <c r="H2505"/>
      <c r="I2505"/>
      <c r="J2505"/>
      <c r="K2505"/>
    </row>
    <row r="2506" spans="1:11" ht="15" x14ac:dyDescent="0.25">
      <c r="A2506"/>
      <c r="B2506"/>
      <c r="C2506"/>
      <c r="D2506"/>
      <c r="E2506"/>
      <c r="F2506"/>
      <c r="G2506"/>
      <c r="H2506"/>
      <c r="I2506"/>
      <c r="J2506"/>
      <c r="K2506"/>
    </row>
    <row r="2507" spans="1:11" ht="15" x14ac:dyDescent="0.25">
      <c r="A2507"/>
      <c r="B2507"/>
      <c r="C2507"/>
      <c r="D2507"/>
      <c r="E2507"/>
      <c r="F2507"/>
      <c r="G2507"/>
      <c r="H2507"/>
      <c r="I2507"/>
      <c r="J2507"/>
      <c r="K2507"/>
    </row>
    <row r="2508" spans="1:11" ht="15" x14ac:dyDescent="0.25">
      <c r="A2508"/>
      <c r="B2508"/>
      <c r="C2508"/>
      <c r="D2508"/>
      <c r="E2508"/>
      <c r="F2508"/>
      <c r="G2508"/>
      <c r="H2508"/>
      <c r="I2508"/>
      <c r="J2508"/>
      <c r="K2508"/>
    </row>
    <row r="2509" spans="1:11" ht="15" x14ac:dyDescent="0.25">
      <c r="A2509"/>
      <c r="B2509"/>
      <c r="C2509"/>
      <c r="D2509"/>
      <c r="E2509"/>
      <c r="F2509"/>
      <c r="G2509"/>
      <c r="H2509"/>
      <c r="I2509"/>
      <c r="J2509"/>
      <c r="K2509"/>
    </row>
    <row r="2510" spans="1:11" ht="15" x14ac:dyDescent="0.25">
      <c r="A2510"/>
      <c r="B2510"/>
      <c r="C2510"/>
      <c r="D2510"/>
      <c r="E2510"/>
      <c r="F2510"/>
      <c r="G2510"/>
      <c r="H2510"/>
      <c r="I2510"/>
      <c r="J2510"/>
      <c r="K2510"/>
    </row>
    <row r="2511" spans="1:11" ht="15" x14ac:dyDescent="0.25">
      <c r="A2511"/>
      <c r="B2511"/>
      <c r="C2511"/>
      <c r="D2511"/>
      <c r="E2511"/>
      <c r="F2511"/>
      <c r="G2511"/>
      <c r="H2511"/>
      <c r="I2511"/>
      <c r="J2511"/>
      <c r="K2511"/>
    </row>
    <row r="2512" spans="1:11" ht="15" x14ac:dyDescent="0.25">
      <c r="A2512"/>
      <c r="B2512"/>
      <c r="C2512"/>
      <c r="D2512"/>
      <c r="E2512"/>
      <c r="F2512"/>
      <c r="G2512"/>
      <c r="H2512"/>
      <c r="I2512"/>
      <c r="J2512"/>
      <c r="K2512"/>
    </row>
    <row r="2513" spans="1:11" ht="15" x14ac:dyDescent="0.25">
      <c r="A2513"/>
      <c r="B2513"/>
      <c r="C2513"/>
      <c r="D2513"/>
      <c r="E2513"/>
      <c r="F2513"/>
      <c r="G2513"/>
      <c r="H2513"/>
      <c r="I2513"/>
      <c r="J2513"/>
      <c r="K2513"/>
    </row>
    <row r="2514" spans="1:11" ht="15" x14ac:dyDescent="0.25">
      <c r="A2514"/>
      <c r="B2514"/>
      <c r="C2514"/>
      <c r="D2514"/>
      <c r="E2514"/>
      <c r="F2514"/>
      <c r="G2514"/>
      <c r="H2514"/>
      <c r="I2514"/>
      <c r="J2514"/>
      <c r="K2514"/>
    </row>
    <row r="2515" spans="1:11" ht="15" x14ac:dyDescent="0.25">
      <c r="A2515"/>
      <c r="B2515"/>
      <c r="C2515"/>
      <c r="D2515"/>
      <c r="E2515"/>
      <c r="F2515"/>
      <c r="G2515"/>
      <c r="H2515"/>
      <c r="I2515"/>
      <c r="J2515"/>
      <c r="K2515"/>
    </row>
    <row r="2516" spans="1:11" ht="15" x14ac:dyDescent="0.25">
      <c r="A2516"/>
      <c r="B2516"/>
      <c r="C2516"/>
      <c r="D2516"/>
      <c r="E2516"/>
      <c r="F2516"/>
      <c r="G2516"/>
      <c r="H2516"/>
      <c r="I2516"/>
      <c r="J2516"/>
      <c r="K2516"/>
    </row>
    <row r="2517" spans="1:11" ht="15" x14ac:dyDescent="0.25">
      <c r="A2517"/>
      <c r="B2517"/>
      <c r="C2517"/>
      <c r="D2517"/>
      <c r="E2517"/>
      <c r="F2517"/>
      <c r="G2517"/>
      <c r="H2517"/>
      <c r="I2517"/>
      <c r="J2517"/>
      <c r="K2517"/>
    </row>
    <row r="2518" spans="1:11" ht="15" x14ac:dyDescent="0.25">
      <c r="A2518"/>
      <c r="B2518"/>
      <c r="C2518"/>
      <c r="D2518"/>
      <c r="E2518"/>
      <c r="F2518"/>
      <c r="G2518"/>
      <c r="H2518"/>
      <c r="I2518"/>
      <c r="J2518"/>
      <c r="K2518"/>
    </row>
    <row r="2519" spans="1:11" ht="15" x14ac:dyDescent="0.25">
      <c r="A2519"/>
      <c r="B2519"/>
      <c r="C2519"/>
      <c r="D2519"/>
      <c r="E2519"/>
      <c r="F2519"/>
      <c r="G2519"/>
      <c r="H2519"/>
      <c r="I2519"/>
      <c r="J2519"/>
      <c r="K2519"/>
    </row>
    <row r="2520" spans="1:11" ht="15" x14ac:dyDescent="0.25">
      <c r="A2520"/>
      <c r="B2520"/>
      <c r="C2520"/>
      <c r="D2520"/>
      <c r="E2520"/>
      <c r="F2520"/>
      <c r="G2520"/>
      <c r="H2520"/>
      <c r="I2520"/>
      <c r="J2520"/>
      <c r="K2520"/>
    </row>
    <row r="2521" spans="1:11" ht="15" x14ac:dyDescent="0.25">
      <c r="A2521"/>
      <c r="B2521"/>
      <c r="C2521"/>
      <c r="D2521"/>
      <c r="E2521"/>
      <c r="F2521"/>
      <c r="G2521"/>
      <c r="H2521"/>
      <c r="I2521"/>
      <c r="J2521"/>
      <c r="K2521"/>
    </row>
    <row r="2522" spans="1:11" ht="15" x14ac:dyDescent="0.25">
      <c r="A2522"/>
      <c r="B2522"/>
      <c r="C2522"/>
      <c r="D2522"/>
      <c r="E2522"/>
      <c r="F2522"/>
      <c r="G2522"/>
      <c r="H2522"/>
      <c r="I2522"/>
      <c r="J2522"/>
      <c r="K2522"/>
    </row>
    <row r="2523" spans="1:11" ht="15" x14ac:dyDescent="0.25">
      <c r="A2523"/>
      <c r="B2523"/>
      <c r="C2523"/>
      <c r="D2523"/>
      <c r="E2523"/>
      <c r="F2523"/>
      <c r="G2523"/>
      <c r="H2523"/>
      <c r="I2523"/>
      <c r="J2523"/>
      <c r="K2523"/>
    </row>
    <row r="2524" spans="1:11" ht="15" x14ac:dyDescent="0.25">
      <c r="A2524"/>
      <c r="B2524"/>
      <c r="C2524"/>
      <c r="D2524"/>
      <c r="E2524"/>
      <c r="F2524"/>
      <c r="G2524"/>
      <c r="H2524"/>
      <c r="I2524"/>
      <c r="J2524"/>
      <c r="K2524"/>
    </row>
    <row r="2525" spans="1:11" ht="15" x14ac:dyDescent="0.25">
      <c r="A2525"/>
      <c r="B2525"/>
      <c r="C2525"/>
      <c r="D2525"/>
      <c r="E2525"/>
      <c r="F2525"/>
      <c r="G2525"/>
      <c r="H2525"/>
      <c r="I2525"/>
      <c r="J2525"/>
      <c r="K2525"/>
    </row>
    <row r="2526" spans="1:11" ht="15" x14ac:dyDescent="0.25">
      <c r="A2526"/>
      <c r="B2526"/>
      <c r="C2526"/>
      <c r="D2526"/>
      <c r="E2526"/>
      <c r="F2526"/>
      <c r="G2526"/>
      <c r="H2526"/>
      <c r="I2526"/>
      <c r="J2526"/>
      <c r="K2526"/>
    </row>
    <row r="2527" spans="1:11" ht="15" x14ac:dyDescent="0.25">
      <c r="A2527"/>
      <c r="B2527"/>
      <c r="C2527"/>
      <c r="D2527"/>
      <c r="E2527"/>
      <c r="F2527"/>
      <c r="G2527"/>
      <c r="H2527"/>
      <c r="I2527"/>
      <c r="J2527"/>
      <c r="K2527"/>
    </row>
    <row r="2528" spans="1:11" ht="15" x14ac:dyDescent="0.25">
      <c r="A2528"/>
      <c r="B2528"/>
      <c r="C2528"/>
      <c r="D2528"/>
      <c r="E2528"/>
      <c r="F2528"/>
      <c r="G2528"/>
      <c r="H2528"/>
      <c r="I2528"/>
      <c r="J2528"/>
      <c r="K2528"/>
    </row>
    <row r="2529" spans="1:11" ht="15" x14ac:dyDescent="0.25">
      <c r="A2529"/>
      <c r="B2529"/>
      <c r="C2529"/>
      <c r="D2529"/>
      <c r="E2529"/>
      <c r="F2529"/>
      <c r="G2529"/>
      <c r="H2529"/>
      <c r="I2529"/>
      <c r="J2529"/>
      <c r="K2529"/>
    </row>
    <row r="2530" spans="1:11" ht="15" x14ac:dyDescent="0.25">
      <c r="A2530"/>
      <c r="B2530"/>
      <c r="C2530"/>
      <c r="D2530"/>
      <c r="E2530"/>
      <c r="F2530"/>
      <c r="G2530"/>
      <c r="H2530"/>
      <c r="I2530"/>
      <c r="J2530"/>
      <c r="K2530"/>
    </row>
    <row r="2531" spans="1:11" ht="15" x14ac:dyDescent="0.25">
      <c r="A2531"/>
      <c r="B2531"/>
      <c r="C2531"/>
      <c r="D2531"/>
      <c r="E2531"/>
      <c r="F2531"/>
      <c r="G2531"/>
      <c r="H2531"/>
      <c r="I2531"/>
      <c r="J2531"/>
      <c r="K2531"/>
    </row>
    <row r="2532" spans="1:11" ht="15" x14ac:dyDescent="0.25">
      <c r="A2532"/>
      <c r="B2532"/>
      <c r="C2532"/>
      <c r="D2532"/>
      <c r="E2532"/>
      <c r="F2532"/>
      <c r="G2532"/>
      <c r="H2532"/>
      <c r="I2532"/>
      <c r="J2532"/>
      <c r="K2532"/>
    </row>
    <row r="2533" spans="1:11" ht="15" x14ac:dyDescent="0.25">
      <c r="A2533"/>
      <c r="B2533"/>
      <c r="C2533"/>
      <c r="D2533"/>
      <c r="E2533"/>
      <c r="F2533"/>
      <c r="G2533"/>
      <c r="H2533"/>
      <c r="I2533"/>
      <c r="J2533"/>
      <c r="K2533"/>
    </row>
    <row r="2534" spans="1:11" ht="15" x14ac:dyDescent="0.25">
      <c r="A2534"/>
      <c r="B2534"/>
      <c r="C2534"/>
      <c r="D2534"/>
      <c r="E2534"/>
      <c r="F2534"/>
      <c r="G2534"/>
      <c r="H2534"/>
      <c r="I2534"/>
      <c r="J2534"/>
      <c r="K2534"/>
    </row>
    <row r="2535" spans="1:11" ht="15" x14ac:dyDescent="0.25">
      <c r="A2535"/>
      <c r="B2535"/>
      <c r="C2535"/>
      <c r="D2535"/>
      <c r="E2535"/>
      <c r="F2535"/>
      <c r="G2535"/>
      <c r="H2535"/>
      <c r="I2535"/>
      <c r="J2535"/>
      <c r="K2535"/>
    </row>
    <row r="2536" spans="1:11" ht="15" x14ac:dyDescent="0.25">
      <c r="A2536"/>
      <c r="B2536"/>
      <c r="C2536"/>
      <c r="D2536"/>
      <c r="E2536"/>
      <c r="F2536"/>
      <c r="G2536"/>
      <c r="H2536"/>
      <c r="I2536"/>
      <c r="J2536"/>
      <c r="K2536"/>
    </row>
    <row r="2537" spans="1:11" ht="15" x14ac:dyDescent="0.25">
      <c r="A2537"/>
      <c r="B2537"/>
      <c r="C2537"/>
      <c r="D2537"/>
      <c r="E2537"/>
      <c r="F2537"/>
      <c r="G2537"/>
      <c r="H2537"/>
      <c r="I2537"/>
      <c r="J2537"/>
      <c r="K2537"/>
    </row>
    <row r="2538" spans="1:11" ht="15" x14ac:dyDescent="0.25">
      <c r="A2538"/>
      <c r="B2538"/>
      <c r="C2538"/>
      <c r="D2538"/>
      <c r="E2538"/>
      <c r="F2538"/>
      <c r="G2538"/>
      <c r="H2538"/>
      <c r="I2538"/>
      <c r="J2538"/>
      <c r="K2538"/>
    </row>
    <row r="2539" spans="1:11" ht="15" x14ac:dyDescent="0.25">
      <c r="A2539"/>
      <c r="B2539"/>
      <c r="C2539"/>
      <c r="D2539"/>
      <c r="E2539"/>
      <c r="F2539"/>
      <c r="G2539"/>
      <c r="H2539"/>
      <c r="I2539"/>
      <c r="J2539"/>
      <c r="K2539"/>
    </row>
    <row r="2540" spans="1:11" ht="15" x14ac:dyDescent="0.25">
      <c r="A2540"/>
      <c r="B2540"/>
      <c r="C2540"/>
      <c r="D2540"/>
      <c r="E2540"/>
      <c r="F2540"/>
      <c r="G2540"/>
      <c r="H2540"/>
      <c r="I2540"/>
      <c r="J2540"/>
      <c r="K2540"/>
    </row>
    <row r="2541" spans="1:11" ht="15" x14ac:dyDescent="0.25">
      <c r="A2541"/>
      <c r="B2541"/>
      <c r="C2541"/>
      <c r="D2541"/>
      <c r="E2541"/>
      <c r="F2541"/>
      <c r="G2541"/>
      <c r="H2541"/>
      <c r="I2541"/>
      <c r="J2541"/>
      <c r="K2541"/>
    </row>
    <row r="2542" spans="1:11" ht="15" x14ac:dyDescent="0.25">
      <c r="A2542"/>
      <c r="B2542"/>
      <c r="C2542"/>
      <c r="D2542"/>
      <c r="E2542"/>
      <c r="F2542"/>
      <c r="G2542"/>
      <c r="H2542"/>
      <c r="I2542"/>
      <c r="J2542"/>
      <c r="K2542"/>
    </row>
    <row r="2543" spans="1:11" ht="15" x14ac:dyDescent="0.25">
      <c r="A2543"/>
      <c r="B2543"/>
      <c r="C2543"/>
      <c r="D2543"/>
      <c r="E2543"/>
      <c r="F2543"/>
      <c r="G2543"/>
      <c r="H2543"/>
      <c r="I2543"/>
      <c r="J2543"/>
      <c r="K2543"/>
    </row>
    <row r="2544" spans="1:11" ht="15" x14ac:dyDescent="0.25">
      <c r="A2544"/>
      <c r="B2544"/>
      <c r="C2544"/>
      <c r="D2544"/>
      <c r="E2544"/>
      <c r="F2544"/>
      <c r="G2544"/>
      <c r="H2544"/>
      <c r="I2544"/>
      <c r="J2544"/>
      <c r="K2544"/>
    </row>
    <row r="2545" spans="1:11" ht="15" x14ac:dyDescent="0.25">
      <c r="A2545"/>
      <c r="B2545"/>
      <c r="C2545"/>
      <c r="D2545"/>
      <c r="E2545"/>
      <c r="F2545"/>
      <c r="G2545"/>
      <c r="H2545"/>
      <c r="I2545"/>
      <c r="J2545"/>
      <c r="K2545"/>
    </row>
    <row r="2546" spans="1:11" ht="15" x14ac:dyDescent="0.25">
      <c r="A2546"/>
      <c r="B2546"/>
      <c r="C2546"/>
      <c r="D2546"/>
      <c r="E2546"/>
      <c r="F2546"/>
      <c r="G2546"/>
      <c r="H2546"/>
      <c r="I2546"/>
      <c r="J2546"/>
      <c r="K2546"/>
    </row>
    <row r="2547" spans="1:11" ht="15" x14ac:dyDescent="0.25">
      <c r="A2547"/>
      <c r="B2547"/>
      <c r="C2547"/>
      <c r="D2547"/>
      <c r="E2547"/>
      <c r="F2547"/>
      <c r="G2547"/>
      <c r="H2547"/>
      <c r="I2547"/>
      <c r="J2547"/>
      <c r="K2547"/>
    </row>
    <row r="2548" spans="1:11" ht="15" x14ac:dyDescent="0.25">
      <c r="A2548"/>
      <c r="B2548"/>
      <c r="C2548"/>
      <c r="D2548"/>
      <c r="E2548"/>
      <c r="F2548"/>
      <c r="G2548"/>
      <c r="H2548"/>
      <c r="I2548"/>
      <c r="J2548"/>
      <c r="K2548"/>
    </row>
    <row r="2549" spans="1:11" ht="15" x14ac:dyDescent="0.25">
      <c r="A2549"/>
      <c r="B2549"/>
      <c r="C2549"/>
      <c r="D2549"/>
      <c r="E2549"/>
      <c r="F2549"/>
      <c r="G2549"/>
      <c r="H2549"/>
      <c r="I2549"/>
      <c r="J2549"/>
      <c r="K2549"/>
    </row>
    <row r="2550" spans="1:11" ht="15" x14ac:dyDescent="0.25">
      <c r="A2550"/>
      <c r="B2550"/>
      <c r="C2550"/>
      <c r="D2550"/>
      <c r="E2550"/>
      <c r="F2550"/>
      <c r="G2550"/>
      <c r="H2550"/>
      <c r="I2550"/>
      <c r="J2550"/>
      <c r="K2550"/>
    </row>
    <row r="2551" spans="1:11" ht="15" x14ac:dyDescent="0.25">
      <c r="A2551"/>
      <c r="B2551"/>
      <c r="C2551"/>
      <c r="D2551"/>
      <c r="E2551"/>
      <c r="F2551"/>
      <c r="G2551"/>
      <c r="H2551"/>
      <c r="I2551"/>
      <c r="J2551"/>
      <c r="K2551"/>
    </row>
    <row r="2552" spans="1:11" ht="15" x14ac:dyDescent="0.25">
      <c r="A2552"/>
      <c r="B2552"/>
      <c r="C2552"/>
      <c r="D2552"/>
      <c r="E2552"/>
      <c r="F2552"/>
      <c r="G2552"/>
      <c r="H2552"/>
      <c r="I2552"/>
      <c r="J2552"/>
      <c r="K2552"/>
    </row>
    <row r="2553" spans="1:11" ht="15" x14ac:dyDescent="0.25">
      <c r="A2553"/>
      <c r="B2553"/>
      <c r="C2553"/>
      <c r="D2553"/>
      <c r="E2553"/>
      <c r="F2553"/>
      <c r="G2553"/>
      <c r="H2553"/>
      <c r="I2553"/>
      <c r="J2553"/>
      <c r="K2553"/>
    </row>
    <row r="2554" spans="1:11" ht="15" x14ac:dyDescent="0.25">
      <c r="A2554"/>
      <c r="B2554"/>
      <c r="C2554"/>
      <c r="D2554"/>
      <c r="E2554"/>
      <c r="F2554"/>
      <c r="G2554"/>
      <c r="H2554"/>
      <c r="I2554"/>
      <c r="J2554"/>
      <c r="K2554"/>
    </row>
    <row r="2555" spans="1:11" ht="15" x14ac:dyDescent="0.25">
      <c r="A2555"/>
      <c r="B2555"/>
      <c r="C2555"/>
      <c r="D2555"/>
      <c r="E2555"/>
      <c r="F2555"/>
      <c r="G2555"/>
      <c r="H2555"/>
      <c r="I2555"/>
      <c r="J2555"/>
      <c r="K2555"/>
    </row>
    <row r="2556" spans="1:11" ht="15" x14ac:dyDescent="0.25">
      <c r="A2556"/>
      <c r="B2556"/>
      <c r="C2556"/>
      <c r="D2556"/>
      <c r="E2556"/>
      <c r="F2556"/>
      <c r="G2556"/>
      <c r="H2556"/>
      <c r="I2556"/>
      <c r="J2556"/>
      <c r="K2556"/>
    </row>
    <row r="2557" spans="1:11" ht="15" x14ac:dyDescent="0.25">
      <c r="A2557"/>
      <c r="B2557"/>
      <c r="C2557"/>
      <c r="D2557"/>
      <c r="E2557"/>
      <c r="F2557"/>
      <c r="G2557"/>
      <c r="H2557"/>
      <c r="I2557"/>
      <c r="J2557"/>
      <c r="K2557"/>
    </row>
    <row r="2558" spans="1:11" ht="15" x14ac:dyDescent="0.25">
      <c r="A2558"/>
      <c r="B2558"/>
      <c r="C2558"/>
      <c r="D2558"/>
      <c r="E2558"/>
      <c r="F2558"/>
      <c r="G2558"/>
      <c r="H2558"/>
      <c r="I2558"/>
      <c r="J2558"/>
      <c r="K2558"/>
    </row>
    <row r="2559" spans="1:11" ht="15" x14ac:dyDescent="0.25">
      <c r="A2559"/>
      <c r="B2559"/>
      <c r="C2559"/>
      <c r="D2559"/>
      <c r="E2559"/>
      <c r="F2559"/>
      <c r="G2559"/>
      <c r="H2559"/>
      <c r="I2559"/>
      <c r="J2559"/>
      <c r="K2559"/>
    </row>
    <row r="2560" spans="1:11" ht="15" x14ac:dyDescent="0.25">
      <c r="A2560"/>
      <c r="B2560"/>
      <c r="C2560"/>
      <c r="D2560"/>
      <c r="E2560"/>
      <c r="F2560"/>
      <c r="G2560"/>
      <c r="H2560"/>
      <c r="I2560"/>
      <c r="J2560"/>
      <c r="K2560"/>
    </row>
    <row r="2561" spans="1:11" ht="15" x14ac:dyDescent="0.25">
      <c r="A2561"/>
      <c r="B2561"/>
      <c r="C2561"/>
      <c r="D2561"/>
      <c r="E2561"/>
      <c r="F2561"/>
      <c r="G2561"/>
      <c r="H2561"/>
      <c r="I2561"/>
      <c r="J2561"/>
      <c r="K2561"/>
    </row>
    <row r="2562" spans="1:11" ht="15" x14ac:dyDescent="0.25">
      <c r="A2562"/>
      <c r="B2562"/>
      <c r="C2562"/>
      <c r="D2562"/>
      <c r="E2562"/>
      <c r="F2562"/>
      <c r="G2562"/>
      <c r="H2562"/>
      <c r="I2562"/>
      <c r="J2562"/>
      <c r="K2562"/>
    </row>
    <row r="2563" spans="1:11" ht="15" x14ac:dyDescent="0.25">
      <c r="A2563"/>
      <c r="B2563"/>
      <c r="C2563"/>
      <c r="D2563"/>
      <c r="E2563"/>
      <c r="F2563"/>
      <c r="G2563"/>
      <c r="H2563"/>
      <c r="I2563"/>
      <c r="J2563"/>
      <c r="K2563"/>
    </row>
    <row r="2564" spans="1:11" ht="15" x14ac:dyDescent="0.25">
      <c r="A2564"/>
      <c r="B2564"/>
      <c r="C2564"/>
      <c r="D2564"/>
      <c r="E2564"/>
      <c r="F2564"/>
      <c r="G2564"/>
      <c r="H2564"/>
      <c r="I2564"/>
      <c r="J2564"/>
      <c r="K2564"/>
    </row>
    <row r="2565" spans="1:11" ht="15" x14ac:dyDescent="0.25">
      <c r="A2565"/>
      <c r="B2565"/>
      <c r="C2565"/>
      <c r="D2565"/>
      <c r="E2565"/>
      <c r="F2565"/>
      <c r="G2565"/>
      <c r="H2565"/>
      <c r="I2565"/>
      <c r="J2565"/>
      <c r="K2565"/>
    </row>
    <row r="2566" spans="1:11" ht="15" x14ac:dyDescent="0.25">
      <c r="A2566"/>
      <c r="B2566"/>
      <c r="C2566"/>
      <c r="D2566"/>
      <c r="E2566"/>
      <c r="F2566"/>
      <c r="G2566"/>
      <c r="H2566"/>
      <c r="I2566"/>
      <c r="J2566"/>
      <c r="K2566"/>
    </row>
    <row r="2567" spans="1:11" ht="15" x14ac:dyDescent="0.25">
      <c r="A2567"/>
      <c r="B2567"/>
      <c r="C2567"/>
      <c r="D2567"/>
      <c r="E2567"/>
      <c r="F2567"/>
      <c r="G2567"/>
      <c r="H2567"/>
      <c r="I2567"/>
      <c r="J2567"/>
      <c r="K2567"/>
    </row>
    <row r="2568" spans="1:11" ht="15" x14ac:dyDescent="0.25">
      <c r="A2568"/>
      <c r="B2568"/>
      <c r="C2568"/>
      <c r="D2568"/>
      <c r="E2568"/>
      <c r="F2568"/>
      <c r="G2568"/>
      <c r="H2568"/>
      <c r="I2568"/>
      <c r="J2568"/>
      <c r="K2568"/>
    </row>
    <row r="2569" spans="1:11" ht="15" x14ac:dyDescent="0.25">
      <c r="A2569"/>
      <c r="B2569"/>
      <c r="C2569"/>
      <c r="D2569"/>
      <c r="E2569"/>
      <c r="F2569"/>
      <c r="G2569"/>
      <c r="H2569"/>
      <c r="I2569"/>
      <c r="J2569"/>
      <c r="K2569"/>
    </row>
    <row r="2570" spans="1:11" ht="15" x14ac:dyDescent="0.25">
      <c r="A2570"/>
      <c r="B2570"/>
      <c r="C2570"/>
      <c r="D2570"/>
      <c r="E2570"/>
      <c r="F2570"/>
      <c r="G2570"/>
      <c r="H2570"/>
      <c r="I2570"/>
      <c r="J2570"/>
      <c r="K2570"/>
    </row>
    <row r="2571" spans="1:11" ht="15" x14ac:dyDescent="0.25">
      <c r="A2571"/>
      <c r="B2571"/>
      <c r="C2571"/>
      <c r="D2571"/>
      <c r="E2571"/>
      <c r="F2571"/>
      <c r="G2571"/>
      <c r="H2571"/>
      <c r="I2571"/>
      <c r="J2571"/>
      <c r="K2571"/>
    </row>
    <row r="2572" spans="1:11" ht="15" x14ac:dyDescent="0.25">
      <c r="A2572"/>
      <c r="B2572"/>
      <c r="C2572"/>
      <c r="D2572"/>
      <c r="E2572"/>
      <c r="F2572"/>
      <c r="G2572"/>
      <c r="H2572"/>
      <c r="I2572"/>
      <c r="J2572"/>
      <c r="K2572"/>
    </row>
    <row r="2573" spans="1:11" ht="15" x14ac:dyDescent="0.25">
      <c r="A2573"/>
      <c r="B2573"/>
      <c r="C2573"/>
      <c r="D2573"/>
      <c r="E2573"/>
      <c r="F2573"/>
      <c r="G2573"/>
      <c r="H2573"/>
      <c r="I2573"/>
      <c r="J2573"/>
      <c r="K2573"/>
    </row>
    <row r="2574" spans="1:11" ht="15" x14ac:dyDescent="0.25">
      <c r="A2574"/>
      <c r="B2574"/>
      <c r="C2574"/>
      <c r="D2574"/>
      <c r="E2574"/>
      <c r="F2574"/>
      <c r="G2574"/>
      <c r="H2574"/>
      <c r="I2574"/>
      <c r="J2574"/>
      <c r="K2574"/>
    </row>
    <row r="2575" spans="1:11" ht="15" x14ac:dyDescent="0.25">
      <c r="A2575"/>
      <c r="B2575"/>
      <c r="C2575"/>
      <c r="D2575"/>
      <c r="E2575"/>
      <c r="F2575"/>
      <c r="G2575"/>
      <c r="H2575"/>
      <c r="I2575"/>
      <c r="J2575"/>
      <c r="K2575"/>
    </row>
    <row r="2576" spans="1:11" ht="15" x14ac:dyDescent="0.25">
      <c r="A2576"/>
      <c r="B2576"/>
      <c r="C2576"/>
      <c r="D2576"/>
      <c r="E2576"/>
      <c r="F2576"/>
      <c r="G2576"/>
      <c r="H2576"/>
      <c r="I2576"/>
      <c r="J2576"/>
      <c r="K2576"/>
    </row>
    <row r="2577" spans="1:11" ht="15" x14ac:dyDescent="0.25">
      <c r="A2577"/>
      <c r="B2577"/>
      <c r="C2577"/>
      <c r="D2577"/>
      <c r="E2577"/>
      <c r="F2577"/>
      <c r="G2577"/>
      <c r="H2577"/>
      <c r="I2577"/>
      <c r="J2577"/>
      <c r="K2577"/>
    </row>
    <row r="2578" spans="1:11" ht="15" x14ac:dyDescent="0.25">
      <c r="A2578"/>
      <c r="B2578"/>
      <c r="C2578"/>
      <c r="D2578"/>
      <c r="E2578"/>
      <c r="F2578"/>
      <c r="G2578"/>
      <c r="H2578"/>
      <c r="I2578"/>
      <c r="J2578"/>
      <c r="K2578"/>
    </row>
    <row r="2579" spans="1:11" ht="15" x14ac:dyDescent="0.25">
      <c r="A2579"/>
      <c r="B2579"/>
      <c r="C2579"/>
      <c r="D2579"/>
      <c r="E2579"/>
      <c r="F2579"/>
      <c r="G2579"/>
      <c r="H2579"/>
      <c r="I2579"/>
      <c r="J2579"/>
      <c r="K2579"/>
    </row>
    <row r="2580" spans="1:11" ht="15" x14ac:dyDescent="0.25">
      <c r="A2580"/>
      <c r="B2580"/>
      <c r="C2580"/>
      <c r="D2580"/>
      <c r="E2580"/>
      <c r="F2580"/>
      <c r="G2580"/>
      <c r="H2580"/>
      <c r="I2580"/>
      <c r="J2580"/>
      <c r="K2580"/>
    </row>
    <row r="2581" spans="1:11" ht="15" x14ac:dyDescent="0.25">
      <c r="A2581"/>
      <c r="B2581"/>
      <c r="C2581"/>
      <c r="D2581"/>
      <c r="E2581"/>
      <c r="F2581"/>
      <c r="G2581"/>
      <c r="H2581"/>
      <c r="I2581"/>
      <c r="J2581"/>
      <c r="K2581"/>
    </row>
    <row r="2582" spans="1:11" ht="15" x14ac:dyDescent="0.25">
      <c r="A2582"/>
      <c r="B2582"/>
      <c r="C2582"/>
      <c r="D2582"/>
      <c r="E2582"/>
      <c r="F2582"/>
      <c r="G2582"/>
      <c r="H2582"/>
      <c r="I2582"/>
      <c r="J2582"/>
      <c r="K2582"/>
    </row>
    <row r="2583" spans="1:11" ht="15" x14ac:dyDescent="0.25">
      <c r="A2583"/>
      <c r="B2583"/>
      <c r="C2583"/>
      <c r="D2583"/>
      <c r="E2583"/>
      <c r="F2583"/>
      <c r="G2583"/>
      <c r="H2583"/>
      <c r="I2583"/>
      <c r="J2583"/>
      <c r="K2583"/>
    </row>
    <row r="2584" spans="1:11" ht="15" x14ac:dyDescent="0.25">
      <c r="A2584"/>
      <c r="B2584"/>
      <c r="C2584"/>
      <c r="D2584"/>
      <c r="E2584"/>
      <c r="F2584"/>
      <c r="G2584"/>
      <c r="H2584"/>
      <c r="I2584"/>
      <c r="J2584"/>
      <c r="K2584"/>
    </row>
    <row r="2585" spans="1:11" ht="15" x14ac:dyDescent="0.25">
      <c r="A2585"/>
      <c r="B2585"/>
      <c r="C2585"/>
      <c r="D2585"/>
      <c r="E2585"/>
      <c r="F2585"/>
      <c r="G2585"/>
      <c r="H2585"/>
      <c r="I2585"/>
      <c r="J2585"/>
      <c r="K2585"/>
    </row>
    <row r="2586" spans="1:11" ht="15" x14ac:dyDescent="0.25">
      <c r="A2586"/>
      <c r="B2586"/>
      <c r="C2586"/>
      <c r="D2586"/>
      <c r="E2586"/>
      <c r="F2586"/>
      <c r="G2586"/>
      <c r="H2586"/>
      <c r="I2586"/>
      <c r="J2586"/>
      <c r="K2586"/>
    </row>
    <row r="2587" spans="1:11" ht="15" x14ac:dyDescent="0.25">
      <c r="A2587"/>
      <c r="B2587"/>
      <c r="C2587"/>
      <c r="D2587"/>
      <c r="E2587"/>
      <c r="F2587"/>
      <c r="G2587"/>
      <c r="H2587"/>
      <c r="I2587"/>
      <c r="J2587"/>
      <c r="K2587"/>
    </row>
    <row r="2588" spans="1:11" ht="15" x14ac:dyDescent="0.25">
      <c r="A2588"/>
      <c r="B2588"/>
      <c r="C2588"/>
      <c r="D2588"/>
      <c r="E2588"/>
      <c r="F2588"/>
      <c r="G2588"/>
      <c r="H2588"/>
      <c r="I2588"/>
      <c r="J2588"/>
      <c r="K2588"/>
    </row>
    <row r="2589" spans="1:11" ht="15" x14ac:dyDescent="0.25">
      <c r="A2589"/>
      <c r="B2589"/>
      <c r="C2589"/>
      <c r="D2589"/>
      <c r="E2589"/>
      <c r="F2589"/>
      <c r="G2589"/>
      <c r="H2589"/>
      <c r="I2589"/>
      <c r="J2589"/>
      <c r="K2589"/>
    </row>
    <row r="2590" spans="1:11" ht="15" x14ac:dyDescent="0.25">
      <c r="A2590"/>
      <c r="B2590"/>
      <c r="C2590"/>
      <c r="D2590"/>
      <c r="E2590"/>
      <c r="F2590"/>
      <c r="G2590"/>
      <c r="H2590"/>
      <c r="I2590"/>
      <c r="J2590"/>
      <c r="K2590"/>
    </row>
    <row r="2591" spans="1:11" ht="15" x14ac:dyDescent="0.25">
      <c r="A2591"/>
      <c r="B2591"/>
      <c r="C2591"/>
      <c r="D2591"/>
      <c r="E2591"/>
      <c r="F2591"/>
      <c r="G2591"/>
      <c r="H2591"/>
      <c r="I2591"/>
      <c r="J2591"/>
      <c r="K2591"/>
    </row>
    <row r="2592" spans="1:11" ht="15" x14ac:dyDescent="0.25">
      <c r="A2592"/>
      <c r="B2592"/>
      <c r="C2592"/>
      <c r="D2592"/>
      <c r="E2592"/>
      <c r="F2592"/>
      <c r="G2592"/>
      <c r="H2592"/>
      <c r="I2592"/>
      <c r="J2592"/>
      <c r="K2592"/>
    </row>
    <row r="2593" spans="1:11" ht="15" x14ac:dyDescent="0.25">
      <c r="A2593"/>
      <c r="B2593"/>
      <c r="C2593"/>
      <c r="D2593"/>
      <c r="E2593"/>
      <c r="F2593"/>
      <c r="G2593"/>
      <c r="H2593"/>
      <c r="I2593"/>
      <c r="J2593"/>
      <c r="K2593"/>
    </row>
    <row r="2594" spans="1:11" ht="15" x14ac:dyDescent="0.25">
      <c r="A2594"/>
      <c r="B2594"/>
      <c r="C2594"/>
      <c r="D2594"/>
      <c r="E2594"/>
      <c r="F2594"/>
      <c r="G2594"/>
      <c r="H2594"/>
      <c r="I2594"/>
      <c r="J2594"/>
      <c r="K2594"/>
    </row>
    <row r="2595" spans="1:11" ht="15" x14ac:dyDescent="0.25">
      <c r="A2595"/>
      <c r="B2595"/>
      <c r="C2595"/>
      <c r="D2595"/>
      <c r="E2595"/>
      <c r="F2595"/>
      <c r="G2595"/>
      <c r="H2595"/>
      <c r="I2595"/>
      <c r="J2595"/>
      <c r="K2595"/>
    </row>
    <row r="2596" spans="1:11" ht="15" x14ac:dyDescent="0.25">
      <c r="A2596"/>
      <c r="B2596"/>
      <c r="C2596"/>
      <c r="D2596"/>
      <c r="E2596"/>
      <c r="F2596"/>
      <c r="G2596"/>
      <c r="H2596"/>
      <c r="I2596"/>
      <c r="J2596"/>
      <c r="K2596"/>
    </row>
    <row r="2597" spans="1:11" ht="15" x14ac:dyDescent="0.25">
      <c r="A2597"/>
      <c r="B2597"/>
      <c r="C2597"/>
      <c r="D2597"/>
      <c r="E2597"/>
      <c r="F2597"/>
      <c r="G2597"/>
      <c r="H2597"/>
      <c r="I2597"/>
      <c r="J2597"/>
      <c r="K2597"/>
    </row>
    <row r="2598" spans="1:11" ht="15" x14ac:dyDescent="0.25">
      <c r="A2598"/>
      <c r="B2598"/>
      <c r="C2598"/>
      <c r="D2598"/>
      <c r="E2598"/>
      <c r="F2598"/>
      <c r="G2598"/>
      <c r="H2598"/>
      <c r="I2598"/>
      <c r="J2598"/>
      <c r="K2598"/>
    </row>
    <row r="2599" spans="1:11" ht="15" x14ac:dyDescent="0.25">
      <c r="A2599"/>
      <c r="B2599"/>
      <c r="C2599"/>
      <c r="D2599"/>
      <c r="E2599"/>
      <c r="F2599"/>
      <c r="G2599"/>
      <c r="H2599"/>
      <c r="I2599"/>
      <c r="J2599"/>
      <c r="K2599"/>
    </row>
    <row r="2600" spans="1:11" ht="15" x14ac:dyDescent="0.25">
      <c r="A2600"/>
      <c r="B2600"/>
      <c r="C2600"/>
      <c r="D2600"/>
      <c r="E2600"/>
      <c r="F2600"/>
      <c r="G2600"/>
      <c r="H2600"/>
      <c r="I2600"/>
      <c r="J2600"/>
      <c r="K2600"/>
    </row>
    <row r="2601" spans="1:11" ht="15" x14ac:dyDescent="0.25">
      <c r="A2601"/>
      <c r="B2601"/>
      <c r="C2601"/>
      <c r="D2601"/>
      <c r="E2601"/>
      <c r="F2601"/>
      <c r="G2601"/>
      <c r="H2601"/>
      <c r="I2601"/>
      <c r="J2601"/>
      <c r="K2601"/>
    </row>
    <row r="2602" spans="1:11" ht="15" x14ac:dyDescent="0.25">
      <c r="A2602"/>
      <c r="B2602"/>
      <c r="C2602"/>
      <c r="D2602"/>
      <c r="E2602"/>
      <c r="F2602"/>
      <c r="G2602"/>
      <c r="H2602"/>
      <c r="I2602"/>
      <c r="J2602"/>
      <c r="K2602"/>
    </row>
    <row r="2603" spans="1:11" ht="15" x14ac:dyDescent="0.25">
      <c r="A2603"/>
      <c r="B2603"/>
      <c r="C2603"/>
      <c r="D2603"/>
      <c r="E2603"/>
      <c r="F2603"/>
      <c r="G2603"/>
      <c r="H2603"/>
      <c r="I2603"/>
      <c r="J2603"/>
      <c r="K2603"/>
    </row>
    <row r="2604" spans="1:11" ht="15" x14ac:dyDescent="0.25">
      <c r="A2604"/>
      <c r="B2604"/>
      <c r="C2604"/>
      <c r="D2604"/>
      <c r="E2604"/>
      <c r="F2604"/>
      <c r="G2604"/>
      <c r="H2604"/>
      <c r="I2604"/>
      <c r="J2604"/>
      <c r="K2604"/>
    </row>
    <row r="2605" spans="1:11" ht="15" x14ac:dyDescent="0.25">
      <c r="A2605"/>
      <c r="B2605"/>
      <c r="C2605"/>
      <c r="D2605"/>
      <c r="E2605"/>
      <c r="F2605"/>
      <c r="G2605"/>
      <c r="H2605"/>
      <c r="I2605"/>
      <c r="J2605"/>
      <c r="K2605"/>
    </row>
    <row r="2606" spans="1:11" ht="15" x14ac:dyDescent="0.25">
      <c r="A2606"/>
      <c r="B2606"/>
      <c r="C2606"/>
      <c r="D2606"/>
      <c r="E2606"/>
      <c r="F2606"/>
      <c r="G2606"/>
      <c r="H2606"/>
      <c r="I2606"/>
      <c r="J2606"/>
      <c r="K2606"/>
    </row>
    <row r="2607" spans="1:11" ht="15" x14ac:dyDescent="0.25">
      <c r="A2607"/>
      <c r="B2607"/>
      <c r="C2607"/>
      <c r="D2607"/>
      <c r="E2607"/>
      <c r="F2607"/>
      <c r="G2607"/>
      <c r="H2607"/>
      <c r="I2607"/>
      <c r="J2607"/>
      <c r="K2607"/>
    </row>
    <row r="2608" spans="1:11" ht="15" x14ac:dyDescent="0.25">
      <c r="A2608"/>
      <c r="B2608"/>
      <c r="C2608"/>
      <c r="D2608"/>
      <c r="E2608"/>
      <c r="F2608"/>
      <c r="G2608"/>
      <c r="H2608"/>
      <c r="I2608"/>
      <c r="J2608"/>
      <c r="K2608"/>
    </row>
    <row r="2609" spans="1:11" ht="15" x14ac:dyDescent="0.25">
      <c r="A2609"/>
      <c r="B2609"/>
      <c r="C2609"/>
      <c r="D2609"/>
      <c r="E2609"/>
      <c r="F2609"/>
      <c r="G2609"/>
      <c r="H2609"/>
      <c r="I2609"/>
      <c r="J2609"/>
      <c r="K2609"/>
    </row>
    <row r="2610" spans="1:11" ht="15" x14ac:dyDescent="0.25">
      <c r="A2610"/>
      <c r="B2610"/>
      <c r="C2610"/>
      <c r="D2610"/>
      <c r="E2610"/>
      <c r="F2610"/>
      <c r="G2610"/>
      <c r="H2610"/>
      <c r="I2610"/>
      <c r="J2610"/>
      <c r="K2610"/>
    </row>
    <row r="2611" spans="1:11" ht="15" x14ac:dyDescent="0.25">
      <c r="A2611"/>
      <c r="B2611"/>
      <c r="C2611"/>
      <c r="D2611"/>
      <c r="E2611"/>
      <c r="F2611"/>
      <c r="G2611"/>
      <c r="H2611"/>
      <c r="I2611"/>
      <c r="J2611"/>
      <c r="K2611"/>
    </row>
    <row r="2612" spans="1:11" ht="15" x14ac:dyDescent="0.25">
      <c r="A2612"/>
      <c r="B2612"/>
      <c r="C2612"/>
      <c r="D2612"/>
      <c r="E2612"/>
      <c r="F2612"/>
      <c r="G2612"/>
      <c r="H2612"/>
      <c r="I2612"/>
      <c r="J2612"/>
      <c r="K2612"/>
    </row>
    <row r="2613" spans="1:11" ht="15" x14ac:dyDescent="0.25">
      <c r="A2613"/>
      <c r="B2613"/>
      <c r="C2613"/>
      <c r="D2613"/>
      <c r="E2613"/>
      <c r="F2613"/>
      <c r="G2613"/>
      <c r="H2613"/>
      <c r="I2613"/>
      <c r="J2613"/>
      <c r="K2613"/>
    </row>
    <row r="2614" spans="1:11" ht="15" x14ac:dyDescent="0.25">
      <c r="A2614"/>
      <c r="B2614"/>
      <c r="C2614"/>
      <c r="D2614"/>
      <c r="E2614"/>
      <c r="F2614"/>
      <c r="G2614"/>
      <c r="H2614"/>
      <c r="I2614"/>
      <c r="J2614"/>
      <c r="K2614"/>
    </row>
    <row r="2615" spans="1:11" ht="15" x14ac:dyDescent="0.25">
      <c r="A2615"/>
      <c r="B2615"/>
      <c r="C2615"/>
      <c r="D2615"/>
      <c r="E2615"/>
      <c r="F2615"/>
      <c r="G2615"/>
      <c r="H2615"/>
      <c r="I2615"/>
      <c r="J2615"/>
      <c r="K2615"/>
    </row>
    <row r="2616" spans="1:11" ht="15" x14ac:dyDescent="0.25">
      <c r="A2616"/>
      <c r="B2616"/>
      <c r="C2616"/>
      <c r="D2616"/>
      <c r="E2616"/>
      <c r="F2616"/>
      <c r="G2616"/>
      <c r="H2616"/>
      <c r="I2616"/>
      <c r="J2616"/>
      <c r="K2616"/>
    </row>
    <row r="2617" spans="1:11" ht="15" x14ac:dyDescent="0.25">
      <c r="A2617"/>
      <c r="B2617"/>
      <c r="C2617"/>
      <c r="D2617"/>
      <c r="E2617"/>
      <c r="F2617"/>
      <c r="G2617"/>
      <c r="H2617"/>
      <c r="I2617"/>
      <c r="J2617"/>
      <c r="K2617"/>
    </row>
    <row r="2618" spans="1:11" ht="15" x14ac:dyDescent="0.25">
      <c r="A2618"/>
      <c r="B2618"/>
      <c r="C2618"/>
      <c r="D2618"/>
      <c r="E2618"/>
      <c r="F2618"/>
      <c r="G2618"/>
      <c r="H2618"/>
      <c r="I2618"/>
      <c r="J2618"/>
      <c r="K2618"/>
    </row>
    <row r="2619" spans="1:11" ht="15" x14ac:dyDescent="0.25">
      <c r="A2619"/>
      <c r="B2619"/>
      <c r="C2619"/>
      <c r="D2619"/>
      <c r="E2619"/>
      <c r="F2619"/>
      <c r="G2619"/>
      <c r="H2619"/>
      <c r="I2619"/>
      <c r="J2619"/>
      <c r="K2619"/>
    </row>
    <row r="2620" spans="1:11" ht="15" x14ac:dyDescent="0.25">
      <c r="A2620"/>
      <c r="B2620"/>
      <c r="C2620"/>
      <c r="D2620"/>
      <c r="E2620"/>
      <c r="F2620"/>
      <c r="G2620"/>
      <c r="H2620"/>
      <c r="I2620"/>
      <c r="J2620"/>
      <c r="K2620"/>
    </row>
    <row r="2621" spans="1:11" ht="15" x14ac:dyDescent="0.25">
      <c r="A2621"/>
      <c r="B2621"/>
      <c r="C2621"/>
      <c r="D2621"/>
      <c r="E2621"/>
      <c r="F2621"/>
      <c r="G2621"/>
      <c r="H2621"/>
      <c r="I2621"/>
      <c r="J2621"/>
      <c r="K2621"/>
    </row>
    <row r="2622" spans="1:11" ht="15" x14ac:dyDescent="0.25">
      <c r="A2622"/>
      <c r="B2622"/>
      <c r="C2622"/>
      <c r="D2622"/>
      <c r="E2622"/>
      <c r="F2622"/>
      <c r="G2622"/>
      <c r="H2622"/>
      <c r="I2622"/>
      <c r="J2622"/>
      <c r="K2622"/>
    </row>
    <row r="2623" spans="1:11" ht="15" x14ac:dyDescent="0.25">
      <c r="A2623"/>
      <c r="B2623"/>
      <c r="C2623"/>
      <c r="D2623"/>
      <c r="E2623"/>
      <c r="F2623"/>
      <c r="G2623"/>
      <c r="H2623"/>
      <c r="I2623"/>
      <c r="J2623"/>
      <c r="K2623"/>
    </row>
    <row r="2624" spans="1:11" ht="15" x14ac:dyDescent="0.25">
      <c r="A2624"/>
      <c r="B2624"/>
      <c r="C2624"/>
      <c r="D2624"/>
      <c r="E2624"/>
      <c r="F2624"/>
      <c r="G2624"/>
      <c r="H2624"/>
      <c r="I2624"/>
      <c r="J2624"/>
      <c r="K2624"/>
    </row>
    <row r="2625" spans="1:11" ht="15" x14ac:dyDescent="0.25">
      <c r="A2625"/>
      <c r="B2625"/>
      <c r="C2625"/>
      <c r="D2625"/>
      <c r="E2625"/>
      <c r="F2625"/>
      <c r="G2625"/>
      <c r="H2625"/>
      <c r="I2625"/>
      <c r="J2625"/>
      <c r="K2625"/>
    </row>
    <row r="2626" spans="1:11" ht="15" x14ac:dyDescent="0.25">
      <c r="A2626"/>
      <c r="B2626"/>
      <c r="C2626"/>
      <c r="D2626"/>
      <c r="E2626"/>
      <c r="F2626"/>
      <c r="G2626"/>
      <c r="H2626"/>
      <c r="I2626"/>
      <c r="J2626"/>
      <c r="K2626"/>
    </row>
    <row r="2627" spans="1:11" ht="15" x14ac:dyDescent="0.25">
      <c r="A2627"/>
      <c r="B2627"/>
      <c r="C2627"/>
      <c r="D2627"/>
      <c r="E2627"/>
      <c r="F2627"/>
      <c r="G2627"/>
      <c r="H2627"/>
      <c r="I2627"/>
      <c r="J2627"/>
      <c r="K2627"/>
    </row>
    <row r="2628" spans="1:11" ht="15" x14ac:dyDescent="0.25">
      <c r="A2628"/>
      <c r="B2628"/>
      <c r="C2628"/>
      <c r="D2628"/>
      <c r="E2628"/>
      <c r="F2628"/>
      <c r="G2628"/>
      <c r="H2628"/>
      <c r="I2628"/>
      <c r="J2628"/>
      <c r="K2628"/>
    </row>
    <row r="2629" spans="1:11" ht="15" x14ac:dyDescent="0.25">
      <c r="A2629"/>
      <c r="B2629"/>
      <c r="C2629"/>
      <c r="D2629"/>
      <c r="E2629"/>
      <c r="F2629"/>
      <c r="G2629"/>
      <c r="H2629"/>
      <c r="I2629"/>
      <c r="J2629"/>
      <c r="K2629"/>
    </row>
    <row r="2630" spans="1:11" ht="15" x14ac:dyDescent="0.25">
      <c r="A2630"/>
      <c r="B2630"/>
      <c r="C2630"/>
      <c r="D2630"/>
      <c r="E2630"/>
      <c r="F2630"/>
      <c r="G2630"/>
      <c r="H2630"/>
      <c r="I2630"/>
      <c r="J2630"/>
      <c r="K2630"/>
    </row>
    <row r="2631" spans="1:11" ht="15" x14ac:dyDescent="0.25">
      <c r="A2631"/>
      <c r="B2631"/>
      <c r="C2631"/>
      <c r="D2631"/>
      <c r="E2631"/>
      <c r="F2631"/>
      <c r="G2631"/>
      <c r="H2631"/>
      <c r="I2631"/>
      <c r="J2631"/>
      <c r="K2631"/>
    </row>
    <row r="2632" spans="1:11" ht="15" x14ac:dyDescent="0.25">
      <c r="A2632"/>
      <c r="B2632"/>
      <c r="C2632"/>
      <c r="D2632"/>
      <c r="E2632"/>
      <c r="F2632"/>
      <c r="G2632"/>
      <c r="H2632"/>
      <c r="I2632"/>
      <c r="J2632"/>
      <c r="K2632"/>
    </row>
    <row r="2633" spans="1:11" ht="15" x14ac:dyDescent="0.25">
      <c r="A2633"/>
      <c r="B2633"/>
      <c r="C2633"/>
      <c r="D2633"/>
      <c r="E2633"/>
      <c r="F2633"/>
      <c r="G2633"/>
      <c r="H2633"/>
      <c r="I2633"/>
      <c r="J2633"/>
      <c r="K2633"/>
    </row>
    <row r="2634" spans="1:11" ht="15" x14ac:dyDescent="0.25">
      <c r="A2634"/>
      <c r="B2634"/>
      <c r="C2634"/>
      <c r="D2634"/>
      <c r="E2634"/>
      <c r="F2634"/>
      <c r="G2634"/>
      <c r="H2634"/>
      <c r="I2634"/>
      <c r="J2634"/>
      <c r="K2634"/>
    </row>
    <row r="2635" spans="1:11" ht="15" x14ac:dyDescent="0.25">
      <c r="A2635"/>
      <c r="B2635"/>
      <c r="C2635"/>
      <c r="D2635"/>
      <c r="E2635"/>
      <c r="F2635"/>
      <c r="G2635"/>
      <c r="H2635"/>
      <c r="I2635"/>
      <c r="J2635"/>
      <c r="K2635"/>
    </row>
    <row r="2636" spans="1:11" ht="15" x14ac:dyDescent="0.25">
      <c r="A2636"/>
      <c r="B2636"/>
      <c r="C2636"/>
      <c r="D2636"/>
      <c r="E2636"/>
      <c r="F2636"/>
      <c r="G2636"/>
      <c r="H2636"/>
      <c r="I2636"/>
      <c r="J2636"/>
      <c r="K2636"/>
    </row>
    <row r="2637" spans="1:11" ht="15" x14ac:dyDescent="0.25">
      <c r="A2637"/>
      <c r="B2637"/>
      <c r="C2637"/>
      <c r="D2637"/>
      <c r="E2637"/>
      <c r="F2637"/>
      <c r="G2637"/>
      <c r="H2637"/>
      <c r="I2637"/>
      <c r="J2637"/>
      <c r="K2637"/>
    </row>
    <row r="2638" spans="1:11" ht="15" x14ac:dyDescent="0.25">
      <c r="A2638"/>
      <c r="B2638"/>
      <c r="C2638"/>
      <c r="D2638"/>
      <c r="E2638"/>
      <c r="F2638"/>
      <c r="G2638"/>
      <c r="H2638"/>
      <c r="I2638"/>
      <c r="J2638"/>
      <c r="K2638"/>
    </row>
    <row r="2639" spans="1:11" ht="15" x14ac:dyDescent="0.25">
      <c r="A2639"/>
      <c r="B2639"/>
      <c r="C2639"/>
      <c r="D2639"/>
      <c r="E2639"/>
      <c r="F2639"/>
      <c r="G2639"/>
      <c r="H2639"/>
      <c r="I2639"/>
      <c r="J2639"/>
      <c r="K2639"/>
    </row>
    <row r="2640" spans="1:11" ht="15" x14ac:dyDescent="0.25">
      <c r="A2640"/>
      <c r="B2640"/>
      <c r="C2640"/>
      <c r="D2640"/>
      <c r="E2640"/>
      <c r="F2640"/>
      <c r="G2640"/>
      <c r="H2640"/>
      <c r="I2640"/>
      <c r="J2640"/>
      <c r="K2640"/>
    </row>
    <row r="2641" spans="1:11" ht="15" x14ac:dyDescent="0.25">
      <c r="A2641"/>
      <c r="B2641"/>
      <c r="C2641"/>
      <c r="D2641"/>
      <c r="E2641"/>
      <c r="F2641"/>
      <c r="G2641"/>
      <c r="H2641"/>
      <c r="I2641"/>
      <c r="J2641"/>
      <c r="K2641"/>
    </row>
    <row r="2642" spans="1:11" ht="15" x14ac:dyDescent="0.25">
      <c r="A2642"/>
      <c r="B2642"/>
      <c r="C2642"/>
      <c r="D2642"/>
      <c r="E2642"/>
      <c r="F2642"/>
      <c r="G2642"/>
      <c r="H2642"/>
      <c r="I2642"/>
      <c r="J2642"/>
      <c r="K2642"/>
    </row>
    <row r="2643" spans="1:11" ht="15" x14ac:dyDescent="0.25">
      <c r="A2643"/>
      <c r="B2643"/>
      <c r="C2643"/>
      <c r="D2643"/>
      <c r="E2643"/>
      <c r="F2643"/>
      <c r="G2643"/>
      <c r="H2643"/>
      <c r="I2643"/>
      <c r="J2643"/>
      <c r="K2643"/>
    </row>
    <row r="2644" spans="1:11" ht="15" x14ac:dyDescent="0.25">
      <c r="A2644"/>
      <c r="B2644"/>
      <c r="C2644"/>
      <c r="D2644"/>
      <c r="E2644"/>
      <c r="F2644"/>
      <c r="G2644"/>
      <c r="H2644"/>
      <c r="I2644"/>
      <c r="J2644"/>
      <c r="K2644"/>
    </row>
    <row r="2645" spans="1:11" ht="15" x14ac:dyDescent="0.25">
      <c r="A2645"/>
      <c r="B2645"/>
      <c r="C2645"/>
      <c r="D2645"/>
      <c r="E2645"/>
      <c r="F2645"/>
      <c r="G2645"/>
      <c r="H2645"/>
      <c r="I2645"/>
      <c r="J2645"/>
      <c r="K2645"/>
    </row>
    <row r="2646" spans="1:11" ht="15" x14ac:dyDescent="0.25">
      <c r="A2646"/>
      <c r="B2646"/>
      <c r="C2646"/>
      <c r="D2646"/>
      <c r="E2646"/>
      <c r="F2646"/>
      <c r="G2646"/>
      <c r="H2646"/>
      <c r="I2646"/>
      <c r="J2646"/>
      <c r="K2646"/>
    </row>
    <row r="2647" spans="1:11" ht="15" x14ac:dyDescent="0.25">
      <c r="A2647"/>
      <c r="B2647"/>
      <c r="C2647"/>
      <c r="D2647"/>
      <c r="E2647"/>
      <c r="F2647"/>
      <c r="G2647"/>
      <c r="H2647"/>
      <c r="I2647"/>
      <c r="J2647"/>
      <c r="K2647"/>
    </row>
    <row r="2648" spans="1:11" ht="15" x14ac:dyDescent="0.25">
      <c r="A2648"/>
      <c r="B2648"/>
      <c r="C2648"/>
      <c r="D2648"/>
      <c r="E2648"/>
      <c r="F2648"/>
      <c r="G2648"/>
      <c r="H2648"/>
      <c r="I2648"/>
      <c r="J2648"/>
      <c r="K2648"/>
    </row>
    <row r="2649" spans="1:11" ht="15" x14ac:dyDescent="0.25">
      <c r="A2649"/>
      <c r="B2649"/>
      <c r="C2649"/>
      <c r="D2649"/>
      <c r="E2649"/>
      <c r="F2649"/>
      <c r="G2649"/>
      <c r="H2649"/>
      <c r="I2649"/>
      <c r="J2649"/>
      <c r="K2649"/>
    </row>
    <row r="2650" spans="1:11" ht="15" x14ac:dyDescent="0.25">
      <c r="A2650"/>
      <c r="B2650"/>
      <c r="C2650"/>
      <c r="D2650"/>
      <c r="E2650"/>
      <c r="F2650"/>
      <c r="G2650"/>
      <c r="H2650"/>
      <c r="I2650"/>
      <c r="J2650"/>
      <c r="K2650"/>
    </row>
    <row r="2651" spans="1:11" ht="15" x14ac:dyDescent="0.25">
      <c r="A2651"/>
      <c r="B2651"/>
      <c r="C2651"/>
      <c r="D2651"/>
      <c r="E2651"/>
      <c r="F2651"/>
      <c r="G2651"/>
      <c r="H2651"/>
      <c r="I2651"/>
      <c r="J2651"/>
      <c r="K2651"/>
    </row>
    <row r="2652" spans="1:11" ht="15" x14ac:dyDescent="0.25">
      <c r="A2652"/>
      <c r="B2652"/>
      <c r="C2652"/>
      <c r="D2652"/>
      <c r="E2652"/>
      <c r="F2652"/>
      <c r="G2652"/>
      <c r="H2652"/>
      <c r="I2652"/>
      <c r="J2652"/>
      <c r="K2652"/>
    </row>
    <row r="2653" spans="1:11" ht="15" x14ac:dyDescent="0.25">
      <c r="A2653"/>
      <c r="B2653"/>
      <c r="C2653"/>
      <c r="D2653"/>
      <c r="E2653"/>
      <c r="F2653"/>
      <c r="G2653"/>
      <c r="H2653"/>
      <c r="I2653"/>
      <c r="J2653"/>
      <c r="K2653"/>
    </row>
    <row r="2654" spans="1:11" ht="15" x14ac:dyDescent="0.25">
      <c r="A2654"/>
      <c r="B2654"/>
      <c r="C2654"/>
      <c r="D2654"/>
      <c r="E2654"/>
      <c r="F2654"/>
      <c r="G2654"/>
      <c r="H2654"/>
      <c r="I2654"/>
      <c r="J2654"/>
      <c r="K2654"/>
    </row>
    <row r="2655" spans="1:11" ht="15" x14ac:dyDescent="0.25">
      <c r="A2655"/>
      <c r="B2655"/>
      <c r="C2655"/>
      <c r="D2655"/>
      <c r="E2655"/>
      <c r="F2655"/>
      <c r="G2655"/>
      <c r="H2655"/>
      <c r="I2655"/>
      <c r="J2655"/>
      <c r="K2655"/>
    </row>
    <row r="2656" spans="1:11" ht="15" x14ac:dyDescent="0.25">
      <c r="A2656"/>
      <c r="B2656"/>
      <c r="C2656"/>
      <c r="D2656"/>
      <c r="E2656"/>
      <c r="F2656"/>
      <c r="G2656"/>
      <c r="H2656"/>
      <c r="I2656"/>
      <c r="J2656"/>
      <c r="K2656"/>
    </row>
    <row r="2657" spans="1:11" ht="15" x14ac:dyDescent="0.25">
      <c r="A2657"/>
      <c r="B2657"/>
      <c r="C2657"/>
      <c r="D2657"/>
      <c r="E2657"/>
      <c r="F2657"/>
      <c r="G2657"/>
      <c r="H2657"/>
      <c r="I2657"/>
      <c r="J2657"/>
      <c r="K2657"/>
    </row>
    <row r="2658" spans="1:11" ht="15" x14ac:dyDescent="0.25">
      <c r="A2658"/>
      <c r="B2658"/>
      <c r="C2658"/>
      <c r="D2658"/>
      <c r="E2658"/>
      <c r="F2658"/>
      <c r="G2658"/>
      <c r="H2658"/>
      <c r="I2658"/>
      <c r="J2658"/>
      <c r="K2658"/>
    </row>
    <row r="2659" spans="1:11" ht="15" x14ac:dyDescent="0.25">
      <c r="A2659"/>
      <c r="B2659"/>
      <c r="C2659"/>
      <c r="D2659"/>
      <c r="E2659"/>
      <c r="F2659"/>
      <c r="G2659"/>
      <c r="H2659"/>
      <c r="I2659"/>
      <c r="J2659"/>
      <c r="K2659"/>
    </row>
    <row r="2660" spans="1:11" ht="15" x14ac:dyDescent="0.25">
      <c r="A2660"/>
      <c r="B2660"/>
      <c r="C2660"/>
      <c r="D2660"/>
      <c r="E2660"/>
      <c r="F2660"/>
      <c r="G2660"/>
      <c r="H2660"/>
      <c r="I2660"/>
      <c r="J2660"/>
      <c r="K2660"/>
    </row>
    <row r="2661" spans="1:11" ht="15" x14ac:dyDescent="0.25">
      <c r="A2661"/>
      <c r="B2661"/>
      <c r="C2661"/>
      <c r="D2661"/>
      <c r="E2661"/>
      <c r="F2661"/>
      <c r="G2661"/>
      <c r="H2661"/>
      <c r="I2661"/>
      <c r="J2661"/>
      <c r="K2661"/>
    </row>
    <row r="2662" spans="1:11" ht="15" x14ac:dyDescent="0.25">
      <c r="A2662"/>
      <c r="B2662"/>
      <c r="C2662"/>
      <c r="D2662"/>
      <c r="E2662"/>
      <c r="F2662"/>
      <c r="G2662"/>
      <c r="H2662"/>
      <c r="I2662"/>
      <c r="J2662"/>
      <c r="K2662"/>
    </row>
    <row r="2663" spans="1:11" ht="15" x14ac:dyDescent="0.25">
      <c r="A2663"/>
      <c r="B2663"/>
      <c r="C2663"/>
      <c r="D2663"/>
      <c r="E2663"/>
      <c r="F2663"/>
      <c r="G2663"/>
      <c r="H2663"/>
      <c r="I2663"/>
      <c r="J2663"/>
      <c r="K2663"/>
    </row>
    <row r="2664" spans="1:11" ht="15" x14ac:dyDescent="0.25">
      <c r="A2664"/>
      <c r="B2664"/>
      <c r="C2664"/>
      <c r="D2664"/>
      <c r="E2664"/>
      <c r="F2664"/>
      <c r="G2664"/>
      <c r="H2664"/>
      <c r="I2664"/>
      <c r="J2664"/>
      <c r="K2664"/>
    </row>
    <row r="2665" spans="1:11" ht="15" x14ac:dyDescent="0.25">
      <c r="A2665"/>
      <c r="B2665"/>
      <c r="C2665"/>
      <c r="D2665"/>
      <c r="E2665"/>
      <c r="F2665"/>
      <c r="G2665"/>
      <c r="H2665"/>
      <c r="I2665"/>
      <c r="J2665"/>
      <c r="K2665"/>
    </row>
    <row r="2666" spans="1:11" ht="15" x14ac:dyDescent="0.25">
      <c r="A2666"/>
      <c r="B2666"/>
      <c r="C2666"/>
      <c r="D2666"/>
      <c r="E2666"/>
      <c r="F2666"/>
      <c r="G2666"/>
      <c r="H2666"/>
      <c r="I2666"/>
      <c r="J2666"/>
      <c r="K2666"/>
    </row>
    <row r="2667" spans="1:11" ht="15" x14ac:dyDescent="0.25">
      <c r="A2667"/>
      <c r="B2667"/>
      <c r="C2667"/>
      <c r="D2667"/>
      <c r="E2667"/>
      <c r="F2667"/>
      <c r="G2667"/>
      <c r="H2667"/>
      <c r="I2667"/>
      <c r="J2667"/>
      <c r="K2667"/>
    </row>
    <row r="2668" spans="1:11" ht="15" x14ac:dyDescent="0.25">
      <c r="A2668"/>
      <c r="B2668"/>
      <c r="C2668"/>
      <c r="D2668"/>
      <c r="E2668"/>
      <c r="F2668"/>
      <c r="G2668"/>
      <c r="H2668"/>
      <c r="I2668"/>
      <c r="J2668"/>
      <c r="K2668"/>
    </row>
    <row r="2669" spans="1:11" ht="15" x14ac:dyDescent="0.25">
      <c r="A2669"/>
      <c r="B2669"/>
      <c r="C2669"/>
      <c r="D2669"/>
      <c r="E2669"/>
      <c r="F2669"/>
      <c r="G2669"/>
      <c r="H2669"/>
      <c r="I2669"/>
      <c r="J2669"/>
      <c r="K2669"/>
    </row>
    <row r="2670" spans="1:11" ht="15" x14ac:dyDescent="0.25">
      <c r="A2670"/>
      <c r="B2670"/>
      <c r="C2670"/>
      <c r="D2670"/>
      <c r="E2670"/>
      <c r="F2670"/>
      <c r="G2670"/>
      <c r="H2670"/>
      <c r="I2670"/>
      <c r="J2670"/>
      <c r="K2670"/>
    </row>
    <row r="2671" spans="1:11" ht="15" x14ac:dyDescent="0.25">
      <c r="A2671"/>
      <c r="B2671"/>
      <c r="C2671"/>
      <c r="D2671"/>
      <c r="E2671"/>
      <c r="F2671"/>
      <c r="G2671"/>
      <c r="H2671"/>
      <c r="I2671"/>
      <c r="J2671"/>
      <c r="K2671"/>
    </row>
    <row r="2672" spans="1:11" ht="15" x14ac:dyDescent="0.25">
      <c r="A2672"/>
      <c r="B2672"/>
      <c r="C2672"/>
      <c r="D2672"/>
      <c r="E2672"/>
      <c r="F2672"/>
      <c r="G2672"/>
      <c r="H2672"/>
      <c r="I2672"/>
      <c r="J2672"/>
      <c r="K2672"/>
    </row>
    <row r="2673" spans="1:11" ht="15" x14ac:dyDescent="0.25">
      <c r="A2673"/>
      <c r="B2673"/>
      <c r="C2673"/>
      <c r="D2673"/>
      <c r="E2673"/>
      <c r="F2673"/>
      <c r="G2673"/>
      <c r="H2673"/>
      <c r="I2673"/>
      <c r="J2673"/>
      <c r="K2673"/>
    </row>
    <row r="2674" spans="1:11" ht="15" x14ac:dyDescent="0.25">
      <c r="A2674"/>
      <c r="B2674"/>
      <c r="C2674"/>
      <c r="D2674"/>
      <c r="E2674"/>
      <c r="F2674"/>
      <c r="G2674"/>
      <c r="H2674"/>
      <c r="I2674"/>
      <c r="J2674"/>
      <c r="K2674"/>
    </row>
    <row r="2675" spans="1:11" ht="15" x14ac:dyDescent="0.25">
      <c r="A2675"/>
      <c r="B2675"/>
      <c r="C2675"/>
      <c r="D2675"/>
      <c r="E2675"/>
      <c r="F2675"/>
      <c r="G2675"/>
      <c r="H2675"/>
      <c r="I2675"/>
      <c r="J2675"/>
      <c r="K2675"/>
    </row>
    <row r="2676" spans="1:11" ht="15" x14ac:dyDescent="0.25">
      <c r="A2676"/>
      <c r="B2676"/>
      <c r="C2676"/>
      <c r="D2676"/>
      <c r="E2676"/>
      <c r="F2676"/>
      <c r="G2676"/>
      <c r="H2676"/>
      <c r="I2676"/>
      <c r="J2676"/>
      <c r="K2676"/>
    </row>
    <row r="2677" spans="1:11" ht="15" x14ac:dyDescent="0.25">
      <c r="A2677"/>
      <c r="B2677"/>
      <c r="C2677"/>
      <c r="D2677"/>
      <c r="E2677"/>
      <c r="F2677"/>
      <c r="G2677"/>
      <c r="H2677"/>
      <c r="I2677"/>
      <c r="J2677"/>
      <c r="K2677"/>
    </row>
    <row r="2678" spans="1:11" ht="15" x14ac:dyDescent="0.25">
      <c r="A2678"/>
      <c r="B2678"/>
      <c r="C2678"/>
      <c r="D2678"/>
      <c r="E2678"/>
      <c r="F2678"/>
      <c r="G2678"/>
      <c r="H2678"/>
      <c r="I2678"/>
      <c r="J2678"/>
      <c r="K2678"/>
    </row>
    <row r="2679" spans="1:11" ht="15" x14ac:dyDescent="0.25">
      <c r="A2679"/>
      <c r="B2679"/>
      <c r="C2679"/>
      <c r="D2679"/>
      <c r="E2679"/>
      <c r="F2679"/>
      <c r="G2679"/>
      <c r="H2679"/>
      <c r="I2679"/>
      <c r="J2679"/>
      <c r="K2679"/>
    </row>
    <row r="2680" spans="1:11" ht="15" x14ac:dyDescent="0.25">
      <c r="A2680"/>
      <c r="B2680"/>
      <c r="C2680"/>
      <c r="D2680"/>
      <c r="E2680"/>
      <c r="F2680"/>
      <c r="G2680"/>
      <c r="H2680"/>
      <c r="I2680"/>
      <c r="J2680"/>
      <c r="K2680"/>
    </row>
    <row r="2681" spans="1:11" ht="15" x14ac:dyDescent="0.25">
      <c r="A2681"/>
      <c r="B2681"/>
      <c r="C2681"/>
      <c r="D2681"/>
      <c r="E2681"/>
      <c r="F2681"/>
      <c r="G2681"/>
      <c r="H2681"/>
      <c r="I2681"/>
      <c r="J2681"/>
      <c r="K2681"/>
    </row>
    <row r="2682" spans="1:11" ht="15" x14ac:dyDescent="0.25">
      <c r="A2682"/>
      <c r="B2682"/>
      <c r="C2682"/>
      <c r="D2682"/>
      <c r="E2682"/>
      <c r="F2682"/>
      <c r="G2682"/>
      <c r="H2682"/>
      <c r="I2682"/>
      <c r="J2682"/>
      <c r="K2682"/>
    </row>
    <row r="2683" spans="1:11" ht="15" x14ac:dyDescent="0.25">
      <c r="A2683"/>
      <c r="B2683"/>
      <c r="C2683"/>
      <c r="D2683"/>
      <c r="E2683"/>
      <c r="F2683"/>
      <c r="G2683"/>
      <c r="H2683"/>
      <c r="I2683"/>
      <c r="J2683"/>
      <c r="K2683"/>
    </row>
    <row r="2684" spans="1:11" ht="15" x14ac:dyDescent="0.25">
      <c r="A2684"/>
      <c r="B2684"/>
      <c r="C2684"/>
      <c r="D2684"/>
      <c r="E2684"/>
      <c r="F2684"/>
      <c r="G2684"/>
      <c r="H2684"/>
      <c r="I2684"/>
      <c r="J2684"/>
      <c r="K2684"/>
    </row>
    <row r="2685" spans="1:11" ht="15" x14ac:dyDescent="0.25">
      <c r="A2685"/>
      <c r="B2685"/>
      <c r="C2685"/>
      <c r="D2685"/>
      <c r="E2685"/>
      <c r="F2685"/>
      <c r="G2685"/>
      <c r="H2685"/>
      <c r="I2685"/>
      <c r="J2685"/>
      <c r="K2685"/>
    </row>
    <row r="2686" spans="1:11" ht="15" x14ac:dyDescent="0.25">
      <c r="A2686"/>
      <c r="B2686"/>
      <c r="C2686"/>
      <c r="D2686"/>
      <c r="E2686"/>
      <c r="F2686"/>
      <c r="G2686"/>
      <c r="H2686"/>
      <c r="I2686"/>
      <c r="J2686"/>
      <c r="K2686"/>
    </row>
    <row r="2687" spans="1:11" ht="15" x14ac:dyDescent="0.25">
      <c r="A2687"/>
      <c r="B2687"/>
      <c r="C2687"/>
      <c r="D2687"/>
      <c r="E2687"/>
      <c r="F2687"/>
      <c r="G2687"/>
      <c r="H2687"/>
      <c r="I2687"/>
      <c r="J2687"/>
      <c r="K2687"/>
    </row>
    <row r="2688" spans="1:11" ht="15" x14ac:dyDescent="0.25">
      <c r="A2688"/>
      <c r="B2688"/>
      <c r="C2688"/>
      <c r="D2688"/>
      <c r="E2688"/>
      <c r="F2688"/>
      <c r="G2688"/>
      <c r="H2688"/>
      <c r="I2688"/>
      <c r="J2688"/>
      <c r="K2688"/>
    </row>
    <row r="2689" spans="1:11" ht="15" x14ac:dyDescent="0.25">
      <c r="A2689"/>
      <c r="B2689"/>
      <c r="C2689"/>
      <c r="D2689"/>
      <c r="E2689"/>
      <c r="F2689"/>
      <c r="G2689"/>
      <c r="H2689"/>
      <c r="I2689"/>
      <c r="J2689"/>
      <c r="K2689"/>
    </row>
    <row r="2690" spans="1:11" ht="15" x14ac:dyDescent="0.25">
      <c r="A2690"/>
      <c r="B2690"/>
      <c r="C2690"/>
      <c r="D2690"/>
      <c r="E2690"/>
      <c r="F2690"/>
      <c r="G2690"/>
      <c r="H2690"/>
      <c r="I2690"/>
      <c r="J2690"/>
      <c r="K2690"/>
    </row>
    <row r="2691" spans="1:11" ht="15" x14ac:dyDescent="0.25">
      <c r="A2691"/>
      <c r="B2691"/>
      <c r="C2691"/>
      <c r="D2691"/>
      <c r="E2691"/>
      <c r="F2691"/>
      <c r="G2691"/>
      <c r="H2691"/>
      <c r="I2691"/>
      <c r="J2691"/>
      <c r="K2691"/>
    </row>
    <row r="2692" spans="1:11" ht="15" x14ac:dyDescent="0.25">
      <c r="A2692"/>
      <c r="B2692"/>
      <c r="C2692"/>
      <c r="D2692"/>
      <c r="E2692"/>
      <c r="F2692"/>
      <c r="G2692"/>
      <c r="H2692"/>
      <c r="I2692"/>
      <c r="J2692"/>
      <c r="K2692"/>
    </row>
    <row r="2693" spans="1:11" ht="15" x14ac:dyDescent="0.25">
      <c r="A2693"/>
      <c r="B2693"/>
      <c r="C2693"/>
      <c r="D2693"/>
      <c r="E2693"/>
      <c r="F2693"/>
      <c r="G2693"/>
      <c r="H2693"/>
      <c r="I2693"/>
      <c r="J2693"/>
      <c r="K2693"/>
    </row>
    <row r="2694" spans="1:11" ht="15" x14ac:dyDescent="0.25">
      <c r="A2694"/>
      <c r="B2694"/>
      <c r="C2694"/>
      <c r="D2694"/>
      <c r="E2694"/>
      <c r="F2694"/>
      <c r="G2694"/>
      <c r="H2694"/>
      <c r="I2694"/>
      <c r="J2694"/>
      <c r="K2694"/>
    </row>
    <row r="2695" spans="1:11" ht="15" x14ac:dyDescent="0.25">
      <c r="A2695"/>
      <c r="B2695"/>
      <c r="C2695"/>
      <c r="D2695"/>
      <c r="E2695"/>
      <c r="F2695"/>
      <c r="G2695"/>
      <c r="H2695"/>
      <c r="I2695"/>
      <c r="J2695"/>
      <c r="K2695"/>
    </row>
    <row r="2696" spans="1:11" ht="15" x14ac:dyDescent="0.25">
      <c r="A2696"/>
      <c r="B2696"/>
      <c r="C2696"/>
      <c r="D2696"/>
      <c r="E2696"/>
      <c r="F2696"/>
      <c r="G2696"/>
      <c r="H2696"/>
      <c r="I2696"/>
      <c r="J2696"/>
      <c r="K2696"/>
    </row>
    <row r="2697" spans="1:11" ht="15" x14ac:dyDescent="0.25">
      <c r="A2697"/>
      <c r="B2697"/>
      <c r="C2697"/>
      <c r="D2697"/>
      <c r="E2697"/>
      <c r="F2697"/>
      <c r="G2697"/>
      <c r="H2697"/>
      <c r="I2697"/>
      <c r="J2697"/>
      <c r="K2697"/>
    </row>
    <row r="2698" spans="1:11" ht="15" x14ac:dyDescent="0.25">
      <c r="A2698"/>
      <c r="B2698"/>
      <c r="C2698"/>
      <c r="D2698"/>
      <c r="E2698"/>
      <c r="F2698"/>
      <c r="G2698"/>
      <c r="H2698"/>
      <c r="I2698"/>
      <c r="J2698"/>
      <c r="K2698"/>
    </row>
    <row r="2699" spans="1:11" ht="15" x14ac:dyDescent="0.25">
      <c r="A2699"/>
      <c r="B2699"/>
      <c r="C2699"/>
      <c r="D2699"/>
      <c r="E2699"/>
      <c r="F2699"/>
      <c r="G2699"/>
      <c r="H2699"/>
      <c r="I2699"/>
      <c r="J2699"/>
      <c r="K2699"/>
    </row>
    <row r="2700" spans="1:11" ht="15" x14ac:dyDescent="0.25">
      <c r="A2700"/>
      <c r="B2700"/>
      <c r="C2700"/>
      <c r="D2700"/>
      <c r="E2700"/>
      <c r="F2700"/>
      <c r="G2700"/>
      <c r="H2700"/>
      <c r="I2700"/>
      <c r="J2700"/>
      <c r="K2700"/>
    </row>
    <row r="2701" spans="1:11" ht="15" x14ac:dyDescent="0.25">
      <c r="A2701"/>
      <c r="B2701"/>
      <c r="C2701"/>
      <c r="D2701"/>
      <c r="E2701"/>
      <c r="F2701"/>
      <c r="G2701"/>
      <c r="H2701"/>
      <c r="I2701"/>
      <c r="J2701"/>
      <c r="K2701"/>
    </row>
    <row r="2702" spans="1:11" ht="15" x14ac:dyDescent="0.25">
      <c r="A2702"/>
      <c r="B2702"/>
      <c r="C2702"/>
      <c r="D2702"/>
      <c r="E2702"/>
      <c r="F2702"/>
      <c r="G2702"/>
      <c r="H2702"/>
      <c r="I2702"/>
      <c r="J2702"/>
      <c r="K2702"/>
    </row>
    <row r="2703" spans="1:11" ht="15" x14ac:dyDescent="0.25">
      <c r="A2703"/>
      <c r="B2703"/>
      <c r="C2703"/>
      <c r="D2703"/>
      <c r="E2703"/>
      <c r="F2703"/>
      <c r="G2703"/>
      <c r="H2703"/>
      <c r="I2703"/>
      <c r="J2703"/>
      <c r="K2703"/>
    </row>
    <row r="2704" spans="1:11" ht="15" x14ac:dyDescent="0.25">
      <c r="A2704"/>
      <c r="B2704"/>
      <c r="C2704"/>
      <c r="D2704"/>
      <c r="E2704"/>
      <c r="F2704"/>
      <c r="G2704"/>
      <c r="H2704"/>
      <c r="I2704"/>
      <c r="J2704"/>
      <c r="K2704"/>
    </row>
    <row r="2705" spans="1:11" ht="15" x14ac:dyDescent="0.25">
      <c r="A2705"/>
      <c r="B2705"/>
      <c r="C2705"/>
      <c r="D2705"/>
      <c r="E2705"/>
      <c r="F2705"/>
      <c r="G2705"/>
      <c r="H2705"/>
      <c r="I2705"/>
      <c r="J2705"/>
      <c r="K2705"/>
    </row>
    <row r="2706" spans="1:11" ht="15" x14ac:dyDescent="0.25">
      <c r="A2706"/>
      <c r="B2706"/>
      <c r="C2706"/>
      <c r="D2706"/>
      <c r="E2706"/>
      <c r="F2706"/>
      <c r="G2706"/>
      <c r="H2706"/>
      <c r="I2706"/>
      <c r="J2706"/>
      <c r="K2706"/>
    </row>
    <row r="2707" spans="1:11" ht="15" x14ac:dyDescent="0.25">
      <c r="A2707"/>
      <c r="B2707"/>
      <c r="C2707"/>
      <c r="D2707"/>
      <c r="E2707"/>
      <c r="F2707"/>
      <c r="G2707"/>
      <c r="H2707"/>
      <c r="I2707"/>
      <c r="J2707"/>
      <c r="K2707"/>
    </row>
    <row r="2708" spans="1:11" ht="15" x14ac:dyDescent="0.25">
      <c r="A2708"/>
      <c r="B2708"/>
      <c r="C2708"/>
      <c r="D2708"/>
      <c r="E2708"/>
      <c r="F2708"/>
      <c r="G2708"/>
      <c r="H2708"/>
      <c r="I2708"/>
      <c r="J2708"/>
      <c r="K2708"/>
    </row>
    <row r="2709" spans="1:11" ht="15" x14ac:dyDescent="0.25">
      <c r="A2709"/>
      <c r="B2709"/>
      <c r="C2709"/>
      <c r="D2709"/>
      <c r="E2709"/>
      <c r="F2709"/>
      <c r="G2709"/>
      <c r="H2709"/>
      <c r="I2709"/>
      <c r="J2709"/>
      <c r="K2709"/>
    </row>
    <row r="2710" spans="1:11" ht="15" x14ac:dyDescent="0.25">
      <c r="A2710"/>
      <c r="B2710"/>
      <c r="C2710"/>
      <c r="D2710"/>
      <c r="E2710"/>
      <c r="F2710"/>
      <c r="G2710"/>
      <c r="H2710"/>
      <c r="I2710"/>
      <c r="J2710"/>
      <c r="K2710"/>
    </row>
    <row r="2711" spans="1:11" ht="15" x14ac:dyDescent="0.25">
      <c r="A2711"/>
      <c r="B2711"/>
      <c r="C2711"/>
      <c r="D2711"/>
      <c r="E2711"/>
      <c r="F2711"/>
      <c r="G2711"/>
      <c r="H2711"/>
      <c r="I2711"/>
      <c r="J2711"/>
      <c r="K2711"/>
    </row>
    <row r="2712" spans="1:11" ht="15" x14ac:dyDescent="0.25">
      <c r="A2712"/>
      <c r="B2712"/>
      <c r="C2712"/>
      <c r="D2712"/>
      <c r="E2712"/>
      <c r="F2712"/>
      <c r="G2712"/>
      <c r="H2712"/>
      <c r="I2712"/>
      <c r="J2712"/>
      <c r="K2712"/>
    </row>
    <row r="2713" spans="1:11" ht="15" x14ac:dyDescent="0.25">
      <c r="A2713"/>
      <c r="B2713"/>
      <c r="C2713"/>
      <c r="D2713"/>
      <c r="E2713"/>
      <c r="F2713"/>
      <c r="G2713"/>
      <c r="H2713"/>
      <c r="I2713"/>
      <c r="J2713"/>
      <c r="K2713"/>
    </row>
    <row r="2714" spans="1:11" ht="15" x14ac:dyDescent="0.25">
      <c r="A2714"/>
      <c r="B2714"/>
      <c r="C2714"/>
      <c r="D2714"/>
      <c r="E2714"/>
      <c r="F2714"/>
      <c r="G2714"/>
      <c r="H2714"/>
      <c r="I2714"/>
      <c r="J2714"/>
      <c r="K2714"/>
    </row>
    <row r="2715" spans="1:11" ht="15" x14ac:dyDescent="0.25">
      <c r="A2715"/>
      <c r="B2715"/>
      <c r="C2715"/>
      <c r="D2715"/>
      <c r="E2715"/>
      <c r="F2715"/>
      <c r="G2715"/>
      <c r="H2715"/>
      <c r="I2715"/>
      <c r="J2715"/>
      <c r="K2715"/>
    </row>
    <row r="2716" spans="1:11" ht="15" x14ac:dyDescent="0.25">
      <c r="A2716"/>
      <c r="B2716"/>
      <c r="C2716"/>
      <c r="D2716"/>
      <c r="E2716"/>
      <c r="F2716"/>
      <c r="G2716"/>
      <c r="H2716"/>
      <c r="I2716"/>
      <c r="J2716"/>
      <c r="K2716"/>
    </row>
    <row r="2717" spans="1:11" ht="15" x14ac:dyDescent="0.25">
      <c r="A2717"/>
      <c r="B2717"/>
      <c r="C2717"/>
      <c r="D2717"/>
      <c r="E2717"/>
      <c r="F2717"/>
      <c r="G2717"/>
      <c r="H2717"/>
      <c r="I2717"/>
      <c r="J2717"/>
      <c r="K2717"/>
    </row>
    <row r="2718" spans="1:11" ht="15" x14ac:dyDescent="0.25">
      <c r="A2718"/>
      <c r="B2718"/>
      <c r="C2718"/>
      <c r="D2718"/>
      <c r="E2718"/>
      <c r="F2718"/>
      <c r="G2718"/>
      <c r="H2718"/>
      <c r="I2718"/>
      <c r="J2718"/>
      <c r="K2718"/>
    </row>
    <row r="2719" spans="1:11" ht="15" x14ac:dyDescent="0.25">
      <c r="A2719"/>
      <c r="B2719"/>
      <c r="C2719"/>
      <c r="D2719"/>
      <c r="E2719"/>
      <c r="F2719"/>
      <c r="G2719"/>
      <c r="H2719"/>
      <c r="I2719"/>
      <c r="J2719"/>
      <c r="K2719"/>
    </row>
    <row r="2720" spans="1:11" ht="15" x14ac:dyDescent="0.25">
      <c r="A2720"/>
      <c r="B2720"/>
      <c r="C2720"/>
      <c r="D2720"/>
      <c r="E2720"/>
      <c r="F2720"/>
      <c r="G2720"/>
      <c r="H2720"/>
      <c r="I2720"/>
      <c r="J2720"/>
      <c r="K2720"/>
    </row>
    <row r="2721" spans="1:11" ht="15" x14ac:dyDescent="0.25">
      <c r="A2721"/>
      <c r="B2721"/>
      <c r="C2721"/>
      <c r="D2721"/>
      <c r="E2721"/>
      <c r="F2721"/>
      <c r="G2721"/>
      <c r="H2721"/>
      <c r="I2721"/>
      <c r="J2721"/>
      <c r="K2721"/>
    </row>
    <row r="2722" spans="1:11" ht="15" x14ac:dyDescent="0.25">
      <c r="A2722"/>
      <c r="B2722"/>
      <c r="C2722"/>
      <c r="D2722"/>
      <c r="E2722"/>
      <c r="F2722"/>
      <c r="G2722"/>
      <c r="H2722"/>
      <c r="I2722"/>
      <c r="J2722"/>
      <c r="K2722"/>
    </row>
    <row r="2723" spans="1:11" ht="15" x14ac:dyDescent="0.25">
      <c r="A2723"/>
      <c r="B2723"/>
      <c r="C2723"/>
      <c r="D2723"/>
      <c r="E2723"/>
      <c r="F2723"/>
      <c r="G2723"/>
      <c r="H2723"/>
      <c r="I2723"/>
      <c r="J2723"/>
      <c r="K2723"/>
    </row>
    <row r="2724" spans="1:11" ht="15" x14ac:dyDescent="0.25">
      <c r="A2724"/>
      <c r="B2724"/>
      <c r="C2724"/>
      <c r="D2724"/>
      <c r="E2724"/>
      <c r="F2724"/>
      <c r="G2724"/>
      <c r="H2724"/>
      <c r="I2724"/>
      <c r="J2724"/>
      <c r="K2724"/>
    </row>
    <row r="2725" spans="1:11" ht="15" x14ac:dyDescent="0.25">
      <c r="A2725"/>
      <c r="B2725"/>
      <c r="C2725"/>
      <c r="D2725"/>
      <c r="E2725"/>
      <c r="F2725"/>
      <c r="G2725"/>
      <c r="H2725"/>
      <c r="I2725"/>
      <c r="J2725"/>
      <c r="K2725"/>
    </row>
    <row r="2726" spans="1:11" ht="15" x14ac:dyDescent="0.25">
      <c r="A2726"/>
      <c r="B2726"/>
      <c r="C2726"/>
      <c r="D2726"/>
      <c r="E2726"/>
      <c r="F2726"/>
      <c r="G2726"/>
      <c r="H2726"/>
      <c r="I2726"/>
      <c r="J2726"/>
      <c r="K2726"/>
    </row>
    <row r="2727" spans="1:11" ht="15" x14ac:dyDescent="0.25">
      <c r="A2727"/>
      <c r="B2727"/>
      <c r="C2727"/>
      <c r="D2727"/>
      <c r="E2727"/>
      <c r="F2727"/>
      <c r="G2727"/>
      <c r="H2727"/>
      <c r="I2727"/>
      <c r="J2727"/>
      <c r="K2727"/>
    </row>
    <row r="2728" spans="1:11" ht="15" x14ac:dyDescent="0.25">
      <c r="A2728"/>
      <c r="B2728"/>
      <c r="C2728"/>
      <c r="D2728"/>
      <c r="E2728"/>
      <c r="F2728"/>
      <c r="G2728"/>
      <c r="H2728"/>
      <c r="I2728"/>
      <c r="J2728"/>
      <c r="K2728"/>
    </row>
    <row r="2729" spans="1:11" ht="15" x14ac:dyDescent="0.25">
      <c r="A2729"/>
      <c r="B2729"/>
      <c r="C2729"/>
      <c r="D2729"/>
      <c r="E2729"/>
      <c r="F2729"/>
      <c r="G2729"/>
      <c r="H2729"/>
      <c r="I2729"/>
      <c r="J2729"/>
      <c r="K2729"/>
    </row>
    <row r="2730" spans="1:11" ht="15" x14ac:dyDescent="0.25">
      <c r="A2730"/>
      <c r="B2730"/>
      <c r="C2730"/>
      <c r="D2730"/>
      <c r="E2730"/>
      <c r="F2730"/>
      <c r="G2730"/>
      <c r="H2730"/>
      <c r="I2730"/>
      <c r="J2730"/>
      <c r="K2730"/>
    </row>
    <row r="2731" spans="1:11" ht="15" x14ac:dyDescent="0.25">
      <c r="A2731"/>
      <c r="B2731"/>
      <c r="C2731"/>
      <c r="D2731"/>
      <c r="E2731"/>
      <c r="F2731"/>
      <c r="G2731"/>
      <c r="H2731"/>
      <c r="I2731"/>
      <c r="J2731"/>
      <c r="K2731"/>
    </row>
    <row r="2732" spans="1:11" ht="15" x14ac:dyDescent="0.25">
      <c r="A2732"/>
      <c r="B2732"/>
      <c r="C2732"/>
      <c r="D2732"/>
      <c r="E2732"/>
      <c r="F2732"/>
      <c r="G2732"/>
      <c r="H2732"/>
      <c r="I2732"/>
      <c r="J2732"/>
      <c r="K2732"/>
    </row>
    <row r="2733" spans="1:11" ht="15" x14ac:dyDescent="0.25">
      <c r="A2733"/>
      <c r="B2733"/>
      <c r="C2733"/>
      <c r="D2733"/>
      <c r="E2733"/>
      <c r="F2733"/>
      <c r="G2733"/>
      <c r="H2733"/>
      <c r="I2733"/>
      <c r="J2733"/>
      <c r="K2733"/>
    </row>
    <row r="2734" spans="1:11" ht="15" x14ac:dyDescent="0.25">
      <c r="A2734"/>
      <c r="B2734"/>
      <c r="C2734"/>
      <c r="D2734"/>
      <c r="E2734"/>
      <c r="F2734"/>
      <c r="G2734"/>
      <c r="H2734"/>
      <c r="I2734"/>
      <c r="J2734"/>
      <c r="K2734"/>
    </row>
    <row r="2735" spans="1:11" ht="15" x14ac:dyDescent="0.25">
      <c r="A2735"/>
      <c r="B2735"/>
      <c r="C2735"/>
      <c r="D2735"/>
      <c r="E2735"/>
      <c r="F2735"/>
      <c r="G2735"/>
      <c r="H2735"/>
      <c r="I2735"/>
      <c r="J2735"/>
      <c r="K2735"/>
    </row>
    <row r="2736" spans="1:11" ht="15" x14ac:dyDescent="0.25">
      <c r="A2736"/>
      <c r="B2736"/>
      <c r="C2736"/>
      <c r="D2736"/>
      <c r="E2736"/>
      <c r="F2736"/>
      <c r="G2736"/>
      <c r="H2736"/>
      <c r="I2736"/>
      <c r="J2736"/>
      <c r="K2736"/>
    </row>
    <row r="2737" spans="1:11" ht="15" x14ac:dyDescent="0.25">
      <c r="A2737"/>
      <c r="B2737"/>
      <c r="C2737"/>
      <c r="D2737"/>
      <c r="E2737"/>
      <c r="F2737"/>
      <c r="G2737"/>
      <c r="H2737"/>
      <c r="I2737"/>
      <c r="J2737"/>
      <c r="K2737"/>
    </row>
    <row r="2738" spans="1:11" ht="15" x14ac:dyDescent="0.25">
      <c r="A2738"/>
      <c r="B2738"/>
      <c r="C2738"/>
      <c r="D2738"/>
      <c r="E2738"/>
      <c r="F2738"/>
      <c r="G2738"/>
      <c r="H2738"/>
      <c r="I2738"/>
      <c r="J2738"/>
      <c r="K2738"/>
    </row>
    <row r="2739" spans="1:11" ht="15" x14ac:dyDescent="0.25">
      <c r="A2739"/>
      <c r="B2739"/>
      <c r="C2739"/>
      <c r="D2739"/>
      <c r="E2739"/>
      <c r="F2739"/>
      <c r="G2739"/>
      <c r="H2739"/>
      <c r="I2739"/>
      <c r="J2739"/>
      <c r="K2739"/>
    </row>
    <row r="2740" spans="1:11" ht="15" x14ac:dyDescent="0.25">
      <c r="A2740"/>
      <c r="B2740"/>
      <c r="C2740"/>
      <c r="D2740"/>
      <c r="E2740"/>
      <c r="F2740"/>
      <c r="G2740"/>
      <c r="H2740"/>
      <c r="I2740"/>
      <c r="J2740"/>
      <c r="K2740"/>
    </row>
    <row r="2741" spans="1:11" ht="15" x14ac:dyDescent="0.25">
      <c r="A2741"/>
      <c r="B2741"/>
      <c r="C2741"/>
      <c r="D2741"/>
      <c r="E2741"/>
      <c r="F2741"/>
      <c r="G2741"/>
      <c r="H2741"/>
      <c r="I2741"/>
      <c r="J2741"/>
      <c r="K2741"/>
    </row>
    <row r="2742" spans="1:11" ht="15" x14ac:dyDescent="0.25">
      <c r="A2742"/>
      <c r="B2742"/>
      <c r="C2742"/>
      <c r="D2742"/>
      <c r="E2742"/>
      <c r="F2742"/>
      <c r="G2742"/>
      <c r="H2742"/>
      <c r="I2742"/>
      <c r="J2742"/>
      <c r="K2742"/>
    </row>
    <row r="2743" spans="1:11" ht="15" x14ac:dyDescent="0.25">
      <c r="A2743"/>
      <c r="B2743"/>
      <c r="C2743"/>
      <c r="D2743"/>
      <c r="E2743"/>
      <c r="F2743"/>
      <c r="G2743"/>
      <c r="H2743"/>
      <c r="I2743"/>
      <c r="J2743"/>
      <c r="K2743"/>
    </row>
    <row r="2744" spans="1:11" ht="15" x14ac:dyDescent="0.25">
      <c r="A2744"/>
      <c r="B2744"/>
      <c r="C2744"/>
      <c r="D2744"/>
      <c r="E2744"/>
      <c r="F2744"/>
      <c r="G2744"/>
      <c r="H2744"/>
      <c r="I2744"/>
      <c r="J2744"/>
      <c r="K2744"/>
    </row>
    <row r="2745" spans="1:11" ht="15" x14ac:dyDescent="0.25">
      <c r="A2745"/>
      <c r="B2745"/>
      <c r="C2745"/>
      <c r="D2745"/>
      <c r="E2745"/>
      <c r="F2745"/>
      <c r="G2745"/>
      <c r="H2745"/>
      <c r="I2745"/>
      <c r="J2745"/>
      <c r="K2745"/>
    </row>
    <row r="2746" spans="1:11" ht="15" x14ac:dyDescent="0.25">
      <c r="A2746"/>
      <c r="B2746"/>
      <c r="C2746"/>
      <c r="D2746"/>
      <c r="E2746"/>
      <c r="F2746"/>
      <c r="G2746"/>
      <c r="H2746"/>
      <c r="I2746"/>
      <c r="J2746"/>
      <c r="K2746"/>
    </row>
    <row r="2747" spans="1:11" ht="15" x14ac:dyDescent="0.25">
      <c r="A2747"/>
      <c r="B2747"/>
      <c r="C2747"/>
      <c r="D2747"/>
      <c r="E2747"/>
      <c r="F2747"/>
      <c r="G2747"/>
      <c r="H2747"/>
      <c r="I2747"/>
      <c r="J2747"/>
      <c r="K2747"/>
    </row>
    <row r="2748" spans="1:11" ht="15" x14ac:dyDescent="0.25">
      <c r="A2748"/>
      <c r="B2748"/>
      <c r="C2748"/>
      <c r="D2748"/>
      <c r="E2748"/>
      <c r="F2748"/>
      <c r="G2748"/>
      <c r="H2748"/>
      <c r="I2748"/>
      <c r="J2748"/>
      <c r="K2748"/>
    </row>
    <row r="2749" spans="1:11" ht="15" x14ac:dyDescent="0.25">
      <c r="A2749"/>
      <c r="B2749"/>
      <c r="C2749"/>
      <c r="D2749"/>
      <c r="E2749"/>
      <c r="F2749"/>
      <c r="G2749"/>
      <c r="H2749"/>
      <c r="I2749"/>
      <c r="J2749"/>
      <c r="K2749"/>
    </row>
    <row r="2750" spans="1:11" ht="15" x14ac:dyDescent="0.25">
      <c r="A2750"/>
      <c r="B2750"/>
      <c r="C2750"/>
      <c r="D2750"/>
      <c r="E2750"/>
      <c r="F2750"/>
      <c r="G2750"/>
      <c r="H2750"/>
      <c r="I2750"/>
      <c r="J2750"/>
      <c r="K2750"/>
    </row>
    <row r="2751" spans="1:11" ht="15" x14ac:dyDescent="0.25">
      <c r="A2751"/>
      <c r="B2751"/>
      <c r="C2751"/>
      <c r="D2751"/>
      <c r="E2751"/>
      <c r="F2751"/>
      <c r="G2751"/>
      <c r="H2751"/>
      <c r="I2751"/>
      <c r="J2751"/>
      <c r="K2751"/>
    </row>
    <row r="2752" spans="1:11" ht="15" x14ac:dyDescent="0.25">
      <c r="A2752"/>
      <c r="B2752"/>
      <c r="C2752"/>
      <c r="D2752"/>
      <c r="E2752"/>
      <c r="F2752"/>
      <c r="G2752"/>
      <c r="H2752"/>
      <c r="I2752"/>
      <c r="J2752"/>
      <c r="K2752"/>
    </row>
    <row r="2753" spans="1:11" ht="15" x14ac:dyDescent="0.25">
      <c r="A2753"/>
      <c r="B2753"/>
      <c r="C2753"/>
      <c r="D2753"/>
      <c r="E2753"/>
      <c r="F2753"/>
      <c r="G2753"/>
      <c r="H2753"/>
      <c r="I2753"/>
      <c r="J2753"/>
      <c r="K2753"/>
    </row>
    <row r="2754" spans="1:11" ht="15" x14ac:dyDescent="0.25">
      <c r="A2754"/>
      <c r="B2754"/>
      <c r="C2754"/>
      <c r="D2754"/>
      <c r="E2754"/>
      <c r="F2754"/>
      <c r="G2754"/>
      <c r="H2754"/>
      <c r="I2754"/>
      <c r="J2754"/>
      <c r="K2754"/>
    </row>
    <row r="2755" spans="1:11" ht="15" x14ac:dyDescent="0.25">
      <c r="A2755"/>
      <c r="B2755"/>
      <c r="C2755"/>
      <c r="D2755"/>
      <c r="E2755"/>
      <c r="F2755"/>
      <c r="G2755"/>
      <c r="H2755"/>
      <c r="I2755"/>
      <c r="J2755"/>
      <c r="K2755"/>
    </row>
    <row r="2756" spans="1:11" ht="15" x14ac:dyDescent="0.25">
      <c r="A2756"/>
      <c r="B2756"/>
      <c r="C2756"/>
      <c r="D2756"/>
      <c r="E2756"/>
      <c r="F2756"/>
      <c r="G2756"/>
      <c r="H2756"/>
      <c r="I2756"/>
      <c r="J2756"/>
      <c r="K2756"/>
    </row>
    <row r="2757" spans="1:11" ht="15" x14ac:dyDescent="0.25">
      <c r="A2757"/>
      <c r="B2757"/>
      <c r="C2757"/>
      <c r="D2757"/>
      <c r="E2757"/>
      <c r="F2757"/>
      <c r="G2757"/>
      <c r="H2757"/>
      <c r="I2757"/>
      <c r="J2757"/>
      <c r="K2757"/>
    </row>
    <row r="2758" spans="1:11" ht="15" x14ac:dyDescent="0.25">
      <c r="A2758"/>
      <c r="B2758"/>
      <c r="C2758"/>
      <c r="D2758"/>
      <c r="E2758"/>
      <c r="F2758"/>
      <c r="G2758"/>
      <c r="H2758"/>
      <c r="I2758"/>
      <c r="J2758"/>
      <c r="K2758"/>
    </row>
    <row r="2759" spans="1:11" ht="15" x14ac:dyDescent="0.25">
      <c r="A2759"/>
      <c r="B2759"/>
      <c r="C2759"/>
      <c r="D2759"/>
      <c r="E2759"/>
      <c r="F2759"/>
      <c r="G2759"/>
      <c r="H2759"/>
      <c r="I2759"/>
      <c r="J2759"/>
      <c r="K2759"/>
    </row>
    <row r="2760" spans="1:11" ht="15" x14ac:dyDescent="0.25">
      <c r="A2760"/>
      <c r="B2760"/>
      <c r="C2760"/>
      <c r="D2760"/>
      <c r="E2760"/>
      <c r="F2760"/>
      <c r="G2760"/>
      <c r="H2760"/>
      <c r="I2760"/>
      <c r="J2760"/>
      <c r="K2760"/>
    </row>
    <row r="2761" spans="1:11" ht="15" x14ac:dyDescent="0.25">
      <c r="A2761"/>
      <c r="B2761"/>
      <c r="C2761"/>
      <c r="D2761"/>
      <c r="E2761"/>
      <c r="F2761"/>
      <c r="G2761"/>
      <c r="H2761"/>
      <c r="I2761"/>
      <c r="J2761"/>
      <c r="K2761"/>
    </row>
    <row r="2762" spans="1:11" ht="15" x14ac:dyDescent="0.25">
      <c r="A2762"/>
      <c r="B2762"/>
      <c r="C2762"/>
      <c r="D2762"/>
      <c r="E2762"/>
      <c r="F2762"/>
      <c r="G2762"/>
      <c r="H2762"/>
      <c r="I2762"/>
      <c r="J2762"/>
      <c r="K2762"/>
    </row>
    <row r="2763" spans="1:11" ht="15" x14ac:dyDescent="0.25">
      <c r="A2763"/>
      <c r="B2763"/>
      <c r="C2763"/>
      <c r="D2763"/>
      <c r="E2763"/>
      <c r="F2763"/>
      <c r="G2763"/>
      <c r="H2763"/>
      <c r="I2763"/>
      <c r="J2763"/>
      <c r="K2763"/>
    </row>
    <row r="2764" spans="1:11" ht="15" x14ac:dyDescent="0.25">
      <c r="A2764"/>
      <c r="B2764"/>
      <c r="C2764"/>
      <c r="D2764"/>
      <c r="E2764"/>
      <c r="F2764"/>
      <c r="G2764"/>
      <c r="H2764"/>
      <c r="I2764"/>
      <c r="J2764"/>
      <c r="K2764"/>
    </row>
    <row r="2765" spans="1:11" ht="15" x14ac:dyDescent="0.25">
      <c r="A2765"/>
      <c r="B2765"/>
      <c r="C2765"/>
      <c r="D2765"/>
      <c r="E2765"/>
      <c r="F2765"/>
      <c r="G2765"/>
      <c r="H2765"/>
      <c r="I2765"/>
      <c r="J2765"/>
      <c r="K2765"/>
    </row>
    <row r="2766" spans="1:11" ht="15" x14ac:dyDescent="0.25">
      <c r="A2766"/>
      <c r="B2766"/>
      <c r="C2766"/>
      <c r="D2766"/>
      <c r="E2766"/>
      <c r="F2766"/>
      <c r="G2766"/>
      <c r="H2766"/>
      <c r="I2766"/>
      <c r="J2766"/>
      <c r="K2766"/>
    </row>
    <row r="2767" spans="1:11" ht="15" x14ac:dyDescent="0.25">
      <c r="A2767"/>
      <c r="B2767"/>
      <c r="C2767"/>
      <c r="D2767"/>
      <c r="E2767"/>
      <c r="F2767"/>
      <c r="G2767"/>
      <c r="H2767"/>
      <c r="I2767"/>
      <c r="J2767"/>
      <c r="K2767"/>
    </row>
    <row r="2768" spans="1:11" ht="15" x14ac:dyDescent="0.25">
      <c r="A2768"/>
      <c r="B2768"/>
      <c r="C2768"/>
      <c r="D2768"/>
      <c r="E2768"/>
      <c r="F2768"/>
      <c r="G2768"/>
      <c r="H2768"/>
      <c r="I2768"/>
      <c r="J2768"/>
      <c r="K2768"/>
    </row>
    <row r="2769" spans="1:11" ht="15" x14ac:dyDescent="0.25">
      <c r="A2769"/>
      <c r="B2769"/>
      <c r="C2769"/>
      <c r="D2769"/>
      <c r="E2769"/>
      <c r="F2769"/>
      <c r="G2769"/>
      <c r="H2769"/>
      <c r="I2769"/>
      <c r="J2769"/>
      <c r="K2769"/>
    </row>
    <row r="2770" spans="1:11" ht="15" x14ac:dyDescent="0.25">
      <c r="A2770"/>
      <c r="B2770"/>
      <c r="C2770"/>
      <c r="D2770"/>
      <c r="E2770"/>
      <c r="F2770"/>
      <c r="G2770"/>
      <c r="H2770"/>
      <c r="I2770"/>
      <c r="J2770"/>
      <c r="K2770"/>
    </row>
    <row r="2771" spans="1:11" ht="15" x14ac:dyDescent="0.25">
      <c r="A2771"/>
      <c r="B2771"/>
      <c r="C2771"/>
      <c r="D2771"/>
      <c r="E2771"/>
      <c r="F2771"/>
      <c r="G2771"/>
      <c r="H2771"/>
      <c r="I2771"/>
      <c r="J2771"/>
      <c r="K2771"/>
    </row>
    <row r="2772" spans="1:11" ht="15" x14ac:dyDescent="0.25">
      <c r="A2772"/>
      <c r="B2772"/>
      <c r="C2772"/>
      <c r="D2772"/>
      <c r="E2772"/>
      <c r="F2772"/>
      <c r="G2772"/>
      <c r="H2772"/>
      <c r="I2772"/>
      <c r="J2772"/>
      <c r="K2772"/>
    </row>
    <row r="2773" spans="1:11" ht="15" x14ac:dyDescent="0.25">
      <c r="A2773"/>
      <c r="B2773"/>
      <c r="C2773"/>
      <c r="D2773"/>
      <c r="E2773"/>
      <c r="F2773"/>
      <c r="G2773"/>
      <c r="H2773"/>
      <c r="I2773"/>
      <c r="J2773"/>
      <c r="K2773"/>
    </row>
    <row r="2774" spans="1:11" ht="15" x14ac:dyDescent="0.25">
      <c r="A2774"/>
      <c r="B2774"/>
      <c r="C2774"/>
      <c r="D2774"/>
      <c r="E2774"/>
      <c r="F2774"/>
      <c r="G2774"/>
      <c r="H2774"/>
      <c r="I2774"/>
      <c r="J2774"/>
      <c r="K2774"/>
    </row>
    <row r="2775" spans="1:11" ht="15" x14ac:dyDescent="0.25">
      <c r="A2775"/>
      <c r="B2775"/>
      <c r="C2775"/>
      <c r="D2775"/>
      <c r="E2775"/>
      <c r="F2775"/>
      <c r="G2775"/>
      <c r="H2775"/>
      <c r="I2775"/>
      <c r="J2775"/>
      <c r="K2775"/>
    </row>
    <row r="2776" spans="1:11" ht="15" x14ac:dyDescent="0.25">
      <c r="A2776"/>
      <c r="B2776"/>
      <c r="C2776"/>
      <c r="D2776"/>
      <c r="E2776"/>
      <c r="F2776"/>
      <c r="G2776"/>
      <c r="H2776"/>
      <c r="I2776"/>
      <c r="J2776"/>
      <c r="K2776"/>
    </row>
    <row r="2777" spans="1:11" ht="15" x14ac:dyDescent="0.25">
      <c r="A2777"/>
      <c r="B2777"/>
      <c r="C2777"/>
      <c r="D2777"/>
      <c r="E2777"/>
      <c r="F2777"/>
      <c r="G2777"/>
      <c r="H2777"/>
      <c r="I2777"/>
      <c r="J2777"/>
      <c r="K2777"/>
    </row>
    <row r="2778" spans="1:11" ht="15" x14ac:dyDescent="0.25">
      <c r="A2778"/>
      <c r="B2778"/>
      <c r="C2778"/>
      <c r="D2778"/>
      <c r="E2778"/>
      <c r="F2778"/>
      <c r="G2778"/>
      <c r="H2778"/>
      <c r="I2778"/>
      <c r="J2778"/>
      <c r="K2778"/>
    </row>
    <row r="2779" spans="1:11" ht="15" x14ac:dyDescent="0.25">
      <c r="A2779"/>
      <c r="B2779"/>
      <c r="C2779"/>
      <c r="D2779"/>
      <c r="E2779"/>
      <c r="F2779"/>
      <c r="G2779"/>
      <c r="H2779"/>
      <c r="I2779"/>
      <c r="J2779"/>
      <c r="K2779"/>
    </row>
    <row r="2780" spans="1:11" ht="15" x14ac:dyDescent="0.25">
      <c r="A2780"/>
      <c r="B2780"/>
      <c r="C2780"/>
      <c r="D2780"/>
      <c r="E2780"/>
      <c r="F2780"/>
      <c r="G2780"/>
      <c r="H2780"/>
      <c r="I2780"/>
      <c r="J2780"/>
      <c r="K2780"/>
    </row>
    <row r="2781" spans="1:11" ht="15" x14ac:dyDescent="0.25">
      <c r="A2781"/>
      <c r="B2781"/>
      <c r="C2781"/>
      <c r="D2781"/>
      <c r="E2781"/>
      <c r="F2781"/>
      <c r="G2781"/>
      <c r="H2781"/>
      <c r="I2781"/>
      <c r="J2781"/>
      <c r="K2781"/>
    </row>
    <row r="2782" spans="1:11" ht="15" x14ac:dyDescent="0.25">
      <c r="A2782"/>
      <c r="B2782"/>
      <c r="C2782"/>
      <c r="D2782"/>
      <c r="E2782"/>
      <c r="F2782"/>
      <c r="G2782"/>
      <c r="H2782"/>
      <c r="I2782"/>
      <c r="J2782"/>
      <c r="K2782"/>
    </row>
    <row r="2783" spans="1:11" ht="15" x14ac:dyDescent="0.25">
      <c r="A2783"/>
      <c r="B2783"/>
      <c r="C2783"/>
      <c r="D2783"/>
      <c r="E2783"/>
      <c r="F2783"/>
      <c r="G2783"/>
      <c r="H2783"/>
      <c r="I2783"/>
      <c r="J2783"/>
      <c r="K2783"/>
    </row>
    <row r="2784" spans="1:11" ht="15" x14ac:dyDescent="0.25">
      <c r="A2784"/>
      <c r="B2784"/>
      <c r="C2784"/>
      <c r="D2784"/>
      <c r="E2784"/>
      <c r="F2784"/>
      <c r="G2784"/>
      <c r="H2784"/>
      <c r="I2784"/>
      <c r="J2784"/>
      <c r="K2784"/>
    </row>
    <row r="2785" spans="1:11" ht="15" x14ac:dyDescent="0.25">
      <c r="A2785"/>
      <c r="B2785"/>
      <c r="C2785"/>
      <c r="D2785"/>
      <c r="E2785"/>
      <c r="F2785"/>
      <c r="G2785"/>
      <c r="H2785"/>
      <c r="I2785"/>
      <c r="J2785"/>
      <c r="K2785"/>
    </row>
    <row r="2786" spans="1:11" ht="15" x14ac:dyDescent="0.25">
      <c r="A2786"/>
      <c r="B2786"/>
      <c r="C2786"/>
      <c r="D2786"/>
      <c r="E2786"/>
      <c r="F2786"/>
      <c r="G2786"/>
      <c r="H2786"/>
      <c r="I2786"/>
      <c r="J2786"/>
      <c r="K2786"/>
    </row>
    <row r="2787" spans="1:11" ht="15" x14ac:dyDescent="0.25">
      <c r="A2787"/>
      <c r="B2787"/>
      <c r="C2787"/>
      <c r="D2787"/>
      <c r="E2787"/>
      <c r="F2787"/>
      <c r="G2787"/>
      <c r="H2787"/>
      <c r="I2787"/>
      <c r="J2787"/>
      <c r="K2787"/>
    </row>
    <row r="2788" spans="1:11" ht="15" x14ac:dyDescent="0.25">
      <c r="A2788"/>
      <c r="B2788"/>
      <c r="C2788"/>
      <c r="D2788"/>
      <c r="E2788"/>
      <c r="F2788"/>
      <c r="G2788"/>
      <c r="H2788"/>
      <c r="I2788"/>
      <c r="J2788"/>
      <c r="K2788"/>
    </row>
    <row r="2789" spans="1:11" ht="15" x14ac:dyDescent="0.25">
      <c r="A2789"/>
      <c r="B2789"/>
      <c r="C2789"/>
      <c r="D2789"/>
      <c r="E2789"/>
      <c r="F2789"/>
      <c r="G2789"/>
      <c r="H2789"/>
      <c r="I2789"/>
      <c r="J2789"/>
      <c r="K2789"/>
    </row>
    <row r="2790" spans="1:11" ht="15" x14ac:dyDescent="0.25">
      <c r="A2790"/>
      <c r="B2790"/>
      <c r="C2790"/>
      <c r="D2790"/>
      <c r="E2790"/>
      <c r="F2790"/>
      <c r="G2790"/>
      <c r="H2790"/>
      <c r="I2790"/>
      <c r="J2790"/>
      <c r="K2790"/>
    </row>
    <row r="2791" spans="1:11" ht="15" x14ac:dyDescent="0.25">
      <c r="A2791"/>
      <c r="B2791"/>
      <c r="C2791"/>
      <c r="D2791"/>
      <c r="E2791"/>
      <c r="F2791"/>
      <c r="G2791"/>
      <c r="H2791"/>
      <c r="I2791"/>
      <c r="J2791"/>
      <c r="K2791"/>
    </row>
    <row r="2792" spans="1:11" ht="15" x14ac:dyDescent="0.25">
      <c r="A2792"/>
      <c r="B2792"/>
      <c r="C2792"/>
      <c r="D2792"/>
      <c r="E2792"/>
      <c r="F2792"/>
      <c r="G2792"/>
      <c r="H2792"/>
      <c r="I2792"/>
      <c r="J2792"/>
      <c r="K2792"/>
    </row>
    <row r="2793" spans="1:11" ht="15" x14ac:dyDescent="0.25">
      <c r="A2793"/>
      <c r="B2793"/>
      <c r="C2793"/>
      <c r="D2793"/>
      <c r="E2793"/>
      <c r="F2793"/>
      <c r="G2793"/>
      <c r="H2793"/>
      <c r="I2793"/>
      <c r="J2793"/>
      <c r="K2793"/>
    </row>
    <row r="2794" spans="1:11" ht="15" x14ac:dyDescent="0.25">
      <c r="A2794"/>
      <c r="B2794"/>
      <c r="C2794"/>
      <c r="D2794"/>
      <c r="E2794"/>
      <c r="F2794"/>
      <c r="G2794"/>
      <c r="H2794"/>
      <c r="I2794"/>
      <c r="J2794"/>
      <c r="K2794"/>
    </row>
    <row r="2795" spans="1:11" ht="15" x14ac:dyDescent="0.25">
      <c r="A2795"/>
      <c r="B2795"/>
      <c r="C2795"/>
      <c r="D2795"/>
      <c r="E2795"/>
      <c r="F2795"/>
      <c r="G2795"/>
      <c r="H2795"/>
      <c r="I2795"/>
      <c r="J2795"/>
      <c r="K2795"/>
    </row>
    <row r="2796" spans="1:11" ht="15" x14ac:dyDescent="0.25">
      <c r="A2796"/>
      <c r="B2796"/>
      <c r="C2796"/>
      <c r="D2796"/>
      <c r="E2796"/>
      <c r="F2796"/>
      <c r="G2796"/>
      <c r="H2796"/>
      <c r="I2796"/>
      <c r="J2796"/>
      <c r="K2796"/>
    </row>
    <row r="2797" spans="1:11" ht="15" x14ac:dyDescent="0.25">
      <c r="A2797"/>
      <c r="B2797"/>
      <c r="C2797"/>
      <c r="D2797"/>
      <c r="E2797"/>
      <c r="F2797"/>
      <c r="G2797"/>
      <c r="H2797"/>
      <c r="I2797"/>
      <c r="J2797"/>
      <c r="K2797"/>
    </row>
    <row r="2798" spans="1:11" ht="15" x14ac:dyDescent="0.25">
      <c r="A2798"/>
      <c r="B2798"/>
      <c r="C2798"/>
      <c r="D2798"/>
      <c r="E2798"/>
      <c r="F2798"/>
      <c r="G2798"/>
      <c r="H2798"/>
      <c r="I2798"/>
      <c r="J2798"/>
      <c r="K2798"/>
    </row>
    <row r="2799" spans="1:11" ht="15" x14ac:dyDescent="0.25">
      <c r="A2799"/>
      <c r="B2799"/>
      <c r="C2799"/>
      <c r="D2799"/>
      <c r="E2799"/>
      <c r="F2799"/>
      <c r="G2799"/>
      <c r="H2799"/>
      <c r="I2799"/>
      <c r="J2799"/>
      <c r="K2799"/>
    </row>
    <row r="2800" spans="1:11" ht="15" x14ac:dyDescent="0.25">
      <c r="A2800"/>
      <c r="B2800"/>
      <c r="C2800"/>
      <c r="D2800"/>
      <c r="E2800"/>
      <c r="F2800"/>
      <c r="G2800"/>
      <c r="H2800"/>
      <c r="I2800"/>
      <c r="J2800"/>
      <c r="K2800"/>
    </row>
    <row r="2801" spans="1:11" ht="15" x14ac:dyDescent="0.25">
      <c r="A2801"/>
      <c r="B2801"/>
      <c r="C2801"/>
      <c r="D2801"/>
      <c r="E2801"/>
      <c r="F2801"/>
      <c r="G2801"/>
      <c r="H2801"/>
      <c r="I2801"/>
      <c r="J2801"/>
      <c r="K2801"/>
    </row>
    <row r="2802" spans="1:11" ht="15" x14ac:dyDescent="0.25">
      <c r="A2802"/>
      <c r="B2802"/>
      <c r="C2802"/>
      <c r="D2802"/>
      <c r="E2802"/>
      <c r="F2802"/>
      <c r="G2802"/>
      <c r="H2802"/>
      <c r="I2802"/>
      <c r="J2802"/>
      <c r="K2802"/>
    </row>
    <row r="2803" spans="1:11" ht="15" x14ac:dyDescent="0.25">
      <c r="A2803"/>
      <c r="B2803"/>
      <c r="C2803"/>
      <c r="D2803"/>
      <c r="E2803"/>
      <c r="F2803"/>
      <c r="G2803"/>
      <c r="H2803"/>
      <c r="I2803"/>
      <c r="J2803"/>
      <c r="K2803"/>
    </row>
    <row r="2804" spans="1:11" ht="15" x14ac:dyDescent="0.25">
      <c r="A2804"/>
      <c r="B2804"/>
      <c r="C2804"/>
      <c r="D2804"/>
      <c r="E2804"/>
      <c r="F2804"/>
      <c r="G2804"/>
      <c r="H2804"/>
      <c r="I2804"/>
      <c r="J2804"/>
      <c r="K2804"/>
    </row>
    <row r="2805" spans="1:11" ht="15" x14ac:dyDescent="0.25">
      <c r="A2805"/>
      <c r="B2805"/>
      <c r="C2805"/>
      <c r="D2805"/>
      <c r="E2805"/>
      <c r="F2805"/>
      <c r="G2805"/>
      <c r="H2805"/>
      <c r="I2805"/>
      <c r="J2805"/>
      <c r="K2805"/>
    </row>
    <row r="2806" spans="1:11" ht="15" x14ac:dyDescent="0.25">
      <c r="A2806"/>
      <c r="B2806"/>
      <c r="C2806"/>
      <c r="D2806"/>
      <c r="E2806"/>
      <c r="F2806"/>
      <c r="G2806"/>
      <c r="H2806"/>
      <c r="I2806"/>
      <c r="J2806"/>
      <c r="K2806"/>
    </row>
    <row r="2807" spans="1:11" ht="15" x14ac:dyDescent="0.25">
      <c r="A2807"/>
      <c r="B2807"/>
      <c r="C2807"/>
      <c r="D2807"/>
      <c r="E2807"/>
      <c r="F2807"/>
      <c r="G2807"/>
      <c r="H2807"/>
      <c r="I2807"/>
      <c r="J2807"/>
      <c r="K2807"/>
    </row>
    <row r="2808" spans="1:11" ht="15" x14ac:dyDescent="0.25">
      <c r="A2808"/>
      <c r="B2808"/>
      <c r="C2808"/>
      <c r="D2808"/>
      <c r="E2808"/>
      <c r="F2808"/>
      <c r="G2808"/>
      <c r="H2808"/>
      <c r="I2808"/>
      <c r="J2808"/>
      <c r="K2808"/>
    </row>
    <row r="2809" spans="1:11" ht="15" x14ac:dyDescent="0.25">
      <c r="A2809"/>
      <c r="B2809"/>
      <c r="C2809"/>
      <c r="D2809"/>
      <c r="E2809"/>
      <c r="F2809"/>
      <c r="G2809"/>
      <c r="H2809"/>
      <c r="I2809"/>
      <c r="J2809"/>
      <c r="K2809"/>
    </row>
    <row r="2810" spans="1:11" ht="15" x14ac:dyDescent="0.25">
      <c r="A2810"/>
      <c r="B2810"/>
      <c r="C2810"/>
      <c r="D2810"/>
      <c r="E2810"/>
      <c r="F2810"/>
      <c r="G2810"/>
      <c r="H2810"/>
      <c r="I2810"/>
      <c r="J2810"/>
      <c r="K2810"/>
    </row>
    <row r="2811" spans="1:11" ht="15" x14ac:dyDescent="0.25">
      <c r="A2811"/>
      <c r="B2811"/>
      <c r="C2811"/>
      <c r="D2811"/>
      <c r="E2811"/>
      <c r="F2811"/>
      <c r="G2811"/>
      <c r="H2811"/>
      <c r="I2811"/>
      <c r="J2811"/>
      <c r="K2811"/>
    </row>
    <row r="2812" spans="1:11" ht="15" x14ac:dyDescent="0.25">
      <c r="A2812"/>
      <c r="B2812"/>
      <c r="C2812"/>
      <c r="D2812"/>
      <c r="E2812"/>
      <c r="F2812"/>
      <c r="G2812"/>
      <c r="H2812"/>
      <c r="I2812"/>
      <c r="J2812"/>
      <c r="K2812"/>
    </row>
    <row r="2813" spans="1:11" ht="15" x14ac:dyDescent="0.25">
      <c r="A2813"/>
      <c r="B2813"/>
      <c r="C2813"/>
      <c r="D2813"/>
      <c r="E2813"/>
      <c r="F2813"/>
      <c r="G2813"/>
      <c r="H2813"/>
      <c r="I2813"/>
      <c r="J2813"/>
      <c r="K2813"/>
    </row>
    <row r="2814" spans="1:11" ht="15" x14ac:dyDescent="0.25">
      <c r="A2814"/>
      <c r="B2814"/>
      <c r="C2814"/>
      <c r="D2814"/>
      <c r="E2814"/>
      <c r="F2814"/>
      <c r="G2814"/>
      <c r="H2814"/>
      <c r="I2814"/>
      <c r="J2814"/>
      <c r="K2814"/>
    </row>
    <row r="2815" spans="1:11" ht="15" x14ac:dyDescent="0.25">
      <c r="A2815"/>
      <c r="B2815"/>
      <c r="C2815"/>
      <c r="D2815"/>
      <c r="E2815"/>
      <c r="F2815"/>
      <c r="G2815"/>
      <c r="H2815"/>
      <c r="I2815"/>
      <c r="J2815"/>
      <c r="K2815"/>
    </row>
    <row r="2816" spans="1:11" ht="15" x14ac:dyDescent="0.25">
      <c r="A2816"/>
      <c r="B2816"/>
      <c r="C2816"/>
      <c r="D2816"/>
      <c r="E2816"/>
      <c r="F2816"/>
      <c r="G2816"/>
      <c r="H2816"/>
      <c r="I2816"/>
      <c r="J2816"/>
      <c r="K2816"/>
    </row>
    <row r="2817" spans="1:11" ht="15" x14ac:dyDescent="0.25">
      <c r="A2817"/>
      <c r="B2817"/>
      <c r="C2817"/>
      <c r="D2817"/>
      <c r="E2817"/>
      <c r="F2817"/>
      <c r="G2817"/>
      <c r="H2817"/>
      <c r="I2817"/>
      <c r="J2817"/>
      <c r="K2817"/>
    </row>
    <row r="2818" spans="1:11" ht="15" x14ac:dyDescent="0.25">
      <c r="A2818"/>
      <c r="B2818"/>
      <c r="C2818"/>
      <c r="D2818"/>
      <c r="E2818"/>
      <c r="F2818"/>
      <c r="G2818"/>
      <c r="H2818"/>
      <c r="I2818"/>
      <c r="J2818"/>
      <c r="K2818"/>
    </row>
    <row r="2819" spans="1:11" ht="15" x14ac:dyDescent="0.25">
      <c r="A2819"/>
      <c r="B2819"/>
      <c r="C2819"/>
      <c r="D2819"/>
      <c r="E2819"/>
      <c r="F2819"/>
      <c r="G2819"/>
      <c r="H2819"/>
      <c r="I2819"/>
      <c r="J2819"/>
      <c r="K2819"/>
    </row>
    <row r="2820" spans="1:11" ht="15" x14ac:dyDescent="0.25">
      <c r="A2820"/>
      <c r="B2820"/>
      <c r="C2820"/>
      <c r="D2820"/>
      <c r="E2820"/>
      <c r="F2820"/>
      <c r="G2820"/>
      <c r="H2820"/>
      <c r="I2820"/>
      <c r="J2820"/>
      <c r="K2820"/>
    </row>
    <row r="2821" spans="1:11" ht="15" x14ac:dyDescent="0.25">
      <c r="A2821"/>
      <c r="B2821"/>
      <c r="C2821"/>
      <c r="D2821"/>
      <c r="E2821"/>
      <c r="F2821"/>
      <c r="G2821"/>
      <c r="H2821"/>
      <c r="I2821"/>
      <c r="J2821"/>
      <c r="K2821"/>
    </row>
    <row r="2822" spans="1:11" ht="15" x14ac:dyDescent="0.25">
      <c r="A2822"/>
      <c r="B2822"/>
      <c r="C2822"/>
      <c r="D2822"/>
      <c r="E2822"/>
      <c r="F2822"/>
      <c r="G2822"/>
      <c r="H2822"/>
      <c r="I2822"/>
      <c r="J2822"/>
      <c r="K2822"/>
    </row>
    <row r="2823" spans="1:11" ht="15" x14ac:dyDescent="0.25">
      <c r="A2823"/>
      <c r="B2823"/>
      <c r="C2823"/>
      <c r="D2823"/>
      <c r="E2823"/>
      <c r="F2823"/>
      <c r="G2823"/>
      <c r="H2823"/>
      <c r="I2823"/>
      <c r="J2823"/>
      <c r="K2823"/>
    </row>
    <row r="2824" spans="1:11" ht="15" x14ac:dyDescent="0.25">
      <c r="A2824"/>
      <c r="B2824"/>
      <c r="C2824"/>
      <c r="D2824"/>
      <c r="E2824"/>
      <c r="F2824"/>
      <c r="G2824"/>
      <c r="H2824"/>
      <c r="I2824"/>
      <c r="J2824"/>
      <c r="K2824"/>
    </row>
    <row r="2825" spans="1:11" ht="15" x14ac:dyDescent="0.25">
      <c r="A2825"/>
      <c r="B2825"/>
      <c r="C2825"/>
      <c r="D2825"/>
      <c r="E2825"/>
      <c r="F2825"/>
      <c r="G2825"/>
      <c r="H2825"/>
      <c r="I2825"/>
      <c r="J2825"/>
      <c r="K2825"/>
    </row>
    <row r="2826" spans="1:11" ht="15" x14ac:dyDescent="0.25">
      <c r="A2826"/>
      <c r="B2826"/>
      <c r="C2826"/>
      <c r="D2826"/>
      <c r="E2826"/>
      <c r="F2826"/>
      <c r="G2826"/>
      <c r="H2826"/>
      <c r="I2826"/>
      <c r="J2826"/>
      <c r="K2826"/>
    </row>
    <row r="2827" spans="1:11" ht="15" x14ac:dyDescent="0.25">
      <c r="A2827"/>
      <c r="B2827"/>
      <c r="C2827"/>
      <c r="D2827"/>
      <c r="E2827"/>
      <c r="F2827"/>
      <c r="G2827"/>
      <c r="H2827"/>
      <c r="I2827"/>
      <c r="J2827"/>
      <c r="K2827"/>
    </row>
    <row r="2828" spans="1:11" ht="15" x14ac:dyDescent="0.25">
      <c r="A2828"/>
      <c r="B2828"/>
      <c r="C2828"/>
      <c r="D2828"/>
      <c r="E2828"/>
      <c r="F2828"/>
      <c r="G2828"/>
      <c r="H2828"/>
      <c r="I2828"/>
      <c r="J2828"/>
      <c r="K2828"/>
    </row>
    <row r="2829" spans="1:11" ht="15" x14ac:dyDescent="0.25">
      <c r="A2829"/>
      <c r="B2829"/>
      <c r="C2829"/>
      <c r="D2829"/>
      <c r="E2829"/>
      <c r="F2829"/>
      <c r="G2829"/>
      <c r="H2829"/>
      <c r="I2829"/>
      <c r="J2829"/>
      <c r="K2829"/>
    </row>
    <row r="2830" spans="1:11" ht="15" x14ac:dyDescent="0.25">
      <c r="A2830"/>
      <c r="B2830"/>
      <c r="C2830"/>
      <c r="D2830"/>
      <c r="E2830"/>
      <c r="F2830"/>
      <c r="G2830"/>
      <c r="H2830"/>
      <c r="I2830"/>
      <c r="J2830"/>
      <c r="K2830"/>
    </row>
    <row r="2831" spans="1:11" ht="15" x14ac:dyDescent="0.25">
      <c r="A2831"/>
      <c r="B2831"/>
      <c r="C2831"/>
      <c r="D2831"/>
      <c r="E2831"/>
      <c r="F2831"/>
      <c r="G2831"/>
      <c r="H2831"/>
      <c r="I2831"/>
      <c r="J2831"/>
      <c r="K2831"/>
    </row>
    <row r="2832" spans="1:11" ht="15" x14ac:dyDescent="0.25">
      <c r="A2832"/>
      <c r="B2832"/>
      <c r="C2832"/>
      <c r="D2832"/>
      <c r="E2832"/>
      <c r="F2832"/>
      <c r="G2832"/>
      <c r="H2832"/>
      <c r="I2832"/>
      <c r="J2832"/>
      <c r="K2832"/>
    </row>
    <row r="2833" spans="1:11" ht="15" x14ac:dyDescent="0.25">
      <c r="A2833"/>
      <c r="B2833"/>
      <c r="C2833"/>
      <c r="D2833"/>
      <c r="E2833"/>
      <c r="F2833"/>
      <c r="G2833"/>
      <c r="H2833"/>
      <c r="I2833"/>
      <c r="J2833"/>
      <c r="K2833"/>
    </row>
    <row r="2834" spans="1:11" ht="15" x14ac:dyDescent="0.25">
      <c r="A2834"/>
      <c r="B2834"/>
      <c r="C2834"/>
      <c r="D2834"/>
      <c r="E2834"/>
      <c r="F2834"/>
      <c r="G2834"/>
      <c r="H2834"/>
      <c r="I2834"/>
      <c r="J2834"/>
      <c r="K2834"/>
    </row>
    <row r="2835" spans="1:11" ht="15" x14ac:dyDescent="0.25">
      <c r="A2835"/>
      <c r="B2835"/>
      <c r="C2835"/>
      <c r="D2835"/>
      <c r="E2835"/>
      <c r="F2835"/>
      <c r="G2835"/>
      <c r="H2835"/>
      <c r="I2835"/>
      <c r="J2835"/>
      <c r="K2835"/>
    </row>
    <row r="2836" spans="1:11" ht="15" x14ac:dyDescent="0.25">
      <c r="A2836"/>
      <c r="B2836"/>
      <c r="C2836"/>
      <c r="D2836"/>
      <c r="E2836"/>
      <c r="F2836"/>
      <c r="G2836"/>
      <c r="H2836"/>
      <c r="I2836"/>
      <c r="J2836"/>
      <c r="K2836"/>
    </row>
    <row r="2837" spans="1:11" ht="15" x14ac:dyDescent="0.25">
      <c r="A2837"/>
      <c r="B2837"/>
      <c r="C2837"/>
      <c r="D2837"/>
      <c r="E2837"/>
      <c r="F2837"/>
      <c r="G2837"/>
      <c r="H2837"/>
      <c r="I2837"/>
      <c r="J2837"/>
      <c r="K2837"/>
    </row>
    <row r="2838" spans="1:11" ht="15" x14ac:dyDescent="0.25">
      <c r="A2838"/>
      <c r="B2838"/>
      <c r="C2838"/>
      <c r="D2838"/>
      <c r="E2838"/>
      <c r="F2838"/>
      <c r="G2838"/>
      <c r="H2838"/>
      <c r="I2838"/>
      <c r="J2838"/>
      <c r="K2838"/>
    </row>
    <row r="2839" spans="1:11" ht="15" x14ac:dyDescent="0.25">
      <c r="A2839"/>
      <c r="B2839"/>
      <c r="C2839"/>
      <c r="D2839"/>
      <c r="E2839"/>
      <c r="F2839"/>
      <c r="G2839"/>
      <c r="H2839"/>
      <c r="I2839"/>
      <c r="J2839"/>
      <c r="K2839"/>
    </row>
    <row r="2840" spans="1:11" ht="15" x14ac:dyDescent="0.25">
      <c r="A2840"/>
      <c r="B2840"/>
      <c r="C2840"/>
      <c r="D2840"/>
      <c r="E2840"/>
      <c r="F2840"/>
      <c r="G2840"/>
      <c r="H2840"/>
      <c r="I2840"/>
      <c r="J2840"/>
      <c r="K2840"/>
    </row>
    <row r="2841" spans="1:11" ht="15" x14ac:dyDescent="0.25">
      <c r="A2841"/>
      <c r="B2841"/>
      <c r="C2841"/>
      <c r="D2841"/>
      <c r="E2841"/>
      <c r="F2841"/>
      <c r="G2841"/>
      <c r="H2841"/>
      <c r="I2841"/>
      <c r="J2841"/>
      <c r="K2841"/>
    </row>
    <row r="2842" spans="1:11" ht="15" x14ac:dyDescent="0.25">
      <c r="A2842"/>
      <c r="B2842"/>
      <c r="C2842"/>
      <c r="D2842"/>
      <c r="E2842"/>
      <c r="F2842"/>
      <c r="G2842"/>
      <c r="H2842"/>
      <c r="I2842"/>
      <c r="J2842"/>
      <c r="K2842"/>
    </row>
    <row r="2843" spans="1:11" ht="15" x14ac:dyDescent="0.25">
      <c r="A2843"/>
      <c r="B2843"/>
      <c r="C2843"/>
      <c r="D2843"/>
      <c r="E2843"/>
      <c r="F2843"/>
      <c r="G2843"/>
      <c r="H2843"/>
      <c r="I2843"/>
      <c r="J2843"/>
      <c r="K2843"/>
    </row>
    <row r="2844" spans="1:11" ht="15" x14ac:dyDescent="0.25">
      <c r="A2844"/>
      <c r="B2844"/>
      <c r="C2844"/>
      <c r="D2844"/>
      <c r="E2844"/>
      <c r="F2844"/>
      <c r="G2844"/>
      <c r="H2844"/>
      <c r="I2844"/>
      <c r="J2844"/>
      <c r="K2844"/>
    </row>
    <row r="2845" spans="1:11" ht="15" x14ac:dyDescent="0.25">
      <c r="A2845"/>
      <c r="B2845"/>
      <c r="C2845"/>
      <c r="D2845"/>
      <c r="E2845"/>
      <c r="F2845"/>
      <c r="G2845"/>
      <c r="H2845"/>
      <c r="I2845"/>
      <c r="J2845"/>
      <c r="K2845"/>
    </row>
    <row r="2846" spans="1:11" ht="15" x14ac:dyDescent="0.25">
      <c r="A2846"/>
      <c r="B2846"/>
      <c r="C2846"/>
      <c r="D2846"/>
      <c r="E2846"/>
      <c r="F2846"/>
      <c r="G2846"/>
      <c r="H2846"/>
      <c r="I2846"/>
      <c r="J2846"/>
      <c r="K2846"/>
    </row>
    <row r="2847" spans="1:11" ht="15" x14ac:dyDescent="0.25">
      <c r="A2847"/>
      <c r="B2847"/>
      <c r="C2847"/>
      <c r="D2847"/>
      <c r="E2847"/>
      <c r="F2847"/>
      <c r="G2847"/>
      <c r="H2847"/>
      <c r="I2847"/>
      <c r="J2847"/>
      <c r="K2847"/>
    </row>
    <row r="2848" spans="1:11" ht="15" x14ac:dyDescent="0.25">
      <c r="A2848"/>
      <c r="B2848"/>
      <c r="C2848"/>
      <c r="D2848"/>
      <c r="E2848"/>
      <c r="F2848"/>
      <c r="G2848"/>
      <c r="H2848"/>
      <c r="I2848"/>
      <c r="J2848"/>
      <c r="K2848"/>
    </row>
    <row r="2849" spans="1:11" ht="15" x14ac:dyDescent="0.25">
      <c r="A2849"/>
      <c r="B2849"/>
      <c r="C2849"/>
      <c r="D2849"/>
      <c r="E2849"/>
      <c r="F2849"/>
      <c r="G2849"/>
      <c r="H2849"/>
      <c r="I2849"/>
      <c r="J2849"/>
      <c r="K2849"/>
    </row>
    <row r="2850" spans="1:11" ht="15" x14ac:dyDescent="0.25">
      <c r="A2850"/>
      <c r="B2850"/>
      <c r="C2850"/>
      <c r="D2850"/>
      <c r="E2850"/>
      <c r="F2850"/>
      <c r="G2850"/>
      <c r="H2850"/>
      <c r="I2850"/>
      <c r="J2850"/>
      <c r="K2850"/>
    </row>
    <row r="2851" spans="1:11" ht="15" x14ac:dyDescent="0.25">
      <c r="A2851"/>
      <c r="B2851"/>
      <c r="C2851"/>
      <c r="D2851"/>
      <c r="E2851"/>
      <c r="F2851"/>
      <c r="G2851"/>
      <c r="H2851"/>
      <c r="I2851"/>
      <c r="J2851"/>
      <c r="K2851"/>
    </row>
    <row r="2852" spans="1:11" ht="15" x14ac:dyDescent="0.25">
      <c r="A2852"/>
      <c r="B2852"/>
      <c r="C2852"/>
      <c r="D2852"/>
      <c r="E2852"/>
      <c r="F2852"/>
      <c r="G2852"/>
      <c r="H2852"/>
      <c r="I2852"/>
      <c r="J2852"/>
      <c r="K2852"/>
    </row>
    <row r="2853" spans="1:11" ht="15" x14ac:dyDescent="0.25">
      <c r="A2853"/>
      <c r="B2853"/>
      <c r="C2853"/>
      <c r="D2853"/>
      <c r="E2853"/>
      <c r="F2853"/>
      <c r="G2853"/>
      <c r="H2853"/>
      <c r="I2853"/>
      <c r="J2853"/>
      <c r="K2853"/>
    </row>
    <row r="2854" spans="1:11" ht="15" x14ac:dyDescent="0.25">
      <c r="A2854"/>
      <c r="B2854"/>
      <c r="C2854"/>
      <c r="D2854"/>
      <c r="E2854"/>
      <c r="F2854"/>
      <c r="G2854"/>
      <c r="H2854"/>
      <c r="I2854"/>
      <c r="J2854"/>
      <c r="K2854"/>
    </row>
    <row r="2855" spans="1:11" ht="15" x14ac:dyDescent="0.25">
      <c r="A2855"/>
      <c r="B2855"/>
      <c r="C2855"/>
      <c r="D2855"/>
      <c r="E2855"/>
      <c r="F2855"/>
      <c r="G2855"/>
      <c r="H2855"/>
      <c r="I2855"/>
      <c r="J2855"/>
      <c r="K2855"/>
    </row>
    <row r="2856" spans="1:11" ht="15" x14ac:dyDescent="0.25">
      <c r="A2856"/>
      <c r="B2856"/>
      <c r="C2856"/>
      <c r="D2856"/>
      <c r="E2856"/>
      <c r="F2856"/>
      <c r="G2856"/>
      <c r="H2856"/>
      <c r="I2856"/>
      <c r="J2856"/>
      <c r="K2856"/>
    </row>
    <row r="2857" spans="1:11" ht="15" x14ac:dyDescent="0.25">
      <c r="A2857"/>
      <c r="B2857"/>
      <c r="C2857"/>
      <c r="D2857"/>
      <c r="E2857"/>
      <c r="F2857"/>
      <c r="G2857"/>
      <c r="H2857"/>
      <c r="I2857"/>
      <c r="J2857"/>
      <c r="K2857"/>
    </row>
    <row r="2858" spans="1:11" ht="15" x14ac:dyDescent="0.25">
      <c r="A2858"/>
      <c r="B2858"/>
      <c r="C2858"/>
      <c r="D2858"/>
      <c r="E2858"/>
      <c r="F2858"/>
      <c r="G2858"/>
      <c r="H2858"/>
      <c r="I2858"/>
      <c r="J2858"/>
      <c r="K2858"/>
    </row>
    <row r="2859" spans="1:11" ht="15" x14ac:dyDescent="0.25">
      <c r="A2859"/>
      <c r="B2859"/>
      <c r="C2859"/>
      <c r="D2859"/>
      <c r="E2859"/>
      <c r="F2859"/>
      <c r="G2859"/>
      <c r="H2859"/>
      <c r="I2859"/>
      <c r="J2859"/>
      <c r="K2859"/>
    </row>
    <row r="2860" spans="1:11" ht="15" x14ac:dyDescent="0.25">
      <c r="A2860"/>
      <c r="B2860"/>
      <c r="C2860"/>
      <c r="D2860"/>
      <c r="E2860"/>
      <c r="F2860"/>
      <c r="G2860"/>
      <c r="H2860"/>
      <c r="I2860"/>
      <c r="J2860"/>
      <c r="K2860"/>
    </row>
    <row r="2861" spans="1:11" ht="15" x14ac:dyDescent="0.25">
      <c r="A2861"/>
      <c r="B2861"/>
      <c r="C2861"/>
      <c r="D2861"/>
      <c r="E2861"/>
      <c r="F2861"/>
      <c r="G2861"/>
      <c r="H2861"/>
      <c r="I2861"/>
      <c r="J2861"/>
      <c r="K2861"/>
    </row>
    <row r="2862" spans="1:11" ht="15" x14ac:dyDescent="0.25">
      <c r="A2862"/>
      <c r="B2862"/>
      <c r="C2862"/>
      <c r="D2862"/>
      <c r="E2862"/>
      <c r="F2862"/>
      <c r="G2862"/>
      <c r="H2862"/>
      <c r="I2862"/>
      <c r="J2862"/>
      <c r="K2862"/>
    </row>
    <row r="2863" spans="1:11" ht="15" x14ac:dyDescent="0.25">
      <c r="A2863"/>
      <c r="B2863"/>
      <c r="C2863"/>
      <c r="D2863"/>
      <c r="E2863"/>
      <c r="F2863"/>
      <c r="G2863"/>
      <c r="H2863"/>
      <c r="I2863"/>
      <c r="J2863"/>
      <c r="K2863"/>
    </row>
    <row r="2864" spans="1:11" ht="15" x14ac:dyDescent="0.25">
      <c r="A2864"/>
      <c r="B2864"/>
      <c r="C2864"/>
      <c r="D2864"/>
      <c r="E2864"/>
      <c r="F2864"/>
      <c r="G2864"/>
      <c r="H2864"/>
      <c r="I2864"/>
      <c r="J2864"/>
      <c r="K2864"/>
    </row>
    <row r="2865" spans="1:11" ht="15" x14ac:dyDescent="0.25">
      <c r="A2865"/>
      <c r="B2865"/>
      <c r="C2865"/>
      <c r="D2865"/>
      <c r="E2865"/>
      <c r="F2865"/>
      <c r="G2865"/>
      <c r="H2865"/>
      <c r="I2865"/>
      <c r="J2865"/>
      <c r="K2865"/>
    </row>
    <row r="2866" spans="1:11" ht="15" x14ac:dyDescent="0.25">
      <c r="A2866"/>
      <c r="B2866"/>
      <c r="C2866"/>
      <c r="D2866"/>
      <c r="E2866"/>
      <c r="F2866"/>
      <c r="G2866"/>
      <c r="H2866"/>
      <c r="I2866"/>
      <c r="J2866"/>
      <c r="K2866"/>
    </row>
    <row r="2867" spans="1:11" ht="15" x14ac:dyDescent="0.25">
      <c r="A2867"/>
      <c r="B2867"/>
      <c r="C2867"/>
      <c r="D2867"/>
      <c r="E2867"/>
      <c r="F2867"/>
      <c r="G2867"/>
      <c r="H2867"/>
      <c r="I2867"/>
      <c r="J2867"/>
      <c r="K2867"/>
    </row>
    <row r="2868" spans="1:11" ht="15" x14ac:dyDescent="0.25">
      <c r="A2868"/>
      <c r="B2868"/>
      <c r="C2868"/>
      <c r="D2868"/>
      <c r="E2868"/>
      <c r="F2868"/>
      <c r="G2868"/>
      <c r="H2868"/>
      <c r="I2868"/>
      <c r="J2868"/>
      <c r="K2868"/>
    </row>
    <row r="2869" spans="1:11" ht="15" x14ac:dyDescent="0.25">
      <c r="A2869"/>
      <c r="B2869"/>
      <c r="C2869"/>
      <c r="D2869"/>
      <c r="E2869"/>
      <c r="F2869"/>
      <c r="G2869"/>
      <c r="H2869"/>
      <c r="I2869"/>
      <c r="J2869"/>
      <c r="K2869"/>
    </row>
    <row r="2870" spans="1:11" ht="15" x14ac:dyDescent="0.25">
      <c r="A2870"/>
      <c r="B2870"/>
      <c r="C2870"/>
      <c r="D2870"/>
      <c r="E2870"/>
      <c r="F2870"/>
      <c r="G2870"/>
      <c r="H2870"/>
      <c r="I2870"/>
      <c r="J2870"/>
      <c r="K2870"/>
    </row>
    <row r="2871" spans="1:11" ht="15" x14ac:dyDescent="0.25">
      <c r="A2871"/>
      <c r="B2871"/>
      <c r="C2871"/>
      <c r="D2871"/>
      <c r="E2871"/>
      <c r="F2871"/>
      <c r="G2871"/>
      <c r="H2871"/>
      <c r="I2871"/>
      <c r="J2871"/>
      <c r="K2871"/>
    </row>
    <row r="2872" spans="1:11" ht="15" x14ac:dyDescent="0.25">
      <c r="A2872"/>
      <c r="B2872"/>
      <c r="C2872"/>
      <c r="D2872"/>
      <c r="E2872"/>
      <c r="F2872"/>
      <c r="G2872"/>
      <c r="H2872"/>
      <c r="I2872"/>
      <c r="J2872"/>
      <c r="K2872"/>
    </row>
    <row r="2873" spans="1:11" ht="15" x14ac:dyDescent="0.25">
      <c r="A2873"/>
      <c r="B2873"/>
      <c r="C2873"/>
      <c r="D2873"/>
      <c r="E2873"/>
      <c r="F2873"/>
      <c r="G2873"/>
      <c r="H2873"/>
      <c r="I2873"/>
      <c r="J2873"/>
      <c r="K2873"/>
    </row>
    <row r="2874" spans="1:11" ht="15" x14ac:dyDescent="0.25">
      <c r="A2874"/>
      <c r="B2874"/>
      <c r="C2874"/>
      <c r="D2874"/>
      <c r="E2874"/>
      <c r="F2874"/>
      <c r="G2874"/>
      <c r="H2874"/>
      <c r="I2874"/>
      <c r="J2874"/>
      <c r="K2874"/>
    </row>
    <row r="2875" spans="1:11" ht="15" x14ac:dyDescent="0.25">
      <c r="A2875"/>
      <c r="B2875"/>
      <c r="C2875"/>
      <c r="D2875"/>
      <c r="E2875"/>
      <c r="F2875"/>
      <c r="G2875"/>
      <c r="H2875"/>
      <c r="I2875"/>
      <c r="J2875"/>
      <c r="K2875"/>
    </row>
    <row r="2876" spans="1:11" ht="15" x14ac:dyDescent="0.25">
      <c r="A2876"/>
      <c r="B2876"/>
      <c r="C2876"/>
      <c r="D2876"/>
      <c r="E2876"/>
      <c r="F2876"/>
      <c r="G2876"/>
      <c r="H2876"/>
      <c r="I2876"/>
      <c r="J2876"/>
      <c r="K2876"/>
    </row>
    <row r="2877" spans="1:11" ht="15" x14ac:dyDescent="0.25">
      <c r="A2877"/>
      <c r="B2877"/>
      <c r="C2877"/>
      <c r="D2877"/>
      <c r="E2877"/>
      <c r="F2877"/>
      <c r="G2877"/>
      <c r="H2877"/>
      <c r="I2877"/>
      <c r="J2877"/>
      <c r="K2877"/>
    </row>
    <row r="2878" spans="1:11" ht="15" x14ac:dyDescent="0.25">
      <c r="A2878"/>
      <c r="B2878"/>
      <c r="C2878"/>
      <c r="D2878"/>
      <c r="E2878"/>
      <c r="F2878"/>
      <c r="G2878"/>
      <c r="H2878"/>
      <c r="I2878"/>
      <c r="J2878"/>
      <c r="K2878"/>
    </row>
    <row r="2879" spans="1:11" ht="15" x14ac:dyDescent="0.25">
      <c r="A2879"/>
      <c r="B2879"/>
      <c r="C2879"/>
      <c r="D2879"/>
      <c r="E2879"/>
      <c r="F2879"/>
      <c r="G2879"/>
      <c r="H2879"/>
      <c r="I2879"/>
      <c r="J2879"/>
      <c r="K2879"/>
    </row>
    <row r="2880" spans="1:11" ht="15" x14ac:dyDescent="0.25">
      <c r="A2880"/>
      <c r="B2880"/>
      <c r="C2880"/>
      <c r="D2880"/>
      <c r="E2880"/>
      <c r="F2880"/>
      <c r="G2880"/>
      <c r="H2880"/>
      <c r="I2880"/>
      <c r="J2880"/>
      <c r="K2880"/>
    </row>
    <row r="2881" spans="1:11" ht="15" x14ac:dyDescent="0.25">
      <c r="A2881"/>
      <c r="B2881"/>
      <c r="C2881"/>
      <c r="D2881"/>
      <c r="E2881"/>
      <c r="F2881"/>
      <c r="G2881"/>
      <c r="H2881"/>
      <c r="I2881"/>
      <c r="J2881"/>
      <c r="K2881"/>
    </row>
    <row r="2882" spans="1:11" ht="15" x14ac:dyDescent="0.25">
      <c r="A2882"/>
      <c r="B2882"/>
      <c r="C2882"/>
      <c r="D2882"/>
      <c r="E2882"/>
      <c r="F2882"/>
      <c r="G2882"/>
      <c r="H2882"/>
      <c r="I2882"/>
      <c r="J2882"/>
      <c r="K2882"/>
    </row>
    <row r="2883" spans="1:11" ht="15" x14ac:dyDescent="0.25">
      <c r="A2883"/>
      <c r="B2883"/>
      <c r="C2883"/>
      <c r="D2883"/>
      <c r="E2883"/>
      <c r="F2883"/>
      <c r="G2883"/>
      <c r="H2883"/>
      <c r="I2883"/>
      <c r="J2883"/>
      <c r="K2883"/>
    </row>
    <row r="2884" spans="1:11" ht="15" x14ac:dyDescent="0.25">
      <c r="A2884"/>
      <c r="B2884"/>
      <c r="C2884"/>
      <c r="D2884"/>
      <c r="E2884"/>
      <c r="F2884"/>
      <c r="G2884"/>
      <c r="H2884"/>
      <c r="I2884"/>
      <c r="J2884"/>
      <c r="K2884"/>
    </row>
    <row r="2885" spans="1:11" ht="15" x14ac:dyDescent="0.25">
      <c r="A2885"/>
      <c r="B2885"/>
      <c r="C2885"/>
      <c r="D2885"/>
      <c r="E2885"/>
      <c r="F2885"/>
      <c r="G2885"/>
      <c r="H2885"/>
      <c r="I2885"/>
      <c r="J2885"/>
      <c r="K2885"/>
    </row>
    <row r="2886" spans="1:11" ht="15" x14ac:dyDescent="0.25">
      <c r="A2886"/>
      <c r="B2886"/>
      <c r="C2886"/>
      <c r="D2886"/>
      <c r="E2886"/>
      <c r="F2886"/>
      <c r="G2886"/>
      <c r="H2886"/>
      <c r="I2886"/>
      <c r="J2886"/>
      <c r="K2886"/>
    </row>
    <row r="2887" spans="1:11" ht="15" x14ac:dyDescent="0.25">
      <c r="A2887"/>
      <c r="B2887"/>
      <c r="C2887"/>
      <c r="D2887"/>
      <c r="E2887"/>
      <c r="F2887"/>
      <c r="G2887"/>
      <c r="H2887"/>
      <c r="I2887"/>
      <c r="J2887"/>
      <c r="K2887"/>
    </row>
    <row r="2888" spans="1:11" ht="15" x14ac:dyDescent="0.25">
      <c r="A2888"/>
      <c r="B2888"/>
      <c r="C2888"/>
      <c r="D2888"/>
      <c r="E2888"/>
      <c r="F2888"/>
      <c r="G2888"/>
      <c r="H2888"/>
      <c r="I2888"/>
      <c r="J2888"/>
      <c r="K2888"/>
    </row>
    <row r="2889" spans="1:11" ht="15" x14ac:dyDescent="0.25">
      <c r="A2889"/>
      <c r="B2889"/>
      <c r="C2889"/>
      <c r="D2889"/>
      <c r="E2889"/>
      <c r="F2889"/>
      <c r="G2889"/>
      <c r="H2889"/>
      <c r="I2889"/>
      <c r="J2889"/>
      <c r="K2889"/>
    </row>
    <row r="2890" spans="1:11" ht="15" x14ac:dyDescent="0.25">
      <c r="A2890"/>
      <c r="B2890"/>
      <c r="C2890"/>
      <c r="D2890"/>
      <c r="E2890"/>
      <c r="F2890"/>
      <c r="G2890"/>
      <c r="H2890"/>
      <c r="I2890"/>
      <c r="J2890"/>
      <c r="K2890"/>
    </row>
    <row r="2891" spans="1:11" ht="15" x14ac:dyDescent="0.25">
      <c r="A2891"/>
      <c r="B2891"/>
      <c r="C2891"/>
      <c r="D2891"/>
      <c r="E2891"/>
      <c r="F2891"/>
      <c r="G2891"/>
      <c r="H2891"/>
      <c r="I2891"/>
      <c r="J2891"/>
      <c r="K2891"/>
    </row>
    <row r="2892" spans="1:11" ht="15" x14ac:dyDescent="0.25">
      <c r="A2892"/>
      <c r="B2892"/>
      <c r="C2892"/>
      <c r="D2892"/>
      <c r="E2892"/>
      <c r="F2892"/>
      <c r="G2892"/>
      <c r="H2892"/>
      <c r="I2892"/>
      <c r="J2892"/>
      <c r="K2892"/>
    </row>
    <row r="2893" spans="1:11" ht="15" x14ac:dyDescent="0.25">
      <c r="A2893"/>
      <c r="B2893"/>
      <c r="C2893"/>
      <c r="D2893"/>
      <c r="E2893"/>
      <c r="F2893"/>
      <c r="G2893"/>
      <c r="H2893"/>
      <c r="I2893"/>
      <c r="J2893"/>
      <c r="K2893"/>
    </row>
    <row r="2894" spans="1:11" ht="15" x14ac:dyDescent="0.25">
      <c r="A2894"/>
      <c r="B2894"/>
      <c r="C2894"/>
      <c r="D2894"/>
      <c r="E2894"/>
      <c r="F2894"/>
      <c r="G2894"/>
      <c r="H2894"/>
      <c r="I2894"/>
      <c r="J2894"/>
      <c r="K2894"/>
    </row>
    <row r="2895" spans="1:11" ht="15" x14ac:dyDescent="0.25">
      <c r="A2895"/>
      <c r="B2895"/>
      <c r="C2895"/>
      <c r="D2895"/>
      <c r="E2895"/>
      <c r="F2895"/>
      <c r="G2895"/>
      <c r="H2895"/>
      <c r="I2895"/>
      <c r="J2895"/>
      <c r="K2895"/>
    </row>
    <row r="2896" spans="1:11" ht="15" x14ac:dyDescent="0.25">
      <c r="A2896"/>
      <c r="B2896"/>
      <c r="C2896"/>
      <c r="D2896"/>
      <c r="E2896"/>
      <c r="F2896"/>
      <c r="G2896"/>
      <c r="H2896"/>
      <c r="I2896"/>
      <c r="J2896"/>
      <c r="K2896"/>
    </row>
    <row r="2897" spans="1:11" ht="15" x14ac:dyDescent="0.25">
      <c r="A2897"/>
      <c r="B2897"/>
      <c r="C2897"/>
      <c r="D2897"/>
      <c r="E2897"/>
      <c r="F2897"/>
      <c r="G2897"/>
      <c r="H2897"/>
      <c r="I2897"/>
      <c r="J2897"/>
      <c r="K2897"/>
    </row>
    <row r="2898" spans="1:11" ht="15" x14ac:dyDescent="0.25">
      <c r="A2898"/>
      <c r="B2898"/>
      <c r="C2898"/>
      <c r="D2898"/>
      <c r="E2898"/>
      <c r="F2898"/>
      <c r="G2898"/>
      <c r="H2898"/>
      <c r="I2898"/>
      <c r="J2898"/>
      <c r="K2898"/>
    </row>
    <row r="2899" spans="1:11" ht="15" x14ac:dyDescent="0.25">
      <c r="A2899"/>
      <c r="B2899"/>
      <c r="C2899"/>
      <c r="D2899"/>
      <c r="E2899"/>
      <c r="F2899"/>
      <c r="G2899"/>
      <c r="H2899"/>
      <c r="I2899"/>
      <c r="J2899"/>
      <c r="K2899"/>
    </row>
    <row r="2900" spans="1:11" ht="15" x14ac:dyDescent="0.25">
      <c r="A2900"/>
      <c r="B2900"/>
      <c r="C2900"/>
      <c r="D2900"/>
      <c r="E2900"/>
      <c r="F2900"/>
      <c r="G2900"/>
      <c r="H2900"/>
      <c r="I2900"/>
      <c r="J2900"/>
      <c r="K2900"/>
    </row>
    <row r="2901" spans="1:11" ht="15" x14ac:dyDescent="0.25">
      <c r="A2901"/>
      <c r="B2901"/>
      <c r="C2901"/>
      <c r="D2901"/>
      <c r="E2901"/>
      <c r="F2901"/>
      <c r="G2901"/>
      <c r="H2901"/>
      <c r="I2901"/>
      <c r="J2901"/>
      <c r="K2901"/>
    </row>
    <row r="2902" spans="1:11" ht="15" x14ac:dyDescent="0.25">
      <c r="A2902"/>
      <c r="B2902"/>
      <c r="C2902"/>
      <c r="D2902"/>
      <c r="E2902"/>
      <c r="F2902"/>
      <c r="G2902"/>
      <c r="H2902"/>
      <c r="I2902"/>
      <c r="J2902"/>
      <c r="K2902"/>
    </row>
    <row r="2903" spans="1:11" ht="15" x14ac:dyDescent="0.25">
      <c r="A2903"/>
      <c r="B2903"/>
      <c r="C2903"/>
      <c r="D2903"/>
      <c r="E2903"/>
      <c r="F2903"/>
      <c r="G2903"/>
      <c r="H2903"/>
      <c r="I2903"/>
      <c r="J2903"/>
      <c r="K2903"/>
    </row>
    <row r="2904" spans="1:11" ht="15" x14ac:dyDescent="0.25">
      <c r="A2904"/>
      <c r="B2904"/>
      <c r="C2904"/>
      <c r="D2904"/>
      <c r="E2904"/>
      <c r="F2904"/>
      <c r="G2904"/>
      <c r="H2904"/>
      <c r="I2904"/>
      <c r="J2904"/>
      <c r="K2904"/>
    </row>
    <row r="2905" spans="1:11" ht="15" x14ac:dyDescent="0.25">
      <c r="A2905"/>
      <c r="B2905"/>
      <c r="C2905"/>
      <c r="D2905"/>
      <c r="E2905"/>
      <c r="F2905"/>
      <c r="G2905"/>
      <c r="H2905"/>
      <c r="I2905"/>
      <c r="J2905"/>
      <c r="K2905"/>
    </row>
    <row r="2906" spans="1:11" ht="15" x14ac:dyDescent="0.25">
      <c r="A2906"/>
      <c r="B2906"/>
      <c r="C2906"/>
      <c r="D2906"/>
      <c r="E2906"/>
      <c r="F2906"/>
      <c r="G2906"/>
      <c r="H2906"/>
      <c r="I2906"/>
      <c r="J2906"/>
      <c r="K2906"/>
    </row>
    <row r="2907" spans="1:11" ht="15" x14ac:dyDescent="0.25">
      <c r="A2907"/>
      <c r="B2907"/>
      <c r="C2907"/>
      <c r="D2907"/>
      <c r="E2907"/>
      <c r="F2907"/>
      <c r="G2907"/>
      <c r="H2907"/>
      <c r="I2907"/>
      <c r="J2907"/>
      <c r="K2907"/>
    </row>
    <row r="2908" spans="1:11" ht="15" x14ac:dyDescent="0.25">
      <c r="A2908"/>
      <c r="B2908"/>
      <c r="C2908"/>
      <c r="D2908"/>
      <c r="E2908"/>
      <c r="F2908"/>
      <c r="G2908"/>
      <c r="H2908"/>
      <c r="I2908"/>
      <c r="J2908"/>
      <c r="K2908"/>
    </row>
    <row r="2909" spans="1:11" ht="15" x14ac:dyDescent="0.25">
      <c r="A2909"/>
      <c r="B2909"/>
      <c r="C2909"/>
      <c r="D2909"/>
      <c r="E2909"/>
      <c r="F2909"/>
      <c r="G2909"/>
      <c r="H2909"/>
      <c r="I2909"/>
      <c r="J2909"/>
      <c r="K2909"/>
    </row>
    <row r="2910" spans="1:11" ht="15" x14ac:dyDescent="0.25">
      <c r="A2910"/>
      <c r="B2910"/>
      <c r="C2910"/>
      <c r="D2910"/>
      <c r="E2910"/>
      <c r="F2910"/>
      <c r="G2910"/>
      <c r="H2910"/>
      <c r="I2910"/>
      <c r="J2910"/>
      <c r="K2910"/>
    </row>
    <row r="2911" spans="1:11" ht="15" x14ac:dyDescent="0.25">
      <c r="A2911"/>
      <c r="B2911"/>
      <c r="C2911"/>
      <c r="D2911"/>
      <c r="E2911"/>
      <c r="F2911"/>
      <c r="G2911"/>
      <c r="H2911"/>
      <c r="I2911"/>
      <c r="J2911"/>
      <c r="K2911"/>
    </row>
    <row r="2912" spans="1:11" ht="15" x14ac:dyDescent="0.25">
      <c r="A2912"/>
      <c r="B2912"/>
      <c r="C2912"/>
      <c r="D2912"/>
      <c r="E2912"/>
      <c r="F2912"/>
      <c r="G2912"/>
      <c r="H2912"/>
      <c r="I2912"/>
      <c r="J2912"/>
      <c r="K2912"/>
    </row>
    <row r="2913" spans="1:11" ht="15" x14ac:dyDescent="0.25">
      <c r="A2913"/>
      <c r="B2913"/>
      <c r="C2913"/>
      <c r="D2913"/>
      <c r="E2913"/>
      <c r="F2913"/>
      <c r="G2913"/>
      <c r="H2913"/>
      <c r="I2913"/>
      <c r="J2913"/>
      <c r="K2913"/>
    </row>
    <row r="2914" spans="1:11" ht="15" x14ac:dyDescent="0.25">
      <c r="A2914"/>
      <c r="B2914"/>
      <c r="C2914"/>
      <c r="D2914"/>
      <c r="E2914"/>
      <c r="F2914"/>
      <c r="G2914"/>
      <c r="H2914"/>
      <c r="I2914"/>
      <c r="J2914"/>
      <c r="K2914"/>
    </row>
    <row r="2915" spans="1:11" ht="15" x14ac:dyDescent="0.25">
      <c r="A2915"/>
      <c r="B2915"/>
      <c r="C2915"/>
      <c r="D2915"/>
      <c r="E2915"/>
      <c r="F2915"/>
      <c r="G2915"/>
      <c r="H2915"/>
      <c r="I2915"/>
      <c r="J2915"/>
      <c r="K2915"/>
    </row>
    <row r="2916" spans="1:11" ht="15" x14ac:dyDescent="0.25">
      <c r="A2916"/>
      <c r="B2916"/>
      <c r="C2916"/>
      <c r="D2916"/>
      <c r="E2916"/>
      <c r="F2916"/>
      <c r="G2916"/>
      <c r="H2916"/>
      <c r="I2916"/>
      <c r="J2916"/>
      <c r="K2916"/>
    </row>
    <row r="2917" spans="1:11" ht="15" x14ac:dyDescent="0.25">
      <c r="A2917"/>
      <c r="B2917"/>
      <c r="C2917"/>
      <c r="D2917"/>
      <c r="E2917"/>
      <c r="F2917"/>
      <c r="G2917"/>
      <c r="H2917"/>
      <c r="I2917"/>
      <c r="J2917"/>
      <c r="K2917"/>
    </row>
    <row r="2918" spans="1:11" ht="15" x14ac:dyDescent="0.25">
      <c r="A2918"/>
      <c r="B2918"/>
      <c r="C2918"/>
      <c r="D2918"/>
      <c r="E2918"/>
      <c r="F2918"/>
      <c r="G2918"/>
      <c r="H2918"/>
      <c r="I2918"/>
      <c r="J2918"/>
      <c r="K2918"/>
    </row>
    <row r="2919" spans="1:11" ht="15" x14ac:dyDescent="0.25">
      <c r="A2919"/>
      <c r="B2919"/>
      <c r="C2919"/>
      <c r="D2919"/>
      <c r="E2919"/>
      <c r="F2919"/>
      <c r="G2919"/>
      <c r="H2919"/>
      <c r="I2919"/>
      <c r="J2919"/>
      <c r="K2919"/>
    </row>
    <row r="2920" spans="1:11" ht="15" x14ac:dyDescent="0.25">
      <c r="A2920"/>
      <c r="B2920"/>
      <c r="C2920"/>
      <c r="D2920"/>
      <c r="E2920"/>
      <c r="F2920"/>
      <c r="G2920"/>
      <c r="H2920"/>
      <c r="I2920"/>
      <c r="J2920"/>
      <c r="K2920"/>
    </row>
    <row r="2921" spans="1:11" ht="15" x14ac:dyDescent="0.25">
      <c r="A2921"/>
      <c r="B2921"/>
      <c r="C2921"/>
      <c r="D2921"/>
      <c r="E2921"/>
      <c r="F2921"/>
      <c r="G2921"/>
      <c r="H2921"/>
      <c r="I2921"/>
      <c r="J2921"/>
      <c r="K2921"/>
    </row>
    <row r="2922" spans="1:11" ht="15" x14ac:dyDescent="0.25">
      <c r="A2922"/>
      <c r="B2922"/>
      <c r="C2922"/>
      <c r="D2922"/>
      <c r="E2922"/>
      <c r="F2922"/>
      <c r="G2922"/>
      <c r="H2922"/>
      <c r="I2922"/>
      <c r="J2922"/>
      <c r="K2922"/>
    </row>
    <row r="2923" spans="1:11" ht="15" x14ac:dyDescent="0.25">
      <c r="A2923"/>
      <c r="B2923"/>
      <c r="C2923"/>
      <c r="D2923"/>
      <c r="E2923"/>
      <c r="F2923"/>
      <c r="G2923"/>
      <c r="H2923"/>
      <c r="I2923"/>
      <c r="J2923"/>
      <c r="K2923"/>
    </row>
    <row r="2924" spans="1:11" ht="15" x14ac:dyDescent="0.25">
      <c r="A2924"/>
      <c r="B2924"/>
      <c r="C2924"/>
      <c r="D2924"/>
      <c r="E2924"/>
      <c r="F2924"/>
      <c r="G2924"/>
      <c r="H2924"/>
      <c r="I2924"/>
      <c r="J2924"/>
      <c r="K2924"/>
    </row>
    <row r="2925" spans="1:11" ht="15" x14ac:dyDescent="0.25">
      <c r="A2925"/>
      <c r="B2925"/>
      <c r="C2925"/>
      <c r="D2925"/>
      <c r="E2925"/>
      <c r="F2925"/>
      <c r="G2925"/>
      <c r="H2925"/>
      <c r="I2925"/>
      <c r="J2925"/>
      <c r="K2925"/>
    </row>
    <row r="2926" spans="1:11" ht="15" x14ac:dyDescent="0.25">
      <c r="A2926"/>
      <c r="B2926"/>
      <c r="C2926"/>
      <c r="D2926"/>
      <c r="E2926"/>
      <c r="F2926"/>
      <c r="G2926"/>
      <c r="H2926"/>
      <c r="I2926"/>
      <c r="J2926"/>
      <c r="K2926"/>
    </row>
    <row r="2927" spans="1:11" ht="15" x14ac:dyDescent="0.25">
      <c r="A2927"/>
      <c r="B2927"/>
      <c r="C2927"/>
      <c r="D2927"/>
      <c r="E2927"/>
      <c r="F2927"/>
      <c r="G2927"/>
      <c r="H2927"/>
      <c r="I2927"/>
      <c r="J2927"/>
      <c r="K2927"/>
    </row>
    <row r="2928" spans="1:11" ht="15" x14ac:dyDescent="0.25">
      <c r="A2928"/>
      <c r="B2928"/>
      <c r="C2928"/>
      <c r="D2928"/>
      <c r="E2928"/>
      <c r="F2928"/>
      <c r="G2928"/>
      <c r="H2928"/>
      <c r="I2928"/>
      <c r="J2928"/>
      <c r="K2928"/>
    </row>
    <row r="2929" spans="1:11" ht="15" x14ac:dyDescent="0.25">
      <c r="A2929"/>
      <c r="B2929"/>
      <c r="C2929"/>
      <c r="D2929"/>
      <c r="E2929"/>
      <c r="F2929"/>
      <c r="G2929"/>
      <c r="H2929"/>
      <c r="I2929"/>
      <c r="J2929"/>
      <c r="K2929"/>
    </row>
    <row r="2930" spans="1:11" ht="15" x14ac:dyDescent="0.25">
      <c r="A2930"/>
      <c r="B2930"/>
      <c r="C2930"/>
      <c r="D2930"/>
      <c r="E2930"/>
      <c r="F2930"/>
      <c r="G2930"/>
      <c r="H2930"/>
      <c r="I2930"/>
      <c r="J2930"/>
      <c r="K2930"/>
    </row>
    <row r="2931" spans="1:11" ht="15" x14ac:dyDescent="0.25">
      <c r="A2931"/>
      <c r="B2931"/>
      <c r="C2931"/>
      <c r="D2931"/>
      <c r="E2931"/>
      <c r="F2931"/>
      <c r="G2931"/>
      <c r="H2931"/>
      <c r="I2931"/>
      <c r="J2931"/>
      <c r="K2931"/>
    </row>
    <row r="2932" spans="1:11" ht="15" x14ac:dyDescent="0.25">
      <c r="A2932"/>
      <c r="B2932"/>
      <c r="C2932"/>
      <c r="D2932"/>
      <c r="E2932"/>
      <c r="F2932"/>
      <c r="G2932"/>
      <c r="H2932"/>
      <c r="I2932"/>
      <c r="J2932"/>
      <c r="K2932"/>
    </row>
    <row r="2933" spans="1:11" ht="15" x14ac:dyDescent="0.25">
      <c r="A2933"/>
      <c r="B2933"/>
      <c r="C2933"/>
      <c r="D2933"/>
      <c r="E2933"/>
      <c r="F2933"/>
      <c r="G2933"/>
      <c r="H2933"/>
      <c r="I2933"/>
      <c r="J2933"/>
      <c r="K2933"/>
    </row>
    <row r="2934" spans="1:11" ht="15" x14ac:dyDescent="0.25">
      <c r="A2934"/>
      <c r="B2934"/>
      <c r="C2934"/>
      <c r="D2934"/>
      <c r="E2934"/>
      <c r="F2934"/>
      <c r="G2934"/>
      <c r="H2934"/>
      <c r="I2934"/>
      <c r="J2934"/>
      <c r="K2934"/>
    </row>
    <row r="2935" spans="1:11" ht="15" x14ac:dyDescent="0.25">
      <c r="A2935"/>
      <c r="B2935"/>
      <c r="C2935"/>
      <c r="D2935"/>
      <c r="E2935"/>
      <c r="F2935"/>
      <c r="G2935"/>
      <c r="H2935"/>
      <c r="I2935"/>
      <c r="J2935"/>
      <c r="K2935"/>
    </row>
    <row r="2936" spans="1:11" ht="15" x14ac:dyDescent="0.25">
      <c r="A2936"/>
      <c r="B2936"/>
      <c r="C2936"/>
      <c r="D2936"/>
      <c r="E2936"/>
      <c r="F2936"/>
      <c r="G2936"/>
      <c r="H2936"/>
      <c r="I2936"/>
      <c r="J2936"/>
      <c r="K2936"/>
    </row>
    <row r="2937" spans="1:11" ht="15" x14ac:dyDescent="0.25">
      <c r="A2937"/>
      <c r="B2937"/>
      <c r="C2937"/>
      <c r="D2937"/>
      <c r="E2937"/>
      <c r="F2937"/>
      <c r="G2937"/>
      <c r="H2937"/>
      <c r="I2937"/>
      <c r="J2937"/>
      <c r="K2937"/>
    </row>
    <row r="2938" spans="1:11" ht="15" x14ac:dyDescent="0.25">
      <c r="A2938"/>
      <c r="B2938"/>
      <c r="C2938"/>
      <c r="D2938"/>
      <c r="E2938"/>
      <c r="F2938"/>
      <c r="G2938"/>
      <c r="H2938"/>
      <c r="I2938"/>
      <c r="J2938"/>
      <c r="K2938"/>
    </row>
    <row r="2939" spans="1:11" ht="15" x14ac:dyDescent="0.25">
      <c r="A2939"/>
      <c r="B2939"/>
      <c r="C2939"/>
      <c r="D2939"/>
      <c r="E2939"/>
      <c r="F2939"/>
      <c r="G2939"/>
      <c r="H2939"/>
      <c r="I2939"/>
      <c r="J2939"/>
      <c r="K2939"/>
    </row>
    <row r="2940" spans="1:11" ht="15" x14ac:dyDescent="0.25">
      <c r="A2940"/>
      <c r="B2940"/>
      <c r="C2940"/>
      <c r="D2940"/>
      <c r="E2940"/>
      <c r="F2940"/>
      <c r="G2940"/>
      <c r="H2940"/>
      <c r="I2940"/>
      <c r="J2940"/>
      <c r="K2940"/>
    </row>
    <row r="2941" spans="1:11" ht="15" x14ac:dyDescent="0.25">
      <c r="A2941"/>
      <c r="B2941"/>
      <c r="C2941"/>
      <c r="D2941"/>
      <c r="E2941"/>
      <c r="F2941"/>
      <c r="G2941"/>
      <c r="H2941"/>
      <c r="I2941"/>
      <c r="J2941"/>
      <c r="K2941"/>
    </row>
    <row r="2942" spans="1:11" ht="15" x14ac:dyDescent="0.25">
      <c r="A2942"/>
      <c r="B2942"/>
      <c r="C2942"/>
      <c r="D2942"/>
      <c r="E2942"/>
      <c r="F2942"/>
      <c r="G2942"/>
      <c r="H2942"/>
      <c r="I2942"/>
      <c r="J2942"/>
      <c r="K2942"/>
    </row>
    <row r="2943" spans="1:11" ht="15" x14ac:dyDescent="0.25">
      <c r="A2943"/>
      <c r="B2943"/>
      <c r="C2943"/>
      <c r="D2943"/>
      <c r="E2943"/>
      <c r="F2943"/>
      <c r="G2943"/>
      <c r="H2943"/>
      <c r="I2943"/>
      <c r="J2943"/>
      <c r="K2943"/>
    </row>
    <row r="2944" spans="1:11" ht="15" x14ac:dyDescent="0.25">
      <c r="A2944"/>
      <c r="B2944"/>
      <c r="C2944"/>
      <c r="D2944"/>
      <c r="E2944"/>
      <c r="F2944"/>
      <c r="G2944"/>
      <c r="H2944"/>
      <c r="I2944"/>
      <c r="J2944"/>
      <c r="K2944"/>
    </row>
    <row r="2945" spans="1:11" ht="15" x14ac:dyDescent="0.25">
      <c r="A2945"/>
      <c r="B2945"/>
      <c r="C2945"/>
      <c r="D2945"/>
      <c r="E2945"/>
      <c r="F2945"/>
      <c r="G2945"/>
      <c r="H2945"/>
      <c r="I2945"/>
      <c r="J2945"/>
      <c r="K2945"/>
    </row>
    <row r="2946" spans="1:11" ht="15" x14ac:dyDescent="0.25">
      <c r="A2946"/>
      <c r="B2946"/>
      <c r="C2946"/>
      <c r="D2946"/>
      <c r="E2946"/>
      <c r="F2946"/>
      <c r="G2946"/>
      <c r="H2946"/>
      <c r="I2946"/>
      <c r="J2946"/>
      <c r="K2946"/>
    </row>
    <row r="2947" spans="1:11" ht="15" x14ac:dyDescent="0.25">
      <c r="A2947"/>
      <c r="B2947"/>
      <c r="C2947"/>
      <c r="D2947"/>
      <c r="E2947"/>
      <c r="F2947"/>
      <c r="G2947"/>
      <c r="H2947"/>
      <c r="I2947"/>
      <c r="J2947"/>
      <c r="K2947"/>
    </row>
    <row r="2948" spans="1:11" ht="15" x14ac:dyDescent="0.25">
      <c r="A2948"/>
      <c r="B2948"/>
      <c r="C2948"/>
      <c r="D2948"/>
      <c r="E2948"/>
      <c r="F2948"/>
      <c r="G2948"/>
      <c r="H2948"/>
      <c r="I2948"/>
      <c r="J2948"/>
      <c r="K2948"/>
    </row>
    <row r="2949" spans="1:11" ht="15" x14ac:dyDescent="0.25">
      <c r="A2949"/>
      <c r="B2949"/>
      <c r="C2949"/>
      <c r="D2949"/>
      <c r="E2949"/>
      <c r="F2949"/>
      <c r="G2949"/>
      <c r="H2949"/>
      <c r="I2949"/>
      <c r="J2949"/>
      <c r="K2949"/>
    </row>
    <row r="2950" spans="1:11" ht="15" x14ac:dyDescent="0.25">
      <c r="A2950"/>
      <c r="B2950"/>
      <c r="C2950"/>
      <c r="D2950"/>
      <c r="E2950"/>
      <c r="F2950"/>
      <c r="G2950"/>
      <c r="H2950"/>
      <c r="I2950"/>
      <c r="J2950"/>
      <c r="K2950"/>
    </row>
    <row r="2951" spans="1:11" ht="15" x14ac:dyDescent="0.25">
      <c r="A2951"/>
      <c r="B2951"/>
      <c r="C2951"/>
      <c r="D2951"/>
      <c r="E2951"/>
      <c r="F2951"/>
      <c r="G2951"/>
      <c r="H2951"/>
      <c r="I2951"/>
      <c r="J2951"/>
      <c r="K2951"/>
    </row>
    <row r="2952" spans="1:11" ht="15" x14ac:dyDescent="0.25">
      <c r="A2952"/>
      <c r="B2952"/>
      <c r="C2952"/>
      <c r="D2952"/>
      <c r="E2952"/>
      <c r="F2952"/>
      <c r="G2952"/>
      <c r="H2952"/>
      <c r="I2952"/>
      <c r="J2952"/>
      <c r="K2952"/>
    </row>
    <row r="2953" spans="1:11" ht="15" x14ac:dyDescent="0.25">
      <c r="A2953"/>
      <c r="B2953"/>
      <c r="C2953"/>
      <c r="D2953"/>
      <c r="E2953"/>
      <c r="F2953"/>
      <c r="G2953"/>
      <c r="H2953"/>
      <c r="I2953"/>
      <c r="J2953"/>
      <c r="K2953"/>
    </row>
    <row r="2954" spans="1:11" ht="15" x14ac:dyDescent="0.25">
      <c r="A2954"/>
      <c r="B2954"/>
      <c r="C2954"/>
      <c r="D2954"/>
      <c r="E2954"/>
      <c r="F2954"/>
      <c r="G2954"/>
      <c r="H2954"/>
      <c r="I2954"/>
      <c r="J2954"/>
      <c r="K2954"/>
    </row>
    <row r="2955" spans="1:11" ht="15" x14ac:dyDescent="0.25">
      <c r="A2955"/>
      <c r="B2955"/>
      <c r="C2955"/>
      <c r="D2955"/>
      <c r="E2955"/>
      <c r="F2955"/>
      <c r="G2955"/>
      <c r="H2955"/>
      <c r="I2955"/>
      <c r="J2955"/>
      <c r="K2955"/>
    </row>
    <row r="2956" spans="1:11" ht="15" x14ac:dyDescent="0.25">
      <c r="A2956"/>
      <c r="B2956"/>
      <c r="C2956"/>
      <c r="D2956"/>
      <c r="E2956"/>
      <c r="F2956"/>
      <c r="G2956"/>
      <c r="H2956"/>
      <c r="I2956"/>
      <c r="J2956"/>
      <c r="K2956"/>
    </row>
    <row r="2957" spans="1:11" ht="15" x14ac:dyDescent="0.25">
      <c r="A2957"/>
      <c r="B2957"/>
      <c r="C2957"/>
      <c r="D2957"/>
      <c r="E2957"/>
      <c r="F2957"/>
      <c r="G2957"/>
      <c r="H2957"/>
      <c r="I2957"/>
      <c r="J2957"/>
      <c r="K2957"/>
    </row>
    <row r="2958" spans="1:11" ht="15" x14ac:dyDescent="0.25">
      <c r="A2958"/>
      <c r="B2958"/>
      <c r="C2958"/>
      <c r="D2958"/>
      <c r="E2958"/>
      <c r="F2958"/>
      <c r="G2958"/>
      <c r="H2958"/>
      <c r="I2958"/>
      <c r="J2958"/>
      <c r="K2958"/>
    </row>
    <row r="2959" spans="1:11" ht="15" x14ac:dyDescent="0.25">
      <c r="A2959"/>
      <c r="B2959"/>
      <c r="C2959"/>
      <c r="D2959"/>
      <c r="E2959"/>
      <c r="F2959"/>
      <c r="G2959"/>
      <c r="H2959"/>
      <c r="I2959"/>
      <c r="J2959"/>
      <c r="K2959"/>
    </row>
    <row r="2960" spans="1:11" ht="15" x14ac:dyDescent="0.25">
      <c r="A2960"/>
      <c r="B2960"/>
      <c r="C2960"/>
      <c r="D2960"/>
      <c r="E2960"/>
      <c r="F2960"/>
      <c r="G2960"/>
      <c r="H2960"/>
      <c r="I2960"/>
      <c r="J2960"/>
      <c r="K2960"/>
    </row>
    <row r="2961" spans="1:11" ht="15" x14ac:dyDescent="0.25">
      <c r="A2961"/>
      <c r="B2961"/>
      <c r="C2961"/>
      <c r="D2961"/>
      <c r="E2961"/>
      <c r="F2961"/>
      <c r="G2961"/>
      <c r="H2961"/>
      <c r="I2961"/>
      <c r="J2961"/>
      <c r="K2961"/>
    </row>
    <row r="2962" spans="1:11" ht="15" x14ac:dyDescent="0.25">
      <c r="A2962"/>
      <c r="B2962"/>
      <c r="C2962"/>
      <c r="D2962"/>
      <c r="E2962"/>
      <c r="F2962"/>
      <c r="G2962"/>
      <c r="H2962"/>
      <c r="I2962"/>
      <c r="J2962"/>
      <c r="K2962"/>
    </row>
    <row r="2963" spans="1:11" ht="15" x14ac:dyDescent="0.25">
      <c r="A2963"/>
      <c r="B2963"/>
      <c r="C2963"/>
      <c r="D2963"/>
      <c r="E2963"/>
      <c r="F2963"/>
      <c r="G2963"/>
      <c r="H2963"/>
      <c r="I2963"/>
      <c r="J2963"/>
      <c r="K2963"/>
    </row>
    <row r="2964" spans="1:11" ht="15" x14ac:dyDescent="0.25">
      <c r="A2964"/>
      <c r="B2964"/>
      <c r="C2964"/>
      <c r="D2964"/>
      <c r="E2964"/>
      <c r="F2964"/>
      <c r="G2964"/>
      <c r="H2964"/>
      <c r="I2964"/>
      <c r="J2964"/>
      <c r="K2964"/>
    </row>
    <row r="2965" spans="1:11" ht="15" x14ac:dyDescent="0.25">
      <c r="A2965"/>
      <c r="B2965"/>
      <c r="C2965"/>
      <c r="D2965"/>
      <c r="E2965"/>
      <c r="F2965"/>
      <c r="G2965"/>
      <c r="H2965"/>
      <c r="I2965"/>
      <c r="J2965"/>
      <c r="K2965"/>
    </row>
    <row r="2966" spans="1:11" ht="15" x14ac:dyDescent="0.25">
      <c r="A2966"/>
      <c r="B2966"/>
      <c r="C2966"/>
      <c r="D2966"/>
      <c r="E2966"/>
      <c r="F2966"/>
      <c r="G2966"/>
      <c r="H2966"/>
      <c r="I2966"/>
      <c r="J2966"/>
      <c r="K2966"/>
    </row>
    <row r="2967" spans="1:11" ht="15" x14ac:dyDescent="0.25">
      <c r="A2967"/>
      <c r="B2967"/>
      <c r="C2967"/>
      <c r="D2967"/>
      <c r="E2967"/>
      <c r="F2967"/>
      <c r="G2967"/>
      <c r="H2967"/>
      <c r="I2967"/>
      <c r="J2967"/>
      <c r="K2967"/>
    </row>
    <row r="2968" spans="1:11" ht="15" x14ac:dyDescent="0.25">
      <c r="A2968"/>
      <c r="B2968"/>
      <c r="C2968"/>
      <c r="D2968"/>
      <c r="E2968"/>
      <c r="F2968"/>
      <c r="G2968"/>
      <c r="H2968"/>
      <c r="I2968"/>
      <c r="J2968"/>
      <c r="K2968"/>
    </row>
    <row r="2969" spans="1:11" ht="15" x14ac:dyDescent="0.25">
      <c r="A2969"/>
      <c r="B2969"/>
      <c r="C2969"/>
      <c r="D2969"/>
      <c r="E2969"/>
      <c r="F2969"/>
      <c r="G2969"/>
      <c r="H2969"/>
      <c r="I2969"/>
      <c r="J2969"/>
      <c r="K2969"/>
    </row>
    <row r="2970" spans="1:11" ht="15" x14ac:dyDescent="0.25">
      <c r="A2970"/>
      <c r="B2970"/>
      <c r="C2970"/>
      <c r="D2970"/>
      <c r="E2970"/>
      <c r="F2970"/>
      <c r="G2970"/>
      <c r="H2970"/>
      <c r="I2970"/>
      <c r="J2970"/>
      <c r="K2970"/>
    </row>
    <row r="2971" spans="1:11" ht="15" x14ac:dyDescent="0.25">
      <c r="A2971"/>
      <c r="B2971"/>
      <c r="C2971"/>
      <c r="D2971"/>
      <c r="E2971"/>
      <c r="F2971"/>
      <c r="G2971"/>
      <c r="H2971"/>
      <c r="I2971"/>
      <c r="J2971"/>
      <c r="K2971"/>
    </row>
    <row r="2972" spans="1:11" ht="15" x14ac:dyDescent="0.25">
      <c r="A2972"/>
      <c r="B2972"/>
      <c r="C2972"/>
      <c r="D2972"/>
      <c r="E2972"/>
      <c r="F2972"/>
      <c r="G2972"/>
      <c r="H2972"/>
      <c r="I2972"/>
      <c r="J2972"/>
      <c r="K2972"/>
    </row>
    <row r="2973" spans="1:11" ht="15" x14ac:dyDescent="0.25">
      <c r="A2973"/>
      <c r="B2973"/>
      <c r="C2973"/>
      <c r="D2973"/>
      <c r="E2973"/>
      <c r="F2973"/>
      <c r="G2973"/>
      <c r="H2973"/>
      <c r="I2973"/>
      <c r="J2973"/>
      <c r="K2973"/>
    </row>
    <row r="2974" spans="1:11" ht="15" x14ac:dyDescent="0.25">
      <c r="A2974"/>
      <c r="B2974"/>
      <c r="C2974"/>
      <c r="D2974"/>
      <c r="E2974"/>
      <c r="F2974"/>
      <c r="G2974"/>
      <c r="H2974"/>
      <c r="I2974"/>
      <c r="J2974"/>
      <c r="K2974"/>
    </row>
    <row r="2975" spans="1:11" ht="15" x14ac:dyDescent="0.25">
      <c r="A2975"/>
      <c r="B2975"/>
      <c r="C2975"/>
      <c r="D2975"/>
      <c r="E2975"/>
      <c r="F2975"/>
      <c r="G2975"/>
      <c r="H2975"/>
      <c r="I2975"/>
      <c r="J2975"/>
      <c r="K2975"/>
    </row>
    <row r="2976" spans="1:11" ht="15" x14ac:dyDescent="0.25">
      <c r="A2976"/>
      <c r="B2976"/>
      <c r="C2976"/>
      <c r="D2976"/>
      <c r="E2976"/>
      <c r="F2976"/>
      <c r="G2976"/>
      <c r="H2976"/>
      <c r="I2976"/>
      <c r="J2976"/>
      <c r="K2976"/>
    </row>
    <row r="2977" spans="1:11" ht="15" x14ac:dyDescent="0.25">
      <c r="A2977"/>
      <c r="B2977"/>
      <c r="C2977"/>
      <c r="D2977"/>
      <c r="E2977"/>
      <c r="F2977"/>
      <c r="G2977"/>
      <c r="H2977"/>
      <c r="I2977"/>
      <c r="J2977"/>
      <c r="K2977"/>
    </row>
    <row r="2978" spans="1:11" ht="15" x14ac:dyDescent="0.25">
      <c r="A2978"/>
      <c r="B2978"/>
      <c r="C2978"/>
      <c r="D2978"/>
      <c r="E2978"/>
      <c r="F2978"/>
      <c r="G2978"/>
      <c r="H2978"/>
      <c r="I2978"/>
      <c r="J2978"/>
      <c r="K2978"/>
    </row>
    <row r="2979" spans="1:11" ht="15" x14ac:dyDescent="0.25">
      <c r="A2979"/>
      <c r="B2979"/>
      <c r="C2979"/>
      <c r="D2979"/>
      <c r="E2979"/>
      <c r="F2979"/>
      <c r="G2979"/>
      <c r="H2979"/>
      <c r="I2979"/>
      <c r="J2979"/>
      <c r="K2979"/>
    </row>
    <row r="2980" spans="1:11" ht="15" x14ac:dyDescent="0.25">
      <c r="A2980"/>
      <c r="B2980"/>
      <c r="C2980"/>
      <c r="D2980"/>
      <c r="E2980"/>
      <c r="F2980"/>
      <c r="G2980"/>
      <c r="H2980"/>
      <c r="I2980"/>
      <c r="J2980"/>
      <c r="K2980"/>
    </row>
    <row r="2981" spans="1:11" ht="15" x14ac:dyDescent="0.25">
      <c r="A2981"/>
      <c r="B2981"/>
      <c r="C2981"/>
      <c r="D2981"/>
      <c r="E2981"/>
      <c r="F2981"/>
      <c r="G2981"/>
      <c r="H2981"/>
      <c r="I2981"/>
      <c r="J2981"/>
      <c r="K2981"/>
    </row>
    <row r="2982" spans="1:11" ht="15" x14ac:dyDescent="0.25">
      <c r="A2982"/>
      <c r="B2982"/>
      <c r="C2982"/>
      <c r="D2982"/>
      <c r="E2982"/>
      <c r="F2982"/>
      <c r="G2982"/>
      <c r="H2982"/>
      <c r="I2982"/>
      <c r="J2982"/>
      <c r="K2982"/>
    </row>
    <row r="2983" spans="1:11" ht="15" x14ac:dyDescent="0.25">
      <c r="A2983"/>
      <c r="B2983"/>
      <c r="C2983"/>
      <c r="D2983"/>
      <c r="E2983"/>
      <c r="F2983"/>
      <c r="G2983"/>
      <c r="H2983"/>
      <c r="I2983"/>
      <c r="J2983"/>
      <c r="K2983"/>
    </row>
    <row r="2984" spans="1:11" ht="15" x14ac:dyDescent="0.25">
      <c r="A2984"/>
      <c r="B2984"/>
      <c r="C2984"/>
      <c r="D2984"/>
      <c r="E2984"/>
      <c r="F2984"/>
      <c r="G2984"/>
      <c r="H2984"/>
      <c r="I2984"/>
      <c r="J2984"/>
      <c r="K2984"/>
    </row>
    <row r="2985" spans="1:11" ht="15" x14ac:dyDescent="0.25">
      <c r="A2985"/>
      <c r="B2985"/>
      <c r="C2985"/>
      <c r="D2985"/>
      <c r="E2985"/>
      <c r="F2985"/>
      <c r="G2985"/>
      <c r="H2985"/>
      <c r="I2985"/>
      <c r="J2985"/>
      <c r="K2985"/>
    </row>
    <row r="2986" spans="1:11" ht="15" x14ac:dyDescent="0.25">
      <c r="A2986"/>
      <c r="B2986"/>
      <c r="C2986"/>
      <c r="D2986"/>
      <c r="E2986"/>
      <c r="F2986"/>
      <c r="G2986"/>
      <c r="H2986"/>
      <c r="I2986"/>
      <c r="J2986"/>
      <c r="K2986"/>
    </row>
    <row r="2987" spans="1:11" ht="15" x14ac:dyDescent="0.25">
      <c r="A2987"/>
      <c r="B2987"/>
      <c r="C2987"/>
      <c r="D2987"/>
      <c r="E2987"/>
      <c r="F2987"/>
      <c r="G2987"/>
      <c r="H2987"/>
      <c r="I2987"/>
      <c r="J2987"/>
      <c r="K2987"/>
    </row>
    <row r="2988" spans="1:11" ht="15" x14ac:dyDescent="0.25">
      <c r="A2988"/>
      <c r="B2988"/>
      <c r="C2988"/>
      <c r="D2988"/>
      <c r="E2988"/>
      <c r="F2988"/>
      <c r="G2988"/>
      <c r="H2988"/>
      <c r="I2988"/>
      <c r="J2988"/>
      <c r="K2988"/>
    </row>
    <row r="2989" spans="1:11" ht="15" x14ac:dyDescent="0.25">
      <c r="A2989"/>
      <c r="B2989"/>
      <c r="C2989"/>
      <c r="D2989"/>
      <c r="E2989"/>
      <c r="F2989"/>
      <c r="G2989"/>
      <c r="H2989"/>
      <c r="I2989"/>
      <c r="J2989"/>
      <c r="K2989"/>
    </row>
    <row r="2990" spans="1:11" ht="15" x14ac:dyDescent="0.25">
      <c r="A2990"/>
      <c r="B2990"/>
      <c r="C2990"/>
      <c r="D2990"/>
      <c r="E2990"/>
      <c r="F2990"/>
      <c r="G2990"/>
      <c r="H2990"/>
      <c r="I2990"/>
      <c r="J2990"/>
      <c r="K2990"/>
    </row>
    <row r="2991" spans="1:11" ht="15" x14ac:dyDescent="0.25">
      <c r="A2991"/>
      <c r="B2991"/>
      <c r="C2991"/>
      <c r="D2991"/>
      <c r="E2991"/>
      <c r="F2991"/>
      <c r="G2991"/>
      <c r="H2991"/>
      <c r="I2991"/>
      <c r="J2991"/>
      <c r="K2991"/>
    </row>
    <row r="2992" spans="1:11" ht="15" x14ac:dyDescent="0.25">
      <c r="A2992"/>
      <c r="B2992"/>
      <c r="C2992"/>
      <c r="D2992"/>
      <c r="E2992"/>
      <c r="F2992"/>
      <c r="G2992"/>
      <c r="H2992"/>
      <c r="I2992"/>
      <c r="J2992"/>
      <c r="K2992"/>
    </row>
    <row r="2993" spans="1:11" ht="15" x14ac:dyDescent="0.25">
      <c r="A2993"/>
      <c r="B2993"/>
      <c r="C2993"/>
      <c r="D2993"/>
      <c r="E2993"/>
      <c r="F2993"/>
      <c r="G2993"/>
      <c r="H2993"/>
      <c r="I2993"/>
      <c r="J2993"/>
      <c r="K2993"/>
    </row>
    <row r="2994" spans="1:11" ht="15" x14ac:dyDescent="0.25">
      <c r="A2994"/>
      <c r="B2994"/>
      <c r="C2994"/>
      <c r="D2994"/>
      <c r="E2994"/>
      <c r="F2994"/>
      <c r="G2994"/>
      <c r="H2994"/>
      <c r="I2994"/>
      <c r="J2994"/>
      <c r="K2994"/>
    </row>
    <row r="2995" spans="1:11" ht="15" x14ac:dyDescent="0.25">
      <c r="A2995"/>
      <c r="B2995"/>
      <c r="C2995"/>
      <c r="D2995"/>
      <c r="E2995"/>
      <c r="F2995"/>
      <c r="G2995"/>
      <c r="H2995"/>
      <c r="I2995"/>
      <c r="J2995"/>
      <c r="K2995"/>
    </row>
    <row r="2996" spans="1:11" ht="15" x14ac:dyDescent="0.25">
      <c r="A2996"/>
      <c r="B2996"/>
      <c r="C2996"/>
      <c r="D2996"/>
      <c r="E2996"/>
      <c r="F2996"/>
      <c r="G2996"/>
      <c r="H2996"/>
      <c r="I2996"/>
      <c r="J2996"/>
      <c r="K2996"/>
    </row>
    <row r="2997" spans="1:11" ht="15" x14ac:dyDescent="0.25">
      <c r="A2997"/>
      <c r="B2997"/>
      <c r="C2997"/>
      <c r="D2997"/>
      <c r="E2997"/>
      <c r="F2997"/>
      <c r="G2997"/>
      <c r="H2997"/>
      <c r="I2997"/>
      <c r="J2997"/>
      <c r="K2997"/>
    </row>
    <row r="2998" spans="1:11" ht="15" x14ac:dyDescent="0.25">
      <c r="A2998"/>
      <c r="B2998"/>
      <c r="C2998"/>
      <c r="D2998"/>
      <c r="E2998"/>
      <c r="F2998"/>
      <c r="G2998"/>
      <c r="H2998"/>
      <c r="I2998"/>
      <c r="J2998"/>
      <c r="K2998"/>
    </row>
    <row r="2999" spans="1:11" ht="15" x14ac:dyDescent="0.25">
      <c r="A2999"/>
      <c r="B2999"/>
      <c r="C2999"/>
      <c r="D2999"/>
      <c r="E2999"/>
      <c r="F2999"/>
      <c r="G2999"/>
      <c r="H2999"/>
      <c r="I2999"/>
      <c r="J2999"/>
      <c r="K2999"/>
    </row>
    <row r="3000" spans="1:11" ht="15" x14ac:dyDescent="0.25">
      <c r="A3000"/>
      <c r="B3000"/>
      <c r="C3000"/>
      <c r="D3000"/>
      <c r="E3000"/>
      <c r="F3000"/>
      <c r="G3000"/>
      <c r="H3000"/>
      <c r="I3000"/>
      <c r="J3000"/>
      <c r="K3000"/>
    </row>
    <row r="3001" spans="1:11" ht="15" x14ac:dyDescent="0.25">
      <c r="A3001"/>
      <c r="B3001"/>
      <c r="C3001"/>
      <c r="D3001"/>
      <c r="E3001"/>
      <c r="F3001"/>
      <c r="G3001"/>
      <c r="H3001"/>
      <c r="I3001"/>
      <c r="J3001"/>
      <c r="K3001"/>
    </row>
    <row r="3002" spans="1:11" ht="15" x14ac:dyDescent="0.25">
      <c r="A3002"/>
      <c r="B3002"/>
      <c r="C3002"/>
      <c r="D3002"/>
      <c r="E3002"/>
      <c r="F3002"/>
      <c r="G3002"/>
      <c r="H3002"/>
      <c r="I3002"/>
      <c r="J3002"/>
      <c r="K3002"/>
    </row>
    <row r="3003" spans="1:11" ht="15" x14ac:dyDescent="0.25">
      <c r="A3003"/>
      <c r="B3003"/>
      <c r="C3003"/>
      <c r="D3003"/>
      <c r="E3003"/>
      <c r="F3003"/>
      <c r="G3003"/>
      <c r="H3003"/>
      <c r="I3003"/>
      <c r="J3003"/>
      <c r="K3003"/>
    </row>
    <row r="3004" spans="1:11" ht="15" x14ac:dyDescent="0.25">
      <c r="A3004"/>
      <c r="B3004"/>
      <c r="C3004"/>
      <c r="D3004"/>
      <c r="E3004"/>
      <c r="F3004"/>
      <c r="G3004"/>
      <c r="H3004"/>
      <c r="I3004"/>
      <c r="J3004"/>
      <c r="K3004"/>
    </row>
    <row r="3005" spans="1:11" ht="15" x14ac:dyDescent="0.25">
      <c r="A3005"/>
      <c r="B3005"/>
      <c r="C3005"/>
      <c r="D3005"/>
      <c r="E3005"/>
      <c r="F3005"/>
      <c r="G3005"/>
      <c r="H3005"/>
      <c r="I3005"/>
      <c r="J3005"/>
      <c r="K3005"/>
    </row>
    <row r="3006" spans="1:11" ht="15" x14ac:dyDescent="0.25">
      <c r="A3006"/>
      <c r="B3006"/>
      <c r="C3006"/>
      <c r="D3006"/>
      <c r="E3006"/>
      <c r="F3006"/>
      <c r="G3006"/>
      <c r="H3006"/>
      <c r="I3006"/>
      <c r="J3006"/>
      <c r="K3006"/>
    </row>
    <row r="3007" spans="1:11" ht="15" x14ac:dyDescent="0.25">
      <c r="A3007"/>
      <c r="B3007"/>
      <c r="C3007"/>
      <c r="D3007"/>
      <c r="E3007"/>
      <c r="F3007"/>
      <c r="G3007"/>
      <c r="H3007"/>
      <c r="I3007"/>
      <c r="J3007"/>
      <c r="K3007"/>
    </row>
    <row r="3008" spans="1:11" ht="15" x14ac:dyDescent="0.25">
      <c r="A3008"/>
      <c r="B3008"/>
      <c r="C3008"/>
      <c r="D3008"/>
      <c r="E3008"/>
      <c r="F3008"/>
      <c r="G3008"/>
      <c r="H3008"/>
      <c r="I3008"/>
      <c r="J3008"/>
      <c r="K3008"/>
    </row>
    <row r="3009" spans="1:11" ht="15" x14ac:dyDescent="0.25">
      <c r="A3009"/>
      <c r="B3009"/>
      <c r="C3009"/>
      <c r="D3009"/>
      <c r="E3009"/>
      <c r="F3009"/>
      <c r="G3009"/>
      <c r="H3009"/>
      <c r="I3009"/>
      <c r="J3009"/>
      <c r="K3009"/>
    </row>
    <row r="3010" spans="1:11" ht="15" x14ac:dyDescent="0.25">
      <c r="A3010"/>
      <c r="B3010"/>
      <c r="C3010"/>
      <c r="D3010"/>
      <c r="E3010"/>
      <c r="F3010"/>
      <c r="G3010"/>
      <c r="H3010"/>
      <c r="I3010"/>
      <c r="J3010"/>
      <c r="K3010"/>
    </row>
    <row r="3011" spans="1:11" ht="15" x14ac:dyDescent="0.25">
      <c r="A3011"/>
      <c r="B3011"/>
      <c r="C3011"/>
      <c r="D3011"/>
      <c r="E3011"/>
      <c r="F3011"/>
      <c r="G3011"/>
      <c r="H3011"/>
      <c r="I3011"/>
      <c r="J3011"/>
      <c r="K3011"/>
    </row>
    <row r="3012" spans="1:11" ht="15" x14ac:dyDescent="0.25">
      <c r="A3012"/>
      <c r="B3012"/>
      <c r="C3012"/>
      <c r="D3012"/>
      <c r="E3012"/>
      <c r="F3012"/>
      <c r="G3012"/>
      <c r="H3012"/>
      <c r="I3012"/>
      <c r="J3012"/>
      <c r="K3012"/>
    </row>
    <row r="3013" spans="1:11" ht="15" x14ac:dyDescent="0.25">
      <c r="A3013"/>
      <c r="B3013"/>
      <c r="C3013"/>
      <c r="D3013"/>
      <c r="E3013"/>
      <c r="F3013"/>
      <c r="G3013"/>
      <c r="H3013"/>
      <c r="I3013"/>
      <c r="J3013"/>
      <c r="K3013"/>
    </row>
    <row r="3014" spans="1:11" ht="15" x14ac:dyDescent="0.25">
      <c r="A3014"/>
      <c r="B3014"/>
      <c r="C3014"/>
      <c r="D3014"/>
      <c r="E3014"/>
      <c r="F3014"/>
      <c r="G3014"/>
      <c r="H3014"/>
      <c r="I3014"/>
      <c r="J3014"/>
      <c r="K3014"/>
    </row>
    <row r="3015" spans="1:11" ht="15" x14ac:dyDescent="0.25">
      <c r="A3015"/>
      <c r="B3015"/>
      <c r="C3015"/>
      <c r="D3015"/>
      <c r="E3015"/>
      <c r="F3015"/>
      <c r="G3015"/>
      <c r="H3015"/>
      <c r="I3015"/>
      <c r="J3015"/>
      <c r="K3015"/>
    </row>
    <row r="3016" spans="1:11" ht="15" x14ac:dyDescent="0.25">
      <c r="A3016"/>
      <c r="B3016"/>
      <c r="C3016"/>
      <c r="D3016"/>
      <c r="E3016"/>
      <c r="F3016"/>
      <c r="G3016"/>
      <c r="H3016"/>
      <c r="I3016"/>
      <c r="J3016"/>
      <c r="K3016"/>
    </row>
    <row r="3017" spans="1:11" ht="15" x14ac:dyDescent="0.25">
      <c r="A3017"/>
      <c r="B3017"/>
      <c r="C3017"/>
      <c r="D3017"/>
      <c r="E3017"/>
      <c r="F3017"/>
      <c r="G3017"/>
      <c r="H3017"/>
      <c r="I3017"/>
      <c r="J3017"/>
      <c r="K3017"/>
    </row>
    <row r="3018" spans="1:11" ht="15" x14ac:dyDescent="0.25">
      <c r="A3018"/>
      <c r="B3018"/>
      <c r="C3018"/>
      <c r="D3018"/>
      <c r="E3018"/>
      <c r="F3018"/>
      <c r="G3018"/>
      <c r="H3018"/>
      <c r="I3018"/>
      <c r="J3018"/>
      <c r="K3018"/>
    </row>
    <row r="3019" spans="1:11" ht="15" x14ac:dyDescent="0.25">
      <c r="A3019"/>
      <c r="B3019"/>
      <c r="C3019"/>
      <c r="D3019"/>
      <c r="E3019"/>
      <c r="F3019"/>
      <c r="G3019"/>
      <c r="H3019"/>
      <c r="I3019"/>
      <c r="J3019"/>
      <c r="K3019"/>
    </row>
    <row r="3020" spans="1:11" ht="15" x14ac:dyDescent="0.25">
      <c r="A3020"/>
      <c r="B3020"/>
      <c r="C3020"/>
      <c r="D3020"/>
      <c r="E3020"/>
      <c r="F3020"/>
      <c r="G3020"/>
      <c r="H3020"/>
      <c r="I3020"/>
      <c r="J3020"/>
      <c r="K3020"/>
    </row>
    <row r="3021" spans="1:11" ht="15" x14ac:dyDescent="0.25">
      <c r="A3021"/>
      <c r="B3021"/>
      <c r="C3021"/>
      <c r="D3021"/>
      <c r="E3021"/>
      <c r="F3021"/>
      <c r="G3021"/>
      <c r="H3021"/>
      <c r="I3021"/>
      <c r="J3021"/>
      <c r="K3021"/>
    </row>
    <row r="3022" spans="1:11" ht="15" x14ac:dyDescent="0.25">
      <c r="A3022"/>
      <c r="B3022"/>
      <c r="C3022"/>
      <c r="D3022"/>
      <c r="E3022"/>
      <c r="F3022"/>
      <c r="G3022"/>
      <c r="H3022"/>
      <c r="I3022"/>
      <c r="J3022"/>
      <c r="K3022"/>
    </row>
    <row r="3023" spans="1:11" ht="15" x14ac:dyDescent="0.25">
      <c r="A3023"/>
      <c r="B3023"/>
      <c r="C3023"/>
      <c r="D3023"/>
      <c r="E3023"/>
      <c r="F3023"/>
      <c r="G3023"/>
      <c r="H3023"/>
      <c r="I3023"/>
      <c r="J3023"/>
      <c r="K3023"/>
    </row>
    <row r="3024" spans="1:11" ht="15" x14ac:dyDescent="0.25">
      <c r="A3024"/>
      <c r="B3024"/>
      <c r="C3024"/>
      <c r="D3024"/>
      <c r="E3024"/>
      <c r="F3024"/>
      <c r="G3024"/>
      <c r="H3024"/>
      <c r="I3024"/>
      <c r="J3024"/>
      <c r="K3024"/>
    </row>
    <row r="3025" spans="1:11" ht="15" x14ac:dyDescent="0.25">
      <c r="A3025"/>
      <c r="B3025"/>
      <c r="C3025"/>
      <c r="D3025"/>
      <c r="E3025"/>
      <c r="F3025"/>
      <c r="G3025"/>
      <c r="H3025"/>
      <c r="I3025"/>
      <c r="J3025"/>
      <c r="K3025"/>
    </row>
    <row r="3026" spans="1:11" ht="15" x14ac:dyDescent="0.25">
      <c r="A3026"/>
      <c r="B3026"/>
      <c r="C3026"/>
      <c r="D3026"/>
      <c r="E3026"/>
      <c r="F3026"/>
      <c r="G3026"/>
      <c r="H3026"/>
      <c r="I3026"/>
      <c r="J3026"/>
      <c r="K3026"/>
    </row>
    <row r="3027" spans="1:11" ht="15" x14ac:dyDescent="0.25">
      <c r="A3027"/>
      <c r="B3027"/>
      <c r="C3027"/>
      <c r="D3027"/>
      <c r="E3027"/>
      <c r="F3027"/>
      <c r="G3027"/>
      <c r="H3027"/>
      <c r="I3027"/>
      <c r="J3027"/>
      <c r="K3027"/>
    </row>
    <row r="3028" spans="1:11" ht="15" x14ac:dyDescent="0.25">
      <c r="A3028"/>
      <c r="B3028"/>
      <c r="C3028"/>
      <c r="D3028"/>
      <c r="E3028"/>
      <c r="F3028"/>
      <c r="G3028"/>
      <c r="H3028"/>
      <c r="I3028"/>
      <c r="J3028"/>
      <c r="K3028"/>
    </row>
    <row r="3029" spans="1:11" ht="15" x14ac:dyDescent="0.25">
      <c r="A3029"/>
      <c r="B3029"/>
      <c r="C3029"/>
      <c r="D3029"/>
      <c r="E3029"/>
      <c r="F3029"/>
      <c r="G3029"/>
      <c r="H3029"/>
      <c r="I3029"/>
      <c r="J3029"/>
      <c r="K3029"/>
    </row>
    <row r="3030" spans="1:11" ht="15" x14ac:dyDescent="0.25">
      <c r="A3030"/>
      <c r="B3030"/>
      <c r="C3030"/>
      <c r="D3030"/>
      <c r="E3030"/>
      <c r="F3030"/>
      <c r="G3030"/>
      <c r="H3030"/>
      <c r="I3030"/>
      <c r="J3030"/>
      <c r="K3030"/>
    </row>
    <row r="3031" spans="1:11" ht="15" x14ac:dyDescent="0.25">
      <c r="A3031"/>
      <c r="B3031"/>
      <c r="C3031"/>
      <c r="D3031"/>
      <c r="E3031"/>
      <c r="F3031"/>
      <c r="G3031"/>
      <c r="H3031"/>
      <c r="I3031"/>
      <c r="J3031"/>
      <c r="K3031"/>
    </row>
    <row r="3032" spans="1:11" ht="15" x14ac:dyDescent="0.25">
      <c r="A3032"/>
      <c r="B3032"/>
      <c r="C3032"/>
      <c r="D3032"/>
      <c r="E3032"/>
      <c r="F3032"/>
      <c r="G3032"/>
      <c r="H3032"/>
      <c r="I3032"/>
      <c r="J3032"/>
      <c r="K3032"/>
    </row>
    <row r="3033" spans="1:11" ht="15" x14ac:dyDescent="0.25">
      <c r="A3033"/>
      <c r="B3033"/>
      <c r="C3033"/>
      <c r="D3033"/>
      <c r="E3033"/>
      <c r="F3033"/>
      <c r="G3033"/>
      <c r="H3033"/>
      <c r="I3033"/>
      <c r="J3033"/>
      <c r="K3033"/>
    </row>
    <row r="3034" spans="1:11" ht="15" x14ac:dyDescent="0.25">
      <c r="A3034"/>
      <c r="B3034"/>
      <c r="C3034"/>
      <c r="D3034"/>
      <c r="E3034"/>
      <c r="F3034"/>
      <c r="G3034"/>
      <c r="H3034"/>
      <c r="I3034"/>
      <c r="J3034"/>
      <c r="K3034"/>
    </row>
    <row r="3035" spans="1:11" ht="15" x14ac:dyDescent="0.25">
      <c r="A3035"/>
      <c r="B3035"/>
      <c r="C3035"/>
      <c r="D3035"/>
      <c r="E3035"/>
      <c r="F3035"/>
      <c r="G3035"/>
      <c r="H3035"/>
      <c r="I3035"/>
      <c r="J3035"/>
      <c r="K3035"/>
    </row>
    <row r="3036" spans="1:11" ht="15" x14ac:dyDescent="0.25">
      <c r="A3036"/>
      <c r="B3036"/>
      <c r="C3036"/>
      <c r="D3036"/>
      <c r="E3036"/>
      <c r="F3036"/>
      <c r="G3036"/>
      <c r="H3036"/>
      <c r="I3036"/>
      <c r="J3036"/>
      <c r="K3036"/>
    </row>
    <row r="3037" spans="1:11" ht="15" x14ac:dyDescent="0.25">
      <c r="A3037"/>
      <c r="B3037"/>
      <c r="C3037"/>
      <c r="D3037"/>
      <c r="E3037"/>
      <c r="F3037"/>
      <c r="G3037"/>
      <c r="H3037"/>
      <c r="I3037"/>
      <c r="J3037"/>
      <c r="K3037"/>
    </row>
    <row r="3038" spans="1:11" ht="15" x14ac:dyDescent="0.25">
      <c r="A3038"/>
      <c r="B3038"/>
      <c r="C3038"/>
      <c r="D3038"/>
      <c r="E3038"/>
      <c r="F3038"/>
      <c r="G3038"/>
      <c r="H3038"/>
      <c r="I3038"/>
      <c r="J3038"/>
      <c r="K3038"/>
    </row>
    <row r="3039" spans="1:11" ht="15" x14ac:dyDescent="0.25">
      <c r="A3039"/>
      <c r="B3039"/>
      <c r="C3039"/>
      <c r="D3039"/>
      <c r="E3039"/>
      <c r="F3039"/>
      <c r="G3039"/>
      <c r="H3039"/>
      <c r="I3039"/>
      <c r="J3039"/>
      <c r="K3039"/>
    </row>
    <row r="3040" spans="1:11" ht="15" x14ac:dyDescent="0.25">
      <c r="A3040"/>
      <c r="B3040"/>
      <c r="C3040"/>
      <c r="D3040"/>
      <c r="E3040"/>
      <c r="F3040"/>
      <c r="G3040"/>
      <c r="H3040"/>
      <c r="I3040"/>
      <c r="J3040"/>
      <c r="K3040"/>
    </row>
    <row r="3041" spans="1:11" ht="15" x14ac:dyDescent="0.25">
      <c r="A3041"/>
      <c r="B3041"/>
      <c r="C3041"/>
      <c r="D3041"/>
      <c r="E3041"/>
      <c r="F3041"/>
      <c r="G3041"/>
      <c r="H3041"/>
      <c r="I3041"/>
      <c r="J3041"/>
      <c r="K3041"/>
    </row>
    <row r="3042" spans="1:11" ht="15" x14ac:dyDescent="0.25">
      <c r="A3042"/>
      <c r="B3042"/>
      <c r="C3042"/>
      <c r="D3042"/>
      <c r="E3042"/>
      <c r="F3042"/>
      <c r="G3042"/>
      <c r="H3042"/>
      <c r="I3042"/>
      <c r="J3042"/>
      <c r="K3042"/>
    </row>
    <row r="3043" spans="1:11" ht="15" x14ac:dyDescent="0.25">
      <c r="A3043"/>
      <c r="B3043"/>
      <c r="C3043"/>
      <c r="D3043"/>
      <c r="E3043"/>
      <c r="F3043"/>
      <c r="G3043"/>
      <c r="H3043"/>
      <c r="I3043"/>
      <c r="J3043"/>
      <c r="K3043"/>
    </row>
    <row r="3044" spans="1:11" ht="15" x14ac:dyDescent="0.25">
      <c r="A3044"/>
      <c r="B3044"/>
      <c r="C3044"/>
      <c r="D3044"/>
      <c r="E3044"/>
      <c r="F3044"/>
      <c r="G3044"/>
      <c r="H3044"/>
      <c r="I3044"/>
      <c r="J3044"/>
      <c r="K3044"/>
    </row>
    <row r="3045" spans="1:11" ht="15" x14ac:dyDescent="0.25">
      <c r="A3045"/>
      <c r="B3045"/>
      <c r="C3045"/>
      <c r="D3045"/>
      <c r="E3045"/>
      <c r="F3045"/>
      <c r="G3045"/>
      <c r="H3045"/>
      <c r="I3045"/>
      <c r="J3045"/>
      <c r="K3045"/>
    </row>
    <row r="3046" spans="1:11" ht="15" x14ac:dyDescent="0.25">
      <c r="A3046"/>
      <c r="B3046"/>
      <c r="C3046"/>
      <c r="D3046"/>
      <c r="E3046"/>
      <c r="F3046"/>
      <c r="G3046"/>
      <c r="H3046"/>
      <c r="I3046"/>
      <c r="J3046"/>
      <c r="K3046"/>
    </row>
    <row r="3047" spans="1:11" ht="15" x14ac:dyDescent="0.25">
      <c r="A3047"/>
      <c r="B3047"/>
      <c r="C3047"/>
      <c r="D3047"/>
      <c r="E3047"/>
      <c r="F3047"/>
      <c r="G3047"/>
      <c r="H3047"/>
      <c r="I3047"/>
      <c r="J3047"/>
      <c r="K3047"/>
    </row>
    <row r="3048" spans="1:11" ht="15" x14ac:dyDescent="0.25">
      <c r="A3048"/>
      <c r="B3048"/>
      <c r="C3048"/>
      <c r="D3048"/>
      <c r="E3048"/>
      <c r="F3048"/>
      <c r="G3048"/>
      <c r="H3048"/>
      <c r="I3048"/>
      <c r="J3048"/>
      <c r="K3048"/>
    </row>
    <row r="3049" spans="1:11" ht="15" x14ac:dyDescent="0.25">
      <c r="A3049"/>
      <c r="B3049"/>
      <c r="C3049"/>
      <c r="D3049"/>
      <c r="E3049"/>
      <c r="F3049"/>
      <c r="G3049"/>
      <c r="H3049"/>
      <c r="I3049"/>
      <c r="J3049"/>
      <c r="K3049"/>
    </row>
    <row r="3050" spans="1:11" ht="15" x14ac:dyDescent="0.25">
      <c r="A3050"/>
      <c r="B3050"/>
      <c r="C3050"/>
      <c r="D3050"/>
      <c r="E3050"/>
      <c r="F3050"/>
      <c r="G3050"/>
      <c r="H3050"/>
      <c r="I3050"/>
      <c r="J3050"/>
      <c r="K3050"/>
    </row>
    <row r="3051" spans="1:11" ht="15" x14ac:dyDescent="0.25">
      <c r="A3051"/>
      <c r="B3051"/>
      <c r="C3051"/>
      <c r="D3051"/>
      <c r="E3051"/>
      <c r="F3051"/>
      <c r="G3051"/>
      <c r="H3051"/>
      <c r="I3051"/>
      <c r="J3051"/>
      <c r="K3051"/>
    </row>
    <row r="3052" spans="1:11" ht="15" x14ac:dyDescent="0.25">
      <c r="A3052"/>
      <c r="B3052"/>
      <c r="C3052"/>
      <c r="D3052"/>
      <c r="E3052"/>
      <c r="F3052"/>
      <c r="G3052"/>
      <c r="H3052"/>
      <c r="I3052"/>
      <c r="J3052"/>
      <c r="K3052"/>
    </row>
    <row r="3053" spans="1:11" ht="15" x14ac:dyDescent="0.25">
      <c r="A3053"/>
      <c r="B3053"/>
      <c r="C3053"/>
      <c r="D3053"/>
      <c r="E3053"/>
      <c r="F3053"/>
      <c r="G3053"/>
      <c r="H3053"/>
      <c r="I3053"/>
      <c r="J3053"/>
      <c r="K3053"/>
    </row>
    <row r="3054" spans="1:11" ht="15" x14ac:dyDescent="0.25">
      <c r="A3054"/>
      <c r="B3054"/>
      <c r="C3054"/>
      <c r="D3054"/>
      <c r="E3054"/>
      <c r="F3054"/>
      <c r="G3054"/>
      <c r="H3054"/>
      <c r="I3054"/>
      <c r="J3054"/>
      <c r="K3054"/>
    </row>
    <row r="3055" spans="1:11" ht="15" x14ac:dyDescent="0.25">
      <c r="A3055"/>
      <c r="B3055"/>
      <c r="C3055"/>
      <c r="D3055"/>
      <c r="E3055"/>
      <c r="F3055"/>
      <c r="G3055"/>
      <c r="H3055"/>
      <c r="I3055"/>
      <c r="J3055"/>
      <c r="K3055"/>
    </row>
    <row r="3056" spans="1:11" ht="15" x14ac:dyDescent="0.25">
      <c r="A3056"/>
      <c r="B3056"/>
      <c r="C3056"/>
      <c r="D3056"/>
      <c r="E3056"/>
      <c r="F3056"/>
      <c r="G3056"/>
      <c r="H3056"/>
      <c r="I3056"/>
      <c r="J3056"/>
      <c r="K3056"/>
    </row>
    <row r="3057" spans="1:11" ht="15" x14ac:dyDescent="0.25">
      <c r="A3057"/>
      <c r="B3057"/>
      <c r="C3057"/>
      <c r="D3057"/>
      <c r="E3057"/>
      <c r="F3057"/>
      <c r="G3057"/>
      <c r="H3057"/>
      <c r="I3057"/>
      <c r="J3057"/>
      <c r="K3057"/>
    </row>
    <row r="3058" spans="1:11" ht="15" x14ac:dyDescent="0.25">
      <c r="A3058"/>
      <c r="B3058"/>
      <c r="C3058"/>
      <c r="D3058"/>
      <c r="E3058"/>
      <c r="F3058"/>
      <c r="G3058"/>
      <c r="H3058"/>
      <c r="I3058"/>
      <c r="J3058"/>
      <c r="K3058"/>
    </row>
    <row r="3059" spans="1:11" ht="15" x14ac:dyDescent="0.25">
      <c r="A3059"/>
      <c r="B3059"/>
      <c r="C3059"/>
      <c r="D3059"/>
      <c r="E3059"/>
      <c r="F3059"/>
      <c r="G3059"/>
      <c r="H3059"/>
      <c r="I3059"/>
      <c r="J3059"/>
      <c r="K3059"/>
    </row>
    <row r="3060" spans="1:11" ht="15" x14ac:dyDescent="0.25">
      <c r="A3060"/>
      <c r="B3060"/>
      <c r="C3060"/>
      <c r="D3060"/>
      <c r="E3060"/>
      <c r="F3060"/>
      <c r="G3060"/>
      <c r="H3060"/>
      <c r="I3060"/>
      <c r="J3060"/>
      <c r="K3060"/>
    </row>
    <row r="3061" spans="1:11" ht="15" x14ac:dyDescent="0.25">
      <c r="A3061"/>
      <c r="B3061"/>
      <c r="C3061"/>
      <c r="D3061"/>
      <c r="E3061"/>
      <c r="F3061"/>
      <c r="G3061"/>
      <c r="H3061"/>
      <c r="I3061"/>
      <c r="J3061"/>
      <c r="K3061"/>
    </row>
    <row r="3062" spans="1:11" ht="15" x14ac:dyDescent="0.25">
      <c r="A3062"/>
      <c r="B3062"/>
      <c r="C3062"/>
      <c r="D3062"/>
      <c r="E3062"/>
      <c r="F3062"/>
      <c r="G3062"/>
      <c r="H3062"/>
      <c r="I3062"/>
      <c r="J3062"/>
      <c r="K3062"/>
    </row>
    <row r="3063" spans="1:11" ht="15" x14ac:dyDescent="0.25">
      <c r="A3063"/>
      <c r="B3063"/>
      <c r="C3063"/>
      <c r="D3063"/>
      <c r="E3063"/>
      <c r="F3063"/>
      <c r="G3063"/>
      <c r="H3063"/>
      <c r="I3063"/>
      <c r="J3063"/>
      <c r="K3063"/>
    </row>
    <row r="3064" spans="1:11" ht="15" x14ac:dyDescent="0.25">
      <c r="A3064"/>
      <c r="B3064"/>
      <c r="C3064"/>
      <c r="D3064"/>
      <c r="E3064"/>
      <c r="F3064"/>
      <c r="G3064"/>
      <c r="H3064"/>
      <c r="I3064"/>
      <c r="J3064"/>
      <c r="K3064"/>
    </row>
    <row r="3065" spans="1:11" ht="15" x14ac:dyDescent="0.25">
      <c r="A3065"/>
      <c r="B3065"/>
      <c r="C3065"/>
      <c r="D3065"/>
      <c r="E3065"/>
      <c r="F3065"/>
      <c r="G3065"/>
      <c r="H3065"/>
      <c r="I3065"/>
      <c r="J3065"/>
      <c r="K3065"/>
    </row>
    <row r="3066" spans="1:11" ht="15" x14ac:dyDescent="0.25">
      <c r="A3066"/>
      <c r="B3066"/>
      <c r="C3066"/>
      <c r="D3066"/>
      <c r="E3066"/>
      <c r="F3066"/>
      <c r="G3066"/>
      <c r="H3066"/>
      <c r="I3066"/>
      <c r="J3066"/>
      <c r="K3066"/>
    </row>
    <row r="3067" spans="1:11" ht="15" x14ac:dyDescent="0.25">
      <c r="A3067"/>
      <c r="B3067"/>
      <c r="C3067"/>
      <c r="D3067"/>
      <c r="E3067"/>
      <c r="F3067"/>
      <c r="G3067"/>
      <c r="H3067"/>
      <c r="I3067"/>
      <c r="J3067"/>
      <c r="K3067"/>
    </row>
    <row r="3068" spans="1:11" ht="15" x14ac:dyDescent="0.25">
      <c r="A3068"/>
      <c r="B3068"/>
      <c r="C3068"/>
      <c r="D3068"/>
      <c r="E3068"/>
      <c r="F3068"/>
      <c r="G3068"/>
      <c r="H3068"/>
      <c r="I3068"/>
      <c r="J3068"/>
      <c r="K3068"/>
    </row>
    <row r="3069" spans="1:11" ht="15" x14ac:dyDescent="0.25">
      <c r="A3069"/>
      <c r="B3069"/>
      <c r="C3069"/>
      <c r="D3069"/>
      <c r="E3069"/>
      <c r="F3069"/>
      <c r="G3069"/>
      <c r="H3069"/>
      <c r="I3069"/>
      <c r="J3069"/>
      <c r="K3069"/>
    </row>
    <row r="3070" spans="1:11" ht="15" x14ac:dyDescent="0.25">
      <c r="A3070"/>
      <c r="B3070"/>
      <c r="C3070"/>
      <c r="D3070"/>
      <c r="E3070"/>
      <c r="F3070"/>
      <c r="G3070"/>
      <c r="H3070"/>
      <c r="I3070"/>
      <c r="J3070"/>
      <c r="K3070"/>
    </row>
    <row r="3071" spans="1:11" ht="15" x14ac:dyDescent="0.25">
      <c r="A3071"/>
      <c r="B3071"/>
      <c r="C3071"/>
      <c r="D3071"/>
      <c r="E3071"/>
      <c r="F3071"/>
      <c r="G3071"/>
      <c r="H3071"/>
      <c r="I3071"/>
      <c r="J3071"/>
      <c r="K3071"/>
    </row>
    <row r="3072" spans="1:11" ht="15" x14ac:dyDescent="0.25">
      <c r="A3072"/>
      <c r="B3072"/>
      <c r="C3072"/>
      <c r="D3072"/>
      <c r="E3072"/>
      <c r="F3072"/>
      <c r="G3072"/>
      <c r="H3072"/>
      <c r="I3072"/>
      <c r="J3072"/>
      <c r="K3072"/>
    </row>
    <row r="3073" spans="1:11" ht="15" x14ac:dyDescent="0.25">
      <c r="A3073"/>
      <c r="B3073"/>
      <c r="C3073"/>
      <c r="D3073"/>
      <c r="E3073"/>
      <c r="F3073"/>
      <c r="G3073"/>
      <c r="H3073"/>
      <c r="I3073"/>
      <c r="J3073"/>
      <c r="K3073"/>
    </row>
    <row r="3074" spans="1:11" ht="15" x14ac:dyDescent="0.25">
      <c r="A3074"/>
      <c r="B3074"/>
      <c r="C3074"/>
      <c r="D3074"/>
      <c r="E3074"/>
      <c r="F3074"/>
      <c r="G3074"/>
      <c r="H3074"/>
      <c r="I3074"/>
      <c r="J3074"/>
      <c r="K3074"/>
    </row>
    <row r="3075" spans="1:11" ht="15" x14ac:dyDescent="0.25">
      <c r="A3075"/>
      <c r="B3075"/>
      <c r="C3075"/>
      <c r="D3075"/>
      <c r="E3075"/>
      <c r="F3075"/>
      <c r="G3075"/>
      <c r="H3075"/>
      <c r="I3075"/>
      <c r="J3075"/>
      <c r="K3075"/>
    </row>
    <row r="3076" spans="1:11" ht="15" x14ac:dyDescent="0.25">
      <c r="A3076"/>
      <c r="B3076"/>
      <c r="C3076"/>
      <c r="D3076"/>
      <c r="E3076"/>
      <c r="F3076"/>
      <c r="G3076"/>
      <c r="H3076"/>
      <c r="I3076"/>
      <c r="J3076"/>
      <c r="K3076"/>
    </row>
    <row r="3077" spans="1:11" ht="15" x14ac:dyDescent="0.25">
      <c r="A3077"/>
      <c r="B3077"/>
      <c r="C3077"/>
      <c r="D3077"/>
      <c r="E3077"/>
      <c r="F3077"/>
      <c r="G3077"/>
      <c r="H3077"/>
      <c r="I3077"/>
      <c r="J3077"/>
      <c r="K3077"/>
    </row>
    <row r="3078" spans="1:11" ht="15" x14ac:dyDescent="0.25">
      <c r="A3078"/>
      <c r="B3078"/>
      <c r="C3078"/>
      <c r="D3078"/>
      <c r="E3078"/>
      <c r="F3078"/>
      <c r="G3078"/>
      <c r="H3078"/>
      <c r="I3078"/>
      <c r="J3078"/>
      <c r="K3078"/>
    </row>
    <row r="3079" spans="1:11" ht="15" x14ac:dyDescent="0.25">
      <c r="A3079"/>
      <c r="B3079"/>
      <c r="C3079"/>
      <c r="D3079"/>
      <c r="E3079"/>
      <c r="F3079"/>
      <c r="G3079"/>
      <c r="H3079"/>
      <c r="I3079"/>
      <c r="J3079"/>
      <c r="K3079"/>
    </row>
    <row r="3080" spans="1:11" ht="15" x14ac:dyDescent="0.25">
      <c r="A3080"/>
      <c r="B3080"/>
      <c r="C3080"/>
      <c r="D3080"/>
      <c r="E3080"/>
      <c r="F3080"/>
      <c r="G3080"/>
      <c r="H3080"/>
      <c r="I3080"/>
      <c r="J3080"/>
      <c r="K3080"/>
    </row>
    <row r="3081" spans="1:11" ht="15" x14ac:dyDescent="0.25">
      <c r="A3081"/>
      <c r="B3081"/>
      <c r="C3081"/>
      <c r="D3081"/>
      <c r="E3081"/>
      <c r="F3081"/>
      <c r="G3081"/>
      <c r="H3081"/>
      <c r="I3081"/>
      <c r="J3081"/>
      <c r="K3081"/>
    </row>
    <row r="3082" spans="1:11" ht="15" x14ac:dyDescent="0.25">
      <c r="A3082"/>
      <c r="B3082"/>
      <c r="C3082"/>
      <c r="D3082"/>
      <c r="E3082"/>
      <c r="F3082"/>
      <c r="G3082"/>
      <c r="H3082"/>
      <c r="I3082"/>
      <c r="J3082"/>
      <c r="K3082"/>
    </row>
    <row r="3083" spans="1:11" ht="15" x14ac:dyDescent="0.25">
      <c r="A3083"/>
      <c r="B3083"/>
      <c r="C3083"/>
      <c r="D3083"/>
      <c r="E3083"/>
      <c r="F3083"/>
      <c r="G3083"/>
      <c r="H3083"/>
      <c r="I3083"/>
      <c r="J3083"/>
      <c r="K3083"/>
    </row>
    <row r="3084" spans="1:11" ht="15" x14ac:dyDescent="0.25">
      <c r="A3084"/>
      <c r="B3084"/>
      <c r="C3084"/>
      <c r="D3084"/>
      <c r="E3084"/>
      <c r="F3084"/>
      <c r="G3084"/>
      <c r="H3084"/>
      <c r="I3084"/>
      <c r="J3084"/>
      <c r="K3084"/>
    </row>
    <row r="3085" spans="1:11" ht="15" x14ac:dyDescent="0.25">
      <c r="A3085"/>
      <c r="B3085"/>
      <c r="C3085"/>
      <c r="D3085"/>
      <c r="E3085"/>
      <c r="F3085"/>
      <c r="G3085"/>
      <c r="H3085"/>
      <c r="I3085"/>
      <c r="J3085"/>
      <c r="K3085"/>
    </row>
    <row r="3086" spans="1:11" ht="15" x14ac:dyDescent="0.25">
      <c r="A3086"/>
      <c r="B3086"/>
      <c r="C3086"/>
      <c r="D3086"/>
      <c r="E3086"/>
      <c r="F3086"/>
      <c r="G3086"/>
      <c r="H3086"/>
      <c r="I3086"/>
      <c r="J3086"/>
      <c r="K3086"/>
    </row>
    <row r="3087" spans="1:11" ht="15" x14ac:dyDescent="0.25">
      <c r="A3087"/>
      <c r="B3087"/>
      <c r="C3087"/>
      <c r="D3087"/>
      <c r="E3087"/>
      <c r="F3087"/>
      <c r="G3087"/>
      <c r="H3087"/>
      <c r="I3087"/>
      <c r="J3087"/>
      <c r="K3087"/>
    </row>
    <row r="3088" spans="1:11" ht="15" x14ac:dyDescent="0.25">
      <c r="A3088"/>
      <c r="B3088"/>
      <c r="C3088"/>
      <c r="D3088"/>
      <c r="E3088"/>
      <c r="F3088"/>
      <c r="G3088"/>
      <c r="H3088"/>
      <c r="I3088"/>
      <c r="J3088"/>
      <c r="K3088"/>
    </row>
    <row r="3089" spans="1:11" ht="15" x14ac:dyDescent="0.25">
      <c r="A3089"/>
      <c r="B3089"/>
      <c r="C3089"/>
      <c r="D3089"/>
      <c r="E3089"/>
      <c r="F3089"/>
      <c r="G3089"/>
      <c r="H3089"/>
      <c r="I3089"/>
      <c r="J3089"/>
      <c r="K3089"/>
    </row>
    <row r="3090" spans="1:11" ht="15" x14ac:dyDescent="0.25">
      <c r="A3090"/>
      <c r="B3090"/>
      <c r="C3090"/>
      <c r="D3090"/>
      <c r="E3090"/>
      <c r="F3090"/>
      <c r="G3090"/>
      <c r="H3090"/>
      <c r="I3090"/>
      <c r="J3090"/>
      <c r="K3090"/>
    </row>
    <row r="3091" spans="1:11" ht="15" x14ac:dyDescent="0.25">
      <c r="A3091"/>
      <c r="B3091"/>
      <c r="C3091"/>
      <c r="D3091"/>
      <c r="E3091"/>
      <c r="F3091"/>
      <c r="G3091"/>
      <c r="H3091"/>
      <c r="I3091"/>
      <c r="J3091"/>
      <c r="K3091"/>
    </row>
    <row r="3092" spans="1:11" ht="15" x14ac:dyDescent="0.25">
      <c r="A3092"/>
      <c r="B3092"/>
      <c r="C3092"/>
      <c r="D3092"/>
      <c r="E3092"/>
      <c r="F3092"/>
      <c r="G3092"/>
      <c r="H3092"/>
      <c r="I3092"/>
      <c r="J3092"/>
      <c r="K3092"/>
    </row>
    <row r="3093" spans="1:11" ht="15" x14ac:dyDescent="0.25">
      <c r="A3093"/>
      <c r="B3093"/>
      <c r="C3093"/>
      <c r="D3093"/>
      <c r="E3093"/>
      <c r="F3093"/>
      <c r="G3093"/>
      <c r="H3093"/>
      <c r="I3093"/>
      <c r="J3093"/>
      <c r="K3093"/>
    </row>
    <row r="3094" spans="1:11" ht="15" x14ac:dyDescent="0.25">
      <c r="A3094"/>
      <c r="B3094"/>
      <c r="C3094"/>
      <c r="D3094"/>
      <c r="E3094"/>
      <c r="F3094"/>
      <c r="G3094"/>
      <c r="H3094"/>
      <c r="I3094"/>
      <c r="J3094"/>
      <c r="K3094"/>
    </row>
    <row r="3095" spans="1:11" ht="15" x14ac:dyDescent="0.25">
      <c r="A3095"/>
      <c r="B3095"/>
      <c r="C3095"/>
      <c r="D3095"/>
      <c r="E3095"/>
      <c r="F3095"/>
      <c r="G3095"/>
      <c r="H3095"/>
      <c r="I3095"/>
      <c r="J3095"/>
      <c r="K3095"/>
    </row>
    <row r="3096" spans="1:11" ht="15" x14ac:dyDescent="0.25">
      <c r="A3096"/>
      <c r="B3096"/>
      <c r="C3096"/>
      <c r="D3096"/>
      <c r="E3096"/>
      <c r="F3096"/>
      <c r="G3096"/>
      <c r="H3096"/>
      <c r="I3096"/>
      <c r="J3096"/>
      <c r="K3096"/>
    </row>
    <row r="3097" spans="1:11" ht="15" x14ac:dyDescent="0.25">
      <c r="A3097"/>
      <c r="B3097"/>
      <c r="C3097"/>
      <c r="D3097"/>
      <c r="E3097"/>
      <c r="F3097"/>
      <c r="G3097"/>
      <c r="H3097"/>
      <c r="I3097"/>
      <c r="J3097"/>
      <c r="K3097"/>
    </row>
    <row r="3098" spans="1:11" ht="15" x14ac:dyDescent="0.25">
      <c r="A3098"/>
      <c r="B3098"/>
      <c r="C3098"/>
      <c r="D3098"/>
      <c r="E3098"/>
      <c r="F3098"/>
      <c r="G3098"/>
      <c r="H3098"/>
      <c r="I3098"/>
      <c r="J3098"/>
      <c r="K3098"/>
    </row>
    <row r="3099" spans="1:11" ht="15" x14ac:dyDescent="0.25">
      <c r="A3099"/>
      <c r="B3099"/>
      <c r="C3099"/>
      <c r="D3099"/>
      <c r="E3099"/>
      <c r="F3099"/>
      <c r="G3099"/>
      <c r="H3099"/>
      <c r="I3099"/>
      <c r="J3099"/>
      <c r="K3099"/>
    </row>
    <row r="3100" spans="1:11" ht="15" x14ac:dyDescent="0.25">
      <c r="A3100"/>
      <c r="B3100"/>
      <c r="C3100"/>
      <c r="D3100"/>
      <c r="E3100"/>
      <c r="F3100"/>
      <c r="G3100"/>
      <c r="H3100"/>
      <c r="I3100"/>
      <c r="J3100"/>
      <c r="K3100"/>
    </row>
    <row r="3101" spans="1:11" ht="15" x14ac:dyDescent="0.25">
      <c r="A3101"/>
      <c r="B3101"/>
      <c r="C3101"/>
      <c r="D3101"/>
      <c r="E3101"/>
      <c r="F3101"/>
      <c r="G3101"/>
      <c r="H3101"/>
      <c r="I3101"/>
      <c r="J3101"/>
      <c r="K3101"/>
    </row>
    <row r="3102" spans="1:11" ht="15" x14ac:dyDescent="0.25">
      <c r="A3102"/>
      <c r="B3102"/>
      <c r="C3102"/>
      <c r="D3102"/>
      <c r="E3102"/>
      <c r="F3102"/>
      <c r="G3102"/>
      <c r="H3102"/>
      <c r="I3102"/>
      <c r="J3102"/>
      <c r="K3102"/>
    </row>
    <row r="3103" spans="1:11" ht="15" x14ac:dyDescent="0.25">
      <c r="A3103"/>
      <c r="B3103"/>
      <c r="C3103"/>
      <c r="D3103"/>
      <c r="E3103"/>
      <c r="F3103"/>
      <c r="G3103"/>
      <c r="H3103"/>
      <c r="I3103"/>
      <c r="J3103"/>
      <c r="K3103"/>
    </row>
    <row r="3104" spans="1:11" ht="15" x14ac:dyDescent="0.25">
      <c r="A3104"/>
      <c r="B3104"/>
      <c r="C3104"/>
      <c r="D3104"/>
      <c r="E3104"/>
      <c r="F3104"/>
      <c r="G3104"/>
      <c r="H3104"/>
      <c r="I3104"/>
      <c r="J3104"/>
      <c r="K3104"/>
    </row>
    <row r="3105" spans="1:11" ht="15" x14ac:dyDescent="0.25">
      <c r="A3105"/>
      <c r="B3105"/>
      <c r="C3105"/>
      <c r="D3105"/>
      <c r="E3105"/>
      <c r="F3105"/>
      <c r="G3105"/>
      <c r="H3105"/>
      <c r="I3105"/>
      <c r="J3105"/>
      <c r="K3105"/>
    </row>
    <row r="3106" spans="1:11" ht="15" x14ac:dyDescent="0.25">
      <c r="A3106"/>
      <c r="B3106"/>
      <c r="C3106"/>
      <c r="D3106"/>
      <c r="E3106"/>
      <c r="F3106"/>
      <c r="G3106"/>
      <c r="H3106"/>
      <c r="I3106"/>
      <c r="J3106"/>
      <c r="K3106"/>
    </row>
    <row r="3107" spans="1:11" ht="15" x14ac:dyDescent="0.25">
      <c r="A3107"/>
      <c r="B3107"/>
      <c r="C3107"/>
      <c r="D3107"/>
      <c r="E3107"/>
      <c r="F3107"/>
      <c r="G3107"/>
      <c r="H3107"/>
      <c r="I3107"/>
      <c r="J3107"/>
      <c r="K3107"/>
    </row>
    <row r="3108" spans="1:11" ht="15" x14ac:dyDescent="0.25">
      <c r="A3108"/>
      <c r="B3108"/>
      <c r="C3108"/>
      <c r="D3108"/>
      <c r="E3108"/>
      <c r="F3108"/>
      <c r="G3108"/>
      <c r="H3108"/>
      <c r="I3108"/>
      <c r="J3108"/>
      <c r="K3108"/>
    </row>
    <row r="3109" spans="1:11" ht="15" x14ac:dyDescent="0.25">
      <c r="A3109"/>
      <c r="B3109"/>
      <c r="C3109"/>
      <c r="D3109"/>
      <c r="E3109"/>
      <c r="F3109"/>
      <c r="G3109"/>
      <c r="H3109"/>
      <c r="I3109"/>
      <c r="J3109"/>
      <c r="K3109"/>
    </row>
    <row r="3110" spans="1:11" ht="15" x14ac:dyDescent="0.25">
      <c r="A3110"/>
      <c r="B3110"/>
      <c r="C3110"/>
      <c r="D3110"/>
      <c r="E3110"/>
      <c r="F3110"/>
      <c r="G3110"/>
      <c r="H3110"/>
      <c r="I3110"/>
      <c r="J3110"/>
      <c r="K3110"/>
    </row>
    <row r="3111" spans="1:11" ht="15" x14ac:dyDescent="0.25">
      <c r="A3111"/>
      <c r="B3111"/>
      <c r="C3111"/>
      <c r="D3111"/>
      <c r="E3111"/>
      <c r="F3111"/>
      <c r="G3111"/>
      <c r="H3111"/>
      <c r="I3111"/>
      <c r="J3111"/>
      <c r="K3111"/>
    </row>
    <row r="3112" spans="1:11" ht="15" x14ac:dyDescent="0.25">
      <c r="A3112"/>
      <c r="B3112"/>
      <c r="C3112"/>
      <c r="D3112"/>
      <c r="E3112"/>
      <c r="F3112"/>
      <c r="G3112"/>
      <c r="H3112"/>
      <c r="I3112"/>
      <c r="J3112"/>
      <c r="K3112"/>
    </row>
    <row r="3113" spans="1:11" ht="15" x14ac:dyDescent="0.25">
      <c r="A3113"/>
      <c r="B3113"/>
      <c r="C3113"/>
      <c r="D3113"/>
      <c r="E3113"/>
      <c r="F3113"/>
      <c r="G3113"/>
      <c r="H3113"/>
      <c r="I3113"/>
      <c r="J3113"/>
      <c r="K3113"/>
    </row>
    <row r="3114" spans="1:11" ht="15" x14ac:dyDescent="0.25">
      <c r="A3114"/>
      <c r="B3114"/>
      <c r="C3114"/>
      <c r="D3114"/>
      <c r="E3114"/>
      <c r="F3114"/>
      <c r="G3114"/>
      <c r="H3114"/>
      <c r="I3114"/>
      <c r="J3114"/>
      <c r="K3114"/>
    </row>
    <row r="3115" spans="1:11" ht="15" x14ac:dyDescent="0.25">
      <c r="A3115"/>
      <c r="B3115"/>
      <c r="C3115"/>
      <c r="D3115"/>
      <c r="E3115"/>
      <c r="F3115"/>
      <c r="G3115"/>
      <c r="H3115"/>
      <c r="I3115"/>
      <c r="J3115"/>
      <c r="K3115"/>
    </row>
    <row r="3116" spans="1:11" ht="15" x14ac:dyDescent="0.25">
      <c r="A3116"/>
      <c r="B3116"/>
      <c r="C3116"/>
      <c r="D3116"/>
      <c r="E3116"/>
      <c r="F3116"/>
      <c r="G3116"/>
      <c r="H3116"/>
      <c r="I3116"/>
      <c r="J3116"/>
      <c r="K3116"/>
    </row>
    <row r="3117" spans="1:11" ht="15" x14ac:dyDescent="0.25">
      <c r="A3117"/>
      <c r="B3117"/>
      <c r="C3117"/>
      <c r="D3117"/>
      <c r="E3117"/>
      <c r="F3117"/>
      <c r="G3117"/>
      <c r="H3117"/>
      <c r="I3117"/>
      <c r="J3117"/>
      <c r="K3117"/>
    </row>
    <row r="3118" spans="1:11" ht="15" x14ac:dyDescent="0.25">
      <c r="A3118"/>
      <c r="B3118"/>
      <c r="C3118"/>
      <c r="D3118"/>
      <c r="E3118"/>
      <c r="F3118"/>
      <c r="G3118"/>
      <c r="H3118"/>
      <c r="I3118"/>
      <c r="J3118"/>
      <c r="K3118"/>
    </row>
    <row r="3119" spans="1:11" ht="15" x14ac:dyDescent="0.25">
      <c r="A3119"/>
      <c r="B3119"/>
      <c r="C3119"/>
      <c r="D3119"/>
      <c r="E3119"/>
      <c r="F3119"/>
      <c r="G3119"/>
      <c r="H3119"/>
      <c r="I3119"/>
      <c r="J3119"/>
      <c r="K3119"/>
    </row>
    <row r="3120" spans="1:11" ht="15" x14ac:dyDescent="0.25">
      <c r="A3120"/>
      <c r="B3120"/>
      <c r="C3120"/>
      <c r="D3120"/>
      <c r="E3120"/>
      <c r="F3120"/>
      <c r="G3120"/>
      <c r="H3120"/>
      <c r="I3120"/>
      <c r="J3120"/>
      <c r="K3120"/>
    </row>
    <row r="3121" spans="1:11" ht="15" x14ac:dyDescent="0.25">
      <c r="A3121"/>
      <c r="B3121"/>
      <c r="C3121"/>
      <c r="D3121"/>
      <c r="E3121"/>
      <c r="F3121"/>
      <c r="G3121"/>
      <c r="H3121"/>
      <c r="I3121"/>
      <c r="J3121"/>
      <c r="K3121"/>
    </row>
    <row r="3122" spans="1:11" ht="15" x14ac:dyDescent="0.25">
      <c r="A3122"/>
      <c r="B3122"/>
      <c r="C3122"/>
      <c r="D3122"/>
      <c r="E3122"/>
      <c r="F3122"/>
      <c r="G3122"/>
      <c r="H3122"/>
      <c r="I3122"/>
      <c r="J3122"/>
      <c r="K3122"/>
    </row>
    <row r="3123" spans="1:11" ht="15" x14ac:dyDescent="0.25">
      <c r="A3123"/>
      <c r="B3123"/>
      <c r="C3123"/>
      <c r="D3123"/>
      <c r="E3123"/>
      <c r="F3123"/>
      <c r="G3123"/>
      <c r="H3123"/>
      <c r="I3123"/>
      <c r="J3123"/>
      <c r="K3123"/>
    </row>
    <row r="3124" spans="1:11" ht="15" x14ac:dyDescent="0.25">
      <c r="A3124"/>
      <c r="B3124"/>
      <c r="C3124"/>
      <c r="D3124"/>
      <c r="E3124"/>
      <c r="F3124"/>
      <c r="G3124"/>
      <c r="H3124"/>
      <c r="I3124"/>
      <c r="J3124"/>
      <c r="K3124"/>
    </row>
    <row r="3125" spans="1:11" ht="15" x14ac:dyDescent="0.25">
      <c r="A3125"/>
      <c r="B3125"/>
      <c r="C3125"/>
      <c r="D3125"/>
      <c r="E3125"/>
      <c r="F3125"/>
      <c r="G3125"/>
      <c r="H3125"/>
      <c r="I3125"/>
      <c r="J3125"/>
      <c r="K3125"/>
    </row>
    <row r="3126" spans="1:11" ht="15" x14ac:dyDescent="0.25">
      <c r="A3126"/>
      <c r="B3126"/>
      <c r="C3126"/>
      <c r="D3126"/>
      <c r="E3126"/>
      <c r="F3126"/>
      <c r="G3126"/>
      <c r="H3126"/>
      <c r="I3126"/>
      <c r="J3126"/>
      <c r="K3126"/>
    </row>
    <row r="3127" spans="1:11" ht="15" x14ac:dyDescent="0.25">
      <c r="A3127"/>
      <c r="B3127"/>
      <c r="C3127"/>
      <c r="D3127"/>
      <c r="E3127"/>
      <c r="F3127"/>
      <c r="G3127"/>
      <c r="H3127"/>
      <c r="I3127"/>
      <c r="J3127"/>
      <c r="K3127"/>
    </row>
    <row r="3128" spans="1:11" ht="15" x14ac:dyDescent="0.25">
      <c r="A3128"/>
      <c r="B3128"/>
      <c r="C3128"/>
      <c r="D3128"/>
      <c r="E3128"/>
      <c r="F3128"/>
      <c r="G3128"/>
      <c r="H3128"/>
      <c r="I3128"/>
      <c r="J3128"/>
      <c r="K3128"/>
    </row>
    <row r="3129" spans="1:11" ht="15" x14ac:dyDescent="0.25">
      <c r="A3129"/>
      <c r="B3129"/>
      <c r="C3129"/>
      <c r="D3129"/>
      <c r="E3129"/>
      <c r="F3129"/>
      <c r="G3129"/>
      <c r="H3129"/>
      <c r="I3129"/>
      <c r="J3129"/>
      <c r="K3129"/>
    </row>
    <row r="3130" spans="1:11" ht="15" x14ac:dyDescent="0.25">
      <c r="A3130"/>
      <c r="B3130"/>
      <c r="C3130"/>
      <c r="D3130"/>
      <c r="E3130"/>
      <c r="F3130"/>
      <c r="G3130"/>
      <c r="H3130"/>
      <c r="I3130"/>
      <c r="J3130"/>
      <c r="K3130"/>
    </row>
    <row r="3131" spans="1:11" ht="15" x14ac:dyDescent="0.25">
      <c r="A3131"/>
      <c r="B3131"/>
      <c r="C3131"/>
      <c r="D3131"/>
      <c r="E3131"/>
      <c r="F3131"/>
      <c r="G3131"/>
      <c r="H3131"/>
      <c r="I3131"/>
      <c r="J3131"/>
      <c r="K3131"/>
    </row>
    <row r="3132" spans="1:11" ht="15" x14ac:dyDescent="0.25">
      <c r="A3132"/>
      <c r="B3132"/>
      <c r="C3132"/>
      <c r="D3132"/>
      <c r="E3132"/>
      <c r="F3132"/>
      <c r="G3132"/>
      <c r="H3132"/>
      <c r="I3132"/>
      <c r="J3132"/>
      <c r="K3132"/>
    </row>
    <row r="3133" spans="1:11" ht="15" x14ac:dyDescent="0.25">
      <c r="A3133"/>
      <c r="B3133"/>
      <c r="C3133"/>
      <c r="D3133"/>
      <c r="E3133"/>
      <c r="F3133"/>
      <c r="G3133"/>
      <c r="H3133"/>
      <c r="I3133"/>
      <c r="J3133"/>
      <c r="K3133"/>
    </row>
    <row r="3134" spans="1:11" ht="15" x14ac:dyDescent="0.25">
      <c r="A3134"/>
      <c r="B3134"/>
      <c r="C3134"/>
      <c r="D3134"/>
      <c r="E3134"/>
      <c r="F3134"/>
      <c r="G3134"/>
      <c r="H3134"/>
      <c r="I3134"/>
      <c r="J3134"/>
      <c r="K3134"/>
    </row>
    <row r="3135" spans="1:11" ht="15" x14ac:dyDescent="0.25">
      <c r="A3135"/>
      <c r="B3135"/>
      <c r="C3135"/>
      <c r="D3135"/>
      <c r="E3135"/>
      <c r="F3135"/>
      <c r="G3135"/>
      <c r="H3135"/>
      <c r="I3135"/>
      <c r="J3135"/>
      <c r="K3135"/>
    </row>
    <row r="3136" spans="1:11" ht="15" x14ac:dyDescent="0.25">
      <c r="A3136"/>
      <c r="B3136"/>
      <c r="C3136"/>
      <c r="D3136"/>
      <c r="E3136"/>
      <c r="F3136"/>
      <c r="G3136"/>
      <c r="H3136"/>
      <c r="I3136"/>
      <c r="J3136"/>
      <c r="K3136"/>
    </row>
    <row r="3137" spans="1:11" ht="15" x14ac:dyDescent="0.25">
      <c r="A3137"/>
      <c r="B3137"/>
      <c r="C3137"/>
      <c r="D3137"/>
      <c r="E3137"/>
      <c r="F3137"/>
      <c r="G3137"/>
      <c r="H3137"/>
      <c r="I3137"/>
      <c r="J3137"/>
      <c r="K3137"/>
    </row>
    <row r="3138" spans="1:11" ht="15" x14ac:dyDescent="0.25">
      <c r="A3138"/>
      <c r="B3138"/>
      <c r="C3138"/>
      <c r="D3138"/>
      <c r="E3138"/>
      <c r="F3138"/>
      <c r="G3138"/>
      <c r="H3138"/>
      <c r="I3138"/>
      <c r="J3138"/>
      <c r="K3138"/>
    </row>
    <row r="3139" spans="1:11" ht="15" x14ac:dyDescent="0.25">
      <c r="A3139"/>
      <c r="B3139"/>
      <c r="C3139"/>
      <c r="D3139"/>
      <c r="E3139"/>
      <c r="F3139"/>
      <c r="G3139"/>
      <c r="H3139"/>
      <c r="I3139"/>
      <c r="J3139"/>
      <c r="K3139"/>
    </row>
    <row r="3140" spans="1:11" ht="15" x14ac:dyDescent="0.25">
      <c r="A3140"/>
      <c r="B3140"/>
      <c r="C3140"/>
      <c r="D3140"/>
      <c r="E3140"/>
      <c r="F3140"/>
      <c r="G3140"/>
      <c r="H3140"/>
      <c r="I3140"/>
      <c r="J3140"/>
      <c r="K3140"/>
    </row>
    <row r="3141" spans="1:11" ht="15" x14ac:dyDescent="0.25">
      <c r="A3141"/>
      <c r="B3141"/>
      <c r="C3141"/>
      <c r="D3141"/>
      <c r="E3141"/>
      <c r="F3141"/>
      <c r="G3141"/>
      <c r="H3141"/>
      <c r="I3141"/>
      <c r="J3141"/>
      <c r="K3141"/>
    </row>
    <row r="3142" spans="1:11" ht="15" x14ac:dyDescent="0.25">
      <c r="A3142"/>
      <c r="B3142"/>
      <c r="C3142"/>
      <c r="D3142"/>
      <c r="E3142"/>
      <c r="F3142"/>
      <c r="G3142"/>
      <c r="H3142"/>
      <c r="I3142"/>
      <c r="J3142"/>
      <c r="K3142"/>
    </row>
    <row r="3143" spans="1:11" ht="15" x14ac:dyDescent="0.25">
      <c r="A3143"/>
      <c r="B3143"/>
      <c r="C3143"/>
      <c r="D3143"/>
      <c r="E3143"/>
      <c r="F3143"/>
      <c r="G3143"/>
      <c r="H3143"/>
      <c r="I3143"/>
      <c r="J3143"/>
      <c r="K3143"/>
    </row>
    <row r="3144" spans="1:11" ht="15" x14ac:dyDescent="0.25">
      <c r="A3144"/>
      <c r="B3144"/>
      <c r="C3144"/>
      <c r="D3144"/>
      <c r="E3144"/>
      <c r="F3144"/>
      <c r="G3144"/>
      <c r="H3144"/>
      <c r="I3144"/>
      <c r="J3144"/>
      <c r="K3144"/>
    </row>
    <row r="3145" spans="1:11" ht="15" x14ac:dyDescent="0.25">
      <c r="A3145"/>
      <c r="B3145"/>
      <c r="C3145"/>
      <c r="D3145"/>
      <c r="E3145"/>
      <c r="F3145"/>
      <c r="G3145"/>
      <c r="H3145"/>
      <c r="I3145"/>
      <c r="J3145"/>
      <c r="K3145"/>
    </row>
    <row r="3146" spans="1:11" ht="15" x14ac:dyDescent="0.25">
      <c r="A3146"/>
      <c r="B3146"/>
      <c r="C3146"/>
      <c r="D3146"/>
      <c r="E3146"/>
      <c r="F3146"/>
      <c r="G3146"/>
      <c r="H3146"/>
      <c r="I3146"/>
      <c r="J3146"/>
      <c r="K3146"/>
    </row>
    <row r="3147" spans="1:11" ht="15" x14ac:dyDescent="0.25">
      <c r="A3147"/>
      <c r="B3147"/>
      <c r="C3147"/>
      <c r="D3147"/>
      <c r="E3147"/>
      <c r="F3147"/>
      <c r="G3147"/>
      <c r="H3147"/>
      <c r="I3147"/>
      <c r="J3147"/>
      <c r="K3147"/>
    </row>
    <row r="3148" spans="1:11" ht="15" x14ac:dyDescent="0.25">
      <c r="A3148"/>
      <c r="B3148"/>
      <c r="C3148"/>
      <c r="D3148"/>
      <c r="E3148"/>
      <c r="F3148"/>
      <c r="G3148"/>
      <c r="H3148"/>
      <c r="I3148"/>
      <c r="J3148"/>
      <c r="K3148"/>
    </row>
    <row r="3149" spans="1:11" ht="15" x14ac:dyDescent="0.25">
      <c r="A3149"/>
      <c r="B3149"/>
      <c r="C3149"/>
      <c r="D3149"/>
      <c r="E3149"/>
      <c r="F3149"/>
      <c r="G3149"/>
      <c r="H3149"/>
      <c r="I3149"/>
      <c r="J3149"/>
      <c r="K3149"/>
    </row>
    <row r="3150" spans="1:11" ht="15" x14ac:dyDescent="0.25">
      <c r="A3150"/>
      <c r="B3150"/>
      <c r="C3150"/>
      <c r="D3150"/>
      <c r="E3150"/>
      <c r="F3150"/>
      <c r="G3150"/>
      <c r="H3150"/>
      <c r="I3150"/>
      <c r="J3150"/>
      <c r="K3150"/>
    </row>
    <row r="3151" spans="1:11" ht="15" x14ac:dyDescent="0.25">
      <c r="A3151"/>
      <c r="B3151"/>
      <c r="C3151"/>
      <c r="D3151"/>
      <c r="E3151"/>
      <c r="F3151"/>
      <c r="G3151"/>
      <c r="H3151"/>
      <c r="I3151"/>
      <c r="J3151"/>
      <c r="K3151"/>
    </row>
    <row r="3152" spans="1:11" ht="15" x14ac:dyDescent="0.25">
      <c r="A3152"/>
      <c r="B3152"/>
      <c r="C3152"/>
      <c r="D3152"/>
      <c r="E3152"/>
      <c r="F3152"/>
      <c r="G3152"/>
      <c r="H3152"/>
      <c r="I3152"/>
      <c r="J3152"/>
      <c r="K3152"/>
    </row>
    <row r="3153" spans="1:11" ht="15" x14ac:dyDescent="0.25">
      <c r="A3153"/>
      <c r="B3153"/>
      <c r="C3153"/>
      <c r="D3153"/>
      <c r="E3153"/>
      <c r="F3153"/>
      <c r="G3153"/>
      <c r="H3153"/>
      <c r="I3153"/>
      <c r="J3153"/>
      <c r="K3153"/>
    </row>
    <row r="3154" spans="1:11" ht="15" x14ac:dyDescent="0.25">
      <c r="A3154"/>
      <c r="B3154"/>
      <c r="C3154"/>
      <c r="D3154"/>
      <c r="E3154"/>
      <c r="F3154"/>
      <c r="G3154"/>
      <c r="H3154"/>
      <c r="I3154"/>
      <c r="J3154"/>
      <c r="K3154"/>
    </row>
    <row r="3155" spans="1:11" ht="15" x14ac:dyDescent="0.25">
      <c r="A3155"/>
      <c r="B3155"/>
      <c r="C3155"/>
      <c r="D3155"/>
      <c r="E3155"/>
      <c r="F3155"/>
      <c r="G3155"/>
      <c r="H3155"/>
      <c r="I3155"/>
      <c r="J3155"/>
      <c r="K3155"/>
    </row>
    <row r="3156" spans="1:11" ht="15" x14ac:dyDescent="0.25">
      <c r="A3156"/>
      <c r="B3156"/>
      <c r="C3156"/>
      <c r="D3156"/>
      <c r="E3156"/>
      <c r="F3156"/>
      <c r="G3156"/>
      <c r="H3156"/>
      <c r="I3156"/>
      <c r="J3156"/>
      <c r="K3156"/>
    </row>
    <row r="3157" spans="1:11" ht="15" x14ac:dyDescent="0.25">
      <c r="A3157"/>
      <c r="B3157"/>
      <c r="C3157"/>
      <c r="D3157"/>
      <c r="E3157"/>
      <c r="F3157"/>
      <c r="G3157"/>
      <c r="H3157"/>
      <c r="I3157"/>
      <c r="J3157"/>
      <c r="K3157"/>
    </row>
    <row r="3158" spans="1:11" ht="15" x14ac:dyDescent="0.25">
      <c r="A3158"/>
      <c r="B3158"/>
      <c r="C3158"/>
      <c r="D3158"/>
      <c r="E3158"/>
      <c r="F3158"/>
      <c r="G3158"/>
      <c r="H3158"/>
      <c r="I3158"/>
      <c r="J3158"/>
      <c r="K3158"/>
    </row>
    <row r="3159" spans="1:11" ht="15" x14ac:dyDescent="0.25">
      <c r="A3159"/>
      <c r="B3159"/>
      <c r="C3159"/>
      <c r="D3159"/>
      <c r="E3159"/>
      <c r="F3159"/>
      <c r="G3159"/>
      <c r="H3159"/>
      <c r="I3159"/>
      <c r="J3159"/>
      <c r="K3159"/>
    </row>
    <row r="3160" spans="1:11" ht="15" x14ac:dyDescent="0.25">
      <c r="A3160"/>
      <c r="B3160"/>
      <c r="C3160"/>
      <c r="D3160"/>
      <c r="E3160"/>
      <c r="F3160"/>
      <c r="G3160"/>
      <c r="H3160"/>
      <c r="I3160"/>
      <c r="J3160"/>
      <c r="K3160"/>
    </row>
    <row r="3161" spans="1:11" ht="15" x14ac:dyDescent="0.25">
      <c r="A3161"/>
      <c r="B3161"/>
      <c r="C3161"/>
      <c r="D3161"/>
      <c r="E3161"/>
      <c r="F3161"/>
      <c r="G3161"/>
      <c r="H3161"/>
      <c r="I3161"/>
      <c r="J3161"/>
      <c r="K3161"/>
    </row>
    <row r="3162" spans="1:11" ht="15" x14ac:dyDescent="0.25">
      <c r="A3162"/>
      <c r="B3162"/>
      <c r="C3162"/>
      <c r="D3162"/>
      <c r="E3162"/>
      <c r="F3162"/>
      <c r="G3162"/>
      <c r="H3162"/>
      <c r="I3162"/>
      <c r="J3162"/>
      <c r="K3162"/>
    </row>
    <row r="3163" spans="1:11" ht="15" x14ac:dyDescent="0.25">
      <c r="A3163"/>
      <c r="B3163"/>
      <c r="C3163"/>
      <c r="D3163"/>
      <c r="E3163"/>
      <c r="F3163"/>
      <c r="G3163"/>
      <c r="H3163"/>
      <c r="I3163"/>
      <c r="J3163"/>
      <c r="K3163"/>
    </row>
    <row r="3164" spans="1:11" ht="15" x14ac:dyDescent="0.25">
      <c r="A3164"/>
      <c r="B3164"/>
      <c r="C3164"/>
      <c r="D3164"/>
      <c r="E3164"/>
      <c r="F3164"/>
      <c r="G3164"/>
      <c r="H3164"/>
      <c r="I3164"/>
      <c r="J3164"/>
      <c r="K3164"/>
    </row>
    <row r="3165" spans="1:11" ht="15" x14ac:dyDescent="0.25">
      <c r="A3165"/>
      <c r="B3165"/>
      <c r="C3165"/>
      <c r="D3165"/>
      <c r="E3165"/>
      <c r="F3165"/>
      <c r="G3165"/>
      <c r="H3165"/>
      <c r="I3165"/>
      <c r="J3165"/>
      <c r="K3165"/>
    </row>
    <row r="3166" spans="1:11" ht="15" x14ac:dyDescent="0.25">
      <c r="A3166"/>
      <c r="B3166"/>
      <c r="C3166"/>
      <c r="D3166"/>
      <c r="E3166"/>
      <c r="F3166"/>
      <c r="G3166"/>
      <c r="H3166"/>
      <c r="I3166"/>
      <c r="J3166"/>
      <c r="K3166"/>
    </row>
    <row r="3167" spans="1:11" ht="15" x14ac:dyDescent="0.25">
      <c r="A3167"/>
      <c r="B3167"/>
      <c r="C3167"/>
      <c r="D3167"/>
      <c r="E3167"/>
      <c r="F3167"/>
      <c r="G3167"/>
      <c r="H3167"/>
      <c r="I3167"/>
      <c r="J3167"/>
      <c r="K3167"/>
    </row>
    <row r="3168" spans="1:11" ht="15" x14ac:dyDescent="0.25">
      <c r="A3168"/>
      <c r="B3168"/>
      <c r="C3168"/>
      <c r="D3168"/>
      <c r="E3168"/>
      <c r="F3168"/>
      <c r="G3168"/>
      <c r="H3168"/>
      <c r="I3168"/>
      <c r="J3168"/>
      <c r="K3168"/>
    </row>
    <row r="3169" spans="1:11" ht="15" x14ac:dyDescent="0.25">
      <c r="A3169"/>
      <c r="B3169"/>
      <c r="C3169"/>
      <c r="D3169"/>
      <c r="E3169"/>
      <c r="F3169"/>
      <c r="G3169"/>
      <c r="H3169"/>
      <c r="I3169"/>
      <c r="J3169"/>
      <c r="K3169"/>
    </row>
    <row r="3170" spans="1:11" ht="15" x14ac:dyDescent="0.25">
      <c r="A3170"/>
      <c r="B3170"/>
      <c r="C3170"/>
      <c r="D3170"/>
      <c r="E3170"/>
      <c r="F3170"/>
      <c r="G3170"/>
      <c r="H3170"/>
      <c r="I3170"/>
      <c r="J3170"/>
      <c r="K3170"/>
    </row>
    <row r="3171" spans="1:11" ht="15" x14ac:dyDescent="0.25">
      <c r="A3171"/>
      <c r="B3171"/>
      <c r="C3171"/>
      <c r="D3171"/>
      <c r="E3171"/>
      <c r="F3171"/>
      <c r="G3171"/>
      <c r="H3171"/>
      <c r="I3171"/>
      <c r="J3171"/>
      <c r="K3171"/>
    </row>
    <row r="3172" spans="1:11" ht="15" x14ac:dyDescent="0.25">
      <c r="A3172"/>
      <c r="B3172"/>
      <c r="C3172"/>
      <c r="D3172"/>
      <c r="E3172"/>
      <c r="F3172"/>
      <c r="G3172"/>
      <c r="H3172"/>
      <c r="I3172"/>
      <c r="J3172"/>
      <c r="K3172"/>
    </row>
    <row r="3173" spans="1:11" ht="15" x14ac:dyDescent="0.25">
      <c r="A3173"/>
      <c r="B3173"/>
      <c r="C3173"/>
      <c r="D3173"/>
      <c r="E3173"/>
      <c r="F3173"/>
      <c r="G3173"/>
      <c r="H3173"/>
      <c r="I3173"/>
      <c r="J3173"/>
      <c r="K3173"/>
    </row>
    <row r="3174" spans="1:11" ht="15" x14ac:dyDescent="0.25">
      <c r="A3174"/>
      <c r="B3174"/>
      <c r="C3174"/>
      <c r="D3174"/>
      <c r="E3174"/>
      <c r="F3174"/>
      <c r="G3174"/>
      <c r="H3174"/>
      <c r="I3174"/>
      <c r="J3174"/>
      <c r="K3174"/>
    </row>
    <row r="3175" spans="1:11" ht="15" x14ac:dyDescent="0.25">
      <c r="A3175"/>
      <c r="B3175"/>
      <c r="C3175"/>
      <c r="D3175"/>
      <c r="E3175"/>
      <c r="F3175"/>
      <c r="G3175"/>
      <c r="H3175"/>
      <c r="I3175"/>
      <c r="J3175"/>
      <c r="K3175"/>
    </row>
    <row r="3176" spans="1:11" ht="15" x14ac:dyDescent="0.25">
      <c r="A3176"/>
      <c r="B3176"/>
      <c r="C3176"/>
      <c r="D3176"/>
      <c r="E3176"/>
      <c r="F3176"/>
      <c r="G3176"/>
      <c r="H3176"/>
      <c r="I3176"/>
      <c r="J3176"/>
      <c r="K3176"/>
    </row>
    <row r="3177" spans="1:11" ht="15" x14ac:dyDescent="0.25">
      <c r="A3177"/>
      <c r="B3177"/>
      <c r="C3177"/>
      <c r="D3177"/>
      <c r="E3177"/>
      <c r="F3177"/>
      <c r="G3177"/>
      <c r="H3177"/>
      <c r="I3177"/>
      <c r="J3177"/>
      <c r="K3177"/>
    </row>
    <row r="3178" spans="1:11" ht="15" x14ac:dyDescent="0.25">
      <c r="A3178"/>
      <c r="B3178"/>
      <c r="C3178"/>
      <c r="D3178"/>
      <c r="E3178"/>
      <c r="F3178"/>
      <c r="G3178"/>
      <c r="H3178"/>
      <c r="I3178"/>
      <c r="J3178"/>
      <c r="K3178"/>
    </row>
    <row r="3179" spans="1:11" ht="15" x14ac:dyDescent="0.25">
      <c r="A3179"/>
      <c r="B3179"/>
      <c r="C3179"/>
      <c r="D3179"/>
      <c r="E3179"/>
      <c r="F3179"/>
      <c r="G3179"/>
      <c r="H3179"/>
      <c r="I3179"/>
      <c r="J3179"/>
      <c r="K3179"/>
    </row>
    <row r="3180" spans="1:11" ht="15" x14ac:dyDescent="0.25">
      <c r="A3180"/>
      <c r="B3180"/>
      <c r="C3180"/>
      <c r="D3180"/>
      <c r="E3180"/>
      <c r="F3180"/>
      <c r="G3180"/>
      <c r="H3180"/>
      <c r="I3180"/>
      <c r="J3180"/>
      <c r="K3180"/>
    </row>
    <row r="3181" spans="1:11" ht="15" x14ac:dyDescent="0.25">
      <c r="A3181"/>
      <c r="B3181"/>
      <c r="C3181"/>
      <c r="D3181"/>
      <c r="E3181"/>
      <c r="F3181"/>
      <c r="G3181"/>
      <c r="H3181"/>
      <c r="I3181"/>
      <c r="J3181"/>
      <c r="K3181"/>
    </row>
    <row r="3182" spans="1:11" ht="15" x14ac:dyDescent="0.25">
      <c r="A3182"/>
      <c r="B3182"/>
      <c r="C3182"/>
      <c r="D3182"/>
      <c r="E3182"/>
      <c r="F3182"/>
      <c r="G3182"/>
      <c r="H3182"/>
      <c r="I3182"/>
      <c r="J3182"/>
      <c r="K3182"/>
    </row>
    <row r="3183" spans="1:11" ht="15" x14ac:dyDescent="0.25">
      <c r="A3183"/>
      <c r="B3183"/>
      <c r="C3183"/>
      <c r="D3183"/>
      <c r="E3183"/>
      <c r="F3183"/>
      <c r="G3183"/>
      <c r="H3183"/>
      <c r="I3183"/>
      <c r="J3183"/>
      <c r="K3183"/>
    </row>
    <row r="3184" spans="1:11" ht="15" x14ac:dyDescent="0.25">
      <c r="A3184"/>
      <c r="B3184"/>
      <c r="C3184"/>
      <c r="D3184"/>
      <c r="E3184"/>
      <c r="F3184"/>
      <c r="G3184"/>
      <c r="H3184"/>
      <c r="I3184"/>
      <c r="J3184"/>
      <c r="K3184"/>
    </row>
    <row r="3185" spans="1:11" ht="15" x14ac:dyDescent="0.25">
      <c r="A3185"/>
      <c r="B3185"/>
      <c r="C3185"/>
      <c r="D3185"/>
      <c r="E3185"/>
      <c r="F3185"/>
      <c r="G3185"/>
      <c r="H3185"/>
      <c r="I3185"/>
      <c r="J3185"/>
      <c r="K3185"/>
    </row>
    <row r="3186" spans="1:11" ht="15" x14ac:dyDescent="0.25">
      <c r="A3186"/>
      <c r="B3186"/>
      <c r="C3186"/>
      <c r="D3186"/>
      <c r="E3186"/>
      <c r="F3186"/>
      <c r="G3186"/>
      <c r="H3186"/>
      <c r="I3186"/>
      <c r="J3186"/>
      <c r="K3186"/>
    </row>
    <row r="3187" spans="1:11" ht="15" x14ac:dyDescent="0.25">
      <c r="A3187"/>
      <c r="B3187"/>
      <c r="C3187"/>
      <c r="D3187"/>
      <c r="E3187"/>
      <c r="F3187"/>
      <c r="G3187"/>
      <c r="H3187"/>
      <c r="I3187"/>
      <c r="J3187"/>
      <c r="K3187"/>
    </row>
    <row r="3188" spans="1:11" ht="15" x14ac:dyDescent="0.25">
      <c r="A3188"/>
      <c r="B3188"/>
      <c r="C3188"/>
      <c r="D3188"/>
      <c r="E3188"/>
      <c r="F3188"/>
      <c r="G3188"/>
      <c r="H3188"/>
      <c r="I3188"/>
      <c r="J3188"/>
      <c r="K3188"/>
    </row>
    <row r="3189" spans="1:11" ht="15" x14ac:dyDescent="0.25">
      <c r="A3189"/>
      <c r="B3189"/>
      <c r="C3189"/>
      <c r="D3189"/>
      <c r="E3189"/>
      <c r="F3189"/>
      <c r="G3189"/>
      <c r="H3189"/>
      <c r="I3189"/>
      <c r="J3189"/>
      <c r="K3189"/>
    </row>
    <row r="3190" spans="1:11" ht="15" x14ac:dyDescent="0.25">
      <c r="A3190"/>
      <c r="B3190"/>
      <c r="C3190"/>
      <c r="D3190"/>
      <c r="E3190"/>
      <c r="F3190"/>
      <c r="G3190"/>
      <c r="H3190"/>
      <c r="I3190"/>
      <c r="J3190"/>
      <c r="K3190"/>
    </row>
    <row r="3191" spans="1:11" ht="15" x14ac:dyDescent="0.25">
      <c r="A3191"/>
      <c r="B3191"/>
      <c r="C3191"/>
      <c r="D3191"/>
      <c r="E3191"/>
      <c r="F3191"/>
      <c r="G3191"/>
      <c r="H3191"/>
      <c r="I3191"/>
      <c r="J3191"/>
      <c r="K3191"/>
    </row>
    <row r="3192" spans="1:11" ht="15" x14ac:dyDescent="0.25">
      <c r="A3192"/>
      <c r="B3192"/>
      <c r="C3192"/>
      <c r="D3192"/>
      <c r="E3192"/>
      <c r="F3192"/>
      <c r="G3192"/>
      <c r="H3192"/>
      <c r="I3192"/>
      <c r="J3192"/>
      <c r="K3192"/>
    </row>
    <row r="3193" spans="1:11" ht="15" x14ac:dyDescent="0.25">
      <c r="A3193"/>
      <c r="B3193"/>
      <c r="C3193"/>
      <c r="D3193"/>
      <c r="E3193"/>
      <c r="F3193"/>
      <c r="G3193"/>
      <c r="H3193"/>
      <c r="I3193"/>
      <c r="J3193"/>
      <c r="K3193"/>
    </row>
    <row r="3194" spans="1:11" ht="15" x14ac:dyDescent="0.25">
      <c r="A3194"/>
      <c r="B3194"/>
      <c r="C3194"/>
      <c r="D3194"/>
      <c r="E3194"/>
      <c r="F3194"/>
      <c r="G3194"/>
      <c r="H3194"/>
      <c r="I3194"/>
      <c r="J3194"/>
      <c r="K3194"/>
    </row>
    <row r="3195" spans="1:11" ht="15" x14ac:dyDescent="0.25">
      <c r="A3195"/>
      <c r="B3195"/>
      <c r="C3195"/>
      <c r="D3195"/>
      <c r="E3195"/>
      <c r="F3195"/>
      <c r="G3195"/>
      <c r="H3195"/>
      <c r="I3195"/>
      <c r="J3195"/>
      <c r="K3195"/>
    </row>
    <row r="3196" spans="1:11" ht="15" x14ac:dyDescent="0.25">
      <c r="A3196"/>
      <c r="B3196"/>
      <c r="C3196"/>
      <c r="D3196"/>
      <c r="E3196"/>
      <c r="F3196"/>
      <c r="G3196"/>
      <c r="H3196"/>
      <c r="I3196"/>
      <c r="J3196"/>
      <c r="K3196"/>
    </row>
    <row r="3197" spans="1:11" ht="15" x14ac:dyDescent="0.25">
      <c r="A3197"/>
      <c r="B3197"/>
      <c r="C3197"/>
      <c r="D3197"/>
      <c r="E3197"/>
      <c r="F3197"/>
      <c r="G3197"/>
      <c r="H3197"/>
      <c r="I3197"/>
      <c r="J3197"/>
      <c r="K3197"/>
    </row>
    <row r="3198" spans="1:11" ht="15" x14ac:dyDescent="0.25">
      <c r="A3198"/>
      <c r="B3198"/>
      <c r="C3198"/>
      <c r="D3198"/>
      <c r="E3198"/>
      <c r="F3198"/>
      <c r="G3198"/>
      <c r="H3198"/>
      <c r="I3198"/>
      <c r="J3198"/>
      <c r="K3198"/>
    </row>
    <row r="3199" spans="1:11" ht="15" x14ac:dyDescent="0.25">
      <c r="A3199"/>
      <c r="B3199"/>
      <c r="C3199"/>
      <c r="D3199"/>
      <c r="E3199"/>
      <c r="F3199"/>
      <c r="G3199"/>
      <c r="H3199"/>
      <c r="I3199"/>
      <c r="J3199"/>
      <c r="K3199"/>
    </row>
    <row r="3200" spans="1:11" ht="15" x14ac:dyDescent="0.25">
      <c r="A3200"/>
      <c r="B3200"/>
      <c r="C3200"/>
      <c r="D3200"/>
      <c r="E3200"/>
      <c r="F3200"/>
      <c r="G3200"/>
      <c r="H3200"/>
      <c r="I3200"/>
      <c r="J3200"/>
      <c r="K3200"/>
    </row>
    <row r="3201" spans="1:11" ht="15" x14ac:dyDescent="0.25">
      <c r="A3201"/>
      <c r="B3201"/>
      <c r="C3201"/>
      <c r="D3201"/>
      <c r="E3201"/>
      <c r="F3201"/>
      <c r="G3201"/>
      <c r="H3201"/>
      <c r="I3201"/>
      <c r="J3201"/>
      <c r="K3201"/>
    </row>
    <row r="3202" spans="1:11" ht="15" x14ac:dyDescent="0.25">
      <c r="A3202"/>
      <c r="B3202"/>
      <c r="C3202"/>
      <c r="D3202"/>
      <c r="E3202"/>
      <c r="F3202"/>
      <c r="G3202"/>
      <c r="H3202"/>
      <c r="I3202"/>
      <c r="J3202"/>
      <c r="K3202"/>
    </row>
    <row r="3203" spans="1:11" ht="15" x14ac:dyDescent="0.25">
      <c r="A3203"/>
      <c r="B3203"/>
      <c r="C3203"/>
      <c r="D3203"/>
      <c r="E3203"/>
      <c r="F3203"/>
      <c r="G3203"/>
      <c r="H3203"/>
      <c r="I3203"/>
      <c r="J3203"/>
      <c r="K3203"/>
    </row>
    <row r="3204" spans="1:11" ht="15" x14ac:dyDescent="0.25">
      <c r="A3204"/>
      <c r="B3204"/>
      <c r="C3204"/>
      <c r="D3204"/>
      <c r="E3204"/>
      <c r="F3204"/>
      <c r="G3204"/>
      <c r="H3204"/>
      <c r="I3204"/>
      <c r="J3204"/>
      <c r="K3204"/>
    </row>
    <row r="3205" spans="1:11" ht="15" x14ac:dyDescent="0.25">
      <c r="A3205"/>
      <c r="B3205"/>
      <c r="C3205"/>
      <c r="D3205"/>
      <c r="E3205"/>
      <c r="F3205"/>
      <c r="G3205"/>
      <c r="H3205"/>
      <c r="I3205"/>
      <c r="J3205"/>
      <c r="K3205"/>
    </row>
    <row r="3206" spans="1:11" ht="15" x14ac:dyDescent="0.25">
      <c r="A3206"/>
      <c r="B3206"/>
      <c r="C3206"/>
      <c r="D3206"/>
      <c r="E3206"/>
      <c r="F3206"/>
      <c r="G3206"/>
      <c r="H3206"/>
      <c r="I3206"/>
      <c r="J3206"/>
      <c r="K3206"/>
    </row>
    <row r="3207" spans="1:11" ht="15" x14ac:dyDescent="0.25">
      <c r="A3207"/>
      <c r="B3207"/>
      <c r="C3207"/>
      <c r="D3207"/>
      <c r="E3207"/>
      <c r="F3207"/>
      <c r="G3207"/>
      <c r="H3207"/>
      <c r="I3207"/>
      <c r="J3207"/>
      <c r="K3207"/>
    </row>
    <row r="3208" spans="1:11" ht="15" x14ac:dyDescent="0.25">
      <c r="A3208"/>
      <c r="B3208"/>
      <c r="C3208"/>
      <c r="D3208"/>
      <c r="E3208"/>
      <c r="F3208"/>
      <c r="G3208"/>
      <c r="H3208"/>
      <c r="I3208"/>
      <c r="J3208"/>
      <c r="K3208"/>
    </row>
    <row r="3209" spans="1:11" ht="15" x14ac:dyDescent="0.25">
      <c r="A3209"/>
      <c r="B3209"/>
      <c r="C3209"/>
      <c r="D3209"/>
      <c r="E3209"/>
      <c r="F3209"/>
      <c r="G3209"/>
      <c r="H3209"/>
      <c r="I3209"/>
      <c r="J3209"/>
      <c r="K3209"/>
    </row>
    <row r="3210" spans="1:11" ht="15" x14ac:dyDescent="0.25">
      <c r="A3210"/>
      <c r="B3210"/>
      <c r="C3210"/>
      <c r="D3210"/>
      <c r="E3210"/>
      <c r="F3210"/>
      <c r="G3210"/>
      <c r="H3210"/>
      <c r="I3210"/>
      <c r="J3210"/>
      <c r="K3210"/>
    </row>
    <row r="3211" spans="1:11" ht="15" x14ac:dyDescent="0.25">
      <c r="A3211"/>
      <c r="B3211"/>
      <c r="C3211"/>
      <c r="D3211"/>
      <c r="E3211"/>
      <c r="F3211"/>
      <c r="G3211"/>
      <c r="H3211"/>
      <c r="I3211"/>
      <c r="J3211"/>
      <c r="K3211"/>
    </row>
    <row r="3212" spans="1:11" ht="15" x14ac:dyDescent="0.25">
      <c r="A3212"/>
      <c r="B3212"/>
      <c r="C3212"/>
      <c r="D3212"/>
      <c r="E3212"/>
      <c r="F3212"/>
      <c r="G3212"/>
      <c r="H3212"/>
      <c r="I3212"/>
      <c r="J3212"/>
      <c r="K3212"/>
    </row>
    <row r="3213" spans="1:11" ht="15" x14ac:dyDescent="0.25">
      <c r="A3213"/>
      <c r="B3213"/>
      <c r="C3213"/>
      <c r="D3213"/>
      <c r="E3213"/>
      <c r="F3213"/>
      <c r="G3213"/>
      <c r="H3213"/>
      <c r="I3213"/>
      <c r="J3213"/>
      <c r="K3213"/>
    </row>
    <row r="3214" spans="1:11" ht="15" x14ac:dyDescent="0.25">
      <c r="A3214"/>
      <c r="B3214"/>
      <c r="C3214"/>
      <c r="D3214"/>
      <c r="E3214"/>
      <c r="F3214"/>
      <c r="G3214"/>
      <c r="H3214"/>
      <c r="I3214"/>
      <c r="J3214"/>
      <c r="K3214"/>
    </row>
    <row r="3215" spans="1:11" ht="15" x14ac:dyDescent="0.25">
      <c r="A3215"/>
      <c r="B3215"/>
      <c r="C3215"/>
      <c r="D3215"/>
      <c r="E3215"/>
      <c r="F3215"/>
      <c r="G3215"/>
      <c r="H3215"/>
      <c r="I3215"/>
      <c r="J3215"/>
      <c r="K3215"/>
    </row>
    <row r="3216" spans="1:11" ht="15" x14ac:dyDescent="0.25">
      <c r="A3216"/>
      <c r="B3216"/>
      <c r="C3216"/>
      <c r="D3216"/>
      <c r="E3216"/>
      <c r="F3216"/>
      <c r="G3216"/>
      <c r="H3216"/>
      <c r="I3216"/>
      <c r="J3216"/>
      <c r="K3216"/>
    </row>
    <row r="3217" spans="1:11" ht="15" x14ac:dyDescent="0.25">
      <c r="A3217"/>
      <c r="B3217"/>
      <c r="C3217"/>
      <c r="D3217"/>
      <c r="E3217"/>
      <c r="F3217"/>
      <c r="G3217"/>
      <c r="H3217"/>
      <c r="I3217"/>
      <c r="J3217"/>
      <c r="K3217"/>
    </row>
    <row r="3218" spans="1:11" ht="15" x14ac:dyDescent="0.25">
      <c r="A3218"/>
      <c r="B3218"/>
      <c r="C3218"/>
      <c r="D3218"/>
      <c r="E3218"/>
      <c r="F3218"/>
      <c r="G3218"/>
      <c r="H3218"/>
      <c r="I3218"/>
      <c r="J3218"/>
      <c r="K3218"/>
    </row>
    <row r="3219" spans="1:11" ht="15" x14ac:dyDescent="0.25">
      <c r="A3219"/>
      <c r="B3219"/>
      <c r="C3219"/>
      <c r="D3219"/>
      <c r="E3219"/>
      <c r="F3219"/>
      <c r="G3219"/>
      <c r="H3219"/>
      <c r="I3219"/>
      <c r="J3219"/>
      <c r="K3219"/>
    </row>
    <row r="3220" spans="1:11" ht="15" x14ac:dyDescent="0.25">
      <c r="A3220"/>
      <c r="B3220"/>
      <c r="C3220"/>
      <c r="D3220"/>
      <c r="E3220"/>
      <c r="F3220"/>
      <c r="G3220"/>
      <c r="H3220"/>
      <c r="I3220"/>
      <c r="J3220"/>
      <c r="K3220"/>
    </row>
    <row r="3221" spans="1:11" ht="15" x14ac:dyDescent="0.25">
      <c r="A3221"/>
      <c r="B3221"/>
      <c r="C3221"/>
      <c r="D3221"/>
      <c r="E3221"/>
      <c r="F3221"/>
      <c r="G3221"/>
      <c r="H3221"/>
      <c r="I3221"/>
      <c r="J3221"/>
      <c r="K3221"/>
    </row>
    <row r="3222" spans="1:11" ht="15" x14ac:dyDescent="0.25">
      <c r="A3222"/>
      <c r="B3222"/>
      <c r="C3222"/>
      <c r="D3222"/>
      <c r="E3222"/>
      <c r="F3222"/>
      <c r="G3222"/>
      <c r="H3222"/>
      <c r="I3222"/>
      <c r="J3222"/>
      <c r="K3222"/>
    </row>
    <row r="3223" spans="1:11" ht="15" x14ac:dyDescent="0.25">
      <c r="A3223"/>
      <c r="B3223"/>
      <c r="C3223"/>
      <c r="D3223"/>
      <c r="E3223"/>
      <c r="F3223"/>
      <c r="G3223"/>
      <c r="H3223"/>
      <c r="I3223"/>
      <c r="J3223"/>
      <c r="K3223"/>
    </row>
    <row r="3224" spans="1:11" ht="15" x14ac:dyDescent="0.25">
      <c r="A3224"/>
      <c r="B3224"/>
      <c r="C3224"/>
      <c r="D3224"/>
      <c r="E3224"/>
      <c r="F3224"/>
      <c r="G3224"/>
      <c r="H3224"/>
      <c r="I3224"/>
      <c r="J3224"/>
      <c r="K3224"/>
    </row>
    <row r="3225" spans="1:11" ht="15" x14ac:dyDescent="0.25">
      <c r="A3225"/>
      <c r="B3225"/>
      <c r="C3225"/>
      <c r="D3225"/>
      <c r="E3225"/>
      <c r="F3225"/>
      <c r="G3225"/>
      <c r="H3225"/>
      <c r="I3225"/>
      <c r="J3225"/>
      <c r="K3225"/>
    </row>
    <row r="3226" spans="1:11" ht="15" x14ac:dyDescent="0.25">
      <c r="A3226"/>
      <c r="B3226"/>
      <c r="C3226"/>
      <c r="D3226"/>
      <c r="E3226"/>
      <c r="F3226"/>
      <c r="G3226"/>
      <c r="H3226"/>
      <c r="I3226"/>
      <c r="J3226"/>
      <c r="K3226"/>
    </row>
    <row r="3227" spans="1:11" ht="15" x14ac:dyDescent="0.25">
      <c r="A3227"/>
      <c r="B3227"/>
      <c r="C3227"/>
      <c r="D3227"/>
      <c r="E3227"/>
      <c r="F3227"/>
      <c r="G3227"/>
      <c r="H3227"/>
      <c r="I3227"/>
      <c r="J3227"/>
      <c r="K3227"/>
    </row>
    <row r="3228" spans="1:11" ht="15" x14ac:dyDescent="0.25">
      <c r="A3228"/>
      <c r="B3228"/>
      <c r="C3228"/>
      <c r="D3228"/>
      <c r="E3228"/>
      <c r="F3228"/>
      <c r="G3228"/>
      <c r="H3228"/>
      <c r="I3228"/>
      <c r="J3228"/>
      <c r="K3228"/>
    </row>
    <row r="3229" spans="1:11" ht="15" x14ac:dyDescent="0.25">
      <c r="A3229"/>
      <c r="B3229"/>
      <c r="C3229"/>
      <c r="D3229"/>
      <c r="E3229"/>
      <c r="F3229"/>
      <c r="G3229"/>
      <c r="H3229"/>
      <c r="I3229"/>
      <c r="J3229"/>
      <c r="K3229"/>
    </row>
    <row r="3230" spans="1:11" ht="15" x14ac:dyDescent="0.25">
      <c r="A3230"/>
      <c r="B3230"/>
      <c r="C3230"/>
      <c r="D3230"/>
      <c r="E3230"/>
      <c r="F3230"/>
      <c r="G3230"/>
      <c r="H3230"/>
      <c r="I3230"/>
      <c r="J3230"/>
      <c r="K3230"/>
    </row>
    <row r="3231" spans="1:11" ht="15" x14ac:dyDescent="0.25">
      <c r="A3231"/>
      <c r="B3231"/>
      <c r="C3231"/>
      <c r="D3231"/>
      <c r="E3231"/>
      <c r="F3231"/>
      <c r="G3231"/>
      <c r="H3231"/>
      <c r="I3231"/>
      <c r="J3231"/>
      <c r="K3231"/>
    </row>
    <row r="3232" spans="1:11" ht="15" x14ac:dyDescent="0.25">
      <c r="A3232"/>
      <c r="B3232"/>
      <c r="C3232"/>
      <c r="D3232"/>
      <c r="E3232"/>
      <c r="F3232"/>
      <c r="G3232"/>
      <c r="H3232"/>
      <c r="I3232"/>
      <c r="J3232"/>
      <c r="K3232"/>
    </row>
    <row r="3233" spans="1:11" ht="15" x14ac:dyDescent="0.25">
      <c r="A3233"/>
      <c r="B3233"/>
      <c r="C3233"/>
      <c r="D3233"/>
      <c r="E3233"/>
      <c r="F3233"/>
      <c r="G3233"/>
      <c r="H3233"/>
      <c r="I3233"/>
      <c r="J3233"/>
      <c r="K3233"/>
    </row>
    <row r="3234" spans="1:11" ht="15" x14ac:dyDescent="0.25">
      <c r="A3234"/>
      <c r="B3234"/>
      <c r="C3234"/>
      <c r="D3234"/>
      <c r="E3234"/>
      <c r="F3234"/>
      <c r="G3234"/>
      <c r="H3234"/>
      <c r="I3234"/>
      <c r="J3234"/>
      <c r="K3234"/>
    </row>
    <row r="3235" spans="1:11" ht="15" x14ac:dyDescent="0.25">
      <c r="A3235"/>
      <c r="B3235"/>
      <c r="C3235"/>
      <c r="D3235"/>
      <c r="E3235"/>
      <c r="F3235"/>
      <c r="G3235"/>
      <c r="H3235"/>
      <c r="I3235"/>
      <c r="J3235"/>
      <c r="K3235"/>
    </row>
    <row r="3236" spans="1:11" ht="15" x14ac:dyDescent="0.25">
      <c r="A3236"/>
      <c r="B3236"/>
      <c r="C3236"/>
      <c r="D3236"/>
      <c r="E3236"/>
      <c r="F3236"/>
      <c r="G3236"/>
      <c r="H3236"/>
      <c r="I3236"/>
      <c r="J3236"/>
      <c r="K3236"/>
    </row>
    <row r="3237" spans="1:11" ht="15" x14ac:dyDescent="0.25">
      <c r="A3237"/>
      <c r="B3237"/>
      <c r="C3237"/>
      <c r="D3237"/>
      <c r="E3237"/>
      <c r="F3237"/>
      <c r="G3237"/>
      <c r="H3237"/>
      <c r="I3237"/>
      <c r="J3237"/>
      <c r="K3237"/>
    </row>
    <row r="3238" spans="1:11" ht="15" x14ac:dyDescent="0.25">
      <c r="A3238"/>
      <c r="B3238"/>
      <c r="C3238"/>
      <c r="D3238"/>
      <c r="E3238"/>
      <c r="F3238"/>
      <c r="G3238"/>
      <c r="H3238"/>
      <c r="I3238"/>
      <c r="J3238"/>
      <c r="K3238"/>
    </row>
    <row r="3239" spans="1:11" ht="15" x14ac:dyDescent="0.25">
      <c r="A3239"/>
      <c r="B3239"/>
      <c r="C3239"/>
      <c r="D3239"/>
      <c r="E3239"/>
      <c r="F3239"/>
      <c r="G3239"/>
      <c r="H3239"/>
      <c r="I3239"/>
      <c r="J3239"/>
      <c r="K3239"/>
    </row>
    <row r="3240" spans="1:11" ht="15" x14ac:dyDescent="0.25">
      <c r="A3240"/>
      <c r="B3240"/>
      <c r="C3240"/>
      <c r="D3240"/>
      <c r="E3240"/>
      <c r="F3240"/>
      <c r="G3240"/>
      <c r="H3240"/>
      <c r="I3240"/>
      <c r="J3240"/>
      <c r="K3240"/>
    </row>
    <row r="3241" spans="1:11" ht="15" x14ac:dyDescent="0.25">
      <c r="A3241"/>
      <c r="B3241"/>
      <c r="C3241"/>
      <c r="D3241"/>
      <c r="E3241"/>
      <c r="F3241"/>
      <c r="G3241"/>
      <c r="H3241"/>
      <c r="I3241"/>
      <c r="J3241"/>
      <c r="K3241"/>
    </row>
    <row r="3242" spans="1:11" ht="15" x14ac:dyDescent="0.25">
      <c r="A3242"/>
      <c r="B3242"/>
      <c r="C3242"/>
      <c r="D3242"/>
      <c r="E3242"/>
      <c r="F3242"/>
      <c r="G3242"/>
      <c r="H3242"/>
      <c r="I3242"/>
      <c r="J3242"/>
      <c r="K3242"/>
    </row>
    <row r="3243" spans="1:11" ht="15" x14ac:dyDescent="0.25">
      <c r="A3243"/>
      <c r="B3243"/>
      <c r="C3243"/>
      <c r="D3243"/>
      <c r="E3243"/>
      <c r="F3243"/>
      <c r="G3243"/>
      <c r="H3243"/>
      <c r="I3243"/>
      <c r="J3243"/>
      <c r="K3243"/>
    </row>
    <row r="3244" spans="1:11" ht="15" x14ac:dyDescent="0.25">
      <c r="A3244"/>
      <c r="B3244"/>
      <c r="C3244"/>
      <c r="D3244"/>
      <c r="E3244"/>
      <c r="F3244"/>
      <c r="G3244"/>
      <c r="H3244"/>
      <c r="I3244"/>
      <c r="J3244"/>
      <c r="K3244"/>
    </row>
    <row r="3245" spans="1:11" ht="15" x14ac:dyDescent="0.25">
      <c r="A3245"/>
      <c r="B3245"/>
      <c r="C3245"/>
      <c r="D3245"/>
      <c r="E3245"/>
      <c r="F3245"/>
      <c r="G3245"/>
      <c r="H3245"/>
      <c r="I3245"/>
      <c r="J3245"/>
      <c r="K3245"/>
    </row>
    <row r="3246" spans="1:11" ht="15" x14ac:dyDescent="0.25">
      <c r="A3246"/>
      <c r="B3246"/>
      <c r="C3246"/>
      <c r="D3246"/>
      <c r="E3246"/>
      <c r="F3246"/>
      <c r="G3246"/>
      <c r="H3246"/>
      <c r="I3246"/>
      <c r="J3246"/>
      <c r="K3246"/>
    </row>
    <row r="3247" spans="1:11" ht="15" x14ac:dyDescent="0.25">
      <c r="A3247"/>
      <c r="B3247"/>
      <c r="C3247"/>
      <c r="D3247"/>
      <c r="E3247"/>
      <c r="F3247"/>
      <c r="G3247"/>
      <c r="H3247"/>
      <c r="I3247"/>
      <c r="J3247"/>
      <c r="K3247"/>
    </row>
    <row r="3248" spans="1:11" ht="15" x14ac:dyDescent="0.25">
      <c r="A3248"/>
      <c r="B3248"/>
      <c r="C3248"/>
      <c r="D3248"/>
      <c r="E3248"/>
      <c r="F3248"/>
      <c r="G3248"/>
      <c r="H3248"/>
      <c r="I3248"/>
      <c r="J3248"/>
      <c r="K3248"/>
    </row>
    <row r="3249" spans="1:11" ht="15" x14ac:dyDescent="0.25">
      <c r="A3249"/>
      <c r="B3249"/>
      <c r="C3249"/>
      <c r="D3249"/>
      <c r="E3249"/>
      <c r="F3249"/>
      <c r="G3249"/>
      <c r="H3249"/>
      <c r="I3249"/>
      <c r="J3249"/>
      <c r="K3249"/>
    </row>
    <row r="3250" spans="1:11" ht="15" x14ac:dyDescent="0.25">
      <c r="A3250"/>
      <c r="B3250"/>
      <c r="C3250"/>
      <c r="D3250"/>
      <c r="E3250"/>
      <c r="F3250"/>
      <c r="G3250"/>
      <c r="H3250"/>
      <c r="I3250"/>
      <c r="J3250"/>
      <c r="K3250"/>
    </row>
    <row r="3251" spans="1:11" ht="15" x14ac:dyDescent="0.25">
      <c r="A3251"/>
      <c r="B3251"/>
      <c r="C3251"/>
      <c r="D3251"/>
      <c r="E3251"/>
      <c r="F3251"/>
      <c r="G3251"/>
      <c r="H3251"/>
      <c r="I3251"/>
      <c r="J3251"/>
      <c r="K3251"/>
    </row>
    <row r="3252" spans="1:11" ht="15" x14ac:dyDescent="0.25">
      <c r="A3252"/>
      <c r="B3252"/>
      <c r="C3252"/>
      <c r="D3252"/>
      <c r="E3252"/>
      <c r="F3252"/>
      <c r="G3252"/>
      <c r="H3252"/>
      <c r="I3252"/>
      <c r="J3252"/>
      <c r="K3252"/>
    </row>
    <row r="3253" spans="1:11" ht="15" x14ac:dyDescent="0.25">
      <c r="A3253"/>
      <c r="B3253"/>
      <c r="C3253"/>
      <c r="D3253"/>
      <c r="E3253"/>
      <c r="F3253"/>
      <c r="G3253"/>
      <c r="H3253"/>
      <c r="I3253"/>
      <c r="J3253"/>
      <c r="K3253"/>
    </row>
    <row r="3254" spans="1:11" ht="15" x14ac:dyDescent="0.25">
      <c r="A3254"/>
      <c r="B3254"/>
      <c r="C3254"/>
      <c r="D3254"/>
      <c r="E3254"/>
      <c r="F3254"/>
      <c r="G3254"/>
      <c r="H3254"/>
      <c r="I3254"/>
      <c r="J3254"/>
      <c r="K3254"/>
    </row>
    <row r="3255" spans="1:11" ht="15" x14ac:dyDescent="0.25">
      <c r="A3255"/>
      <c r="B3255"/>
      <c r="C3255"/>
      <c r="D3255"/>
      <c r="E3255"/>
      <c r="F3255"/>
      <c r="G3255"/>
      <c r="H3255"/>
      <c r="I3255"/>
      <c r="J3255"/>
      <c r="K3255"/>
    </row>
    <row r="3256" spans="1:11" ht="15" x14ac:dyDescent="0.25">
      <c r="A3256"/>
      <c r="B3256"/>
      <c r="C3256"/>
      <c r="D3256"/>
      <c r="E3256"/>
      <c r="F3256"/>
      <c r="G3256"/>
      <c r="H3256"/>
      <c r="I3256"/>
      <c r="J3256"/>
      <c r="K3256"/>
    </row>
    <row r="3257" spans="1:11" ht="15" x14ac:dyDescent="0.25">
      <c r="A3257"/>
      <c r="B3257"/>
      <c r="C3257"/>
      <c r="D3257"/>
      <c r="E3257"/>
      <c r="F3257"/>
      <c r="G3257"/>
      <c r="H3257"/>
      <c r="I3257"/>
      <c r="J3257"/>
      <c r="K3257"/>
    </row>
    <row r="3258" spans="1:11" ht="15" x14ac:dyDescent="0.25">
      <c r="A3258"/>
      <c r="B3258"/>
      <c r="C3258"/>
      <c r="D3258"/>
      <c r="E3258"/>
      <c r="F3258"/>
      <c r="G3258"/>
      <c r="H3258"/>
      <c r="I3258"/>
      <c r="J3258"/>
      <c r="K3258"/>
    </row>
    <row r="3259" spans="1:11" ht="15" x14ac:dyDescent="0.25">
      <c r="A3259"/>
      <c r="B3259"/>
      <c r="C3259"/>
      <c r="D3259"/>
      <c r="E3259"/>
      <c r="F3259"/>
      <c r="G3259"/>
      <c r="H3259"/>
      <c r="I3259"/>
      <c r="J3259"/>
      <c r="K3259"/>
    </row>
    <row r="3260" spans="1:11" ht="15" x14ac:dyDescent="0.25">
      <c r="A3260"/>
      <c r="B3260"/>
      <c r="C3260"/>
      <c r="D3260"/>
      <c r="E3260"/>
      <c r="F3260"/>
      <c r="G3260"/>
      <c r="H3260"/>
      <c r="I3260"/>
      <c r="J3260"/>
      <c r="K3260"/>
    </row>
    <row r="3261" spans="1:11" ht="15" x14ac:dyDescent="0.25">
      <c r="A3261"/>
      <c r="B3261"/>
      <c r="C3261"/>
      <c r="D3261"/>
      <c r="E3261"/>
      <c r="F3261"/>
      <c r="G3261"/>
      <c r="H3261"/>
      <c r="I3261"/>
      <c r="J3261"/>
      <c r="K3261"/>
    </row>
    <row r="3262" spans="1:11" ht="15" x14ac:dyDescent="0.25">
      <c r="A3262"/>
      <c r="B3262"/>
      <c r="C3262"/>
      <c r="D3262"/>
      <c r="E3262"/>
      <c r="F3262"/>
      <c r="G3262"/>
      <c r="H3262"/>
      <c r="I3262"/>
      <c r="J3262"/>
      <c r="K3262"/>
    </row>
    <row r="3263" spans="1:11" ht="15" x14ac:dyDescent="0.25">
      <c r="A3263"/>
      <c r="B3263"/>
      <c r="C3263"/>
      <c r="D3263"/>
      <c r="E3263"/>
      <c r="F3263"/>
      <c r="G3263"/>
      <c r="H3263"/>
      <c r="I3263"/>
      <c r="J3263"/>
      <c r="K3263"/>
    </row>
    <row r="3264" spans="1:11" ht="15" x14ac:dyDescent="0.25">
      <c r="A3264"/>
      <c r="B3264"/>
      <c r="C3264"/>
      <c r="D3264"/>
      <c r="E3264"/>
      <c r="F3264"/>
      <c r="G3264"/>
      <c r="H3264"/>
      <c r="I3264"/>
      <c r="J3264"/>
      <c r="K3264"/>
    </row>
    <row r="3265" spans="1:11" ht="15" x14ac:dyDescent="0.25">
      <c r="A3265"/>
      <c r="B3265"/>
      <c r="C3265"/>
      <c r="D3265"/>
      <c r="E3265"/>
      <c r="F3265"/>
      <c r="G3265"/>
      <c r="H3265"/>
      <c r="I3265"/>
      <c r="J3265"/>
      <c r="K3265"/>
    </row>
    <row r="3266" spans="1:11" ht="15" x14ac:dyDescent="0.25">
      <c r="A3266"/>
      <c r="B3266"/>
      <c r="C3266"/>
      <c r="D3266"/>
      <c r="E3266"/>
      <c r="F3266"/>
      <c r="G3266"/>
      <c r="H3266"/>
      <c r="I3266"/>
      <c r="J3266"/>
      <c r="K3266"/>
    </row>
    <row r="3267" spans="1:11" ht="15" x14ac:dyDescent="0.25">
      <c r="A3267"/>
      <c r="B3267"/>
      <c r="C3267"/>
      <c r="D3267"/>
      <c r="E3267"/>
      <c r="F3267"/>
      <c r="G3267"/>
      <c r="H3267"/>
      <c r="I3267"/>
      <c r="J3267"/>
      <c r="K3267"/>
    </row>
    <row r="3268" spans="1:11" ht="15" x14ac:dyDescent="0.25">
      <c r="A3268"/>
      <c r="B3268"/>
      <c r="C3268"/>
      <c r="D3268"/>
      <c r="E3268"/>
      <c r="F3268"/>
      <c r="G3268"/>
      <c r="H3268"/>
      <c r="I3268"/>
      <c r="J3268"/>
      <c r="K3268"/>
    </row>
    <row r="3269" spans="1:11" ht="15" x14ac:dyDescent="0.25">
      <c r="A3269"/>
      <c r="B3269"/>
      <c r="C3269"/>
      <c r="D3269"/>
      <c r="E3269"/>
      <c r="F3269"/>
      <c r="G3269"/>
      <c r="H3269"/>
      <c r="I3269"/>
      <c r="J3269"/>
      <c r="K3269"/>
    </row>
    <row r="3270" spans="1:11" ht="15" x14ac:dyDescent="0.25">
      <c r="A3270"/>
      <c r="B3270"/>
      <c r="C3270"/>
      <c r="D3270"/>
      <c r="E3270"/>
      <c r="F3270"/>
      <c r="G3270"/>
      <c r="H3270"/>
      <c r="I3270"/>
      <c r="J3270"/>
      <c r="K3270"/>
    </row>
    <row r="3271" spans="1:11" ht="15" x14ac:dyDescent="0.25">
      <c r="A3271"/>
      <c r="B3271"/>
      <c r="C3271"/>
      <c r="D3271"/>
      <c r="E3271"/>
      <c r="F3271"/>
      <c r="G3271"/>
      <c r="H3271"/>
      <c r="I3271"/>
      <c r="J3271"/>
      <c r="K3271"/>
    </row>
    <row r="3272" spans="1:11" ht="15" x14ac:dyDescent="0.25">
      <c r="A3272"/>
      <c r="B3272"/>
      <c r="C3272"/>
      <c r="D3272"/>
      <c r="E3272"/>
      <c r="F3272"/>
      <c r="G3272"/>
      <c r="H3272"/>
      <c r="I3272"/>
      <c r="J3272"/>
      <c r="K3272"/>
    </row>
    <row r="3273" spans="1:11" ht="15" x14ac:dyDescent="0.25">
      <c r="A3273"/>
      <c r="B3273"/>
      <c r="C3273"/>
      <c r="D3273"/>
      <c r="E3273"/>
      <c r="F3273"/>
      <c r="G3273"/>
      <c r="H3273"/>
      <c r="I3273"/>
      <c r="J3273"/>
      <c r="K3273"/>
    </row>
    <row r="3274" spans="1:11" ht="15" x14ac:dyDescent="0.25">
      <c r="A3274"/>
      <c r="B3274"/>
      <c r="C3274"/>
      <c r="D3274"/>
      <c r="E3274"/>
      <c r="F3274"/>
      <c r="G3274"/>
      <c r="H3274"/>
      <c r="I3274"/>
      <c r="J3274"/>
      <c r="K3274"/>
    </row>
    <row r="3275" spans="1:11" ht="15" x14ac:dyDescent="0.25">
      <c r="A3275"/>
      <c r="B3275"/>
      <c r="C3275"/>
      <c r="D3275"/>
      <c r="E3275"/>
      <c r="F3275"/>
      <c r="G3275"/>
      <c r="H3275"/>
      <c r="I3275"/>
      <c r="J3275"/>
      <c r="K3275"/>
    </row>
    <row r="3276" spans="1:11" ht="15" x14ac:dyDescent="0.25">
      <c r="A3276"/>
      <c r="B3276"/>
      <c r="C3276"/>
      <c r="D3276"/>
      <c r="E3276"/>
      <c r="F3276"/>
      <c r="G3276"/>
      <c r="H3276"/>
      <c r="I3276"/>
      <c r="J3276"/>
      <c r="K3276"/>
    </row>
    <row r="3277" spans="1:11" ht="15" x14ac:dyDescent="0.25">
      <c r="A3277"/>
      <c r="B3277"/>
      <c r="C3277"/>
      <c r="D3277"/>
      <c r="E3277"/>
      <c r="F3277"/>
      <c r="G3277"/>
      <c r="H3277"/>
      <c r="I3277"/>
      <c r="J3277"/>
      <c r="K3277"/>
    </row>
    <row r="3278" spans="1:11" ht="15" x14ac:dyDescent="0.25">
      <c r="A3278"/>
      <c r="B3278"/>
      <c r="C3278"/>
      <c r="D3278"/>
      <c r="E3278"/>
      <c r="F3278"/>
      <c r="G3278"/>
      <c r="H3278"/>
      <c r="I3278"/>
      <c r="J3278"/>
      <c r="K3278"/>
    </row>
    <row r="3279" spans="1:11" ht="15" x14ac:dyDescent="0.25">
      <c r="A3279"/>
      <c r="B3279"/>
      <c r="C3279"/>
      <c r="D3279"/>
      <c r="E3279"/>
      <c r="F3279"/>
      <c r="G3279"/>
      <c r="H3279"/>
      <c r="I3279"/>
      <c r="J3279"/>
      <c r="K3279"/>
    </row>
    <row r="3280" spans="1:11" ht="15" x14ac:dyDescent="0.25">
      <c r="A3280"/>
      <c r="B3280"/>
      <c r="C3280"/>
      <c r="D3280"/>
      <c r="E3280"/>
      <c r="F3280"/>
      <c r="G3280"/>
      <c r="H3280"/>
      <c r="I3280"/>
      <c r="J3280"/>
      <c r="K3280"/>
    </row>
    <row r="3281" spans="1:11" ht="15" x14ac:dyDescent="0.25">
      <c r="A3281"/>
      <c r="B3281"/>
      <c r="C3281"/>
      <c r="D3281"/>
      <c r="E3281"/>
      <c r="F3281"/>
      <c r="G3281"/>
      <c r="H3281"/>
      <c r="I3281"/>
      <c r="J3281"/>
      <c r="K3281"/>
    </row>
    <row r="3282" spans="1:11" ht="15" x14ac:dyDescent="0.25">
      <c r="A3282"/>
      <c r="B3282"/>
      <c r="C3282"/>
      <c r="D3282"/>
      <c r="E3282"/>
      <c r="F3282"/>
      <c r="G3282"/>
      <c r="H3282"/>
      <c r="I3282"/>
      <c r="J3282"/>
      <c r="K3282"/>
    </row>
    <row r="3283" spans="1:11" ht="15" x14ac:dyDescent="0.25">
      <c r="A3283"/>
      <c r="B3283"/>
      <c r="C3283"/>
      <c r="D3283"/>
      <c r="E3283"/>
      <c r="F3283"/>
      <c r="G3283"/>
      <c r="H3283"/>
      <c r="I3283"/>
      <c r="J3283"/>
      <c r="K3283"/>
    </row>
    <row r="3284" spans="1:11" ht="15" x14ac:dyDescent="0.25">
      <c r="A3284"/>
      <c r="B3284"/>
      <c r="C3284"/>
      <c r="D3284"/>
      <c r="E3284"/>
      <c r="F3284"/>
      <c r="G3284"/>
      <c r="H3284"/>
      <c r="I3284"/>
      <c r="J3284"/>
      <c r="K3284"/>
    </row>
    <row r="3285" spans="1:11" ht="15" x14ac:dyDescent="0.25">
      <c r="A3285"/>
      <c r="B3285"/>
      <c r="C3285"/>
      <c r="D3285"/>
      <c r="E3285"/>
      <c r="F3285"/>
      <c r="G3285"/>
      <c r="H3285"/>
      <c r="I3285"/>
      <c r="J3285"/>
      <c r="K3285"/>
    </row>
    <row r="3286" spans="1:11" ht="15" x14ac:dyDescent="0.25">
      <c r="A3286"/>
      <c r="B3286"/>
      <c r="C3286"/>
      <c r="D3286"/>
      <c r="E3286"/>
      <c r="F3286"/>
      <c r="G3286"/>
      <c r="H3286"/>
      <c r="I3286"/>
      <c r="J3286"/>
      <c r="K3286"/>
    </row>
    <row r="3287" spans="1:11" ht="15" x14ac:dyDescent="0.25">
      <c r="A3287"/>
      <c r="B3287"/>
      <c r="C3287"/>
      <c r="D3287"/>
      <c r="E3287"/>
      <c r="F3287"/>
      <c r="G3287"/>
      <c r="H3287"/>
      <c r="I3287"/>
      <c r="J3287"/>
      <c r="K3287"/>
    </row>
    <row r="3288" spans="1:11" ht="15" x14ac:dyDescent="0.25">
      <c r="A3288"/>
      <c r="B3288"/>
      <c r="C3288"/>
      <c r="D3288"/>
      <c r="E3288"/>
      <c r="F3288"/>
      <c r="G3288"/>
      <c r="H3288"/>
      <c r="I3288"/>
      <c r="J3288"/>
      <c r="K3288"/>
    </row>
    <row r="3289" spans="1:11" ht="15" x14ac:dyDescent="0.25">
      <c r="A3289"/>
      <c r="B3289"/>
      <c r="C3289"/>
      <c r="D3289"/>
      <c r="E3289"/>
      <c r="F3289"/>
      <c r="G3289"/>
      <c r="H3289"/>
      <c r="I3289"/>
      <c r="J3289"/>
      <c r="K3289"/>
    </row>
    <row r="3290" spans="1:11" ht="15" x14ac:dyDescent="0.25">
      <c r="A3290"/>
      <c r="B3290"/>
      <c r="C3290"/>
      <c r="D3290"/>
      <c r="E3290"/>
      <c r="F3290"/>
      <c r="G3290"/>
      <c r="H3290"/>
      <c r="I3290"/>
      <c r="J3290"/>
      <c r="K3290"/>
    </row>
    <row r="3291" spans="1:11" ht="15" x14ac:dyDescent="0.25">
      <c r="A3291"/>
      <c r="B3291"/>
      <c r="C3291"/>
      <c r="D3291"/>
      <c r="E3291"/>
      <c r="F3291"/>
      <c r="G3291"/>
      <c r="H3291"/>
      <c r="I3291"/>
      <c r="J3291"/>
      <c r="K3291"/>
    </row>
    <row r="3292" spans="1:11" ht="15" x14ac:dyDescent="0.25">
      <c r="A3292"/>
      <c r="B3292"/>
      <c r="C3292"/>
      <c r="D3292"/>
      <c r="E3292"/>
      <c r="F3292"/>
      <c r="G3292"/>
      <c r="H3292"/>
      <c r="I3292"/>
      <c r="J3292"/>
      <c r="K3292"/>
    </row>
    <row r="3293" spans="1:11" ht="15" x14ac:dyDescent="0.25">
      <c r="A3293"/>
      <c r="B3293"/>
      <c r="C3293"/>
      <c r="D3293"/>
      <c r="E3293"/>
      <c r="F3293"/>
      <c r="G3293"/>
      <c r="H3293"/>
      <c r="I3293"/>
      <c r="J3293"/>
      <c r="K3293"/>
    </row>
    <row r="3294" spans="1:11" ht="15" x14ac:dyDescent="0.25">
      <c r="A3294"/>
      <c r="B3294"/>
      <c r="C3294"/>
      <c r="D3294"/>
      <c r="E3294"/>
      <c r="F3294"/>
      <c r="G3294"/>
      <c r="H3294"/>
      <c r="I3294"/>
      <c r="J3294"/>
      <c r="K3294"/>
    </row>
    <row r="3295" spans="1:11" ht="15" x14ac:dyDescent="0.25">
      <c r="A3295"/>
      <c r="B3295"/>
      <c r="C3295"/>
      <c r="D3295"/>
      <c r="E3295"/>
      <c r="F3295"/>
      <c r="G3295"/>
      <c r="H3295"/>
      <c r="I3295"/>
      <c r="J3295"/>
      <c r="K3295"/>
    </row>
    <row r="3296" spans="1:11" ht="15" x14ac:dyDescent="0.25">
      <c r="A3296"/>
      <c r="B3296"/>
      <c r="C3296"/>
      <c r="D3296"/>
      <c r="E3296"/>
      <c r="F3296"/>
      <c r="G3296"/>
      <c r="H3296"/>
      <c r="I3296"/>
      <c r="J3296"/>
      <c r="K3296"/>
    </row>
    <row r="3297" spans="1:11" ht="15" x14ac:dyDescent="0.25">
      <c r="A3297"/>
      <c r="B3297"/>
      <c r="C3297"/>
      <c r="D3297"/>
      <c r="E3297"/>
      <c r="F3297"/>
      <c r="G3297"/>
      <c r="H3297"/>
      <c r="I3297"/>
      <c r="J3297"/>
      <c r="K3297"/>
    </row>
    <row r="3298" spans="1:11" ht="15" x14ac:dyDescent="0.25">
      <c r="A3298"/>
      <c r="B3298"/>
      <c r="C3298"/>
      <c r="D3298"/>
      <c r="E3298"/>
      <c r="F3298"/>
      <c r="G3298"/>
      <c r="H3298"/>
      <c r="I3298"/>
      <c r="J3298"/>
      <c r="K3298"/>
    </row>
    <row r="3299" spans="1:11" ht="15" x14ac:dyDescent="0.25">
      <c r="A3299"/>
      <c r="B3299"/>
      <c r="C3299"/>
      <c r="D3299"/>
      <c r="E3299"/>
      <c r="F3299"/>
      <c r="G3299"/>
      <c r="H3299"/>
      <c r="I3299"/>
      <c r="J3299"/>
      <c r="K3299"/>
    </row>
    <row r="3300" spans="1:11" ht="15" x14ac:dyDescent="0.25">
      <c r="A3300"/>
      <c r="B3300"/>
      <c r="C3300"/>
      <c r="D3300"/>
      <c r="E3300"/>
      <c r="F3300"/>
      <c r="G3300"/>
      <c r="H3300"/>
      <c r="I3300"/>
      <c r="J3300"/>
      <c r="K3300"/>
    </row>
    <row r="3301" spans="1:11" ht="15" x14ac:dyDescent="0.25">
      <c r="A3301"/>
      <c r="B3301"/>
      <c r="C3301"/>
      <c r="D3301"/>
      <c r="E3301"/>
      <c r="F3301"/>
      <c r="G3301"/>
      <c r="H3301"/>
      <c r="I3301"/>
      <c r="J3301"/>
      <c r="K3301"/>
    </row>
    <row r="3302" spans="1:11" ht="15" x14ac:dyDescent="0.25">
      <c r="A3302"/>
      <c r="B3302"/>
      <c r="C3302"/>
      <c r="D3302"/>
      <c r="E3302"/>
      <c r="F3302"/>
      <c r="G3302"/>
      <c r="H3302"/>
      <c r="I3302"/>
      <c r="J3302"/>
      <c r="K3302"/>
    </row>
    <row r="3303" spans="1:11" ht="15" x14ac:dyDescent="0.25">
      <c r="A3303"/>
      <c r="B3303"/>
      <c r="C3303"/>
      <c r="D3303"/>
      <c r="E3303"/>
      <c r="F3303"/>
      <c r="G3303"/>
      <c r="H3303"/>
      <c r="I3303"/>
      <c r="J3303"/>
      <c r="K3303"/>
    </row>
    <row r="3304" spans="1:11" ht="15" x14ac:dyDescent="0.25">
      <c r="A3304"/>
      <c r="B3304"/>
      <c r="C3304"/>
      <c r="D3304"/>
      <c r="E3304"/>
      <c r="F3304"/>
      <c r="G3304"/>
      <c r="H3304"/>
      <c r="I3304"/>
      <c r="J3304"/>
      <c r="K3304"/>
    </row>
    <row r="3305" spans="1:11" ht="15" x14ac:dyDescent="0.25">
      <c r="A3305"/>
      <c r="B3305"/>
      <c r="C3305"/>
      <c r="D3305"/>
      <c r="E3305"/>
      <c r="F3305"/>
      <c r="G3305"/>
      <c r="H3305"/>
      <c r="I3305"/>
      <c r="J3305"/>
      <c r="K3305"/>
    </row>
    <row r="3306" spans="1:11" ht="15" x14ac:dyDescent="0.25">
      <c r="A3306"/>
      <c r="B3306"/>
      <c r="C3306"/>
      <c r="D3306"/>
      <c r="E3306"/>
      <c r="F3306"/>
      <c r="G3306"/>
      <c r="H3306"/>
      <c r="I3306"/>
      <c r="J3306"/>
      <c r="K3306"/>
    </row>
    <row r="3307" spans="1:11" ht="15" x14ac:dyDescent="0.25">
      <c r="A3307"/>
      <c r="B3307"/>
      <c r="C3307"/>
      <c r="D3307"/>
      <c r="E3307"/>
      <c r="F3307"/>
      <c r="G3307"/>
      <c r="H3307"/>
      <c r="I3307"/>
      <c r="J3307"/>
      <c r="K3307"/>
    </row>
    <row r="3308" spans="1:11" ht="15" x14ac:dyDescent="0.25">
      <c r="A3308"/>
      <c r="B3308"/>
      <c r="C3308"/>
      <c r="D3308"/>
      <c r="E3308"/>
      <c r="F3308"/>
      <c r="G3308"/>
      <c r="H3308"/>
      <c r="I3308"/>
      <c r="J3308"/>
      <c r="K3308"/>
    </row>
    <row r="3309" spans="1:11" ht="15" x14ac:dyDescent="0.25">
      <c r="A3309"/>
      <c r="B3309"/>
      <c r="C3309"/>
      <c r="D3309"/>
      <c r="E3309"/>
      <c r="F3309"/>
      <c r="G3309"/>
      <c r="H3309"/>
      <c r="I3309"/>
      <c r="J3309"/>
      <c r="K3309"/>
    </row>
    <row r="3310" spans="1:11" ht="15" x14ac:dyDescent="0.25">
      <c r="A3310"/>
      <c r="B3310"/>
      <c r="C3310"/>
      <c r="D3310"/>
      <c r="E3310"/>
      <c r="F3310"/>
      <c r="G3310"/>
      <c r="H3310"/>
      <c r="I3310"/>
      <c r="J3310"/>
      <c r="K3310"/>
    </row>
    <row r="3311" spans="1:11" ht="15" x14ac:dyDescent="0.25">
      <c r="A3311"/>
      <c r="B3311"/>
      <c r="C3311"/>
      <c r="D3311"/>
      <c r="E3311"/>
      <c r="F3311"/>
      <c r="G3311"/>
      <c r="H3311"/>
      <c r="I3311"/>
      <c r="J3311"/>
      <c r="K3311"/>
    </row>
    <row r="3312" spans="1:11" ht="15" x14ac:dyDescent="0.25">
      <c r="A3312"/>
      <c r="B3312"/>
      <c r="C3312"/>
      <c r="D3312"/>
      <c r="E3312"/>
      <c r="F3312"/>
      <c r="G3312"/>
      <c r="H3312"/>
      <c r="I3312"/>
      <c r="J3312"/>
      <c r="K3312"/>
    </row>
    <row r="3313" spans="1:11" ht="15" x14ac:dyDescent="0.25">
      <c r="A3313"/>
      <c r="B3313"/>
      <c r="C3313"/>
      <c r="D3313"/>
      <c r="E3313"/>
      <c r="F3313"/>
      <c r="G3313"/>
      <c r="H3313"/>
      <c r="I3313"/>
      <c r="J3313"/>
      <c r="K3313"/>
    </row>
    <row r="3314" spans="1:11" ht="15" x14ac:dyDescent="0.25">
      <c r="A3314"/>
      <c r="B3314"/>
      <c r="C3314"/>
      <c r="D3314"/>
      <c r="E3314"/>
      <c r="F3314"/>
      <c r="G3314"/>
      <c r="H3314"/>
      <c r="I3314"/>
      <c r="J3314"/>
      <c r="K3314"/>
    </row>
    <row r="3315" spans="1:11" ht="15" x14ac:dyDescent="0.25">
      <c r="A3315"/>
      <c r="B3315"/>
      <c r="C3315"/>
      <c r="D3315"/>
      <c r="E3315"/>
      <c r="F3315"/>
      <c r="G3315"/>
      <c r="H3315"/>
      <c r="I3315"/>
      <c r="J3315"/>
      <c r="K3315"/>
    </row>
    <row r="3316" spans="1:11" ht="15" x14ac:dyDescent="0.25">
      <c r="A3316"/>
      <c r="B3316"/>
      <c r="C3316"/>
      <c r="D3316"/>
      <c r="E3316"/>
      <c r="F3316"/>
      <c r="G3316"/>
      <c r="H3316"/>
      <c r="I3316"/>
      <c r="J3316"/>
      <c r="K3316"/>
    </row>
    <row r="3317" spans="1:11" ht="15" x14ac:dyDescent="0.25">
      <c r="A3317"/>
      <c r="B3317"/>
      <c r="C3317"/>
      <c r="D3317"/>
      <c r="E3317"/>
      <c r="F3317"/>
      <c r="G3317"/>
      <c r="H3317"/>
      <c r="I3317"/>
      <c r="J3317"/>
      <c r="K3317"/>
    </row>
    <row r="3318" spans="1:11" ht="15" x14ac:dyDescent="0.25">
      <c r="A3318"/>
      <c r="B3318"/>
      <c r="C3318"/>
      <c r="D3318"/>
      <c r="E3318"/>
      <c r="F3318"/>
      <c r="G3318"/>
      <c r="H3318"/>
      <c r="I3318"/>
      <c r="J3318"/>
      <c r="K3318"/>
    </row>
    <row r="3319" spans="1:11" ht="15" x14ac:dyDescent="0.25">
      <c r="A3319"/>
      <c r="B3319"/>
      <c r="C3319"/>
      <c r="D3319"/>
      <c r="E3319"/>
      <c r="F3319"/>
      <c r="G3319"/>
      <c r="H3319"/>
      <c r="I3319"/>
      <c r="J3319"/>
      <c r="K3319"/>
    </row>
    <row r="3320" spans="1:11" ht="15" x14ac:dyDescent="0.25">
      <c r="A3320"/>
      <c r="B3320"/>
      <c r="C3320"/>
      <c r="D3320"/>
      <c r="E3320"/>
      <c r="F3320"/>
      <c r="G3320"/>
      <c r="H3320"/>
      <c r="I3320"/>
      <c r="J3320"/>
      <c r="K3320"/>
    </row>
    <row r="3321" spans="1:11" ht="15" x14ac:dyDescent="0.25">
      <c r="A3321"/>
      <c r="B3321"/>
      <c r="C3321"/>
      <c r="D3321"/>
      <c r="E3321"/>
      <c r="F3321"/>
      <c r="G3321"/>
      <c r="H3321"/>
      <c r="I3321"/>
      <c r="J3321"/>
      <c r="K3321"/>
    </row>
    <row r="3322" spans="1:11" ht="15" x14ac:dyDescent="0.25">
      <c r="A3322"/>
      <c r="B3322"/>
      <c r="C3322"/>
      <c r="D3322"/>
      <c r="E3322"/>
      <c r="F3322"/>
      <c r="G3322"/>
      <c r="H3322"/>
      <c r="I3322"/>
      <c r="J3322"/>
      <c r="K3322"/>
    </row>
    <row r="3323" spans="1:11" ht="15" x14ac:dyDescent="0.25">
      <c r="A3323"/>
      <c r="B3323"/>
      <c r="C3323"/>
      <c r="D3323"/>
      <c r="E3323"/>
      <c r="F3323"/>
      <c r="G3323"/>
      <c r="H3323"/>
      <c r="I3323"/>
      <c r="J3323"/>
      <c r="K3323"/>
    </row>
    <row r="3324" spans="1:11" ht="15" x14ac:dyDescent="0.25">
      <c r="A3324"/>
      <c r="B3324"/>
      <c r="C3324"/>
      <c r="D3324"/>
      <c r="E3324"/>
      <c r="F3324"/>
      <c r="G3324"/>
      <c r="H3324"/>
      <c r="I3324"/>
      <c r="J3324"/>
      <c r="K3324"/>
    </row>
    <row r="3325" spans="1:11" ht="15" x14ac:dyDescent="0.25">
      <c r="A3325"/>
      <c r="B3325"/>
      <c r="C3325"/>
      <c r="D3325"/>
      <c r="E3325"/>
      <c r="F3325"/>
      <c r="G3325"/>
      <c r="H3325"/>
      <c r="I3325"/>
      <c r="J3325"/>
      <c r="K3325"/>
    </row>
    <row r="3326" spans="1:11" ht="15" x14ac:dyDescent="0.25">
      <c r="A3326"/>
      <c r="B3326"/>
      <c r="C3326"/>
      <c r="D3326"/>
      <c r="E3326"/>
      <c r="F3326"/>
      <c r="G3326"/>
      <c r="H3326"/>
      <c r="I3326"/>
      <c r="J3326"/>
      <c r="K3326"/>
    </row>
    <row r="3327" spans="1:11" ht="15" x14ac:dyDescent="0.25">
      <c r="A3327"/>
      <c r="B3327"/>
      <c r="C3327"/>
      <c r="D3327"/>
      <c r="E3327"/>
      <c r="F3327"/>
      <c r="G3327"/>
      <c r="H3327"/>
      <c r="I3327"/>
      <c r="J3327"/>
      <c r="K3327"/>
    </row>
    <row r="3328" spans="1:11" ht="15" x14ac:dyDescent="0.25">
      <c r="A3328"/>
      <c r="B3328"/>
      <c r="C3328"/>
      <c r="D3328"/>
      <c r="E3328"/>
      <c r="F3328"/>
      <c r="G3328"/>
      <c r="H3328"/>
      <c r="I3328"/>
      <c r="J3328"/>
      <c r="K3328"/>
    </row>
    <row r="3329" spans="1:11" ht="15" x14ac:dyDescent="0.25">
      <c r="A3329"/>
      <c r="B3329"/>
      <c r="C3329"/>
      <c r="D3329"/>
      <c r="E3329"/>
      <c r="F3329"/>
      <c r="G3329"/>
      <c r="H3329"/>
      <c r="I3329"/>
      <c r="J3329"/>
      <c r="K3329"/>
    </row>
    <row r="3330" spans="1:11" ht="15" x14ac:dyDescent="0.25">
      <c r="A3330"/>
      <c r="B3330"/>
      <c r="C3330"/>
      <c r="D3330"/>
      <c r="E3330"/>
      <c r="F3330"/>
      <c r="G3330"/>
      <c r="H3330"/>
      <c r="I3330"/>
      <c r="J3330"/>
      <c r="K3330"/>
    </row>
    <row r="3331" spans="1:11" ht="15" x14ac:dyDescent="0.25">
      <c r="A3331"/>
      <c r="B3331"/>
      <c r="C3331"/>
      <c r="D3331"/>
      <c r="E3331"/>
      <c r="F3331"/>
      <c r="G3331"/>
      <c r="H3331"/>
      <c r="I3331"/>
      <c r="J3331"/>
      <c r="K3331"/>
    </row>
    <row r="3332" spans="1:11" ht="15" x14ac:dyDescent="0.25">
      <c r="A3332"/>
      <c r="B3332"/>
      <c r="C3332"/>
      <c r="D3332"/>
      <c r="E3332"/>
      <c r="F3332"/>
      <c r="G3332"/>
      <c r="H3332"/>
      <c r="I3332"/>
      <c r="J3332"/>
      <c r="K3332"/>
    </row>
    <row r="3333" spans="1:11" ht="15" x14ac:dyDescent="0.25">
      <c r="A3333"/>
      <c r="B3333"/>
      <c r="C3333"/>
      <c r="D3333"/>
      <c r="E3333"/>
      <c r="F3333"/>
      <c r="G3333"/>
      <c r="H3333"/>
      <c r="I3333"/>
      <c r="J3333"/>
      <c r="K3333"/>
    </row>
    <row r="3334" spans="1:11" ht="15" x14ac:dyDescent="0.25">
      <c r="A3334"/>
      <c r="B3334"/>
      <c r="C3334"/>
      <c r="D3334"/>
      <c r="E3334"/>
      <c r="F3334"/>
      <c r="G3334"/>
      <c r="H3334"/>
      <c r="I3334"/>
      <c r="J3334"/>
      <c r="K3334"/>
    </row>
    <row r="3335" spans="1:11" ht="15" x14ac:dyDescent="0.25">
      <c r="A3335"/>
      <c r="B3335"/>
      <c r="C3335"/>
      <c r="D3335"/>
      <c r="E3335"/>
      <c r="F3335"/>
      <c r="G3335"/>
      <c r="H3335"/>
      <c r="I3335"/>
      <c r="J3335"/>
      <c r="K3335"/>
    </row>
    <row r="3336" spans="1:11" ht="15" x14ac:dyDescent="0.25">
      <c r="A3336"/>
      <c r="B3336"/>
      <c r="C3336"/>
      <c r="D3336"/>
      <c r="E3336"/>
      <c r="F3336"/>
      <c r="G3336"/>
      <c r="H3336"/>
      <c r="I3336"/>
      <c r="J3336"/>
      <c r="K3336"/>
    </row>
    <row r="3337" spans="1:11" ht="15" x14ac:dyDescent="0.25">
      <c r="A3337"/>
      <c r="B3337"/>
      <c r="C3337"/>
      <c r="D3337"/>
      <c r="E3337"/>
      <c r="F3337"/>
      <c r="G3337"/>
      <c r="H3337"/>
      <c r="I3337"/>
      <c r="J3337"/>
      <c r="K3337"/>
    </row>
    <row r="3338" spans="1:11" ht="15" x14ac:dyDescent="0.25">
      <c r="A3338"/>
      <c r="B3338"/>
      <c r="C3338"/>
      <c r="D3338"/>
      <c r="E3338"/>
      <c r="F3338"/>
      <c r="G3338"/>
      <c r="H3338"/>
      <c r="I3338"/>
      <c r="J3338"/>
      <c r="K3338"/>
    </row>
    <row r="3339" spans="1:11" ht="15" x14ac:dyDescent="0.25">
      <c r="A3339"/>
      <c r="B3339"/>
      <c r="C3339"/>
      <c r="D3339"/>
      <c r="E3339"/>
      <c r="F3339"/>
      <c r="G3339"/>
      <c r="H3339"/>
      <c r="I3339"/>
      <c r="J3339"/>
      <c r="K3339"/>
    </row>
    <row r="3340" spans="1:11" ht="15" x14ac:dyDescent="0.25">
      <c r="A3340"/>
      <c r="B3340"/>
      <c r="C3340"/>
      <c r="D3340"/>
      <c r="E3340"/>
      <c r="F3340"/>
      <c r="G3340"/>
      <c r="H3340"/>
      <c r="I3340"/>
      <c r="J3340"/>
      <c r="K3340"/>
    </row>
    <row r="3341" spans="1:11" ht="15" x14ac:dyDescent="0.25">
      <c r="A3341"/>
      <c r="B3341"/>
      <c r="C3341"/>
      <c r="D3341"/>
      <c r="E3341"/>
      <c r="F3341"/>
      <c r="G3341"/>
      <c r="H3341"/>
      <c r="I3341"/>
      <c r="J3341"/>
      <c r="K3341"/>
    </row>
    <row r="3342" spans="1:11" ht="15" x14ac:dyDescent="0.25">
      <c r="A3342"/>
      <c r="B3342"/>
      <c r="C3342"/>
      <c r="D3342"/>
      <c r="E3342"/>
      <c r="F3342"/>
      <c r="G3342"/>
      <c r="H3342"/>
      <c r="I3342"/>
      <c r="J3342"/>
      <c r="K3342"/>
    </row>
    <row r="3343" spans="1:11" ht="15" x14ac:dyDescent="0.25">
      <c r="A3343"/>
      <c r="B3343"/>
      <c r="C3343"/>
      <c r="D3343"/>
      <c r="E3343"/>
      <c r="F3343"/>
      <c r="G3343"/>
      <c r="H3343"/>
      <c r="I3343"/>
      <c r="J3343"/>
      <c r="K3343"/>
    </row>
    <row r="3344" spans="1:11" ht="15" x14ac:dyDescent="0.25">
      <c r="A3344"/>
      <c r="B3344"/>
      <c r="C3344"/>
      <c r="D3344"/>
      <c r="E3344"/>
      <c r="F3344"/>
      <c r="G3344"/>
      <c r="H3344"/>
      <c r="I3344"/>
      <c r="J3344"/>
      <c r="K3344"/>
    </row>
    <row r="3345" spans="1:11" ht="15" x14ac:dyDescent="0.25">
      <c r="A3345"/>
      <c r="B3345"/>
      <c r="C3345"/>
      <c r="D3345"/>
      <c r="E3345"/>
      <c r="F3345"/>
      <c r="G3345"/>
      <c r="H3345"/>
      <c r="I3345"/>
      <c r="J3345"/>
      <c r="K3345"/>
    </row>
    <row r="3346" spans="1:11" ht="15" x14ac:dyDescent="0.25">
      <c r="A3346"/>
      <c r="B3346"/>
      <c r="C3346"/>
      <c r="D3346"/>
      <c r="E3346"/>
      <c r="F3346"/>
      <c r="G3346"/>
      <c r="H3346"/>
      <c r="I3346"/>
      <c r="J3346"/>
      <c r="K3346"/>
    </row>
    <row r="3347" spans="1:11" ht="15" x14ac:dyDescent="0.25">
      <c r="A3347"/>
      <c r="B3347"/>
      <c r="C3347"/>
      <c r="D3347"/>
      <c r="E3347"/>
      <c r="F3347"/>
      <c r="G3347"/>
      <c r="H3347"/>
      <c r="I3347"/>
      <c r="J3347"/>
      <c r="K3347"/>
    </row>
    <row r="3348" spans="1:11" ht="15" x14ac:dyDescent="0.25">
      <c r="A3348"/>
      <c r="B3348"/>
      <c r="C3348"/>
      <c r="D3348"/>
      <c r="E3348"/>
      <c r="F3348"/>
      <c r="G3348"/>
      <c r="H3348"/>
      <c r="I3348"/>
      <c r="J3348"/>
      <c r="K3348"/>
    </row>
    <row r="3349" spans="1:11" ht="15" x14ac:dyDescent="0.25">
      <c r="A3349"/>
      <c r="B3349"/>
      <c r="C3349"/>
      <c r="D3349"/>
      <c r="E3349"/>
      <c r="F3349"/>
      <c r="G3349"/>
      <c r="H3349"/>
      <c r="I3349"/>
      <c r="J3349"/>
      <c r="K3349"/>
    </row>
    <row r="3350" spans="1:11" ht="15" x14ac:dyDescent="0.25">
      <c r="A3350"/>
      <c r="B3350"/>
      <c r="C3350"/>
      <c r="D3350"/>
      <c r="E3350"/>
      <c r="F3350"/>
      <c r="G3350"/>
      <c r="H3350"/>
      <c r="I3350"/>
      <c r="J3350"/>
      <c r="K3350"/>
    </row>
    <row r="3351" spans="1:11" ht="15" x14ac:dyDescent="0.25">
      <c r="A3351"/>
      <c r="B3351"/>
      <c r="C3351"/>
      <c r="D3351"/>
      <c r="E3351"/>
      <c r="F3351"/>
      <c r="G3351"/>
      <c r="H3351"/>
      <c r="I3351"/>
      <c r="J3351"/>
      <c r="K3351"/>
    </row>
    <row r="3352" spans="1:11" ht="15" x14ac:dyDescent="0.25">
      <c r="A3352"/>
      <c r="B3352"/>
      <c r="C3352"/>
      <c r="D3352"/>
      <c r="E3352"/>
      <c r="F3352"/>
      <c r="G3352"/>
      <c r="H3352"/>
      <c r="I3352"/>
      <c r="J3352"/>
      <c r="K3352"/>
    </row>
    <row r="3353" spans="1:11" ht="15" x14ac:dyDescent="0.25">
      <c r="A3353"/>
      <c r="B3353"/>
      <c r="C3353"/>
      <c r="D3353"/>
      <c r="E3353"/>
      <c r="F3353"/>
      <c r="G3353"/>
      <c r="H3353"/>
      <c r="I3353"/>
      <c r="J3353"/>
      <c r="K3353"/>
    </row>
    <row r="3354" spans="1:11" ht="15" x14ac:dyDescent="0.25">
      <c r="A3354"/>
      <c r="B3354"/>
      <c r="C3354"/>
      <c r="D3354"/>
      <c r="E3354"/>
      <c r="F3354"/>
      <c r="G3354"/>
      <c r="H3354"/>
      <c r="I3354"/>
      <c r="J3354"/>
      <c r="K3354"/>
    </row>
    <row r="3355" spans="1:11" ht="15" x14ac:dyDescent="0.25">
      <c r="A3355"/>
      <c r="B3355"/>
      <c r="C3355"/>
      <c r="D3355"/>
      <c r="E3355"/>
      <c r="F3355"/>
      <c r="G3355"/>
      <c r="H3355"/>
      <c r="I3355"/>
      <c r="J3355"/>
      <c r="K3355"/>
    </row>
    <row r="3356" spans="1:11" ht="15" x14ac:dyDescent="0.25">
      <c r="A3356"/>
      <c r="B3356"/>
      <c r="C3356"/>
      <c r="D3356"/>
      <c r="E3356"/>
      <c r="F3356"/>
      <c r="G3356"/>
      <c r="H3356"/>
      <c r="I3356"/>
      <c r="J3356"/>
      <c r="K3356"/>
    </row>
    <row r="3357" spans="1:11" ht="15" x14ac:dyDescent="0.25">
      <c r="A3357"/>
      <c r="B3357"/>
      <c r="C3357"/>
      <c r="D3357"/>
      <c r="E3357"/>
      <c r="F3357"/>
      <c r="G3357"/>
      <c r="H3357"/>
      <c r="I3357"/>
      <c r="J3357"/>
      <c r="K3357"/>
    </row>
    <row r="3358" spans="1:11" ht="15" x14ac:dyDescent="0.25">
      <c r="A3358"/>
      <c r="B3358"/>
      <c r="C3358"/>
      <c r="D3358"/>
      <c r="E3358"/>
      <c r="F3358"/>
      <c r="G3358"/>
      <c r="H3358"/>
      <c r="I3358"/>
      <c r="J3358"/>
      <c r="K3358"/>
    </row>
    <row r="3359" spans="1:11" ht="15" x14ac:dyDescent="0.25">
      <c r="A3359"/>
      <c r="B3359"/>
      <c r="C3359"/>
      <c r="D3359"/>
      <c r="E3359"/>
      <c r="F3359"/>
      <c r="G3359"/>
      <c r="H3359"/>
      <c r="I3359"/>
      <c r="J3359"/>
      <c r="K3359"/>
    </row>
    <row r="3360" spans="1:11" ht="15" x14ac:dyDescent="0.25">
      <c r="A3360"/>
      <c r="B3360"/>
      <c r="C3360"/>
      <c r="D3360"/>
      <c r="E3360"/>
      <c r="F3360"/>
      <c r="G3360"/>
      <c r="H3360"/>
      <c r="I3360"/>
      <c r="J3360"/>
      <c r="K3360"/>
    </row>
    <row r="3361" spans="1:11" ht="15" x14ac:dyDescent="0.25">
      <c r="A3361"/>
      <c r="B3361"/>
      <c r="C3361"/>
      <c r="D3361"/>
      <c r="E3361"/>
      <c r="F3361"/>
      <c r="G3361"/>
      <c r="H3361"/>
      <c r="I3361"/>
      <c r="J3361"/>
      <c r="K3361"/>
    </row>
    <row r="3362" spans="1:11" ht="15" x14ac:dyDescent="0.25">
      <c r="A3362"/>
      <c r="B3362"/>
      <c r="C3362"/>
      <c r="D3362"/>
      <c r="E3362"/>
      <c r="F3362"/>
      <c r="G3362"/>
      <c r="H3362"/>
      <c r="I3362"/>
      <c r="J3362"/>
      <c r="K3362"/>
    </row>
    <row r="3363" spans="1:11" ht="15" x14ac:dyDescent="0.25">
      <c r="A3363"/>
      <c r="B3363"/>
      <c r="C3363"/>
      <c r="D3363"/>
      <c r="E3363"/>
      <c r="F3363"/>
      <c r="G3363"/>
      <c r="H3363"/>
      <c r="I3363"/>
      <c r="J3363"/>
      <c r="K3363"/>
    </row>
    <row r="3364" spans="1:11" ht="15" x14ac:dyDescent="0.25">
      <c r="A3364"/>
      <c r="B3364"/>
      <c r="C3364"/>
      <c r="D3364"/>
      <c r="E3364"/>
      <c r="F3364"/>
      <c r="G3364"/>
      <c r="H3364"/>
      <c r="I3364"/>
      <c r="J3364"/>
      <c r="K3364"/>
    </row>
    <row r="3365" spans="1:11" ht="15" x14ac:dyDescent="0.25">
      <c r="A3365"/>
      <c r="B3365"/>
      <c r="C3365"/>
      <c r="D3365"/>
      <c r="E3365"/>
      <c r="F3365"/>
      <c r="G3365"/>
      <c r="H3365"/>
      <c r="I3365"/>
      <c r="J3365"/>
      <c r="K3365"/>
    </row>
    <row r="3366" spans="1:11" ht="15" x14ac:dyDescent="0.25">
      <c r="A3366"/>
      <c r="B3366"/>
      <c r="C3366"/>
      <c r="D3366"/>
      <c r="E3366"/>
      <c r="F3366"/>
      <c r="G3366"/>
      <c r="H3366"/>
      <c r="I3366"/>
      <c r="J3366"/>
      <c r="K3366"/>
    </row>
    <row r="3367" spans="1:11" ht="15" x14ac:dyDescent="0.25">
      <c r="A3367"/>
      <c r="B3367"/>
      <c r="C3367"/>
      <c r="D3367"/>
      <c r="E3367"/>
      <c r="F3367"/>
      <c r="G3367"/>
      <c r="H3367"/>
      <c r="I3367"/>
      <c r="J3367"/>
      <c r="K3367"/>
    </row>
    <row r="3368" spans="1:11" ht="15" x14ac:dyDescent="0.25">
      <c r="A3368"/>
      <c r="B3368"/>
      <c r="C3368"/>
      <c r="D3368"/>
      <c r="E3368"/>
      <c r="F3368"/>
      <c r="G3368"/>
      <c r="H3368"/>
      <c r="I3368"/>
      <c r="J3368"/>
      <c r="K3368"/>
    </row>
    <row r="3369" spans="1:11" ht="15" x14ac:dyDescent="0.25">
      <c r="A3369"/>
      <c r="B3369"/>
      <c r="C3369"/>
      <c r="D3369"/>
      <c r="E3369"/>
      <c r="F3369"/>
      <c r="G3369"/>
      <c r="H3369"/>
      <c r="I3369"/>
      <c r="J3369"/>
      <c r="K3369"/>
    </row>
    <row r="3370" spans="1:11" ht="15" x14ac:dyDescent="0.25">
      <c r="A3370"/>
      <c r="B3370"/>
      <c r="C3370"/>
      <c r="D3370"/>
      <c r="E3370"/>
      <c r="F3370"/>
      <c r="G3370"/>
      <c r="H3370"/>
      <c r="I3370"/>
      <c r="J3370"/>
      <c r="K3370"/>
    </row>
    <row r="3371" spans="1:11" ht="15" x14ac:dyDescent="0.25">
      <c r="A3371"/>
      <c r="B3371"/>
      <c r="C3371"/>
      <c r="D3371"/>
      <c r="E3371"/>
      <c r="F3371"/>
      <c r="G3371"/>
      <c r="H3371"/>
      <c r="I3371"/>
      <c r="J3371"/>
      <c r="K3371"/>
    </row>
    <row r="3372" spans="1:11" ht="15" x14ac:dyDescent="0.25">
      <c r="A3372"/>
      <c r="B3372"/>
      <c r="C3372"/>
      <c r="D3372"/>
      <c r="E3372"/>
      <c r="F3372"/>
      <c r="G3372"/>
      <c r="H3372"/>
      <c r="I3372"/>
      <c r="J3372"/>
      <c r="K3372"/>
    </row>
    <row r="3373" spans="1:11" ht="15" x14ac:dyDescent="0.25">
      <c r="A3373"/>
      <c r="B3373"/>
      <c r="C3373"/>
      <c r="D3373"/>
      <c r="E3373"/>
      <c r="F3373"/>
      <c r="G3373"/>
      <c r="H3373"/>
      <c r="I3373"/>
      <c r="J3373"/>
      <c r="K3373"/>
    </row>
    <row r="3374" spans="1:11" ht="15" x14ac:dyDescent="0.25">
      <c r="A3374"/>
      <c r="B3374"/>
      <c r="C3374"/>
      <c r="D3374"/>
      <c r="E3374"/>
      <c r="F3374"/>
      <c r="G3374"/>
      <c r="H3374"/>
      <c r="I3374"/>
      <c r="J3374"/>
      <c r="K3374"/>
    </row>
    <row r="3375" spans="1:11" ht="15" x14ac:dyDescent="0.25">
      <c r="A3375"/>
      <c r="B3375"/>
      <c r="C3375"/>
      <c r="D3375"/>
      <c r="E3375"/>
      <c r="F3375"/>
      <c r="G3375"/>
      <c r="H3375"/>
      <c r="I3375"/>
      <c r="J3375"/>
      <c r="K3375"/>
    </row>
    <row r="3376" spans="1:11" ht="15" x14ac:dyDescent="0.25">
      <c r="A3376"/>
      <c r="B3376"/>
      <c r="C3376"/>
      <c r="D3376"/>
      <c r="E3376"/>
      <c r="F3376"/>
      <c r="G3376"/>
      <c r="H3376"/>
      <c r="I3376"/>
      <c r="J3376"/>
      <c r="K3376"/>
    </row>
    <row r="3377" spans="1:11" ht="15" x14ac:dyDescent="0.25">
      <c r="A3377"/>
      <c r="B3377"/>
      <c r="C3377"/>
      <c r="D3377"/>
      <c r="E3377"/>
      <c r="F3377"/>
      <c r="G3377"/>
      <c r="H3377"/>
      <c r="I3377"/>
      <c r="J3377"/>
      <c r="K3377"/>
    </row>
    <row r="3378" spans="1:11" ht="15" x14ac:dyDescent="0.25">
      <c r="A3378"/>
      <c r="B3378"/>
      <c r="C3378"/>
      <c r="D3378"/>
      <c r="E3378"/>
      <c r="F3378"/>
      <c r="G3378"/>
      <c r="H3378"/>
      <c r="I3378"/>
      <c r="J3378"/>
      <c r="K3378"/>
    </row>
    <row r="3379" spans="1:11" ht="15" x14ac:dyDescent="0.25">
      <c r="A3379"/>
      <c r="B3379"/>
      <c r="C3379"/>
      <c r="D3379"/>
      <c r="E3379"/>
      <c r="F3379"/>
      <c r="G3379"/>
      <c r="H3379"/>
      <c r="I3379"/>
      <c r="J3379"/>
      <c r="K3379"/>
    </row>
    <row r="3380" spans="1:11" ht="15" x14ac:dyDescent="0.25">
      <c r="A3380"/>
      <c r="B3380"/>
      <c r="C3380"/>
      <c r="D3380"/>
      <c r="E3380"/>
      <c r="F3380"/>
      <c r="G3380"/>
      <c r="H3380"/>
      <c r="I3380"/>
      <c r="J3380"/>
      <c r="K3380"/>
    </row>
    <row r="3381" spans="1:11" ht="15" x14ac:dyDescent="0.25">
      <c r="A3381"/>
      <c r="B3381"/>
      <c r="C3381"/>
      <c r="D3381"/>
      <c r="E3381"/>
      <c r="F3381"/>
      <c r="G3381"/>
      <c r="H3381"/>
      <c r="I3381"/>
      <c r="J3381"/>
      <c r="K3381"/>
    </row>
    <row r="3382" spans="1:11" ht="15" x14ac:dyDescent="0.25">
      <c r="A3382"/>
      <c r="B3382"/>
      <c r="C3382"/>
      <c r="D3382"/>
      <c r="E3382"/>
      <c r="F3382"/>
      <c r="G3382"/>
      <c r="H3382"/>
      <c r="I3382"/>
      <c r="J3382"/>
      <c r="K3382"/>
    </row>
    <row r="3383" spans="1:11" ht="15" x14ac:dyDescent="0.25">
      <c r="A3383"/>
      <c r="B3383"/>
      <c r="C3383"/>
      <c r="D3383"/>
      <c r="E3383"/>
      <c r="F3383"/>
      <c r="G3383"/>
      <c r="H3383"/>
      <c r="I3383"/>
      <c r="J3383"/>
      <c r="K3383"/>
    </row>
    <row r="3384" spans="1:11" ht="15" x14ac:dyDescent="0.25">
      <c r="A3384"/>
      <c r="B3384"/>
      <c r="C3384"/>
      <c r="D3384"/>
      <c r="E3384"/>
      <c r="F3384"/>
      <c r="G3384"/>
      <c r="H3384"/>
      <c r="I3384"/>
      <c r="J3384"/>
      <c r="K3384"/>
    </row>
    <row r="3385" spans="1:11" ht="15" x14ac:dyDescent="0.25">
      <c r="A3385"/>
      <c r="B3385"/>
      <c r="C3385"/>
      <c r="D3385"/>
      <c r="E3385"/>
      <c r="F3385"/>
      <c r="G3385"/>
      <c r="H3385"/>
      <c r="I3385"/>
      <c r="J3385"/>
      <c r="K3385"/>
    </row>
    <row r="3386" spans="1:11" ht="15" x14ac:dyDescent="0.25">
      <c r="A3386"/>
      <c r="B3386"/>
      <c r="C3386"/>
      <c r="D3386"/>
      <c r="E3386"/>
      <c r="F3386"/>
      <c r="G3386"/>
      <c r="H3386"/>
      <c r="I3386"/>
      <c r="J3386"/>
      <c r="K3386"/>
    </row>
    <row r="3387" spans="1:11" ht="15" x14ac:dyDescent="0.25">
      <c r="A3387"/>
      <c r="B3387"/>
      <c r="C3387"/>
      <c r="D3387"/>
      <c r="E3387"/>
      <c r="F3387"/>
      <c r="G3387"/>
      <c r="H3387"/>
      <c r="I3387"/>
      <c r="J3387"/>
      <c r="K3387"/>
    </row>
    <row r="3388" spans="1:11" ht="15" x14ac:dyDescent="0.25">
      <c r="A3388"/>
      <c r="B3388"/>
      <c r="C3388"/>
      <c r="D3388"/>
      <c r="E3388"/>
      <c r="F3388"/>
      <c r="G3388"/>
      <c r="H3388"/>
      <c r="I3388"/>
      <c r="J3388"/>
      <c r="K3388"/>
    </row>
    <row r="3389" spans="1:11" ht="15" x14ac:dyDescent="0.25">
      <c r="A3389"/>
      <c r="B3389"/>
      <c r="C3389"/>
      <c r="D3389"/>
      <c r="E3389"/>
      <c r="F3389"/>
      <c r="G3389"/>
      <c r="H3389"/>
      <c r="I3389"/>
      <c r="J3389"/>
      <c r="K3389"/>
    </row>
    <row r="3390" spans="1:11" ht="15" x14ac:dyDescent="0.25">
      <c r="A3390"/>
      <c r="B3390"/>
      <c r="C3390"/>
      <c r="D3390"/>
      <c r="E3390"/>
      <c r="F3390"/>
      <c r="G3390"/>
      <c r="H3390"/>
      <c r="I3390"/>
      <c r="J3390"/>
      <c r="K3390"/>
    </row>
    <row r="3391" spans="1:11" ht="15" x14ac:dyDescent="0.25">
      <c r="A3391"/>
      <c r="B3391"/>
      <c r="C3391"/>
      <c r="D3391"/>
      <c r="E3391"/>
      <c r="F3391"/>
      <c r="G3391"/>
      <c r="H3391"/>
      <c r="I3391"/>
      <c r="J3391"/>
      <c r="K3391"/>
    </row>
    <row r="3392" spans="1:11" ht="15" x14ac:dyDescent="0.25">
      <c r="A3392"/>
      <c r="B3392"/>
      <c r="C3392"/>
      <c r="D3392"/>
      <c r="E3392"/>
      <c r="F3392"/>
      <c r="G3392"/>
      <c r="H3392"/>
      <c r="I3392"/>
      <c r="J3392"/>
      <c r="K3392"/>
    </row>
    <row r="3393" spans="1:11" ht="15" x14ac:dyDescent="0.25">
      <c r="A3393"/>
      <c r="B3393"/>
      <c r="C3393"/>
      <c r="D3393"/>
      <c r="E3393"/>
      <c r="F3393"/>
      <c r="G3393"/>
      <c r="H3393"/>
      <c r="I3393"/>
      <c r="J3393"/>
      <c r="K3393"/>
    </row>
    <row r="3394" spans="1:11" ht="15" x14ac:dyDescent="0.25">
      <c r="A3394"/>
      <c r="B3394"/>
      <c r="C3394"/>
      <c r="D3394"/>
      <c r="E3394"/>
      <c r="F3394"/>
      <c r="G3394"/>
      <c r="H3394"/>
      <c r="I3394"/>
      <c r="J3394"/>
      <c r="K3394"/>
    </row>
    <row r="3395" spans="1:11" ht="15" x14ac:dyDescent="0.25">
      <c r="A3395"/>
      <c r="B3395"/>
      <c r="C3395"/>
      <c r="D3395"/>
      <c r="E3395"/>
      <c r="F3395"/>
      <c r="G3395"/>
      <c r="H3395"/>
      <c r="I3395"/>
      <c r="J3395"/>
      <c r="K3395"/>
    </row>
    <row r="3396" spans="1:11" ht="15" x14ac:dyDescent="0.25">
      <c r="A3396"/>
      <c r="B3396"/>
      <c r="C3396"/>
      <c r="D3396"/>
      <c r="E3396"/>
      <c r="F3396"/>
      <c r="G3396"/>
      <c r="H3396"/>
      <c r="I3396"/>
      <c r="J3396"/>
      <c r="K3396"/>
    </row>
    <row r="3397" spans="1:11" ht="15" x14ac:dyDescent="0.25">
      <c r="A3397"/>
      <c r="B3397"/>
      <c r="C3397"/>
      <c r="D3397"/>
      <c r="E3397"/>
      <c r="F3397"/>
      <c r="G3397"/>
      <c r="H3397"/>
      <c r="I3397"/>
      <c r="J3397"/>
      <c r="K3397"/>
    </row>
    <row r="3398" spans="1:11" ht="15" x14ac:dyDescent="0.25">
      <c r="A3398"/>
      <c r="B3398"/>
      <c r="C3398"/>
      <c r="D3398"/>
      <c r="E3398"/>
      <c r="F3398"/>
      <c r="G3398"/>
      <c r="H3398"/>
      <c r="I3398"/>
      <c r="J3398"/>
      <c r="K3398"/>
    </row>
    <row r="3399" spans="1:11" ht="15" x14ac:dyDescent="0.25">
      <c r="A3399"/>
      <c r="B3399"/>
      <c r="C3399"/>
      <c r="D3399"/>
      <c r="E3399"/>
      <c r="F3399"/>
      <c r="G3399"/>
      <c r="H3399"/>
      <c r="I3399"/>
      <c r="J3399"/>
      <c r="K3399"/>
    </row>
    <row r="3400" spans="1:11" ht="15" x14ac:dyDescent="0.25">
      <c r="A3400"/>
      <c r="B3400"/>
      <c r="C3400"/>
      <c r="D3400"/>
      <c r="E3400"/>
      <c r="F3400"/>
      <c r="G3400"/>
      <c r="H3400"/>
      <c r="I3400"/>
      <c r="J3400"/>
      <c r="K3400"/>
    </row>
    <row r="3401" spans="1:11" ht="15" x14ac:dyDescent="0.25">
      <c r="A3401"/>
      <c r="B3401"/>
      <c r="C3401"/>
      <c r="D3401"/>
      <c r="E3401"/>
      <c r="F3401"/>
      <c r="G3401"/>
      <c r="H3401"/>
      <c r="I3401"/>
      <c r="J3401"/>
      <c r="K3401"/>
    </row>
    <row r="3402" spans="1:11" ht="15" x14ac:dyDescent="0.25">
      <c r="A3402"/>
      <c r="B3402"/>
      <c r="C3402"/>
      <c r="D3402"/>
      <c r="E3402"/>
      <c r="F3402"/>
      <c r="G3402"/>
      <c r="H3402"/>
      <c r="I3402"/>
      <c r="J3402"/>
      <c r="K3402"/>
    </row>
    <row r="3403" spans="1:11" ht="15" x14ac:dyDescent="0.25">
      <c r="A3403"/>
      <c r="B3403"/>
      <c r="C3403"/>
      <c r="D3403"/>
      <c r="E3403"/>
      <c r="F3403"/>
      <c r="G3403"/>
      <c r="H3403"/>
      <c r="I3403"/>
      <c r="J3403"/>
      <c r="K3403"/>
    </row>
    <row r="3404" spans="1:11" ht="15" x14ac:dyDescent="0.25">
      <c r="A3404"/>
      <c r="B3404"/>
      <c r="C3404"/>
      <c r="D3404"/>
      <c r="E3404"/>
      <c r="F3404"/>
      <c r="G3404"/>
      <c r="H3404"/>
      <c r="I3404"/>
      <c r="J3404"/>
      <c r="K3404"/>
    </row>
    <row r="3405" spans="1:11" ht="15" x14ac:dyDescent="0.25">
      <c r="A3405"/>
      <c r="B3405"/>
      <c r="C3405"/>
      <c r="D3405"/>
      <c r="E3405"/>
      <c r="F3405"/>
      <c r="G3405"/>
      <c r="H3405"/>
      <c r="I3405"/>
      <c r="J3405"/>
      <c r="K3405"/>
    </row>
    <row r="3406" spans="1:11" ht="15" x14ac:dyDescent="0.25">
      <c r="A3406"/>
      <c r="B3406"/>
      <c r="C3406"/>
      <c r="D3406"/>
      <c r="E3406"/>
      <c r="F3406"/>
      <c r="G3406"/>
      <c r="H3406"/>
      <c r="I3406"/>
      <c r="J3406"/>
      <c r="K3406"/>
    </row>
    <row r="3407" spans="1:11" ht="15" x14ac:dyDescent="0.25">
      <c r="A3407"/>
      <c r="B3407"/>
      <c r="C3407"/>
      <c r="D3407"/>
      <c r="E3407"/>
      <c r="F3407"/>
      <c r="G3407"/>
      <c r="H3407"/>
      <c r="I3407"/>
      <c r="J3407"/>
      <c r="K3407"/>
    </row>
    <row r="3408" spans="1:11" ht="15" x14ac:dyDescent="0.25">
      <c r="A3408"/>
      <c r="B3408"/>
      <c r="C3408"/>
      <c r="D3408"/>
      <c r="E3408"/>
      <c r="F3408"/>
      <c r="G3408"/>
      <c r="H3408"/>
      <c r="I3408"/>
      <c r="J3408"/>
      <c r="K3408"/>
    </row>
    <row r="3409" spans="1:11" ht="15" x14ac:dyDescent="0.25">
      <c r="A3409"/>
      <c r="B3409"/>
      <c r="C3409"/>
      <c r="D3409"/>
      <c r="E3409"/>
      <c r="F3409"/>
      <c r="G3409"/>
      <c r="H3409"/>
      <c r="I3409"/>
      <c r="J3409"/>
      <c r="K3409"/>
    </row>
    <row r="3410" spans="1:11" ht="15" x14ac:dyDescent="0.25">
      <c r="A3410"/>
      <c r="B3410"/>
      <c r="C3410"/>
      <c r="D3410"/>
      <c r="E3410"/>
      <c r="F3410"/>
      <c r="G3410"/>
      <c r="H3410"/>
      <c r="I3410"/>
      <c r="J3410"/>
      <c r="K3410"/>
    </row>
    <row r="3411" spans="1:11" ht="15" x14ac:dyDescent="0.25">
      <c r="A3411"/>
      <c r="B3411"/>
      <c r="C3411"/>
      <c r="D3411"/>
      <c r="E3411"/>
      <c r="F3411"/>
      <c r="G3411"/>
      <c r="H3411"/>
      <c r="I3411"/>
      <c r="J3411"/>
      <c r="K3411"/>
    </row>
    <row r="3412" spans="1:11" ht="15" x14ac:dyDescent="0.25">
      <c r="A3412"/>
      <c r="B3412"/>
      <c r="C3412"/>
      <c r="D3412"/>
      <c r="E3412"/>
      <c r="F3412"/>
      <c r="G3412"/>
      <c r="H3412"/>
      <c r="I3412"/>
      <c r="J3412"/>
      <c r="K3412"/>
    </row>
    <row r="3413" spans="1:11" ht="15" x14ac:dyDescent="0.25">
      <c r="A3413"/>
      <c r="B3413"/>
      <c r="C3413"/>
      <c r="D3413"/>
      <c r="E3413"/>
      <c r="F3413"/>
      <c r="G3413"/>
      <c r="H3413"/>
      <c r="I3413"/>
      <c r="J3413"/>
      <c r="K3413"/>
    </row>
    <row r="3414" spans="1:11" ht="15" x14ac:dyDescent="0.25">
      <c r="A3414"/>
      <c r="B3414"/>
      <c r="C3414"/>
      <c r="D3414"/>
      <c r="E3414"/>
      <c r="F3414"/>
      <c r="G3414"/>
      <c r="H3414"/>
      <c r="I3414"/>
      <c r="J3414"/>
      <c r="K3414"/>
    </row>
    <row r="3415" spans="1:11" ht="15" x14ac:dyDescent="0.25">
      <c r="A3415"/>
      <c r="B3415"/>
      <c r="C3415"/>
      <c r="D3415"/>
      <c r="E3415"/>
      <c r="F3415"/>
      <c r="G3415"/>
      <c r="H3415"/>
      <c r="I3415"/>
      <c r="J3415"/>
      <c r="K3415"/>
    </row>
    <row r="3416" spans="1:11" ht="15" x14ac:dyDescent="0.25">
      <c r="A3416"/>
      <c r="B3416"/>
      <c r="C3416"/>
      <c r="D3416"/>
      <c r="E3416"/>
      <c r="F3416"/>
      <c r="G3416"/>
      <c r="H3416"/>
      <c r="I3416"/>
      <c r="J3416"/>
      <c r="K3416"/>
    </row>
    <row r="3417" spans="1:11" ht="15" x14ac:dyDescent="0.25">
      <c r="A3417"/>
      <c r="B3417"/>
      <c r="C3417"/>
      <c r="D3417"/>
      <c r="E3417"/>
      <c r="F3417"/>
      <c r="G3417"/>
      <c r="H3417"/>
      <c r="I3417"/>
      <c r="J3417"/>
      <c r="K3417"/>
    </row>
    <row r="3418" spans="1:11" ht="15" x14ac:dyDescent="0.25">
      <c r="A3418"/>
      <c r="B3418"/>
      <c r="C3418"/>
      <c r="D3418"/>
      <c r="E3418"/>
      <c r="F3418"/>
      <c r="G3418"/>
      <c r="H3418"/>
      <c r="I3418"/>
      <c r="J3418"/>
      <c r="K3418"/>
    </row>
    <row r="3419" spans="1:11" ht="15" x14ac:dyDescent="0.25">
      <c r="A3419"/>
      <c r="B3419"/>
      <c r="C3419"/>
      <c r="D3419"/>
      <c r="E3419"/>
      <c r="F3419"/>
      <c r="G3419"/>
      <c r="H3419"/>
      <c r="I3419"/>
      <c r="J3419"/>
      <c r="K3419"/>
    </row>
    <row r="3420" spans="1:11" ht="15" x14ac:dyDescent="0.25">
      <c r="A3420"/>
      <c r="B3420"/>
      <c r="C3420"/>
      <c r="D3420"/>
      <c r="E3420"/>
      <c r="F3420"/>
      <c r="G3420"/>
      <c r="H3420"/>
      <c r="I3420"/>
      <c r="J3420"/>
      <c r="K3420"/>
    </row>
    <row r="3421" spans="1:11" ht="15" x14ac:dyDescent="0.25">
      <c r="A3421"/>
      <c r="B3421"/>
      <c r="C3421"/>
      <c r="D3421"/>
      <c r="E3421"/>
      <c r="F3421"/>
      <c r="G3421"/>
      <c r="H3421"/>
      <c r="I3421"/>
      <c r="J3421"/>
      <c r="K3421"/>
    </row>
    <row r="3422" spans="1:11" ht="15" x14ac:dyDescent="0.25">
      <c r="A3422"/>
      <c r="B3422"/>
      <c r="C3422"/>
      <c r="D3422"/>
      <c r="E3422"/>
      <c r="F3422"/>
      <c r="G3422"/>
      <c r="H3422"/>
      <c r="I3422"/>
      <c r="J3422"/>
      <c r="K3422"/>
    </row>
    <row r="3423" spans="1:11" ht="15" x14ac:dyDescent="0.25">
      <c r="A3423"/>
      <c r="B3423"/>
      <c r="C3423"/>
      <c r="D3423"/>
      <c r="E3423"/>
      <c r="F3423"/>
      <c r="G3423"/>
      <c r="H3423"/>
      <c r="I3423"/>
      <c r="J3423"/>
      <c r="K3423"/>
    </row>
    <row r="3424" spans="1:11" ht="15" x14ac:dyDescent="0.25">
      <c r="A3424"/>
      <c r="B3424"/>
      <c r="C3424"/>
      <c r="D3424"/>
      <c r="E3424"/>
      <c r="F3424"/>
      <c r="G3424"/>
      <c r="H3424"/>
      <c r="I3424"/>
      <c r="J3424"/>
      <c r="K3424"/>
    </row>
    <row r="3425" spans="1:11" ht="15" x14ac:dyDescent="0.25">
      <c r="A3425"/>
      <c r="B3425"/>
      <c r="C3425"/>
      <c r="D3425"/>
      <c r="E3425"/>
      <c r="F3425"/>
      <c r="G3425"/>
      <c r="H3425"/>
      <c r="I3425"/>
      <c r="J3425"/>
      <c r="K3425"/>
    </row>
    <row r="3426" spans="1:11" ht="15" x14ac:dyDescent="0.25">
      <c r="A3426"/>
      <c r="B3426"/>
      <c r="C3426"/>
      <c r="D3426"/>
      <c r="E3426"/>
      <c r="F3426"/>
      <c r="G3426"/>
      <c r="H3426"/>
      <c r="I3426"/>
      <c r="J3426"/>
      <c r="K3426"/>
    </row>
    <row r="3427" spans="1:11" ht="15" x14ac:dyDescent="0.25">
      <c r="A3427"/>
      <c r="B3427"/>
      <c r="C3427"/>
      <c r="D3427"/>
      <c r="E3427"/>
      <c r="F3427"/>
      <c r="G3427"/>
      <c r="H3427"/>
      <c r="I3427"/>
      <c r="J3427"/>
      <c r="K3427"/>
    </row>
    <row r="3428" spans="1:11" ht="15" x14ac:dyDescent="0.25">
      <c r="A3428"/>
      <c r="B3428"/>
      <c r="C3428"/>
      <c r="D3428"/>
      <c r="E3428"/>
      <c r="F3428"/>
      <c r="G3428"/>
      <c r="H3428"/>
      <c r="I3428"/>
      <c r="J3428"/>
      <c r="K3428"/>
    </row>
    <row r="3429" spans="1:11" ht="15" x14ac:dyDescent="0.25">
      <c r="A3429"/>
      <c r="B3429"/>
      <c r="C3429"/>
      <c r="D3429"/>
      <c r="E3429"/>
      <c r="F3429"/>
      <c r="G3429"/>
      <c r="H3429"/>
      <c r="I3429"/>
      <c r="J3429"/>
      <c r="K3429"/>
    </row>
    <row r="3430" spans="1:11" ht="15" x14ac:dyDescent="0.25">
      <c r="A3430"/>
      <c r="B3430"/>
      <c r="C3430"/>
      <c r="D3430"/>
      <c r="E3430"/>
      <c r="F3430"/>
      <c r="G3430"/>
      <c r="H3430"/>
      <c r="I3430"/>
      <c r="J3430"/>
      <c r="K3430"/>
    </row>
    <row r="3431" spans="1:11" ht="15" x14ac:dyDescent="0.25">
      <c r="A3431"/>
      <c r="B3431"/>
      <c r="C3431"/>
      <c r="D3431"/>
      <c r="E3431"/>
      <c r="F3431"/>
      <c r="G3431"/>
      <c r="H3431"/>
      <c r="I3431"/>
      <c r="J3431"/>
      <c r="K3431"/>
    </row>
    <row r="3432" spans="1:11" ht="15" x14ac:dyDescent="0.25">
      <c r="A3432"/>
      <c r="B3432"/>
      <c r="C3432"/>
      <c r="D3432"/>
      <c r="E3432"/>
      <c r="F3432"/>
      <c r="G3432"/>
      <c r="H3432"/>
      <c r="I3432"/>
      <c r="J3432"/>
      <c r="K3432"/>
    </row>
    <row r="3433" spans="1:11" ht="15" x14ac:dyDescent="0.25">
      <c r="A3433"/>
      <c r="B3433"/>
      <c r="C3433"/>
      <c r="D3433"/>
      <c r="E3433"/>
      <c r="F3433"/>
      <c r="G3433"/>
      <c r="H3433"/>
      <c r="I3433"/>
      <c r="J3433"/>
      <c r="K3433"/>
    </row>
    <row r="3434" spans="1:11" ht="15" x14ac:dyDescent="0.25">
      <c r="A3434"/>
      <c r="B3434"/>
      <c r="C3434"/>
      <c r="D3434"/>
      <c r="E3434"/>
      <c r="F3434"/>
      <c r="G3434"/>
      <c r="H3434"/>
      <c r="I3434"/>
      <c r="J3434"/>
      <c r="K3434"/>
    </row>
    <row r="3435" spans="1:11" ht="15" x14ac:dyDescent="0.25">
      <c r="A3435"/>
      <c r="B3435"/>
      <c r="C3435"/>
      <c r="D3435"/>
      <c r="E3435"/>
      <c r="F3435"/>
      <c r="G3435"/>
      <c r="H3435"/>
      <c r="I3435"/>
      <c r="J3435"/>
      <c r="K3435"/>
    </row>
    <row r="3436" spans="1:11" ht="15" x14ac:dyDescent="0.25">
      <c r="A3436"/>
      <c r="B3436"/>
      <c r="C3436"/>
      <c r="D3436"/>
      <c r="E3436"/>
      <c r="F3436"/>
      <c r="G3436"/>
      <c r="H3436"/>
      <c r="I3436"/>
      <c r="J3436"/>
      <c r="K3436"/>
    </row>
    <row r="3437" spans="1:11" ht="15" x14ac:dyDescent="0.25">
      <c r="A3437"/>
      <c r="B3437"/>
      <c r="C3437"/>
      <c r="D3437"/>
      <c r="E3437"/>
      <c r="F3437"/>
      <c r="G3437"/>
      <c r="H3437"/>
      <c r="I3437"/>
      <c r="J3437"/>
      <c r="K3437"/>
    </row>
    <row r="3438" spans="1:11" ht="15" x14ac:dyDescent="0.25">
      <c r="A3438"/>
      <c r="B3438"/>
      <c r="C3438"/>
      <c r="D3438"/>
      <c r="E3438"/>
      <c r="F3438"/>
      <c r="G3438"/>
      <c r="H3438"/>
      <c r="I3438"/>
      <c r="J3438"/>
      <c r="K3438"/>
    </row>
    <row r="3439" spans="1:11" ht="15" x14ac:dyDescent="0.25">
      <c r="A3439"/>
      <c r="B3439"/>
      <c r="C3439"/>
      <c r="D3439"/>
      <c r="E3439"/>
      <c r="F3439"/>
      <c r="G3439"/>
      <c r="H3439"/>
      <c r="I3439"/>
      <c r="J3439"/>
      <c r="K3439"/>
    </row>
    <row r="3440" spans="1:11" ht="15" x14ac:dyDescent="0.25">
      <c r="A3440"/>
      <c r="B3440"/>
      <c r="C3440"/>
      <c r="D3440"/>
      <c r="E3440"/>
      <c r="F3440"/>
      <c r="G3440"/>
      <c r="H3440"/>
      <c r="I3440"/>
      <c r="J3440"/>
      <c r="K3440"/>
    </row>
    <row r="3441" spans="1:11" ht="15" x14ac:dyDescent="0.25">
      <c r="A3441"/>
      <c r="B3441"/>
      <c r="C3441"/>
      <c r="D3441"/>
      <c r="E3441"/>
      <c r="F3441"/>
      <c r="G3441"/>
      <c r="H3441"/>
      <c r="I3441"/>
      <c r="J3441"/>
      <c r="K3441"/>
    </row>
    <row r="3442" spans="1:11" ht="15" x14ac:dyDescent="0.25">
      <c r="A3442"/>
      <c r="B3442"/>
      <c r="C3442"/>
      <c r="D3442"/>
      <c r="E3442"/>
      <c r="F3442"/>
      <c r="G3442"/>
      <c r="H3442"/>
      <c r="I3442"/>
      <c r="J3442"/>
      <c r="K3442"/>
    </row>
    <row r="3443" spans="1:11" ht="15" x14ac:dyDescent="0.25">
      <c r="A3443"/>
      <c r="B3443"/>
      <c r="C3443"/>
      <c r="D3443"/>
      <c r="E3443"/>
      <c r="F3443"/>
      <c r="G3443"/>
      <c r="H3443"/>
      <c r="I3443"/>
      <c r="J3443"/>
      <c r="K3443"/>
    </row>
    <row r="3444" spans="1:11" ht="15" x14ac:dyDescent="0.25">
      <c r="A3444"/>
      <c r="B3444"/>
      <c r="C3444"/>
      <c r="D3444"/>
      <c r="E3444"/>
      <c r="F3444"/>
      <c r="G3444"/>
      <c r="H3444"/>
      <c r="I3444"/>
      <c r="J3444"/>
      <c r="K3444"/>
    </row>
    <row r="3445" spans="1:11" ht="15" x14ac:dyDescent="0.25">
      <c r="A3445"/>
      <c r="B3445"/>
      <c r="C3445"/>
      <c r="D3445"/>
      <c r="E3445"/>
      <c r="F3445"/>
      <c r="G3445"/>
      <c r="H3445"/>
      <c r="I3445"/>
      <c r="J3445"/>
      <c r="K3445"/>
    </row>
    <row r="3446" spans="1:11" ht="15" x14ac:dyDescent="0.25">
      <c r="A3446"/>
      <c r="B3446"/>
      <c r="C3446"/>
      <c r="D3446"/>
      <c r="E3446"/>
      <c r="F3446"/>
      <c r="G3446"/>
      <c r="H3446"/>
      <c r="I3446"/>
      <c r="J3446"/>
      <c r="K3446"/>
    </row>
    <row r="3447" spans="1:11" ht="15" x14ac:dyDescent="0.25">
      <c r="A3447"/>
      <c r="B3447"/>
      <c r="C3447"/>
      <c r="D3447"/>
      <c r="E3447"/>
      <c r="F3447"/>
      <c r="G3447"/>
      <c r="H3447"/>
      <c r="I3447"/>
      <c r="J3447"/>
      <c r="K3447"/>
    </row>
    <row r="3448" spans="1:11" ht="15" x14ac:dyDescent="0.25">
      <c r="A3448"/>
      <c r="B3448"/>
      <c r="C3448"/>
      <c r="D3448"/>
      <c r="E3448"/>
      <c r="F3448"/>
      <c r="G3448"/>
      <c r="H3448"/>
      <c r="I3448"/>
      <c r="J3448"/>
      <c r="K3448"/>
    </row>
    <row r="3449" spans="1:11" ht="15" x14ac:dyDescent="0.25">
      <c r="A3449"/>
      <c r="B3449"/>
      <c r="C3449"/>
      <c r="D3449"/>
      <c r="E3449"/>
      <c r="F3449"/>
      <c r="G3449"/>
      <c r="H3449"/>
      <c r="I3449"/>
      <c r="J3449"/>
      <c r="K3449"/>
    </row>
    <row r="3450" spans="1:11" ht="15" x14ac:dyDescent="0.25">
      <c r="A3450"/>
      <c r="B3450"/>
      <c r="C3450"/>
      <c r="D3450"/>
      <c r="E3450"/>
      <c r="F3450"/>
      <c r="G3450"/>
      <c r="H3450"/>
      <c r="I3450"/>
      <c r="J3450"/>
      <c r="K3450"/>
    </row>
    <row r="3451" spans="1:11" ht="15" x14ac:dyDescent="0.25">
      <c r="A3451"/>
      <c r="B3451"/>
      <c r="C3451"/>
      <c r="D3451"/>
      <c r="E3451"/>
      <c r="F3451"/>
      <c r="G3451"/>
      <c r="H3451"/>
      <c r="I3451"/>
      <c r="J3451"/>
      <c r="K3451"/>
    </row>
    <row r="3452" spans="1:11" ht="15" x14ac:dyDescent="0.25">
      <c r="A3452"/>
      <c r="B3452"/>
      <c r="C3452"/>
      <c r="D3452"/>
      <c r="E3452"/>
      <c r="F3452"/>
      <c r="G3452"/>
      <c r="H3452"/>
      <c r="I3452"/>
      <c r="J3452"/>
      <c r="K3452"/>
    </row>
    <row r="3453" spans="1:11" ht="15" x14ac:dyDescent="0.25">
      <c r="A3453"/>
      <c r="B3453"/>
      <c r="C3453"/>
      <c r="D3453"/>
      <c r="E3453"/>
      <c r="F3453"/>
      <c r="G3453"/>
      <c r="H3453"/>
      <c r="I3453"/>
      <c r="J3453"/>
      <c r="K3453"/>
    </row>
    <row r="3454" spans="1:11" ht="15" x14ac:dyDescent="0.25">
      <c r="A3454"/>
      <c r="B3454"/>
      <c r="C3454"/>
      <c r="D3454"/>
      <c r="E3454"/>
      <c r="F3454"/>
      <c r="G3454"/>
      <c r="H3454"/>
      <c r="I3454"/>
      <c r="J3454"/>
      <c r="K3454"/>
    </row>
    <row r="3455" spans="1:11" ht="15" x14ac:dyDescent="0.25">
      <c r="A3455"/>
      <c r="B3455"/>
      <c r="C3455"/>
      <c r="D3455"/>
      <c r="E3455"/>
      <c r="F3455"/>
      <c r="G3455"/>
      <c r="H3455"/>
      <c r="I3455"/>
      <c r="J3455"/>
      <c r="K3455"/>
    </row>
    <row r="3456" spans="1:11" ht="15" x14ac:dyDescent="0.25">
      <c r="A3456"/>
      <c r="B3456"/>
      <c r="C3456"/>
      <c r="D3456"/>
      <c r="E3456"/>
      <c r="F3456"/>
      <c r="G3456"/>
      <c r="H3456"/>
      <c r="I3456"/>
      <c r="J3456"/>
      <c r="K3456"/>
    </row>
    <row r="3457" spans="1:11" ht="15" x14ac:dyDescent="0.25">
      <c r="A3457"/>
      <c r="B3457"/>
      <c r="C3457"/>
      <c r="D3457"/>
      <c r="E3457"/>
      <c r="F3457"/>
      <c r="G3457"/>
      <c r="H3457"/>
      <c r="I3457"/>
      <c r="J3457"/>
      <c r="K3457"/>
    </row>
    <row r="3458" spans="1:11" ht="15" x14ac:dyDescent="0.25">
      <c r="A3458"/>
      <c r="B3458"/>
      <c r="C3458"/>
      <c r="D3458"/>
      <c r="E3458"/>
      <c r="F3458"/>
      <c r="G3458"/>
      <c r="H3458"/>
      <c r="I3458"/>
      <c r="J3458"/>
      <c r="K3458"/>
    </row>
    <row r="3459" spans="1:11" ht="15" x14ac:dyDescent="0.25">
      <c r="A3459"/>
      <c r="B3459"/>
      <c r="C3459"/>
      <c r="D3459"/>
      <c r="E3459"/>
      <c r="F3459"/>
      <c r="G3459"/>
      <c r="H3459"/>
      <c r="I3459"/>
      <c r="J3459"/>
      <c r="K3459"/>
    </row>
    <row r="3460" spans="1:11" ht="15" x14ac:dyDescent="0.25">
      <c r="A3460"/>
      <c r="B3460"/>
      <c r="C3460"/>
      <c r="D3460"/>
      <c r="E3460"/>
      <c r="F3460"/>
      <c r="G3460"/>
      <c r="H3460"/>
      <c r="I3460"/>
      <c r="J3460"/>
      <c r="K3460"/>
    </row>
    <row r="3461" spans="1:11" ht="15" x14ac:dyDescent="0.25">
      <c r="A3461"/>
      <c r="B3461"/>
      <c r="C3461"/>
      <c r="D3461"/>
      <c r="E3461"/>
      <c r="F3461"/>
      <c r="G3461"/>
      <c r="H3461"/>
      <c r="I3461"/>
      <c r="J3461"/>
      <c r="K3461"/>
    </row>
    <row r="3462" spans="1:11" ht="15" x14ac:dyDescent="0.25">
      <c r="A3462"/>
      <c r="B3462"/>
      <c r="C3462"/>
      <c r="D3462"/>
      <c r="E3462"/>
      <c r="F3462"/>
      <c r="G3462"/>
      <c r="H3462"/>
      <c r="I3462"/>
      <c r="J3462"/>
      <c r="K3462"/>
    </row>
    <row r="3463" spans="1:11" ht="15" x14ac:dyDescent="0.25">
      <c r="A3463"/>
      <c r="B3463"/>
      <c r="C3463"/>
      <c r="D3463"/>
      <c r="E3463"/>
      <c r="F3463"/>
      <c r="G3463"/>
      <c r="H3463"/>
      <c r="I3463"/>
      <c r="J3463"/>
      <c r="K3463"/>
    </row>
    <row r="3464" spans="1:11" ht="15" x14ac:dyDescent="0.25">
      <c r="A3464"/>
      <c r="B3464"/>
      <c r="C3464"/>
      <c r="D3464"/>
      <c r="E3464"/>
      <c r="F3464"/>
      <c r="G3464"/>
      <c r="H3464"/>
      <c r="I3464"/>
      <c r="J3464"/>
      <c r="K3464"/>
    </row>
    <row r="3465" spans="1:11" ht="15" x14ac:dyDescent="0.25">
      <c r="A3465"/>
      <c r="B3465"/>
      <c r="C3465"/>
      <c r="D3465"/>
      <c r="E3465"/>
      <c r="F3465"/>
      <c r="G3465"/>
      <c r="H3465"/>
      <c r="I3465"/>
      <c r="J3465"/>
      <c r="K3465"/>
    </row>
    <row r="3466" spans="1:11" ht="15" x14ac:dyDescent="0.25">
      <c r="A3466"/>
      <c r="B3466"/>
      <c r="C3466"/>
      <c r="D3466"/>
      <c r="E3466"/>
      <c r="F3466"/>
      <c r="G3466"/>
      <c r="H3466"/>
      <c r="I3466"/>
      <c r="J3466"/>
      <c r="K3466"/>
    </row>
    <row r="3467" spans="1:11" ht="15" x14ac:dyDescent="0.25">
      <c r="A3467"/>
      <c r="B3467"/>
      <c r="C3467"/>
      <c r="D3467"/>
      <c r="E3467"/>
      <c r="F3467"/>
      <c r="G3467"/>
      <c r="H3467"/>
      <c r="I3467"/>
      <c r="J3467"/>
      <c r="K3467"/>
    </row>
    <row r="3468" spans="1:11" ht="15" x14ac:dyDescent="0.25">
      <c r="A3468"/>
      <c r="B3468"/>
      <c r="C3468"/>
      <c r="D3468"/>
      <c r="E3468"/>
      <c r="F3468"/>
      <c r="G3468"/>
      <c r="H3468"/>
      <c r="I3468"/>
      <c r="J3468"/>
      <c r="K3468"/>
    </row>
    <row r="3469" spans="1:11" ht="15" x14ac:dyDescent="0.25">
      <c r="A3469"/>
      <c r="B3469"/>
      <c r="C3469"/>
      <c r="D3469"/>
      <c r="E3469"/>
      <c r="F3469"/>
      <c r="G3469"/>
      <c r="H3469"/>
      <c r="I3469"/>
      <c r="J3469"/>
      <c r="K3469"/>
    </row>
    <row r="3470" spans="1:11" ht="15" x14ac:dyDescent="0.25">
      <c r="A3470"/>
      <c r="B3470"/>
      <c r="C3470"/>
      <c r="D3470"/>
      <c r="E3470"/>
      <c r="F3470"/>
      <c r="G3470"/>
      <c r="H3470"/>
      <c r="I3470"/>
      <c r="J3470"/>
      <c r="K3470"/>
    </row>
    <row r="3471" spans="1:11" ht="15" x14ac:dyDescent="0.25">
      <c r="A3471"/>
      <c r="B3471"/>
      <c r="C3471"/>
      <c r="D3471"/>
      <c r="E3471"/>
      <c r="F3471"/>
      <c r="G3471"/>
      <c r="H3471"/>
      <c r="I3471"/>
      <c r="J3471"/>
      <c r="K3471"/>
    </row>
    <row r="3472" spans="1:11" ht="15" x14ac:dyDescent="0.25">
      <c r="A3472"/>
      <c r="B3472"/>
      <c r="C3472"/>
      <c r="D3472"/>
      <c r="E3472"/>
      <c r="F3472"/>
      <c r="G3472"/>
      <c r="H3472"/>
      <c r="I3472"/>
      <c r="J3472"/>
      <c r="K3472"/>
    </row>
    <row r="3473" spans="1:11" ht="15" x14ac:dyDescent="0.25">
      <c r="A3473"/>
      <c r="B3473"/>
      <c r="C3473"/>
      <c r="D3473"/>
      <c r="E3473"/>
      <c r="F3473"/>
      <c r="G3473"/>
      <c r="H3473"/>
      <c r="I3473"/>
      <c r="J3473"/>
      <c r="K3473"/>
    </row>
    <row r="3474" spans="1:11" ht="15" x14ac:dyDescent="0.25">
      <c r="A3474"/>
      <c r="B3474"/>
      <c r="C3474"/>
      <c r="D3474"/>
      <c r="E3474"/>
      <c r="F3474"/>
      <c r="G3474"/>
      <c r="H3474"/>
      <c r="I3474"/>
      <c r="J3474"/>
      <c r="K3474"/>
    </row>
    <row r="3475" spans="1:11" ht="15" x14ac:dyDescent="0.25">
      <c r="A3475"/>
      <c r="B3475"/>
      <c r="C3475"/>
      <c r="D3475"/>
      <c r="E3475"/>
      <c r="F3475"/>
      <c r="G3475"/>
      <c r="H3475"/>
      <c r="I3475"/>
      <c r="J3475"/>
      <c r="K3475"/>
    </row>
    <row r="3476" spans="1:11" ht="15" x14ac:dyDescent="0.25">
      <c r="A3476"/>
      <c r="B3476"/>
      <c r="C3476"/>
      <c r="D3476"/>
      <c r="E3476"/>
      <c r="F3476"/>
      <c r="G3476"/>
      <c r="H3476"/>
      <c r="I3476"/>
      <c r="J3476"/>
      <c r="K3476"/>
    </row>
    <row r="3477" spans="1:11" ht="15" x14ac:dyDescent="0.25">
      <c r="A3477"/>
      <c r="B3477"/>
      <c r="C3477"/>
      <c r="D3477"/>
      <c r="E3477"/>
      <c r="F3477"/>
      <c r="G3477"/>
      <c r="H3477"/>
      <c r="I3477"/>
      <c r="J3477"/>
      <c r="K3477"/>
    </row>
    <row r="3478" spans="1:11" ht="15" x14ac:dyDescent="0.25">
      <c r="A3478"/>
      <c r="B3478"/>
      <c r="C3478"/>
      <c r="D3478"/>
      <c r="E3478"/>
      <c r="F3478"/>
      <c r="G3478"/>
      <c r="H3478"/>
      <c r="I3478"/>
      <c r="J3478"/>
      <c r="K3478"/>
    </row>
    <row r="3479" spans="1:11" ht="15" x14ac:dyDescent="0.25">
      <c r="A3479"/>
      <c r="B3479"/>
      <c r="C3479"/>
      <c r="D3479"/>
      <c r="E3479"/>
      <c r="F3479"/>
      <c r="G3479"/>
      <c r="H3479"/>
      <c r="I3479"/>
      <c r="J3479"/>
      <c r="K3479"/>
    </row>
    <row r="3480" spans="1:11" ht="15" x14ac:dyDescent="0.25">
      <c r="A3480"/>
      <c r="B3480"/>
      <c r="C3480"/>
      <c r="D3480"/>
      <c r="E3480"/>
      <c r="F3480"/>
      <c r="G3480"/>
      <c r="H3480"/>
      <c r="I3480"/>
      <c r="J3480"/>
      <c r="K3480"/>
    </row>
    <row r="3481" spans="1:11" ht="15" x14ac:dyDescent="0.25">
      <c r="A3481"/>
      <c r="B3481"/>
      <c r="C3481"/>
      <c r="D3481"/>
      <c r="E3481"/>
      <c r="F3481"/>
      <c r="G3481"/>
      <c r="H3481"/>
      <c r="I3481"/>
      <c r="J3481"/>
      <c r="K3481"/>
    </row>
    <row r="3482" spans="1:11" ht="15" x14ac:dyDescent="0.25">
      <c r="A3482"/>
      <c r="B3482"/>
      <c r="C3482"/>
      <c r="D3482"/>
      <c r="E3482"/>
      <c r="F3482"/>
      <c r="G3482"/>
      <c r="H3482"/>
      <c r="I3482"/>
      <c r="J3482"/>
      <c r="K3482"/>
    </row>
    <row r="3483" spans="1:11" ht="15" x14ac:dyDescent="0.25">
      <c r="A3483"/>
      <c r="B3483"/>
      <c r="C3483"/>
      <c r="D3483"/>
      <c r="E3483"/>
      <c r="F3483"/>
      <c r="G3483"/>
      <c r="H3483"/>
      <c r="I3483"/>
      <c r="J3483"/>
      <c r="K3483"/>
    </row>
    <row r="3484" spans="1:11" ht="15" x14ac:dyDescent="0.25">
      <c r="A3484"/>
      <c r="B3484"/>
      <c r="C3484"/>
      <c r="D3484"/>
      <c r="E3484"/>
      <c r="F3484"/>
      <c r="G3484"/>
      <c r="H3484"/>
      <c r="I3484"/>
      <c r="J3484"/>
      <c r="K3484"/>
    </row>
    <row r="3485" spans="1:11" ht="15" x14ac:dyDescent="0.25">
      <c r="A3485"/>
      <c r="B3485"/>
      <c r="C3485"/>
      <c r="D3485"/>
      <c r="E3485"/>
      <c r="F3485"/>
      <c r="G3485"/>
      <c r="H3485"/>
      <c r="I3485"/>
      <c r="J3485"/>
      <c r="K3485"/>
    </row>
    <row r="3486" spans="1:11" ht="15" x14ac:dyDescent="0.25">
      <c r="A3486"/>
      <c r="B3486"/>
      <c r="C3486"/>
      <c r="D3486"/>
      <c r="E3486"/>
      <c r="F3486"/>
      <c r="G3486"/>
      <c r="H3486"/>
      <c r="I3486"/>
      <c r="J3486"/>
      <c r="K3486"/>
    </row>
    <row r="3487" spans="1:11" ht="15" x14ac:dyDescent="0.25">
      <c r="A3487"/>
      <c r="B3487"/>
      <c r="C3487"/>
      <c r="D3487"/>
      <c r="E3487"/>
      <c r="F3487"/>
      <c r="G3487"/>
      <c r="H3487"/>
      <c r="I3487"/>
      <c r="J3487"/>
      <c r="K3487"/>
    </row>
    <row r="3488" spans="1:11" ht="15" x14ac:dyDescent="0.25">
      <c r="A3488"/>
      <c r="B3488"/>
      <c r="C3488"/>
      <c r="D3488"/>
      <c r="E3488"/>
      <c r="F3488"/>
      <c r="G3488"/>
      <c r="H3488"/>
      <c r="I3488"/>
      <c r="J3488"/>
      <c r="K3488"/>
    </row>
    <row r="3489" spans="1:11" ht="15" x14ac:dyDescent="0.25">
      <c r="A3489"/>
      <c r="B3489"/>
      <c r="C3489"/>
      <c r="D3489"/>
      <c r="E3489"/>
      <c r="F3489"/>
      <c r="G3489"/>
      <c r="H3489"/>
      <c r="I3489"/>
      <c r="J3489"/>
      <c r="K3489"/>
    </row>
    <row r="3490" spans="1:11" ht="15" x14ac:dyDescent="0.25">
      <c r="A3490"/>
      <c r="B3490"/>
      <c r="C3490"/>
      <c r="D3490"/>
      <c r="E3490"/>
      <c r="F3490"/>
      <c r="G3490"/>
      <c r="H3490"/>
      <c r="I3490"/>
      <c r="J3490"/>
      <c r="K3490"/>
    </row>
    <row r="3491" spans="1:11" ht="15" x14ac:dyDescent="0.25">
      <c r="A3491"/>
      <c r="B3491"/>
      <c r="C3491"/>
      <c r="D3491"/>
      <c r="E3491"/>
      <c r="F3491"/>
      <c r="G3491"/>
      <c r="H3491"/>
      <c r="I3491"/>
      <c r="J3491"/>
      <c r="K3491"/>
    </row>
  </sheetData>
  <pageMargins left="0.31496062992125984" right="0.31496062992125984" top="0.74803149606299213" bottom="0.55118110236220474" header="0.31496062992125984" footer="0.31496062992125984"/>
  <pageSetup paperSize="9" scale="77" fitToHeight="0" orientation="landscape" r:id="rId2"/>
  <headerFooter>
    <oddHeader>&amp;C&amp;"Arial Narrow,Negrita"&amp;14&amp;URELACION DE CONTRATOS MENORES AYUNTAMIENTO DE VALLADOLID POR AREAS - PRIMER SEMESTRE EJERCICIO 2026
&amp;G</oddHeader>
    <oddFooter>&amp;R&amp;P / &amp;N</oddFooter>
  </headerFooter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51"/>
  <sheetViews>
    <sheetView showGridLines="0" view="pageLayout" zoomScale="94" zoomScaleNormal="100" zoomScalePageLayoutView="94" workbookViewId="0"/>
  </sheetViews>
  <sheetFormatPr baseColWidth="10" defaultColWidth="36.5703125" defaultRowHeight="12.75" x14ac:dyDescent="0.25"/>
  <cols>
    <col min="1" max="1" width="53.42578125" style="12" bestFit="1" customWidth="1"/>
    <col min="2" max="2" width="12.85546875" style="12" bestFit="1" customWidth="1"/>
    <col min="3" max="3" width="14.28515625" style="12" bestFit="1" customWidth="1"/>
    <col min="4" max="4" width="14.5703125" style="12" bestFit="1" customWidth="1"/>
    <col min="5" max="5" width="14.42578125" style="12" bestFit="1" customWidth="1"/>
    <col min="6" max="6" width="15.28515625" style="12" bestFit="1" customWidth="1"/>
    <col min="7" max="7" width="14.7109375" style="12" bestFit="1" customWidth="1"/>
    <col min="8" max="8" width="14.5703125" style="12" bestFit="1" customWidth="1"/>
    <col min="9" max="9" width="14" style="12" bestFit="1" customWidth="1"/>
    <col min="10" max="10" width="13.5703125" style="12" bestFit="1" customWidth="1"/>
    <col min="11" max="11" width="14.42578125" style="12" bestFit="1" customWidth="1"/>
    <col min="12" max="12" width="14.28515625" style="12" bestFit="1" customWidth="1"/>
    <col min="13" max="13" width="12.5703125" style="12" bestFit="1" customWidth="1"/>
    <col min="14" max="16384" width="36.5703125" style="12"/>
  </cols>
  <sheetData>
    <row r="1" spans="1:13" s="14" customFormat="1" ht="66.75" customHeight="1" x14ac:dyDescent="0.25">
      <c r="A1" s="38" t="s">
        <v>4972</v>
      </c>
      <c r="B1" s="38" t="s">
        <v>67</v>
      </c>
      <c r="C1" s="38" t="s">
        <v>374</v>
      </c>
      <c r="D1" s="38" t="s">
        <v>279</v>
      </c>
      <c r="E1" s="38" t="s">
        <v>375</v>
      </c>
      <c r="F1" s="38" t="s">
        <v>376</v>
      </c>
      <c r="G1" s="38" t="s">
        <v>377</v>
      </c>
      <c r="H1" s="38" t="s">
        <v>378</v>
      </c>
      <c r="I1" s="38" t="s">
        <v>379</v>
      </c>
      <c r="J1" s="38" t="s">
        <v>380</v>
      </c>
      <c r="K1" s="38" t="s">
        <v>381</v>
      </c>
      <c r="L1" s="38" t="s">
        <v>260</v>
      </c>
      <c r="M1" s="38" t="s">
        <v>244</v>
      </c>
    </row>
    <row r="2" spans="1:13" x14ac:dyDescent="0.25">
      <c r="A2" s="49" t="s">
        <v>465</v>
      </c>
      <c r="B2" s="17"/>
      <c r="C2" s="17"/>
      <c r="D2" s="17"/>
      <c r="E2" s="17"/>
      <c r="F2" s="17"/>
      <c r="G2" s="17"/>
      <c r="H2" s="17"/>
      <c r="I2" s="17"/>
      <c r="J2" s="17"/>
      <c r="K2" s="17">
        <v>9000</v>
      </c>
      <c r="L2" s="17"/>
      <c r="M2" s="20">
        <f>SUM(Tabla2[[#This Row],[01. Alcaldía]:[11. Salud pública y seguridad ciudadana]])</f>
        <v>9000</v>
      </c>
    </row>
    <row r="3" spans="1:13" x14ac:dyDescent="0.25">
      <c r="A3" s="49" t="s">
        <v>3479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>
        <v>6348.87</v>
      </c>
      <c r="M3" s="20">
        <f>SUM(Tabla2[[#This Row],[01. Alcaldía]:[11. Salud pública y seguridad ciudadana]])</f>
        <v>6348.87</v>
      </c>
    </row>
    <row r="4" spans="1:13" x14ac:dyDescent="0.25">
      <c r="A4" s="49" t="s">
        <v>3563</v>
      </c>
      <c r="B4" s="17"/>
      <c r="C4" s="17"/>
      <c r="D4" s="17"/>
      <c r="E4" s="17">
        <v>4607.66</v>
      </c>
      <c r="F4" s="17"/>
      <c r="G4" s="17"/>
      <c r="H4" s="17"/>
      <c r="I4" s="17"/>
      <c r="J4" s="17"/>
      <c r="K4" s="17"/>
      <c r="L4" s="17"/>
      <c r="M4" s="20">
        <f>SUM(Tabla2[[#This Row],[01. Alcaldía]:[11. Salud pública y seguridad ciudadana]])</f>
        <v>4607.66</v>
      </c>
    </row>
    <row r="5" spans="1:13" x14ac:dyDescent="0.25">
      <c r="A5" s="49" t="s">
        <v>4452</v>
      </c>
      <c r="B5" s="17"/>
      <c r="C5" s="17">
        <v>5747.5</v>
      </c>
      <c r="D5" s="17"/>
      <c r="E5" s="17"/>
      <c r="F5" s="17"/>
      <c r="G5" s="17"/>
      <c r="H5" s="17"/>
      <c r="I5" s="17"/>
      <c r="J5" s="17"/>
      <c r="K5" s="17"/>
      <c r="L5" s="17"/>
      <c r="M5" s="20">
        <f>SUM(Tabla2[[#This Row],[01. Alcaldía]:[11. Salud pública y seguridad ciudadana]])</f>
        <v>5747.5</v>
      </c>
    </row>
    <row r="6" spans="1:13" x14ac:dyDescent="0.25">
      <c r="A6" s="49" t="s">
        <v>3906</v>
      </c>
      <c r="B6" s="17"/>
      <c r="C6" s="17"/>
      <c r="D6" s="17"/>
      <c r="E6" s="17"/>
      <c r="F6" s="17"/>
      <c r="G6" s="17"/>
      <c r="H6" s="17"/>
      <c r="I6" s="17">
        <v>726</v>
      </c>
      <c r="J6" s="17"/>
      <c r="K6" s="17"/>
      <c r="L6" s="17"/>
      <c r="M6" s="20">
        <f>SUM(Tabla2[[#This Row],[01. Alcaldía]:[11. Salud pública y seguridad ciudadana]])</f>
        <v>726</v>
      </c>
    </row>
    <row r="7" spans="1:13" x14ac:dyDescent="0.25">
      <c r="A7" s="49" t="s">
        <v>497</v>
      </c>
      <c r="B7" s="17"/>
      <c r="C7" s="17"/>
      <c r="D7" s="17"/>
      <c r="E7" s="17"/>
      <c r="F7" s="17"/>
      <c r="G7" s="17"/>
      <c r="H7" s="17"/>
      <c r="I7" s="17"/>
      <c r="J7" s="17"/>
      <c r="K7" s="17">
        <v>3690</v>
      </c>
      <c r="L7" s="17"/>
      <c r="M7" s="20">
        <f>SUM(Tabla2[[#This Row],[01. Alcaldía]:[11. Salud pública y seguridad ciudadana]])</f>
        <v>3690</v>
      </c>
    </row>
    <row r="8" spans="1:13" x14ac:dyDescent="0.25">
      <c r="A8" s="49" t="s">
        <v>501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>
        <v>968</v>
      </c>
      <c r="M8" s="20">
        <f>SUM(Tabla2[[#This Row],[01. Alcaldía]:[11. Salud pública y seguridad ciudadana]])</f>
        <v>968</v>
      </c>
    </row>
    <row r="9" spans="1:13" x14ac:dyDescent="0.25">
      <c r="A9" s="49" t="s">
        <v>330</v>
      </c>
      <c r="B9" s="17"/>
      <c r="C9" s="17"/>
      <c r="D9" s="17"/>
      <c r="E9" s="17"/>
      <c r="F9" s="17"/>
      <c r="G9" s="17">
        <v>7139</v>
      </c>
      <c r="H9" s="17"/>
      <c r="I9" s="17"/>
      <c r="J9" s="17"/>
      <c r="K9" s="17">
        <v>3000.8</v>
      </c>
      <c r="L9" s="17">
        <v>1379.3999999999999</v>
      </c>
      <c r="M9" s="20">
        <f>SUM(Tabla2[[#This Row],[01. Alcaldía]:[11. Salud pública y seguridad ciudadana]])</f>
        <v>11519.199999999999</v>
      </c>
    </row>
    <row r="10" spans="1:13" x14ac:dyDescent="0.25">
      <c r="A10" s="49" t="s">
        <v>3553</v>
      </c>
      <c r="B10" s="17"/>
      <c r="C10" s="17"/>
      <c r="D10" s="17"/>
      <c r="E10" s="17"/>
      <c r="F10" s="17"/>
      <c r="G10" s="17"/>
      <c r="H10" s="17">
        <v>4781.25</v>
      </c>
      <c r="I10" s="17"/>
      <c r="J10" s="17"/>
      <c r="K10" s="17"/>
      <c r="L10" s="17"/>
      <c r="M10" s="20">
        <f>SUM(Tabla2[[#This Row],[01. Alcaldía]:[11. Salud pública y seguridad ciudadana]])</f>
        <v>4781.25</v>
      </c>
    </row>
    <row r="11" spans="1:13" x14ac:dyDescent="0.25">
      <c r="A11" s="49" t="s">
        <v>521</v>
      </c>
      <c r="B11" s="17">
        <v>7623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20">
        <f>SUM(Tabla2[[#This Row],[01. Alcaldía]:[11. Salud pública y seguridad ciudadana]])</f>
        <v>7623</v>
      </c>
    </row>
    <row r="12" spans="1:13" x14ac:dyDescent="0.25">
      <c r="A12" s="49" t="s">
        <v>372</v>
      </c>
      <c r="B12" s="17"/>
      <c r="C12" s="17"/>
      <c r="D12" s="17"/>
      <c r="E12" s="17"/>
      <c r="F12" s="17"/>
      <c r="G12" s="17"/>
      <c r="H12" s="17"/>
      <c r="I12" s="17"/>
      <c r="J12" s="17">
        <v>7001.06</v>
      </c>
      <c r="K12" s="17"/>
      <c r="L12" s="17"/>
      <c r="M12" s="20">
        <f>SUM(Tabla2[[#This Row],[01. Alcaldía]:[11. Salud pública y seguridad ciudadana]])</f>
        <v>7001.06</v>
      </c>
    </row>
    <row r="13" spans="1:13" x14ac:dyDescent="0.25">
      <c r="A13" s="49" t="s">
        <v>21</v>
      </c>
      <c r="B13" s="17">
        <v>14460.33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0">
        <f>SUM(Tabla2[[#This Row],[01. Alcaldía]:[11. Salud pública y seguridad ciudadana]])</f>
        <v>14460.33</v>
      </c>
    </row>
    <row r="14" spans="1:13" x14ac:dyDescent="0.25">
      <c r="A14" s="49" t="s">
        <v>20</v>
      </c>
      <c r="B14" s="17">
        <v>12161.52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20">
        <f>SUM(Tabla2[[#This Row],[01. Alcaldía]:[11. Salud pública y seguridad ciudadana]])</f>
        <v>12161.52</v>
      </c>
    </row>
    <row r="15" spans="1:13" x14ac:dyDescent="0.25">
      <c r="A15" s="49" t="s">
        <v>439</v>
      </c>
      <c r="B15" s="17">
        <v>20527.919999999998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20">
        <f>SUM(Tabla2[[#This Row],[01. Alcaldía]:[11. Salud pública y seguridad ciudadana]])</f>
        <v>20527.919999999998</v>
      </c>
    </row>
    <row r="16" spans="1:13" x14ac:dyDescent="0.25">
      <c r="A16" s="49" t="s">
        <v>3471</v>
      </c>
      <c r="B16" s="17">
        <v>6751.8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20">
        <f>SUM(Tabla2[[#This Row],[01. Alcaldía]:[11. Salud pública y seguridad ciudadana]])</f>
        <v>6751.8</v>
      </c>
    </row>
    <row r="17" spans="1:13" x14ac:dyDescent="0.25">
      <c r="A17" s="49" t="s">
        <v>4037</v>
      </c>
      <c r="B17" s="17"/>
      <c r="C17" s="17"/>
      <c r="D17" s="17"/>
      <c r="E17" s="17"/>
      <c r="F17" s="17"/>
      <c r="G17" s="17"/>
      <c r="H17" s="17"/>
      <c r="I17" s="17"/>
      <c r="J17" s="17"/>
      <c r="K17" s="17">
        <v>420.06</v>
      </c>
      <c r="L17" s="17"/>
      <c r="M17" s="20">
        <f>SUM(Tabla2[[#This Row],[01. Alcaldía]:[11. Salud pública y seguridad ciudadana]])</f>
        <v>420.06</v>
      </c>
    </row>
    <row r="18" spans="1:13" x14ac:dyDescent="0.25">
      <c r="A18" s="49" t="s">
        <v>4634</v>
      </c>
      <c r="B18" s="17"/>
      <c r="C18" s="17"/>
      <c r="D18" s="17"/>
      <c r="E18" s="17"/>
      <c r="F18" s="17"/>
      <c r="G18" s="17"/>
      <c r="H18" s="17">
        <v>1697.22</v>
      </c>
      <c r="I18" s="17"/>
      <c r="J18" s="17"/>
      <c r="K18" s="17"/>
      <c r="L18" s="17"/>
      <c r="M18" s="20">
        <f>SUM(Tabla2[[#This Row],[01. Alcaldía]:[11. Salud pública y seguridad ciudadana]])</f>
        <v>1697.22</v>
      </c>
    </row>
    <row r="19" spans="1:13" x14ac:dyDescent="0.25">
      <c r="A19" s="49" t="s">
        <v>4445</v>
      </c>
      <c r="B19" s="17"/>
      <c r="C19" s="17">
        <v>6292</v>
      </c>
      <c r="D19" s="17"/>
      <c r="E19" s="17"/>
      <c r="F19" s="17"/>
      <c r="G19" s="17"/>
      <c r="H19" s="17"/>
      <c r="I19" s="17"/>
      <c r="J19" s="17"/>
      <c r="K19" s="17"/>
      <c r="L19" s="17"/>
      <c r="M19" s="20">
        <f>SUM(Tabla2[[#This Row],[01. Alcaldía]:[11. Salud pública y seguridad ciudadana]])</f>
        <v>6292</v>
      </c>
    </row>
    <row r="20" spans="1:13" x14ac:dyDescent="0.25">
      <c r="A20" s="49" t="s">
        <v>3836</v>
      </c>
      <c r="B20" s="17"/>
      <c r="C20" s="17"/>
      <c r="D20" s="17"/>
      <c r="E20" s="17"/>
      <c r="F20" s="17"/>
      <c r="G20" s="17"/>
      <c r="H20" s="17"/>
      <c r="I20" s="17"/>
      <c r="J20" s="17"/>
      <c r="K20" s="17">
        <v>1000</v>
      </c>
      <c r="L20" s="17"/>
      <c r="M20" s="20">
        <f>SUM(Tabla2[[#This Row],[01. Alcaldía]:[11. Salud pública y seguridad ciudadana]])</f>
        <v>1000</v>
      </c>
    </row>
    <row r="21" spans="1:13" x14ac:dyDescent="0.25">
      <c r="A21" s="49" t="s">
        <v>444</v>
      </c>
      <c r="B21" s="17"/>
      <c r="C21" s="17"/>
      <c r="D21" s="17">
        <v>550</v>
      </c>
      <c r="E21" s="17"/>
      <c r="F21" s="17"/>
      <c r="G21" s="17"/>
      <c r="H21" s="17"/>
      <c r="I21" s="17"/>
      <c r="J21" s="17"/>
      <c r="K21" s="17"/>
      <c r="L21" s="17"/>
      <c r="M21" s="20">
        <f>SUM(Tabla2[[#This Row],[01. Alcaldía]:[11. Salud pública y seguridad ciudadana]])</f>
        <v>550</v>
      </c>
    </row>
    <row r="22" spans="1:13" x14ac:dyDescent="0.25">
      <c r="A22" s="49" t="s">
        <v>358</v>
      </c>
      <c r="B22" s="17"/>
      <c r="C22" s="17"/>
      <c r="D22" s="17"/>
      <c r="E22" s="17"/>
      <c r="F22" s="17"/>
      <c r="G22" s="17"/>
      <c r="H22" s="17"/>
      <c r="I22" s="17"/>
      <c r="J22" s="17"/>
      <c r="K22" s="17">
        <v>38.53</v>
      </c>
      <c r="L22" s="17"/>
      <c r="M22" s="20">
        <f>SUM(Tabla2[[#This Row],[01. Alcaldía]:[11. Salud pública y seguridad ciudadana]])</f>
        <v>38.53</v>
      </c>
    </row>
    <row r="23" spans="1:13" x14ac:dyDescent="0.25">
      <c r="A23" s="49" t="s">
        <v>555</v>
      </c>
      <c r="B23" s="17"/>
      <c r="C23" s="17"/>
      <c r="D23" s="17">
        <v>495</v>
      </c>
      <c r="E23" s="17"/>
      <c r="F23" s="17"/>
      <c r="G23" s="17"/>
      <c r="H23" s="17"/>
      <c r="I23" s="17"/>
      <c r="J23" s="17"/>
      <c r="K23" s="17"/>
      <c r="L23" s="17"/>
      <c r="M23" s="20">
        <f>SUM(Tabla2[[#This Row],[01. Alcaldía]:[11. Salud pública y seguridad ciudadana]])</f>
        <v>495</v>
      </c>
    </row>
    <row r="24" spans="1:13" x14ac:dyDescent="0.25">
      <c r="A24" s="49" t="s">
        <v>418</v>
      </c>
      <c r="B24" s="17"/>
      <c r="C24" s="17"/>
      <c r="D24" s="17"/>
      <c r="E24" s="17"/>
      <c r="F24" s="17"/>
      <c r="G24" s="17"/>
      <c r="H24" s="17"/>
      <c r="I24" s="17"/>
      <c r="J24" s="17"/>
      <c r="K24" s="17">
        <v>726</v>
      </c>
      <c r="L24" s="17"/>
      <c r="M24" s="20">
        <f>SUM(Tabla2[[#This Row],[01. Alcaldía]:[11. Salud pública y seguridad ciudadana]])</f>
        <v>726</v>
      </c>
    </row>
    <row r="25" spans="1:13" x14ac:dyDescent="0.25">
      <c r="A25" s="49" t="s">
        <v>307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>
        <v>1300</v>
      </c>
      <c r="M25" s="20">
        <f>SUM(Tabla2[[#This Row],[01. Alcaldía]:[11. Salud pública y seguridad ciudadana]])</f>
        <v>1300</v>
      </c>
    </row>
    <row r="26" spans="1:13" x14ac:dyDescent="0.25">
      <c r="A26" s="49" t="s">
        <v>33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>
        <v>7247.9</v>
      </c>
      <c r="M26" s="20">
        <f>SUM(Tabla2[[#This Row],[01. Alcaldía]:[11. Salud pública y seguridad ciudadana]])</f>
        <v>7247.9</v>
      </c>
    </row>
    <row r="27" spans="1:13" x14ac:dyDescent="0.25">
      <c r="A27" s="49" t="s">
        <v>638</v>
      </c>
      <c r="B27" s="17"/>
      <c r="C27" s="17">
        <v>3286.97</v>
      </c>
      <c r="D27" s="17"/>
      <c r="E27" s="17"/>
      <c r="F27" s="17"/>
      <c r="G27" s="17"/>
      <c r="H27" s="17"/>
      <c r="I27" s="17"/>
      <c r="J27" s="17"/>
      <c r="K27" s="17"/>
      <c r="L27" s="17"/>
      <c r="M27" s="20">
        <f>SUM(Tabla2[[#This Row],[01. Alcaldía]:[11. Salud pública y seguridad ciudadana]])</f>
        <v>3286.97</v>
      </c>
    </row>
    <row r="28" spans="1:13" x14ac:dyDescent="0.25">
      <c r="A28" s="49" t="s">
        <v>651</v>
      </c>
      <c r="B28" s="17"/>
      <c r="C28" s="17"/>
      <c r="D28" s="17">
        <v>5408.7</v>
      </c>
      <c r="E28" s="17"/>
      <c r="F28" s="17"/>
      <c r="G28" s="17"/>
      <c r="H28" s="17"/>
      <c r="I28" s="17"/>
      <c r="J28" s="17"/>
      <c r="K28" s="17">
        <v>1279.58</v>
      </c>
      <c r="L28" s="17"/>
      <c r="M28" s="20">
        <f>SUM(Tabla2[[#This Row],[01. Alcaldía]:[11. Salud pública y seguridad ciudadana]])</f>
        <v>6688.28</v>
      </c>
    </row>
    <row r="29" spans="1:13" x14ac:dyDescent="0.25">
      <c r="A29" s="49" t="s">
        <v>654</v>
      </c>
      <c r="B29" s="17"/>
      <c r="C29" s="17"/>
      <c r="D29" s="17">
        <v>544.5</v>
      </c>
      <c r="E29" s="17"/>
      <c r="F29" s="17"/>
      <c r="G29" s="17"/>
      <c r="H29" s="17"/>
      <c r="I29" s="17"/>
      <c r="J29" s="17"/>
      <c r="K29" s="17"/>
      <c r="L29" s="17"/>
      <c r="M29" s="20">
        <f>SUM(Tabla2[[#This Row],[01. Alcaldía]:[11. Salud pública y seguridad ciudadana]])</f>
        <v>544.5</v>
      </c>
    </row>
    <row r="30" spans="1:13" x14ac:dyDescent="0.25">
      <c r="A30" s="49" t="s">
        <v>4122</v>
      </c>
      <c r="B30" s="17">
        <v>1200</v>
      </c>
      <c r="C30" s="17"/>
      <c r="D30" s="17"/>
      <c r="E30" s="17"/>
      <c r="F30" s="17"/>
      <c r="G30" s="17"/>
      <c r="H30" s="17"/>
      <c r="I30" s="17"/>
      <c r="J30" s="17"/>
      <c r="K30" s="17">
        <v>600</v>
      </c>
      <c r="L30" s="17"/>
      <c r="M30" s="20">
        <f>SUM(Tabla2[[#This Row],[01. Alcaldía]:[11. Salud pública y seguridad ciudadana]])</f>
        <v>1800</v>
      </c>
    </row>
    <row r="31" spans="1:13" x14ac:dyDescent="0.25">
      <c r="A31" s="49" t="s">
        <v>337</v>
      </c>
      <c r="B31" s="17">
        <v>6957.5</v>
      </c>
      <c r="C31" s="17"/>
      <c r="D31" s="17"/>
      <c r="E31" s="17"/>
      <c r="F31" s="17">
        <v>2407.9</v>
      </c>
      <c r="G31" s="17"/>
      <c r="H31" s="17"/>
      <c r="I31" s="17"/>
      <c r="J31" s="17"/>
      <c r="K31" s="17">
        <v>1969.88</v>
      </c>
      <c r="L31" s="17"/>
      <c r="M31" s="20">
        <f>SUM(Tabla2[[#This Row],[01. Alcaldía]:[11. Salud pública y seguridad ciudadana]])</f>
        <v>11335.279999999999</v>
      </c>
    </row>
    <row r="32" spans="1:13" x14ac:dyDescent="0.25">
      <c r="A32" s="49" t="s">
        <v>2651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>
        <v>193.6</v>
      </c>
      <c r="M32" s="20">
        <f>SUM(Tabla2[[#This Row],[01. Alcaldía]:[11. Salud pública y seguridad ciudadana]])</f>
        <v>193.6</v>
      </c>
    </row>
    <row r="33" spans="1:13" x14ac:dyDescent="0.25">
      <c r="A33" s="49" t="s">
        <v>24</v>
      </c>
      <c r="B33" s="17"/>
      <c r="C33" s="17"/>
      <c r="D33" s="17">
        <v>1265</v>
      </c>
      <c r="E33" s="17"/>
      <c r="F33" s="17"/>
      <c r="G33" s="17"/>
      <c r="H33" s="17"/>
      <c r="I33" s="17"/>
      <c r="J33" s="17"/>
      <c r="K33" s="17"/>
      <c r="L33" s="17"/>
      <c r="M33" s="20">
        <f>SUM(Tabla2[[#This Row],[01. Alcaldía]:[11. Salud pública y seguridad ciudadana]])</f>
        <v>1265</v>
      </c>
    </row>
    <row r="34" spans="1:13" x14ac:dyDescent="0.25">
      <c r="A34" s="49" t="s">
        <v>677</v>
      </c>
      <c r="B34" s="17"/>
      <c r="C34" s="17"/>
      <c r="D34" s="17"/>
      <c r="E34" s="17"/>
      <c r="F34" s="17">
        <v>300</v>
      </c>
      <c r="G34" s="17"/>
      <c r="H34" s="17"/>
      <c r="I34" s="17"/>
      <c r="J34" s="17"/>
      <c r="K34" s="17"/>
      <c r="L34" s="17"/>
      <c r="M34" s="20">
        <f>SUM(Tabla2[[#This Row],[01. Alcaldía]:[11. Salud pública y seguridad ciudadana]])</f>
        <v>300</v>
      </c>
    </row>
    <row r="35" spans="1:13" x14ac:dyDescent="0.25">
      <c r="A35" s="49" t="s">
        <v>2658</v>
      </c>
      <c r="B35" s="17">
        <v>1975.93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20">
        <f>SUM(Tabla2[[#This Row],[01. Alcaldía]:[11. Salud pública y seguridad ciudadana]])</f>
        <v>1975.93</v>
      </c>
    </row>
    <row r="36" spans="1:13" x14ac:dyDescent="0.25">
      <c r="A36" s="49" t="s">
        <v>4693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>
        <v>75.89</v>
      </c>
      <c r="M36" s="20">
        <f>SUM(Tabla2[[#This Row],[01. Alcaldía]:[11. Salud pública y seguridad ciudadana]])</f>
        <v>75.89</v>
      </c>
    </row>
    <row r="37" spans="1:13" x14ac:dyDescent="0.25">
      <c r="A37" s="49" t="s">
        <v>424</v>
      </c>
      <c r="B37" s="17"/>
      <c r="C37" s="17"/>
      <c r="D37" s="17"/>
      <c r="E37" s="17"/>
      <c r="F37" s="17"/>
      <c r="G37" s="17"/>
      <c r="H37" s="17"/>
      <c r="I37" s="17"/>
      <c r="J37" s="17"/>
      <c r="K37" s="17">
        <v>2081.1999999999998</v>
      </c>
      <c r="L37" s="17"/>
      <c r="M37" s="20">
        <f>SUM(Tabla2[[#This Row],[01. Alcaldía]:[11. Salud pública y seguridad ciudadana]])</f>
        <v>2081.1999999999998</v>
      </c>
    </row>
    <row r="38" spans="1:13" x14ac:dyDescent="0.25">
      <c r="A38" s="49" t="s">
        <v>308</v>
      </c>
      <c r="B38" s="17"/>
      <c r="C38" s="17"/>
      <c r="D38" s="17"/>
      <c r="E38" s="17"/>
      <c r="F38" s="17"/>
      <c r="G38" s="17">
        <v>7260</v>
      </c>
      <c r="H38" s="17"/>
      <c r="I38" s="17"/>
      <c r="J38" s="17"/>
      <c r="K38" s="17"/>
      <c r="L38" s="17"/>
      <c r="M38" s="20">
        <f>SUM(Tabla2[[#This Row],[01. Alcaldía]:[11. Salud pública y seguridad ciudadana]])</f>
        <v>7260</v>
      </c>
    </row>
    <row r="39" spans="1:13" x14ac:dyDescent="0.25">
      <c r="A39" s="49" t="s">
        <v>2661</v>
      </c>
      <c r="B39" s="17"/>
      <c r="C39" s="17"/>
      <c r="D39" s="17"/>
      <c r="E39" s="17"/>
      <c r="F39" s="17"/>
      <c r="G39" s="17"/>
      <c r="H39" s="17">
        <v>2500</v>
      </c>
      <c r="I39" s="17"/>
      <c r="J39" s="17"/>
      <c r="K39" s="17"/>
      <c r="L39" s="17"/>
      <c r="M39" s="20">
        <f>SUM(Tabla2[[#This Row],[01. Alcaldía]:[11. Salud pública y seguridad ciudadana]])</f>
        <v>2500</v>
      </c>
    </row>
    <row r="40" spans="1:13" x14ac:dyDescent="0.25">
      <c r="A40" s="49" t="s">
        <v>712</v>
      </c>
      <c r="B40" s="17"/>
      <c r="C40" s="17"/>
      <c r="D40" s="17"/>
      <c r="E40" s="17"/>
      <c r="F40" s="17"/>
      <c r="G40" s="17">
        <v>1820.68</v>
      </c>
      <c r="H40" s="17"/>
      <c r="I40" s="17"/>
      <c r="J40" s="17"/>
      <c r="K40" s="17"/>
      <c r="L40" s="17"/>
      <c r="M40" s="20">
        <f>SUM(Tabla2[[#This Row],[01. Alcaldía]:[11. Salud pública y seguridad ciudadana]])</f>
        <v>1820.68</v>
      </c>
    </row>
    <row r="41" spans="1:13" x14ac:dyDescent="0.25">
      <c r="A41" s="49" t="s">
        <v>714</v>
      </c>
      <c r="B41" s="17"/>
      <c r="C41" s="17"/>
      <c r="D41" s="17"/>
      <c r="E41" s="17"/>
      <c r="F41" s="17">
        <v>1161.5999999999999</v>
      </c>
      <c r="G41" s="17"/>
      <c r="H41" s="17"/>
      <c r="I41" s="17"/>
      <c r="J41" s="17"/>
      <c r="K41" s="17"/>
      <c r="L41" s="17"/>
      <c r="M41" s="20">
        <f>SUM(Tabla2[[#This Row],[01. Alcaldía]:[11. Salud pública y seguridad ciudadana]])</f>
        <v>1161.5999999999999</v>
      </c>
    </row>
    <row r="42" spans="1:13" x14ac:dyDescent="0.25">
      <c r="A42" s="49" t="s">
        <v>29</v>
      </c>
      <c r="B42" s="17"/>
      <c r="C42" s="17"/>
      <c r="D42" s="17"/>
      <c r="E42" s="17"/>
      <c r="F42" s="17"/>
      <c r="G42" s="17"/>
      <c r="H42" s="17">
        <v>2494.83</v>
      </c>
      <c r="I42" s="17"/>
      <c r="J42" s="17"/>
      <c r="K42" s="17"/>
      <c r="L42" s="17"/>
      <c r="M42" s="20">
        <f>SUM(Tabla2[[#This Row],[01. Alcaldía]:[11. Salud pública y seguridad ciudadana]])</f>
        <v>2494.83</v>
      </c>
    </row>
    <row r="43" spans="1:13" x14ac:dyDescent="0.25">
      <c r="A43" s="49" t="s">
        <v>13</v>
      </c>
      <c r="B43" s="17">
        <v>907.5</v>
      </c>
      <c r="C43" s="17">
        <v>9958.2999999999993</v>
      </c>
      <c r="D43" s="17"/>
      <c r="E43" s="17"/>
      <c r="F43" s="17"/>
      <c r="G43" s="17"/>
      <c r="H43" s="17"/>
      <c r="I43" s="17"/>
      <c r="J43" s="17"/>
      <c r="K43" s="17">
        <v>12898.849999999999</v>
      </c>
      <c r="L43" s="17">
        <v>907.5</v>
      </c>
      <c r="M43" s="20">
        <f>SUM(Tabla2[[#This Row],[01. Alcaldía]:[11. Salud pública y seguridad ciudadana]])</f>
        <v>24672.149999999998</v>
      </c>
    </row>
    <row r="44" spans="1:13" x14ac:dyDescent="0.25">
      <c r="A44" s="49" t="s">
        <v>748</v>
      </c>
      <c r="B44" s="17"/>
      <c r="C44" s="17"/>
      <c r="D44" s="17">
        <v>1350</v>
      </c>
      <c r="E44" s="17"/>
      <c r="F44" s="17"/>
      <c r="G44" s="17"/>
      <c r="H44" s="17"/>
      <c r="I44" s="17"/>
      <c r="J44" s="17"/>
      <c r="K44" s="17"/>
      <c r="L44" s="17"/>
      <c r="M44" s="20">
        <f>SUM(Tabla2[[#This Row],[01. Alcaldía]:[11. Salud pública y seguridad ciudadana]])</f>
        <v>1350</v>
      </c>
    </row>
    <row r="45" spans="1:13" x14ac:dyDescent="0.25">
      <c r="A45" s="49" t="s">
        <v>3581</v>
      </c>
      <c r="B45" s="17">
        <v>3630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20">
        <f>SUM(Tabla2[[#This Row],[01. Alcaldía]:[11. Salud pública y seguridad ciudadana]])</f>
        <v>3630</v>
      </c>
    </row>
    <row r="46" spans="1:13" x14ac:dyDescent="0.25">
      <c r="A46" s="49" t="s">
        <v>2667</v>
      </c>
      <c r="B46" s="17"/>
      <c r="C46" s="17"/>
      <c r="D46" s="17"/>
      <c r="E46" s="17"/>
      <c r="F46" s="17"/>
      <c r="G46" s="17"/>
      <c r="H46" s="17"/>
      <c r="I46" s="17"/>
      <c r="J46" s="17">
        <v>1500</v>
      </c>
      <c r="K46" s="17"/>
      <c r="L46" s="17"/>
      <c r="M46" s="20">
        <f>SUM(Tabla2[[#This Row],[01. Alcaldía]:[11. Salud pública y seguridad ciudadana]])</f>
        <v>1500</v>
      </c>
    </row>
    <row r="47" spans="1:13" x14ac:dyDescent="0.25">
      <c r="A47" s="49" t="s">
        <v>3488</v>
      </c>
      <c r="B47" s="17"/>
      <c r="C47" s="17"/>
      <c r="D47" s="17"/>
      <c r="E47" s="17"/>
      <c r="F47" s="17"/>
      <c r="G47" s="17"/>
      <c r="H47" s="17"/>
      <c r="I47" s="17">
        <v>6000</v>
      </c>
      <c r="J47" s="17"/>
      <c r="K47" s="17"/>
      <c r="L47" s="17"/>
      <c r="M47" s="20">
        <f>SUM(Tabla2[[#This Row],[01. Alcaldía]:[11. Salud pública y seguridad ciudadana]])</f>
        <v>6000</v>
      </c>
    </row>
    <row r="48" spans="1:13" x14ac:dyDescent="0.25">
      <c r="A48" s="49" t="s">
        <v>3829</v>
      </c>
      <c r="B48" s="17"/>
      <c r="C48" s="17"/>
      <c r="D48" s="17"/>
      <c r="E48" s="17"/>
      <c r="F48" s="17"/>
      <c r="G48" s="17"/>
      <c r="H48" s="17"/>
      <c r="I48" s="17"/>
      <c r="J48" s="17"/>
      <c r="K48" s="17">
        <v>1026</v>
      </c>
      <c r="L48" s="17"/>
      <c r="M48" s="20">
        <f>SUM(Tabla2[[#This Row],[01. Alcaldía]:[11. Salud pública y seguridad ciudadana]])</f>
        <v>1026</v>
      </c>
    </row>
    <row r="49" spans="1:13" x14ac:dyDescent="0.25">
      <c r="A49" s="49" t="s">
        <v>752</v>
      </c>
      <c r="B49" s="17"/>
      <c r="C49" s="17"/>
      <c r="D49" s="17"/>
      <c r="E49" s="17"/>
      <c r="F49" s="17"/>
      <c r="G49" s="17">
        <v>1650</v>
      </c>
      <c r="H49" s="17"/>
      <c r="I49" s="17"/>
      <c r="J49" s="17"/>
      <c r="K49" s="17"/>
      <c r="L49" s="17"/>
      <c r="M49" s="20">
        <f>SUM(Tabla2[[#This Row],[01. Alcaldía]:[11. Salud pública y seguridad ciudadana]])</f>
        <v>1650</v>
      </c>
    </row>
    <row r="50" spans="1:13" x14ac:dyDescent="0.25">
      <c r="A50" s="49" t="s">
        <v>445</v>
      </c>
      <c r="B50" s="17"/>
      <c r="C50" s="17"/>
      <c r="D50" s="17"/>
      <c r="E50" s="17"/>
      <c r="F50" s="17"/>
      <c r="G50" s="17">
        <v>580</v>
      </c>
      <c r="H50" s="17"/>
      <c r="I50" s="17"/>
      <c r="J50" s="17"/>
      <c r="K50" s="17"/>
      <c r="L50" s="17"/>
      <c r="M50" s="20">
        <f>SUM(Tabla2[[#This Row],[01. Alcaldía]:[11. Salud pública y seguridad ciudadana]])</f>
        <v>580</v>
      </c>
    </row>
    <row r="51" spans="1:13" x14ac:dyDescent="0.25">
      <c r="A51" s="49" t="s">
        <v>4468</v>
      </c>
      <c r="B51" s="17"/>
      <c r="C51" s="17"/>
      <c r="D51" s="17"/>
      <c r="E51" s="17">
        <v>576</v>
      </c>
      <c r="F51" s="17"/>
      <c r="G51" s="17"/>
      <c r="H51" s="17"/>
      <c r="I51" s="17"/>
      <c r="J51" s="17"/>
      <c r="K51" s="17"/>
      <c r="L51" s="17"/>
      <c r="M51" s="20">
        <f>SUM(Tabla2[[#This Row],[01. Alcaldía]:[11. Salud pública y seguridad ciudadana]])</f>
        <v>576</v>
      </c>
    </row>
    <row r="52" spans="1:13" x14ac:dyDescent="0.25">
      <c r="A52" s="49" t="s">
        <v>371</v>
      </c>
      <c r="B52" s="17"/>
      <c r="C52" s="17"/>
      <c r="D52" s="17">
        <v>2000</v>
      </c>
      <c r="E52" s="17"/>
      <c r="F52" s="17"/>
      <c r="G52" s="17"/>
      <c r="H52" s="17"/>
      <c r="I52" s="17"/>
      <c r="J52" s="17"/>
      <c r="K52" s="17"/>
      <c r="L52" s="17"/>
      <c r="M52" s="20">
        <f>SUM(Tabla2[[#This Row],[01. Alcaldía]:[11. Salud pública y seguridad ciudadana]])</f>
        <v>2000</v>
      </c>
    </row>
    <row r="53" spans="1:13" x14ac:dyDescent="0.25">
      <c r="A53" s="49" t="s">
        <v>302</v>
      </c>
      <c r="B53" s="17"/>
      <c r="C53" s="17"/>
      <c r="D53" s="17"/>
      <c r="E53" s="17"/>
      <c r="F53" s="17"/>
      <c r="G53" s="17"/>
      <c r="H53" s="17"/>
      <c r="I53" s="17"/>
      <c r="J53" s="17"/>
      <c r="K53" s="17">
        <v>1000</v>
      </c>
      <c r="L53" s="17"/>
      <c r="M53" s="20">
        <f>SUM(Tabla2[[#This Row],[01. Alcaldía]:[11. Salud pública y seguridad ciudadana]])</f>
        <v>1000</v>
      </c>
    </row>
    <row r="54" spans="1:13" x14ac:dyDescent="0.25">
      <c r="A54" s="49" t="s">
        <v>3975</v>
      </c>
      <c r="B54" s="17"/>
      <c r="C54" s="17"/>
      <c r="D54" s="17"/>
      <c r="E54" s="17"/>
      <c r="F54" s="17"/>
      <c r="G54" s="17"/>
      <c r="H54" s="17"/>
      <c r="I54" s="17"/>
      <c r="J54" s="17"/>
      <c r="K54" s="17">
        <v>600</v>
      </c>
      <c r="L54" s="17"/>
      <c r="M54" s="20">
        <f>SUM(Tabla2[[#This Row],[01. Alcaldía]:[11. Salud pública y seguridad ciudadana]])</f>
        <v>600</v>
      </c>
    </row>
    <row r="55" spans="1:13" x14ac:dyDescent="0.25">
      <c r="A55" s="49" t="s">
        <v>3566</v>
      </c>
      <c r="B55" s="17"/>
      <c r="C55" s="17"/>
      <c r="D55" s="17"/>
      <c r="E55" s="17">
        <v>4530.24</v>
      </c>
      <c r="F55" s="17"/>
      <c r="G55" s="17"/>
      <c r="H55" s="17"/>
      <c r="I55" s="17"/>
      <c r="J55" s="17"/>
      <c r="K55" s="17"/>
      <c r="L55" s="17"/>
      <c r="M55" s="20">
        <f>SUM(Tabla2[[#This Row],[01. Alcaldía]:[11. Salud pública y seguridad ciudadana]])</f>
        <v>4530.24</v>
      </c>
    </row>
    <row r="56" spans="1:13" x14ac:dyDescent="0.25">
      <c r="A56" s="49" t="s">
        <v>3585</v>
      </c>
      <c r="B56" s="17">
        <v>3630</v>
      </c>
      <c r="C56" s="17"/>
      <c r="D56" s="17"/>
      <c r="E56" s="17"/>
      <c r="F56" s="17"/>
      <c r="G56" s="17"/>
      <c r="H56" s="17"/>
      <c r="I56" s="17"/>
      <c r="J56" s="17">
        <v>3569.5</v>
      </c>
      <c r="K56" s="17"/>
      <c r="L56" s="17"/>
      <c r="M56" s="20">
        <f>SUM(Tabla2[[#This Row],[01. Alcaldía]:[11. Salud pública y seguridad ciudadana]])</f>
        <v>7199.5</v>
      </c>
    </row>
    <row r="57" spans="1:13" x14ac:dyDescent="0.25">
      <c r="A57" s="49" t="s">
        <v>317</v>
      </c>
      <c r="B57" s="17"/>
      <c r="C57" s="17"/>
      <c r="D57" s="17"/>
      <c r="E57" s="17"/>
      <c r="F57" s="17"/>
      <c r="G57" s="17"/>
      <c r="H57" s="17"/>
      <c r="I57" s="17"/>
      <c r="J57" s="17"/>
      <c r="K57" s="17">
        <v>401.96</v>
      </c>
      <c r="L57" s="17"/>
      <c r="M57" s="20">
        <f>SUM(Tabla2[[#This Row],[01. Alcaldía]:[11. Salud pública y seguridad ciudadana]])</f>
        <v>401.96</v>
      </c>
    </row>
    <row r="58" spans="1:13" x14ac:dyDescent="0.25">
      <c r="A58" s="49" t="s">
        <v>3544</v>
      </c>
      <c r="B58" s="17"/>
      <c r="C58" s="17"/>
      <c r="D58" s="17"/>
      <c r="E58" s="17"/>
      <c r="F58" s="17">
        <v>4840</v>
      </c>
      <c r="G58" s="17"/>
      <c r="H58" s="17"/>
      <c r="I58" s="17"/>
      <c r="J58" s="17"/>
      <c r="K58" s="17"/>
      <c r="L58" s="17"/>
      <c r="M58" s="20">
        <f>SUM(Tabla2[[#This Row],[01. Alcaldía]:[11. Salud pública y seguridad ciudadana]])</f>
        <v>4840</v>
      </c>
    </row>
    <row r="59" spans="1:13" x14ac:dyDescent="0.25">
      <c r="A59" s="49" t="s">
        <v>4043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>
        <v>396.88</v>
      </c>
      <c r="M59" s="20">
        <f>SUM(Tabla2[[#This Row],[01. Alcaldía]:[11. Salud pública y seguridad ciudadana]])</f>
        <v>396.88</v>
      </c>
    </row>
    <row r="60" spans="1:13" x14ac:dyDescent="0.25">
      <c r="A60" s="49" t="s">
        <v>809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>
        <v>786.5</v>
      </c>
      <c r="M60" s="20">
        <f>SUM(Tabla2[[#This Row],[01. Alcaldía]:[11. Salud pública y seguridad ciudadana]])</f>
        <v>786.5</v>
      </c>
    </row>
    <row r="61" spans="1:13" x14ac:dyDescent="0.25">
      <c r="A61" s="49" t="s">
        <v>319</v>
      </c>
      <c r="B61" s="17"/>
      <c r="C61" s="17"/>
      <c r="D61" s="17">
        <v>544.5</v>
      </c>
      <c r="E61" s="17"/>
      <c r="F61" s="17"/>
      <c r="G61" s="17"/>
      <c r="H61" s="17"/>
      <c r="I61" s="17"/>
      <c r="J61" s="17"/>
      <c r="K61" s="17">
        <v>3425.75</v>
      </c>
      <c r="L61" s="17"/>
      <c r="M61" s="20">
        <f>SUM(Tabla2[[#This Row],[01. Alcaldía]:[11. Salud pública y seguridad ciudadana]])</f>
        <v>3970.25</v>
      </c>
    </row>
    <row r="62" spans="1:13" x14ac:dyDescent="0.25">
      <c r="A62" s="49" t="s">
        <v>368</v>
      </c>
      <c r="B62" s="17"/>
      <c r="C62" s="17"/>
      <c r="D62" s="17"/>
      <c r="E62" s="17"/>
      <c r="F62" s="17"/>
      <c r="G62" s="17">
        <v>1217.26</v>
      </c>
      <c r="H62" s="17"/>
      <c r="I62" s="17"/>
      <c r="J62" s="17"/>
      <c r="K62" s="17"/>
      <c r="L62" s="17">
        <v>15306.5</v>
      </c>
      <c r="M62" s="20">
        <f>SUM(Tabla2[[#This Row],[01. Alcaldía]:[11. Salud pública y seguridad ciudadana]])</f>
        <v>16523.759999999998</v>
      </c>
    </row>
    <row r="63" spans="1:13" x14ac:dyDescent="0.25">
      <c r="A63" s="49" t="s">
        <v>64</v>
      </c>
      <c r="B63" s="17"/>
      <c r="C63" s="17"/>
      <c r="D63" s="17">
        <v>1373.35</v>
      </c>
      <c r="E63" s="17"/>
      <c r="F63" s="17"/>
      <c r="G63" s="17"/>
      <c r="H63" s="17"/>
      <c r="I63" s="17"/>
      <c r="J63" s="17"/>
      <c r="K63" s="17">
        <v>13197.7</v>
      </c>
      <c r="L63" s="17">
        <v>5473.0599999999995</v>
      </c>
      <c r="M63" s="20">
        <f>SUM(Tabla2[[#This Row],[01. Alcaldía]:[11. Salud pública y seguridad ciudadana]])</f>
        <v>20044.11</v>
      </c>
    </row>
    <row r="64" spans="1:13" x14ac:dyDescent="0.25">
      <c r="A64" s="49" t="s">
        <v>421</v>
      </c>
      <c r="B64" s="17"/>
      <c r="C64" s="17"/>
      <c r="D64" s="17"/>
      <c r="E64" s="17"/>
      <c r="F64" s="17"/>
      <c r="G64" s="17"/>
      <c r="H64" s="17"/>
      <c r="I64" s="17"/>
      <c r="J64" s="17"/>
      <c r="K64" s="17">
        <v>1800</v>
      </c>
      <c r="L64" s="17"/>
      <c r="M64" s="20">
        <f>SUM(Tabla2[[#This Row],[01. Alcaldía]:[11. Salud pública y seguridad ciudadana]])</f>
        <v>1800</v>
      </c>
    </row>
    <row r="65" spans="1:13" x14ac:dyDescent="0.25">
      <c r="A65" s="49" t="s">
        <v>63</v>
      </c>
      <c r="B65" s="17"/>
      <c r="C65" s="17"/>
      <c r="D65" s="17"/>
      <c r="E65" s="17"/>
      <c r="F65" s="17"/>
      <c r="G65" s="17">
        <v>8518</v>
      </c>
      <c r="H65" s="17"/>
      <c r="I65" s="17"/>
      <c r="J65" s="17"/>
      <c r="K65" s="17">
        <v>17932.2</v>
      </c>
      <c r="L65" s="17"/>
      <c r="M65" s="20">
        <f>SUM(Tabla2[[#This Row],[01. Alcaldía]:[11. Salud pública y seguridad ciudadana]])</f>
        <v>26450.2</v>
      </c>
    </row>
    <row r="66" spans="1:13" x14ac:dyDescent="0.25">
      <c r="A66" s="49" t="s">
        <v>3521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>
        <v>5449.6</v>
      </c>
      <c r="M66" s="20">
        <f>SUM(Tabla2[[#This Row],[01. Alcaldía]:[11. Salud pública y seguridad ciudadana]])</f>
        <v>5449.6</v>
      </c>
    </row>
    <row r="67" spans="1:13" x14ac:dyDescent="0.25">
      <c r="A67" s="49" t="s">
        <v>4842</v>
      </c>
      <c r="B67" s="17"/>
      <c r="C67" s="17"/>
      <c r="D67" s="17"/>
      <c r="E67" s="17"/>
      <c r="F67" s="17"/>
      <c r="G67" s="17"/>
      <c r="H67" s="17"/>
      <c r="I67" s="17"/>
      <c r="J67" s="17"/>
      <c r="K67" s="17">
        <v>1000</v>
      </c>
      <c r="L67" s="17"/>
      <c r="M67" s="20">
        <f>SUM(Tabla2[[#This Row],[01. Alcaldía]:[11. Salud pública y seguridad ciudadana]])</f>
        <v>1000</v>
      </c>
    </row>
    <row r="68" spans="1:13" x14ac:dyDescent="0.25">
      <c r="A68" s="49" t="s">
        <v>2678</v>
      </c>
      <c r="B68" s="17"/>
      <c r="C68" s="17"/>
      <c r="D68" s="17"/>
      <c r="E68" s="17"/>
      <c r="F68" s="17"/>
      <c r="G68" s="17"/>
      <c r="H68" s="17"/>
      <c r="I68" s="17"/>
      <c r="J68" s="17"/>
      <c r="K68" s="17">
        <v>1288.6500000000001</v>
      </c>
      <c r="L68" s="17"/>
      <c r="M68" s="20">
        <f>SUM(Tabla2[[#This Row],[01. Alcaldía]:[11. Salud pública y seguridad ciudadana]])</f>
        <v>1288.6500000000001</v>
      </c>
    </row>
    <row r="69" spans="1:13" x14ac:dyDescent="0.25">
      <c r="A69" s="49" t="s">
        <v>872</v>
      </c>
      <c r="B69" s="17"/>
      <c r="C69" s="17"/>
      <c r="D69" s="17">
        <v>6536.52</v>
      </c>
      <c r="E69" s="17"/>
      <c r="F69" s="17"/>
      <c r="G69" s="17"/>
      <c r="H69" s="17"/>
      <c r="I69" s="17"/>
      <c r="J69" s="17"/>
      <c r="K69" s="17">
        <v>125.79</v>
      </c>
      <c r="L69" s="17">
        <v>8668.86</v>
      </c>
      <c r="M69" s="20">
        <f>SUM(Tabla2[[#This Row],[01. Alcaldía]:[11. Salud pública y seguridad ciudadana]])</f>
        <v>15331.170000000002</v>
      </c>
    </row>
    <row r="70" spans="1:13" x14ac:dyDescent="0.25">
      <c r="A70" s="49" t="s">
        <v>293</v>
      </c>
      <c r="B70" s="17"/>
      <c r="C70" s="17"/>
      <c r="D70" s="17"/>
      <c r="E70" s="17"/>
      <c r="F70" s="17"/>
      <c r="G70" s="17"/>
      <c r="H70" s="17"/>
      <c r="I70" s="17">
        <v>2991.12</v>
      </c>
      <c r="J70" s="17"/>
      <c r="K70" s="17"/>
      <c r="L70" s="17"/>
      <c r="M70" s="20">
        <f>SUM(Tabla2[[#This Row],[01. Alcaldía]:[11. Salud pública y seguridad ciudadana]])</f>
        <v>2991.12</v>
      </c>
    </row>
    <row r="71" spans="1:13" x14ac:dyDescent="0.25">
      <c r="A71" s="49" t="s">
        <v>939</v>
      </c>
      <c r="B71" s="17"/>
      <c r="C71" s="17"/>
      <c r="D71" s="17"/>
      <c r="E71" s="17"/>
      <c r="F71" s="17"/>
      <c r="G71" s="17"/>
      <c r="H71" s="17">
        <v>6933.3</v>
      </c>
      <c r="I71" s="17"/>
      <c r="J71" s="17"/>
      <c r="K71" s="17">
        <v>1774.48</v>
      </c>
      <c r="L71" s="17"/>
      <c r="M71" s="20">
        <f>SUM(Tabla2[[#This Row],[01. Alcaldía]:[11. Salud pública y seguridad ciudadana]])</f>
        <v>8707.7800000000007</v>
      </c>
    </row>
    <row r="72" spans="1:13" x14ac:dyDescent="0.25">
      <c r="A72" s="49" t="s">
        <v>944</v>
      </c>
      <c r="B72" s="17">
        <v>1210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20">
        <f>SUM(Tabla2[[#This Row],[01. Alcaldía]:[11. Salud pública y seguridad ciudadana]])</f>
        <v>1210</v>
      </c>
    </row>
    <row r="73" spans="1:13" x14ac:dyDescent="0.25">
      <c r="A73" s="49" t="s">
        <v>349</v>
      </c>
      <c r="B73" s="17"/>
      <c r="C73" s="17"/>
      <c r="D73" s="17"/>
      <c r="E73" s="17"/>
      <c r="F73" s="17">
        <v>700</v>
      </c>
      <c r="G73" s="17">
        <v>3400</v>
      </c>
      <c r="H73" s="17"/>
      <c r="I73" s="17"/>
      <c r="J73" s="17"/>
      <c r="K73" s="17">
        <v>1680</v>
      </c>
      <c r="L73" s="17"/>
      <c r="M73" s="20">
        <f>SUM(Tabla2[[#This Row],[01. Alcaldía]:[11. Salud pública y seguridad ciudadana]])</f>
        <v>5780</v>
      </c>
    </row>
    <row r="74" spans="1:13" x14ac:dyDescent="0.25">
      <c r="A74" s="49" t="s">
        <v>282</v>
      </c>
      <c r="B74" s="17"/>
      <c r="C74" s="17"/>
      <c r="D74" s="17"/>
      <c r="E74" s="17"/>
      <c r="F74" s="17"/>
      <c r="G74" s="17"/>
      <c r="H74" s="17"/>
      <c r="I74" s="17"/>
      <c r="J74" s="17"/>
      <c r="K74" s="17">
        <v>546.77</v>
      </c>
      <c r="L74" s="17">
        <v>1125.3</v>
      </c>
      <c r="M74" s="20">
        <f>SUM(Tabla2[[#This Row],[01. Alcaldía]:[11. Salud pública y seguridad ciudadana]])</f>
        <v>1672.07</v>
      </c>
    </row>
    <row r="75" spans="1:13" x14ac:dyDescent="0.25">
      <c r="A75" s="49" t="s">
        <v>3872</v>
      </c>
      <c r="B75" s="17">
        <v>900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20">
        <f>SUM(Tabla2[[#This Row],[01. Alcaldía]:[11. Salud pública y seguridad ciudadana]])</f>
        <v>900</v>
      </c>
    </row>
    <row r="76" spans="1:13" x14ac:dyDescent="0.25">
      <c r="A76" s="49" t="s">
        <v>2702</v>
      </c>
      <c r="B76" s="17"/>
      <c r="C76" s="17"/>
      <c r="D76" s="17"/>
      <c r="E76" s="17"/>
      <c r="F76" s="17"/>
      <c r="G76" s="17"/>
      <c r="H76" s="17"/>
      <c r="I76" s="17"/>
      <c r="J76" s="17"/>
      <c r="K76" s="17">
        <v>248.05</v>
      </c>
      <c r="L76" s="17"/>
      <c r="M76" s="20">
        <f>SUM(Tabla2[[#This Row],[01. Alcaldía]:[11. Salud pública y seguridad ciudadana]])</f>
        <v>248.05</v>
      </c>
    </row>
    <row r="77" spans="1:13" x14ac:dyDescent="0.25">
      <c r="A77" s="49" t="s">
        <v>2704</v>
      </c>
      <c r="B77" s="17"/>
      <c r="C77" s="17"/>
      <c r="D77" s="17"/>
      <c r="E77" s="17"/>
      <c r="F77" s="17"/>
      <c r="G77" s="17">
        <v>2178</v>
      </c>
      <c r="H77" s="17"/>
      <c r="I77" s="17"/>
      <c r="J77" s="17"/>
      <c r="K77" s="17"/>
      <c r="L77" s="17"/>
      <c r="M77" s="20">
        <f>SUM(Tabla2[[#This Row],[01. Alcaldía]:[11. Salud pública y seguridad ciudadana]])</f>
        <v>2178</v>
      </c>
    </row>
    <row r="78" spans="1:13" x14ac:dyDescent="0.25">
      <c r="A78" s="49" t="s">
        <v>4158</v>
      </c>
      <c r="B78" s="17">
        <v>275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20">
        <f>SUM(Tabla2[[#This Row],[01. Alcaldía]:[11. Salud pública y seguridad ciudadana]])</f>
        <v>275</v>
      </c>
    </row>
    <row r="79" spans="1:13" x14ac:dyDescent="0.25">
      <c r="A79" s="49" t="s">
        <v>3900</v>
      </c>
      <c r="B79" s="17">
        <v>756.25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20">
        <f>SUM(Tabla2[[#This Row],[01. Alcaldía]:[11. Salud pública y seguridad ciudadana]])</f>
        <v>756.25</v>
      </c>
    </row>
    <row r="80" spans="1:13" x14ac:dyDescent="0.25">
      <c r="A80" s="49" t="s">
        <v>56</v>
      </c>
      <c r="B80" s="17"/>
      <c r="C80" s="17"/>
      <c r="D80" s="17"/>
      <c r="E80" s="17"/>
      <c r="F80" s="17"/>
      <c r="G80" s="17"/>
      <c r="H80" s="17">
        <v>1500</v>
      </c>
      <c r="I80" s="17"/>
      <c r="J80" s="17"/>
      <c r="K80" s="17"/>
      <c r="L80" s="17">
        <v>303.64999999999998</v>
      </c>
      <c r="M80" s="20">
        <f>SUM(Tabla2[[#This Row],[01. Alcaldía]:[11. Salud pública y seguridad ciudadana]])</f>
        <v>1803.65</v>
      </c>
    </row>
    <row r="81" spans="1:13" x14ac:dyDescent="0.25">
      <c r="A81" s="49" t="s">
        <v>972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>
        <v>7139</v>
      </c>
      <c r="M81" s="20">
        <f>SUM(Tabla2[[#This Row],[01. Alcaldía]:[11. Salud pública y seguridad ciudadana]])</f>
        <v>7139</v>
      </c>
    </row>
    <row r="82" spans="1:13" x14ac:dyDescent="0.25">
      <c r="A82" s="49" t="s">
        <v>975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>
        <v>14399</v>
      </c>
      <c r="M82" s="20">
        <f>SUM(Tabla2[[#This Row],[01. Alcaldía]:[11. Salud pública y seguridad ciudadana]])</f>
        <v>14399</v>
      </c>
    </row>
    <row r="83" spans="1:13" x14ac:dyDescent="0.25">
      <c r="A83" s="49" t="s">
        <v>42</v>
      </c>
      <c r="B83" s="17"/>
      <c r="C83" s="17"/>
      <c r="D83" s="17">
        <v>3049.2</v>
      </c>
      <c r="E83" s="17"/>
      <c r="F83" s="17"/>
      <c r="G83" s="17"/>
      <c r="H83" s="17"/>
      <c r="I83" s="17"/>
      <c r="J83" s="17"/>
      <c r="K83" s="17"/>
      <c r="L83" s="17"/>
      <c r="M83" s="20">
        <f>SUM(Tabla2[[#This Row],[01. Alcaldía]:[11. Salud pública y seguridad ciudadana]])</f>
        <v>3049.2</v>
      </c>
    </row>
    <row r="84" spans="1:13" x14ac:dyDescent="0.25">
      <c r="A84" s="49" t="s">
        <v>359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>
        <v>249.26</v>
      </c>
      <c r="M84" s="20">
        <f>SUM(Tabla2[[#This Row],[01. Alcaldía]:[11. Salud pública y seguridad ciudadana]])</f>
        <v>249.26</v>
      </c>
    </row>
    <row r="85" spans="1:13" x14ac:dyDescent="0.25">
      <c r="A85" s="49" t="s">
        <v>3731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>
        <v>1496.4699999999998</v>
      </c>
      <c r="M85" s="20">
        <f>SUM(Tabla2[[#This Row],[01. Alcaldía]:[11. Salud pública y seguridad ciudadana]])</f>
        <v>1496.4699999999998</v>
      </c>
    </row>
    <row r="86" spans="1:13" x14ac:dyDescent="0.25">
      <c r="A86" s="49" t="s">
        <v>320</v>
      </c>
      <c r="B86" s="17"/>
      <c r="C86" s="17"/>
      <c r="D86" s="17"/>
      <c r="E86" s="17"/>
      <c r="F86" s="17"/>
      <c r="G86" s="17">
        <v>5445</v>
      </c>
      <c r="H86" s="17"/>
      <c r="I86" s="17"/>
      <c r="J86" s="17"/>
      <c r="K86" s="17"/>
      <c r="L86" s="17"/>
      <c r="M86" s="20">
        <f>SUM(Tabla2[[#This Row],[01. Alcaldía]:[11. Salud pública y seguridad ciudadana]])</f>
        <v>5445</v>
      </c>
    </row>
    <row r="87" spans="1:13" x14ac:dyDescent="0.25">
      <c r="A87" s="49" t="s">
        <v>984</v>
      </c>
      <c r="B87" s="17">
        <v>1210</v>
      </c>
      <c r="C87" s="17"/>
      <c r="D87" s="17">
        <v>2420</v>
      </c>
      <c r="E87" s="17"/>
      <c r="F87" s="17"/>
      <c r="G87" s="17"/>
      <c r="H87" s="17"/>
      <c r="I87" s="17"/>
      <c r="J87" s="17"/>
      <c r="K87" s="17">
        <v>605</v>
      </c>
      <c r="L87" s="17"/>
      <c r="M87" s="20">
        <f>SUM(Tabla2[[#This Row],[01. Alcaldía]:[11. Salud pública y seguridad ciudadana]])</f>
        <v>4235</v>
      </c>
    </row>
    <row r="88" spans="1:13" x14ac:dyDescent="0.25">
      <c r="A88" s="49" t="s">
        <v>3549</v>
      </c>
      <c r="B88" s="17"/>
      <c r="C88" s="17"/>
      <c r="D88" s="17"/>
      <c r="E88" s="17">
        <v>4840</v>
      </c>
      <c r="F88" s="17"/>
      <c r="G88" s="17"/>
      <c r="H88" s="17"/>
      <c r="I88" s="17"/>
      <c r="J88" s="17"/>
      <c r="K88" s="17"/>
      <c r="L88" s="17"/>
      <c r="M88" s="20">
        <f>SUM(Tabla2[[#This Row],[01. Alcaldía]:[11. Salud pública y seguridad ciudadana]])</f>
        <v>4840</v>
      </c>
    </row>
    <row r="89" spans="1:13" x14ac:dyDescent="0.25">
      <c r="A89" s="49" t="s">
        <v>998</v>
      </c>
      <c r="B89" s="17"/>
      <c r="C89" s="17">
        <v>3157.25</v>
      </c>
      <c r="D89" s="17"/>
      <c r="E89" s="17"/>
      <c r="F89" s="17"/>
      <c r="G89" s="17"/>
      <c r="H89" s="17"/>
      <c r="I89" s="17"/>
      <c r="J89" s="17"/>
      <c r="K89" s="17"/>
      <c r="L89" s="17">
        <v>181.5</v>
      </c>
      <c r="M89" s="20">
        <f>SUM(Tabla2[[#This Row],[01. Alcaldía]:[11. Salud pública y seguridad ciudadana]])</f>
        <v>3338.75</v>
      </c>
    </row>
    <row r="90" spans="1:13" x14ac:dyDescent="0.25">
      <c r="A90" s="49" t="s">
        <v>443</v>
      </c>
      <c r="B90" s="17"/>
      <c r="C90" s="17"/>
      <c r="D90" s="17"/>
      <c r="E90" s="17"/>
      <c r="F90" s="17"/>
      <c r="G90" s="17"/>
      <c r="H90" s="17"/>
      <c r="I90" s="17"/>
      <c r="J90" s="17"/>
      <c r="K90" s="17">
        <v>4155.0999999999995</v>
      </c>
      <c r="L90" s="17"/>
      <c r="M90" s="20">
        <f>SUM(Tabla2[[#This Row],[01. Alcaldía]:[11. Salud pública y seguridad ciudadana]])</f>
        <v>4155.0999999999995</v>
      </c>
    </row>
    <row r="91" spans="1:13" x14ac:dyDescent="0.25">
      <c r="A91" s="49" t="s">
        <v>4661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>
        <v>529.33000000000004</v>
      </c>
      <c r="M91" s="20">
        <f>SUM(Tabla2[[#This Row],[01. Alcaldía]:[11. Salud pública y seguridad ciudadana]])</f>
        <v>529.33000000000004</v>
      </c>
    </row>
    <row r="92" spans="1:13" x14ac:dyDescent="0.25">
      <c r="A92" s="49" t="s">
        <v>1023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>
        <v>2642.64</v>
      </c>
      <c r="M92" s="20">
        <f>SUM(Tabla2[[#This Row],[01. Alcaldía]:[11. Salud pública y seguridad ciudadana]])</f>
        <v>2642.64</v>
      </c>
    </row>
    <row r="93" spans="1:13" x14ac:dyDescent="0.25">
      <c r="A93" s="49" t="s">
        <v>427</v>
      </c>
      <c r="B93" s="17"/>
      <c r="C93" s="17"/>
      <c r="D93" s="17">
        <v>556.6</v>
      </c>
      <c r="E93" s="17"/>
      <c r="F93" s="17"/>
      <c r="G93" s="17"/>
      <c r="H93" s="17"/>
      <c r="I93" s="17"/>
      <c r="J93" s="17"/>
      <c r="K93" s="17"/>
      <c r="L93" s="17"/>
      <c r="M93" s="20">
        <f>SUM(Tabla2[[#This Row],[01. Alcaldía]:[11. Salud pública y seguridad ciudadana]])</f>
        <v>556.6</v>
      </c>
    </row>
    <row r="94" spans="1:13" x14ac:dyDescent="0.25">
      <c r="A94" s="49" t="s">
        <v>1031</v>
      </c>
      <c r="B94" s="17"/>
      <c r="C94" s="17"/>
      <c r="D94" s="17"/>
      <c r="E94" s="17">
        <v>1449.58</v>
      </c>
      <c r="F94" s="17"/>
      <c r="G94" s="17"/>
      <c r="H94" s="17"/>
      <c r="I94" s="17"/>
      <c r="J94" s="17"/>
      <c r="K94" s="17"/>
      <c r="L94" s="17"/>
      <c r="M94" s="20">
        <f>SUM(Tabla2[[#This Row],[01. Alcaldía]:[11. Salud pública y seguridad ciudadana]])</f>
        <v>1449.58</v>
      </c>
    </row>
    <row r="95" spans="1:13" x14ac:dyDescent="0.25">
      <c r="A95" s="49" t="s">
        <v>1033</v>
      </c>
      <c r="B95" s="17"/>
      <c r="C95" s="17"/>
      <c r="D95" s="17"/>
      <c r="E95" s="17"/>
      <c r="F95" s="17"/>
      <c r="G95" s="17"/>
      <c r="H95" s="17"/>
      <c r="I95" s="17"/>
      <c r="J95" s="17">
        <v>5082</v>
      </c>
      <c r="K95" s="17"/>
      <c r="L95" s="17"/>
      <c r="M95" s="20">
        <f>SUM(Tabla2[[#This Row],[01. Alcaldía]:[11. Salud pública y seguridad ciudadana]])</f>
        <v>5082</v>
      </c>
    </row>
    <row r="96" spans="1:13" x14ac:dyDescent="0.25">
      <c r="A96" s="49" t="s">
        <v>4433</v>
      </c>
      <c r="B96" s="17">
        <v>16940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20">
        <f>SUM(Tabla2[[#This Row],[01. Alcaldía]:[11. Salud pública y seguridad ciudadana]])</f>
        <v>16940</v>
      </c>
    </row>
    <row r="97" spans="1:13" x14ac:dyDescent="0.25">
      <c r="A97" s="49" t="s">
        <v>283</v>
      </c>
      <c r="B97" s="17">
        <v>120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20">
        <f>SUM(Tabla2[[#This Row],[01. Alcaldía]:[11. Salud pública y seguridad ciudadana]])</f>
        <v>120</v>
      </c>
    </row>
    <row r="98" spans="1:13" x14ac:dyDescent="0.25">
      <c r="A98" s="49" t="s">
        <v>3578</v>
      </c>
      <c r="B98" s="17"/>
      <c r="C98" s="17">
        <v>17908</v>
      </c>
      <c r="D98" s="17"/>
      <c r="E98" s="17"/>
      <c r="F98" s="17"/>
      <c r="G98" s="17"/>
      <c r="H98" s="17"/>
      <c r="I98" s="17"/>
      <c r="J98" s="17"/>
      <c r="K98" s="17"/>
      <c r="L98" s="17"/>
      <c r="M98" s="20">
        <f>SUM(Tabla2[[#This Row],[01. Alcaldía]:[11. Salud pública y seguridad ciudadana]])</f>
        <v>17908</v>
      </c>
    </row>
    <row r="99" spans="1:13" x14ac:dyDescent="0.25">
      <c r="A99" s="49" t="s">
        <v>1082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>
        <v>1006.72</v>
      </c>
      <c r="M99" s="20">
        <f>SUM(Tabla2[[#This Row],[01. Alcaldía]:[11. Salud pública y seguridad ciudadana]])</f>
        <v>1006.72</v>
      </c>
    </row>
    <row r="100" spans="1:13" x14ac:dyDescent="0.25">
      <c r="A100" s="49" t="s">
        <v>4830</v>
      </c>
      <c r="B100" s="17"/>
      <c r="C100" s="17"/>
      <c r="D100" s="17"/>
      <c r="E100" s="17"/>
      <c r="F100" s="17"/>
      <c r="G100" s="17">
        <v>1500</v>
      </c>
      <c r="H100" s="17"/>
      <c r="I100" s="17"/>
      <c r="J100" s="17"/>
      <c r="K100" s="17"/>
      <c r="L100" s="17"/>
      <c r="M100" s="20">
        <f>SUM(Tabla2[[#This Row],[01. Alcaldía]:[11. Salud pública y seguridad ciudadana]])</f>
        <v>1500</v>
      </c>
    </row>
    <row r="101" spans="1:13" x14ac:dyDescent="0.25">
      <c r="A101" s="49" t="s">
        <v>61</v>
      </c>
      <c r="B101" s="17"/>
      <c r="C101" s="17">
        <v>3000</v>
      </c>
      <c r="D101" s="17"/>
      <c r="E101" s="17"/>
      <c r="F101" s="17"/>
      <c r="G101" s="17"/>
      <c r="H101" s="17">
        <v>132</v>
      </c>
      <c r="I101" s="17"/>
      <c r="J101" s="17"/>
      <c r="K101" s="17">
        <v>825</v>
      </c>
      <c r="L101" s="17"/>
      <c r="M101" s="20">
        <f>SUM(Tabla2[[#This Row],[01. Alcaldía]:[11. Salud pública y seguridad ciudadana]])</f>
        <v>3957</v>
      </c>
    </row>
    <row r="102" spans="1:13" x14ac:dyDescent="0.25">
      <c r="A102" s="49" t="s">
        <v>3056</v>
      </c>
      <c r="B102" s="17"/>
      <c r="C102" s="17"/>
      <c r="D102" s="17"/>
      <c r="E102" s="17"/>
      <c r="F102" s="17"/>
      <c r="G102" s="17">
        <v>2512.5</v>
      </c>
      <c r="H102" s="17"/>
      <c r="I102" s="17"/>
      <c r="J102" s="17"/>
      <c r="K102" s="17"/>
      <c r="L102" s="17"/>
      <c r="M102" s="20">
        <f>SUM(Tabla2[[#This Row],[01. Alcaldía]:[11. Salud pública y seguridad ciudadana]])</f>
        <v>2512.5</v>
      </c>
    </row>
    <row r="103" spans="1:13" x14ac:dyDescent="0.25">
      <c r="A103" s="49" t="s">
        <v>15</v>
      </c>
      <c r="B103" s="17">
        <v>3000</v>
      </c>
      <c r="C103" s="17"/>
      <c r="D103" s="17"/>
      <c r="E103" s="17"/>
      <c r="F103" s="17"/>
      <c r="G103" s="17">
        <v>26223.37</v>
      </c>
      <c r="H103" s="17">
        <v>130.68</v>
      </c>
      <c r="I103" s="17">
        <v>626.78</v>
      </c>
      <c r="J103" s="17"/>
      <c r="K103" s="17">
        <v>5075.71</v>
      </c>
      <c r="L103" s="17"/>
      <c r="M103" s="20">
        <f>SUM(Tabla2[[#This Row],[01. Alcaldía]:[11. Salud pública y seguridad ciudadana]])</f>
        <v>35056.54</v>
      </c>
    </row>
    <row r="104" spans="1:13" x14ac:dyDescent="0.25">
      <c r="A104" s="49" t="s">
        <v>3634</v>
      </c>
      <c r="B104" s="17">
        <v>2420</v>
      </c>
      <c r="C104" s="17"/>
      <c r="D104" s="17">
        <v>1815</v>
      </c>
      <c r="E104" s="17"/>
      <c r="F104" s="17"/>
      <c r="G104" s="17"/>
      <c r="H104" s="17"/>
      <c r="I104" s="17"/>
      <c r="J104" s="17"/>
      <c r="K104" s="17"/>
      <c r="L104" s="17"/>
      <c r="M104" s="20">
        <f>SUM(Tabla2[[#This Row],[01. Alcaldía]:[11. Salud pública y seguridad ciudadana]])</f>
        <v>4235</v>
      </c>
    </row>
    <row r="105" spans="1:13" x14ac:dyDescent="0.25">
      <c r="A105" s="49" t="s">
        <v>3780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>
        <v>1573</v>
      </c>
      <c r="L105" s="17"/>
      <c r="M105" s="20">
        <f>SUM(Tabla2[[#This Row],[01. Alcaldía]:[11. Salud pública y seguridad ciudadana]])</f>
        <v>1573</v>
      </c>
    </row>
    <row r="106" spans="1:13" x14ac:dyDescent="0.25">
      <c r="A106" s="49" t="s">
        <v>367</v>
      </c>
      <c r="B106" s="17">
        <v>571.07000000000005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>
        <v>2202.1999999999998</v>
      </c>
      <c r="M106" s="20">
        <f>SUM(Tabla2[[#This Row],[01. Alcaldía]:[11. Salud pública y seguridad ciudadana]])</f>
        <v>2773.27</v>
      </c>
    </row>
    <row r="107" spans="1:13" x14ac:dyDescent="0.25">
      <c r="A107" s="49" t="s">
        <v>441</v>
      </c>
      <c r="B107" s="17">
        <v>17762.8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20">
        <f>SUM(Tabla2[[#This Row],[01. Alcaldía]:[11. Salud pública y seguridad ciudadana]])</f>
        <v>17762.8</v>
      </c>
    </row>
    <row r="108" spans="1:13" x14ac:dyDescent="0.25">
      <c r="A108" s="49" t="s">
        <v>1173</v>
      </c>
      <c r="B108" s="17"/>
      <c r="C108" s="17"/>
      <c r="D108" s="17"/>
      <c r="E108" s="17"/>
      <c r="F108" s="17"/>
      <c r="G108" s="17"/>
      <c r="H108" s="17">
        <v>2499.98</v>
      </c>
      <c r="I108" s="17"/>
      <c r="J108" s="17"/>
      <c r="K108" s="17"/>
      <c r="L108" s="17"/>
      <c r="M108" s="20">
        <f>SUM(Tabla2[[#This Row],[01. Alcaldía]:[11. Salud pública y seguridad ciudadana]])</f>
        <v>2499.98</v>
      </c>
    </row>
    <row r="109" spans="1:13" x14ac:dyDescent="0.25">
      <c r="A109" s="49" t="s">
        <v>1192</v>
      </c>
      <c r="B109" s="17"/>
      <c r="C109" s="17"/>
      <c r="D109" s="17">
        <v>495</v>
      </c>
      <c r="E109" s="17"/>
      <c r="F109" s="17"/>
      <c r="G109" s="17"/>
      <c r="H109" s="17"/>
      <c r="I109" s="17"/>
      <c r="J109" s="17"/>
      <c r="K109" s="17"/>
      <c r="L109" s="17"/>
      <c r="M109" s="20">
        <f>SUM(Tabla2[[#This Row],[01. Alcaldía]:[11. Salud pública y seguridad ciudadana]])</f>
        <v>495</v>
      </c>
    </row>
    <row r="110" spans="1:13" x14ac:dyDescent="0.25">
      <c r="A110" s="49" t="s">
        <v>3951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>
        <v>605</v>
      </c>
      <c r="L110" s="17"/>
      <c r="M110" s="20">
        <f>SUM(Tabla2[[#This Row],[01. Alcaldía]:[11. Salud pública y seguridad ciudadana]])</f>
        <v>605</v>
      </c>
    </row>
    <row r="111" spans="1:13" x14ac:dyDescent="0.25">
      <c r="A111" s="49" t="s">
        <v>2955</v>
      </c>
      <c r="B111" s="17">
        <v>4598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20">
        <f>SUM(Tabla2[[#This Row],[01. Alcaldía]:[11. Salud pública y seguridad ciudadana]])</f>
        <v>4598</v>
      </c>
    </row>
    <row r="112" spans="1:13" x14ac:dyDescent="0.25">
      <c r="A112" s="49" t="s">
        <v>16</v>
      </c>
      <c r="B112" s="17"/>
      <c r="C112" s="17"/>
      <c r="D112" s="17"/>
      <c r="E112" s="17"/>
      <c r="F112" s="17"/>
      <c r="G112" s="17"/>
      <c r="H112" s="17"/>
      <c r="I112" s="17">
        <v>11656.33</v>
      </c>
      <c r="J112" s="17"/>
      <c r="K112" s="17"/>
      <c r="L112" s="17"/>
      <c r="M112" s="20">
        <f>SUM(Tabla2[[#This Row],[01. Alcaldía]:[11. Salud pública y seguridad ciudadana]])</f>
        <v>11656.33</v>
      </c>
    </row>
    <row r="113" spans="1:13" x14ac:dyDescent="0.25">
      <c r="A113" s="49" t="s">
        <v>4440</v>
      </c>
      <c r="B113" s="17"/>
      <c r="C113" s="17"/>
      <c r="D113" s="17"/>
      <c r="E113" s="17"/>
      <c r="F113" s="17">
        <v>6715.5</v>
      </c>
      <c r="G113" s="17"/>
      <c r="H113" s="17"/>
      <c r="I113" s="17"/>
      <c r="J113" s="17"/>
      <c r="K113" s="17"/>
      <c r="L113" s="17"/>
      <c r="M113" s="20">
        <f>SUM(Tabla2[[#This Row],[01. Alcaldía]:[11. Salud pública y seguridad ciudadana]])</f>
        <v>6715.5</v>
      </c>
    </row>
    <row r="114" spans="1:13" x14ac:dyDescent="0.25">
      <c r="A114" s="49" t="s">
        <v>3437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>
        <v>7315</v>
      </c>
      <c r="L114" s="17"/>
      <c r="M114" s="20">
        <f>SUM(Tabla2[[#This Row],[01. Alcaldía]:[11. Salud pública y seguridad ciudadana]])</f>
        <v>7315</v>
      </c>
    </row>
    <row r="115" spans="1:13" x14ac:dyDescent="0.25">
      <c r="A115" s="49" t="s">
        <v>413</v>
      </c>
      <c r="B115" s="17"/>
      <c r="C115" s="17"/>
      <c r="D115" s="17"/>
      <c r="E115" s="17"/>
      <c r="F115" s="17"/>
      <c r="G115" s="17"/>
      <c r="H115" s="17"/>
      <c r="I115" s="17"/>
      <c r="J115" s="17">
        <v>3569.5</v>
      </c>
      <c r="K115" s="17"/>
      <c r="L115" s="17"/>
      <c r="M115" s="20">
        <f>SUM(Tabla2[[#This Row],[01. Alcaldía]:[11. Salud pública y seguridad ciudadana]])</f>
        <v>3569.5</v>
      </c>
    </row>
    <row r="116" spans="1:13" x14ac:dyDescent="0.25">
      <c r="A116" s="49" t="s">
        <v>3842</v>
      </c>
      <c r="B116" s="17"/>
      <c r="C116" s="17"/>
      <c r="D116" s="17"/>
      <c r="E116" s="17">
        <v>2160</v>
      </c>
      <c r="F116" s="17"/>
      <c r="G116" s="17"/>
      <c r="H116" s="17"/>
      <c r="I116" s="17"/>
      <c r="J116" s="17"/>
      <c r="K116" s="17"/>
      <c r="L116" s="17"/>
      <c r="M116" s="20">
        <f>SUM(Tabla2[[#This Row],[01. Alcaldía]:[11. Salud pública y seguridad ciudadana]])</f>
        <v>2160</v>
      </c>
    </row>
    <row r="117" spans="1:13" x14ac:dyDescent="0.25">
      <c r="A117" s="49" t="s">
        <v>19</v>
      </c>
      <c r="B117" s="17"/>
      <c r="C117" s="17"/>
      <c r="D117" s="17">
        <v>10378.31</v>
      </c>
      <c r="E117" s="17"/>
      <c r="F117" s="17"/>
      <c r="G117" s="17"/>
      <c r="H117" s="17"/>
      <c r="I117" s="17"/>
      <c r="J117" s="17"/>
      <c r="K117" s="17"/>
      <c r="L117" s="17"/>
      <c r="M117" s="20">
        <f>SUM(Tabla2[[#This Row],[01. Alcaldía]:[11. Salud pública y seguridad ciudadana]])</f>
        <v>10378.31</v>
      </c>
    </row>
    <row r="118" spans="1:13" x14ac:dyDescent="0.25">
      <c r="A118" s="49" t="s">
        <v>50</v>
      </c>
      <c r="B118" s="17">
        <v>176.32</v>
      </c>
      <c r="C118" s="17"/>
      <c r="D118" s="17"/>
      <c r="E118" s="17"/>
      <c r="F118" s="17"/>
      <c r="G118" s="17"/>
      <c r="H118" s="17">
        <v>18.149999999999999</v>
      </c>
      <c r="I118" s="17"/>
      <c r="J118" s="17"/>
      <c r="K118" s="17">
        <v>36.299999999999997</v>
      </c>
      <c r="L118" s="17"/>
      <c r="M118" s="20">
        <f>SUM(Tabla2[[#This Row],[01. Alcaldía]:[11. Salud pública y seguridad ciudadana]])</f>
        <v>230.76999999999998</v>
      </c>
    </row>
    <row r="119" spans="1:13" x14ac:dyDescent="0.25">
      <c r="A119" s="49" t="s">
        <v>2924</v>
      </c>
      <c r="B119" s="17">
        <v>5717.25</v>
      </c>
      <c r="C119" s="17"/>
      <c r="D119" s="17"/>
      <c r="E119" s="17"/>
      <c r="F119" s="17"/>
      <c r="G119" s="17"/>
      <c r="H119" s="17"/>
      <c r="I119" s="17">
        <v>1295.9100000000001</v>
      </c>
      <c r="J119" s="17"/>
      <c r="K119" s="17"/>
      <c r="L119" s="17"/>
      <c r="M119" s="20">
        <f>SUM(Tabla2[[#This Row],[01. Alcaldía]:[11. Salud pública y seguridad ciudadana]])</f>
        <v>7013.16</v>
      </c>
    </row>
    <row r="120" spans="1:13" x14ac:dyDescent="0.25">
      <c r="A120" s="49" t="s">
        <v>344</v>
      </c>
      <c r="B120" s="17"/>
      <c r="C120" s="17"/>
      <c r="D120" s="17"/>
      <c r="E120" s="17"/>
      <c r="F120" s="17"/>
      <c r="G120" s="17"/>
      <c r="H120" s="17"/>
      <c r="I120" s="17">
        <v>86.56</v>
      </c>
      <c r="J120" s="17"/>
      <c r="K120" s="17"/>
      <c r="L120" s="17"/>
      <c r="M120" s="20">
        <f>SUM(Tabla2[[#This Row],[01. Alcaldía]:[11. Salud pública y seguridad ciudadana]])</f>
        <v>86.56</v>
      </c>
    </row>
    <row r="121" spans="1:13" x14ac:dyDescent="0.25">
      <c r="A121" s="49" t="s">
        <v>2913</v>
      </c>
      <c r="B121" s="17"/>
      <c r="C121" s="17"/>
      <c r="D121" s="17"/>
      <c r="E121" s="17"/>
      <c r="F121" s="17"/>
      <c r="G121" s="17">
        <v>6897</v>
      </c>
      <c r="H121" s="17"/>
      <c r="I121" s="17"/>
      <c r="J121" s="17"/>
      <c r="K121" s="17"/>
      <c r="L121" s="17"/>
      <c r="M121" s="20">
        <f>SUM(Tabla2[[#This Row],[01. Alcaldía]:[11. Salud pública y seguridad ciudadana]])</f>
        <v>6897</v>
      </c>
    </row>
    <row r="122" spans="1:13" x14ac:dyDescent="0.25">
      <c r="A122" s="49" t="s">
        <v>284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>
        <v>500</v>
      </c>
      <c r="L122" s="17"/>
      <c r="M122" s="20">
        <f>SUM(Tabla2[[#This Row],[01. Alcaldía]:[11. Salud pública y seguridad ciudadana]])</f>
        <v>500</v>
      </c>
    </row>
    <row r="123" spans="1:13" x14ac:dyDescent="0.25">
      <c r="A123" s="49" t="s">
        <v>1234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>
        <v>14278</v>
      </c>
      <c r="M123" s="20">
        <f>SUM(Tabla2[[#This Row],[01. Alcaldía]:[11. Salud pública y seguridad ciudadana]])</f>
        <v>14278</v>
      </c>
    </row>
    <row r="124" spans="1:13" x14ac:dyDescent="0.25">
      <c r="A124" s="49" t="s">
        <v>1240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>
        <v>2000</v>
      </c>
      <c r="L124" s="17"/>
      <c r="M124" s="20">
        <f>SUM(Tabla2[[#This Row],[01. Alcaldía]:[11. Salud pública y seguridad ciudadana]])</f>
        <v>2000</v>
      </c>
    </row>
    <row r="125" spans="1:13" x14ac:dyDescent="0.25">
      <c r="A125" s="49" t="s">
        <v>1258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>
        <v>3579.8900000000003</v>
      </c>
      <c r="M125" s="20">
        <f>SUM(Tabla2[[#This Row],[01. Alcaldía]:[11. Salud pública y seguridad ciudadana]])</f>
        <v>3579.8900000000003</v>
      </c>
    </row>
    <row r="126" spans="1:13" x14ac:dyDescent="0.25">
      <c r="A126" s="49" t="s">
        <v>285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>
        <v>2016.6</v>
      </c>
      <c r="M126" s="20">
        <f>SUM(Tabla2[[#This Row],[01. Alcaldía]:[11. Salud pública y seguridad ciudadana]])</f>
        <v>2016.6</v>
      </c>
    </row>
    <row r="127" spans="1:13" x14ac:dyDescent="0.25">
      <c r="A127" s="49" t="s">
        <v>2966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>
        <v>3692.92</v>
      </c>
      <c r="M127" s="20">
        <f>SUM(Tabla2[[#This Row],[01. Alcaldía]:[11. Salud pública y seguridad ciudadana]])</f>
        <v>3692.92</v>
      </c>
    </row>
    <row r="128" spans="1:13" x14ac:dyDescent="0.25">
      <c r="A128" s="49" t="s">
        <v>3760</v>
      </c>
      <c r="B128" s="17">
        <v>1881.55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20">
        <f>SUM(Tabla2[[#This Row],[01. Alcaldía]:[11. Salud pública y seguridad ciudadana]])</f>
        <v>1881.55</v>
      </c>
    </row>
    <row r="129" spans="1:13" x14ac:dyDescent="0.25">
      <c r="A129" s="49" t="s">
        <v>3389</v>
      </c>
      <c r="B129" s="17">
        <v>12100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20">
        <f>SUM(Tabla2[[#This Row],[01. Alcaldía]:[11. Salud pública y seguridad ciudadana]])</f>
        <v>12100</v>
      </c>
    </row>
    <row r="130" spans="1:13" x14ac:dyDescent="0.25">
      <c r="A130" s="49" t="s">
        <v>1273</v>
      </c>
      <c r="B130" s="17">
        <v>13249.5</v>
      </c>
      <c r="C130" s="17">
        <v>310.37</v>
      </c>
      <c r="D130" s="17">
        <v>6050</v>
      </c>
      <c r="E130" s="17">
        <v>5683.76</v>
      </c>
      <c r="F130" s="17"/>
      <c r="G130" s="17"/>
      <c r="H130" s="17"/>
      <c r="I130" s="17"/>
      <c r="J130" s="17"/>
      <c r="K130" s="17"/>
      <c r="L130" s="17"/>
      <c r="M130" s="20">
        <f>SUM(Tabla2[[#This Row],[01. Alcaldía]:[11. Salud pública y seguridad ciudadana]])</f>
        <v>25293.630000000005</v>
      </c>
    </row>
    <row r="131" spans="1:13" x14ac:dyDescent="0.25">
      <c r="A131" s="49" t="s">
        <v>3067</v>
      </c>
      <c r="B131" s="17">
        <v>2420</v>
      </c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20">
        <f>SUM(Tabla2[[#This Row],[01. Alcaldía]:[11. Salud pública y seguridad ciudadana]])</f>
        <v>2420</v>
      </c>
    </row>
    <row r="132" spans="1:13" x14ac:dyDescent="0.25">
      <c r="A132" s="49" t="s">
        <v>3448</v>
      </c>
      <c r="B132" s="17">
        <v>7139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20">
        <f>SUM(Tabla2[[#This Row],[01. Alcaldía]:[11. Salud pública y seguridad ciudadana]])</f>
        <v>7139</v>
      </c>
    </row>
    <row r="133" spans="1:13" x14ac:dyDescent="0.25">
      <c r="A133" s="49" t="s">
        <v>41</v>
      </c>
      <c r="B133" s="17">
        <v>5000</v>
      </c>
      <c r="C133" s="17">
        <v>7039.64</v>
      </c>
      <c r="D133" s="17"/>
      <c r="E133" s="17"/>
      <c r="F133" s="17"/>
      <c r="G133" s="17"/>
      <c r="H133" s="17"/>
      <c r="I133" s="17"/>
      <c r="J133" s="17">
        <v>1875.31</v>
      </c>
      <c r="K133" s="17"/>
      <c r="L133" s="17"/>
      <c r="M133" s="20">
        <f>SUM(Tabla2[[#This Row],[01. Alcaldía]:[11. Salud pública y seguridad ciudadana]])</f>
        <v>13914.949999999999</v>
      </c>
    </row>
    <row r="134" spans="1:13" x14ac:dyDescent="0.25">
      <c r="A134" s="49" t="s">
        <v>54</v>
      </c>
      <c r="B134" s="17">
        <v>1815</v>
      </c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20">
        <f>SUM(Tabla2[[#This Row],[01. Alcaldía]:[11. Salud pública y seguridad ciudadana]])</f>
        <v>1815</v>
      </c>
    </row>
    <row r="135" spans="1:13" x14ac:dyDescent="0.25">
      <c r="A135" s="49" t="s">
        <v>22</v>
      </c>
      <c r="B135" s="17">
        <v>13249.5</v>
      </c>
      <c r="C135" s="17"/>
      <c r="D135" s="17">
        <v>6171</v>
      </c>
      <c r="E135" s="17">
        <v>6605</v>
      </c>
      <c r="F135" s="17"/>
      <c r="G135" s="17"/>
      <c r="H135" s="17"/>
      <c r="I135" s="17"/>
      <c r="J135" s="17"/>
      <c r="K135" s="17">
        <v>7139</v>
      </c>
      <c r="L135" s="17"/>
      <c r="M135" s="20">
        <f>SUM(Tabla2[[#This Row],[01. Alcaldía]:[11. Salud pública y seguridad ciudadana]])</f>
        <v>33164.5</v>
      </c>
    </row>
    <row r="136" spans="1:13" x14ac:dyDescent="0.25">
      <c r="A136" s="49" t="s">
        <v>304</v>
      </c>
      <c r="B136" s="17"/>
      <c r="C136" s="17"/>
      <c r="D136" s="17"/>
      <c r="E136" s="17"/>
      <c r="F136" s="17">
        <v>6280.46</v>
      </c>
      <c r="G136" s="17"/>
      <c r="H136" s="17"/>
      <c r="I136" s="17"/>
      <c r="J136" s="17">
        <v>2483.42</v>
      </c>
      <c r="K136" s="17"/>
      <c r="L136" s="17"/>
      <c r="M136" s="20">
        <f>SUM(Tabla2[[#This Row],[01. Alcaldía]:[11. Salud pública y seguridad ciudadana]])</f>
        <v>8763.880000000001</v>
      </c>
    </row>
    <row r="137" spans="1:13" x14ac:dyDescent="0.25">
      <c r="A137" s="49" t="s">
        <v>44</v>
      </c>
      <c r="B137" s="17"/>
      <c r="C137" s="17"/>
      <c r="D137" s="17"/>
      <c r="E137" s="17"/>
      <c r="F137" s="17"/>
      <c r="G137" s="17"/>
      <c r="H137" s="17"/>
      <c r="I137" s="17"/>
      <c r="J137" s="17">
        <v>3061.3</v>
      </c>
      <c r="K137" s="17"/>
      <c r="L137" s="17"/>
      <c r="M137" s="20">
        <f>SUM(Tabla2[[#This Row],[01. Alcaldía]:[11. Salud pública y seguridad ciudadana]])</f>
        <v>3061.3</v>
      </c>
    </row>
    <row r="138" spans="1:13" x14ac:dyDescent="0.25">
      <c r="A138" s="49" t="s">
        <v>324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>
        <v>1040</v>
      </c>
      <c r="L138" s="17"/>
      <c r="M138" s="20">
        <f>SUM(Tabla2[[#This Row],[01. Alcaldía]:[11. Salud pública y seguridad ciudadana]])</f>
        <v>1040</v>
      </c>
    </row>
    <row r="139" spans="1:13" x14ac:dyDescent="0.25">
      <c r="A139" s="49" t="s">
        <v>1308</v>
      </c>
      <c r="B139" s="17"/>
      <c r="C139" s="17"/>
      <c r="D139" s="17">
        <v>1045</v>
      </c>
      <c r="E139" s="17"/>
      <c r="F139" s="17"/>
      <c r="G139" s="17"/>
      <c r="H139" s="17"/>
      <c r="I139" s="17"/>
      <c r="J139" s="17"/>
      <c r="K139" s="17"/>
      <c r="L139" s="17"/>
      <c r="M139" s="20">
        <f>SUM(Tabla2[[#This Row],[01. Alcaldía]:[11. Salud pública y seguridad ciudadana]])</f>
        <v>1045</v>
      </c>
    </row>
    <row r="140" spans="1:13" x14ac:dyDescent="0.25">
      <c r="A140" s="49" t="s">
        <v>3473</v>
      </c>
      <c r="B140" s="17">
        <v>6655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20">
        <f>SUM(Tabla2[[#This Row],[01. Alcaldía]:[11. Salud pública y seguridad ciudadana]])</f>
        <v>6655</v>
      </c>
    </row>
    <row r="141" spans="1:13" x14ac:dyDescent="0.25">
      <c r="A141" s="49" t="s">
        <v>399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>
        <v>3509</v>
      </c>
      <c r="M141" s="20">
        <f>SUM(Tabla2[[#This Row],[01. Alcaldía]:[11. Salud pública y seguridad ciudadana]])</f>
        <v>3509</v>
      </c>
    </row>
    <row r="142" spans="1:13" x14ac:dyDescent="0.25">
      <c r="A142" s="49" t="s">
        <v>1312</v>
      </c>
      <c r="B142" s="17"/>
      <c r="C142" s="17"/>
      <c r="D142" s="17"/>
      <c r="E142" s="17"/>
      <c r="F142" s="17">
        <v>700</v>
      </c>
      <c r="G142" s="17"/>
      <c r="H142" s="17"/>
      <c r="I142" s="17"/>
      <c r="J142" s="17"/>
      <c r="K142" s="17"/>
      <c r="L142" s="17"/>
      <c r="M142" s="20">
        <f>SUM(Tabla2[[#This Row],[01. Alcaldía]:[11. Salud pública y seguridad ciudadana]])</f>
        <v>700</v>
      </c>
    </row>
    <row r="143" spans="1:13" x14ac:dyDescent="0.25">
      <c r="A143" s="49" t="s">
        <v>297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>
        <v>1200</v>
      </c>
      <c r="L143" s="17"/>
      <c r="M143" s="20">
        <f>SUM(Tabla2[[#This Row],[01. Alcaldía]:[11. Salud pública y seguridad ciudadana]])</f>
        <v>1200</v>
      </c>
    </row>
    <row r="144" spans="1:13" x14ac:dyDescent="0.25">
      <c r="A144" s="49" t="s">
        <v>1315</v>
      </c>
      <c r="B144" s="17">
        <v>775</v>
      </c>
      <c r="C144" s="17"/>
      <c r="D144" s="17"/>
      <c r="E144" s="17"/>
      <c r="F144" s="17"/>
      <c r="G144" s="17">
        <v>3630</v>
      </c>
      <c r="H144" s="17"/>
      <c r="I144" s="17"/>
      <c r="J144" s="17"/>
      <c r="K144" s="17">
        <v>1535.01</v>
      </c>
      <c r="L144" s="17"/>
      <c r="M144" s="20">
        <f>SUM(Tabla2[[#This Row],[01. Alcaldía]:[11. Salud pública y seguridad ciudadana]])</f>
        <v>5940.01</v>
      </c>
    </row>
    <row r="145" spans="1:13" x14ac:dyDescent="0.25">
      <c r="A145" s="49" t="s">
        <v>4639</v>
      </c>
      <c r="B145" s="17"/>
      <c r="C145" s="17"/>
      <c r="D145" s="17"/>
      <c r="E145" s="17"/>
      <c r="F145" s="17"/>
      <c r="G145" s="17">
        <v>1530</v>
      </c>
      <c r="H145" s="17"/>
      <c r="I145" s="17"/>
      <c r="J145" s="17"/>
      <c r="K145" s="17"/>
      <c r="L145" s="17"/>
      <c r="M145" s="20">
        <f>SUM(Tabla2[[#This Row],[01. Alcaldía]:[11. Salud pública y seguridad ciudadana]])</f>
        <v>1530</v>
      </c>
    </row>
    <row r="146" spans="1:13" x14ac:dyDescent="0.25">
      <c r="A146" s="49" t="s">
        <v>430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>
        <v>1430</v>
      </c>
      <c r="L146" s="17"/>
      <c r="M146" s="20">
        <f>SUM(Tabla2[[#This Row],[01. Alcaldía]:[11. Salud pública y seguridad ciudadana]])</f>
        <v>1430</v>
      </c>
    </row>
    <row r="147" spans="1:13" x14ac:dyDescent="0.25">
      <c r="A147" s="49" t="s">
        <v>1327</v>
      </c>
      <c r="B147" s="17">
        <v>2530</v>
      </c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20">
        <f>SUM(Tabla2[[#This Row],[01. Alcaldía]:[11. Salud pública y seguridad ciudadana]])</f>
        <v>2530</v>
      </c>
    </row>
    <row r="148" spans="1:13" x14ac:dyDescent="0.25">
      <c r="A148" s="49" t="s">
        <v>3823</v>
      </c>
      <c r="B148" s="17"/>
      <c r="C148" s="17"/>
      <c r="D148" s="17"/>
      <c r="E148" s="17"/>
      <c r="F148" s="17"/>
      <c r="G148" s="17"/>
      <c r="H148" s="17">
        <v>1050.28</v>
      </c>
      <c r="I148" s="17"/>
      <c r="J148" s="17"/>
      <c r="K148" s="17"/>
      <c r="L148" s="17"/>
      <c r="M148" s="20">
        <f>SUM(Tabla2[[#This Row],[01. Alcaldía]:[11. Salud pública y seguridad ciudadana]])</f>
        <v>1050.28</v>
      </c>
    </row>
    <row r="149" spans="1:13" x14ac:dyDescent="0.25">
      <c r="A149" s="49" t="s">
        <v>915</v>
      </c>
      <c r="B149" s="17"/>
      <c r="C149" s="17"/>
      <c r="D149" s="17"/>
      <c r="E149" s="17"/>
      <c r="F149" s="17"/>
      <c r="G149" s="17"/>
      <c r="H149" s="17">
        <v>3442.45</v>
      </c>
      <c r="I149" s="17"/>
      <c r="J149" s="17"/>
      <c r="K149" s="17"/>
      <c r="L149" s="17"/>
      <c r="M149" s="20">
        <f>SUM(Tabla2[[#This Row],[01. Alcaldía]:[11. Salud pública y seguridad ciudadana]])</f>
        <v>3442.45</v>
      </c>
    </row>
    <row r="150" spans="1:13" x14ac:dyDescent="0.25">
      <c r="A150" s="49" t="s">
        <v>325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>
        <v>109.8</v>
      </c>
      <c r="M150" s="20">
        <f>SUM(Tabla2[[#This Row],[01. Alcaldía]:[11. Salud pública y seguridad ciudadana]])</f>
        <v>109.8</v>
      </c>
    </row>
    <row r="151" spans="1:13" x14ac:dyDescent="0.25">
      <c r="A151" s="49" t="s">
        <v>3610</v>
      </c>
      <c r="B151" s="17"/>
      <c r="C151" s="17"/>
      <c r="D151" s="17"/>
      <c r="E151" s="17">
        <v>3000</v>
      </c>
      <c r="F151" s="17"/>
      <c r="G151" s="17"/>
      <c r="H151" s="17"/>
      <c r="I151" s="17"/>
      <c r="J151" s="17"/>
      <c r="K151" s="17"/>
      <c r="L151" s="17"/>
      <c r="M151" s="20">
        <f>SUM(Tabla2[[#This Row],[01. Alcaldía]:[11. Salud pública y seguridad ciudadana]])</f>
        <v>3000</v>
      </c>
    </row>
    <row r="152" spans="1:13" x14ac:dyDescent="0.25">
      <c r="A152" s="49" t="s">
        <v>1356</v>
      </c>
      <c r="B152" s="17"/>
      <c r="C152" s="17"/>
      <c r="D152" s="17">
        <v>1045</v>
      </c>
      <c r="E152" s="17"/>
      <c r="F152" s="17"/>
      <c r="G152" s="17"/>
      <c r="H152" s="17"/>
      <c r="I152" s="17"/>
      <c r="J152" s="17"/>
      <c r="K152" s="17"/>
      <c r="L152" s="17"/>
      <c r="M152" s="20">
        <f>SUM(Tabla2[[#This Row],[01. Alcaldía]:[11. Salud pública y seguridad ciudadana]])</f>
        <v>1045</v>
      </c>
    </row>
    <row r="153" spans="1:13" x14ac:dyDescent="0.25">
      <c r="A153" s="49" t="s">
        <v>3876</v>
      </c>
      <c r="B153" s="17"/>
      <c r="C153" s="17"/>
      <c r="D153" s="17"/>
      <c r="E153" s="17"/>
      <c r="F153" s="17"/>
      <c r="G153" s="17"/>
      <c r="H153" s="17"/>
      <c r="I153" s="17">
        <v>17847.5</v>
      </c>
      <c r="J153" s="17"/>
      <c r="K153" s="17"/>
      <c r="L153" s="17"/>
      <c r="M153" s="20">
        <f>SUM(Tabla2[[#This Row],[01. Alcaldía]:[11. Salud pública y seguridad ciudadana]])</f>
        <v>17847.5</v>
      </c>
    </row>
    <row r="154" spans="1:13" x14ac:dyDescent="0.25">
      <c r="A154" s="49" t="s">
        <v>299</v>
      </c>
      <c r="B154" s="17">
        <v>1843</v>
      </c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20">
        <f>SUM(Tabla2[[#This Row],[01. Alcaldía]:[11. Salud pública y seguridad ciudadana]])</f>
        <v>1843</v>
      </c>
    </row>
    <row r="155" spans="1:13" x14ac:dyDescent="0.25">
      <c r="A155" s="49" t="s">
        <v>4855</v>
      </c>
      <c r="B155" s="17">
        <v>786.5</v>
      </c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20">
        <f>SUM(Tabla2[[#This Row],[01. Alcaldía]:[11. Salud pública y seguridad ciudadana]])</f>
        <v>786.5</v>
      </c>
    </row>
    <row r="156" spans="1:13" x14ac:dyDescent="0.25">
      <c r="A156" s="49" t="s">
        <v>895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>
        <v>528</v>
      </c>
      <c r="L156" s="17"/>
      <c r="M156" s="20">
        <f>SUM(Tabla2[[#This Row],[01. Alcaldía]:[11. Salud pública y seguridad ciudadana]])</f>
        <v>528</v>
      </c>
    </row>
    <row r="157" spans="1:13" x14ac:dyDescent="0.25">
      <c r="A157" s="49" t="s">
        <v>402</v>
      </c>
      <c r="B157" s="17"/>
      <c r="C157" s="17"/>
      <c r="D157" s="17">
        <v>605</v>
      </c>
      <c r="E157" s="17"/>
      <c r="F157" s="17"/>
      <c r="G157" s="17"/>
      <c r="H157" s="17"/>
      <c r="I157" s="17"/>
      <c r="J157" s="17"/>
      <c r="K157" s="17"/>
      <c r="L157" s="17"/>
      <c r="M157" s="20">
        <f>SUM(Tabla2[[#This Row],[01. Alcaldía]:[11. Salud pública y seguridad ciudadana]])</f>
        <v>605</v>
      </c>
    </row>
    <row r="158" spans="1:13" x14ac:dyDescent="0.25">
      <c r="A158" s="49" t="s">
        <v>31</v>
      </c>
      <c r="B158" s="17"/>
      <c r="C158" s="17"/>
      <c r="D158" s="17">
        <v>1045</v>
      </c>
      <c r="E158" s="17"/>
      <c r="F158" s="17"/>
      <c r="G158" s="17"/>
      <c r="H158" s="17"/>
      <c r="I158" s="17"/>
      <c r="J158" s="17"/>
      <c r="K158" s="17"/>
      <c r="L158" s="17"/>
      <c r="M158" s="20">
        <f>SUM(Tabla2[[#This Row],[01. Alcaldía]:[11. Salud pública y seguridad ciudadana]])</f>
        <v>1045</v>
      </c>
    </row>
    <row r="159" spans="1:13" x14ac:dyDescent="0.25">
      <c r="A159" s="49" t="s">
        <v>1388</v>
      </c>
      <c r="B159" s="17"/>
      <c r="C159" s="17"/>
      <c r="D159" s="17"/>
      <c r="E159" s="17"/>
      <c r="F159" s="17"/>
      <c r="G159" s="17"/>
      <c r="H159" s="17"/>
      <c r="I159" s="17"/>
      <c r="J159" s="17">
        <v>14515.14</v>
      </c>
      <c r="K159" s="17"/>
      <c r="L159" s="17"/>
      <c r="M159" s="20">
        <f>SUM(Tabla2[[#This Row],[01. Alcaldía]:[11. Salud pública y seguridad ciudadana]])</f>
        <v>14515.14</v>
      </c>
    </row>
    <row r="160" spans="1:13" x14ac:dyDescent="0.25">
      <c r="A160" s="49" t="s">
        <v>1391</v>
      </c>
      <c r="B160" s="17"/>
      <c r="C160" s="17"/>
      <c r="D160" s="17"/>
      <c r="E160" s="17">
        <v>5324</v>
      </c>
      <c r="F160" s="17"/>
      <c r="G160" s="17"/>
      <c r="H160" s="17"/>
      <c r="I160" s="17"/>
      <c r="J160" s="17"/>
      <c r="K160" s="17">
        <v>6065.1299999999992</v>
      </c>
      <c r="L160" s="17"/>
      <c r="M160" s="20">
        <f>SUM(Tabla2[[#This Row],[01. Alcaldía]:[11. Salud pública y seguridad ciudadana]])</f>
        <v>11389.13</v>
      </c>
    </row>
    <row r="161" spans="1:13" x14ac:dyDescent="0.25">
      <c r="A161" s="49" t="s">
        <v>1393</v>
      </c>
      <c r="B161" s="17"/>
      <c r="C161" s="17"/>
      <c r="D161" s="17">
        <v>0</v>
      </c>
      <c r="E161" s="17"/>
      <c r="F161" s="17"/>
      <c r="G161" s="17"/>
      <c r="H161" s="17"/>
      <c r="I161" s="17"/>
      <c r="J161" s="17"/>
      <c r="K161" s="17"/>
      <c r="L161" s="17"/>
      <c r="M161" s="20">
        <f>SUM(Tabla2[[#This Row],[01. Alcaldía]:[11. Salud pública y seguridad ciudadana]])</f>
        <v>0</v>
      </c>
    </row>
    <row r="162" spans="1:13" x14ac:dyDescent="0.25">
      <c r="A162" s="49" t="s">
        <v>303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>
        <v>3993</v>
      </c>
      <c r="L162" s="17"/>
      <c r="M162" s="20">
        <f>SUM(Tabla2[[#This Row],[01. Alcaldía]:[11. Salud pública y seguridad ciudadana]])</f>
        <v>3993</v>
      </c>
    </row>
    <row r="163" spans="1:13" x14ac:dyDescent="0.25">
      <c r="A163" s="49" t="s">
        <v>1432</v>
      </c>
      <c r="B163" s="17"/>
      <c r="C163" s="17">
        <v>7018</v>
      </c>
      <c r="D163" s="17"/>
      <c r="E163" s="17"/>
      <c r="F163" s="17"/>
      <c r="G163" s="17"/>
      <c r="H163" s="17"/>
      <c r="I163" s="17"/>
      <c r="J163" s="17"/>
      <c r="K163" s="17"/>
      <c r="L163" s="17"/>
      <c r="M163" s="20">
        <f>SUM(Tabla2[[#This Row],[01. Alcaldía]:[11. Salud pública y seguridad ciudadana]])</f>
        <v>7018</v>
      </c>
    </row>
    <row r="164" spans="1:13" x14ac:dyDescent="0.25">
      <c r="A164" s="49" t="s">
        <v>1334</v>
      </c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>
        <v>17862.900000000001</v>
      </c>
      <c r="M164" s="20">
        <f>SUM(Tabla2[[#This Row],[01. Alcaldía]:[11. Salud pública y seguridad ciudadana]])</f>
        <v>17862.900000000001</v>
      </c>
    </row>
    <row r="165" spans="1:13" x14ac:dyDescent="0.25">
      <c r="A165" s="49" t="s">
        <v>4311</v>
      </c>
      <c r="B165" s="17"/>
      <c r="C165" s="17"/>
      <c r="D165" s="17">
        <v>53.24</v>
      </c>
      <c r="E165" s="17"/>
      <c r="F165" s="17"/>
      <c r="G165" s="17"/>
      <c r="H165" s="17"/>
      <c r="I165" s="17"/>
      <c r="J165" s="17"/>
      <c r="K165" s="17"/>
      <c r="L165" s="17"/>
      <c r="M165" s="20">
        <f>SUM(Tabla2[[#This Row],[01. Alcaldía]:[11. Salud pública y seguridad ciudadana]])</f>
        <v>53.24</v>
      </c>
    </row>
    <row r="166" spans="1:13" x14ac:dyDescent="0.25">
      <c r="A166" s="49" t="s">
        <v>1440</v>
      </c>
      <c r="B166" s="17"/>
      <c r="C166" s="17"/>
      <c r="D166" s="17">
        <v>495</v>
      </c>
      <c r="E166" s="17"/>
      <c r="F166" s="17"/>
      <c r="G166" s="17"/>
      <c r="H166" s="17"/>
      <c r="I166" s="17"/>
      <c r="J166" s="17"/>
      <c r="K166" s="17"/>
      <c r="L166" s="17"/>
      <c r="M166" s="20">
        <f>SUM(Tabla2[[#This Row],[01. Alcaldía]:[11. Salud pública y seguridad ciudadana]])</f>
        <v>495</v>
      </c>
    </row>
    <row r="167" spans="1:13" x14ac:dyDescent="0.25">
      <c r="A167" s="49" t="s">
        <v>3450</v>
      </c>
      <c r="B167" s="17"/>
      <c r="C167" s="17">
        <v>7139</v>
      </c>
      <c r="D167" s="17"/>
      <c r="E167" s="17"/>
      <c r="F167" s="17"/>
      <c r="G167" s="17"/>
      <c r="H167" s="17"/>
      <c r="I167" s="17"/>
      <c r="J167" s="17"/>
      <c r="K167" s="17"/>
      <c r="L167" s="17"/>
      <c r="M167" s="20">
        <f>SUM(Tabla2[[#This Row],[01. Alcaldía]:[11. Salud pública y seguridad ciudadana]])</f>
        <v>7139</v>
      </c>
    </row>
    <row r="168" spans="1:13" x14ac:dyDescent="0.25">
      <c r="A168" s="49" t="s">
        <v>52</v>
      </c>
      <c r="B168" s="17">
        <v>563.59</v>
      </c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20">
        <f>SUM(Tabla2[[#This Row],[01. Alcaldía]:[11. Salud pública y seguridad ciudadana]])</f>
        <v>563.59</v>
      </c>
    </row>
    <row r="169" spans="1:13" x14ac:dyDescent="0.25">
      <c r="A169" s="49" t="s">
        <v>3498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>
        <v>5929</v>
      </c>
      <c r="M169" s="20">
        <f>SUM(Tabla2[[#This Row],[01. Alcaldía]:[11. Salud pública y seguridad ciudadana]])</f>
        <v>5929</v>
      </c>
    </row>
    <row r="170" spans="1:13" x14ac:dyDescent="0.25">
      <c r="A170" s="49" t="s">
        <v>1499</v>
      </c>
      <c r="B170" s="17"/>
      <c r="C170" s="17"/>
      <c r="D170" s="17">
        <v>550</v>
      </c>
      <c r="E170" s="17"/>
      <c r="F170" s="17"/>
      <c r="G170" s="17"/>
      <c r="H170" s="17"/>
      <c r="I170" s="17"/>
      <c r="J170" s="17"/>
      <c r="K170" s="17"/>
      <c r="L170" s="17"/>
      <c r="M170" s="20">
        <f>SUM(Tabla2[[#This Row],[01. Alcaldía]:[11. Salud pública y seguridad ciudadana]])</f>
        <v>550</v>
      </c>
    </row>
    <row r="171" spans="1:13" x14ac:dyDescent="0.25">
      <c r="A171" s="49" t="s">
        <v>398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>
        <v>944.96</v>
      </c>
      <c r="M171" s="20">
        <f>SUM(Tabla2[[#This Row],[01. Alcaldía]:[11. Salud pública y seguridad ciudadana]])</f>
        <v>944.96</v>
      </c>
    </row>
    <row r="172" spans="1:13" x14ac:dyDescent="0.25">
      <c r="A172" s="49" t="s">
        <v>438</v>
      </c>
      <c r="B172" s="17"/>
      <c r="C172" s="17"/>
      <c r="D172" s="17"/>
      <c r="E172" s="17"/>
      <c r="F172" s="17"/>
      <c r="G172" s="17">
        <v>15679.01</v>
      </c>
      <c r="H172" s="17"/>
      <c r="I172" s="17"/>
      <c r="J172" s="17"/>
      <c r="K172" s="17"/>
      <c r="L172" s="17"/>
      <c r="M172" s="20">
        <f>SUM(Tabla2[[#This Row],[01. Alcaldía]:[11. Salud pública y seguridad ciudadana]])</f>
        <v>15679.01</v>
      </c>
    </row>
    <row r="173" spans="1:13" x14ac:dyDescent="0.25">
      <c r="A173" s="49" t="s">
        <v>328</v>
      </c>
      <c r="B173" s="17"/>
      <c r="C173" s="17"/>
      <c r="D173" s="17"/>
      <c r="E173" s="17"/>
      <c r="F173" s="17"/>
      <c r="G173" s="17"/>
      <c r="H173" s="17">
        <v>3522.31</v>
      </c>
      <c r="I173" s="17"/>
      <c r="J173" s="17"/>
      <c r="K173" s="17"/>
      <c r="L173" s="17"/>
      <c r="M173" s="20">
        <f>SUM(Tabla2[[#This Row],[01. Alcaldía]:[11. Salud pública y seguridad ciudadana]])</f>
        <v>3522.31</v>
      </c>
    </row>
    <row r="174" spans="1:13" x14ac:dyDescent="0.25">
      <c r="A174" s="49" t="s">
        <v>2580</v>
      </c>
      <c r="B174" s="17"/>
      <c r="C174" s="17"/>
      <c r="D174" s="17"/>
      <c r="E174" s="17"/>
      <c r="F174" s="17"/>
      <c r="G174" s="17"/>
      <c r="H174" s="17">
        <v>15607.79</v>
      </c>
      <c r="I174" s="17"/>
      <c r="J174" s="17"/>
      <c r="K174" s="17"/>
      <c r="L174" s="17"/>
      <c r="M174" s="20">
        <f>SUM(Tabla2[[#This Row],[01. Alcaldía]:[11. Salud pública y seguridad ciudadana]])</f>
        <v>15607.79</v>
      </c>
    </row>
    <row r="175" spans="1:13" x14ac:dyDescent="0.25">
      <c r="A175" s="49" t="s">
        <v>362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>
        <v>4980.3599999999997</v>
      </c>
      <c r="M175" s="20">
        <f>SUM(Tabla2[[#This Row],[01. Alcaldía]:[11. Salud pública y seguridad ciudadana]])</f>
        <v>4980.3599999999997</v>
      </c>
    </row>
    <row r="176" spans="1:13" x14ac:dyDescent="0.25">
      <c r="A176" s="49" t="s">
        <v>1519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>
        <v>2000</v>
      </c>
      <c r="L176" s="17"/>
      <c r="M176" s="20">
        <f>SUM(Tabla2[[#This Row],[01. Alcaldía]:[11. Salud pública y seguridad ciudadana]])</f>
        <v>2000</v>
      </c>
    </row>
    <row r="177" spans="1:13" x14ac:dyDescent="0.25">
      <c r="A177" s="49" t="s">
        <v>4466</v>
      </c>
      <c r="B177" s="17"/>
      <c r="C177" s="17"/>
      <c r="D177" s="17"/>
      <c r="E177" s="17">
        <v>380</v>
      </c>
      <c r="F177" s="17"/>
      <c r="G177" s="17"/>
      <c r="H177" s="17"/>
      <c r="I177" s="17"/>
      <c r="J177" s="17"/>
      <c r="K177" s="17"/>
      <c r="L177" s="17"/>
      <c r="M177" s="20">
        <f>SUM(Tabla2[[#This Row],[01. Alcaldía]:[11. Salud pública y seguridad ciudadana]])</f>
        <v>380</v>
      </c>
    </row>
    <row r="178" spans="1:13" x14ac:dyDescent="0.25">
      <c r="A178" s="49" t="s">
        <v>3793</v>
      </c>
      <c r="B178" s="17">
        <v>695.2</v>
      </c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20">
        <f>SUM(Tabla2[[#This Row],[01. Alcaldía]:[11. Salud pública y seguridad ciudadana]])</f>
        <v>695.2</v>
      </c>
    </row>
    <row r="179" spans="1:13" x14ac:dyDescent="0.25">
      <c r="A179" s="49" t="s">
        <v>3893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>
        <v>245.63</v>
      </c>
      <c r="L179" s="17"/>
      <c r="M179" s="20">
        <f>SUM(Tabla2[[#This Row],[01. Alcaldía]:[11. Salud pública y seguridad ciudadana]])</f>
        <v>245.63</v>
      </c>
    </row>
    <row r="180" spans="1:13" x14ac:dyDescent="0.25">
      <c r="A180" s="49" t="s">
        <v>4104</v>
      </c>
      <c r="B180" s="17"/>
      <c r="C180" s="17"/>
      <c r="D180" s="17"/>
      <c r="E180" s="17"/>
      <c r="F180" s="17"/>
      <c r="G180" s="17"/>
      <c r="H180" s="17"/>
      <c r="I180" s="17"/>
      <c r="J180" s="17"/>
      <c r="K180" s="17">
        <v>107.25</v>
      </c>
      <c r="L180" s="17"/>
      <c r="M180" s="20">
        <f>SUM(Tabla2[[#This Row],[01. Alcaldía]:[11. Salud pública y seguridad ciudadana]])</f>
        <v>107.25</v>
      </c>
    </row>
    <row r="181" spans="1:13" x14ac:dyDescent="0.25">
      <c r="A181" s="49" t="s">
        <v>3490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>
        <v>6000</v>
      </c>
      <c r="L181" s="17"/>
      <c r="M181" s="20">
        <f>SUM(Tabla2[[#This Row],[01. Alcaldía]:[11. Salud pública y seguridad ciudadana]])</f>
        <v>6000</v>
      </c>
    </row>
    <row r="182" spans="1:13" x14ac:dyDescent="0.25">
      <c r="A182" s="49" t="s">
        <v>329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>
        <v>4633.3099999999995</v>
      </c>
      <c r="L182" s="17"/>
      <c r="M182" s="20">
        <f>SUM(Tabla2[[#This Row],[01. Alcaldía]:[11. Salud pública y seguridad ciudadana]])</f>
        <v>4633.3099999999995</v>
      </c>
    </row>
    <row r="183" spans="1:13" x14ac:dyDescent="0.25">
      <c r="A183" s="49" t="s">
        <v>2811</v>
      </c>
      <c r="B183" s="17">
        <v>17787</v>
      </c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20">
        <f>SUM(Tabla2[[#This Row],[01. Alcaldía]:[11. Salud pública y seguridad ciudadana]])</f>
        <v>17787</v>
      </c>
    </row>
    <row r="184" spans="1:13" x14ac:dyDescent="0.25">
      <c r="A184" s="49" t="s">
        <v>1525</v>
      </c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>
        <v>242</v>
      </c>
      <c r="M184" s="20">
        <f>SUM(Tabla2[[#This Row],[01. Alcaldía]:[11. Salud pública y seguridad ciudadana]])</f>
        <v>242</v>
      </c>
    </row>
    <row r="185" spans="1:13" x14ac:dyDescent="0.25">
      <c r="A185" s="49" t="s">
        <v>2809</v>
      </c>
      <c r="B185" s="17">
        <v>3267</v>
      </c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20">
        <f>SUM(Tabla2[[#This Row],[01. Alcaldía]:[11. Salud pública y seguridad ciudadana]])</f>
        <v>3267</v>
      </c>
    </row>
    <row r="186" spans="1:13" x14ac:dyDescent="0.25">
      <c r="A186" s="49" t="s">
        <v>3407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>
        <v>29523.43</v>
      </c>
      <c r="M186" s="20">
        <f>SUM(Tabla2[[#This Row],[01. Alcaldía]:[11. Salud pública y seguridad ciudadana]])</f>
        <v>29523.43</v>
      </c>
    </row>
    <row r="187" spans="1:13" x14ac:dyDescent="0.25">
      <c r="A187" s="49" t="s">
        <v>4836</v>
      </c>
      <c r="B187" s="17"/>
      <c r="C187" s="17"/>
      <c r="D187" s="17"/>
      <c r="E187" s="17"/>
      <c r="F187" s="17"/>
      <c r="G187" s="17"/>
      <c r="H187" s="17"/>
      <c r="I187" s="17"/>
      <c r="J187" s="17">
        <v>15000.37</v>
      </c>
      <c r="K187" s="17"/>
      <c r="L187" s="17"/>
      <c r="M187" s="20">
        <f>SUM(Tabla2[[#This Row],[01. Alcaldía]:[11. Salud pública y seguridad ciudadana]])</f>
        <v>15000.37</v>
      </c>
    </row>
    <row r="188" spans="1:13" x14ac:dyDescent="0.25">
      <c r="A188" s="49" t="s">
        <v>3190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>
        <v>968</v>
      </c>
      <c r="M188" s="20">
        <f>SUM(Tabla2[[#This Row],[01. Alcaldía]:[11. Salud pública y seguridad ciudadana]])</f>
        <v>968</v>
      </c>
    </row>
    <row r="189" spans="1:13" x14ac:dyDescent="0.25">
      <c r="A189" s="49" t="s">
        <v>4667</v>
      </c>
      <c r="B189" s="17"/>
      <c r="C189" s="17"/>
      <c r="D189" s="17"/>
      <c r="E189" s="17"/>
      <c r="F189" s="17"/>
      <c r="G189" s="17">
        <v>71.5</v>
      </c>
      <c r="H189" s="17"/>
      <c r="I189" s="17"/>
      <c r="J189" s="17"/>
      <c r="K189" s="17"/>
      <c r="L189" s="17"/>
      <c r="M189" s="20">
        <f>SUM(Tabla2[[#This Row],[01. Alcaldía]:[11. Salud pública y seguridad ciudadana]])</f>
        <v>71.5</v>
      </c>
    </row>
    <row r="190" spans="1:13" x14ac:dyDescent="0.25">
      <c r="A190" s="49" t="s">
        <v>3756</v>
      </c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>
        <v>1892.44</v>
      </c>
      <c r="M190" s="20">
        <f>SUM(Tabla2[[#This Row],[01. Alcaldía]:[11. Salud pública y seguridad ciudadana]])</f>
        <v>1892.44</v>
      </c>
    </row>
    <row r="191" spans="1:13" x14ac:dyDescent="0.25">
      <c r="A191" s="49" t="s">
        <v>4637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>
        <v>1573</v>
      </c>
      <c r="L191" s="17"/>
      <c r="M191" s="20">
        <f>SUM(Tabla2[[#This Row],[01. Alcaldía]:[11. Salud pública y seguridad ciudadana]])</f>
        <v>1573</v>
      </c>
    </row>
    <row r="192" spans="1:13" x14ac:dyDescent="0.25">
      <c r="A192" s="49" t="s">
        <v>4754</v>
      </c>
      <c r="B192" s="17"/>
      <c r="C192" s="17"/>
      <c r="D192" s="17">
        <v>4113.1000000000004</v>
      </c>
      <c r="E192" s="17"/>
      <c r="F192" s="17"/>
      <c r="G192" s="17"/>
      <c r="H192" s="17"/>
      <c r="I192" s="17"/>
      <c r="J192" s="17"/>
      <c r="K192" s="17"/>
      <c r="L192" s="17"/>
      <c r="M192" s="20">
        <f>SUM(Tabla2[[#This Row],[01. Alcaldía]:[11. Salud pública y seguridad ciudadana]])</f>
        <v>4113.1000000000004</v>
      </c>
    </row>
    <row r="193" spans="1:13" x14ac:dyDescent="0.25">
      <c r="A193" s="49" t="s">
        <v>331</v>
      </c>
      <c r="B193" s="17"/>
      <c r="C193" s="17"/>
      <c r="D193" s="17"/>
      <c r="E193" s="17">
        <v>3600</v>
      </c>
      <c r="F193" s="17"/>
      <c r="G193" s="17"/>
      <c r="H193" s="17"/>
      <c r="I193" s="17"/>
      <c r="J193" s="17"/>
      <c r="K193" s="17"/>
      <c r="L193" s="17"/>
      <c r="M193" s="20">
        <f>SUM(Tabla2[[#This Row],[01. Alcaldía]:[11. Salud pública y seguridad ciudadana]])</f>
        <v>3600</v>
      </c>
    </row>
    <row r="194" spans="1:13" x14ac:dyDescent="0.25">
      <c r="A194" s="49" t="s">
        <v>34</v>
      </c>
      <c r="B194" s="17">
        <v>1742.4</v>
      </c>
      <c r="C194" s="17">
        <v>767.33</v>
      </c>
      <c r="D194" s="17">
        <v>5196.67</v>
      </c>
      <c r="E194" s="17">
        <v>650</v>
      </c>
      <c r="F194" s="17"/>
      <c r="G194" s="17"/>
      <c r="H194" s="17">
        <v>660</v>
      </c>
      <c r="I194" s="17"/>
      <c r="J194" s="17"/>
      <c r="K194" s="17"/>
      <c r="L194" s="17"/>
      <c r="M194" s="20">
        <f>SUM(Tabla2[[#This Row],[01. Alcaldía]:[11. Salud pública y seguridad ciudadana]])</f>
        <v>9016.4</v>
      </c>
    </row>
    <row r="195" spans="1:13" x14ac:dyDescent="0.25">
      <c r="A195" s="49" t="s">
        <v>1618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>
        <v>6655</v>
      </c>
      <c r="M195" s="20">
        <f>SUM(Tabla2[[#This Row],[01. Alcaldía]:[11. Salud pública y seguridad ciudadana]])</f>
        <v>6655</v>
      </c>
    </row>
    <row r="196" spans="1:13" x14ac:dyDescent="0.25">
      <c r="A196" s="49" t="s">
        <v>332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>
        <v>4976.3</v>
      </c>
      <c r="L196" s="17"/>
      <c r="M196" s="20">
        <f>SUM(Tabla2[[#This Row],[01. Alcaldía]:[11. Salud pública y seguridad ciudadana]])</f>
        <v>4976.3</v>
      </c>
    </row>
    <row r="197" spans="1:13" x14ac:dyDescent="0.25">
      <c r="A197" s="49" t="s">
        <v>3882</v>
      </c>
      <c r="B197" s="17"/>
      <c r="C197" s="17"/>
      <c r="D197" s="17"/>
      <c r="E197" s="17"/>
      <c r="F197" s="17"/>
      <c r="G197" s="17">
        <v>871.2</v>
      </c>
      <c r="H197" s="17"/>
      <c r="I197" s="17"/>
      <c r="J197" s="17"/>
      <c r="K197" s="17"/>
      <c r="L197" s="17"/>
      <c r="M197" s="20">
        <f>SUM(Tabla2[[#This Row],[01. Alcaldía]:[11. Salud pública y seguridad ciudadana]])</f>
        <v>871.2</v>
      </c>
    </row>
    <row r="198" spans="1:13" x14ac:dyDescent="0.25">
      <c r="A198" s="49" t="s">
        <v>1633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>
        <v>3381.35</v>
      </c>
      <c r="L198" s="17"/>
      <c r="M198" s="20">
        <f>SUM(Tabla2[[#This Row],[01. Alcaldía]:[11. Salud pública y seguridad ciudadana]])</f>
        <v>3381.35</v>
      </c>
    </row>
    <row r="199" spans="1:13" x14ac:dyDescent="0.25">
      <c r="A199" s="49" t="s">
        <v>3446</v>
      </c>
      <c r="B199" s="17">
        <v>13249.5</v>
      </c>
      <c r="C199" s="17"/>
      <c r="D199" s="17">
        <v>6594.5</v>
      </c>
      <c r="E199" s="17"/>
      <c r="F199" s="17"/>
      <c r="G199" s="17"/>
      <c r="H199" s="17"/>
      <c r="I199" s="17"/>
      <c r="J199" s="17"/>
      <c r="K199" s="17"/>
      <c r="L199" s="17"/>
      <c r="M199" s="20">
        <f>SUM(Tabla2[[#This Row],[01. Alcaldía]:[11. Salud pública y seguridad ciudadana]])</f>
        <v>19844</v>
      </c>
    </row>
    <row r="200" spans="1:13" x14ac:dyDescent="0.25">
      <c r="A200" s="49" t="s">
        <v>3428</v>
      </c>
      <c r="B200" s="17"/>
      <c r="C200" s="17"/>
      <c r="D200" s="17"/>
      <c r="E200" s="17">
        <v>9861.5</v>
      </c>
      <c r="F200" s="17"/>
      <c r="G200" s="17"/>
      <c r="H200" s="17"/>
      <c r="I200" s="17"/>
      <c r="J200" s="17"/>
      <c r="K200" s="17"/>
      <c r="L200" s="17"/>
      <c r="M200" s="20">
        <f>SUM(Tabla2[[#This Row],[01. Alcaldía]:[11. Salud pública y seguridad ciudadana]])</f>
        <v>9861.5</v>
      </c>
    </row>
    <row r="201" spans="1:13" x14ac:dyDescent="0.25">
      <c r="A201" s="49" t="s">
        <v>4118</v>
      </c>
      <c r="B201" s="17"/>
      <c r="C201" s="17"/>
      <c r="D201" s="17"/>
      <c r="E201" s="17"/>
      <c r="F201" s="17"/>
      <c r="G201" s="17">
        <v>363</v>
      </c>
      <c r="H201" s="17"/>
      <c r="I201" s="17"/>
      <c r="J201" s="17"/>
      <c r="K201" s="17"/>
      <c r="L201" s="17"/>
      <c r="M201" s="20">
        <f>SUM(Tabla2[[#This Row],[01. Alcaldía]:[11. Salud pública y seguridad ciudadana]])</f>
        <v>363</v>
      </c>
    </row>
    <row r="202" spans="1:13" x14ac:dyDescent="0.25">
      <c r="A202" s="49" t="s">
        <v>1655</v>
      </c>
      <c r="B202" s="17"/>
      <c r="C202" s="17"/>
      <c r="D202" s="17"/>
      <c r="E202" s="17"/>
      <c r="F202" s="17"/>
      <c r="G202" s="17">
        <v>3049.2</v>
      </c>
      <c r="H202" s="17"/>
      <c r="I202" s="17"/>
      <c r="J202" s="17"/>
      <c r="K202" s="17"/>
      <c r="L202" s="17"/>
      <c r="M202" s="20">
        <f>SUM(Tabla2[[#This Row],[01. Alcaldía]:[11. Salud pública y seguridad ciudadana]])</f>
        <v>3049.2</v>
      </c>
    </row>
    <row r="203" spans="1:13" x14ac:dyDescent="0.25">
      <c r="A203" s="49" t="s">
        <v>440</v>
      </c>
      <c r="B203" s="17"/>
      <c r="C203" s="17"/>
      <c r="D203" s="17"/>
      <c r="E203" s="17"/>
      <c r="F203" s="17"/>
      <c r="G203" s="17"/>
      <c r="H203" s="17"/>
      <c r="I203" s="17"/>
      <c r="J203" s="17">
        <v>23107.45</v>
      </c>
      <c r="K203" s="17"/>
      <c r="L203" s="17"/>
      <c r="M203" s="20">
        <f>SUM(Tabla2[[#This Row],[01. Alcaldía]:[11. Salud pública y seguridad ciudadana]])</f>
        <v>23107.45</v>
      </c>
    </row>
    <row r="204" spans="1:13" x14ac:dyDescent="0.25">
      <c r="A204" s="49" t="s">
        <v>415</v>
      </c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>
        <v>2409</v>
      </c>
      <c r="M204" s="20">
        <f>SUM(Tabla2[[#This Row],[01. Alcaldía]:[11. Salud pública y seguridad ciudadana]])</f>
        <v>2409</v>
      </c>
    </row>
    <row r="205" spans="1:13" x14ac:dyDescent="0.25">
      <c r="A205" s="49" t="s">
        <v>315</v>
      </c>
      <c r="B205" s="17"/>
      <c r="C205" s="17"/>
      <c r="D205" s="17">
        <v>3241.59</v>
      </c>
      <c r="E205" s="17">
        <v>7550.4</v>
      </c>
      <c r="F205" s="17"/>
      <c r="G205" s="17"/>
      <c r="H205" s="17"/>
      <c r="I205" s="17"/>
      <c r="J205" s="17"/>
      <c r="K205" s="17"/>
      <c r="L205" s="17"/>
      <c r="M205" s="20">
        <f>SUM(Tabla2[[#This Row],[01. Alcaldía]:[11. Salud pública y seguridad ciudadana]])</f>
        <v>10791.99</v>
      </c>
    </row>
    <row r="206" spans="1:13" x14ac:dyDescent="0.25">
      <c r="A206" s="49" t="s">
        <v>448</v>
      </c>
      <c r="B206" s="17"/>
      <c r="C206" s="17"/>
      <c r="D206" s="17"/>
      <c r="E206" s="17"/>
      <c r="F206" s="17"/>
      <c r="G206" s="17"/>
      <c r="H206" s="17"/>
      <c r="I206" s="17">
        <v>623.05999999999995</v>
      </c>
      <c r="J206" s="17"/>
      <c r="K206" s="17"/>
      <c r="L206" s="17"/>
      <c r="M206" s="20">
        <f>SUM(Tabla2[[#This Row],[01. Alcaldía]:[11. Salud pública y seguridad ciudadana]])</f>
        <v>623.05999999999995</v>
      </c>
    </row>
    <row r="207" spans="1:13" x14ac:dyDescent="0.25">
      <c r="A207" s="49" t="s">
        <v>1732</v>
      </c>
      <c r="B207" s="17">
        <v>17515</v>
      </c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20">
        <f>SUM(Tabla2[[#This Row],[01. Alcaldía]:[11. Salud pública y seguridad ciudadana]])</f>
        <v>17515</v>
      </c>
    </row>
    <row r="208" spans="1:13" x14ac:dyDescent="0.25">
      <c r="A208" s="49" t="s">
        <v>334</v>
      </c>
      <c r="B208" s="17">
        <v>7243.14</v>
      </c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20">
        <f>SUM(Tabla2[[#This Row],[01. Alcaldía]:[11. Salud pública y seguridad ciudadana]])</f>
        <v>7243.14</v>
      </c>
    </row>
    <row r="209" spans="1:13" x14ac:dyDescent="0.25">
      <c r="A209" s="49" t="s">
        <v>1735</v>
      </c>
      <c r="B209" s="17"/>
      <c r="C209" s="17"/>
      <c r="D209" s="17">
        <v>272.5</v>
      </c>
      <c r="E209" s="17"/>
      <c r="F209" s="17"/>
      <c r="G209" s="17"/>
      <c r="H209" s="17"/>
      <c r="I209" s="17"/>
      <c r="J209" s="17"/>
      <c r="K209" s="17">
        <v>907.5</v>
      </c>
      <c r="L209" s="17"/>
      <c r="M209" s="20">
        <f>SUM(Tabla2[[#This Row],[01. Alcaldía]:[11. Salud pública y seguridad ciudadana]])</f>
        <v>1180</v>
      </c>
    </row>
    <row r="210" spans="1:13" x14ac:dyDescent="0.25">
      <c r="A210" s="49" t="s">
        <v>3583</v>
      </c>
      <c r="B210" s="17"/>
      <c r="C210" s="17"/>
      <c r="D210" s="17"/>
      <c r="E210" s="17"/>
      <c r="F210" s="17"/>
      <c r="G210" s="17"/>
      <c r="H210" s="17">
        <v>3630</v>
      </c>
      <c r="I210" s="17"/>
      <c r="J210" s="17"/>
      <c r="K210" s="17"/>
      <c r="L210" s="17"/>
      <c r="M210" s="20">
        <f>SUM(Tabla2[[#This Row],[01. Alcaldía]:[11. Salud pública y seguridad ciudadana]])</f>
        <v>3630</v>
      </c>
    </row>
    <row r="211" spans="1:13" x14ac:dyDescent="0.25">
      <c r="A211" s="49" t="s">
        <v>318</v>
      </c>
      <c r="B211" s="17"/>
      <c r="C211" s="17"/>
      <c r="D211" s="17"/>
      <c r="E211" s="17"/>
      <c r="F211" s="17"/>
      <c r="G211" s="17">
        <v>7018</v>
      </c>
      <c r="H211" s="17"/>
      <c r="I211" s="17"/>
      <c r="J211" s="17"/>
      <c r="K211" s="17"/>
      <c r="L211" s="17"/>
      <c r="M211" s="20">
        <f>SUM(Tabla2[[#This Row],[01. Alcaldía]:[11. Salud pública y seguridad ciudadana]])</f>
        <v>7018</v>
      </c>
    </row>
    <row r="212" spans="1:13" x14ac:dyDescent="0.25">
      <c r="A212" s="49" t="s">
        <v>981</v>
      </c>
      <c r="B212" s="17"/>
      <c r="C212" s="17">
        <v>4375.72</v>
      </c>
      <c r="D212" s="17"/>
      <c r="E212" s="17"/>
      <c r="F212" s="17">
        <v>7078.5</v>
      </c>
      <c r="G212" s="17"/>
      <c r="H212" s="17"/>
      <c r="I212" s="17">
        <v>7259.78</v>
      </c>
      <c r="J212" s="17">
        <v>907.5</v>
      </c>
      <c r="K212" s="17"/>
      <c r="L212" s="17">
        <v>10157.450000000001</v>
      </c>
      <c r="M212" s="20">
        <f>SUM(Tabla2[[#This Row],[01. Alcaldía]:[11. Salud pública y seguridad ciudadana]])</f>
        <v>29778.95</v>
      </c>
    </row>
    <row r="213" spans="1:13" x14ac:dyDescent="0.25">
      <c r="A213" s="49" t="s">
        <v>4184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>
        <v>217.8</v>
      </c>
      <c r="M213" s="20">
        <f>SUM(Tabla2[[#This Row],[01. Alcaldía]:[11. Salud pública y seguridad ciudadana]])</f>
        <v>217.8</v>
      </c>
    </row>
    <row r="214" spans="1:13" x14ac:dyDescent="0.25">
      <c r="A214" s="49" t="s">
        <v>3400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>
        <v>18089.5</v>
      </c>
      <c r="L214" s="17"/>
      <c r="M214" s="20">
        <f>SUM(Tabla2[[#This Row],[01. Alcaldía]:[11. Salud pública y seguridad ciudadana]])</f>
        <v>18089.5</v>
      </c>
    </row>
    <row r="215" spans="1:13" x14ac:dyDescent="0.25">
      <c r="A215" s="49" t="s">
        <v>3788</v>
      </c>
      <c r="B215" s="17"/>
      <c r="C215" s="17"/>
      <c r="D215" s="17"/>
      <c r="E215" s="17"/>
      <c r="F215" s="17"/>
      <c r="G215" s="17"/>
      <c r="H215" s="17">
        <v>1452</v>
      </c>
      <c r="I215" s="17"/>
      <c r="J215" s="17"/>
      <c r="K215" s="17"/>
      <c r="L215" s="17"/>
      <c r="M215" s="20">
        <f>SUM(Tabla2[[#This Row],[01. Alcaldía]:[11. Salud pública y seguridad ciudadana]])</f>
        <v>1452</v>
      </c>
    </row>
    <row r="216" spans="1:13" x14ac:dyDescent="0.25">
      <c r="A216" s="49" t="s">
        <v>3468</v>
      </c>
      <c r="B216" s="17"/>
      <c r="C216" s="17"/>
      <c r="D216" s="17"/>
      <c r="E216" s="17"/>
      <c r="F216" s="17"/>
      <c r="G216" s="17">
        <v>6776</v>
      </c>
      <c r="H216" s="17"/>
      <c r="I216" s="17"/>
      <c r="J216" s="17"/>
      <c r="K216" s="17"/>
      <c r="L216" s="17"/>
      <c r="M216" s="20">
        <f>SUM(Tabla2[[#This Row],[01. Alcaldía]:[11. Salud pública y seguridad ciudadana]])</f>
        <v>6776</v>
      </c>
    </row>
    <row r="217" spans="1:13" x14ac:dyDescent="0.25">
      <c r="A217" s="49" t="s">
        <v>1787</v>
      </c>
      <c r="B217" s="17"/>
      <c r="C217" s="17"/>
      <c r="D217" s="17"/>
      <c r="E217" s="17"/>
      <c r="F217" s="17"/>
      <c r="G217" s="17"/>
      <c r="H217" s="17"/>
      <c r="I217" s="17"/>
      <c r="J217" s="17">
        <v>1089</v>
      </c>
      <c r="K217" s="17"/>
      <c r="L217" s="17"/>
      <c r="M217" s="20">
        <f>SUM(Tabla2[[#This Row],[01. Alcaldía]:[11. Salud pública y seguridad ciudadana]])</f>
        <v>1089</v>
      </c>
    </row>
    <row r="218" spans="1:13" x14ac:dyDescent="0.25">
      <c r="A218" s="49" t="s">
        <v>3618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>
        <v>2808.41</v>
      </c>
      <c r="M218" s="20">
        <f>SUM(Tabla2[[#This Row],[01. Alcaldía]:[11. Salud pública y seguridad ciudadana]])</f>
        <v>2808.41</v>
      </c>
    </row>
    <row r="219" spans="1:13" x14ac:dyDescent="0.25">
      <c r="A219" s="49" t="s">
        <v>3590</v>
      </c>
      <c r="B219" s="17">
        <v>3429.14</v>
      </c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20">
        <f>SUM(Tabla2[[#This Row],[01. Alcaldía]:[11. Salud pública y seguridad ciudadana]])</f>
        <v>3429.14</v>
      </c>
    </row>
    <row r="220" spans="1:13" x14ac:dyDescent="0.25">
      <c r="A220" s="49" t="s">
        <v>1789</v>
      </c>
      <c r="B220" s="17"/>
      <c r="C220" s="17"/>
      <c r="D220" s="17"/>
      <c r="E220" s="17"/>
      <c r="F220" s="17"/>
      <c r="G220" s="17"/>
      <c r="H220" s="17">
        <v>1905.75</v>
      </c>
      <c r="I220" s="17"/>
      <c r="J220" s="17"/>
      <c r="K220" s="17"/>
      <c r="L220" s="17"/>
      <c r="M220" s="20">
        <f>SUM(Tabla2[[#This Row],[01. Alcaldía]:[11. Salud pública y seguridad ciudadana]])</f>
        <v>1905.75</v>
      </c>
    </row>
    <row r="221" spans="1:13" x14ac:dyDescent="0.25">
      <c r="A221" s="49" t="s">
        <v>1797</v>
      </c>
      <c r="B221" s="17"/>
      <c r="C221" s="17"/>
      <c r="D221" s="17"/>
      <c r="E221" s="17"/>
      <c r="F221" s="17">
        <v>4537.5</v>
      </c>
      <c r="G221" s="17"/>
      <c r="H221" s="17"/>
      <c r="I221" s="17"/>
      <c r="J221" s="17"/>
      <c r="K221" s="17">
        <v>10079.31</v>
      </c>
      <c r="L221" s="17"/>
      <c r="M221" s="20">
        <f>SUM(Tabla2[[#This Row],[01. Alcaldía]:[11. Salud pública y seguridad ciudadana]])</f>
        <v>14616.81</v>
      </c>
    </row>
    <row r="222" spans="1:13" x14ac:dyDescent="0.25">
      <c r="A222" s="49" t="s">
        <v>23</v>
      </c>
      <c r="B222" s="17">
        <v>1324.95</v>
      </c>
      <c r="C222" s="17"/>
      <c r="D222" s="17"/>
      <c r="E222" s="17"/>
      <c r="F222" s="17"/>
      <c r="G222" s="17"/>
      <c r="H222" s="17">
        <v>1052.7</v>
      </c>
      <c r="I222" s="17"/>
      <c r="J222" s="17"/>
      <c r="K222" s="17">
        <v>1869.4499999999998</v>
      </c>
      <c r="L222" s="17"/>
      <c r="M222" s="20">
        <f>SUM(Tabla2[[#This Row],[01. Alcaldía]:[11. Salud pública y seguridad ciudadana]])</f>
        <v>4247.1000000000004</v>
      </c>
    </row>
    <row r="223" spans="1:13" x14ac:dyDescent="0.25">
      <c r="A223" s="49" t="s">
        <v>1503</v>
      </c>
      <c r="B223" s="17"/>
      <c r="C223" s="17">
        <v>8996.35</v>
      </c>
      <c r="D223" s="17"/>
      <c r="E223" s="17"/>
      <c r="F223" s="17"/>
      <c r="G223" s="17"/>
      <c r="H223" s="17"/>
      <c r="I223" s="17"/>
      <c r="J223" s="17"/>
      <c r="K223" s="17"/>
      <c r="L223" s="17"/>
      <c r="M223" s="20">
        <f>SUM(Tabla2[[#This Row],[01. Alcaldía]:[11. Salud pública y seguridad ciudadana]])</f>
        <v>8996.35</v>
      </c>
    </row>
    <row r="224" spans="1:13" x14ac:dyDescent="0.25">
      <c r="A224" s="49" t="s">
        <v>17</v>
      </c>
      <c r="B224" s="17"/>
      <c r="C224" s="17"/>
      <c r="D224" s="17"/>
      <c r="E224" s="17"/>
      <c r="F224" s="17">
        <v>704.4</v>
      </c>
      <c r="G224" s="17"/>
      <c r="H224" s="17"/>
      <c r="I224" s="17"/>
      <c r="J224" s="17"/>
      <c r="K224" s="17">
        <v>2900.2599999999998</v>
      </c>
      <c r="L224" s="17">
        <v>1124.22</v>
      </c>
      <c r="M224" s="20">
        <f>SUM(Tabla2[[#This Row],[01. Alcaldía]:[11. Salud pública y seguridad ciudadana]])</f>
        <v>4728.88</v>
      </c>
    </row>
    <row r="225" spans="1:13" x14ac:dyDescent="0.25">
      <c r="A225" s="49" t="s">
        <v>287</v>
      </c>
      <c r="B225" s="17">
        <v>1960.2</v>
      </c>
      <c r="C225" s="17">
        <v>5442.9299999999994</v>
      </c>
      <c r="D225" s="17"/>
      <c r="E225" s="17"/>
      <c r="F225" s="17"/>
      <c r="G225" s="17"/>
      <c r="H225" s="17"/>
      <c r="I225" s="17"/>
      <c r="J225" s="17">
        <v>669.75</v>
      </c>
      <c r="K225" s="17"/>
      <c r="L225" s="17">
        <v>2736.61</v>
      </c>
      <c r="M225" s="20">
        <f>SUM(Tabla2[[#This Row],[01. Alcaldía]:[11. Salud pública y seguridad ciudadana]])</f>
        <v>10809.49</v>
      </c>
    </row>
    <row r="226" spans="1:13" x14ac:dyDescent="0.25">
      <c r="A226" s="49" t="s">
        <v>447</v>
      </c>
      <c r="B226" s="17"/>
      <c r="C226" s="17"/>
      <c r="D226" s="17"/>
      <c r="E226" s="17"/>
      <c r="F226" s="17"/>
      <c r="G226" s="17"/>
      <c r="H226" s="17"/>
      <c r="I226" s="17"/>
      <c r="J226" s="17"/>
      <c r="K226" s="17">
        <v>3700</v>
      </c>
      <c r="L226" s="17"/>
      <c r="M226" s="20">
        <f>SUM(Tabla2[[#This Row],[01. Alcaldía]:[11. Salud pública y seguridad ciudadana]])</f>
        <v>3700</v>
      </c>
    </row>
    <row r="227" spans="1:13" x14ac:dyDescent="0.25">
      <c r="A227" s="49" t="s">
        <v>1871</v>
      </c>
      <c r="B227" s="17"/>
      <c r="C227" s="17"/>
      <c r="D227" s="17">
        <v>495</v>
      </c>
      <c r="E227" s="17"/>
      <c r="F227" s="17"/>
      <c r="G227" s="17"/>
      <c r="H227" s="17"/>
      <c r="I227" s="17"/>
      <c r="J227" s="17"/>
      <c r="K227" s="17"/>
      <c r="L227" s="17"/>
      <c r="M227" s="20">
        <f>SUM(Tabla2[[#This Row],[01. Alcaldía]:[11. Salud pública y seguridad ciudadana]])</f>
        <v>495</v>
      </c>
    </row>
    <row r="228" spans="1:13" x14ac:dyDescent="0.25">
      <c r="A228" s="49" t="s">
        <v>35</v>
      </c>
      <c r="B228" s="17"/>
      <c r="C228" s="17"/>
      <c r="D228" s="17"/>
      <c r="E228" s="17"/>
      <c r="F228" s="17"/>
      <c r="G228" s="17">
        <v>1853.5</v>
      </c>
      <c r="H228" s="17"/>
      <c r="I228" s="17"/>
      <c r="J228" s="17"/>
      <c r="K228" s="17"/>
      <c r="L228" s="17"/>
      <c r="M228" s="20">
        <f>SUM(Tabla2[[#This Row],[01. Alcaldía]:[11. Salud pública y seguridad ciudadana]])</f>
        <v>1853.5</v>
      </c>
    </row>
    <row r="229" spans="1:13" x14ac:dyDescent="0.25">
      <c r="A229" s="49" t="s">
        <v>1875</v>
      </c>
      <c r="B229" s="17"/>
      <c r="C229" s="17"/>
      <c r="D229" s="17">
        <v>1089</v>
      </c>
      <c r="E229" s="17"/>
      <c r="F229" s="17"/>
      <c r="G229" s="17"/>
      <c r="H229" s="17"/>
      <c r="I229" s="17"/>
      <c r="J229" s="17"/>
      <c r="K229" s="17"/>
      <c r="L229" s="17"/>
      <c r="M229" s="20">
        <f>SUM(Tabla2[[#This Row],[01. Alcaldía]:[11. Salud pública y seguridad ciudadana]])</f>
        <v>1089</v>
      </c>
    </row>
    <row r="230" spans="1:13" s="21" customFormat="1" x14ac:dyDescent="0.25">
      <c r="A230" s="49" t="s">
        <v>1878</v>
      </c>
      <c r="B230" s="17"/>
      <c r="C230" s="17"/>
      <c r="D230" s="17"/>
      <c r="E230" s="17"/>
      <c r="F230" s="17"/>
      <c r="G230" s="17"/>
      <c r="H230" s="17"/>
      <c r="I230" s="17"/>
      <c r="J230" s="17"/>
      <c r="K230" s="17">
        <v>706</v>
      </c>
      <c r="L230" s="17"/>
      <c r="M230" s="20">
        <f>SUM(Tabla2[[#This Row],[01. Alcaldía]:[11. Salud pública y seguridad ciudadana]])</f>
        <v>706</v>
      </c>
    </row>
    <row r="231" spans="1:13" x14ac:dyDescent="0.25">
      <c r="A231" s="49" t="s">
        <v>336</v>
      </c>
      <c r="B231" s="17"/>
      <c r="C231" s="17"/>
      <c r="D231" s="17"/>
      <c r="E231" s="17"/>
      <c r="F231" s="17"/>
      <c r="G231" s="17"/>
      <c r="H231" s="17"/>
      <c r="I231" s="17"/>
      <c r="J231" s="17"/>
      <c r="K231" s="17">
        <v>2178</v>
      </c>
      <c r="L231" s="17"/>
      <c r="M231" s="20">
        <f>SUM(Tabla2[[#This Row],[01. Alcaldía]:[11. Salud pública y seguridad ciudadana]])</f>
        <v>2178</v>
      </c>
    </row>
    <row r="232" spans="1:13" x14ac:dyDescent="0.25">
      <c r="A232" s="49" t="s">
        <v>3790</v>
      </c>
      <c r="B232" s="17">
        <v>1452</v>
      </c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20">
        <f>SUM(Tabla2[[#This Row],[01. Alcaldía]:[11. Salud pública y seguridad ciudadana]])</f>
        <v>1452</v>
      </c>
    </row>
    <row r="233" spans="1:13" x14ac:dyDescent="0.25">
      <c r="A233" s="49" t="s">
        <v>3525</v>
      </c>
      <c r="B233" s="17"/>
      <c r="C233" s="17"/>
      <c r="D233" s="17"/>
      <c r="E233" s="17"/>
      <c r="F233" s="17"/>
      <c r="G233" s="17"/>
      <c r="H233" s="17"/>
      <c r="I233" s="17"/>
      <c r="J233" s="17">
        <v>5434.51</v>
      </c>
      <c r="K233" s="17"/>
      <c r="L233" s="17"/>
      <c r="M233" s="20">
        <f>SUM(Tabla2[[#This Row],[01. Alcaldía]:[11. Salud pública y seguridad ciudadana]])</f>
        <v>5434.51</v>
      </c>
    </row>
    <row r="234" spans="1:13" x14ac:dyDescent="0.25">
      <c r="A234" s="49" t="s">
        <v>1885</v>
      </c>
      <c r="B234" s="17">
        <v>9014.5</v>
      </c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20">
        <f>SUM(Tabla2[[#This Row],[01. Alcaldía]:[11. Salud pública y seguridad ciudadana]])</f>
        <v>9014.5</v>
      </c>
    </row>
    <row r="235" spans="1:13" x14ac:dyDescent="0.25">
      <c r="A235" s="49" t="s">
        <v>1887</v>
      </c>
      <c r="B235" s="17"/>
      <c r="C235" s="17"/>
      <c r="D235" s="17">
        <v>1485</v>
      </c>
      <c r="E235" s="17"/>
      <c r="F235" s="17"/>
      <c r="G235" s="17">
        <v>5280</v>
      </c>
      <c r="H235" s="17"/>
      <c r="I235" s="17"/>
      <c r="J235" s="17"/>
      <c r="K235" s="17"/>
      <c r="L235" s="17"/>
      <c r="M235" s="20">
        <f>SUM(Tabla2[[#This Row],[01. Alcaldía]:[11. Salud pública y seguridad ciudadana]])</f>
        <v>6765</v>
      </c>
    </row>
    <row r="236" spans="1:13" x14ac:dyDescent="0.25">
      <c r="A236" s="49" t="s">
        <v>3214</v>
      </c>
      <c r="B236" s="17"/>
      <c r="C236" s="17"/>
      <c r="D236" s="17"/>
      <c r="E236" s="17"/>
      <c r="F236" s="17"/>
      <c r="G236" s="17"/>
      <c r="H236" s="17">
        <v>540.51</v>
      </c>
      <c r="I236" s="17"/>
      <c r="J236" s="17"/>
      <c r="K236" s="17"/>
      <c r="L236" s="17"/>
      <c r="M236" s="20">
        <f>SUM(Tabla2[[#This Row],[01. Alcaldía]:[11. Salud pública y seguridad ciudadana]])</f>
        <v>540.51</v>
      </c>
    </row>
    <row r="237" spans="1:13" x14ac:dyDescent="0.25">
      <c r="A237" s="49" t="s">
        <v>4458</v>
      </c>
      <c r="B237" s="17">
        <v>5348.2</v>
      </c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20">
        <f>SUM(Tabla2[[#This Row],[01. Alcaldía]:[11. Salud pública y seguridad ciudadana]])</f>
        <v>5348.2</v>
      </c>
    </row>
    <row r="238" spans="1:13" x14ac:dyDescent="0.25">
      <c r="A238" s="49" t="s">
        <v>1890</v>
      </c>
      <c r="B238" s="17"/>
      <c r="C238" s="17"/>
      <c r="D238" s="17"/>
      <c r="E238" s="17"/>
      <c r="F238" s="17"/>
      <c r="G238" s="17">
        <v>4900.5</v>
      </c>
      <c r="H238" s="17"/>
      <c r="I238" s="17"/>
      <c r="J238" s="17"/>
      <c r="K238" s="17"/>
      <c r="L238" s="17"/>
      <c r="M238" s="20">
        <f>SUM(Tabla2[[#This Row],[01. Alcaldía]:[11. Salud pública y seguridad ciudadana]])</f>
        <v>4900.5</v>
      </c>
    </row>
    <row r="239" spans="1:13" x14ac:dyDescent="0.25">
      <c r="A239" s="49" t="s">
        <v>1892</v>
      </c>
      <c r="B239" s="17"/>
      <c r="C239" s="17"/>
      <c r="D239" s="17"/>
      <c r="E239" s="17"/>
      <c r="F239" s="17">
        <v>700</v>
      </c>
      <c r="G239" s="17"/>
      <c r="H239" s="17"/>
      <c r="I239" s="17"/>
      <c r="J239" s="17"/>
      <c r="K239" s="17"/>
      <c r="L239" s="17"/>
      <c r="M239" s="20">
        <f>SUM(Tabla2[[#This Row],[01. Alcaldía]:[11. Salud pública y seguridad ciudadana]])</f>
        <v>700</v>
      </c>
    </row>
    <row r="240" spans="1:13" x14ac:dyDescent="0.25">
      <c r="A240" s="49" t="s">
        <v>4650</v>
      </c>
      <c r="B240" s="17"/>
      <c r="C240" s="17">
        <v>929.59</v>
      </c>
      <c r="D240" s="17"/>
      <c r="E240" s="17"/>
      <c r="F240" s="17"/>
      <c r="G240" s="17"/>
      <c r="H240" s="17"/>
      <c r="I240" s="17"/>
      <c r="J240" s="17"/>
      <c r="K240" s="17"/>
      <c r="L240" s="17"/>
      <c r="M240" s="20">
        <f>SUM(Tabla2[[#This Row],[01. Alcaldía]:[11. Salud pública y seguridad ciudadana]])</f>
        <v>929.59</v>
      </c>
    </row>
    <row r="241" spans="1:13" x14ac:dyDescent="0.25">
      <c r="A241" s="49" t="s">
        <v>3101</v>
      </c>
      <c r="B241" s="17"/>
      <c r="C241" s="17"/>
      <c r="D241" s="17"/>
      <c r="E241" s="17">
        <v>10502.8</v>
      </c>
      <c r="F241" s="17"/>
      <c r="G241" s="17"/>
      <c r="H241" s="17"/>
      <c r="I241" s="17"/>
      <c r="J241" s="17"/>
      <c r="K241" s="17"/>
      <c r="L241" s="17"/>
      <c r="M241" s="20">
        <f>SUM(Tabla2[[#This Row],[01. Alcaldía]:[11. Salud pública y seguridad ciudadana]])</f>
        <v>10502.8</v>
      </c>
    </row>
    <row r="242" spans="1:13" x14ac:dyDescent="0.25">
      <c r="A242" s="49" t="s">
        <v>1896</v>
      </c>
      <c r="B242" s="17"/>
      <c r="C242" s="17"/>
      <c r="D242" s="17">
        <v>550</v>
      </c>
      <c r="E242" s="17"/>
      <c r="F242" s="17"/>
      <c r="G242" s="17"/>
      <c r="H242" s="17"/>
      <c r="I242" s="17"/>
      <c r="J242" s="17"/>
      <c r="K242" s="17"/>
      <c r="L242" s="17"/>
      <c r="M242" s="20">
        <f>SUM(Tabla2[[#This Row],[01. Alcaldía]:[11. Salud pública y seguridad ciudadana]])</f>
        <v>550</v>
      </c>
    </row>
    <row r="243" spans="1:13" x14ac:dyDescent="0.25">
      <c r="A243" s="49" t="s">
        <v>1900</v>
      </c>
      <c r="B243" s="17">
        <v>1608.09</v>
      </c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20">
        <f>SUM(Tabla2[[#This Row],[01. Alcaldía]:[11. Salud pública y seguridad ciudadana]])</f>
        <v>1608.09</v>
      </c>
    </row>
    <row r="244" spans="1:13" x14ac:dyDescent="0.25">
      <c r="A244" s="49" t="s">
        <v>952</v>
      </c>
      <c r="B244" s="17"/>
      <c r="C244" s="17"/>
      <c r="D244" s="17"/>
      <c r="E244" s="17"/>
      <c r="F244" s="17"/>
      <c r="G244" s="17"/>
      <c r="H244" s="17"/>
      <c r="I244" s="17"/>
      <c r="J244" s="17"/>
      <c r="K244" s="17">
        <v>111.8</v>
      </c>
      <c r="L244" s="17"/>
      <c r="M244" s="20">
        <f>SUM(Tabla2[[#This Row],[01. Alcaldía]:[11. Salud pública y seguridad ciudadana]])</f>
        <v>111.8</v>
      </c>
    </row>
    <row r="245" spans="1:13" x14ac:dyDescent="0.25">
      <c r="A245" s="49" t="s">
        <v>3766</v>
      </c>
      <c r="B245" s="17"/>
      <c r="C245" s="17"/>
      <c r="D245" s="17">
        <v>1815</v>
      </c>
      <c r="E245" s="17"/>
      <c r="F245" s="17"/>
      <c r="G245" s="17"/>
      <c r="H245" s="17"/>
      <c r="I245" s="17"/>
      <c r="J245" s="17"/>
      <c r="K245" s="17"/>
      <c r="L245" s="17"/>
      <c r="M245" s="20">
        <f>SUM(Tabla2[[#This Row],[01. Alcaldía]:[11. Salud pública y seguridad ciudadana]])</f>
        <v>1815</v>
      </c>
    </row>
    <row r="246" spans="1:13" x14ac:dyDescent="0.25">
      <c r="A246" s="49" t="s">
        <v>1906</v>
      </c>
      <c r="B246" s="17"/>
      <c r="C246" s="17"/>
      <c r="D246" s="17"/>
      <c r="E246" s="17">
        <v>3569.5</v>
      </c>
      <c r="F246" s="17"/>
      <c r="G246" s="17"/>
      <c r="H246" s="17"/>
      <c r="I246" s="17"/>
      <c r="J246" s="17"/>
      <c r="K246" s="17"/>
      <c r="L246" s="17"/>
      <c r="M246" s="20">
        <f>SUM(Tabla2[[#This Row],[01. Alcaldía]:[11. Salud pública y seguridad ciudadana]])</f>
        <v>3569.5</v>
      </c>
    </row>
    <row r="247" spans="1:13" x14ac:dyDescent="0.25">
      <c r="A247" s="49" t="s">
        <v>409</v>
      </c>
      <c r="B247" s="17">
        <v>10285</v>
      </c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20">
        <f>SUM(Tabla2[[#This Row],[01. Alcaldía]:[11. Salud pública y seguridad ciudadana]])</f>
        <v>10285</v>
      </c>
    </row>
    <row r="248" spans="1:13" x14ac:dyDescent="0.25">
      <c r="A248" s="49" t="s">
        <v>1915</v>
      </c>
      <c r="B248" s="17"/>
      <c r="C248" s="17"/>
      <c r="D248" s="17"/>
      <c r="E248" s="17"/>
      <c r="F248" s="17"/>
      <c r="G248" s="17"/>
      <c r="H248" s="17"/>
      <c r="I248" s="17"/>
      <c r="J248" s="17">
        <v>9922</v>
      </c>
      <c r="K248" s="17"/>
      <c r="L248" s="17"/>
      <c r="M248" s="20">
        <f>SUM(Tabla2[[#This Row],[01. Alcaldía]:[11. Salud pública y seguridad ciudadana]])</f>
        <v>9922</v>
      </c>
    </row>
    <row r="249" spans="1:13" x14ac:dyDescent="0.25">
      <c r="A249" s="49" t="s">
        <v>4897</v>
      </c>
      <c r="B249" s="17"/>
      <c r="C249" s="17"/>
      <c r="D249" s="17"/>
      <c r="E249" s="17"/>
      <c r="F249" s="17"/>
      <c r="G249" s="17"/>
      <c r="H249" s="17">
        <v>418</v>
      </c>
      <c r="I249" s="17"/>
      <c r="J249" s="17"/>
      <c r="K249" s="17"/>
      <c r="L249" s="17"/>
      <c r="M249" s="20">
        <f>SUM(Tabla2[[#This Row],[01. Alcaldía]:[11. Salud pública y seguridad ciudadana]])</f>
        <v>418</v>
      </c>
    </row>
    <row r="250" spans="1:13" x14ac:dyDescent="0.25">
      <c r="A250" s="49" t="s">
        <v>3807</v>
      </c>
      <c r="B250" s="17"/>
      <c r="C250" s="17"/>
      <c r="D250" s="17"/>
      <c r="E250" s="17"/>
      <c r="F250" s="17"/>
      <c r="G250" s="17"/>
      <c r="H250" s="17"/>
      <c r="I250" s="17"/>
      <c r="J250" s="17"/>
      <c r="K250" s="17">
        <v>1452</v>
      </c>
      <c r="L250" s="17"/>
      <c r="M250" s="20">
        <f>SUM(Tabla2[[#This Row],[01. Alcaldía]:[11. Salud pública y seguridad ciudadana]])</f>
        <v>1452</v>
      </c>
    </row>
    <row r="251" spans="1:13" x14ac:dyDescent="0.25">
      <c r="A251" s="49" t="s">
        <v>2191</v>
      </c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>
        <v>1573.61</v>
      </c>
      <c r="M251" s="20">
        <f>SUM(Tabla2[[#This Row],[01. Alcaldía]:[11. Salud pública y seguridad ciudadana]])</f>
        <v>1573.61</v>
      </c>
    </row>
    <row r="252" spans="1:13" x14ac:dyDescent="0.25">
      <c r="A252" s="49" t="s">
        <v>1921</v>
      </c>
      <c r="B252" s="17"/>
      <c r="C252" s="17"/>
      <c r="D252" s="17">
        <v>450</v>
      </c>
      <c r="E252" s="17"/>
      <c r="F252" s="17"/>
      <c r="G252" s="17"/>
      <c r="H252" s="17"/>
      <c r="I252" s="17"/>
      <c r="J252" s="17"/>
      <c r="K252" s="17"/>
      <c r="L252" s="17"/>
      <c r="M252" s="20">
        <f>SUM(Tabla2[[#This Row],[01. Alcaldía]:[11. Salud pública y seguridad ciudadana]])</f>
        <v>450</v>
      </c>
    </row>
    <row r="253" spans="1:13" x14ac:dyDescent="0.25">
      <c r="A253" s="49" t="s">
        <v>1923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>
        <v>617.1</v>
      </c>
      <c r="L253" s="17"/>
      <c r="M253" s="20">
        <f>SUM(Tabla2[[#This Row],[01. Alcaldía]:[11. Salud pública y seguridad ciudadana]])</f>
        <v>617.1</v>
      </c>
    </row>
    <row r="254" spans="1:13" x14ac:dyDescent="0.25">
      <c r="A254" s="49" t="s">
        <v>1925</v>
      </c>
      <c r="B254" s="17">
        <v>288.2</v>
      </c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20">
        <f>SUM(Tabla2[[#This Row],[01. Alcaldía]:[11. Salud pública y seguridad ciudadana]])</f>
        <v>288.2</v>
      </c>
    </row>
    <row r="255" spans="1:13" x14ac:dyDescent="0.25">
      <c r="A255" s="49" t="s">
        <v>3116</v>
      </c>
      <c r="B255" s="17"/>
      <c r="C255" s="17"/>
      <c r="D255" s="17">
        <v>1125.3</v>
      </c>
      <c r="E255" s="17"/>
      <c r="F255" s="17"/>
      <c r="G255" s="17"/>
      <c r="H255" s="17"/>
      <c r="I255" s="17"/>
      <c r="J255" s="17"/>
      <c r="K255" s="17"/>
      <c r="L255" s="17"/>
      <c r="M255" s="20">
        <f>SUM(Tabla2[[#This Row],[01. Alcaldía]:[11. Salud pública y seguridad ciudadana]])</f>
        <v>1125.3</v>
      </c>
    </row>
    <row r="256" spans="1:13" x14ac:dyDescent="0.25">
      <c r="A256" s="49" t="s">
        <v>417</v>
      </c>
      <c r="B256" s="17"/>
      <c r="C256" s="17"/>
      <c r="D256" s="17"/>
      <c r="E256" s="17"/>
      <c r="F256" s="17">
        <v>1293.3699999999999</v>
      </c>
      <c r="G256" s="17"/>
      <c r="H256" s="17"/>
      <c r="I256" s="17"/>
      <c r="J256" s="17"/>
      <c r="K256" s="17"/>
      <c r="L256" s="17"/>
      <c r="M256" s="20">
        <f>SUM(Tabla2[[#This Row],[01. Alcaldía]:[11. Salud pública y seguridad ciudadana]])</f>
        <v>1293.3699999999999</v>
      </c>
    </row>
    <row r="257" spans="1:13" x14ac:dyDescent="0.25">
      <c r="A257" s="49" t="s">
        <v>2919</v>
      </c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>
        <v>5998.35</v>
      </c>
      <c r="M257" s="20">
        <f>SUM(Tabla2[[#This Row],[01. Alcaldía]:[11. Salud pública y seguridad ciudadana]])</f>
        <v>5998.35</v>
      </c>
    </row>
    <row r="258" spans="1:13" x14ac:dyDescent="0.25">
      <c r="A258" s="49" t="s">
        <v>3675</v>
      </c>
      <c r="B258" s="17">
        <v>2391.9</v>
      </c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20">
        <f>SUM(Tabla2[[#This Row],[01. Alcaldía]:[11. Salud pública y seguridad ciudadana]])</f>
        <v>2391.9</v>
      </c>
    </row>
    <row r="259" spans="1:13" x14ac:dyDescent="0.25">
      <c r="A259" s="49" t="s">
        <v>4781</v>
      </c>
      <c r="B259" s="17"/>
      <c r="C259" s="17"/>
      <c r="D259" s="17"/>
      <c r="E259" s="17"/>
      <c r="F259" s="17"/>
      <c r="G259" s="17"/>
      <c r="H259" s="17"/>
      <c r="I259" s="17"/>
      <c r="J259" s="17">
        <v>1960.2</v>
      </c>
      <c r="K259" s="17"/>
      <c r="L259" s="17"/>
      <c r="M259" s="20">
        <f>SUM(Tabla2[[#This Row],[01. Alcaldía]:[11. Salud pública y seguridad ciudadana]])</f>
        <v>1960.2</v>
      </c>
    </row>
    <row r="260" spans="1:13" x14ac:dyDescent="0.25">
      <c r="A260" s="49" t="s">
        <v>1941</v>
      </c>
      <c r="B260" s="17"/>
      <c r="C260" s="17"/>
      <c r="D260" s="17">
        <v>1540</v>
      </c>
      <c r="E260" s="17"/>
      <c r="F260" s="17"/>
      <c r="G260" s="17"/>
      <c r="H260" s="17"/>
      <c r="I260" s="17"/>
      <c r="J260" s="17"/>
      <c r="K260" s="17"/>
      <c r="L260" s="17"/>
      <c r="M260" s="20">
        <f>SUM(Tabla2[[#This Row],[01. Alcaldía]:[11. Salud pública y seguridad ciudadana]])</f>
        <v>1540</v>
      </c>
    </row>
    <row r="261" spans="1:13" x14ac:dyDescent="0.25">
      <c r="A261" s="49" t="s">
        <v>1943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>
        <v>0</v>
      </c>
      <c r="M261" s="20">
        <f>SUM(Tabla2[[#This Row],[01. Alcaldía]:[11. Salud pública y seguridad ciudadana]])</f>
        <v>0</v>
      </c>
    </row>
    <row r="262" spans="1:13" x14ac:dyDescent="0.25">
      <c r="A262" s="49" t="s">
        <v>4041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>
        <v>400</v>
      </c>
      <c r="L262" s="17"/>
      <c r="M262" s="20">
        <f>SUM(Tabla2[[#This Row],[01. Alcaldía]:[11. Salud pública y seguridad ciudadana]])</f>
        <v>400</v>
      </c>
    </row>
    <row r="263" spans="1:13" x14ac:dyDescent="0.25">
      <c r="A263" s="49" t="s">
        <v>4864</v>
      </c>
      <c r="B263" s="17"/>
      <c r="C263" s="17"/>
      <c r="D263" s="17"/>
      <c r="E263" s="17"/>
      <c r="F263" s="17"/>
      <c r="G263" s="17">
        <v>624</v>
      </c>
      <c r="H263" s="17"/>
      <c r="I263" s="17"/>
      <c r="J263" s="17"/>
      <c r="K263" s="17"/>
      <c r="L263" s="17"/>
      <c r="M263" s="20">
        <f>SUM(Tabla2[[#This Row],[01. Alcaldía]:[11. Salud pública y seguridad ciudadana]])</f>
        <v>624</v>
      </c>
    </row>
    <row r="264" spans="1:13" x14ac:dyDescent="0.25">
      <c r="A264" s="49" t="s">
        <v>3477</v>
      </c>
      <c r="B264" s="17"/>
      <c r="C264" s="17"/>
      <c r="D264" s="17"/>
      <c r="E264" s="17"/>
      <c r="F264" s="17"/>
      <c r="G264" s="17"/>
      <c r="H264" s="17"/>
      <c r="I264" s="17"/>
      <c r="J264" s="17"/>
      <c r="K264" s="17">
        <v>6352.5</v>
      </c>
      <c r="L264" s="17"/>
      <c r="M264" s="20">
        <f>SUM(Tabla2[[#This Row],[01. Alcaldía]:[11. Salud pública y seguridad ciudadana]])</f>
        <v>6352.5</v>
      </c>
    </row>
    <row r="265" spans="1:13" x14ac:dyDescent="0.25">
      <c r="A265" s="49" t="s">
        <v>353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>
        <v>1230.57</v>
      </c>
      <c r="M265" s="20">
        <f>SUM(Tabla2[[#This Row],[01. Alcaldía]:[11. Salud pública y seguridad ciudadana]])</f>
        <v>1230.57</v>
      </c>
    </row>
    <row r="266" spans="1:13" x14ac:dyDescent="0.25">
      <c r="A266" s="49" t="s">
        <v>311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>
        <v>3633.44</v>
      </c>
      <c r="M266" s="20">
        <f>SUM(Tabla2[[#This Row],[01. Alcaldía]:[11. Salud pública y seguridad ciudadana]])</f>
        <v>3633.44</v>
      </c>
    </row>
    <row r="267" spans="1:13" x14ac:dyDescent="0.25">
      <c r="A267" s="49" t="s">
        <v>1962</v>
      </c>
      <c r="B267" s="17"/>
      <c r="C267" s="17"/>
      <c r="D267" s="17"/>
      <c r="E267" s="17"/>
      <c r="F267" s="17"/>
      <c r="G267" s="17"/>
      <c r="H267" s="17">
        <v>279.51</v>
      </c>
      <c r="I267" s="17"/>
      <c r="J267" s="17"/>
      <c r="K267" s="17"/>
      <c r="L267" s="17"/>
      <c r="M267" s="20">
        <f>SUM(Tabla2[[#This Row],[01. Alcaldía]:[11. Salud pública y seguridad ciudadana]])</f>
        <v>279.51</v>
      </c>
    </row>
    <row r="268" spans="1:13" x14ac:dyDescent="0.25">
      <c r="A268" s="49" t="s">
        <v>3679</v>
      </c>
      <c r="B268" s="17"/>
      <c r="C268" s="17"/>
      <c r="D268" s="17"/>
      <c r="E268" s="17"/>
      <c r="F268" s="17"/>
      <c r="G268" s="17">
        <v>2250</v>
      </c>
      <c r="H268" s="17"/>
      <c r="I268" s="17"/>
      <c r="J268" s="17"/>
      <c r="K268" s="17"/>
      <c r="L268" s="17"/>
      <c r="M268" s="20">
        <f>SUM(Tabla2[[#This Row],[01. Alcaldía]:[11. Salud pública y seguridad ciudadana]])</f>
        <v>2250</v>
      </c>
    </row>
    <row r="269" spans="1:13" x14ac:dyDescent="0.25">
      <c r="A269" s="49" t="s">
        <v>1965</v>
      </c>
      <c r="B269" s="17"/>
      <c r="C269" s="17"/>
      <c r="D269" s="17"/>
      <c r="E269" s="17"/>
      <c r="F269" s="17"/>
      <c r="G269" s="17"/>
      <c r="H269" s="17"/>
      <c r="I269" s="17"/>
      <c r="J269" s="17"/>
      <c r="K269" s="17">
        <v>363</v>
      </c>
      <c r="L269" s="17"/>
      <c r="M269" s="20">
        <f>SUM(Tabla2[[#This Row],[01. Alcaldía]:[11. Salud pública y seguridad ciudadana]])</f>
        <v>363</v>
      </c>
    </row>
    <row r="270" spans="1:13" x14ac:dyDescent="0.25">
      <c r="A270" s="49" t="s">
        <v>1967</v>
      </c>
      <c r="B270" s="17"/>
      <c r="C270" s="17"/>
      <c r="D270" s="17"/>
      <c r="E270" s="17"/>
      <c r="F270" s="17">
        <v>2486.5500000000002</v>
      </c>
      <c r="G270" s="17"/>
      <c r="H270" s="17"/>
      <c r="I270" s="17"/>
      <c r="J270" s="17"/>
      <c r="K270" s="17"/>
      <c r="L270" s="17"/>
      <c r="M270" s="20">
        <f>SUM(Tabla2[[#This Row],[01. Alcaldía]:[11. Salud pública y seguridad ciudadana]])</f>
        <v>2486.5500000000002</v>
      </c>
    </row>
    <row r="271" spans="1:13" x14ac:dyDescent="0.25">
      <c r="A271" s="49" t="s">
        <v>4218</v>
      </c>
      <c r="B271" s="17"/>
      <c r="C271" s="17"/>
      <c r="D271" s="17"/>
      <c r="E271" s="17">
        <v>2160</v>
      </c>
      <c r="F271" s="17"/>
      <c r="G271" s="17"/>
      <c r="H271" s="17"/>
      <c r="I271" s="17"/>
      <c r="J271" s="17"/>
      <c r="K271" s="17"/>
      <c r="L271" s="17"/>
      <c r="M271" s="20">
        <f>SUM(Tabla2[[#This Row],[01. Alcaldía]:[11. Salud pública y seguridad ciudadana]])</f>
        <v>2160</v>
      </c>
    </row>
    <row r="272" spans="1:13" x14ac:dyDescent="0.25">
      <c r="A272" s="49" t="s">
        <v>4739</v>
      </c>
      <c r="B272" s="17">
        <v>9559</v>
      </c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20">
        <f>SUM(Tabla2[[#This Row],[01. Alcaldía]:[11. Salud pública y seguridad ciudadana]])</f>
        <v>9559</v>
      </c>
    </row>
    <row r="273" spans="1:13" x14ac:dyDescent="0.25">
      <c r="A273" s="49" t="s">
        <v>1971</v>
      </c>
      <c r="B273" s="17"/>
      <c r="C273" s="17"/>
      <c r="D273" s="17">
        <v>0</v>
      </c>
      <c r="E273" s="17"/>
      <c r="F273" s="17"/>
      <c r="G273" s="17"/>
      <c r="H273" s="17"/>
      <c r="I273" s="17"/>
      <c r="J273" s="17"/>
      <c r="K273" s="17"/>
      <c r="L273" s="17"/>
      <c r="M273" s="20">
        <f>SUM(Tabla2[[#This Row],[01. Alcaldía]:[11. Salud pública y seguridad ciudadana]])</f>
        <v>0</v>
      </c>
    </row>
    <row r="274" spans="1:13" x14ac:dyDescent="0.25">
      <c r="A274" s="49" t="s">
        <v>365</v>
      </c>
      <c r="B274" s="17"/>
      <c r="C274" s="17"/>
      <c r="D274" s="17"/>
      <c r="E274" s="17"/>
      <c r="F274" s="17"/>
      <c r="G274" s="17">
        <v>4440</v>
      </c>
      <c r="H274" s="17"/>
      <c r="I274" s="17"/>
      <c r="J274" s="17"/>
      <c r="K274" s="17"/>
      <c r="L274" s="17"/>
      <c r="M274" s="20">
        <f>SUM(Tabla2[[#This Row],[01. Alcaldía]:[11. Salud pública y seguridad ciudadana]])</f>
        <v>4440</v>
      </c>
    </row>
    <row r="275" spans="1:13" x14ac:dyDescent="0.25">
      <c r="A275" s="49" t="s">
        <v>3575</v>
      </c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>
        <v>3993</v>
      </c>
      <c r="M275" s="20">
        <f>SUM(Tabla2[[#This Row],[01. Alcaldía]:[11. Salud pública y seguridad ciudadana]])</f>
        <v>3993</v>
      </c>
    </row>
    <row r="276" spans="1:13" x14ac:dyDescent="0.25">
      <c r="A276" s="49" t="s">
        <v>1975</v>
      </c>
      <c r="B276" s="17"/>
      <c r="C276" s="17"/>
      <c r="D276" s="17"/>
      <c r="E276" s="17"/>
      <c r="F276" s="17">
        <v>700</v>
      </c>
      <c r="G276" s="17"/>
      <c r="H276" s="17"/>
      <c r="I276" s="17"/>
      <c r="J276" s="17"/>
      <c r="K276" s="17"/>
      <c r="L276" s="17"/>
      <c r="M276" s="20">
        <f>SUM(Tabla2[[#This Row],[01. Alcaldía]:[11. Salud pública y seguridad ciudadana]])</f>
        <v>700</v>
      </c>
    </row>
    <row r="277" spans="1:13" x14ac:dyDescent="0.25">
      <c r="A277" s="49" t="s">
        <v>416</v>
      </c>
      <c r="B277" s="17"/>
      <c r="C277" s="17"/>
      <c r="D277" s="17">
        <v>1540</v>
      </c>
      <c r="E277" s="17"/>
      <c r="F277" s="17"/>
      <c r="G277" s="17"/>
      <c r="H277" s="17"/>
      <c r="I277" s="17"/>
      <c r="J277" s="17"/>
      <c r="K277" s="17"/>
      <c r="L277" s="17"/>
      <c r="M277" s="20">
        <f>SUM(Tabla2[[#This Row],[01. Alcaldía]:[11. Salud pública y seguridad ciudadana]])</f>
        <v>1540</v>
      </c>
    </row>
    <row r="278" spans="1:13" x14ac:dyDescent="0.25">
      <c r="A278" s="49" t="s">
        <v>1977</v>
      </c>
      <c r="B278" s="17"/>
      <c r="C278" s="17"/>
      <c r="D278" s="17">
        <v>1045</v>
      </c>
      <c r="E278" s="17"/>
      <c r="F278" s="17"/>
      <c r="G278" s="17"/>
      <c r="H278" s="17"/>
      <c r="I278" s="17"/>
      <c r="J278" s="17"/>
      <c r="K278" s="17"/>
      <c r="L278" s="17"/>
      <c r="M278" s="20">
        <f>SUM(Tabla2[[#This Row],[01. Alcaldía]:[11. Salud pública y seguridad ciudadana]])</f>
        <v>1045</v>
      </c>
    </row>
    <row r="279" spans="1:13" x14ac:dyDescent="0.25">
      <c r="A279" s="49" t="s">
        <v>298</v>
      </c>
      <c r="B279" s="17"/>
      <c r="C279" s="17"/>
      <c r="D279" s="17"/>
      <c r="E279" s="17"/>
      <c r="F279" s="17"/>
      <c r="G279" s="17"/>
      <c r="H279" s="17"/>
      <c r="I279" s="17"/>
      <c r="J279" s="17"/>
      <c r="K279" s="17">
        <v>800.6</v>
      </c>
      <c r="L279" s="17"/>
      <c r="M279" s="20">
        <f>SUM(Tabla2[[#This Row],[01. Alcaldía]:[11. Salud pública y seguridad ciudadana]])</f>
        <v>800.6</v>
      </c>
    </row>
    <row r="280" spans="1:13" x14ac:dyDescent="0.25">
      <c r="A280" s="49" t="s">
        <v>340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>
        <v>1800</v>
      </c>
      <c r="L280" s="17"/>
      <c r="M280" s="20">
        <f>SUM(Tabla2[[#This Row],[01. Alcaldía]:[11. Salud pública y seguridad ciudadana]])</f>
        <v>1800</v>
      </c>
    </row>
    <row r="281" spans="1:13" x14ac:dyDescent="0.25">
      <c r="A281" s="49" t="s">
        <v>370</v>
      </c>
      <c r="B281" s="17"/>
      <c r="C281" s="17"/>
      <c r="D281" s="17">
        <v>1045</v>
      </c>
      <c r="E281" s="17"/>
      <c r="F281" s="17"/>
      <c r="G281" s="17"/>
      <c r="H281" s="17"/>
      <c r="I281" s="17"/>
      <c r="J281" s="17"/>
      <c r="K281" s="17"/>
      <c r="L281" s="17"/>
      <c r="M281" s="20">
        <f>SUM(Tabla2[[#This Row],[01. Alcaldía]:[11. Salud pública y seguridad ciudadana]])</f>
        <v>1045</v>
      </c>
    </row>
    <row r="282" spans="1:13" x14ac:dyDescent="0.25">
      <c r="A282" s="49" t="s">
        <v>306</v>
      </c>
      <c r="B282" s="17"/>
      <c r="C282" s="17"/>
      <c r="D282" s="17"/>
      <c r="E282" s="17"/>
      <c r="F282" s="17"/>
      <c r="G282" s="17"/>
      <c r="H282" s="17"/>
      <c r="I282" s="17"/>
      <c r="J282" s="17"/>
      <c r="K282" s="17">
        <v>1700</v>
      </c>
      <c r="L282" s="17"/>
      <c r="M282" s="20">
        <f>SUM(Tabla2[[#This Row],[01. Alcaldía]:[11. Salud pública y seguridad ciudadana]])</f>
        <v>1700</v>
      </c>
    </row>
    <row r="283" spans="1:13" x14ac:dyDescent="0.25">
      <c r="A283" s="49" t="s">
        <v>4269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>
        <v>102.85</v>
      </c>
      <c r="L283" s="17"/>
      <c r="M283" s="20">
        <f>SUM(Tabla2[[#This Row],[01. Alcaldía]:[11. Salud pública y seguridad ciudadana]])</f>
        <v>102.85</v>
      </c>
    </row>
    <row r="284" spans="1:13" x14ac:dyDescent="0.25">
      <c r="A284" s="49" t="s">
        <v>290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>
        <v>1459.1599999999999</v>
      </c>
      <c r="M284" s="20">
        <f>SUM(Tabla2[[#This Row],[01. Alcaldía]:[11. Salud pública y seguridad ciudadana]])</f>
        <v>1459.1599999999999</v>
      </c>
    </row>
    <row r="285" spans="1:13" x14ac:dyDescent="0.25">
      <c r="A285" s="49" t="s">
        <v>363</v>
      </c>
      <c r="B285" s="17"/>
      <c r="C285" s="17"/>
      <c r="D285" s="17">
        <v>990</v>
      </c>
      <c r="E285" s="17"/>
      <c r="F285" s="17"/>
      <c r="G285" s="17"/>
      <c r="H285" s="17"/>
      <c r="I285" s="17"/>
      <c r="J285" s="17"/>
      <c r="K285" s="17"/>
      <c r="L285" s="17"/>
      <c r="M285" s="20">
        <f>SUM(Tabla2[[#This Row],[01. Alcaldía]:[11. Salud pública y seguridad ciudadana]])</f>
        <v>990</v>
      </c>
    </row>
    <row r="286" spans="1:13" x14ac:dyDescent="0.25">
      <c r="A286" s="49" t="s">
        <v>4900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>
        <v>400</v>
      </c>
      <c r="L286" s="17"/>
      <c r="M286" s="20">
        <f>SUM(Tabla2[[#This Row],[01. Alcaldía]:[11. Salud pública y seguridad ciudadana]])</f>
        <v>400</v>
      </c>
    </row>
    <row r="287" spans="1:13" x14ac:dyDescent="0.25">
      <c r="A287" s="49" t="s">
        <v>1723</v>
      </c>
      <c r="B287" s="17"/>
      <c r="C287" s="17"/>
      <c r="D287" s="17">
        <v>16835.5</v>
      </c>
      <c r="E287" s="17"/>
      <c r="F287" s="17"/>
      <c r="G287" s="17"/>
      <c r="H287" s="17"/>
      <c r="I287" s="17"/>
      <c r="J287" s="17"/>
      <c r="K287" s="17"/>
      <c r="L287" s="17"/>
      <c r="M287" s="20">
        <f>SUM(Tabla2[[#This Row],[01. Alcaldía]:[11. Salud pública y seguridad ciudadana]])</f>
        <v>16835.5</v>
      </c>
    </row>
    <row r="288" spans="1:13" x14ac:dyDescent="0.25">
      <c r="A288" s="49" t="s">
        <v>292</v>
      </c>
      <c r="B288" s="17"/>
      <c r="C288" s="17"/>
      <c r="D288" s="17"/>
      <c r="E288" s="17"/>
      <c r="F288" s="17"/>
      <c r="G288" s="17">
        <v>4014.5</v>
      </c>
      <c r="H288" s="17"/>
      <c r="I288" s="17"/>
      <c r="J288" s="17"/>
      <c r="K288" s="17">
        <v>1389</v>
      </c>
      <c r="L288" s="17"/>
      <c r="M288" s="20">
        <f>SUM(Tabla2[[#This Row],[01. Alcaldía]:[11. Salud pública y seguridad ciudadana]])</f>
        <v>5403.5</v>
      </c>
    </row>
    <row r="289" spans="1:13" x14ac:dyDescent="0.25">
      <c r="A289" s="49" t="s">
        <v>3749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>
        <v>2000</v>
      </c>
      <c r="L289" s="17"/>
      <c r="M289" s="20">
        <f>SUM(Tabla2[[#This Row],[01. Alcaldía]:[11. Salud pública y seguridad ciudadana]])</f>
        <v>2000</v>
      </c>
    </row>
    <row r="290" spans="1:13" x14ac:dyDescent="0.25">
      <c r="A290" s="49" t="s">
        <v>3615</v>
      </c>
      <c r="B290" s="17"/>
      <c r="C290" s="17"/>
      <c r="D290" s="17"/>
      <c r="E290" s="17"/>
      <c r="F290" s="17"/>
      <c r="G290" s="17">
        <v>2867.7</v>
      </c>
      <c r="H290" s="17"/>
      <c r="I290" s="17"/>
      <c r="J290" s="17"/>
      <c r="K290" s="17"/>
      <c r="L290" s="17"/>
      <c r="M290" s="20">
        <f>SUM(Tabla2[[#This Row],[01. Alcaldía]:[11. Salud pública y seguridad ciudadana]])</f>
        <v>2867.7</v>
      </c>
    </row>
    <row r="291" spans="1:13" x14ac:dyDescent="0.25">
      <c r="A291" s="49" t="s">
        <v>310</v>
      </c>
      <c r="B291" s="17"/>
      <c r="C291" s="17"/>
      <c r="D291" s="17"/>
      <c r="E291" s="17"/>
      <c r="F291" s="17"/>
      <c r="G291" s="17">
        <v>3500</v>
      </c>
      <c r="H291" s="17"/>
      <c r="I291" s="17"/>
      <c r="J291" s="17"/>
      <c r="K291" s="17">
        <v>800</v>
      </c>
      <c r="L291" s="17"/>
      <c r="M291" s="20">
        <f>SUM(Tabla2[[#This Row],[01. Alcaldía]:[11. Salud pública y seguridad ciudadana]])</f>
        <v>4300</v>
      </c>
    </row>
    <row r="292" spans="1:13" x14ac:dyDescent="0.25">
      <c r="A292" s="49" t="s">
        <v>2922</v>
      </c>
      <c r="B292" s="17">
        <v>5906.74</v>
      </c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20">
        <f>SUM(Tabla2[[#This Row],[01. Alcaldía]:[11. Salud pública y seguridad ciudadana]])</f>
        <v>5906.74</v>
      </c>
    </row>
    <row r="293" spans="1:13" x14ac:dyDescent="0.25">
      <c r="A293" s="49" t="s">
        <v>3382</v>
      </c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>
        <v>21901</v>
      </c>
      <c r="M293" s="20">
        <f>SUM(Tabla2[[#This Row],[01. Alcaldía]:[11. Salud pública y seguridad ciudadana]])</f>
        <v>21901</v>
      </c>
    </row>
    <row r="294" spans="1:13" x14ac:dyDescent="0.25">
      <c r="A294" s="49" t="s">
        <v>60</v>
      </c>
      <c r="B294" s="17">
        <v>213.26</v>
      </c>
      <c r="C294" s="17"/>
      <c r="D294" s="17">
        <v>794.06999999999994</v>
      </c>
      <c r="E294" s="17"/>
      <c r="F294" s="17"/>
      <c r="G294" s="17"/>
      <c r="H294" s="17"/>
      <c r="I294" s="17"/>
      <c r="J294" s="17"/>
      <c r="K294" s="17">
        <v>7580.62</v>
      </c>
      <c r="L294" s="17"/>
      <c r="M294" s="20">
        <f>SUM(Tabla2[[#This Row],[01. Alcaldía]:[11. Salud pública y seguridad ciudadana]])</f>
        <v>8587.9500000000007</v>
      </c>
    </row>
    <row r="295" spans="1:13" x14ac:dyDescent="0.25">
      <c r="A295" s="49" t="s">
        <v>2015</v>
      </c>
      <c r="B295" s="17"/>
      <c r="C295" s="17"/>
      <c r="D295" s="17">
        <v>782.87</v>
      </c>
      <c r="E295" s="17"/>
      <c r="F295" s="17"/>
      <c r="G295" s="17"/>
      <c r="H295" s="17"/>
      <c r="I295" s="17"/>
      <c r="J295" s="17"/>
      <c r="K295" s="17"/>
      <c r="L295" s="17"/>
      <c r="M295" s="20">
        <f>SUM(Tabla2[[#This Row],[01. Alcaldía]:[11. Salud pública y seguridad ciudadana]])</f>
        <v>782.87</v>
      </c>
    </row>
    <row r="296" spans="1:13" x14ac:dyDescent="0.25">
      <c r="A296" s="49" t="s">
        <v>2020</v>
      </c>
      <c r="B296" s="17"/>
      <c r="C296" s="17"/>
      <c r="D296" s="17"/>
      <c r="E296" s="17"/>
      <c r="F296" s="17"/>
      <c r="G296" s="17"/>
      <c r="H296" s="17">
        <v>751.95</v>
      </c>
      <c r="I296" s="17"/>
      <c r="J296" s="17"/>
      <c r="K296" s="17"/>
      <c r="L296" s="17"/>
      <c r="M296" s="20">
        <f>SUM(Tabla2[[#This Row],[01. Alcaldía]:[11. Salud pública y seguridad ciudadana]])</f>
        <v>751.95</v>
      </c>
    </row>
    <row r="297" spans="1:13" x14ac:dyDescent="0.25">
      <c r="A297" s="49" t="s">
        <v>2935</v>
      </c>
      <c r="B297" s="17">
        <v>5445</v>
      </c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20">
        <f>SUM(Tabla2[[#This Row],[01. Alcaldía]:[11. Salud pública y seguridad ciudadana]])</f>
        <v>5445</v>
      </c>
    </row>
    <row r="298" spans="1:13" x14ac:dyDescent="0.25">
      <c r="A298" s="49" t="s">
        <v>1826</v>
      </c>
      <c r="B298" s="17"/>
      <c r="C298" s="17"/>
      <c r="D298" s="17">
        <v>990</v>
      </c>
      <c r="E298" s="17"/>
      <c r="F298" s="17"/>
      <c r="G298" s="17"/>
      <c r="H298" s="17"/>
      <c r="I298" s="17"/>
      <c r="J298" s="17"/>
      <c r="K298" s="17"/>
      <c r="L298" s="17"/>
      <c r="M298" s="20">
        <f>SUM(Tabla2[[#This Row],[01. Alcaldía]:[11. Salud pública y seguridad ciudadana]])</f>
        <v>990</v>
      </c>
    </row>
    <row r="299" spans="1:13" x14ac:dyDescent="0.25">
      <c r="A299" s="49" t="s">
        <v>407</v>
      </c>
      <c r="B299" s="17"/>
      <c r="C299" s="17"/>
      <c r="D299" s="17"/>
      <c r="E299" s="17"/>
      <c r="F299" s="17">
        <v>18585.599999999999</v>
      </c>
      <c r="G299" s="17"/>
      <c r="H299" s="17"/>
      <c r="I299" s="17"/>
      <c r="J299" s="17"/>
      <c r="K299" s="17"/>
      <c r="L299" s="17"/>
      <c r="M299" s="20">
        <f>SUM(Tabla2[[#This Row],[01. Alcaldía]:[11. Salud pública y seguridad ciudadana]])</f>
        <v>18585.599999999999</v>
      </c>
    </row>
    <row r="300" spans="1:13" x14ac:dyDescent="0.25">
      <c r="A300" s="49" t="s">
        <v>4187</v>
      </c>
      <c r="B300" s="17">
        <v>217.8</v>
      </c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20">
        <f>SUM(Tabla2[[#This Row],[01. Alcaldía]:[11. Salud pública y seguridad ciudadana]])</f>
        <v>217.8</v>
      </c>
    </row>
    <row r="301" spans="1:13" x14ac:dyDescent="0.25">
      <c r="A301" s="49" t="s">
        <v>2037</v>
      </c>
      <c r="B301" s="17"/>
      <c r="C301" s="17"/>
      <c r="D301" s="17"/>
      <c r="E301" s="17"/>
      <c r="F301" s="17"/>
      <c r="G301" s="17">
        <v>2541</v>
      </c>
      <c r="H301" s="17"/>
      <c r="I301" s="17"/>
      <c r="J301" s="17"/>
      <c r="K301" s="17"/>
      <c r="L301" s="17"/>
      <c r="M301" s="20">
        <f>SUM(Tabla2[[#This Row],[01. Alcaldía]:[11. Salud pública y seguridad ciudadana]])</f>
        <v>2541</v>
      </c>
    </row>
    <row r="302" spans="1:13" x14ac:dyDescent="0.25">
      <c r="A302" s="49" t="s">
        <v>436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>
        <v>363</v>
      </c>
      <c r="M302" s="20">
        <f>SUM(Tabla2[[#This Row],[01. Alcaldía]:[11. Salud pública y seguridad ciudadana]])</f>
        <v>363</v>
      </c>
    </row>
    <row r="303" spans="1:13" x14ac:dyDescent="0.25">
      <c r="A303" s="49" t="s">
        <v>3231</v>
      </c>
      <c r="B303" s="17">
        <v>726</v>
      </c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20">
        <f>SUM(Tabla2[[#This Row],[01. Alcaldía]:[11. Salud pública y seguridad ciudadana]])</f>
        <v>726</v>
      </c>
    </row>
    <row r="304" spans="1:13" x14ac:dyDescent="0.25">
      <c r="A304" s="49" t="s">
        <v>2053</v>
      </c>
      <c r="B304" s="17"/>
      <c r="C304" s="17"/>
      <c r="D304" s="17"/>
      <c r="E304" s="17">
        <v>20267.5</v>
      </c>
      <c r="F304" s="17"/>
      <c r="G304" s="17"/>
      <c r="H304" s="17"/>
      <c r="I304" s="17"/>
      <c r="J304" s="17"/>
      <c r="K304" s="17"/>
      <c r="L304" s="17"/>
      <c r="M304" s="20">
        <f>SUM(Tabla2[[#This Row],[01. Alcaldía]:[11. Salud pública y seguridad ciudadana]])</f>
        <v>20267.5</v>
      </c>
    </row>
    <row r="305" spans="1:13" x14ac:dyDescent="0.25">
      <c r="A305" s="49" t="s">
        <v>3235</v>
      </c>
      <c r="B305" s="17">
        <v>302.5</v>
      </c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20">
        <f>SUM(Tabla2[[#This Row],[01. Alcaldía]:[11. Salud pública y seguridad ciudadana]])</f>
        <v>302.5</v>
      </c>
    </row>
    <row r="306" spans="1:13" x14ac:dyDescent="0.25">
      <c r="A306" s="49" t="s">
        <v>2056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>
        <v>4254.3599999999997</v>
      </c>
      <c r="L306" s="17"/>
      <c r="M306" s="20">
        <f>SUM(Tabla2[[#This Row],[01. Alcaldía]:[11. Salud pública y seguridad ciudadana]])</f>
        <v>4254.3599999999997</v>
      </c>
    </row>
    <row r="307" spans="1:13" x14ac:dyDescent="0.25">
      <c r="A307" s="49" t="s">
        <v>3443</v>
      </c>
      <c r="B307" s="17">
        <v>7199.5</v>
      </c>
      <c r="C307" s="17"/>
      <c r="D307" s="17">
        <v>4840</v>
      </c>
      <c r="E307" s="17"/>
      <c r="F307" s="17"/>
      <c r="G307" s="17"/>
      <c r="H307" s="17"/>
      <c r="I307" s="17"/>
      <c r="J307" s="17"/>
      <c r="K307" s="17"/>
      <c r="L307" s="17"/>
      <c r="M307" s="20">
        <f>SUM(Tabla2[[#This Row],[01. Alcaldía]:[11. Salud pública y seguridad ciudadana]])</f>
        <v>12039.5</v>
      </c>
    </row>
    <row r="308" spans="1:13" x14ac:dyDescent="0.25">
      <c r="A308" s="49" t="s">
        <v>4216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>
        <v>145.19999999999999</v>
      </c>
      <c r="M308" s="20">
        <f>SUM(Tabla2[[#This Row],[01. Alcaldía]:[11. Salud pública y seguridad ciudadana]])</f>
        <v>145.19999999999999</v>
      </c>
    </row>
    <row r="309" spans="1:13" x14ac:dyDescent="0.25">
      <c r="A309" s="49" t="s">
        <v>366</v>
      </c>
      <c r="B309" s="17"/>
      <c r="C309" s="17"/>
      <c r="D309" s="17">
        <v>2783</v>
      </c>
      <c r="E309" s="17"/>
      <c r="F309" s="17"/>
      <c r="G309" s="17"/>
      <c r="H309" s="17"/>
      <c r="I309" s="17"/>
      <c r="J309" s="17"/>
      <c r="K309" s="17"/>
      <c r="L309" s="17"/>
      <c r="M309" s="20">
        <f>SUM(Tabla2[[#This Row],[01. Alcaldía]:[11. Salud pública y seguridad ciudadana]])</f>
        <v>2783</v>
      </c>
    </row>
    <row r="310" spans="1:13" x14ac:dyDescent="0.25">
      <c r="A310" s="49" t="s">
        <v>431</v>
      </c>
      <c r="B310" s="17"/>
      <c r="C310" s="17"/>
      <c r="D310" s="17">
        <v>0</v>
      </c>
      <c r="E310" s="17"/>
      <c r="F310" s="17"/>
      <c r="G310" s="17"/>
      <c r="H310" s="17"/>
      <c r="I310" s="17"/>
      <c r="J310" s="17"/>
      <c r="K310" s="17"/>
      <c r="L310" s="17"/>
      <c r="M310" s="20">
        <f>SUM(Tabla2[[#This Row],[01. Alcaldía]:[11. Salud pública y seguridad ciudadana]])</f>
        <v>0</v>
      </c>
    </row>
    <row r="311" spans="1:13" x14ac:dyDescent="0.25">
      <c r="A311" s="49" t="s">
        <v>432</v>
      </c>
      <c r="B311" s="17"/>
      <c r="C311" s="17"/>
      <c r="D311" s="17">
        <v>1045</v>
      </c>
      <c r="E311" s="17"/>
      <c r="F311" s="17"/>
      <c r="G311" s="17"/>
      <c r="H311" s="17"/>
      <c r="I311" s="17"/>
      <c r="J311" s="17"/>
      <c r="K311" s="17"/>
      <c r="L311" s="17"/>
      <c r="M311" s="20">
        <f>SUM(Tabla2[[#This Row],[01. Alcaldía]:[11. Salud pública y seguridad ciudadana]])</f>
        <v>1045</v>
      </c>
    </row>
    <row r="312" spans="1:13" x14ac:dyDescent="0.25">
      <c r="A312" s="49" t="s">
        <v>2079</v>
      </c>
      <c r="B312" s="17">
        <v>13340.25</v>
      </c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20">
        <f>SUM(Tabla2[[#This Row],[01. Alcaldía]:[11. Salud pública y seguridad ciudadana]])</f>
        <v>13340.25</v>
      </c>
    </row>
    <row r="313" spans="1:13" x14ac:dyDescent="0.25">
      <c r="A313" s="49" t="s">
        <v>2081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>
        <v>2200</v>
      </c>
      <c r="L313" s="17"/>
      <c r="M313" s="20">
        <f>SUM(Tabla2[[#This Row],[01. Alcaldía]:[11. Salud pública y seguridad ciudadana]])</f>
        <v>2200</v>
      </c>
    </row>
    <row r="314" spans="1:13" x14ac:dyDescent="0.25">
      <c r="A314" s="49" t="s">
        <v>316</v>
      </c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>
        <v>565.41999999999996</v>
      </c>
      <c r="M314" s="20">
        <f>SUM(Tabla2[[#This Row],[01. Alcaldía]:[11. Salud pública y seguridad ciudadana]])</f>
        <v>565.41999999999996</v>
      </c>
    </row>
    <row r="315" spans="1:13" x14ac:dyDescent="0.25">
      <c r="A315" s="49" t="s">
        <v>3359</v>
      </c>
      <c r="B315" s="17"/>
      <c r="C315" s="17"/>
      <c r="D315" s="17"/>
      <c r="E315" s="17"/>
      <c r="F315" s="17"/>
      <c r="G315" s="17"/>
      <c r="H315" s="17"/>
      <c r="I315" s="17"/>
      <c r="J315" s="17">
        <v>17846.29</v>
      </c>
      <c r="K315" s="17"/>
      <c r="L315" s="17"/>
      <c r="M315" s="20">
        <f>SUM(Tabla2[[#This Row],[01. Alcaldía]:[11. Salud pública y seguridad ciudadana]])</f>
        <v>17846.29</v>
      </c>
    </row>
    <row r="316" spans="1:13" x14ac:dyDescent="0.25">
      <c r="A316" s="49" t="s">
        <v>3570</v>
      </c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>
        <v>4477</v>
      </c>
      <c r="M316" s="20">
        <f>SUM(Tabla2[[#This Row],[01. Alcaldía]:[11. Salud pública y seguridad ciudadana]])</f>
        <v>4477</v>
      </c>
    </row>
    <row r="317" spans="1:13" x14ac:dyDescent="0.25">
      <c r="A317" s="49" t="s">
        <v>433</v>
      </c>
      <c r="B317" s="17"/>
      <c r="C317" s="17"/>
      <c r="D317" s="17">
        <v>1540</v>
      </c>
      <c r="E317" s="17"/>
      <c r="F317" s="17"/>
      <c r="G317" s="17"/>
      <c r="H317" s="17"/>
      <c r="I317" s="17"/>
      <c r="J317" s="17"/>
      <c r="K317" s="17"/>
      <c r="L317" s="17"/>
      <c r="M317" s="20">
        <f>SUM(Tabla2[[#This Row],[01. Alcaldía]:[11. Salud pública y seguridad ciudadana]])</f>
        <v>1540</v>
      </c>
    </row>
    <row r="318" spans="1:13" x14ac:dyDescent="0.25">
      <c r="A318" s="49" t="s">
        <v>300</v>
      </c>
      <c r="B318" s="17"/>
      <c r="C318" s="17"/>
      <c r="D318" s="17"/>
      <c r="E318" s="17"/>
      <c r="F318" s="17"/>
      <c r="G318" s="17"/>
      <c r="H318" s="17"/>
      <c r="I318" s="17"/>
      <c r="J318" s="17"/>
      <c r="K318" s="17">
        <v>3218.6000000000004</v>
      </c>
      <c r="L318" s="17"/>
      <c r="M318" s="20">
        <f>SUM(Tabla2[[#This Row],[01. Alcaldía]:[11. Salud pública y seguridad ciudadana]])</f>
        <v>3218.6000000000004</v>
      </c>
    </row>
    <row r="319" spans="1:13" x14ac:dyDescent="0.25">
      <c r="A319" s="49" t="s">
        <v>4747</v>
      </c>
      <c r="B319" s="17">
        <v>6521.9</v>
      </c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20">
        <f>SUM(Tabla2[[#This Row],[01. Alcaldía]:[11. Salud pública y seguridad ciudadana]])</f>
        <v>6521.9</v>
      </c>
    </row>
    <row r="320" spans="1:13" x14ac:dyDescent="0.25">
      <c r="A320" s="49" t="s">
        <v>2111</v>
      </c>
      <c r="B320" s="17"/>
      <c r="C320" s="17"/>
      <c r="D320" s="17"/>
      <c r="E320" s="17">
        <v>2710.6200000000003</v>
      </c>
      <c r="F320" s="17"/>
      <c r="G320" s="17"/>
      <c r="H320" s="17"/>
      <c r="I320" s="17"/>
      <c r="J320" s="17"/>
      <c r="K320" s="17"/>
      <c r="L320" s="17"/>
      <c r="M320" s="20">
        <f>SUM(Tabla2[[#This Row],[01. Alcaldía]:[11. Salud pública y seguridad ciudadana]])</f>
        <v>2710.6200000000003</v>
      </c>
    </row>
    <row r="321" spans="1:13" x14ac:dyDescent="0.25">
      <c r="A321" s="49" t="s">
        <v>2122</v>
      </c>
      <c r="B321" s="17"/>
      <c r="C321" s="17"/>
      <c r="D321" s="17"/>
      <c r="E321" s="17"/>
      <c r="F321" s="17"/>
      <c r="G321" s="17">
        <v>845.5</v>
      </c>
      <c r="H321" s="17"/>
      <c r="I321" s="17"/>
      <c r="J321" s="17"/>
      <c r="K321" s="17"/>
      <c r="L321" s="17"/>
      <c r="M321" s="20">
        <f>SUM(Tabla2[[#This Row],[01. Alcaldía]:[11. Salud pública y seguridad ciudadana]])</f>
        <v>845.5</v>
      </c>
    </row>
    <row r="322" spans="1:13" x14ac:dyDescent="0.25">
      <c r="A322" s="49" t="s">
        <v>2124</v>
      </c>
      <c r="B322" s="17">
        <v>495</v>
      </c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20">
        <f>SUM(Tabla2[[#This Row],[01. Alcaldía]:[11. Salud pública y seguridad ciudadana]])</f>
        <v>495</v>
      </c>
    </row>
    <row r="323" spans="1:13" x14ac:dyDescent="0.25">
      <c r="A323" s="49" t="s">
        <v>2136</v>
      </c>
      <c r="B323" s="17"/>
      <c r="C323" s="17"/>
      <c r="D323" s="17"/>
      <c r="E323" s="17"/>
      <c r="F323" s="17"/>
      <c r="G323" s="17">
        <v>3188.35</v>
      </c>
      <c r="H323" s="17"/>
      <c r="I323" s="17"/>
      <c r="J323" s="17"/>
      <c r="K323" s="17"/>
      <c r="L323" s="17"/>
      <c r="M323" s="20">
        <f>SUM(Tabla2[[#This Row],[01. Alcaldía]:[11. Salud pública y seguridad ciudadana]])</f>
        <v>3188.35</v>
      </c>
    </row>
    <row r="324" spans="1:13" x14ac:dyDescent="0.25">
      <c r="A324" s="49" t="s">
        <v>25</v>
      </c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>
        <v>242</v>
      </c>
      <c r="M324" s="20">
        <f>SUM(Tabla2[[#This Row],[01. Alcaldía]:[11. Salud pública y seguridad ciudadana]])</f>
        <v>242</v>
      </c>
    </row>
    <row r="325" spans="1:13" x14ac:dyDescent="0.25">
      <c r="A325" s="49" t="s">
        <v>434</v>
      </c>
      <c r="B325" s="17"/>
      <c r="C325" s="17"/>
      <c r="D325" s="17">
        <v>1100</v>
      </c>
      <c r="E325" s="17"/>
      <c r="F325" s="17"/>
      <c r="G325" s="17"/>
      <c r="H325" s="17"/>
      <c r="I325" s="17"/>
      <c r="J325" s="17"/>
      <c r="K325" s="17"/>
      <c r="L325" s="17"/>
      <c r="M325" s="20">
        <f>SUM(Tabla2[[#This Row],[01. Alcaldía]:[11. Salud pública y seguridad ciudadana]])</f>
        <v>1100</v>
      </c>
    </row>
    <row r="326" spans="1:13" x14ac:dyDescent="0.25">
      <c r="A326" s="49" t="s">
        <v>252</v>
      </c>
      <c r="B326" s="17">
        <v>3018.95</v>
      </c>
      <c r="C326" s="17"/>
      <c r="D326" s="17"/>
      <c r="E326" s="17"/>
      <c r="F326" s="17"/>
      <c r="G326" s="17">
        <v>1089</v>
      </c>
      <c r="H326" s="17"/>
      <c r="I326" s="17"/>
      <c r="J326" s="17"/>
      <c r="K326" s="17"/>
      <c r="L326" s="17"/>
      <c r="M326" s="20">
        <f>SUM(Tabla2[[#This Row],[01. Alcaldía]:[11. Salud pública y seguridad ciudadana]])</f>
        <v>4107.95</v>
      </c>
    </row>
    <row r="327" spans="1:13" x14ac:dyDescent="0.25">
      <c r="A327" s="49" t="s">
        <v>2146</v>
      </c>
      <c r="B327" s="17"/>
      <c r="C327" s="17">
        <v>1485.88</v>
      </c>
      <c r="D327" s="17"/>
      <c r="E327" s="17"/>
      <c r="F327" s="17"/>
      <c r="G327" s="17"/>
      <c r="H327" s="17"/>
      <c r="I327" s="17"/>
      <c r="J327" s="17"/>
      <c r="K327" s="17">
        <v>6776</v>
      </c>
      <c r="L327" s="17"/>
      <c r="M327" s="20">
        <f>SUM(Tabla2[[#This Row],[01. Alcaldía]:[11. Salud pública y seguridad ciudadana]])</f>
        <v>8261.880000000001</v>
      </c>
    </row>
    <row r="328" spans="1:13" x14ac:dyDescent="0.25">
      <c r="A328" s="49" t="s">
        <v>4487</v>
      </c>
      <c r="B328" s="17"/>
      <c r="C328" s="17"/>
      <c r="D328" s="17"/>
      <c r="E328" s="17"/>
      <c r="F328" s="17"/>
      <c r="G328" s="17"/>
      <c r="H328" s="17">
        <v>3200</v>
      </c>
      <c r="I328" s="17"/>
      <c r="J328" s="17"/>
      <c r="K328" s="17"/>
      <c r="L328" s="17"/>
      <c r="M328" s="20">
        <f>SUM(Tabla2[[#This Row],[01. Alcaldía]:[11. Salud pública y seguridad ciudadana]])</f>
        <v>3200</v>
      </c>
    </row>
    <row r="329" spans="1:13" x14ac:dyDescent="0.25">
      <c r="A329" s="49" t="s">
        <v>2151</v>
      </c>
      <c r="B329" s="17"/>
      <c r="C329" s="17"/>
      <c r="D329" s="17"/>
      <c r="E329" s="17"/>
      <c r="F329" s="17">
        <v>700</v>
      </c>
      <c r="G329" s="17"/>
      <c r="H329" s="17"/>
      <c r="I329" s="17"/>
      <c r="J329" s="17"/>
      <c r="K329" s="17"/>
      <c r="L329" s="17"/>
      <c r="M329" s="20">
        <f>SUM(Tabla2[[#This Row],[01. Alcaldía]:[11. Salud pública y seguridad ciudadana]])</f>
        <v>700</v>
      </c>
    </row>
    <row r="330" spans="1:13" x14ac:dyDescent="0.25">
      <c r="A330" s="49" t="s">
        <v>2928</v>
      </c>
      <c r="B330" s="17"/>
      <c r="C330" s="17"/>
      <c r="D330" s="17"/>
      <c r="E330" s="17"/>
      <c r="F330" s="17"/>
      <c r="G330" s="17"/>
      <c r="H330" s="17">
        <v>5250.66</v>
      </c>
      <c r="I330" s="17"/>
      <c r="J330" s="17"/>
      <c r="K330" s="17"/>
      <c r="L330" s="17"/>
      <c r="M330" s="20">
        <f>SUM(Tabla2[[#This Row],[01. Alcaldía]:[11. Salud pública y seguridad ciudadana]])</f>
        <v>5250.66</v>
      </c>
    </row>
    <row r="331" spans="1:13" x14ac:dyDescent="0.25">
      <c r="A331" s="49" t="s">
        <v>3452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>
        <v>7139</v>
      </c>
      <c r="L331" s="17"/>
      <c r="M331" s="20">
        <f>SUM(Tabla2[[#This Row],[01. Alcaldía]:[11. Salud pública y seguridad ciudadana]])</f>
        <v>7139</v>
      </c>
    </row>
    <row r="332" spans="1:13" x14ac:dyDescent="0.25">
      <c r="A332" s="49" t="s">
        <v>2154</v>
      </c>
      <c r="B332" s="17"/>
      <c r="C332" s="17"/>
      <c r="D332" s="17"/>
      <c r="E332" s="17"/>
      <c r="F332" s="17"/>
      <c r="G332" s="17"/>
      <c r="H332" s="17"/>
      <c r="I332" s="17"/>
      <c r="J332" s="17"/>
      <c r="K332" s="17">
        <v>1815</v>
      </c>
      <c r="L332" s="17"/>
      <c r="M332" s="20">
        <f>SUM(Tabla2[[#This Row],[01. Alcaldía]:[11. Salud pública y seguridad ciudadana]])</f>
        <v>1815</v>
      </c>
    </row>
    <row r="333" spans="1:13" x14ac:dyDescent="0.25">
      <c r="A333" s="49" t="s">
        <v>2159</v>
      </c>
      <c r="B333" s="17"/>
      <c r="C333" s="17"/>
      <c r="D333" s="17"/>
      <c r="E333" s="17"/>
      <c r="F333" s="17"/>
      <c r="G333" s="17"/>
      <c r="H333" s="17"/>
      <c r="I333" s="17"/>
      <c r="J333" s="17"/>
      <c r="K333" s="17">
        <v>726</v>
      </c>
      <c r="L333" s="17"/>
      <c r="M333" s="20">
        <f>SUM(Tabla2[[#This Row],[01. Alcaldía]:[11. Salud pública y seguridad ciudadana]])</f>
        <v>726</v>
      </c>
    </row>
    <row r="334" spans="1:13" x14ac:dyDescent="0.25">
      <c r="A334" s="49" t="s">
        <v>2164</v>
      </c>
      <c r="B334" s="17">
        <v>5426.85</v>
      </c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20">
        <f>SUM(Tabla2[[#This Row],[01. Alcaldía]:[11. Salud pública y seguridad ciudadana]])</f>
        <v>5426.85</v>
      </c>
    </row>
    <row r="335" spans="1:13" x14ac:dyDescent="0.25">
      <c r="A335" s="49" t="s">
        <v>3568</v>
      </c>
      <c r="B335" s="17"/>
      <c r="C335" s="17"/>
      <c r="D335" s="17"/>
      <c r="E335" s="17"/>
      <c r="F335" s="17"/>
      <c r="G335" s="17">
        <v>4500</v>
      </c>
      <c r="H335" s="17"/>
      <c r="I335" s="17"/>
      <c r="J335" s="17"/>
      <c r="K335" s="17"/>
      <c r="L335" s="17"/>
      <c r="M335" s="20">
        <f>SUM(Tabla2[[#This Row],[01. Alcaldía]:[11. Salud pública y seguridad ciudadana]])</f>
        <v>4500</v>
      </c>
    </row>
    <row r="336" spans="1:13" x14ac:dyDescent="0.25">
      <c r="A336" s="49" t="s">
        <v>3134</v>
      </c>
      <c r="B336" s="17"/>
      <c r="C336" s="17"/>
      <c r="D336" s="17"/>
      <c r="E336" s="17"/>
      <c r="F336" s="17"/>
      <c r="G336" s="17">
        <v>1020</v>
      </c>
      <c r="H336" s="17"/>
      <c r="I336" s="17"/>
      <c r="J336" s="17"/>
      <c r="K336" s="17"/>
      <c r="L336" s="17"/>
      <c r="M336" s="20">
        <f>SUM(Tabla2[[#This Row],[01. Alcaldía]:[11. Salud pública y seguridad ciudadana]])</f>
        <v>1020</v>
      </c>
    </row>
    <row r="337" spans="1:13" x14ac:dyDescent="0.25">
      <c r="A337" s="49" t="s">
        <v>2169</v>
      </c>
      <c r="B337" s="17">
        <v>272.52</v>
      </c>
      <c r="C337" s="17">
        <v>1200.02</v>
      </c>
      <c r="D337" s="17">
        <v>118.58</v>
      </c>
      <c r="E337" s="17"/>
      <c r="F337" s="17"/>
      <c r="G337" s="17">
        <v>7260</v>
      </c>
      <c r="H337" s="17">
        <v>1099.58</v>
      </c>
      <c r="I337" s="17"/>
      <c r="J337" s="17"/>
      <c r="K337" s="17"/>
      <c r="L337" s="17">
        <v>1987.44</v>
      </c>
      <c r="M337" s="20">
        <f>SUM(Tabla2[[#This Row],[01. Alcaldía]:[11. Salud pública y seguridad ciudadana]])</f>
        <v>11938.14</v>
      </c>
    </row>
    <row r="338" spans="1:13" x14ac:dyDescent="0.25">
      <c r="A338" s="49" t="s">
        <v>4004</v>
      </c>
      <c r="B338" s="17"/>
      <c r="C338" s="17"/>
      <c r="D338" s="17"/>
      <c r="E338" s="17">
        <v>525</v>
      </c>
      <c r="F338" s="17"/>
      <c r="G338" s="17"/>
      <c r="H338" s="17"/>
      <c r="I338" s="17"/>
      <c r="J338" s="17"/>
      <c r="K338" s="17"/>
      <c r="L338" s="17"/>
      <c r="M338" s="20">
        <f>SUM(Tabla2[[#This Row],[01. Alcaldía]:[11. Salud pública y seguridad ciudadana]])</f>
        <v>525</v>
      </c>
    </row>
    <row r="339" spans="1:13" x14ac:dyDescent="0.25">
      <c r="A339" s="49" t="s">
        <v>2506</v>
      </c>
      <c r="B339" s="17"/>
      <c r="C339" s="17"/>
      <c r="D339" s="17"/>
      <c r="E339" s="17"/>
      <c r="F339" s="17"/>
      <c r="G339" s="17"/>
      <c r="H339" s="17"/>
      <c r="I339" s="17">
        <v>13128.5</v>
      </c>
      <c r="J339" s="17"/>
      <c r="K339" s="17"/>
      <c r="L339" s="17"/>
      <c r="M339" s="20">
        <f>SUM(Tabla2[[#This Row],[01. Alcaldía]:[11. Salud pública y seguridad ciudadana]])</f>
        <v>13128.5</v>
      </c>
    </row>
    <row r="340" spans="1:13" x14ac:dyDescent="0.25">
      <c r="A340" s="49" t="s">
        <v>2813</v>
      </c>
      <c r="B340" s="17">
        <v>17303</v>
      </c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20">
        <f>SUM(Tabla2[[#This Row],[01. Alcaldía]:[11. Salud pública y seguridad ciudadana]])</f>
        <v>17303</v>
      </c>
    </row>
    <row r="341" spans="1:13" x14ac:dyDescent="0.25">
      <c r="A341" s="49" t="s">
        <v>2257</v>
      </c>
      <c r="B341" s="17"/>
      <c r="C341" s="17"/>
      <c r="D341" s="17"/>
      <c r="E341" s="17">
        <v>9292.7999999999993</v>
      </c>
      <c r="F341" s="17"/>
      <c r="G341" s="17"/>
      <c r="H341" s="17"/>
      <c r="I341" s="17"/>
      <c r="J341" s="17"/>
      <c r="K341" s="17"/>
      <c r="L341" s="17"/>
      <c r="M341" s="20">
        <f>SUM(Tabla2[[#This Row],[01. Alcaldía]:[11. Salud pública y seguridad ciudadana]])</f>
        <v>9292.7999999999993</v>
      </c>
    </row>
    <row r="342" spans="1:13" x14ac:dyDescent="0.25">
      <c r="A342" s="49" t="s">
        <v>294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>
        <v>693.15</v>
      </c>
      <c r="M342" s="20">
        <f>SUM(Tabla2[[#This Row],[01. Alcaldía]:[11. Salud pública y seguridad ciudadana]])</f>
        <v>693.15</v>
      </c>
    </row>
    <row r="343" spans="1:13" x14ac:dyDescent="0.25">
      <c r="A343" s="49" t="s">
        <v>354</v>
      </c>
      <c r="B343" s="17"/>
      <c r="C343" s="17"/>
      <c r="D343" s="17">
        <v>5041</v>
      </c>
      <c r="E343" s="17"/>
      <c r="F343" s="17"/>
      <c r="G343" s="17"/>
      <c r="H343" s="17"/>
      <c r="I343" s="17"/>
      <c r="J343" s="17"/>
      <c r="K343" s="17">
        <v>700</v>
      </c>
      <c r="L343" s="17">
        <v>1911.8</v>
      </c>
      <c r="M343" s="20">
        <f>SUM(Tabla2[[#This Row],[01. Alcaldía]:[11. Salud pública y seguridad ciudadana]])</f>
        <v>7652.8</v>
      </c>
    </row>
    <row r="344" spans="1:13" x14ac:dyDescent="0.25">
      <c r="A344" s="49" t="s">
        <v>4230</v>
      </c>
      <c r="B344" s="17"/>
      <c r="C344" s="17"/>
      <c r="D344" s="17"/>
      <c r="E344" s="17"/>
      <c r="F344" s="17">
        <v>851.84</v>
      </c>
      <c r="G344" s="17"/>
      <c r="H344" s="17"/>
      <c r="I344" s="17"/>
      <c r="J344" s="17"/>
      <c r="K344" s="17"/>
      <c r="L344" s="17"/>
      <c r="M344" s="20">
        <f>SUM(Tabla2[[#This Row],[01. Alcaldía]:[11. Salud pública y seguridad ciudadana]])</f>
        <v>851.84</v>
      </c>
    </row>
    <row r="345" spans="1:13" x14ac:dyDescent="0.25">
      <c r="A345" s="49" t="s">
        <v>3245</v>
      </c>
      <c r="B345" s="17"/>
      <c r="C345" s="17"/>
      <c r="D345" s="17"/>
      <c r="E345" s="17"/>
      <c r="F345" s="17">
        <v>580.79999999999995</v>
      </c>
      <c r="G345" s="17"/>
      <c r="H345" s="17"/>
      <c r="I345" s="17"/>
      <c r="J345" s="17"/>
      <c r="K345" s="17"/>
      <c r="L345" s="17"/>
      <c r="M345" s="20">
        <f>SUM(Tabla2[[#This Row],[01. Alcaldía]:[11. Salud pública y seguridad ciudadana]])</f>
        <v>580.79999999999995</v>
      </c>
    </row>
    <row r="346" spans="1:13" x14ac:dyDescent="0.25">
      <c r="A346" s="49" t="s">
        <v>2210</v>
      </c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>
        <v>3630</v>
      </c>
      <c r="M346" s="20">
        <f>SUM(Tabla2[[#This Row],[01. Alcaldía]:[11. Salud pública y seguridad ciudadana]])</f>
        <v>3630</v>
      </c>
    </row>
    <row r="347" spans="1:13" x14ac:dyDescent="0.25">
      <c r="A347" s="49" t="s">
        <v>2212</v>
      </c>
      <c r="B347" s="17">
        <v>1210</v>
      </c>
      <c r="C347" s="17"/>
      <c r="D347" s="17">
        <v>4235</v>
      </c>
      <c r="E347" s="17"/>
      <c r="F347" s="17"/>
      <c r="G347" s="17"/>
      <c r="H347" s="17"/>
      <c r="I347" s="17"/>
      <c r="J347" s="17"/>
      <c r="K347" s="17">
        <v>605</v>
      </c>
      <c r="L347" s="17"/>
      <c r="M347" s="20">
        <f>SUM(Tabla2[[#This Row],[01. Alcaldía]:[11. Salud pública y seguridad ciudadana]])</f>
        <v>6050</v>
      </c>
    </row>
    <row r="348" spans="1:13" x14ac:dyDescent="0.25">
      <c r="A348" s="49" t="s">
        <v>3425</v>
      </c>
      <c r="B348" s="17">
        <v>12100</v>
      </c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20">
        <f>SUM(Tabla2[[#This Row],[01. Alcaldía]:[11. Salud pública y seguridad ciudadana]])</f>
        <v>12100</v>
      </c>
    </row>
    <row r="349" spans="1:13" x14ac:dyDescent="0.25">
      <c r="A349" s="49" t="s">
        <v>3247</v>
      </c>
      <c r="B349" s="17"/>
      <c r="C349" s="17"/>
      <c r="D349" s="17"/>
      <c r="E349" s="17"/>
      <c r="F349" s="17"/>
      <c r="G349" s="17"/>
      <c r="H349" s="17"/>
      <c r="I349" s="17"/>
      <c r="J349" s="17"/>
      <c r="K349" s="17">
        <v>350</v>
      </c>
      <c r="L349" s="17"/>
      <c r="M349" s="20">
        <f>SUM(Tabla2[[#This Row],[01. Alcaldía]:[11. Salud pública y seguridad ciudadana]])</f>
        <v>350</v>
      </c>
    </row>
    <row r="350" spans="1:13" x14ac:dyDescent="0.25">
      <c r="A350" s="49" t="s">
        <v>2214</v>
      </c>
      <c r="B350" s="17"/>
      <c r="C350" s="17">
        <v>3371.14</v>
      </c>
      <c r="D350" s="17"/>
      <c r="E350" s="17"/>
      <c r="F350" s="17"/>
      <c r="G350" s="17"/>
      <c r="H350" s="17"/>
      <c r="I350" s="17"/>
      <c r="J350" s="17"/>
      <c r="K350" s="17"/>
      <c r="L350" s="17"/>
      <c r="M350" s="20">
        <f>SUM(Tabla2[[#This Row],[01. Alcaldía]:[11. Salud pública y seguridad ciudadana]])</f>
        <v>3371.14</v>
      </c>
    </row>
    <row r="351" spans="1:13" x14ac:dyDescent="0.25">
      <c r="A351" s="49" t="s">
        <v>251</v>
      </c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>
        <v>2420</v>
      </c>
      <c r="M351" s="20">
        <f>SUM(Tabla2[[#This Row],[01. Alcaldía]:[11. Salud pública y seguridad ciudadana]])</f>
        <v>2420</v>
      </c>
    </row>
    <row r="352" spans="1:13" x14ac:dyDescent="0.25">
      <c r="A352" s="49" t="s">
        <v>2229</v>
      </c>
      <c r="B352" s="17"/>
      <c r="C352" s="17"/>
      <c r="D352" s="17"/>
      <c r="E352" s="17">
        <v>254.1</v>
      </c>
      <c r="F352" s="17"/>
      <c r="G352" s="17"/>
      <c r="H352" s="17"/>
      <c r="I352" s="17"/>
      <c r="J352" s="17"/>
      <c r="K352" s="17"/>
      <c r="L352" s="17"/>
      <c r="M352" s="20">
        <f>SUM(Tabla2[[#This Row],[01. Alcaldía]:[11. Salud pública y seguridad ciudadana]])</f>
        <v>254.1</v>
      </c>
    </row>
    <row r="353" spans="1:13" x14ac:dyDescent="0.25">
      <c r="A353" s="49" t="s">
        <v>4175</v>
      </c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>
        <v>242</v>
      </c>
      <c r="M353" s="20">
        <f>SUM(Tabla2[[#This Row],[01. Alcaldía]:[11. Salud pública y seguridad ciudadana]])</f>
        <v>242</v>
      </c>
    </row>
    <row r="354" spans="1:13" x14ac:dyDescent="0.25">
      <c r="A354" s="49" t="s">
        <v>3113</v>
      </c>
      <c r="B354" s="17"/>
      <c r="C354" s="17">
        <v>1155</v>
      </c>
      <c r="D354" s="17"/>
      <c r="E354" s="17"/>
      <c r="F354" s="17"/>
      <c r="G354" s="17"/>
      <c r="H354" s="17"/>
      <c r="I354" s="17"/>
      <c r="J354" s="17"/>
      <c r="K354" s="17"/>
      <c r="L354" s="17"/>
      <c r="M354" s="20">
        <f>SUM(Tabla2[[#This Row],[01. Alcaldía]:[11. Salud pública y seguridad ciudadana]])</f>
        <v>1155</v>
      </c>
    </row>
    <row r="355" spans="1:13" x14ac:dyDescent="0.25">
      <c r="A355" s="49" t="s">
        <v>3527</v>
      </c>
      <c r="B355" s="17">
        <v>5426.85</v>
      </c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20">
        <f>SUM(Tabla2[[#This Row],[01. Alcaldía]:[11. Salud pública y seguridad ciudadana]])</f>
        <v>5426.85</v>
      </c>
    </row>
    <row r="356" spans="1:13" x14ac:dyDescent="0.25">
      <c r="A356" s="49" t="s">
        <v>429</v>
      </c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>
        <v>482.37</v>
      </c>
      <c r="M356" s="20">
        <f>SUM(Tabla2[[#This Row],[01. Alcaldía]:[11. Salud pública y seguridad ciudadana]])</f>
        <v>482.37</v>
      </c>
    </row>
    <row r="357" spans="1:13" x14ac:dyDescent="0.25">
      <c r="A357" s="49" t="s">
        <v>3250</v>
      </c>
      <c r="B357" s="17"/>
      <c r="C357" s="17"/>
      <c r="D357" s="17"/>
      <c r="E357" s="17"/>
      <c r="F357" s="17"/>
      <c r="G357" s="17"/>
      <c r="H357" s="17">
        <v>648.24</v>
      </c>
      <c r="I357" s="17"/>
      <c r="J357" s="17"/>
      <c r="K357" s="17"/>
      <c r="L357" s="17"/>
      <c r="M357" s="20">
        <f>SUM(Tabla2[[#This Row],[01. Alcaldía]:[11. Salud pública y seguridad ciudadana]])</f>
        <v>648.24</v>
      </c>
    </row>
    <row r="358" spans="1:13" x14ac:dyDescent="0.25">
      <c r="A358" s="49" t="s">
        <v>4609</v>
      </c>
      <c r="B358" s="17"/>
      <c r="C358" s="17"/>
      <c r="D358" s="17"/>
      <c r="E358" s="17"/>
      <c r="F358" s="17"/>
      <c r="G358" s="17">
        <v>3565</v>
      </c>
      <c r="H358" s="17"/>
      <c r="I358" s="17"/>
      <c r="J358" s="17"/>
      <c r="K358" s="17"/>
      <c r="L358" s="17"/>
      <c r="M358" s="20">
        <f>SUM(Tabla2[[#This Row],[01. Alcaldía]:[11. Salud pública y seguridad ciudadana]])</f>
        <v>3565</v>
      </c>
    </row>
    <row r="359" spans="1:13" x14ac:dyDescent="0.25">
      <c r="A359" s="49" t="s">
        <v>2263</v>
      </c>
      <c r="B359" s="17"/>
      <c r="C359" s="17"/>
      <c r="D359" s="17"/>
      <c r="E359" s="17"/>
      <c r="F359" s="17">
        <v>1651.65</v>
      </c>
      <c r="G359" s="17"/>
      <c r="H359" s="17"/>
      <c r="I359" s="17"/>
      <c r="J359" s="17"/>
      <c r="K359" s="17">
        <v>1633.5</v>
      </c>
      <c r="L359" s="17"/>
      <c r="M359" s="20">
        <f>SUM(Tabla2[[#This Row],[01. Alcaldía]:[11. Salud pública y seguridad ciudadana]])</f>
        <v>3285.15</v>
      </c>
    </row>
    <row r="360" spans="1:13" x14ac:dyDescent="0.25">
      <c r="A360" s="49" t="s">
        <v>2267</v>
      </c>
      <c r="B360" s="17"/>
      <c r="C360" s="17"/>
      <c r="D360" s="17"/>
      <c r="E360" s="17"/>
      <c r="F360" s="17"/>
      <c r="G360" s="17"/>
      <c r="H360" s="17"/>
      <c r="I360" s="17">
        <v>726</v>
      </c>
      <c r="J360" s="17"/>
      <c r="K360" s="17"/>
      <c r="L360" s="17"/>
      <c r="M360" s="20">
        <f>SUM(Tabla2[[#This Row],[01. Alcaldía]:[11. Salud pública y seguridad ciudadana]])</f>
        <v>726</v>
      </c>
    </row>
    <row r="361" spans="1:13" x14ac:dyDescent="0.25">
      <c r="A361" s="49" t="s">
        <v>2270</v>
      </c>
      <c r="B361" s="17"/>
      <c r="C361" s="17"/>
      <c r="D361" s="17"/>
      <c r="E361" s="17">
        <v>1550.37</v>
      </c>
      <c r="F361" s="17"/>
      <c r="G361" s="17"/>
      <c r="H361" s="17"/>
      <c r="I361" s="17"/>
      <c r="J361" s="17"/>
      <c r="K361" s="17"/>
      <c r="L361" s="17"/>
      <c r="M361" s="20">
        <f>SUM(Tabla2[[#This Row],[01. Alcaldía]:[11. Salud pública y seguridad ciudadana]])</f>
        <v>1550.37</v>
      </c>
    </row>
    <row r="362" spans="1:13" x14ac:dyDescent="0.25">
      <c r="A362" s="49" t="s">
        <v>361</v>
      </c>
      <c r="B362" s="17">
        <v>127.05</v>
      </c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20">
        <f>SUM(Tabla2[[#This Row],[01. Alcaldía]:[11. Salud pública y seguridad ciudadana]])</f>
        <v>127.05</v>
      </c>
    </row>
    <row r="363" spans="1:13" x14ac:dyDescent="0.25">
      <c r="A363" s="49" t="s">
        <v>2275</v>
      </c>
      <c r="B363" s="17"/>
      <c r="C363" s="17"/>
      <c r="D363" s="17"/>
      <c r="E363" s="17"/>
      <c r="F363" s="17"/>
      <c r="G363" s="17"/>
      <c r="H363" s="17"/>
      <c r="I363" s="17"/>
      <c r="J363" s="17"/>
      <c r="K363" s="17">
        <v>847</v>
      </c>
      <c r="L363" s="17"/>
      <c r="M363" s="20">
        <f>SUM(Tabla2[[#This Row],[01. Alcaldía]:[11. Salud pública y seguridad ciudadana]])</f>
        <v>847</v>
      </c>
    </row>
    <row r="364" spans="1:13" x14ac:dyDescent="0.25">
      <c r="A364" s="49" t="s">
        <v>3500</v>
      </c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>
        <v>5847.93</v>
      </c>
      <c r="M364" s="20">
        <f>SUM(Tabla2[[#This Row],[01. Alcaldía]:[11. Salud pública y seguridad ciudadana]])</f>
        <v>5847.93</v>
      </c>
    </row>
    <row r="365" spans="1:13" x14ac:dyDescent="0.25">
      <c r="A365" s="49" t="s">
        <v>4902</v>
      </c>
      <c r="B365" s="17"/>
      <c r="C365" s="17"/>
      <c r="D365" s="17"/>
      <c r="E365" s="17"/>
      <c r="F365" s="17"/>
      <c r="G365" s="17">
        <v>385</v>
      </c>
      <c r="H365" s="17"/>
      <c r="I365" s="17"/>
      <c r="J365" s="17"/>
      <c r="K365" s="17"/>
      <c r="L365" s="17"/>
      <c r="M365" s="20">
        <f>SUM(Tabla2[[#This Row],[01. Alcaldía]:[11. Salud pública y seguridad ciudadana]])</f>
        <v>385</v>
      </c>
    </row>
    <row r="366" spans="1:13" x14ac:dyDescent="0.25">
      <c r="A366" s="49" t="s">
        <v>2278</v>
      </c>
      <c r="B366" s="17"/>
      <c r="C366" s="17"/>
      <c r="D366" s="17"/>
      <c r="E366" s="17"/>
      <c r="F366" s="17"/>
      <c r="G366" s="17"/>
      <c r="H366" s="17"/>
      <c r="I366" s="17"/>
      <c r="J366" s="17"/>
      <c r="K366" s="17">
        <v>385</v>
      </c>
      <c r="L366" s="17"/>
      <c r="M366" s="20">
        <f>SUM(Tabla2[[#This Row],[01. Alcaldía]:[11. Salud pública y seguridad ciudadana]])</f>
        <v>385</v>
      </c>
    </row>
    <row r="367" spans="1:13" x14ac:dyDescent="0.25">
      <c r="A367" s="49" t="s">
        <v>4022</v>
      </c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>
        <v>475</v>
      </c>
      <c r="M367" s="20">
        <f>SUM(Tabla2[[#This Row],[01. Alcaldía]:[11. Salud pública y seguridad ciudadana]])</f>
        <v>475</v>
      </c>
    </row>
    <row r="368" spans="1:13" x14ac:dyDescent="0.25">
      <c r="A368" s="49" t="s">
        <v>2280</v>
      </c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>
        <v>3775.2</v>
      </c>
      <c r="M368" s="20">
        <f>SUM(Tabla2[[#This Row],[01. Alcaldía]:[11. Salud pública y seguridad ciudadana]])</f>
        <v>3775.2</v>
      </c>
    </row>
    <row r="369" spans="1:13" x14ac:dyDescent="0.25">
      <c r="A369" s="49" t="s">
        <v>2283</v>
      </c>
      <c r="B369" s="17"/>
      <c r="C369" s="17"/>
      <c r="D369" s="17"/>
      <c r="E369" s="17"/>
      <c r="F369" s="17"/>
      <c r="G369" s="17"/>
      <c r="H369" s="17"/>
      <c r="I369" s="17"/>
      <c r="J369" s="17"/>
      <c r="K369" s="17">
        <v>114.95</v>
      </c>
      <c r="L369" s="17"/>
      <c r="M369" s="20">
        <f>SUM(Tabla2[[#This Row],[01. Alcaldía]:[11. Salud pública y seguridad ciudadana]])</f>
        <v>114.95</v>
      </c>
    </row>
    <row r="370" spans="1:13" x14ac:dyDescent="0.25">
      <c r="A370" s="49" t="s">
        <v>2285</v>
      </c>
      <c r="B370" s="17"/>
      <c r="C370" s="17"/>
      <c r="D370" s="17">
        <v>1100</v>
      </c>
      <c r="E370" s="17"/>
      <c r="F370" s="17"/>
      <c r="G370" s="17"/>
      <c r="H370" s="17"/>
      <c r="I370" s="17"/>
      <c r="J370" s="17"/>
      <c r="K370" s="17"/>
      <c r="L370" s="17"/>
      <c r="M370" s="20">
        <f>SUM(Tabla2[[#This Row],[01. Alcaldía]:[11. Salud pública y seguridad ciudadana]])</f>
        <v>1100</v>
      </c>
    </row>
    <row r="371" spans="1:13" x14ac:dyDescent="0.25">
      <c r="A371" s="49" t="s">
        <v>30</v>
      </c>
      <c r="B371" s="17"/>
      <c r="C371" s="17"/>
      <c r="D371" s="17"/>
      <c r="E371" s="17"/>
      <c r="F371" s="17"/>
      <c r="G371" s="17">
        <v>476.74</v>
      </c>
      <c r="H371" s="17"/>
      <c r="I371" s="17">
        <v>254.1</v>
      </c>
      <c r="J371" s="17"/>
      <c r="K371" s="17">
        <v>1500</v>
      </c>
      <c r="L371" s="17"/>
      <c r="M371" s="20">
        <f>SUM(Tabla2[[#This Row],[01. Alcaldía]:[11. Salud pública y seguridad ciudadana]])</f>
        <v>2230.84</v>
      </c>
    </row>
    <row r="372" spans="1:13" x14ac:dyDescent="0.25">
      <c r="A372" s="49" t="s">
        <v>28</v>
      </c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>
        <v>544.5</v>
      </c>
      <c r="M372" s="20">
        <f>SUM(Tabla2[[#This Row],[01. Alcaldía]:[11. Salud pública y seguridad ciudadana]])</f>
        <v>544.5</v>
      </c>
    </row>
    <row r="373" spans="1:13" x14ac:dyDescent="0.25">
      <c r="A373" s="49" t="s">
        <v>1166</v>
      </c>
      <c r="B373" s="17"/>
      <c r="C373" s="17"/>
      <c r="D373" s="17"/>
      <c r="E373" s="17"/>
      <c r="F373" s="17"/>
      <c r="G373" s="17"/>
      <c r="H373" s="17"/>
      <c r="I373" s="17"/>
      <c r="J373" s="17"/>
      <c r="K373" s="17">
        <v>2231.4499999999998</v>
      </c>
      <c r="L373" s="17"/>
      <c r="M373" s="20">
        <f>SUM(Tabla2[[#This Row],[01. Alcaldía]:[11. Salud pública y seguridad ciudadana]])</f>
        <v>2231.4499999999998</v>
      </c>
    </row>
    <row r="374" spans="1:13" x14ac:dyDescent="0.25">
      <c r="A374" s="49" t="s">
        <v>3105</v>
      </c>
      <c r="B374" s="17"/>
      <c r="C374" s="17">
        <v>1210</v>
      </c>
      <c r="D374" s="17"/>
      <c r="E374" s="17"/>
      <c r="F374" s="17"/>
      <c r="G374" s="17"/>
      <c r="H374" s="17"/>
      <c r="I374" s="17"/>
      <c r="J374" s="17"/>
      <c r="K374" s="17"/>
      <c r="L374" s="17"/>
      <c r="M374" s="20">
        <f>SUM(Tabla2[[#This Row],[01. Alcaldía]:[11. Salud pública y seguridad ciudadana]])</f>
        <v>1210</v>
      </c>
    </row>
    <row r="375" spans="1:13" x14ac:dyDescent="0.25">
      <c r="A375" s="49" t="s">
        <v>420</v>
      </c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>
        <v>1932.37</v>
      </c>
      <c r="M375" s="20">
        <f>SUM(Tabla2[[#This Row],[01. Alcaldía]:[11. Salud pública y seguridad ciudadana]])</f>
        <v>1932.37</v>
      </c>
    </row>
    <row r="376" spans="1:13" x14ac:dyDescent="0.25">
      <c r="A376" s="49" t="s">
        <v>2301</v>
      </c>
      <c r="B376" s="17"/>
      <c r="C376" s="17"/>
      <c r="D376" s="17"/>
      <c r="E376" s="17"/>
      <c r="F376" s="17"/>
      <c r="G376" s="17"/>
      <c r="H376" s="17"/>
      <c r="I376" s="17"/>
      <c r="J376" s="17"/>
      <c r="K376" s="17">
        <v>1452</v>
      </c>
      <c r="L376" s="17"/>
      <c r="M376" s="20">
        <f>SUM(Tabla2[[#This Row],[01. Alcaldía]:[11. Salud pública y seguridad ciudadana]])</f>
        <v>1452</v>
      </c>
    </row>
    <row r="377" spans="1:13" x14ac:dyDescent="0.25">
      <c r="A377" s="49" t="s">
        <v>2309</v>
      </c>
      <c r="B377" s="17"/>
      <c r="C377" s="17"/>
      <c r="D377" s="17"/>
      <c r="E377" s="17"/>
      <c r="F377" s="17">
        <v>1306.8</v>
      </c>
      <c r="G377" s="17"/>
      <c r="H377" s="17"/>
      <c r="I377" s="17"/>
      <c r="J377" s="17"/>
      <c r="K377" s="17"/>
      <c r="L377" s="17"/>
      <c r="M377" s="20">
        <f>SUM(Tabla2[[#This Row],[01. Alcaldía]:[11. Salud pública y seguridad ciudadana]])</f>
        <v>1306.8</v>
      </c>
    </row>
    <row r="378" spans="1:13" x14ac:dyDescent="0.25">
      <c r="A378" s="49" t="s">
        <v>40</v>
      </c>
      <c r="B378" s="17">
        <v>3917.11</v>
      </c>
      <c r="C378" s="17"/>
      <c r="D378" s="17"/>
      <c r="E378" s="17"/>
      <c r="F378" s="17"/>
      <c r="G378" s="17">
        <v>3630</v>
      </c>
      <c r="H378" s="17"/>
      <c r="I378" s="17"/>
      <c r="J378" s="17"/>
      <c r="K378" s="17"/>
      <c r="L378" s="17"/>
      <c r="M378" s="20">
        <f>SUM(Tabla2[[#This Row],[01. Alcaldía]:[11. Salud pública y seguridad ciudadana]])</f>
        <v>7547.1100000000006</v>
      </c>
    </row>
    <row r="379" spans="1:13" x14ac:dyDescent="0.25">
      <c r="A379" s="49" t="s">
        <v>1903</v>
      </c>
      <c r="B379" s="17"/>
      <c r="C379" s="17"/>
      <c r="D379" s="17"/>
      <c r="E379" s="17"/>
      <c r="F379" s="17"/>
      <c r="G379" s="17"/>
      <c r="H379" s="17"/>
      <c r="I379" s="17"/>
      <c r="J379" s="17"/>
      <c r="K379" s="17">
        <v>109.15</v>
      </c>
      <c r="L379" s="17"/>
      <c r="M379" s="20">
        <f>SUM(Tabla2[[#This Row],[01. Alcaldía]:[11. Salud pública y seguridad ciudadana]])</f>
        <v>109.15</v>
      </c>
    </row>
    <row r="380" spans="1:13" x14ac:dyDescent="0.25">
      <c r="A380" s="49" t="s">
        <v>2815</v>
      </c>
      <c r="B380" s="17">
        <v>17303</v>
      </c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20">
        <f>SUM(Tabla2[[#This Row],[01. Alcaldía]:[11. Salud pública y seguridad ciudadana]])</f>
        <v>17303</v>
      </c>
    </row>
    <row r="381" spans="1:13" x14ac:dyDescent="0.25">
      <c r="A381" s="49" t="s">
        <v>2349</v>
      </c>
      <c r="B381" s="17"/>
      <c r="C381" s="17"/>
      <c r="D381" s="17"/>
      <c r="E381" s="17">
        <v>1659.82</v>
      </c>
      <c r="F381" s="17"/>
      <c r="G381" s="17"/>
      <c r="H381" s="17"/>
      <c r="I381" s="17"/>
      <c r="J381" s="17"/>
      <c r="K381" s="17"/>
      <c r="L381" s="17"/>
      <c r="M381" s="20">
        <f>SUM(Tabla2[[#This Row],[01. Alcaldía]:[11. Salud pública y seguridad ciudadana]])</f>
        <v>1659.82</v>
      </c>
    </row>
    <row r="382" spans="1:13" x14ac:dyDescent="0.25">
      <c r="A382" s="49" t="s">
        <v>3845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>
        <v>960</v>
      </c>
      <c r="M382" s="20">
        <f>SUM(Tabla2[[#This Row],[01. Alcaldía]:[11. Salud pública y seguridad ciudadana]])</f>
        <v>960</v>
      </c>
    </row>
    <row r="383" spans="1:13" x14ac:dyDescent="0.25">
      <c r="A383" s="49" t="s">
        <v>2363</v>
      </c>
      <c r="B383" s="17"/>
      <c r="C383" s="17"/>
      <c r="D383" s="17"/>
      <c r="E383" s="17">
        <v>7229.75</v>
      </c>
      <c r="F383" s="17"/>
      <c r="G383" s="17"/>
      <c r="H383" s="17"/>
      <c r="I383" s="17"/>
      <c r="J383" s="17"/>
      <c r="K383" s="17"/>
      <c r="L383" s="17"/>
      <c r="M383" s="20">
        <f>SUM(Tabla2[[#This Row],[01. Alcaldía]:[11. Salud pública y seguridad ciudadana]])</f>
        <v>7229.75</v>
      </c>
    </row>
    <row r="384" spans="1:13" x14ac:dyDescent="0.25">
      <c r="A384" s="49" t="s">
        <v>2360</v>
      </c>
      <c r="B384" s="17"/>
      <c r="C384" s="17"/>
      <c r="D384" s="17"/>
      <c r="E384" s="17">
        <v>717.9</v>
      </c>
      <c r="F384" s="17"/>
      <c r="G384" s="17">
        <v>7260</v>
      </c>
      <c r="H384" s="17"/>
      <c r="I384" s="17"/>
      <c r="J384" s="17"/>
      <c r="K384" s="17"/>
      <c r="L384" s="17"/>
      <c r="M384" s="20">
        <f>SUM(Tabla2[[#This Row],[01. Alcaldía]:[11. Salud pública y seguridad ciudadana]])</f>
        <v>7977.9</v>
      </c>
    </row>
    <row r="385" spans="1:13" x14ac:dyDescent="0.25">
      <c r="A385" s="49" t="s">
        <v>3098</v>
      </c>
      <c r="B385" s="17"/>
      <c r="C385" s="17"/>
      <c r="D385" s="17"/>
      <c r="E385" s="17"/>
      <c r="F385" s="17"/>
      <c r="G385" s="17"/>
      <c r="H385" s="17"/>
      <c r="I385" s="17"/>
      <c r="J385" s="17"/>
      <c r="K385" s="17">
        <v>1248.72</v>
      </c>
      <c r="L385" s="17"/>
      <c r="M385" s="20">
        <f>SUM(Tabla2[[#This Row],[01. Alcaldía]:[11. Salud pública y seguridad ciudadana]])</f>
        <v>1248.72</v>
      </c>
    </row>
    <row r="386" spans="1:13" x14ac:dyDescent="0.25">
      <c r="A386" s="49" t="s">
        <v>256</v>
      </c>
      <c r="B386" s="17">
        <v>5445</v>
      </c>
      <c r="C386" s="17"/>
      <c r="D386" s="17">
        <v>5687</v>
      </c>
      <c r="E386" s="17"/>
      <c r="F386" s="17"/>
      <c r="G386" s="17"/>
      <c r="H386" s="17"/>
      <c r="I386" s="17"/>
      <c r="J386" s="17"/>
      <c r="K386" s="17"/>
      <c r="L386" s="17"/>
      <c r="M386" s="20">
        <f>SUM(Tabla2[[#This Row],[01. Alcaldía]:[11. Salud pública y seguridad ciudadana]])</f>
        <v>11132</v>
      </c>
    </row>
    <row r="387" spans="1:13" x14ac:dyDescent="0.25">
      <c r="A387" s="49" t="s">
        <v>3396</v>
      </c>
      <c r="B387" s="17"/>
      <c r="C387" s="17">
        <v>18137.900000000001</v>
      </c>
      <c r="D387" s="17"/>
      <c r="E387" s="17"/>
      <c r="F387" s="17"/>
      <c r="G387" s="17"/>
      <c r="H387" s="17"/>
      <c r="I387" s="17"/>
      <c r="J387" s="17"/>
      <c r="K387" s="17"/>
      <c r="L387" s="17"/>
      <c r="M387" s="20">
        <f>SUM(Tabla2[[#This Row],[01. Alcaldía]:[11. Salud pública y seguridad ciudadana]])</f>
        <v>18137.900000000001</v>
      </c>
    </row>
    <row r="388" spans="1:13" x14ac:dyDescent="0.25">
      <c r="A388" s="49" t="s">
        <v>343</v>
      </c>
      <c r="B388" s="17"/>
      <c r="C388" s="17"/>
      <c r="D388" s="17"/>
      <c r="E388" s="17"/>
      <c r="F388" s="17"/>
      <c r="G388" s="17"/>
      <c r="H388" s="17"/>
      <c r="I388" s="17"/>
      <c r="J388" s="17">
        <v>4214.83</v>
      </c>
      <c r="K388" s="17"/>
      <c r="L388" s="17"/>
      <c r="M388" s="20">
        <f>SUM(Tabla2[[#This Row],[01. Alcaldía]:[11. Salud pública y seguridad ciudadana]])</f>
        <v>4214.83</v>
      </c>
    </row>
    <row r="389" spans="1:13" x14ac:dyDescent="0.25">
      <c r="A389" s="49" t="s">
        <v>2372</v>
      </c>
      <c r="B389" s="17">
        <v>3999.9</v>
      </c>
      <c r="C389" s="17"/>
      <c r="D389" s="17"/>
      <c r="E389" s="17"/>
      <c r="F389" s="17"/>
      <c r="G389" s="17">
        <v>17158.04</v>
      </c>
      <c r="H389" s="17"/>
      <c r="I389" s="17"/>
      <c r="J389" s="17"/>
      <c r="K389" s="17"/>
      <c r="L389" s="17"/>
      <c r="M389" s="20">
        <f>SUM(Tabla2[[#This Row],[01. Alcaldía]:[11. Salud pública y seguridad ciudadana]])</f>
        <v>21157.940000000002</v>
      </c>
    </row>
    <row r="390" spans="1:13" x14ac:dyDescent="0.25">
      <c r="A390" s="49" t="s">
        <v>419</v>
      </c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>
        <v>544.5</v>
      </c>
      <c r="M390" s="20">
        <f>SUM(Tabla2[[#This Row],[01. Alcaldía]:[11. Salud pública y seguridad ciudadana]])</f>
        <v>544.5</v>
      </c>
    </row>
    <row r="391" spans="1:13" x14ac:dyDescent="0.25">
      <c r="A391" s="49" t="s">
        <v>3109</v>
      </c>
      <c r="B391" s="17"/>
      <c r="C391" s="17"/>
      <c r="D391" s="17"/>
      <c r="E391" s="17"/>
      <c r="F391" s="17"/>
      <c r="G391" s="17"/>
      <c r="H391" s="17"/>
      <c r="I391" s="17">
        <v>1162.4000000000001</v>
      </c>
      <c r="J391" s="17"/>
      <c r="K391" s="17"/>
      <c r="L391" s="17"/>
      <c r="M391" s="20">
        <f>SUM(Tabla2[[#This Row],[01. Alcaldía]:[11. Salud pública y seguridad ciudadana]])</f>
        <v>1162.4000000000001</v>
      </c>
    </row>
    <row r="392" spans="1:13" x14ac:dyDescent="0.25">
      <c r="A392" s="49" t="s">
        <v>3631</v>
      </c>
      <c r="B392" s="17">
        <v>2420</v>
      </c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20">
        <f>SUM(Tabla2[[#This Row],[01. Alcaldía]:[11. Salud pública y seguridad ciudadana]])</f>
        <v>2420</v>
      </c>
    </row>
    <row r="393" spans="1:13" x14ac:dyDescent="0.25">
      <c r="A393" s="49" t="s">
        <v>2377</v>
      </c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>
        <v>4406.82</v>
      </c>
      <c r="M393" s="20">
        <f>SUM(Tabla2[[#This Row],[01. Alcaldía]:[11. Salud pública y seguridad ciudadana]])</f>
        <v>4406.82</v>
      </c>
    </row>
    <row r="394" spans="1:13" x14ac:dyDescent="0.25">
      <c r="A394" s="49" t="s">
        <v>258</v>
      </c>
      <c r="B394" s="17"/>
      <c r="C394" s="17"/>
      <c r="D394" s="17"/>
      <c r="E394" s="17"/>
      <c r="F394" s="17"/>
      <c r="G394" s="17"/>
      <c r="H394" s="17"/>
      <c r="I394" s="17"/>
      <c r="J394" s="17"/>
      <c r="K394" s="17">
        <v>5445</v>
      </c>
      <c r="L394" s="17"/>
      <c r="M394" s="20">
        <f>SUM(Tabla2[[#This Row],[01. Alcaldía]:[11. Salud pública y seguridad ciudadana]])</f>
        <v>5445</v>
      </c>
    </row>
    <row r="395" spans="1:13" x14ac:dyDescent="0.25">
      <c r="A395" s="49" t="s">
        <v>1090</v>
      </c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>
        <v>1946.44</v>
      </c>
      <c r="M395" s="20">
        <f>SUM(Tabla2[[#This Row],[01. Alcaldía]:[11. Salud pública y seguridad ciudadana]])</f>
        <v>1946.44</v>
      </c>
    </row>
    <row r="396" spans="1:13" x14ac:dyDescent="0.25">
      <c r="A396" s="49" t="s">
        <v>2390</v>
      </c>
      <c r="B396" s="17">
        <v>3728.42</v>
      </c>
      <c r="C396" s="17"/>
      <c r="D396" s="17">
        <v>3872</v>
      </c>
      <c r="E396" s="17"/>
      <c r="F396" s="17"/>
      <c r="G396" s="17"/>
      <c r="H396" s="17"/>
      <c r="I396" s="17"/>
      <c r="J396" s="17"/>
      <c r="K396" s="17">
        <v>1210</v>
      </c>
      <c r="L396" s="17"/>
      <c r="M396" s="20">
        <f>SUM(Tabla2[[#This Row],[01. Alcaldía]:[11. Salud pública y seguridad ciudadana]])</f>
        <v>8810.42</v>
      </c>
    </row>
    <row r="397" spans="1:13" x14ac:dyDescent="0.25">
      <c r="A397" s="49" t="s">
        <v>3587</v>
      </c>
      <c r="B397" s="17"/>
      <c r="C397" s="17"/>
      <c r="D397" s="17"/>
      <c r="E397" s="17"/>
      <c r="F397" s="17"/>
      <c r="G397" s="17"/>
      <c r="H397" s="17">
        <v>3565.63</v>
      </c>
      <c r="I397" s="17"/>
      <c r="J397" s="17"/>
      <c r="K397" s="17"/>
      <c r="L397" s="17"/>
      <c r="M397" s="20">
        <f>SUM(Tabla2[[#This Row],[01. Alcaldía]:[11. Salud pública y seguridad ciudadana]])</f>
        <v>3565.63</v>
      </c>
    </row>
    <row r="398" spans="1:13" x14ac:dyDescent="0.25">
      <c r="A398" s="49" t="s">
        <v>369</v>
      </c>
      <c r="B398" s="17">
        <v>2300.3199999999997</v>
      </c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20">
        <f>SUM(Tabla2[[#This Row],[01. Alcaldía]:[11. Salud pública y seguridad ciudadana]])</f>
        <v>2300.3199999999997</v>
      </c>
    </row>
    <row r="399" spans="1:13" x14ac:dyDescent="0.25">
      <c r="A399" s="49" t="s">
        <v>2395</v>
      </c>
      <c r="B399" s="17"/>
      <c r="C399" s="17"/>
      <c r="D399" s="17"/>
      <c r="E399" s="17"/>
      <c r="F399" s="17"/>
      <c r="G399" s="17"/>
      <c r="H399" s="17"/>
      <c r="I399" s="17"/>
      <c r="J399" s="17">
        <v>2930</v>
      </c>
      <c r="K399" s="17"/>
      <c r="L399" s="17"/>
      <c r="M399" s="20">
        <f>SUM(Tabla2[[#This Row],[01. Alcaldía]:[11. Salud pública y seguridad ciudadana]])</f>
        <v>2930</v>
      </c>
    </row>
    <row r="400" spans="1:13" x14ac:dyDescent="0.25">
      <c r="A400" s="49" t="s">
        <v>2398</v>
      </c>
      <c r="B400" s="17"/>
      <c r="C400" s="17"/>
      <c r="D400" s="17"/>
      <c r="E400" s="17"/>
      <c r="F400" s="17"/>
      <c r="G400" s="17"/>
      <c r="H400" s="17"/>
      <c r="I400" s="17"/>
      <c r="J400" s="17"/>
      <c r="K400" s="17">
        <v>3685.73</v>
      </c>
      <c r="L400" s="17"/>
      <c r="M400" s="20">
        <f>SUM(Tabla2[[#This Row],[01. Alcaldía]:[11. Salud pública y seguridad ciudadana]])</f>
        <v>3685.73</v>
      </c>
    </row>
    <row r="401" spans="1:13" x14ac:dyDescent="0.25">
      <c r="A401" s="49" t="s">
        <v>345</v>
      </c>
      <c r="B401" s="17"/>
      <c r="C401" s="17"/>
      <c r="D401" s="17"/>
      <c r="E401" s="17"/>
      <c r="F401" s="17"/>
      <c r="G401" s="17"/>
      <c r="H401" s="17"/>
      <c r="I401" s="17"/>
      <c r="J401" s="17"/>
      <c r="K401" s="17">
        <v>5208</v>
      </c>
      <c r="L401" s="17"/>
      <c r="M401" s="20">
        <f>SUM(Tabla2[[#This Row],[01. Alcaldía]:[11. Salud pública y seguridad ciudadana]])</f>
        <v>5208</v>
      </c>
    </row>
    <row r="402" spans="1:13" x14ac:dyDescent="0.25">
      <c r="A402" s="49" t="s">
        <v>4760</v>
      </c>
      <c r="B402" s="17"/>
      <c r="C402" s="17"/>
      <c r="D402" s="17"/>
      <c r="E402" s="17"/>
      <c r="F402" s="17"/>
      <c r="G402" s="17"/>
      <c r="H402" s="17"/>
      <c r="I402" s="17"/>
      <c r="J402" s="17"/>
      <c r="K402" s="17">
        <v>3410</v>
      </c>
      <c r="L402" s="17"/>
      <c r="M402" s="20">
        <f>SUM(Tabla2[[#This Row],[01. Alcaldía]:[11. Salud pública y seguridad ciudadana]])</f>
        <v>3410</v>
      </c>
    </row>
    <row r="403" spans="1:13" x14ac:dyDescent="0.25">
      <c r="A403" s="49" t="s">
        <v>2410</v>
      </c>
      <c r="B403" s="17"/>
      <c r="C403" s="17"/>
      <c r="D403" s="17"/>
      <c r="E403" s="17"/>
      <c r="F403" s="17"/>
      <c r="G403" s="17"/>
      <c r="H403" s="17"/>
      <c r="I403" s="17"/>
      <c r="J403" s="17"/>
      <c r="K403" s="17">
        <v>600</v>
      </c>
      <c r="L403" s="17"/>
      <c r="M403" s="20">
        <f>SUM(Tabla2[[#This Row],[01. Alcaldía]:[11. Salud pública y seguridad ciudadana]])</f>
        <v>600</v>
      </c>
    </row>
    <row r="404" spans="1:13" x14ac:dyDescent="0.25">
      <c r="A404" s="49" t="s">
        <v>2952</v>
      </c>
      <c r="B404" s="17"/>
      <c r="C404" s="17"/>
      <c r="D404" s="17"/>
      <c r="E404" s="17"/>
      <c r="F404" s="17">
        <v>4719</v>
      </c>
      <c r="G404" s="17"/>
      <c r="H404" s="17"/>
      <c r="I404" s="17"/>
      <c r="J404" s="17"/>
      <c r="K404" s="17"/>
      <c r="L404" s="17"/>
      <c r="M404" s="20">
        <f>SUM(Tabla2[[#This Row],[01. Alcaldía]:[11. Salud pública y seguridad ciudadana]])</f>
        <v>4719</v>
      </c>
    </row>
    <row r="405" spans="1:13" x14ac:dyDescent="0.25">
      <c r="A405" s="49" t="s">
        <v>4281</v>
      </c>
      <c r="B405" s="17"/>
      <c r="C405" s="17">
        <v>3684.45</v>
      </c>
      <c r="D405" s="17"/>
      <c r="E405" s="17"/>
      <c r="F405" s="17"/>
      <c r="G405" s="17"/>
      <c r="H405" s="17"/>
      <c r="I405" s="17"/>
      <c r="J405" s="17"/>
      <c r="K405" s="17"/>
      <c r="L405" s="17"/>
      <c r="M405" s="20">
        <f>SUM(Tabla2[[#This Row],[01. Alcaldía]:[11. Salud pública y seguridad ciudadana]])</f>
        <v>3684.45</v>
      </c>
    </row>
    <row r="406" spans="1:13" x14ac:dyDescent="0.25">
      <c r="A406" s="49" t="s">
        <v>2419</v>
      </c>
      <c r="B406" s="17"/>
      <c r="C406" s="17"/>
      <c r="D406" s="17"/>
      <c r="E406" s="17">
        <v>1050</v>
      </c>
      <c r="F406" s="17">
        <v>16879.5</v>
      </c>
      <c r="G406" s="17"/>
      <c r="H406" s="17"/>
      <c r="I406" s="17"/>
      <c r="J406" s="17"/>
      <c r="K406" s="17"/>
      <c r="L406" s="17"/>
      <c r="M406" s="20">
        <f>SUM(Tabla2[[#This Row],[01. Alcaldía]:[11. Salud pública y seguridad ciudadana]])</f>
        <v>17929.5</v>
      </c>
    </row>
    <row r="407" spans="1:13" x14ac:dyDescent="0.25">
      <c r="A407" s="49" t="s">
        <v>2423</v>
      </c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>
        <v>7139</v>
      </c>
      <c r="M407" s="20">
        <f>SUM(Tabla2[[#This Row],[01. Alcaldía]:[11. Salud pública y seguridad ciudadana]])</f>
        <v>7139</v>
      </c>
    </row>
    <row r="408" spans="1:13" x14ac:dyDescent="0.25">
      <c r="A408" s="49" t="s">
        <v>2425</v>
      </c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>
        <v>3025</v>
      </c>
      <c r="M408" s="20">
        <f>SUM(Tabla2[[#This Row],[01. Alcaldía]:[11. Salud pública y seguridad ciudadana]])</f>
        <v>3025</v>
      </c>
    </row>
    <row r="409" spans="1:13" x14ac:dyDescent="0.25">
      <c r="A409" s="49" t="s">
        <v>18</v>
      </c>
      <c r="B409" s="17"/>
      <c r="C409" s="17"/>
      <c r="D409" s="17"/>
      <c r="E409" s="17"/>
      <c r="F409" s="17"/>
      <c r="G409" s="17"/>
      <c r="H409" s="17">
        <v>300.08</v>
      </c>
      <c r="I409" s="17"/>
      <c r="J409" s="17"/>
      <c r="K409" s="17">
        <v>16596.36</v>
      </c>
      <c r="L409" s="17">
        <v>2849.65</v>
      </c>
      <c r="M409" s="20">
        <f>SUM(Tabla2[[#This Row],[01. Alcaldía]:[11. Salud pública y seguridad ciudadana]])</f>
        <v>19746.090000000004</v>
      </c>
    </row>
    <row r="410" spans="1:13" x14ac:dyDescent="0.25">
      <c r="A410" s="49" t="s">
        <v>401</v>
      </c>
      <c r="B410" s="17"/>
      <c r="C410" s="17"/>
      <c r="D410" s="17"/>
      <c r="E410" s="17"/>
      <c r="F410" s="17"/>
      <c r="G410" s="17"/>
      <c r="H410" s="17"/>
      <c r="I410" s="17"/>
      <c r="J410" s="17"/>
      <c r="K410" s="17">
        <v>403.29</v>
      </c>
      <c r="L410" s="17"/>
      <c r="M410" s="20">
        <f>SUM(Tabla2[[#This Row],[01. Alcaldía]:[11. Salud pública y seguridad ciudadana]])</f>
        <v>403.29</v>
      </c>
    </row>
    <row r="411" spans="1:13" x14ac:dyDescent="0.25">
      <c r="A411" s="49" t="s">
        <v>2446</v>
      </c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>
        <v>13915</v>
      </c>
      <c r="M411" s="20">
        <f>SUM(Tabla2[[#This Row],[01. Alcaldía]:[11. Salud pública y seguridad ciudadana]])</f>
        <v>13915</v>
      </c>
    </row>
    <row r="412" spans="1:13" x14ac:dyDescent="0.25">
      <c r="A412" s="49" t="s">
        <v>1025</v>
      </c>
      <c r="B412" s="17"/>
      <c r="C412" s="17">
        <v>1694</v>
      </c>
      <c r="D412" s="17"/>
      <c r="E412" s="17"/>
      <c r="F412" s="17"/>
      <c r="G412" s="17"/>
      <c r="H412" s="17"/>
      <c r="I412" s="17"/>
      <c r="J412" s="17"/>
      <c r="K412" s="17"/>
      <c r="L412" s="17"/>
      <c r="M412" s="20">
        <f>SUM(Tabla2[[#This Row],[01. Alcaldía]:[11. Salud pública y seguridad ciudadana]])</f>
        <v>1694</v>
      </c>
    </row>
    <row r="413" spans="1:13" x14ac:dyDescent="0.25">
      <c r="A413" s="49" t="s">
        <v>4910</v>
      </c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>
        <v>331.75</v>
      </c>
      <c r="M413" s="20">
        <f>SUM(Tabla2[[#This Row],[01. Alcaldía]:[11. Salud pública y seguridad ciudadana]])</f>
        <v>331.75</v>
      </c>
    </row>
    <row r="414" spans="1:13" x14ac:dyDescent="0.25">
      <c r="A414" s="49" t="s">
        <v>3272</v>
      </c>
      <c r="B414" s="17"/>
      <c r="C414" s="17"/>
      <c r="D414" s="17"/>
      <c r="E414" s="17"/>
      <c r="F414" s="17"/>
      <c r="G414" s="17"/>
      <c r="H414" s="17">
        <v>750</v>
      </c>
      <c r="I414" s="17"/>
      <c r="J414" s="17"/>
      <c r="K414" s="17"/>
      <c r="L414" s="17"/>
      <c r="M414" s="20">
        <f>SUM(Tabla2[[#This Row],[01. Alcaldía]:[11. Salud pública y seguridad ciudadana]])</f>
        <v>750</v>
      </c>
    </row>
    <row r="415" spans="1:13" x14ac:dyDescent="0.25">
      <c r="A415" s="49" t="s">
        <v>2463</v>
      </c>
      <c r="B415" s="17"/>
      <c r="C415" s="17"/>
      <c r="D415" s="17"/>
      <c r="E415" s="17"/>
      <c r="F415" s="17"/>
      <c r="G415" s="17">
        <v>1414</v>
      </c>
      <c r="H415" s="17"/>
      <c r="I415" s="17"/>
      <c r="J415" s="17"/>
      <c r="K415" s="17"/>
      <c r="L415" s="17"/>
      <c r="M415" s="20">
        <f>SUM(Tabla2[[#This Row],[01. Alcaldía]:[11. Salud pública y seguridad ciudadana]])</f>
        <v>1414</v>
      </c>
    </row>
    <row r="416" spans="1:13" x14ac:dyDescent="0.25">
      <c r="A416" s="49" t="s">
        <v>406</v>
      </c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>
        <v>7139</v>
      </c>
      <c r="M416" s="20">
        <f>SUM(Tabla2[[#This Row],[01. Alcaldía]:[11. Salud pública y seguridad ciudadana]])</f>
        <v>7139</v>
      </c>
    </row>
    <row r="417" spans="1:13" x14ac:dyDescent="0.25">
      <c r="A417" s="49" t="s">
        <v>286</v>
      </c>
      <c r="B417" s="17">
        <v>297</v>
      </c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20">
        <f>SUM(Tabla2[[#This Row],[01. Alcaldía]:[11. Salud pública y seguridad ciudadana]])</f>
        <v>297</v>
      </c>
    </row>
    <row r="418" spans="1:13" x14ac:dyDescent="0.25">
      <c r="A418" s="49" t="s">
        <v>2467</v>
      </c>
      <c r="B418" s="17"/>
      <c r="C418" s="17"/>
      <c r="D418" s="17"/>
      <c r="E418" s="17"/>
      <c r="F418" s="17"/>
      <c r="G418" s="17"/>
      <c r="H418" s="17"/>
      <c r="I418" s="17"/>
      <c r="J418" s="17"/>
      <c r="K418" s="17">
        <v>3100</v>
      </c>
      <c r="L418" s="17"/>
      <c r="M418" s="20">
        <f>SUM(Tabla2[[#This Row],[01. Alcaldía]:[11. Salud pública y seguridad ciudadana]])</f>
        <v>3100</v>
      </c>
    </row>
    <row r="419" spans="1:13" x14ac:dyDescent="0.25">
      <c r="A419" s="49" t="s">
        <v>1667</v>
      </c>
      <c r="B419" s="17"/>
      <c r="C419" s="17"/>
      <c r="D419" s="17"/>
      <c r="E419" s="17"/>
      <c r="F419" s="17"/>
      <c r="G419" s="17"/>
      <c r="H419" s="17"/>
      <c r="I419" s="17"/>
      <c r="J419" s="17">
        <v>2499.5500000000002</v>
      </c>
      <c r="K419" s="17"/>
      <c r="L419" s="17"/>
      <c r="M419" s="20">
        <f>SUM(Tabla2[[#This Row],[01. Alcaldía]:[11. Salud pública y seguridad ciudadana]])</f>
        <v>2499.5500000000002</v>
      </c>
    </row>
    <row r="420" spans="1:13" x14ac:dyDescent="0.25">
      <c r="A420" s="49" t="s">
        <v>408</v>
      </c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>
        <v>3201.88</v>
      </c>
      <c r="M420" s="20">
        <f>SUM(Tabla2[[#This Row],[01. Alcaldía]:[11. Salud pública y seguridad ciudadana]])</f>
        <v>3201.88</v>
      </c>
    </row>
    <row r="421" spans="1:13" x14ac:dyDescent="0.25">
      <c r="A421" s="49" t="s">
        <v>3073</v>
      </c>
      <c r="B421" s="17">
        <v>2111.4499999999998</v>
      </c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20">
        <f>SUM(Tabla2[[#This Row],[01. Alcaldía]:[11. Salud pública y seguridad ciudadana]])</f>
        <v>2111.4499999999998</v>
      </c>
    </row>
    <row r="422" spans="1:13" x14ac:dyDescent="0.25">
      <c r="A422" s="49" t="s">
        <v>1804</v>
      </c>
      <c r="B422" s="17"/>
      <c r="C422" s="17"/>
      <c r="D422" s="17"/>
      <c r="E422" s="17">
        <v>2800</v>
      </c>
      <c r="F422" s="17"/>
      <c r="G422" s="17"/>
      <c r="H422" s="17"/>
      <c r="I422" s="17"/>
      <c r="J422" s="17"/>
      <c r="K422" s="17"/>
      <c r="L422" s="17"/>
      <c r="M422" s="20">
        <f>SUM(Tabla2[[#This Row],[01. Alcaldía]:[11. Salud pública y seguridad ciudadana]])</f>
        <v>2800</v>
      </c>
    </row>
    <row r="423" spans="1:13" x14ac:dyDescent="0.25">
      <c r="A423" s="49" t="s">
        <v>2451</v>
      </c>
      <c r="B423" s="17"/>
      <c r="C423" s="17"/>
      <c r="D423" s="17"/>
      <c r="E423" s="17"/>
      <c r="F423" s="17"/>
      <c r="G423" s="17"/>
      <c r="H423" s="17"/>
      <c r="I423" s="17">
        <v>6921.2</v>
      </c>
      <c r="J423" s="17"/>
      <c r="K423" s="17"/>
      <c r="L423" s="17"/>
      <c r="M423" s="20">
        <f>SUM(Tabla2[[#This Row],[01. Alcaldía]:[11. Salud pública y seguridad ciudadana]])</f>
        <v>6921.2</v>
      </c>
    </row>
    <row r="424" spans="1:13" x14ac:dyDescent="0.25">
      <c r="A424" s="49" t="s">
        <v>48</v>
      </c>
      <c r="B424" s="17"/>
      <c r="C424" s="17"/>
      <c r="D424" s="17"/>
      <c r="E424" s="17"/>
      <c r="F424" s="17"/>
      <c r="G424" s="17"/>
      <c r="H424" s="17">
        <v>605</v>
      </c>
      <c r="I424" s="17"/>
      <c r="J424" s="17"/>
      <c r="K424" s="17"/>
      <c r="L424" s="17">
        <v>66.86</v>
      </c>
      <c r="M424" s="20">
        <f>SUM(Tabla2[[#This Row],[01. Alcaldía]:[11. Salud pública y seguridad ciudadana]])</f>
        <v>671.86</v>
      </c>
    </row>
    <row r="425" spans="1:13" x14ac:dyDescent="0.25">
      <c r="A425" s="49" t="s">
        <v>3999</v>
      </c>
      <c r="B425" s="17"/>
      <c r="C425" s="17"/>
      <c r="D425" s="17"/>
      <c r="E425" s="17"/>
      <c r="F425" s="17"/>
      <c r="G425" s="17"/>
      <c r="H425" s="17">
        <v>539.66</v>
      </c>
      <c r="I425" s="17"/>
      <c r="J425" s="17"/>
      <c r="K425" s="17"/>
      <c r="L425" s="17"/>
      <c r="M425" s="20">
        <f>SUM(Tabla2[[#This Row],[01. Alcaldía]:[11. Salud pública y seguridad ciudadana]])</f>
        <v>539.66</v>
      </c>
    </row>
    <row r="426" spans="1:13" x14ac:dyDescent="0.25">
      <c r="A426" s="49" t="s">
        <v>2491</v>
      </c>
      <c r="B426" s="17">
        <v>13249.5</v>
      </c>
      <c r="C426" s="17"/>
      <c r="D426" s="17">
        <v>4840</v>
      </c>
      <c r="E426" s="17"/>
      <c r="F426" s="17"/>
      <c r="G426" s="17">
        <v>850</v>
      </c>
      <c r="H426" s="17"/>
      <c r="I426" s="17"/>
      <c r="J426" s="17"/>
      <c r="K426" s="17"/>
      <c r="L426" s="17"/>
      <c r="M426" s="20">
        <f>SUM(Tabla2[[#This Row],[01. Alcaldía]:[11. Salud pública y seguridad ciudadana]])</f>
        <v>18939.5</v>
      </c>
    </row>
    <row r="427" spans="1:13" x14ac:dyDescent="0.25">
      <c r="A427" s="49" t="s">
        <v>2495</v>
      </c>
      <c r="B427" s="17"/>
      <c r="C427" s="17"/>
      <c r="D427" s="17"/>
      <c r="E427" s="17"/>
      <c r="F427" s="17"/>
      <c r="G427" s="17"/>
      <c r="H427" s="17"/>
      <c r="I427" s="17"/>
      <c r="J427" s="17"/>
      <c r="K427" s="17">
        <v>1672.71</v>
      </c>
      <c r="L427" s="17"/>
      <c r="M427" s="20">
        <f>SUM(Tabla2[[#This Row],[01. Alcaldía]:[11. Salud pública y seguridad ciudadana]])</f>
        <v>1672.71</v>
      </c>
    </row>
    <row r="428" spans="1:13" x14ac:dyDescent="0.25">
      <c r="A428" s="49" t="s">
        <v>4226</v>
      </c>
      <c r="B428" s="17"/>
      <c r="C428" s="17"/>
      <c r="D428" s="17"/>
      <c r="E428" s="17"/>
      <c r="F428" s="17"/>
      <c r="G428" s="17"/>
      <c r="H428" s="17">
        <v>125</v>
      </c>
      <c r="I428" s="17"/>
      <c r="J428" s="17"/>
      <c r="K428" s="17"/>
      <c r="L428" s="17"/>
      <c r="M428" s="20">
        <f>SUM(Tabla2[[#This Row],[01. Alcaldía]:[11. Salud pública y seguridad ciudadana]])</f>
        <v>125</v>
      </c>
    </row>
    <row r="429" spans="1:13" x14ac:dyDescent="0.25">
      <c r="A429" s="49" t="s">
        <v>435</v>
      </c>
      <c r="B429" s="17"/>
      <c r="C429" s="17"/>
      <c r="D429" s="17"/>
      <c r="E429" s="17">
        <v>1423.76</v>
      </c>
      <c r="F429" s="17"/>
      <c r="G429" s="17">
        <v>396.88</v>
      </c>
      <c r="H429" s="17"/>
      <c r="I429" s="17"/>
      <c r="J429" s="17"/>
      <c r="K429" s="17"/>
      <c r="L429" s="17"/>
      <c r="M429" s="20">
        <f>SUM(Tabla2[[#This Row],[01. Alcaldía]:[11. Salud pública y seguridad ciudadana]])</f>
        <v>1820.6399999999999</v>
      </c>
    </row>
    <row r="430" spans="1:13" x14ac:dyDescent="0.25">
      <c r="A430" s="49" t="s">
        <v>2498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>
        <v>9206.39</v>
      </c>
      <c r="M430" s="20">
        <f>SUM(Tabla2[[#This Row],[01. Alcaldía]:[11. Salud pública y seguridad ciudadana]])</f>
        <v>9206.39</v>
      </c>
    </row>
    <row r="431" spans="1:13" x14ac:dyDescent="0.25">
      <c r="A431" s="49" t="s">
        <v>423</v>
      </c>
      <c r="B431" s="17">
        <v>1210</v>
      </c>
      <c r="C431" s="17"/>
      <c r="D431" s="17">
        <v>3872</v>
      </c>
      <c r="E431" s="17"/>
      <c r="F431" s="17"/>
      <c r="G431" s="17"/>
      <c r="H431" s="17"/>
      <c r="I431" s="17"/>
      <c r="J431" s="17"/>
      <c r="K431" s="17">
        <v>605</v>
      </c>
      <c r="L431" s="17"/>
      <c r="M431" s="20">
        <f>SUM(Tabla2[[#This Row],[01. Alcaldía]:[11. Salud pública y seguridad ciudadana]])</f>
        <v>5687</v>
      </c>
    </row>
    <row r="432" spans="1:13" x14ac:dyDescent="0.25">
      <c r="A432" s="49" t="s">
        <v>3440</v>
      </c>
      <c r="B432" s="17"/>
      <c r="C432" s="17"/>
      <c r="D432" s="17"/>
      <c r="E432" s="17"/>
      <c r="F432" s="17"/>
      <c r="G432" s="17">
        <v>7260</v>
      </c>
      <c r="H432" s="17"/>
      <c r="I432" s="17"/>
      <c r="J432" s="17"/>
      <c r="K432" s="17"/>
      <c r="L432" s="17"/>
      <c r="M432" s="20">
        <f>SUM(Tabla2[[#This Row],[01. Alcaldía]:[11. Salud pública y seguridad ciudadana]])</f>
        <v>7260</v>
      </c>
    </row>
    <row r="433" spans="1:13" x14ac:dyDescent="0.25">
      <c r="A433" s="49" t="s">
        <v>289</v>
      </c>
      <c r="B433" s="17"/>
      <c r="C433" s="17"/>
      <c r="D433" s="17"/>
      <c r="E433" s="17"/>
      <c r="F433" s="17"/>
      <c r="G433" s="17"/>
      <c r="H433" s="17">
        <v>411.4</v>
      </c>
      <c r="I433" s="17"/>
      <c r="J433" s="17"/>
      <c r="K433" s="17"/>
      <c r="L433" s="17"/>
      <c r="M433" s="20">
        <f>SUM(Tabla2[[#This Row],[01. Alcaldía]:[11. Salud pública y seguridad ciudadana]])</f>
        <v>411.4</v>
      </c>
    </row>
    <row r="434" spans="1:13" x14ac:dyDescent="0.25">
      <c r="A434" s="49" t="s">
        <v>4483</v>
      </c>
      <c r="B434" s="17"/>
      <c r="C434" s="17">
        <v>4395</v>
      </c>
      <c r="D434" s="17"/>
      <c r="E434" s="17"/>
      <c r="F434" s="17"/>
      <c r="G434" s="17"/>
      <c r="H434" s="17"/>
      <c r="I434" s="17"/>
      <c r="J434" s="17"/>
      <c r="K434" s="17"/>
      <c r="L434" s="17"/>
      <c r="M434" s="20">
        <f>SUM(Tabla2[[#This Row],[01. Alcaldía]:[11. Salud pública y seguridad ciudadana]])</f>
        <v>4395</v>
      </c>
    </row>
    <row r="435" spans="1:13" x14ac:dyDescent="0.25">
      <c r="A435" s="49" t="s">
        <v>55</v>
      </c>
      <c r="B435" s="17"/>
      <c r="C435" s="17"/>
      <c r="D435" s="17"/>
      <c r="E435" s="17"/>
      <c r="F435" s="17"/>
      <c r="G435" s="17"/>
      <c r="H435" s="17"/>
      <c r="I435" s="17"/>
      <c r="J435" s="17"/>
      <c r="K435" s="17">
        <v>1500</v>
      </c>
      <c r="L435" s="17"/>
      <c r="M435" s="20">
        <f>SUM(Tabla2[[#This Row],[01. Alcaldía]:[11. Salud pública y seguridad ciudadana]])</f>
        <v>1500</v>
      </c>
    </row>
    <row r="436" spans="1:13" x14ac:dyDescent="0.25">
      <c r="A436" s="49" t="s">
        <v>3288</v>
      </c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>
        <v>105.27</v>
      </c>
      <c r="M436" s="20">
        <f>SUM(Tabla2[[#This Row],[01. Alcaldía]:[11. Salud pública y seguridad ciudadana]])</f>
        <v>105.27</v>
      </c>
    </row>
    <row r="437" spans="1:13" x14ac:dyDescent="0.25">
      <c r="A437" s="49" t="s">
        <v>3458</v>
      </c>
      <c r="B437" s="17">
        <v>6921.2</v>
      </c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20">
        <f>SUM(Tabla2[[#This Row],[01. Alcaldía]:[11. Salud pública y seguridad ciudadana]])</f>
        <v>6921.2</v>
      </c>
    </row>
    <row r="438" spans="1:13" x14ac:dyDescent="0.25">
      <c r="A438" s="49" t="s">
        <v>4906</v>
      </c>
      <c r="B438" s="17"/>
      <c r="C438" s="17"/>
      <c r="D438" s="17"/>
      <c r="E438" s="17"/>
      <c r="F438" s="17"/>
      <c r="G438" s="17">
        <v>363</v>
      </c>
      <c r="H438" s="17"/>
      <c r="I438" s="17"/>
      <c r="J438" s="17"/>
      <c r="K438" s="17"/>
      <c r="L438" s="17"/>
      <c r="M438" s="20">
        <f>SUM(Tabla2[[#This Row],[01. Alcaldía]:[11. Salud pública y seguridad ciudadana]])</f>
        <v>363</v>
      </c>
    </row>
    <row r="439" spans="1:13" x14ac:dyDescent="0.25">
      <c r="A439" s="49" t="s">
        <v>2179</v>
      </c>
      <c r="B439" s="17"/>
      <c r="C439" s="17"/>
      <c r="D439" s="17"/>
      <c r="E439" s="17"/>
      <c r="F439" s="17"/>
      <c r="G439" s="17"/>
      <c r="H439" s="17"/>
      <c r="I439" s="17"/>
      <c r="J439" s="17"/>
      <c r="K439" s="17">
        <v>1500</v>
      </c>
      <c r="L439" s="17"/>
      <c r="M439" s="20">
        <f>SUM(Tabla2[[#This Row],[01. Alcaldía]:[11. Salud pública y seguridad ciudadana]])</f>
        <v>1500</v>
      </c>
    </row>
    <row r="440" spans="1:13" x14ac:dyDescent="0.25">
      <c r="A440" s="49" t="s">
        <v>2551</v>
      </c>
      <c r="B440" s="17"/>
      <c r="C440" s="17"/>
      <c r="D440" s="17"/>
      <c r="E440" s="17"/>
      <c r="F440" s="17"/>
      <c r="G440" s="17">
        <v>4800</v>
      </c>
      <c r="H440" s="17"/>
      <c r="I440" s="17"/>
      <c r="J440" s="17"/>
      <c r="K440" s="17"/>
      <c r="L440" s="17"/>
      <c r="M440" s="20">
        <f>SUM(Tabla2[[#This Row],[01. Alcaldía]:[11. Salud pública y seguridad ciudadana]])</f>
        <v>4800</v>
      </c>
    </row>
    <row r="441" spans="1:13" x14ac:dyDescent="0.25">
      <c r="A441" s="49" t="s">
        <v>3911</v>
      </c>
      <c r="B441" s="17"/>
      <c r="C441" s="17"/>
      <c r="D441" s="17"/>
      <c r="E441" s="17"/>
      <c r="F441" s="17"/>
      <c r="G441" s="17"/>
      <c r="H441" s="17"/>
      <c r="I441" s="17">
        <v>688.49</v>
      </c>
      <c r="J441" s="17"/>
      <c r="K441" s="17"/>
      <c r="L441" s="17"/>
      <c r="M441" s="20">
        <f>SUM(Tabla2[[#This Row],[01. Alcaldía]:[11. Salud pública y seguridad ciudadana]])</f>
        <v>688.49</v>
      </c>
    </row>
    <row r="442" spans="1:13" x14ac:dyDescent="0.25">
      <c r="A442" s="49" t="s">
        <v>3188</v>
      </c>
      <c r="B442" s="17">
        <v>2420</v>
      </c>
      <c r="C442" s="17"/>
      <c r="D442" s="17">
        <v>1815</v>
      </c>
      <c r="E442" s="17"/>
      <c r="F442" s="17"/>
      <c r="G442" s="17"/>
      <c r="H442" s="17"/>
      <c r="I442" s="17"/>
      <c r="J442" s="17"/>
      <c r="K442" s="17">
        <v>2934.25</v>
      </c>
      <c r="L442" s="17"/>
      <c r="M442" s="20">
        <f>SUM(Tabla2[[#This Row],[01. Alcaldía]:[11. Salud pública y seguridad ciudadana]])</f>
        <v>7169.25</v>
      </c>
    </row>
    <row r="443" spans="1:13" x14ac:dyDescent="0.25">
      <c r="A443" s="49" t="s">
        <v>1713</v>
      </c>
      <c r="B443" s="17"/>
      <c r="C443" s="17">
        <v>726.6</v>
      </c>
      <c r="D443" s="17">
        <v>1767.23</v>
      </c>
      <c r="E443" s="17"/>
      <c r="F443" s="17"/>
      <c r="G443" s="17">
        <v>172.23</v>
      </c>
      <c r="H443" s="17"/>
      <c r="I443" s="17"/>
      <c r="J443" s="17">
        <v>1439.79</v>
      </c>
      <c r="K443" s="17">
        <v>4676.8</v>
      </c>
      <c r="L443" s="17"/>
      <c r="M443" s="20">
        <f>SUM(Tabla2[[#This Row],[01. Alcaldía]:[11. Salud pública y seguridad ciudadana]])</f>
        <v>8782.6500000000015</v>
      </c>
    </row>
    <row r="444" spans="1:13" x14ac:dyDescent="0.25">
      <c r="A444" s="49" t="s">
        <v>348</v>
      </c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>
        <v>11434.5</v>
      </c>
      <c r="M444" s="20">
        <f>SUM(Tabla2[[#This Row],[01. Alcaldía]:[11. Salud pública y seguridad ciudadana]])</f>
        <v>11434.5</v>
      </c>
    </row>
    <row r="445" spans="1:13" x14ac:dyDescent="0.25">
      <c r="A445" s="49" t="s">
        <v>2909</v>
      </c>
      <c r="B445" s="17"/>
      <c r="C445" s="17">
        <v>13794</v>
      </c>
      <c r="D445" s="17"/>
      <c r="E445" s="17"/>
      <c r="F445" s="17"/>
      <c r="G445" s="17"/>
      <c r="H445" s="17"/>
      <c r="I445" s="17"/>
      <c r="J445" s="17"/>
      <c r="K445" s="17"/>
      <c r="L445" s="17"/>
      <c r="M445" s="20">
        <f>SUM(Tabla2[[#This Row],[01. Alcaldía]:[11. Salud pública y seguridad ciudadana]])</f>
        <v>13794</v>
      </c>
    </row>
    <row r="446" spans="1:13" x14ac:dyDescent="0.25">
      <c r="A446" s="49" t="s">
        <v>3454</v>
      </c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>
        <v>7018</v>
      </c>
      <c r="M446" s="20">
        <f>SUM(Tabla2[[#This Row],[01. Alcaldía]:[11. Salud pública y seguridad ciudadana]])</f>
        <v>7018</v>
      </c>
    </row>
    <row r="447" spans="1:13" x14ac:dyDescent="0.25">
      <c r="A447" s="49" t="s">
        <v>1469</v>
      </c>
      <c r="B447" s="17"/>
      <c r="C447" s="17"/>
      <c r="D447" s="17"/>
      <c r="E447" s="17"/>
      <c r="F447" s="17"/>
      <c r="G447" s="17"/>
      <c r="H447" s="17">
        <v>17846.29</v>
      </c>
      <c r="I447" s="17"/>
      <c r="J447" s="17"/>
      <c r="K447" s="17"/>
      <c r="L447" s="17"/>
      <c r="M447" s="20">
        <f>SUM(Tabla2[[#This Row],[01. Alcaldía]:[11. Salud pública y seguridad ciudadana]])</f>
        <v>17846.29</v>
      </c>
    </row>
    <row r="448" spans="1:13" x14ac:dyDescent="0.25">
      <c r="A448" s="49" t="s">
        <v>59</v>
      </c>
      <c r="B448" s="17"/>
      <c r="C448" s="17"/>
      <c r="D448" s="17"/>
      <c r="E448" s="17"/>
      <c r="F448" s="17"/>
      <c r="G448" s="17">
        <v>3000</v>
      </c>
      <c r="H448" s="17"/>
      <c r="I448" s="17"/>
      <c r="J448" s="17"/>
      <c r="K448" s="17"/>
      <c r="L448" s="17"/>
      <c r="M448" s="20">
        <f>SUM(Tabla2[[#This Row],[01. Alcaldía]:[11. Salud pública y seguridad ciudadana]])</f>
        <v>3000</v>
      </c>
    </row>
    <row r="449" spans="1:13" x14ac:dyDescent="0.25">
      <c r="A449" s="49" t="s">
        <v>3867</v>
      </c>
      <c r="B449" s="17"/>
      <c r="C449" s="17"/>
      <c r="D449" s="17"/>
      <c r="E449" s="17"/>
      <c r="F449" s="17"/>
      <c r="G449" s="17">
        <v>907.5</v>
      </c>
      <c r="H449" s="17"/>
      <c r="I449" s="17"/>
      <c r="J449" s="17"/>
      <c r="K449" s="17"/>
      <c r="L449" s="17"/>
      <c r="M449" s="20">
        <f>SUM(Tabla2[[#This Row],[01. Alcaldía]:[11. Salud pública y seguridad ciudadana]])</f>
        <v>907.5</v>
      </c>
    </row>
    <row r="450" spans="1:13" x14ac:dyDescent="0.25">
      <c r="A450" s="49" t="s">
        <v>2592</v>
      </c>
      <c r="B450" s="17"/>
      <c r="C450" s="17"/>
      <c r="D450" s="17"/>
      <c r="E450" s="17"/>
      <c r="F450" s="17"/>
      <c r="G450" s="17"/>
      <c r="H450" s="17"/>
      <c r="I450" s="17"/>
      <c r="J450" s="17"/>
      <c r="K450" s="17">
        <v>875</v>
      </c>
      <c r="L450" s="17"/>
      <c r="M450" s="20">
        <f>SUM(Tabla2[[#This Row],[01. Alcaldía]:[11. Salud pública y seguridad ciudadana]])</f>
        <v>875</v>
      </c>
    </row>
    <row r="451" spans="1:13" x14ac:dyDescent="0.25">
      <c r="A451" s="22" t="s">
        <v>249</v>
      </c>
      <c r="B451" s="20">
        <f>SUBTOTAL(109,Tabla2[01. Alcaldía])</f>
        <v>464226.32000000012</v>
      </c>
      <c r="C451" s="20">
        <f>SUBTOTAL(109,Tabla2[02. Urbanismo y vivienda])</f>
        <v>142222.94</v>
      </c>
      <c r="D451" s="20">
        <f>SUBTOTAL(109,Tabla2[03. Participación ciudadana y deportes])</f>
        <v>151486.83000000002</v>
      </c>
      <c r="E451" s="20">
        <f>SUBTOTAL(109,Tabla2[04. Hacienda, personal y modernización administrativa])</f>
        <v>126532.06</v>
      </c>
      <c r="F451" s="20">
        <f>SUBTOTAL(109,Tabla2[05. Comercio, mercados y consumo])</f>
        <v>85880.97</v>
      </c>
      <c r="G451" s="20">
        <f>SUBTOTAL(109,Tabla2[06. Educación y cultura])</f>
        <v>217141.16</v>
      </c>
      <c r="H451" s="20">
        <f>SUBTOTAL(109,Tabla2[07. Medio ambiente])</f>
        <v>91342.200000000012</v>
      </c>
      <c r="I451" s="20">
        <f>SUBTOTAL(109,Tabla2[08. Tráfico y movilidad])</f>
        <v>71993.73</v>
      </c>
      <c r="J451" s="20">
        <f>SUBTOTAL(109,Tabla2[09. Turismo, eventos y marca ciudad])</f>
        <v>129678.46999999999</v>
      </c>
      <c r="K451" s="20">
        <f>SUBTOTAL(109,Tabla2[10. Personas mayores, familia y servicios sociales])</f>
        <v>308316.7</v>
      </c>
      <c r="L451" s="20">
        <f>SUBTOTAL(109,Tabla2[11. Salud pública y seguridad ciudadana])</f>
        <v>344228.99000000005</v>
      </c>
      <c r="M451" s="20">
        <f>SUBTOTAL(109,Tabla2[Total general])</f>
        <v>2133050.37</v>
      </c>
    </row>
  </sheetData>
  <pageMargins left="0.31496062992125984" right="0.31496062992125984" top="0.74803149606299213" bottom="0.55118110236220474" header="0.31496062992125984" footer="0.31496062992125984"/>
  <pageSetup paperSize="9" scale="63" fitToHeight="0" orientation="landscape" r:id="rId1"/>
  <headerFooter>
    <oddHeader>&amp;C&amp;"Arial Narrow,Negrita"&amp;14&amp;UCONTRATACION MENOR DE SERVICIOS POR PROVEEDORES Y AREAS AYUNTAMIENTO DE VALLADOLID -  PRIMER SEMESTRE EJERCICIO 2026
&amp;G</oddHeader>
    <oddFooter>&amp;R&amp;P / &amp;N</oddFooter>
  </headerFooter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31"/>
  <sheetViews>
    <sheetView showGridLines="0" view="pageLayout" zoomScale="95" zoomScaleNormal="100" zoomScalePageLayoutView="95" workbookViewId="0"/>
  </sheetViews>
  <sheetFormatPr baseColWidth="10" defaultColWidth="36.5703125" defaultRowHeight="12.75" x14ac:dyDescent="0.25"/>
  <cols>
    <col min="1" max="1" width="51" style="12" bestFit="1" customWidth="1"/>
    <col min="2" max="2" width="12.85546875" style="12" bestFit="1" customWidth="1"/>
    <col min="3" max="3" width="14.140625" style="12" bestFit="1" customWidth="1"/>
    <col min="4" max="4" width="14.42578125" style="12" bestFit="1" customWidth="1"/>
    <col min="5" max="5" width="14.28515625" style="12" bestFit="1" customWidth="1"/>
    <col min="6" max="6" width="15.140625" style="12" bestFit="1" customWidth="1"/>
    <col min="7" max="8" width="14.42578125" style="12" bestFit="1" customWidth="1"/>
    <col min="9" max="9" width="13.85546875" style="12" bestFit="1" customWidth="1"/>
    <col min="10" max="10" width="13.5703125" style="12" bestFit="1" customWidth="1"/>
    <col min="11" max="11" width="14.28515625" style="12" bestFit="1" customWidth="1"/>
    <col min="12" max="12" width="14.140625" style="12" bestFit="1" customWidth="1"/>
    <col min="13" max="13" width="12.42578125" style="12" bestFit="1" customWidth="1"/>
    <col min="14" max="16384" width="36.5703125" style="12"/>
  </cols>
  <sheetData>
    <row r="1" spans="1:13" s="14" customFormat="1" ht="60.75" customHeight="1" x14ac:dyDescent="0.25">
      <c r="A1" s="38" t="s">
        <v>4973</v>
      </c>
      <c r="B1" s="38" t="s">
        <v>67</v>
      </c>
      <c r="C1" s="38" t="s">
        <v>374</v>
      </c>
      <c r="D1" s="38" t="s">
        <v>279</v>
      </c>
      <c r="E1" s="38" t="s">
        <v>375</v>
      </c>
      <c r="F1" s="38" t="s">
        <v>376</v>
      </c>
      <c r="G1" s="38" t="s">
        <v>377</v>
      </c>
      <c r="H1" s="38" t="s">
        <v>378</v>
      </c>
      <c r="I1" s="38" t="s">
        <v>379</v>
      </c>
      <c r="J1" s="38" t="s">
        <v>380</v>
      </c>
      <c r="K1" s="38" t="s">
        <v>381</v>
      </c>
      <c r="L1" s="38" t="s">
        <v>260</v>
      </c>
      <c r="M1" s="38" t="s">
        <v>244</v>
      </c>
    </row>
    <row r="2" spans="1:13" s="14" customFormat="1" x14ac:dyDescent="0.25">
      <c r="A2" s="18" t="s">
        <v>3995</v>
      </c>
      <c r="B2" s="17"/>
      <c r="C2" s="17"/>
      <c r="D2" s="17"/>
      <c r="E2" s="17"/>
      <c r="F2" s="17"/>
      <c r="G2" s="17"/>
      <c r="H2" s="17"/>
      <c r="I2" s="17"/>
      <c r="J2" s="17"/>
      <c r="K2" s="17">
        <v>937.5</v>
      </c>
      <c r="L2" s="17"/>
      <c r="M2" s="20">
        <f>SUM(Tabla24[[#This Row],[01. Alcaldía]:[11. Salud pública y seguridad ciudadana]])</f>
        <v>937.5</v>
      </c>
    </row>
    <row r="3" spans="1:13" s="14" customFormat="1" x14ac:dyDescent="0.25">
      <c r="A3" s="18" t="s">
        <v>518</v>
      </c>
      <c r="B3" s="17"/>
      <c r="C3" s="17"/>
      <c r="D3" s="17"/>
      <c r="E3" s="17"/>
      <c r="F3" s="17"/>
      <c r="G3" s="17">
        <v>40</v>
      </c>
      <c r="H3" s="17"/>
      <c r="I3" s="17"/>
      <c r="J3" s="17"/>
      <c r="K3" s="17"/>
      <c r="L3" s="17"/>
      <c r="M3" s="20">
        <f>SUM(Tabla24[[#This Row],[01. Alcaldía]:[11. Salud pública y seguridad ciudadana]])</f>
        <v>40</v>
      </c>
    </row>
    <row r="4" spans="1:13" s="14" customFormat="1" x14ac:dyDescent="0.25">
      <c r="A4" s="18" t="s">
        <v>2619</v>
      </c>
      <c r="B4" s="17"/>
      <c r="C4" s="17"/>
      <c r="D4" s="17"/>
      <c r="E4" s="17"/>
      <c r="F4" s="17">
        <v>2734.6</v>
      </c>
      <c r="G4" s="17"/>
      <c r="H4" s="17"/>
      <c r="I4" s="17"/>
      <c r="J4" s="17"/>
      <c r="K4" s="17"/>
      <c r="L4" s="17"/>
      <c r="M4" s="20">
        <f>SUM(Tabla24[[#This Row],[01. Alcaldía]:[11. Salud pública y seguridad ciudadana]])</f>
        <v>2734.6</v>
      </c>
    </row>
    <row r="5" spans="1:13" s="14" customFormat="1" x14ac:dyDescent="0.25">
      <c r="A5" s="18" t="s">
        <v>57</v>
      </c>
      <c r="B5" s="17"/>
      <c r="C5" s="17"/>
      <c r="D5" s="17">
        <v>786.5</v>
      </c>
      <c r="E5" s="17"/>
      <c r="F5" s="17"/>
      <c r="G5" s="17">
        <v>8760</v>
      </c>
      <c r="H5" s="17"/>
      <c r="I5" s="17"/>
      <c r="J5" s="17"/>
      <c r="K5" s="17">
        <v>4000</v>
      </c>
      <c r="L5" s="17">
        <v>1049.6500000000001</v>
      </c>
      <c r="M5" s="20">
        <f>SUM(Tabla24[[#This Row],[01. Alcaldía]:[11. Salud pública y seguridad ciudadana]])</f>
        <v>14596.15</v>
      </c>
    </row>
    <row r="6" spans="1:13" s="14" customFormat="1" x14ac:dyDescent="0.25">
      <c r="A6" s="18" t="s">
        <v>301</v>
      </c>
      <c r="B6" s="17"/>
      <c r="C6" s="17">
        <v>578.38</v>
      </c>
      <c r="D6" s="17">
        <v>1327.29</v>
      </c>
      <c r="E6" s="17"/>
      <c r="F6" s="17"/>
      <c r="G6" s="17"/>
      <c r="H6" s="17"/>
      <c r="I6" s="17"/>
      <c r="J6" s="17"/>
      <c r="K6" s="17">
        <v>2075.88</v>
      </c>
      <c r="L6" s="17"/>
      <c r="M6" s="20">
        <f>SUM(Tabla24[[#This Row],[01. Alcaldía]:[11. Salud pública y seguridad ciudadana]])</f>
        <v>3981.55</v>
      </c>
    </row>
    <row r="7" spans="1:13" s="14" customFormat="1" x14ac:dyDescent="0.25">
      <c r="A7" s="18" t="s">
        <v>62</v>
      </c>
      <c r="B7" s="17"/>
      <c r="C7" s="17"/>
      <c r="D7" s="17"/>
      <c r="E7" s="17"/>
      <c r="F7" s="17"/>
      <c r="G7" s="17"/>
      <c r="H7" s="17"/>
      <c r="I7" s="17">
        <v>500</v>
      </c>
      <c r="J7" s="17"/>
      <c r="K7" s="17"/>
      <c r="L7" s="17"/>
      <c r="M7" s="20">
        <f>SUM(Tabla24[[#This Row],[01. Alcaldía]:[11. Salud pública y seguridad ciudadana]])</f>
        <v>500</v>
      </c>
    </row>
    <row r="8" spans="1:13" s="14" customFormat="1" x14ac:dyDescent="0.25">
      <c r="A8" s="18" t="s">
        <v>257</v>
      </c>
      <c r="B8" s="17"/>
      <c r="C8" s="17"/>
      <c r="D8" s="17"/>
      <c r="E8" s="17"/>
      <c r="F8" s="17"/>
      <c r="G8" s="17">
        <v>165</v>
      </c>
      <c r="H8" s="17"/>
      <c r="I8" s="17"/>
      <c r="J8" s="17"/>
      <c r="K8" s="17"/>
      <c r="L8" s="17"/>
      <c r="M8" s="20">
        <f>SUM(Tabla24[[#This Row],[01. Alcaldía]:[11. Salud pública y seguridad ciudadana]])</f>
        <v>165</v>
      </c>
    </row>
    <row r="9" spans="1:13" s="14" customFormat="1" x14ac:dyDescent="0.25">
      <c r="A9" s="18" t="s">
        <v>638</v>
      </c>
      <c r="B9" s="17"/>
      <c r="C9" s="17">
        <v>81.31</v>
      </c>
      <c r="D9" s="17"/>
      <c r="E9" s="17"/>
      <c r="F9" s="17"/>
      <c r="G9" s="17"/>
      <c r="H9" s="17"/>
      <c r="I9" s="17"/>
      <c r="J9" s="17"/>
      <c r="K9" s="17"/>
      <c r="L9" s="17"/>
      <c r="M9" s="20">
        <f>SUM(Tabla24[[#This Row],[01. Alcaldía]:[11. Salud pública y seguridad ciudadana]])</f>
        <v>81.31</v>
      </c>
    </row>
    <row r="10" spans="1:13" s="14" customFormat="1" x14ac:dyDescent="0.25">
      <c r="A10" s="18" t="s">
        <v>53</v>
      </c>
      <c r="B10" s="17"/>
      <c r="C10" s="17"/>
      <c r="D10" s="17"/>
      <c r="E10" s="17"/>
      <c r="F10" s="17"/>
      <c r="G10" s="17"/>
      <c r="H10" s="17"/>
      <c r="I10" s="17">
        <v>3630</v>
      </c>
      <c r="J10" s="17"/>
      <c r="K10" s="17"/>
      <c r="L10" s="17"/>
      <c r="M10" s="20">
        <f>SUM(Tabla24[[#This Row],[01. Alcaldía]:[11. Salud pública y seguridad ciudadana]])</f>
        <v>3630</v>
      </c>
    </row>
    <row r="11" spans="1:13" s="14" customFormat="1" x14ac:dyDescent="0.25">
      <c r="A11" s="18" t="s">
        <v>669</v>
      </c>
      <c r="B11" s="17"/>
      <c r="C11" s="17"/>
      <c r="D11" s="17"/>
      <c r="E11" s="17"/>
      <c r="F11" s="17">
        <v>6459.58</v>
      </c>
      <c r="G11" s="17"/>
      <c r="H11" s="17"/>
      <c r="I11" s="17"/>
      <c r="J11" s="17"/>
      <c r="K11" s="17"/>
      <c r="L11" s="17"/>
      <c r="M11" s="20">
        <f>SUM(Tabla24[[#This Row],[01. Alcaldía]:[11. Salud pública y seguridad ciudadana]])</f>
        <v>6459.58</v>
      </c>
    </row>
    <row r="12" spans="1:13" s="14" customFormat="1" x14ac:dyDescent="0.25">
      <c r="A12" s="18" t="s">
        <v>58</v>
      </c>
      <c r="B12" s="17">
        <v>7100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0">
        <f>SUM(Tabla24[[#This Row],[01. Alcaldía]:[11. Salud pública y seguridad ciudadana]])</f>
        <v>7100</v>
      </c>
    </row>
    <row r="13" spans="1:13" s="14" customFormat="1" x14ac:dyDescent="0.25">
      <c r="A13" s="18" t="s">
        <v>2655</v>
      </c>
      <c r="B13" s="17"/>
      <c r="C13" s="17"/>
      <c r="D13" s="17"/>
      <c r="E13" s="17"/>
      <c r="F13" s="17"/>
      <c r="G13" s="17">
        <v>96.72</v>
      </c>
      <c r="H13" s="17"/>
      <c r="I13" s="17"/>
      <c r="J13" s="17"/>
      <c r="K13" s="17"/>
      <c r="L13" s="17"/>
      <c r="M13" s="20">
        <f>SUM(Tabla24[[#This Row],[01. Alcaldía]:[11. Salud pública y seguridad ciudadana]])</f>
        <v>96.72</v>
      </c>
    </row>
    <row r="14" spans="1:13" s="14" customFormat="1" x14ac:dyDescent="0.25">
      <c r="A14" s="18" t="s">
        <v>3886</v>
      </c>
      <c r="B14" s="17">
        <v>850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20">
        <f>SUM(Tabla24[[#This Row],[01. Alcaldía]:[11. Salud pública y seguridad ciudadana]])</f>
        <v>850</v>
      </c>
    </row>
    <row r="15" spans="1:13" s="14" customFormat="1" x14ac:dyDescent="0.25">
      <c r="A15" s="18" t="s">
        <v>308</v>
      </c>
      <c r="B15" s="17"/>
      <c r="C15" s="17"/>
      <c r="D15" s="17"/>
      <c r="E15" s="17"/>
      <c r="F15" s="17"/>
      <c r="G15" s="17">
        <v>18120</v>
      </c>
      <c r="H15" s="17"/>
      <c r="I15" s="17"/>
      <c r="J15" s="17"/>
      <c r="K15" s="17"/>
      <c r="L15" s="17"/>
      <c r="M15" s="20">
        <f>SUM(Tabla24[[#This Row],[01. Alcaldía]:[11. Salud pública y seguridad ciudadana]])</f>
        <v>18120</v>
      </c>
    </row>
    <row r="16" spans="1:13" s="14" customFormat="1" x14ac:dyDescent="0.25">
      <c r="A16" s="18" t="s">
        <v>2661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>
        <v>466.56</v>
      </c>
      <c r="M16" s="20">
        <f>SUM(Tabla24[[#This Row],[01. Alcaldía]:[11. Salud pública y seguridad ciudadana]])</f>
        <v>466.56</v>
      </c>
    </row>
    <row r="17" spans="1:13" s="14" customFormat="1" x14ac:dyDescent="0.25">
      <c r="A17" s="18" t="s">
        <v>714</v>
      </c>
      <c r="B17" s="17"/>
      <c r="C17" s="17"/>
      <c r="D17" s="17">
        <v>1530.78</v>
      </c>
      <c r="E17" s="17"/>
      <c r="F17" s="17"/>
      <c r="G17" s="17"/>
      <c r="H17" s="17"/>
      <c r="I17" s="17"/>
      <c r="J17" s="17"/>
      <c r="K17" s="17"/>
      <c r="L17" s="17"/>
      <c r="M17" s="20">
        <f>SUM(Tabla24[[#This Row],[01. Alcaldía]:[11. Salud pública y seguridad ciudadana]])</f>
        <v>1530.78</v>
      </c>
    </row>
    <row r="18" spans="1:13" s="14" customFormat="1" x14ac:dyDescent="0.25">
      <c r="A18" s="18" t="s">
        <v>29</v>
      </c>
      <c r="B18" s="17"/>
      <c r="C18" s="17"/>
      <c r="D18" s="17"/>
      <c r="E18" s="17"/>
      <c r="F18" s="17"/>
      <c r="G18" s="17">
        <v>20259.03</v>
      </c>
      <c r="H18" s="17"/>
      <c r="I18" s="17"/>
      <c r="J18" s="17"/>
      <c r="K18" s="17"/>
      <c r="L18" s="17"/>
      <c r="M18" s="20">
        <f>SUM(Tabla24[[#This Row],[01. Alcaldía]:[11. Salud pública y seguridad ciudadana]])</f>
        <v>20259.03</v>
      </c>
    </row>
    <row r="19" spans="1:13" s="14" customFormat="1" x14ac:dyDescent="0.25">
      <c r="A19" s="18" t="s">
        <v>13</v>
      </c>
      <c r="B19" s="17"/>
      <c r="C19" s="17"/>
      <c r="D19" s="17"/>
      <c r="E19" s="17"/>
      <c r="F19" s="17"/>
      <c r="G19" s="17"/>
      <c r="H19" s="17"/>
      <c r="I19" s="17"/>
      <c r="J19" s="17"/>
      <c r="K19" s="17">
        <v>907.5</v>
      </c>
      <c r="L19" s="17">
        <v>3569.5</v>
      </c>
      <c r="M19" s="20">
        <f>SUM(Tabla24[[#This Row],[01. Alcaldía]:[11. Salud pública y seguridad ciudadana]])</f>
        <v>4477</v>
      </c>
    </row>
    <row r="20" spans="1:13" s="14" customFormat="1" x14ac:dyDescent="0.25">
      <c r="A20" s="18" t="s">
        <v>4329</v>
      </c>
      <c r="B20" s="17">
        <v>36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20">
        <f>SUM(Tabla24[[#This Row],[01. Alcaldía]:[11. Salud pública y seguridad ciudadana]])</f>
        <v>36</v>
      </c>
    </row>
    <row r="21" spans="1:13" s="14" customFormat="1" x14ac:dyDescent="0.25">
      <c r="A21" s="18" t="s">
        <v>4687</v>
      </c>
      <c r="B21" s="17"/>
      <c r="C21" s="17"/>
      <c r="D21" s="17"/>
      <c r="E21" s="17"/>
      <c r="F21" s="17"/>
      <c r="G21" s="17">
        <v>104.99</v>
      </c>
      <c r="H21" s="17"/>
      <c r="I21" s="17"/>
      <c r="J21" s="17"/>
      <c r="K21" s="17"/>
      <c r="L21" s="17"/>
      <c r="M21" s="20">
        <f>SUM(Tabla24[[#This Row],[01. Alcaldía]:[11. Salud pública y seguridad ciudadana]])</f>
        <v>104.99</v>
      </c>
    </row>
    <row r="22" spans="1:13" s="14" customFormat="1" x14ac:dyDescent="0.25">
      <c r="A22" s="18" t="s">
        <v>405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>
        <v>5551.48</v>
      </c>
      <c r="M22" s="20">
        <f>SUM(Tabla24[[#This Row],[01. Alcaldía]:[11. Salud pública y seguridad ciudadana]])</f>
        <v>5551.48</v>
      </c>
    </row>
    <row r="23" spans="1:13" s="14" customFormat="1" x14ac:dyDescent="0.25">
      <c r="A23" s="18" t="s">
        <v>4127</v>
      </c>
      <c r="B23" s="17"/>
      <c r="C23" s="17"/>
      <c r="D23" s="17"/>
      <c r="E23" s="17"/>
      <c r="F23" s="17"/>
      <c r="G23" s="17">
        <v>329.99</v>
      </c>
      <c r="H23" s="17"/>
      <c r="I23" s="17"/>
      <c r="J23" s="17"/>
      <c r="K23" s="17"/>
      <c r="L23" s="17"/>
      <c r="M23" s="20">
        <f>SUM(Tabla24[[#This Row],[01. Alcaldía]:[11. Salud pública y seguridad ciudadana]])</f>
        <v>329.99</v>
      </c>
    </row>
    <row r="24" spans="1:13" s="14" customFormat="1" x14ac:dyDescent="0.25">
      <c r="A24" s="18" t="s">
        <v>4134</v>
      </c>
      <c r="B24" s="17"/>
      <c r="C24" s="17"/>
      <c r="D24" s="17"/>
      <c r="E24" s="17"/>
      <c r="F24" s="17"/>
      <c r="G24" s="17">
        <v>318.85000000000002</v>
      </c>
      <c r="H24" s="17"/>
      <c r="I24" s="17"/>
      <c r="J24" s="17"/>
      <c r="K24" s="17"/>
      <c r="L24" s="17"/>
      <c r="M24" s="20">
        <f>SUM(Tabla24[[#This Row],[01. Alcaldía]:[11. Salud pública y seguridad ciudadana]])</f>
        <v>318.85000000000002</v>
      </c>
    </row>
    <row r="25" spans="1:13" s="14" customFormat="1" x14ac:dyDescent="0.25">
      <c r="A25" s="18" t="s">
        <v>425</v>
      </c>
      <c r="B25" s="17"/>
      <c r="C25" s="17"/>
      <c r="D25" s="17">
        <v>754.67000000000007</v>
      </c>
      <c r="E25" s="17"/>
      <c r="F25" s="17"/>
      <c r="G25" s="17"/>
      <c r="H25" s="17"/>
      <c r="I25" s="17"/>
      <c r="J25" s="17"/>
      <c r="K25" s="17"/>
      <c r="L25" s="17"/>
      <c r="M25" s="20">
        <f>SUM(Tabla24[[#This Row],[01. Alcaldía]:[11. Salud pública y seguridad ciudadana]])</f>
        <v>754.67000000000007</v>
      </c>
    </row>
    <row r="26" spans="1:13" s="14" customFormat="1" x14ac:dyDescent="0.25">
      <c r="A26" s="18" t="s">
        <v>64</v>
      </c>
      <c r="B26" s="17"/>
      <c r="C26" s="17"/>
      <c r="D26" s="17"/>
      <c r="E26" s="17"/>
      <c r="F26" s="17"/>
      <c r="G26" s="17"/>
      <c r="H26" s="17"/>
      <c r="I26" s="17"/>
      <c r="J26" s="17"/>
      <c r="K26" s="17">
        <v>9873.6</v>
      </c>
      <c r="L26" s="17"/>
      <c r="M26" s="20">
        <f>SUM(Tabla24[[#This Row],[01. Alcaldía]:[11. Salud pública y seguridad ciudadana]])</f>
        <v>9873.6</v>
      </c>
    </row>
    <row r="27" spans="1:13" s="14" customFormat="1" x14ac:dyDescent="0.25">
      <c r="A27" s="18" t="s">
        <v>848</v>
      </c>
      <c r="B27" s="17"/>
      <c r="C27" s="17"/>
      <c r="D27" s="17"/>
      <c r="E27" s="17"/>
      <c r="F27" s="17"/>
      <c r="G27" s="17"/>
      <c r="H27" s="17"/>
      <c r="I27" s="17">
        <v>3630</v>
      </c>
      <c r="J27" s="17"/>
      <c r="K27" s="17"/>
      <c r="L27" s="17"/>
      <c r="M27" s="20">
        <f>SUM(Tabla24[[#This Row],[01. Alcaldía]:[11. Salud pública y seguridad ciudadana]])</f>
        <v>3630</v>
      </c>
    </row>
    <row r="28" spans="1:13" s="14" customFormat="1" x14ac:dyDescent="0.25">
      <c r="A28" s="18" t="s">
        <v>63</v>
      </c>
      <c r="B28" s="17"/>
      <c r="C28" s="17"/>
      <c r="D28" s="17"/>
      <c r="E28" s="17"/>
      <c r="F28" s="17"/>
      <c r="G28" s="17"/>
      <c r="H28" s="17"/>
      <c r="I28" s="17"/>
      <c r="J28" s="17"/>
      <c r="K28" s="17">
        <v>396.4</v>
      </c>
      <c r="L28" s="17"/>
      <c r="M28" s="20">
        <f>SUM(Tabla24[[#This Row],[01. Alcaldía]:[11. Salud pública y seguridad ciudadana]])</f>
        <v>396.4</v>
      </c>
    </row>
    <row r="29" spans="1:13" s="14" customFormat="1" x14ac:dyDescent="0.25">
      <c r="A29" s="18" t="s">
        <v>862</v>
      </c>
      <c r="B29" s="17"/>
      <c r="C29" s="17"/>
      <c r="D29" s="17"/>
      <c r="E29" s="17"/>
      <c r="F29" s="17"/>
      <c r="G29" s="17"/>
      <c r="H29" s="17"/>
      <c r="I29" s="17"/>
      <c r="J29" s="17"/>
      <c r="K29" s="17">
        <v>208</v>
      </c>
      <c r="L29" s="17"/>
      <c r="M29" s="20">
        <f>SUM(Tabla24[[#This Row],[01. Alcaldía]:[11. Salud pública y seguridad ciudadana]])</f>
        <v>208</v>
      </c>
    </row>
    <row r="30" spans="1:13" s="14" customFormat="1" x14ac:dyDescent="0.25">
      <c r="A30" s="18" t="s">
        <v>865</v>
      </c>
      <c r="B30" s="17"/>
      <c r="C30" s="17"/>
      <c r="D30" s="17"/>
      <c r="E30" s="17"/>
      <c r="F30" s="17"/>
      <c r="G30" s="17"/>
      <c r="H30" s="17"/>
      <c r="I30" s="17">
        <v>629.20000000000005</v>
      </c>
      <c r="J30" s="17"/>
      <c r="K30" s="17"/>
      <c r="L30" s="17"/>
      <c r="M30" s="20">
        <f>SUM(Tabla24[[#This Row],[01. Alcaldía]:[11. Salud pública y seguridad ciudadana]])</f>
        <v>629.20000000000005</v>
      </c>
    </row>
    <row r="31" spans="1:13" s="14" customFormat="1" x14ac:dyDescent="0.25">
      <c r="A31" s="18" t="s">
        <v>355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>
        <v>550</v>
      </c>
      <c r="M31" s="20">
        <f>SUM(Tabla24[[#This Row],[01. Alcaldía]:[11. Salud pública y seguridad ciudadana]])</f>
        <v>550</v>
      </c>
    </row>
    <row r="32" spans="1:13" s="14" customFormat="1" x14ac:dyDescent="0.25">
      <c r="A32" s="18" t="s">
        <v>910</v>
      </c>
      <c r="B32" s="17"/>
      <c r="C32" s="17">
        <v>1695.37</v>
      </c>
      <c r="D32" s="17">
        <v>5719.37</v>
      </c>
      <c r="E32" s="17"/>
      <c r="F32" s="17">
        <v>198.31</v>
      </c>
      <c r="G32" s="17"/>
      <c r="H32" s="17"/>
      <c r="I32" s="17"/>
      <c r="J32" s="17"/>
      <c r="K32" s="17"/>
      <c r="L32" s="17"/>
      <c r="M32" s="20">
        <f>SUM(Tabla24[[#This Row],[01. Alcaldía]:[11. Salud pública y seguridad ciudadana]])</f>
        <v>7613.05</v>
      </c>
    </row>
    <row r="33" spans="1:13" s="14" customFormat="1" x14ac:dyDescent="0.25">
      <c r="A33" s="18" t="s">
        <v>293</v>
      </c>
      <c r="B33" s="17"/>
      <c r="C33" s="17"/>
      <c r="D33" s="17"/>
      <c r="E33" s="17"/>
      <c r="F33" s="17"/>
      <c r="G33" s="17"/>
      <c r="H33" s="17"/>
      <c r="I33" s="17">
        <v>2325.62</v>
      </c>
      <c r="J33" s="17"/>
      <c r="K33" s="17"/>
      <c r="L33" s="17"/>
      <c r="M33" s="20">
        <f>SUM(Tabla24[[#This Row],[01. Alcaldía]:[11. Salud pública y seguridad ciudadana]])</f>
        <v>2325.62</v>
      </c>
    </row>
    <row r="34" spans="1:13" s="14" customFormat="1" x14ac:dyDescent="0.25">
      <c r="A34" s="18" t="s">
        <v>939</v>
      </c>
      <c r="B34" s="17"/>
      <c r="C34" s="17"/>
      <c r="D34" s="17"/>
      <c r="E34" s="17"/>
      <c r="F34" s="17"/>
      <c r="G34" s="17"/>
      <c r="H34" s="17">
        <v>2911.26</v>
      </c>
      <c r="I34" s="17"/>
      <c r="J34" s="17"/>
      <c r="K34" s="17"/>
      <c r="L34" s="17"/>
      <c r="M34" s="20">
        <f>SUM(Tabla24[[#This Row],[01. Alcaldía]:[11. Salud pública y seguridad ciudadana]])</f>
        <v>2911.26</v>
      </c>
    </row>
    <row r="35" spans="1:13" s="14" customFormat="1" x14ac:dyDescent="0.25">
      <c r="A35" s="18" t="s">
        <v>3903</v>
      </c>
      <c r="B35" s="17"/>
      <c r="C35" s="17"/>
      <c r="D35" s="17"/>
      <c r="E35" s="17"/>
      <c r="F35" s="17"/>
      <c r="G35" s="17"/>
      <c r="H35" s="17"/>
      <c r="I35" s="17">
        <v>726</v>
      </c>
      <c r="J35" s="17"/>
      <c r="K35" s="17"/>
      <c r="L35" s="17"/>
      <c r="M35" s="20">
        <f>SUM(Tabla24[[#This Row],[01. Alcaldía]:[11. Salud pública y seguridad ciudadana]])</f>
        <v>726</v>
      </c>
    </row>
    <row r="36" spans="1:13" s="14" customFormat="1" x14ac:dyDescent="0.25">
      <c r="A36" s="18" t="s">
        <v>1368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>
        <v>2187.44</v>
      </c>
      <c r="M36" s="20">
        <f>SUM(Tabla24[[#This Row],[01. Alcaldía]:[11. Salud pública y seguridad ciudadana]])</f>
        <v>2187.44</v>
      </c>
    </row>
    <row r="37" spans="1:13" s="14" customFormat="1" x14ac:dyDescent="0.25">
      <c r="A37" s="18" t="s">
        <v>2702</v>
      </c>
      <c r="B37" s="17"/>
      <c r="C37" s="17"/>
      <c r="D37" s="17"/>
      <c r="E37" s="17"/>
      <c r="F37" s="17"/>
      <c r="G37" s="17"/>
      <c r="H37" s="17"/>
      <c r="I37" s="17"/>
      <c r="J37" s="17"/>
      <c r="K37" s="17">
        <v>1297.1199999999999</v>
      </c>
      <c r="L37" s="17"/>
      <c r="M37" s="20">
        <f>SUM(Tabla24[[#This Row],[01. Alcaldía]:[11. Salud pública y seguridad ciudadana]])</f>
        <v>1297.1199999999999</v>
      </c>
    </row>
    <row r="38" spans="1:13" s="14" customFormat="1" x14ac:dyDescent="0.25">
      <c r="A38" s="18" t="s">
        <v>42</v>
      </c>
      <c r="B38" s="17">
        <v>8838.9000000000015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20">
        <f>SUM(Tabla24[[#This Row],[01. Alcaldía]:[11. Salud pública y seguridad ciudadana]])</f>
        <v>8838.9000000000015</v>
      </c>
    </row>
    <row r="39" spans="1:13" s="14" customFormat="1" x14ac:dyDescent="0.25">
      <c r="A39" s="18" t="s">
        <v>993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>
        <v>1757.59</v>
      </c>
      <c r="M39" s="20">
        <f>SUM(Tabla24[[#This Row],[01. Alcaldía]:[11. Salud pública y seguridad ciudadana]])</f>
        <v>1757.59</v>
      </c>
    </row>
    <row r="40" spans="1:13" s="14" customFormat="1" x14ac:dyDescent="0.25">
      <c r="A40" s="18" t="s">
        <v>3714</v>
      </c>
      <c r="B40" s="17"/>
      <c r="C40" s="17"/>
      <c r="D40" s="17"/>
      <c r="E40" s="17"/>
      <c r="F40" s="17"/>
      <c r="G40" s="17"/>
      <c r="H40" s="17"/>
      <c r="I40" s="17"/>
      <c r="J40" s="17"/>
      <c r="K40" s="17">
        <v>2675</v>
      </c>
      <c r="L40" s="17"/>
      <c r="M40" s="20">
        <f>SUM(Tabla24[[#This Row],[01. Alcaldía]:[11. Salud pública y seguridad ciudadana]])</f>
        <v>2675</v>
      </c>
    </row>
    <row r="41" spans="1:13" s="14" customFormat="1" x14ac:dyDescent="0.25">
      <c r="A41" s="18" t="s">
        <v>1020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>
        <v>2940.3</v>
      </c>
      <c r="M41" s="20">
        <f>SUM(Tabla24[[#This Row],[01. Alcaldía]:[11. Salud pública y seguridad ciudadana]])</f>
        <v>2940.3</v>
      </c>
    </row>
    <row r="42" spans="1:13" s="14" customFormat="1" ht="25.5" x14ac:dyDescent="0.25">
      <c r="A42" s="18" t="s">
        <v>283</v>
      </c>
      <c r="B42" s="17">
        <v>1232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20">
        <f>SUM(Tabla24[[#This Row],[01. Alcaldía]:[11. Salud pública y seguridad ciudadana]])</f>
        <v>1232</v>
      </c>
    </row>
    <row r="43" spans="1:13" s="14" customFormat="1" x14ac:dyDescent="0.25">
      <c r="A43" s="18" t="s">
        <v>32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>
        <v>3500</v>
      </c>
      <c r="M43" s="20">
        <f>SUM(Tabla24[[#This Row],[01. Alcaldía]:[11. Salud pública y seguridad ciudadana]])</f>
        <v>3500</v>
      </c>
    </row>
    <row r="44" spans="1:13" s="14" customFormat="1" x14ac:dyDescent="0.25">
      <c r="A44" s="18" t="s">
        <v>3594</v>
      </c>
      <c r="B44" s="17"/>
      <c r="C44" s="17">
        <v>17869.43</v>
      </c>
      <c r="D44" s="17"/>
      <c r="E44" s="17"/>
      <c r="F44" s="17"/>
      <c r="G44" s="17"/>
      <c r="H44" s="17"/>
      <c r="I44" s="17"/>
      <c r="J44" s="17"/>
      <c r="K44" s="17"/>
      <c r="L44" s="17"/>
      <c r="M44" s="20">
        <f>SUM(Tabla24[[#This Row],[01. Alcaldía]:[11. Salud pública y seguridad ciudadana]])</f>
        <v>17869.43</v>
      </c>
    </row>
    <row r="45" spans="1:13" s="14" customFormat="1" x14ac:dyDescent="0.25">
      <c r="A45" s="18" t="s">
        <v>39</v>
      </c>
      <c r="B45" s="17"/>
      <c r="C45" s="17"/>
      <c r="D45" s="17"/>
      <c r="E45" s="17">
        <v>7763.8</v>
      </c>
      <c r="F45" s="17"/>
      <c r="G45" s="17"/>
      <c r="H45" s="17"/>
      <c r="I45" s="17"/>
      <c r="J45" s="17"/>
      <c r="K45" s="17">
        <v>5899.3</v>
      </c>
      <c r="L45" s="17"/>
      <c r="M45" s="20">
        <f>SUM(Tabla24[[#This Row],[01. Alcaldía]:[11. Salud pública y seguridad ciudadana]])</f>
        <v>13663.1</v>
      </c>
    </row>
    <row r="46" spans="1:13" s="14" customFormat="1" x14ac:dyDescent="0.25">
      <c r="A46" s="18" t="s">
        <v>291</v>
      </c>
      <c r="B46" s="17">
        <v>1331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20">
        <f>SUM(Tabla24[[#This Row],[01. Alcaldía]:[11. Salud pública y seguridad ciudadana]])</f>
        <v>1331</v>
      </c>
    </row>
    <row r="47" spans="1:13" s="14" customFormat="1" x14ac:dyDescent="0.25">
      <c r="A47" s="18" t="s">
        <v>4025</v>
      </c>
      <c r="B47" s="17"/>
      <c r="C47" s="17"/>
      <c r="D47" s="17"/>
      <c r="E47" s="17"/>
      <c r="F47" s="17"/>
      <c r="G47" s="17">
        <v>462.04</v>
      </c>
      <c r="H47" s="17"/>
      <c r="I47" s="17"/>
      <c r="J47" s="17"/>
      <c r="K47" s="17"/>
      <c r="L47" s="17"/>
      <c r="M47" s="20">
        <f>SUM(Tabla24[[#This Row],[01. Alcaldía]:[11. Salud pública y seguridad ciudadana]])</f>
        <v>462.04</v>
      </c>
    </row>
    <row r="48" spans="1:13" s="14" customFormat="1" x14ac:dyDescent="0.25">
      <c r="A48" s="18" t="s">
        <v>1082</v>
      </c>
      <c r="B48" s="17"/>
      <c r="C48" s="17"/>
      <c r="D48" s="17"/>
      <c r="E48" s="17">
        <v>1600</v>
      </c>
      <c r="F48" s="17"/>
      <c r="G48" s="17"/>
      <c r="H48" s="17"/>
      <c r="I48" s="17"/>
      <c r="J48" s="17"/>
      <c r="K48" s="17"/>
      <c r="L48" s="17"/>
      <c r="M48" s="20">
        <f>SUM(Tabla24[[#This Row],[01. Alcaldía]:[11. Salud pública y seguridad ciudadana]])</f>
        <v>1600</v>
      </c>
    </row>
    <row r="49" spans="1:13" s="14" customFormat="1" x14ac:dyDescent="0.25">
      <c r="A49" s="18" t="s">
        <v>61</v>
      </c>
      <c r="B49" s="17"/>
      <c r="C49" s="17"/>
      <c r="D49" s="17">
        <v>225.5</v>
      </c>
      <c r="E49" s="17"/>
      <c r="F49" s="17"/>
      <c r="G49" s="17">
        <v>7260</v>
      </c>
      <c r="H49" s="17"/>
      <c r="I49" s="17">
        <v>1331</v>
      </c>
      <c r="J49" s="17"/>
      <c r="K49" s="17"/>
      <c r="L49" s="17"/>
      <c r="M49" s="20">
        <f>SUM(Tabla24[[#This Row],[01. Alcaldía]:[11. Salud pública y seguridad ciudadana]])</f>
        <v>8816.5</v>
      </c>
    </row>
    <row r="50" spans="1:13" s="14" customFormat="1" x14ac:dyDescent="0.25">
      <c r="A50" s="18" t="s">
        <v>15</v>
      </c>
      <c r="B50" s="17"/>
      <c r="C50" s="17"/>
      <c r="D50" s="17"/>
      <c r="E50" s="17"/>
      <c r="F50" s="17"/>
      <c r="G50" s="17">
        <v>7260</v>
      </c>
      <c r="H50" s="17"/>
      <c r="I50" s="17"/>
      <c r="J50" s="17"/>
      <c r="K50" s="17">
        <v>2446.38</v>
      </c>
      <c r="L50" s="17">
        <v>401.12</v>
      </c>
      <c r="M50" s="20">
        <f>SUM(Tabla24[[#This Row],[01. Alcaldía]:[11. Salud pública y seguridad ciudadana]])</f>
        <v>10107.500000000002</v>
      </c>
    </row>
    <row r="51" spans="1:13" s="14" customFormat="1" x14ac:dyDescent="0.25">
      <c r="A51" s="18" t="s">
        <v>4648</v>
      </c>
      <c r="B51" s="17"/>
      <c r="C51" s="17">
        <v>961.04</v>
      </c>
      <c r="D51" s="17"/>
      <c r="E51" s="17"/>
      <c r="F51" s="17"/>
      <c r="G51" s="17"/>
      <c r="H51" s="17"/>
      <c r="I51" s="17"/>
      <c r="J51" s="17"/>
      <c r="K51" s="17"/>
      <c r="L51" s="17"/>
      <c r="M51" s="20">
        <f>SUM(Tabla24[[#This Row],[01. Alcaldía]:[11. Salud pública y seguridad ciudadana]])</f>
        <v>961.04</v>
      </c>
    </row>
    <row r="52" spans="1:13" s="14" customFormat="1" x14ac:dyDescent="0.25">
      <c r="A52" s="18" t="s">
        <v>3120</v>
      </c>
      <c r="B52" s="17"/>
      <c r="C52" s="17">
        <v>1107.1500000000001</v>
      </c>
      <c r="D52" s="17"/>
      <c r="E52" s="17"/>
      <c r="F52" s="17"/>
      <c r="G52" s="17"/>
      <c r="H52" s="17"/>
      <c r="I52" s="17"/>
      <c r="J52" s="17"/>
      <c r="K52" s="17"/>
      <c r="L52" s="17"/>
      <c r="M52" s="20">
        <f>SUM(Tabla24[[#This Row],[01. Alcaldía]:[11. Salud pública y seguridad ciudadana]])</f>
        <v>1107.1500000000001</v>
      </c>
    </row>
    <row r="53" spans="1:13" s="14" customFormat="1" x14ac:dyDescent="0.25">
      <c r="A53" s="18" t="s">
        <v>1207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>
        <v>291.18</v>
      </c>
      <c r="M53" s="20">
        <f>SUM(Tabla24[[#This Row],[01. Alcaldía]:[11. Salud pública y seguridad ciudadana]])</f>
        <v>291.18</v>
      </c>
    </row>
    <row r="54" spans="1:13" s="14" customFormat="1" x14ac:dyDescent="0.25">
      <c r="A54" s="18" t="s">
        <v>413</v>
      </c>
      <c r="B54" s="17">
        <v>795.39</v>
      </c>
      <c r="C54" s="17"/>
      <c r="D54" s="17"/>
      <c r="E54" s="17"/>
      <c r="F54" s="17"/>
      <c r="G54" s="17">
        <v>4727.5200000000004</v>
      </c>
      <c r="H54" s="17"/>
      <c r="I54" s="17"/>
      <c r="J54" s="17"/>
      <c r="K54" s="17"/>
      <c r="L54" s="17"/>
      <c r="M54" s="20">
        <f>SUM(Tabla24[[#This Row],[01. Alcaldía]:[11. Salud pública y seguridad ciudadana]])</f>
        <v>5522.9100000000008</v>
      </c>
    </row>
    <row r="55" spans="1:13" s="14" customFormat="1" x14ac:dyDescent="0.25">
      <c r="A55" s="18" t="s">
        <v>360</v>
      </c>
      <c r="B55" s="17"/>
      <c r="C55" s="17"/>
      <c r="D55" s="17"/>
      <c r="E55" s="17"/>
      <c r="F55" s="17"/>
      <c r="G55" s="17">
        <v>260</v>
      </c>
      <c r="H55" s="17"/>
      <c r="I55" s="17"/>
      <c r="J55" s="17"/>
      <c r="K55" s="17"/>
      <c r="L55" s="17"/>
      <c r="M55" s="20">
        <f>SUM(Tabla24[[#This Row],[01. Alcaldía]:[11. Salud pública y seguridad ciudadana]])</f>
        <v>260</v>
      </c>
    </row>
    <row r="56" spans="1:13" s="14" customFormat="1" x14ac:dyDescent="0.25">
      <c r="A56" s="18" t="s">
        <v>344</v>
      </c>
      <c r="B56" s="17"/>
      <c r="C56" s="17"/>
      <c r="D56" s="17"/>
      <c r="E56" s="17"/>
      <c r="F56" s="17"/>
      <c r="G56" s="17"/>
      <c r="H56" s="17"/>
      <c r="I56" s="17">
        <v>302.44</v>
      </c>
      <c r="J56" s="17"/>
      <c r="K56" s="17"/>
      <c r="L56" s="17"/>
      <c r="M56" s="20">
        <f>SUM(Tabla24[[#This Row],[01. Alcaldía]:[11. Salud pública y seguridad ciudadana]])</f>
        <v>302.44</v>
      </c>
    </row>
    <row r="57" spans="1:13" s="14" customFormat="1" x14ac:dyDescent="0.25">
      <c r="A57" s="18" t="s">
        <v>27</v>
      </c>
      <c r="B57" s="17"/>
      <c r="C57" s="17"/>
      <c r="D57" s="17">
        <v>933.07999999999993</v>
      </c>
      <c r="E57" s="17"/>
      <c r="F57" s="17"/>
      <c r="G57" s="17"/>
      <c r="H57" s="17"/>
      <c r="I57" s="17">
        <v>2595.4499999999998</v>
      </c>
      <c r="J57" s="17"/>
      <c r="K57" s="17"/>
      <c r="L57" s="17">
        <v>3000</v>
      </c>
      <c r="M57" s="20">
        <f>SUM(Tabla24[[#This Row],[01. Alcaldía]:[11. Salud pública y seguridad ciudadana]])</f>
        <v>6528.53</v>
      </c>
    </row>
    <row r="58" spans="1:13" s="14" customFormat="1" x14ac:dyDescent="0.25">
      <c r="A58" s="18" t="s">
        <v>2913</v>
      </c>
      <c r="B58" s="17"/>
      <c r="C58" s="17"/>
      <c r="D58" s="17"/>
      <c r="E58" s="17"/>
      <c r="F58" s="17"/>
      <c r="G58" s="17">
        <v>2950</v>
      </c>
      <c r="H58" s="17"/>
      <c r="I58" s="17"/>
      <c r="J58" s="17"/>
      <c r="K58" s="17"/>
      <c r="L58" s="17"/>
      <c r="M58" s="20">
        <f>SUM(Tabla24[[#This Row],[01. Alcaldía]:[11. Salud pública y seguridad ciudadana]])</f>
        <v>2950</v>
      </c>
    </row>
    <row r="59" spans="1:13" s="14" customFormat="1" x14ac:dyDescent="0.25">
      <c r="A59" s="18" t="s">
        <v>284</v>
      </c>
      <c r="B59" s="17">
        <v>7086.98</v>
      </c>
      <c r="C59" s="17"/>
      <c r="D59" s="17">
        <v>852.56000000000006</v>
      </c>
      <c r="E59" s="17"/>
      <c r="F59" s="17"/>
      <c r="G59" s="17">
        <v>900.26</v>
      </c>
      <c r="H59" s="17"/>
      <c r="I59" s="17"/>
      <c r="J59" s="17"/>
      <c r="K59" s="17">
        <v>1000</v>
      </c>
      <c r="L59" s="17">
        <v>367.6</v>
      </c>
      <c r="M59" s="20">
        <f>SUM(Tabla24[[#This Row],[01. Alcaldía]:[11. Salud pública y seguridad ciudadana]])</f>
        <v>10207.4</v>
      </c>
    </row>
    <row r="60" spans="1:13" s="14" customFormat="1" x14ac:dyDescent="0.25">
      <c r="A60" s="18" t="s">
        <v>4180</v>
      </c>
      <c r="B60" s="17"/>
      <c r="C60" s="17"/>
      <c r="D60" s="17"/>
      <c r="E60" s="17"/>
      <c r="F60" s="17"/>
      <c r="G60" s="17">
        <v>228.69</v>
      </c>
      <c r="H60" s="17"/>
      <c r="I60" s="17"/>
      <c r="J60" s="17"/>
      <c r="K60" s="17"/>
      <c r="L60" s="17"/>
      <c r="M60" s="20">
        <f>SUM(Tabla24[[#This Row],[01. Alcaldía]:[11. Salud pública y seguridad ciudadana]])</f>
        <v>228.69</v>
      </c>
    </row>
    <row r="61" spans="1:13" s="14" customFormat="1" x14ac:dyDescent="0.25">
      <c r="A61" s="18" t="s">
        <v>321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>
        <v>293.37</v>
      </c>
      <c r="M61" s="20">
        <f>SUM(Tabla24[[#This Row],[01. Alcaldía]:[11. Salud pública y seguridad ciudadana]])</f>
        <v>293.37</v>
      </c>
    </row>
    <row r="62" spans="1:13" s="14" customFormat="1" x14ac:dyDescent="0.25">
      <c r="A62" s="18" t="s">
        <v>350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>
        <v>2426.42</v>
      </c>
      <c r="M62" s="20">
        <f>SUM(Tabla24[[#This Row],[01. Alcaldía]:[11. Salud pública y seguridad ciudadana]])</f>
        <v>2426.42</v>
      </c>
    </row>
    <row r="63" spans="1:13" s="14" customFormat="1" x14ac:dyDescent="0.25">
      <c r="A63" s="18" t="s">
        <v>322</v>
      </c>
      <c r="B63" s="17"/>
      <c r="C63" s="17"/>
      <c r="D63" s="17"/>
      <c r="E63" s="17"/>
      <c r="F63" s="17"/>
      <c r="G63" s="17">
        <v>24</v>
      </c>
      <c r="H63" s="17"/>
      <c r="I63" s="17"/>
      <c r="J63" s="17"/>
      <c r="K63" s="17"/>
      <c r="L63" s="17"/>
      <c r="M63" s="20">
        <f>SUM(Tabla24[[#This Row],[01. Alcaldía]:[11. Salud pública y seguridad ciudadana]])</f>
        <v>24</v>
      </c>
    </row>
    <row r="64" spans="1:13" s="14" customFormat="1" x14ac:dyDescent="0.25">
      <c r="A64" s="18" t="s">
        <v>4409</v>
      </c>
      <c r="B64" s="17"/>
      <c r="C64" s="17"/>
      <c r="D64" s="17"/>
      <c r="E64" s="17"/>
      <c r="F64" s="17"/>
      <c r="G64" s="17">
        <v>24</v>
      </c>
      <c r="H64" s="17"/>
      <c r="I64" s="17"/>
      <c r="J64" s="17"/>
      <c r="K64" s="17"/>
      <c r="L64" s="17"/>
      <c r="M64" s="20">
        <f>SUM(Tabla24[[#This Row],[01. Alcaldía]:[11. Salud pública y seguridad ciudadana]])</f>
        <v>24</v>
      </c>
    </row>
    <row r="65" spans="1:13" s="14" customFormat="1" x14ac:dyDescent="0.25">
      <c r="A65" s="18" t="s">
        <v>428</v>
      </c>
      <c r="B65" s="17"/>
      <c r="C65" s="17"/>
      <c r="D65" s="17"/>
      <c r="E65" s="17"/>
      <c r="F65" s="17"/>
      <c r="G65" s="17">
        <v>20</v>
      </c>
      <c r="H65" s="17"/>
      <c r="I65" s="17"/>
      <c r="J65" s="17"/>
      <c r="K65" s="17"/>
      <c r="L65" s="17"/>
      <c r="M65" s="20">
        <f>SUM(Tabla24[[#This Row],[01. Alcaldía]:[11. Salud pública y seguridad ciudadana]])</f>
        <v>20</v>
      </c>
    </row>
    <row r="66" spans="1:13" s="14" customFormat="1" x14ac:dyDescent="0.25">
      <c r="A66" s="18" t="s">
        <v>351</v>
      </c>
      <c r="B66" s="17">
        <v>958</v>
      </c>
      <c r="C66" s="17"/>
      <c r="D66" s="17"/>
      <c r="E66" s="17"/>
      <c r="F66" s="17"/>
      <c r="G66" s="17">
        <v>5470</v>
      </c>
      <c r="H66" s="17"/>
      <c r="I66" s="17"/>
      <c r="J66" s="17"/>
      <c r="K66" s="17"/>
      <c r="L66" s="17"/>
      <c r="M66" s="20">
        <f>SUM(Tabla24[[#This Row],[01. Alcaldía]:[11. Salud pública y seguridad ciudadana]])</f>
        <v>6428</v>
      </c>
    </row>
    <row r="67" spans="1:13" s="14" customFormat="1" x14ac:dyDescent="0.25">
      <c r="A67" s="18" t="s">
        <v>1268</v>
      </c>
      <c r="B67" s="17"/>
      <c r="C67" s="17"/>
      <c r="D67" s="17"/>
      <c r="E67" s="17"/>
      <c r="F67" s="17"/>
      <c r="G67" s="17"/>
      <c r="H67" s="17"/>
      <c r="I67" s="17"/>
      <c r="J67" s="17"/>
      <c r="K67" s="17">
        <v>2139.6000000000004</v>
      </c>
      <c r="L67" s="17"/>
      <c r="M67" s="20">
        <f>SUM(Tabla24[[#This Row],[01. Alcaldía]:[11. Salud pública y seguridad ciudadana]])</f>
        <v>2139.6000000000004</v>
      </c>
    </row>
    <row r="68" spans="1:13" s="14" customFormat="1" x14ac:dyDescent="0.25">
      <c r="A68" s="18" t="s">
        <v>449</v>
      </c>
      <c r="B68" s="17"/>
      <c r="C68" s="17"/>
      <c r="D68" s="17"/>
      <c r="E68" s="17"/>
      <c r="F68" s="17"/>
      <c r="G68" s="17">
        <v>178.2</v>
      </c>
      <c r="H68" s="17"/>
      <c r="I68" s="17"/>
      <c r="J68" s="17"/>
      <c r="K68" s="17"/>
      <c r="L68" s="17"/>
      <c r="M68" s="20">
        <f>SUM(Tabla24[[#This Row],[01. Alcaldía]:[11. Salud pública y seguridad ciudadana]])</f>
        <v>178.2</v>
      </c>
    </row>
    <row r="69" spans="1:13" s="14" customFormat="1" x14ac:dyDescent="0.25">
      <c r="A69" s="18" t="s">
        <v>3839</v>
      </c>
      <c r="B69" s="17"/>
      <c r="C69" s="17"/>
      <c r="D69" s="17"/>
      <c r="E69" s="17"/>
      <c r="F69" s="17"/>
      <c r="G69" s="17"/>
      <c r="H69" s="17"/>
      <c r="I69" s="17"/>
      <c r="J69" s="17"/>
      <c r="K69" s="17">
        <v>971.94</v>
      </c>
      <c r="L69" s="17"/>
      <c r="M69" s="20">
        <f>SUM(Tabla24[[#This Row],[01. Alcaldía]:[11. Salud pública y seguridad ciudadana]])</f>
        <v>971.94</v>
      </c>
    </row>
    <row r="70" spans="1:13" s="14" customFormat="1" x14ac:dyDescent="0.25">
      <c r="A70" s="18" t="s">
        <v>446</v>
      </c>
      <c r="B70" s="17"/>
      <c r="C70" s="17"/>
      <c r="D70" s="17"/>
      <c r="E70" s="17"/>
      <c r="F70" s="17"/>
      <c r="G70" s="17">
        <v>484.8</v>
      </c>
      <c r="H70" s="17"/>
      <c r="I70" s="17"/>
      <c r="J70" s="17"/>
      <c r="K70" s="17"/>
      <c r="L70" s="17"/>
      <c r="M70" s="20">
        <f>SUM(Tabla24[[#This Row],[01. Alcaldía]:[11. Salud pública y seguridad ciudadana]])</f>
        <v>484.8</v>
      </c>
    </row>
    <row r="71" spans="1:13" s="14" customFormat="1" x14ac:dyDescent="0.25">
      <c r="A71" s="18" t="s">
        <v>47</v>
      </c>
      <c r="B71" s="17"/>
      <c r="C71" s="17"/>
      <c r="D71" s="17"/>
      <c r="E71" s="17"/>
      <c r="F71" s="17"/>
      <c r="G71" s="17">
        <v>375.02</v>
      </c>
      <c r="H71" s="17"/>
      <c r="I71" s="17"/>
      <c r="J71" s="17"/>
      <c r="K71" s="17"/>
      <c r="L71" s="17"/>
      <c r="M71" s="20">
        <f>SUM(Tabla24[[#This Row],[01. Alcaldía]:[11. Salud pública y seguridad ciudadana]])</f>
        <v>375.02</v>
      </c>
    </row>
    <row r="72" spans="1:13" s="14" customFormat="1" x14ac:dyDescent="0.25">
      <c r="A72" s="18" t="s">
        <v>323</v>
      </c>
      <c r="B72" s="17">
        <v>1483.34</v>
      </c>
      <c r="C72" s="17"/>
      <c r="D72" s="17"/>
      <c r="E72" s="17"/>
      <c r="F72" s="17"/>
      <c r="G72" s="17"/>
      <c r="H72" s="17"/>
      <c r="I72" s="17">
        <v>8069.19</v>
      </c>
      <c r="J72" s="17"/>
      <c r="K72" s="17"/>
      <c r="L72" s="17">
        <v>2299.4700000000003</v>
      </c>
      <c r="M72" s="20">
        <f>SUM(Tabla24[[#This Row],[01. Alcaldía]:[11. Salud pública y seguridad ciudadana]])</f>
        <v>11852</v>
      </c>
    </row>
    <row r="73" spans="1:13" s="14" customFormat="1" x14ac:dyDescent="0.25">
      <c r="A73" s="18" t="s">
        <v>1286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>
        <v>1490</v>
      </c>
      <c r="M73" s="20">
        <f>SUM(Tabla24[[#This Row],[01. Alcaldía]:[11. Salud pública y seguridad ciudadana]])</f>
        <v>1490</v>
      </c>
    </row>
    <row r="74" spans="1:13" s="14" customFormat="1" x14ac:dyDescent="0.25">
      <c r="A74" s="18" t="s">
        <v>4303</v>
      </c>
      <c r="B74" s="17">
        <v>69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20">
        <f>SUM(Tabla24[[#This Row],[01. Alcaldía]:[11. Salud pública y seguridad ciudadana]])</f>
        <v>69</v>
      </c>
    </row>
    <row r="75" spans="1:13" s="14" customFormat="1" x14ac:dyDescent="0.25">
      <c r="A75" s="18" t="s">
        <v>54</v>
      </c>
      <c r="B75" s="17">
        <v>11280.08</v>
      </c>
      <c r="C75" s="17"/>
      <c r="D75" s="17"/>
      <c r="E75" s="17"/>
      <c r="F75" s="17"/>
      <c r="G75" s="17">
        <v>11623.33</v>
      </c>
      <c r="H75" s="17"/>
      <c r="I75" s="17"/>
      <c r="J75" s="17"/>
      <c r="K75" s="17"/>
      <c r="L75" s="17"/>
      <c r="M75" s="20">
        <f>SUM(Tabla24[[#This Row],[01. Alcaldía]:[11. Salud pública y seguridad ciudadana]])</f>
        <v>22903.41</v>
      </c>
    </row>
    <row r="76" spans="1:13" s="14" customFormat="1" x14ac:dyDescent="0.25">
      <c r="A76" s="18" t="s">
        <v>22</v>
      </c>
      <c r="B76" s="17">
        <v>13964.99</v>
      </c>
      <c r="C76" s="17"/>
      <c r="D76" s="17"/>
      <c r="E76" s="17"/>
      <c r="F76" s="17"/>
      <c r="G76" s="17">
        <v>9415</v>
      </c>
      <c r="H76" s="17"/>
      <c r="I76" s="17"/>
      <c r="J76" s="17"/>
      <c r="K76" s="17">
        <v>14920.1</v>
      </c>
      <c r="L76" s="17"/>
      <c r="M76" s="20">
        <f>SUM(Tabla24[[#This Row],[01. Alcaldía]:[11. Salud pública y seguridad ciudadana]])</f>
        <v>38300.089999999997</v>
      </c>
    </row>
    <row r="77" spans="1:13" s="14" customFormat="1" x14ac:dyDescent="0.25">
      <c r="A77" s="18" t="s">
        <v>304</v>
      </c>
      <c r="B77" s="17"/>
      <c r="C77" s="17"/>
      <c r="D77" s="17">
        <v>168.48</v>
      </c>
      <c r="E77" s="17"/>
      <c r="F77" s="17"/>
      <c r="G77" s="17"/>
      <c r="H77" s="17"/>
      <c r="I77" s="17"/>
      <c r="J77" s="17"/>
      <c r="K77" s="17"/>
      <c r="L77" s="17"/>
      <c r="M77" s="20">
        <f>SUM(Tabla24[[#This Row],[01. Alcaldía]:[11. Salud pública y seguridad ciudadana]])</f>
        <v>168.48</v>
      </c>
    </row>
    <row r="78" spans="1:13" s="14" customFormat="1" x14ac:dyDescent="0.25">
      <c r="A78" s="18" t="s">
        <v>247</v>
      </c>
      <c r="B78" s="17"/>
      <c r="C78" s="17"/>
      <c r="D78" s="17">
        <v>109.26</v>
      </c>
      <c r="E78" s="17"/>
      <c r="F78" s="17"/>
      <c r="G78" s="17"/>
      <c r="H78" s="17"/>
      <c r="I78" s="17"/>
      <c r="J78" s="17"/>
      <c r="K78" s="17"/>
      <c r="L78" s="17"/>
      <c r="M78" s="20">
        <f>SUM(Tabla24[[#This Row],[01. Alcaldía]:[11. Salud pública y seguridad ciudadana]])</f>
        <v>109.26</v>
      </c>
    </row>
    <row r="79" spans="1:13" s="14" customFormat="1" x14ac:dyDescent="0.25">
      <c r="A79" s="18" t="s">
        <v>4137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>
        <v>311.32</v>
      </c>
      <c r="M79" s="20">
        <f>SUM(Tabla24[[#This Row],[01. Alcaldía]:[11. Salud pública y seguridad ciudadana]])</f>
        <v>311.32</v>
      </c>
    </row>
    <row r="80" spans="1:13" s="14" customFormat="1" x14ac:dyDescent="0.25">
      <c r="A80" s="18" t="s">
        <v>887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>
        <v>1225.49</v>
      </c>
      <c r="M80" s="20">
        <f>SUM(Tabla24[[#This Row],[01. Alcaldía]:[11. Salud pública y seguridad ciudadana]])</f>
        <v>1225.49</v>
      </c>
    </row>
    <row r="81" spans="1:13" s="14" customFormat="1" x14ac:dyDescent="0.25">
      <c r="A81" s="18" t="s">
        <v>3920</v>
      </c>
      <c r="B81" s="17"/>
      <c r="C81" s="17"/>
      <c r="D81" s="17"/>
      <c r="E81" s="17"/>
      <c r="F81" s="17">
        <v>652.79999999999995</v>
      </c>
      <c r="G81" s="17"/>
      <c r="H81" s="17"/>
      <c r="I81" s="17"/>
      <c r="J81" s="17"/>
      <c r="K81" s="17"/>
      <c r="L81" s="17"/>
      <c r="M81" s="20">
        <f>SUM(Tabla24[[#This Row],[01. Alcaldía]:[11. Salud pública y seguridad ciudadana]])</f>
        <v>652.79999999999995</v>
      </c>
    </row>
    <row r="82" spans="1:13" s="14" customFormat="1" x14ac:dyDescent="0.25">
      <c r="A82" s="18" t="s">
        <v>356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>
        <v>58.93</v>
      </c>
      <c r="M82" s="20">
        <f>SUM(Tabla24[[#This Row],[01. Alcaldía]:[11. Salud pública y seguridad ciudadana]])</f>
        <v>58.93</v>
      </c>
    </row>
    <row r="83" spans="1:13" s="14" customFormat="1" x14ac:dyDescent="0.25">
      <c r="A83" s="18" t="s">
        <v>4031</v>
      </c>
      <c r="B83" s="17">
        <v>477.35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20">
        <f>SUM(Tabla24[[#This Row],[01. Alcaldía]:[11. Salud pública y seguridad ciudadana]])</f>
        <v>477.35</v>
      </c>
    </row>
    <row r="84" spans="1:13" s="14" customFormat="1" x14ac:dyDescent="0.25">
      <c r="A84" s="18" t="s">
        <v>1426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>
        <v>598.95000000000005</v>
      </c>
      <c r="M84" s="20">
        <f>SUM(Tabla24[[#This Row],[01. Alcaldía]:[11. Salud pública y seguridad ciudadana]])</f>
        <v>598.95000000000005</v>
      </c>
    </row>
    <row r="85" spans="1:13" s="14" customFormat="1" x14ac:dyDescent="0.25">
      <c r="A85" s="18" t="s">
        <v>3431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>
        <v>8079.56</v>
      </c>
      <c r="M85" s="20">
        <f>SUM(Tabla24[[#This Row],[01. Alcaldía]:[11. Salud pública y seguridad ciudadana]])</f>
        <v>8079.56</v>
      </c>
    </row>
    <row r="86" spans="1:13" s="14" customFormat="1" x14ac:dyDescent="0.25">
      <c r="A86" s="18" t="s">
        <v>442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>
        <v>6897</v>
      </c>
      <c r="M86" s="20">
        <f>SUM(Tabla24[[#This Row],[01. Alcaldía]:[11. Salud pública y seguridad ciudadana]])</f>
        <v>6897</v>
      </c>
    </row>
    <row r="87" spans="1:13" s="14" customFormat="1" x14ac:dyDescent="0.25">
      <c r="A87" s="18" t="s">
        <v>4670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>
        <v>337.87</v>
      </c>
      <c r="M87" s="20">
        <f>SUM(Tabla24[[#This Row],[01. Alcaldía]:[11. Salud pública y seguridad ciudadana]])</f>
        <v>337.87</v>
      </c>
    </row>
    <row r="88" spans="1:13" s="14" customFormat="1" x14ac:dyDescent="0.25">
      <c r="A88" s="18" t="s">
        <v>3918</v>
      </c>
      <c r="B88" s="17"/>
      <c r="C88" s="17"/>
      <c r="D88" s="17">
        <v>791.31999999999994</v>
      </c>
      <c r="E88" s="17">
        <v>265.33</v>
      </c>
      <c r="F88" s="17"/>
      <c r="G88" s="17"/>
      <c r="H88" s="17"/>
      <c r="I88" s="17"/>
      <c r="J88" s="17"/>
      <c r="K88" s="17">
        <v>160.26</v>
      </c>
      <c r="L88" s="17"/>
      <c r="M88" s="20">
        <f>SUM(Tabla24[[#This Row],[01. Alcaldía]:[11. Salud pública y seguridad ciudadana]])</f>
        <v>1216.9099999999999</v>
      </c>
    </row>
    <row r="89" spans="1:13" s="14" customFormat="1" x14ac:dyDescent="0.25">
      <c r="A89" s="18" t="s">
        <v>4858</v>
      </c>
      <c r="B89" s="17"/>
      <c r="C89" s="17"/>
      <c r="D89" s="17"/>
      <c r="E89" s="17"/>
      <c r="F89" s="17"/>
      <c r="G89" s="17">
        <v>750.04</v>
      </c>
      <c r="H89" s="17"/>
      <c r="I89" s="17"/>
      <c r="J89" s="17"/>
      <c r="K89" s="17"/>
      <c r="L89" s="17"/>
      <c r="M89" s="20">
        <f>SUM(Tabla24[[#This Row],[01. Alcaldía]:[11. Salud pública y seguridad ciudadana]])</f>
        <v>750.04</v>
      </c>
    </row>
    <row r="90" spans="1:13" s="14" customFormat="1" x14ac:dyDescent="0.25">
      <c r="A90" s="18" t="s">
        <v>3793</v>
      </c>
      <c r="B90" s="17">
        <v>1419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20">
        <f>SUM(Tabla24[[#This Row],[01. Alcaldía]:[11. Salud pública y seguridad ciudadana]])</f>
        <v>1419</v>
      </c>
    </row>
    <row r="91" spans="1:13" s="14" customFormat="1" x14ac:dyDescent="0.25">
      <c r="A91" s="18" t="s">
        <v>1527</v>
      </c>
      <c r="B91" s="17"/>
      <c r="C91" s="17"/>
      <c r="D91" s="17"/>
      <c r="E91" s="17"/>
      <c r="F91" s="17"/>
      <c r="G91" s="17"/>
      <c r="H91" s="17">
        <v>1500</v>
      </c>
      <c r="I91" s="17"/>
      <c r="J91" s="17"/>
      <c r="K91" s="17"/>
      <c r="L91" s="17"/>
      <c r="M91" s="20">
        <f>SUM(Tabla24[[#This Row],[01. Alcaldía]:[11. Salud pública y seguridad ciudadana]])</f>
        <v>1500</v>
      </c>
    </row>
    <row r="92" spans="1:13" s="14" customFormat="1" x14ac:dyDescent="0.25">
      <c r="A92" s="18" t="s">
        <v>1563</v>
      </c>
      <c r="B92" s="17"/>
      <c r="C92" s="17"/>
      <c r="D92" s="17"/>
      <c r="E92" s="17"/>
      <c r="F92" s="17"/>
      <c r="G92" s="17">
        <v>1210</v>
      </c>
      <c r="H92" s="17">
        <v>278.91000000000003</v>
      </c>
      <c r="I92" s="17">
        <v>1210</v>
      </c>
      <c r="J92" s="17"/>
      <c r="K92" s="17"/>
      <c r="L92" s="17"/>
      <c r="M92" s="20">
        <f>SUM(Tabla24[[#This Row],[01. Alcaldía]:[11. Salud pública y seguridad ciudadana]])</f>
        <v>2698.91</v>
      </c>
    </row>
    <row r="93" spans="1:13" s="14" customFormat="1" x14ac:dyDescent="0.25">
      <c r="A93" s="18" t="s">
        <v>1570</v>
      </c>
      <c r="B93" s="17"/>
      <c r="C93" s="17"/>
      <c r="D93" s="17"/>
      <c r="E93" s="17">
        <v>4500</v>
      </c>
      <c r="F93" s="17"/>
      <c r="G93" s="17"/>
      <c r="H93" s="17"/>
      <c r="I93" s="17"/>
      <c r="J93" s="17"/>
      <c r="K93" s="17"/>
      <c r="L93" s="17"/>
      <c r="M93" s="20">
        <f>SUM(Tabla24[[#This Row],[01. Alcaldía]:[11. Salud pública y seguridad ciudadana]])</f>
        <v>4500</v>
      </c>
    </row>
    <row r="94" spans="1:13" s="14" customFormat="1" x14ac:dyDescent="0.25">
      <c r="A94" s="18" t="s">
        <v>1573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>
        <v>1025.6400000000001</v>
      </c>
      <c r="M94" s="20">
        <f>SUM(Tabla24[[#This Row],[01. Alcaldía]:[11. Salud pública y seguridad ciudadana]])</f>
        <v>1025.6400000000001</v>
      </c>
    </row>
    <row r="95" spans="1:13" s="14" customFormat="1" x14ac:dyDescent="0.25">
      <c r="A95" s="18" t="s">
        <v>4834</v>
      </c>
      <c r="B95" s="17"/>
      <c r="C95" s="17"/>
      <c r="D95" s="17"/>
      <c r="E95" s="17"/>
      <c r="F95" s="17"/>
      <c r="G95" s="17">
        <v>1228.45</v>
      </c>
      <c r="H95" s="17"/>
      <c r="I95" s="17"/>
      <c r="J95" s="17"/>
      <c r="K95" s="17"/>
      <c r="L95" s="17"/>
      <c r="M95" s="20">
        <f>SUM(Tabla24[[#This Row],[01. Alcaldía]:[11. Salud pública y seguridad ciudadana]])</f>
        <v>1228.45</v>
      </c>
    </row>
    <row r="96" spans="1:13" s="14" customFormat="1" x14ac:dyDescent="0.25">
      <c r="A96" s="18" t="s">
        <v>4657</v>
      </c>
      <c r="B96" s="17"/>
      <c r="C96" s="17"/>
      <c r="D96" s="17"/>
      <c r="E96" s="17"/>
      <c r="F96" s="17"/>
      <c r="G96" s="17">
        <v>605</v>
      </c>
      <c r="H96" s="17"/>
      <c r="I96" s="17"/>
      <c r="J96" s="17"/>
      <c r="K96" s="17"/>
      <c r="L96" s="17"/>
      <c r="M96" s="20">
        <f>SUM(Tabla24[[#This Row],[01. Alcaldía]:[11. Salud pública y seguridad ciudadana]])</f>
        <v>605</v>
      </c>
    </row>
    <row r="97" spans="1:13" s="14" customFormat="1" x14ac:dyDescent="0.25">
      <c r="A97" s="18" t="s">
        <v>4667</v>
      </c>
      <c r="B97" s="17"/>
      <c r="C97" s="17"/>
      <c r="D97" s="17"/>
      <c r="E97" s="17">
        <v>377.52</v>
      </c>
      <c r="F97" s="17"/>
      <c r="G97" s="17"/>
      <c r="H97" s="17"/>
      <c r="I97" s="17"/>
      <c r="J97" s="17"/>
      <c r="K97" s="17"/>
      <c r="L97" s="17"/>
      <c r="M97" s="20">
        <f>SUM(Tabla24[[#This Row],[01. Alcaldía]:[11. Salud pública y seguridad ciudadana]])</f>
        <v>377.52</v>
      </c>
    </row>
    <row r="98" spans="1:13" s="14" customFormat="1" x14ac:dyDescent="0.25">
      <c r="A98" s="18" t="s">
        <v>1577</v>
      </c>
      <c r="B98" s="17"/>
      <c r="C98" s="17"/>
      <c r="D98" s="17"/>
      <c r="E98" s="17">
        <v>54.99</v>
      </c>
      <c r="F98" s="17"/>
      <c r="G98" s="17">
        <v>3630</v>
      </c>
      <c r="H98" s="17"/>
      <c r="I98" s="17"/>
      <c r="J98" s="17"/>
      <c r="K98" s="17"/>
      <c r="L98" s="17"/>
      <c r="M98" s="20">
        <f>SUM(Tabla24[[#This Row],[01. Alcaldía]:[11. Salud pública y seguridad ciudadana]])</f>
        <v>3684.99</v>
      </c>
    </row>
    <row r="99" spans="1:13" s="14" customFormat="1" x14ac:dyDescent="0.25">
      <c r="A99" s="18" t="s">
        <v>326</v>
      </c>
      <c r="B99" s="17">
        <v>60.5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20">
        <f>SUM(Tabla24[[#This Row],[01. Alcaldía]:[11. Salud pública y seguridad ciudadana]])</f>
        <v>60.5</v>
      </c>
    </row>
    <row r="100" spans="1:13" s="14" customFormat="1" x14ac:dyDescent="0.25">
      <c r="A100" s="18" t="s">
        <v>34</v>
      </c>
      <c r="B100" s="17"/>
      <c r="C100" s="17"/>
      <c r="D100" s="17">
        <v>300.01</v>
      </c>
      <c r="E100" s="17"/>
      <c r="F100" s="17"/>
      <c r="G100" s="17"/>
      <c r="H100" s="17"/>
      <c r="I100" s="17"/>
      <c r="J100" s="17"/>
      <c r="K100" s="17"/>
      <c r="L100" s="17"/>
      <c r="M100" s="20">
        <f>SUM(Tabla24[[#This Row],[01. Alcaldía]:[11. Salud pública y seguridad ciudadana]])</f>
        <v>300.01</v>
      </c>
    </row>
    <row r="101" spans="1:13" s="14" customFormat="1" x14ac:dyDescent="0.25">
      <c r="A101" s="18" t="s">
        <v>333</v>
      </c>
      <c r="B101" s="17"/>
      <c r="C101" s="17"/>
      <c r="D101" s="17"/>
      <c r="E101" s="17"/>
      <c r="F101" s="17"/>
      <c r="G101" s="17">
        <v>98.19</v>
      </c>
      <c r="H101" s="17"/>
      <c r="I101" s="17"/>
      <c r="J101" s="17"/>
      <c r="K101" s="17"/>
      <c r="L101" s="17"/>
      <c r="M101" s="20">
        <f>SUM(Tabla24[[#This Row],[01. Alcaldía]:[11. Salud pública y seguridad ciudadana]])</f>
        <v>98.19</v>
      </c>
    </row>
    <row r="102" spans="1:13" s="14" customFormat="1" x14ac:dyDescent="0.25">
      <c r="A102" s="18" t="s">
        <v>1630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>
        <v>6000</v>
      </c>
      <c r="L102" s="17"/>
      <c r="M102" s="20">
        <f>SUM(Tabla24[[#This Row],[01. Alcaldía]:[11. Salud pública y seguridad ciudadana]])</f>
        <v>6000</v>
      </c>
    </row>
    <row r="103" spans="1:13" s="14" customFormat="1" x14ac:dyDescent="0.25">
      <c r="A103" s="18" t="s">
        <v>3541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>
        <v>5844.3</v>
      </c>
      <c r="L103" s="17"/>
      <c r="M103" s="20">
        <f>SUM(Tabla24[[#This Row],[01. Alcaldía]:[11. Salud pública y seguridad ciudadana]])</f>
        <v>5844.3</v>
      </c>
    </row>
    <row r="104" spans="1:13" s="14" customFormat="1" x14ac:dyDescent="0.25">
      <c r="A104" s="18" t="s">
        <v>352</v>
      </c>
      <c r="B104" s="17"/>
      <c r="C104" s="17"/>
      <c r="D104" s="17"/>
      <c r="E104" s="17">
        <v>7199.5</v>
      </c>
      <c r="F104" s="17"/>
      <c r="G104" s="17"/>
      <c r="H104" s="17"/>
      <c r="I104" s="17"/>
      <c r="J104" s="17"/>
      <c r="K104" s="17"/>
      <c r="L104" s="17"/>
      <c r="M104" s="20">
        <f>SUM(Tabla24[[#This Row],[01. Alcaldía]:[11. Salud pública y seguridad ciudadana]])</f>
        <v>7199.5</v>
      </c>
    </row>
    <row r="105" spans="1:13" s="14" customFormat="1" x14ac:dyDescent="0.25">
      <c r="A105" s="18" t="s">
        <v>411</v>
      </c>
      <c r="B105" s="17"/>
      <c r="C105" s="17"/>
      <c r="D105" s="17"/>
      <c r="E105" s="17"/>
      <c r="F105" s="17"/>
      <c r="G105" s="17">
        <v>423.03</v>
      </c>
      <c r="H105" s="17"/>
      <c r="I105" s="17"/>
      <c r="J105" s="17"/>
      <c r="K105" s="17"/>
      <c r="L105" s="17"/>
      <c r="M105" s="20">
        <f>SUM(Tabla24[[#This Row],[01. Alcaldía]:[11. Salud pública y seguridad ciudadana]])</f>
        <v>423.03</v>
      </c>
    </row>
    <row r="106" spans="1:13" s="14" customFormat="1" x14ac:dyDescent="0.25">
      <c r="A106" s="18" t="s">
        <v>1645</v>
      </c>
      <c r="B106" s="17"/>
      <c r="C106" s="17"/>
      <c r="D106" s="17"/>
      <c r="E106" s="17"/>
      <c r="F106" s="17"/>
      <c r="G106" s="17">
        <v>448</v>
      </c>
      <c r="H106" s="17"/>
      <c r="I106" s="17"/>
      <c r="J106" s="17"/>
      <c r="K106" s="17"/>
      <c r="L106" s="17"/>
      <c r="M106" s="20">
        <f>SUM(Tabla24[[#This Row],[01. Alcaldía]:[11. Salud pública y seguridad ciudadana]])</f>
        <v>448</v>
      </c>
    </row>
    <row r="107" spans="1:13" s="14" customFormat="1" x14ac:dyDescent="0.25">
      <c r="A107" s="18" t="s">
        <v>4014</v>
      </c>
      <c r="B107" s="17"/>
      <c r="C107" s="17"/>
      <c r="D107" s="17"/>
      <c r="E107" s="17"/>
      <c r="F107" s="17"/>
      <c r="G107" s="17">
        <v>500</v>
      </c>
      <c r="H107" s="17"/>
      <c r="I107" s="17"/>
      <c r="J107" s="17"/>
      <c r="K107" s="17"/>
      <c r="L107" s="17"/>
      <c r="M107" s="20">
        <f>SUM(Tabla24[[#This Row],[01. Alcaldía]:[11. Salud pública y seguridad ciudadana]])</f>
        <v>500</v>
      </c>
    </row>
    <row r="108" spans="1:13" s="14" customFormat="1" x14ac:dyDescent="0.25">
      <c r="A108" s="18" t="s">
        <v>4751</v>
      </c>
      <c r="B108" s="17">
        <v>4785.55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20">
        <f>SUM(Tabla24[[#This Row],[01. Alcaldía]:[11. Salud pública y seguridad ciudadana]])</f>
        <v>4785.55</v>
      </c>
    </row>
    <row r="109" spans="1:13" s="14" customFormat="1" x14ac:dyDescent="0.25">
      <c r="A109" s="18" t="s">
        <v>4210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>
        <v>156.09</v>
      </c>
      <c r="L109" s="17"/>
      <c r="M109" s="20">
        <f>SUM(Tabla24[[#This Row],[01. Alcaldía]:[11. Salud pública y seguridad ciudadana]])</f>
        <v>156.09</v>
      </c>
    </row>
    <row r="110" spans="1:13" s="14" customFormat="1" x14ac:dyDescent="0.25">
      <c r="A110" s="18" t="s">
        <v>422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>
        <v>234.76</v>
      </c>
      <c r="M110" s="20">
        <f>SUM(Tabla24[[#This Row],[01. Alcaldía]:[11. Salud pública y seguridad ciudadana]])</f>
        <v>234.76</v>
      </c>
    </row>
    <row r="111" spans="1:13" s="14" customFormat="1" x14ac:dyDescent="0.25">
      <c r="A111" s="18" t="s">
        <v>1797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>
        <v>370.26</v>
      </c>
      <c r="L111" s="17"/>
      <c r="M111" s="20">
        <f>SUM(Tabla24[[#This Row],[01. Alcaldía]:[11. Salud pública y seguridad ciudadana]])</f>
        <v>370.26</v>
      </c>
    </row>
    <row r="112" spans="1:13" s="14" customFormat="1" x14ac:dyDescent="0.25">
      <c r="A112" s="18" t="s">
        <v>23</v>
      </c>
      <c r="B112" s="17"/>
      <c r="C112" s="17"/>
      <c r="D112" s="17"/>
      <c r="E112" s="17"/>
      <c r="F112" s="17"/>
      <c r="G112" s="17"/>
      <c r="H112" s="17">
        <v>2716.45</v>
      </c>
      <c r="I112" s="17"/>
      <c r="J112" s="17"/>
      <c r="K112" s="17"/>
      <c r="L112" s="17"/>
      <c r="M112" s="20">
        <f>SUM(Tabla24[[#This Row],[01. Alcaldía]:[11. Salud pública y seguridad ciudadana]])</f>
        <v>2716.45</v>
      </c>
    </row>
    <row r="113" spans="1:13" s="14" customFormat="1" x14ac:dyDescent="0.25">
      <c r="A113" s="18" t="s">
        <v>17</v>
      </c>
      <c r="B113" s="17"/>
      <c r="C113" s="17">
        <v>5470.51</v>
      </c>
      <c r="D113" s="17"/>
      <c r="E113" s="17"/>
      <c r="F113" s="17"/>
      <c r="G113" s="17">
        <v>1000</v>
      </c>
      <c r="H113" s="17"/>
      <c r="I113" s="17"/>
      <c r="J113" s="17"/>
      <c r="K113" s="17"/>
      <c r="L113" s="17"/>
      <c r="M113" s="20">
        <f>SUM(Tabla24[[#This Row],[01. Alcaldía]:[11. Salud pública y seguridad ciudadana]])</f>
        <v>6470.51</v>
      </c>
    </row>
    <row r="114" spans="1:13" s="14" customFormat="1" x14ac:dyDescent="0.25">
      <c r="A114" s="18" t="s">
        <v>3495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>
        <v>5965.3</v>
      </c>
      <c r="M114" s="20">
        <f>SUM(Tabla24[[#This Row],[01. Alcaldía]:[11. Salud pública y seguridad ciudadana]])</f>
        <v>5965.3</v>
      </c>
    </row>
    <row r="115" spans="1:13" s="14" customFormat="1" x14ac:dyDescent="0.25">
      <c r="A115" s="18" t="s">
        <v>3621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>
        <v>3385.58</v>
      </c>
      <c r="M115" s="20">
        <f>SUM(Tabla24[[#This Row],[01. Alcaldía]:[11. Salud pública y seguridad ciudadana]])</f>
        <v>3385.58</v>
      </c>
    </row>
    <row r="116" spans="1:13" s="14" customFormat="1" x14ac:dyDescent="0.25">
      <c r="A116" s="18" t="s">
        <v>4456</v>
      </c>
      <c r="B116" s="17"/>
      <c r="C116" s="17"/>
      <c r="D116" s="17"/>
      <c r="E116" s="17">
        <v>5502.72</v>
      </c>
      <c r="F116" s="17"/>
      <c r="G116" s="17"/>
      <c r="H116" s="17"/>
      <c r="I116" s="17"/>
      <c r="J116" s="17"/>
      <c r="K116" s="17"/>
      <c r="L116" s="17"/>
      <c r="M116" s="20">
        <f>SUM(Tabla24[[#This Row],[01. Alcaldía]:[11. Salud pública y seguridad ciudadana]])</f>
        <v>5502.72</v>
      </c>
    </row>
    <row r="117" spans="1:13" s="14" customFormat="1" x14ac:dyDescent="0.25">
      <c r="A117" s="18" t="s">
        <v>3000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>
        <v>1310.43</v>
      </c>
      <c r="M117" s="20">
        <f>SUM(Tabla24[[#This Row],[01. Alcaldía]:[11. Salud pública y seguridad ciudadana]])</f>
        <v>1310.43</v>
      </c>
    </row>
    <row r="118" spans="1:13" s="14" customFormat="1" x14ac:dyDescent="0.25">
      <c r="A118" s="18" t="s">
        <v>4691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>
        <v>87.12</v>
      </c>
      <c r="M118" s="20">
        <f>SUM(Tabla24[[#This Row],[01. Alcaldía]:[11. Salud pública y seguridad ciudadana]])</f>
        <v>87.12</v>
      </c>
    </row>
    <row r="119" spans="1:13" s="14" customFormat="1" x14ac:dyDescent="0.25">
      <c r="A119" s="18" t="s">
        <v>4331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>
        <v>34</v>
      </c>
      <c r="M119" s="20">
        <f>SUM(Tabla24[[#This Row],[01. Alcaldía]:[11. Salud pública y seguridad ciudadana]])</f>
        <v>34</v>
      </c>
    </row>
    <row r="120" spans="1:13" s="14" customFormat="1" x14ac:dyDescent="0.25">
      <c r="A120" s="18" t="s">
        <v>4742</v>
      </c>
      <c r="B120" s="17"/>
      <c r="C120" s="17"/>
      <c r="D120" s="17"/>
      <c r="E120" s="17"/>
      <c r="F120" s="17"/>
      <c r="G120" s="17">
        <v>7199.5</v>
      </c>
      <c r="H120" s="17"/>
      <c r="I120" s="17"/>
      <c r="J120" s="17"/>
      <c r="K120" s="17"/>
      <c r="L120" s="17"/>
      <c r="M120" s="20">
        <f>SUM(Tabla24[[#This Row],[01. Alcaldía]:[11. Salud pública y seguridad ciudadana]])</f>
        <v>7199.5</v>
      </c>
    </row>
    <row r="121" spans="1:13" s="14" customFormat="1" x14ac:dyDescent="0.25">
      <c r="A121" s="18" t="s">
        <v>3601</v>
      </c>
      <c r="B121" s="17"/>
      <c r="C121" s="17"/>
      <c r="D121" s="17"/>
      <c r="E121" s="17"/>
      <c r="F121" s="17"/>
      <c r="G121" s="17">
        <v>3025</v>
      </c>
      <c r="H121" s="17"/>
      <c r="I121" s="17"/>
      <c r="J121" s="17"/>
      <c r="K121" s="17"/>
      <c r="L121" s="17"/>
      <c r="M121" s="20">
        <f>SUM(Tabla24[[#This Row],[01. Alcaldía]:[11. Salud pública y seguridad ciudadana]])</f>
        <v>3025</v>
      </c>
    </row>
    <row r="122" spans="1:13" s="14" customFormat="1" x14ac:dyDescent="0.25">
      <c r="A122" s="18" t="s">
        <v>1893</v>
      </c>
      <c r="B122" s="17"/>
      <c r="C122" s="17"/>
      <c r="D122" s="17"/>
      <c r="E122" s="17"/>
      <c r="F122" s="17"/>
      <c r="G122" s="17">
        <v>4840</v>
      </c>
      <c r="H122" s="17"/>
      <c r="I122" s="17"/>
      <c r="J122" s="17"/>
      <c r="K122" s="17"/>
      <c r="L122" s="17"/>
      <c r="M122" s="20">
        <f>SUM(Tabla24[[#This Row],[01. Alcaldía]:[11. Salud pública y seguridad ciudadana]])</f>
        <v>4840</v>
      </c>
    </row>
    <row r="123" spans="1:13" s="21" customFormat="1" x14ac:dyDescent="0.25">
      <c r="A123" s="49" t="s">
        <v>4681</v>
      </c>
      <c r="B123" s="17"/>
      <c r="C123" s="17"/>
      <c r="D123" s="17">
        <v>217.92</v>
      </c>
      <c r="E123" s="17"/>
      <c r="F123" s="17"/>
      <c r="G123" s="17"/>
      <c r="H123" s="17"/>
      <c r="I123" s="17"/>
      <c r="J123" s="17"/>
      <c r="K123" s="17"/>
      <c r="L123" s="17"/>
      <c r="M123" s="20">
        <f>SUM(Tabla24[[#This Row],[01. Alcaldía]:[11. Salud pública y seguridad ciudadana]])</f>
        <v>217.92</v>
      </c>
    </row>
    <row r="124" spans="1:13" x14ac:dyDescent="0.25">
      <c r="A124" s="49" t="s">
        <v>4674</v>
      </c>
      <c r="B124" s="17"/>
      <c r="C124" s="17"/>
      <c r="D124" s="17">
        <v>217.92</v>
      </c>
      <c r="E124" s="17"/>
      <c r="F124" s="17"/>
      <c r="G124" s="17"/>
      <c r="H124" s="17"/>
      <c r="I124" s="17"/>
      <c r="J124" s="17"/>
      <c r="K124" s="17"/>
      <c r="L124" s="17"/>
      <c r="M124" s="20">
        <f>SUM(Tabla24[[#This Row],[01. Alcaldía]:[11. Salud pública y seguridad ciudadana]])</f>
        <v>217.92</v>
      </c>
    </row>
    <row r="125" spans="1:13" x14ac:dyDescent="0.25">
      <c r="A125" s="49" t="s">
        <v>3216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>
        <v>550</v>
      </c>
      <c r="M125" s="20">
        <f>SUM(Tabla24[[#This Row],[01. Alcaldía]:[11. Salud pública y seguridad ciudadana]])</f>
        <v>550</v>
      </c>
    </row>
    <row r="126" spans="1:13" x14ac:dyDescent="0.25">
      <c r="A126" s="49" t="s">
        <v>3286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>
        <v>217.8</v>
      </c>
      <c r="L126" s="17"/>
      <c r="M126" s="20">
        <f>SUM(Tabla24[[#This Row],[01. Alcaldía]:[11. Salud pública y seguridad ciudadana]])</f>
        <v>217.8</v>
      </c>
    </row>
    <row r="127" spans="1:13" x14ac:dyDescent="0.25">
      <c r="A127" s="49" t="s">
        <v>4007</v>
      </c>
      <c r="B127" s="17"/>
      <c r="C127" s="17"/>
      <c r="D127" s="17"/>
      <c r="E127" s="17"/>
      <c r="F127" s="17">
        <v>511.02</v>
      </c>
      <c r="G127" s="17"/>
      <c r="H127" s="17"/>
      <c r="I127" s="17"/>
      <c r="J127" s="17"/>
      <c r="K127" s="17"/>
      <c r="L127" s="17"/>
      <c r="M127" s="20">
        <f>SUM(Tabla24[[#This Row],[01. Alcaldía]:[11. Salud pública y seguridad ciudadana]])</f>
        <v>511.02</v>
      </c>
    </row>
    <row r="128" spans="1:13" x14ac:dyDescent="0.25">
      <c r="A128" s="49" t="s">
        <v>3371</v>
      </c>
      <c r="B128" s="17">
        <v>32923.81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20">
        <f>SUM(Tabla24[[#This Row],[01. Alcaldía]:[11. Salud pública y seguridad ciudadana]])</f>
        <v>32923.81</v>
      </c>
    </row>
    <row r="129" spans="1:13" x14ac:dyDescent="0.25">
      <c r="A129" s="49" t="s">
        <v>2958</v>
      </c>
      <c r="B129" s="17"/>
      <c r="C129" s="17"/>
      <c r="D129" s="17"/>
      <c r="E129" s="17"/>
      <c r="F129" s="17"/>
      <c r="G129" s="17">
        <v>3900</v>
      </c>
      <c r="H129" s="17"/>
      <c r="I129" s="17"/>
      <c r="J129" s="17"/>
      <c r="K129" s="17"/>
      <c r="L129" s="17"/>
      <c r="M129" s="20">
        <f>SUM(Tabla24[[#This Row],[01. Alcaldía]:[11. Salud pública y seguridad ciudadana]])</f>
        <v>3900</v>
      </c>
    </row>
    <row r="130" spans="1:13" x14ac:dyDescent="0.25">
      <c r="A130" s="49" t="s">
        <v>1930</v>
      </c>
      <c r="B130" s="17">
        <v>1361.22</v>
      </c>
      <c r="C130" s="17"/>
      <c r="D130" s="17"/>
      <c r="E130" s="17"/>
      <c r="F130" s="17"/>
      <c r="G130" s="17">
        <v>3900</v>
      </c>
      <c r="H130" s="17"/>
      <c r="I130" s="17"/>
      <c r="J130" s="17"/>
      <c r="K130" s="17"/>
      <c r="L130" s="17"/>
      <c r="M130" s="20">
        <f>SUM(Tabla24[[#This Row],[01. Alcaldía]:[11. Salud pública y seguridad ciudadana]])</f>
        <v>5261.22</v>
      </c>
    </row>
    <row r="131" spans="1:13" x14ac:dyDescent="0.25">
      <c r="A131" s="49" t="s">
        <v>4155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>
        <v>0</v>
      </c>
      <c r="M131" s="20">
        <f>SUM(Tabla24[[#This Row],[01. Alcaldía]:[11. Salud pública y seguridad ciudadana]])</f>
        <v>0</v>
      </c>
    </row>
    <row r="132" spans="1:13" x14ac:dyDescent="0.25">
      <c r="A132" s="49" t="s">
        <v>3071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>
        <v>2300.21</v>
      </c>
      <c r="L132" s="17">
        <v>5989.5</v>
      </c>
      <c r="M132" s="20">
        <f>SUM(Tabla24[[#This Row],[01. Alcaldía]:[11. Salud pública y seguridad ciudadana]])</f>
        <v>8289.7099999999991</v>
      </c>
    </row>
    <row r="133" spans="1:13" x14ac:dyDescent="0.25">
      <c r="A133" s="49" t="s">
        <v>3712</v>
      </c>
      <c r="B133" s="17">
        <v>2145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20">
        <f>SUM(Tabla24[[#This Row],[01. Alcaldía]:[11. Salud pública y seguridad ciudadana]])</f>
        <v>2145</v>
      </c>
    </row>
    <row r="134" spans="1:13" x14ac:dyDescent="0.25">
      <c r="A134" s="49" t="s">
        <v>2961</v>
      </c>
      <c r="B134" s="17"/>
      <c r="C134" s="17"/>
      <c r="D134" s="17"/>
      <c r="E134" s="17"/>
      <c r="F134" s="17"/>
      <c r="G134" s="17">
        <v>3900</v>
      </c>
      <c r="H134" s="17"/>
      <c r="I134" s="17"/>
      <c r="J134" s="17"/>
      <c r="K134" s="17"/>
      <c r="L134" s="17"/>
      <c r="M134" s="20">
        <f>SUM(Tabla24[[#This Row],[01. Alcaldía]:[11. Salud pública y seguridad ciudadana]])</f>
        <v>3900</v>
      </c>
    </row>
    <row r="135" spans="1:13" x14ac:dyDescent="0.25">
      <c r="A135" s="49" t="s">
        <v>4807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>
        <v>1621.4</v>
      </c>
      <c r="L135" s="17"/>
      <c r="M135" s="20">
        <f>SUM(Tabla24[[#This Row],[01. Alcaldía]:[11. Salud pública y seguridad ciudadana]])</f>
        <v>1621.4</v>
      </c>
    </row>
    <row r="136" spans="1:13" x14ac:dyDescent="0.25">
      <c r="A136" s="49" t="s">
        <v>353</v>
      </c>
      <c r="B136" s="17"/>
      <c r="C136" s="17"/>
      <c r="D136" s="17">
        <v>440.88</v>
      </c>
      <c r="E136" s="17"/>
      <c r="F136" s="17"/>
      <c r="G136" s="17">
        <v>10260</v>
      </c>
      <c r="H136" s="17">
        <v>171.46</v>
      </c>
      <c r="I136" s="17"/>
      <c r="J136" s="17"/>
      <c r="K136" s="17"/>
      <c r="L136" s="17">
        <v>375.51</v>
      </c>
      <c r="M136" s="20">
        <f>SUM(Tabla24[[#This Row],[01. Alcaldía]:[11. Salud pública y seguridad ciudadana]])</f>
        <v>11247.849999999999</v>
      </c>
    </row>
    <row r="137" spans="1:13" x14ac:dyDescent="0.25">
      <c r="A137" s="49" t="s">
        <v>338</v>
      </c>
      <c r="B137" s="17"/>
      <c r="C137" s="17"/>
      <c r="D137" s="17"/>
      <c r="E137" s="17">
        <v>6242.5199999999995</v>
      </c>
      <c r="F137" s="17"/>
      <c r="G137" s="17"/>
      <c r="H137" s="17"/>
      <c r="I137" s="17"/>
      <c r="J137" s="17"/>
      <c r="K137" s="17"/>
      <c r="L137" s="17"/>
      <c r="M137" s="20">
        <f>SUM(Tabla24[[#This Row],[01. Alcaldía]:[11. Salud pública y seguridad ciudadana]])</f>
        <v>6242.5199999999995</v>
      </c>
    </row>
    <row r="138" spans="1:13" x14ac:dyDescent="0.25">
      <c r="A138" s="49" t="s">
        <v>4192</v>
      </c>
      <c r="B138" s="17"/>
      <c r="C138" s="17"/>
      <c r="D138" s="17"/>
      <c r="E138" s="17"/>
      <c r="F138" s="17"/>
      <c r="G138" s="17">
        <v>202.23</v>
      </c>
      <c r="H138" s="17"/>
      <c r="I138" s="17"/>
      <c r="J138" s="17"/>
      <c r="K138" s="17"/>
      <c r="L138" s="17"/>
      <c r="M138" s="20">
        <f>SUM(Tabla24[[#This Row],[01. Alcaldía]:[11. Salud pública y seguridad ciudadana]])</f>
        <v>202.23</v>
      </c>
    </row>
    <row r="139" spans="1:13" x14ac:dyDescent="0.25">
      <c r="A139" s="49" t="s">
        <v>4448</v>
      </c>
      <c r="B139" s="17"/>
      <c r="C139" s="17"/>
      <c r="D139" s="17"/>
      <c r="E139" s="17"/>
      <c r="F139" s="17"/>
      <c r="G139" s="17"/>
      <c r="H139" s="17">
        <v>6150</v>
      </c>
      <c r="I139" s="17"/>
      <c r="J139" s="17"/>
      <c r="K139" s="17"/>
      <c r="L139" s="17"/>
      <c r="M139" s="20">
        <f>SUM(Tabla24[[#This Row],[01. Alcaldía]:[11. Salud pública y seguridad ciudadana]])</f>
        <v>6150</v>
      </c>
    </row>
    <row r="140" spans="1:13" x14ac:dyDescent="0.25">
      <c r="A140" s="49" t="s">
        <v>2963</v>
      </c>
      <c r="B140" s="17"/>
      <c r="C140" s="17"/>
      <c r="D140" s="17"/>
      <c r="E140" s="17"/>
      <c r="F140" s="17"/>
      <c r="G140" s="17">
        <v>3900</v>
      </c>
      <c r="H140" s="17"/>
      <c r="I140" s="17"/>
      <c r="J140" s="17"/>
      <c r="K140" s="17"/>
      <c r="L140" s="17"/>
      <c r="M140" s="20">
        <f>SUM(Tabla24[[#This Row],[01. Alcaldía]:[11. Salud pública y seguridad ciudadana]])</f>
        <v>3900</v>
      </c>
    </row>
    <row r="141" spans="1:13" x14ac:dyDescent="0.25">
      <c r="A141" s="49" t="s">
        <v>1969</v>
      </c>
      <c r="B141" s="17"/>
      <c r="C141" s="17"/>
      <c r="D141" s="17"/>
      <c r="E141" s="17"/>
      <c r="F141" s="17"/>
      <c r="G141" s="17">
        <v>120</v>
      </c>
      <c r="H141" s="17"/>
      <c r="I141" s="17"/>
      <c r="J141" s="17"/>
      <c r="K141" s="17"/>
      <c r="L141" s="17"/>
      <c r="M141" s="20">
        <f>SUM(Tabla24[[#This Row],[01. Alcaldía]:[11. Salud pública y seguridad ciudadana]])</f>
        <v>120</v>
      </c>
    </row>
    <row r="142" spans="1:13" x14ac:dyDescent="0.25">
      <c r="A142" s="49" t="s">
        <v>4035</v>
      </c>
      <c r="B142" s="17">
        <v>423.5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20">
        <f>SUM(Tabla24[[#This Row],[01. Alcaldía]:[11. Salud pública y seguridad ciudadana]])</f>
        <v>423.5</v>
      </c>
    </row>
    <row r="143" spans="1:13" x14ac:dyDescent="0.25">
      <c r="A143" s="49" t="s">
        <v>410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>
        <v>102.61</v>
      </c>
      <c r="M143" s="20">
        <f>SUM(Tabla24[[#This Row],[01. Alcaldía]:[11. Salud pública y seguridad ciudadana]])</f>
        <v>102.61</v>
      </c>
    </row>
    <row r="144" spans="1:13" x14ac:dyDescent="0.25">
      <c r="A144" s="49" t="s">
        <v>2001</v>
      </c>
      <c r="B144" s="17">
        <v>112.31</v>
      </c>
      <c r="C144" s="17"/>
      <c r="D144" s="17"/>
      <c r="E144" s="17">
        <v>54.87</v>
      </c>
      <c r="F144" s="17"/>
      <c r="G144" s="17"/>
      <c r="H144" s="17"/>
      <c r="I144" s="17"/>
      <c r="J144" s="17"/>
      <c r="K144" s="17"/>
      <c r="L144" s="17"/>
      <c r="M144" s="20">
        <f>SUM(Tabla24[[#This Row],[01. Alcaldía]:[11. Salud pública y seguridad ciudadana]])</f>
        <v>167.18</v>
      </c>
    </row>
    <row r="145" spans="1:13" x14ac:dyDescent="0.25">
      <c r="A145" s="49" t="s">
        <v>450</v>
      </c>
      <c r="B145" s="17"/>
      <c r="C145" s="17"/>
      <c r="D145" s="17"/>
      <c r="E145" s="17"/>
      <c r="F145" s="17"/>
      <c r="G145" s="17">
        <v>104</v>
      </c>
      <c r="H145" s="17"/>
      <c r="I145" s="17"/>
      <c r="J145" s="17"/>
      <c r="K145" s="17"/>
      <c r="L145" s="17"/>
      <c r="M145" s="20">
        <f>SUM(Tabla24[[#This Row],[01. Alcaldía]:[11. Salud pública y seguridad ciudadana]])</f>
        <v>104</v>
      </c>
    </row>
    <row r="146" spans="1:13" x14ac:dyDescent="0.25">
      <c r="A146" s="49" t="s">
        <v>60</v>
      </c>
      <c r="B146" s="17">
        <v>130</v>
      </c>
      <c r="C146" s="17"/>
      <c r="D146" s="17"/>
      <c r="E146" s="17"/>
      <c r="F146" s="17"/>
      <c r="G146" s="17">
        <v>881.15</v>
      </c>
      <c r="H146" s="17"/>
      <c r="I146" s="17"/>
      <c r="J146" s="17"/>
      <c r="K146" s="17">
        <v>1987</v>
      </c>
      <c r="L146" s="17">
        <v>46</v>
      </c>
      <c r="M146" s="20">
        <f>SUM(Tabla24[[#This Row],[01. Alcaldía]:[11. Salud pública y seguridad ciudadana]])</f>
        <v>3044.15</v>
      </c>
    </row>
    <row r="147" spans="1:13" x14ac:dyDescent="0.25">
      <c r="A147" s="49" t="s">
        <v>3403</v>
      </c>
      <c r="B147" s="17"/>
      <c r="C147" s="17"/>
      <c r="D147" s="17"/>
      <c r="E147" s="17">
        <v>17000</v>
      </c>
      <c r="F147" s="17"/>
      <c r="G147" s="17"/>
      <c r="H147" s="17"/>
      <c r="I147" s="17"/>
      <c r="J147" s="17"/>
      <c r="K147" s="17"/>
      <c r="L147" s="17"/>
      <c r="M147" s="20">
        <f>SUM(Tabla24[[#This Row],[01. Alcaldía]:[11. Salud pública y seguridad ciudadana]])</f>
        <v>17000</v>
      </c>
    </row>
    <row r="148" spans="1:13" x14ac:dyDescent="0.25">
      <c r="A148" s="49" t="s">
        <v>43</v>
      </c>
      <c r="B148" s="17"/>
      <c r="C148" s="17">
        <v>50</v>
      </c>
      <c r="D148" s="17"/>
      <c r="E148" s="17">
        <v>14000</v>
      </c>
      <c r="F148" s="17"/>
      <c r="G148" s="17"/>
      <c r="H148" s="17">
        <v>2000</v>
      </c>
      <c r="I148" s="17"/>
      <c r="J148" s="17"/>
      <c r="K148" s="17"/>
      <c r="L148" s="17">
        <v>4719</v>
      </c>
      <c r="M148" s="20">
        <f>SUM(Tabla24[[#This Row],[01. Alcaldía]:[11. Salud pública y seguridad ciudadana]])</f>
        <v>20769</v>
      </c>
    </row>
    <row r="149" spans="1:13" x14ac:dyDescent="0.25">
      <c r="A149" s="49" t="s">
        <v>51</v>
      </c>
      <c r="B149" s="17">
        <v>9676.52</v>
      </c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20">
        <f>SUM(Tabla24[[#This Row],[01. Alcaldía]:[11. Salud pública y seguridad ciudadana]])</f>
        <v>9676.52</v>
      </c>
    </row>
    <row r="150" spans="1:13" x14ac:dyDescent="0.25">
      <c r="A150" s="49" t="s">
        <v>1478</v>
      </c>
      <c r="B150" s="17"/>
      <c r="C150" s="17"/>
      <c r="D150" s="17">
        <v>3786.12</v>
      </c>
      <c r="E150" s="17"/>
      <c r="F150" s="17"/>
      <c r="G150" s="17"/>
      <c r="H150" s="17"/>
      <c r="I150" s="17"/>
      <c r="J150" s="17"/>
      <c r="K150" s="17"/>
      <c r="L150" s="17"/>
      <c r="M150" s="20">
        <f>SUM(Tabla24[[#This Row],[01. Alcaldía]:[11. Salud pública y seguridad ciudadana]])</f>
        <v>3786.12</v>
      </c>
    </row>
    <row r="151" spans="1:13" x14ac:dyDescent="0.25">
      <c r="A151" s="49" t="s">
        <v>2044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>
        <v>2000</v>
      </c>
      <c r="M151" s="20">
        <f>SUM(Tabla24[[#This Row],[01. Alcaldía]:[11. Salud pública y seguridad ciudadana]])</f>
        <v>2000</v>
      </c>
    </row>
    <row r="152" spans="1:13" x14ac:dyDescent="0.25">
      <c r="A152" s="49" t="s">
        <v>312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>
        <v>275</v>
      </c>
      <c r="M152" s="20">
        <f>SUM(Tabla24[[#This Row],[01. Alcaldía]:[11. Salud pública y seguridad ciudadana]])</f>
        <v>275</v>
      </c>
    </row>
    <row r="153" spans="1:13" x14ac:dyDescent="0.25">
      <c r="A153" s="49" t="s">
        <v>2050</v>
      </c>
      <c r="B153" s="17"/>
      <c r="C153" s="17"/>
      <c r="D153" s="17"/>
      <c r="E153" s="17"/>
      <c r="F153" s="17"/>
      <c r="G153" s="17">
        <v>254.52</v>
      </c>
      <c r="H153" s="17"/>
      <c r="I153" s="17"/>
      <c r="J153" s="17"/>
      <c r="K153" s="17"/>
      <c r="L153" s="17"/>
      <c r="M153" s="20">
        <f>SUM(Tabla24[[#This Row],[01. Alcaldía]:[11. Salud pública y seguridad ciudadana]])</f>
        <v>254.52</v>
      </c>
    </row>
    <row r="154" spans="1:13" x14ac:dyDescent="0.25">
      <c r="A154" s="49" t="s">
        <v>2058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>
        <v>199.65</v>
      </c>
      <c r="M154" s="20">
        <f>SUM(Tabla24[[#This Row],[01. Alcaldía]:[11. Salud pública y seguridad ciudadana]])</f>
        <v>199.65</v>
      </c>
    </row>
    <row r="155" spans="1:13" x14ac:dyDescent="0.25">
      <c r="A155" s="49" t="s">
        <v>400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>
        <v>12115.43</v>
      </c>
      <c r="M155" s="20">
        <f>SUM(Tabla24[[#This Row],[01. Alcaldía]:[11. Salud pública y seguridad ciudadana]])</f>
        <v>12115.43</v>
      </c>
    </row>
    <row r="156" spans="1:13" x14ac:dyDescent="0.25">
      <c r="A156" s="49" t="s">
        <v>3075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>
        <v>3542.8999999999996</v>
      </c>
      <c r="L156" s="17"/>
      <c r="M156" s="20">
        <f>SUM(Tabla24[[#This Row],[01. Alcaldía]:[11. Salud pública y seguridad ciudadana]])</f>
        <v>3542.8999999999996</v>
      </c>
    </row>
    <row r="157" spans="1:13" x14ac:dyDescent="0.25">
      <c r="A157" s="49" t="s">
        <v>341</v>
      </c>
      <c r="B157" s="17">
        <v>949</v>
      </c>
      <c r="C157" s="17"/>
      <c r="D157" s="17"/>
      <c r="E157" s="17">
        <v>29</v>
      </c>
      <c r="F157" s="17"/>
      <c r="G157" s="17"/>
      <c r="H157" s="17"/>
      <c r="I157" s="17"/>
      <c r="J157" s="17"/>
      <c r="K157" s="17"/>
      <c r="L157" s="17"/>
      <c r="M157" s="20">
        <f>SUM(Tabla24[[#This Row],[01. Alcaldía]:[11. Salud pública y seguridad ciudadana]])</f>
        <v>978</v>
      </c>
    </row>
    <row r="158" spans="1:13" x14ac:dyDescent="0.25">
      <c r="A158" s="49" t="s">
        <v>2071</v>
      </c>
      <c r="B158" s="17"/>
      <c r="C158" s="17"/>
      <c r="D158" s="17">
        <v>209.38</v>
      </c>
      <c r="E158" s="17"/>
      <c r="F158" s="17"/>
      <c r="G158" s="17"/>
      <c r="H158" s="17"/>
      <c r="I158" s="17"/>
      <c r="J158" s="17"/>
      <c r="K158" s="17"/>
      <c r="L158" s="17"/>
      <c r="M158" s="20">
        <f>SUM(Tabla24[[#This Row],[01. Alcaldía]:[11. Salud pública y seguridad ciudadana]])</f>
        <v>209.38</v>
      </c>
    </row>
    <row r="159" spans="1:13" x14ac:dyDescent="0.25">
      <c r="A159" s="49" t="s">
        <v>2077</v>
      </c>
      <c r="B159" s="17"/>
      <c r="C159" s="17"/>
      <c r="D159" s="17"/>
      <c r="E159" s="17"/>
      <c r="F159" s="17"/>
      <c r="G159" s="17"/>
      <c r="H159" s="17">
        <v>136.88</v>
      </c>
      <c r="I159" s="17"/>
      <c r="J159" s="17"/>
      <c r="K159" s="17"/>
      <c r="L159" s="17"/>
      <c r="M159" s="20">
        <f>SUM(Tabla24[[#This Row],[01. Alcaldía]:[11. Salud pública y seguridad ciudadana]])</f>
        <v>136.88</v>
      </c>
    </row>
    <row r="160" spans="1:13" x14ac:dyDescent="0.25">
      <c r="A160" s="49" t="s">
        <v>2086</v>
      </c>
      <c r="B160" s="17"/>
      <c r="C160" s="17"/>
      <c r="D160" s="17"/>
      <c r="E160" s="17"/>
      <c r="F160" s="17"/>
      <c r="G160" s="17">
        <v>300</v>
      </c>
      <c r="H160" s="17"/>
      <c r="I160" s="17"/>
      <c r="J160" s="17"/>
      <c r="K160" s="17"/>
      <c r="L160" s="17"/>
      <c r="M160" s="20">
        <f>SUM(Tabla24[[#This Row],[01. Alcaldía]:[11. Salud pública y seguridad ciudadana]])</f>
        <v>300</v>
      </c>
    </row>
    <row r="161" spans="1:13" x14ac:dyDescent="0.25">
      <c r="A161" s="49" t="s">
        <v>305</v>
      </c>
      <c r="B161" s="17"/>
      <c r="C161" s="17"/>
      <c r="D161" s="17"/>
      <c r="E161" s="17"/>
      <c r="F161" s="17"/>
      <c r="G161" s="17"/>
      <c r="H161" s="17"/>
      <c r="I161" s="17">
        <v>4840</v>
      </c>
      <c r="J161" s="17"/>
      <c r="K161" s="17"/>
      <c r="L161" s="17"/>
      <c r="M161" s="20">
        <f>SUM(Tabla24[[#This Row],[01. Alcaldía]:[11. Salud pública y seguridad ciudadana]])</f>
        <v>4840</v>
      </c>
    </row>
    <row r="162" spans="1:13" x14ac:dyDescent="0.25">
      <c r="A162" s="49" t="s">
        <v>3094</v>
      </c>
      <c r="B162" s="17"/>
      <c r="C162" s="17"/>
      <c r="D162" s="17"/>
      <c r="E162" s="17"/>
      <c r="F162" s="17"/>
      <c r="G162" s="17">
        <v>1400.05</v>
      </c>
      <c r="H162" s="17"/>
      <c r="I162" s="17"/>
      <c r="J162" s="17"/>
      <c r="K162" s="17"/>
      <c r="L162" s="17"/>
      <c r="M162" s="20">
        <f>SUM(Tabla24[[#This Row],[01. Alcaldía]:[11. Salud pública y seguridad ciudadana]])</f>
        <v>1400.05</v>
      </c>
    </row>
    <row r="163" spans="1:13" x14ac:dyDescent="0.25">
      <c r="A163" s="49" t="s">
        <v>2124</v>
      </c>
      <c r="B163" s="17">
        <v>1542</v>
      </c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20">
        <f>SUM(Tabla24[[#This Row],[01. Alcaldía]:[11. Salud pública y seguridad ciudadana]])</f>
        <v>1542</v>
      </c>
    </row>
    <row r="164" spans="1:13" x14ac:dyDescent="0.25">
      <c r="A164" s="49" t="s">
        <v>4367</v>
      </c>
      <c r="B164" s="17"/>
      <c r="C164" s="17"/>
      <c r="D164" s="17"/>
      <c r="E164" s="17"/>
      <c r="F164" s="17"/>
      <c r="G164" s="17"/>
      <c r="H164" s="17"/>
      <c r="I164" s="17"/>
      <c r="J164" s="17"/>
      <c r="K164" s="17">
        <v>28.71</v>
      </c>
      <c r="L164" s="17"/>
      <c r="M164" s="20">
        <f>SUM(Tabla24[[#This Row],[01. Alcaldía]:[11. Salud pública y seguridad ciudadana]])</f>
        <v>28.71</v>
      </c>
    </row>
    <row r="165" spans="1:13" x14ac:dyDescent="0.25">
      <c r="A165" s="49" t="s">
        <v>3131</v>
      </c>
      <c r="B165" s="17"/>
      <c r="C165" s="17"/>
      <c r="D165" s="17"/>
      <c r="E165" s="17">
        <v>1067.8</v>
      </c>
      <c r="F165" s="17"/>
      <c r="G165" s="17"/>
      <c r="H165" s="17"/>
      <c r="I165" s="17"/>
      <c r="J165" s="17"/>
      <c r="K165" s="17"/>
      <c r="L165" s="17"/>
      <c r="M165" s="20">
        <f>SUM(Tabla24[[#This Row],[01. Alcaldía]:[11. Salud pública y seguridad ciudadana]])</f>
        <v>1067.8</v>
      </c>
    </row>
    <row r="166" spans="1:13" x14ac:dyDescent="0.25">
      <c r="A166" s="49" t="s">
        <v>3993</v>
      </c>
      <c r="B166" s="17"/>
      <c r="C166" s="17">
        <v>550</v>
      </c>
      <c r="D166" s="17"/>
      <c r="E166" s="17"/>
      <c r="F166" s="17"/>
      <c r="G166" s="17"/>
      <c r="H166" s="17"/>
      <c r="I166" s="17"/>
      <c r="J166" s="17"/>
      <c r="K166" s="17"/>
      <c r="L166" s="17"/>
      <c r="M166" s="20">
        <f>SUM(Tabla24[[#This Row],[01. Alcaldía]:[11. Salud pública y seguridad ciudadana]])</f>
        <v>550</v>
      </c>
    </row>
    <row r="167" spans="1:13" x14ac:dyDescent="0.25">
      <c r="A167" s="49" t="s">
        <v>25</v>
      </c>
      <c r="B167" s="17"/>
      <c r="C167" s="17"/>
      <c r="D167" s="17"/>
      <c r="E167" s="17"/>
      <c r="F167" s="17"/>
      <c r="G167" s="17">
        <v>2000</v>
      </c>
      <c r="H167" s="17"/>
      <c r="I167" s="17"/>
      <c r="J167" s="17"/>
      <c r="K167" s="17"/>
      <c r="L167" s="17"/>
      <c r="M167" s="20">
        <f>SUM(Tabla24[[#This Row],[01. Alcaldía]:[11. Salud pública y seguridad ciudadana]])</f>
        <v>2000</v>
      </c>
    </row>
    <row r="168" spans="1:13" x14ac:dyDescent="0.25">
      <c r="A168" s="49" t="s">
        <v>36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>
        <v>6655</v>
      </c>
      <c r="M168" s="20">
        <f>SUM(Tabla24[[#This Row],[01. Alcaldía]:[11. Salud pública y seguridad ciudadana]])</f>
        <v>6655</v>
      </c>
    </row>
    <row r="169" spans="1:13" x14ac:dyDescent="0.25">
      <c r="A169" s="49" t="s">
        <v>357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>
        <v>544.36</v>
      </c>
      <c r="M169" s="20">
        <f>SUM(Tabla24[[#This Row],[01. Alcaldía]:[11. Salud pública y seguridad ciudadana]])</f>
        <v>544.36</v>
      </c>
    </row>
    <row r="170" spans="1:13" x14ac:dyDescent="0.25">
      <c r="A170" s="49" t="s">
        <v>2156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>
        <v>1500</v>
      </c>
      <c r="M170" s="20">
        <f>SUM(Tabla24[[#This Row],[01. Alcaldía]:[11. Salud pública y seguridad ciudadana]])</f>
        <v>1500</v>
      </c>
    </row>
    <row r="171" spans="1:13" x14ac:dyDescent="0.25">
      <c r="A171" s="49" t="s">
        <v>4169</v>
      </c>
      <c r="B171" s="17">
        <v>251.68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20">
        <f>SUM(Tabla24[[#This Row],[01. Alcaldía]:[11. Salud pública y seguridad ciudadana]])</f>
        <v>251.68</v>
      </c>
    </row>
    <row r="172" spans="1:13" x14ac:dyDescent="0.25">
      <c r="A172" s="49" t="s">
        <v>3197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>
        <v>808.38</v>
      </c>
      <c r="M172" s="20">
        <f>SUM(Tabla24[[#This Row],[01. Alcaldía]:[11. Salud pública y seguridad ciudadana]])</f>
        <v>808.38</v>
      </c>
    </row>
    <row r="173" spans="1:13" x14ac:dyDescent="0.25">
      <c r="A173" s="49" t="s">
        <v>4689</v>
      </c>
      <c r="B173" s="17">
        <v>95</v>
      </c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20">
        <f>SUM(Tabla24[[#This Row],[01. Alcaldía]:[11. Salud pública y seguridad ciudadana]])</f>
        <v>95</v>
      </c>
    </row>
    <row r="174" spans="1:13" x14ac:dyDescent="0.25">
      <c r="A174" s="49" t="s">
        <v>3568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>
        <v>1638.58</v>
      </c>
      <c r="L174" s="17"/>
      <c r="M174" s="20">
        <f>SUM(Tabla24[[#This Row],[01. Alcaldía]:[11. Salud pública y seguridad ciudadana]])</f>
        <v>1638.58</v>
      </c>
    </row>
    <row r="175" spans="1:13" x14ac:dyDescent="0.25">
      <c r="A175" s="49" t="s">
        <v>4851</v>
      </c>
      <c r="B175" s="17"/>
      <c r="C175" s="17"/>
      <c r="D175" s="17"/>
      <c r="E175" s="17"/>
      <c r="F175" s="17"/>
      <c r="G175" s="17"/>
      <c r="H175" s="17">
        <v>885.84</v>
      </c>
      <c r="I175" s="17"/>
      <c r="J175" s="17"/>
      <c r="K175" s="17"/>
      <c r="L175" s="17"/>
      <c r="M175" s="20">
        <f>SUM(Tabla24[[#This Row],[01. Alcaldía]:[11. Salud pública y seguridad ciudadana]])</f>
        <v>885.84</v>
      </c>
    </row>
    <row r="176" spans="1:13" x14ac:dyDescent="0.25">
      <c r="A176" s="49" t="s">
        <v>296</v>
      </c>
      <c r="B176" s="17">
        <v>3970.1100000000006</v>
      </c>
      <c r="C176" s="17"/>
      <c r="D176" s="17"/>
      <c r="E176" s="17">
        <v>2000</v>
      </c>
      <c r="F176" s="17"/>
      <c r="G176" s="17"/>
      <c r="H176" s="17"/>
      <c r="I176" s="17"/>
      <c r="J176" s="17"/>
      <c r="K176" s="17">
        <v>254.1</v>
      </c>
      <c r="L176" s="17"/>
      <c r="M176" s="20">
        <f>SUM(Tabla24[[#This Row],[01. Alcaldía]:[11. Salud pública y seguridad ciudadana]])</f>
        <v>6224.2100000000009</v>
      </c>
    </row>
    <row r="177" spans="1:13" x14ac:dyDescent="0.25">
      <c r="A177" s="49" t="s">
        <v>3411</v>
      </c>
      <c r="B177" s="17"/>
      <c r="C177" s="17"/>
      <c r="D177" s="17"/>
      <c r="E177" s="17"/>
      <c r="F177" s="17"/>
      <c r="G177" s="17"/>
      <c r="H177" s="17">
        <v>14831.91</v>
      </c>
      <c r="I177" s="17"/>
      <c r="J177" s="17"/>
      <c r="K177" s="17"/>
      <c r="L177" s="17"/>
      <c r="M177" s="20">
        <f>SUM(Tabla24[[#This Row],[01. Alcaldía]:[11. Salud pública y seguridad ciudadana]])</f>
        <v>14831.91</v>
      </c>
    </row>
    <row r="178" spans="1:13" x14ac:dyDescent="0.25">
      <c r="A178" s="49" t="s">
        <v>3284</v>
      </c>
      <c r="B178" s="17"/>
      <c r="C178" s="17"/>
      <c r="D178" s="17"/>
      <c r="E178" s="17"/>
      <c r="F178" s="17"/>
      <c r="G178" s="17"/>
      <c r="H178" s="17"/>
      <c r="I178" s="17">
        <v>126.84</v>
      </c>
      <c r="J178" s="17"/>
      <c r="K178" s="17"/>
      <c r="L178" s="17"/>
      <c r="M178" s="20">
        <f>SUM(Tabla24[[#This Row],[01. Alcaldía]:[11. Salud pública y seguridad ciudadana]])</f>
        <v>126.84</v>
      </c>
    </row>
    <row r="179" spans="1:13" x14ac:dyDescent="0.25">
      <c r="A179" s="49" t="s">
        <v>2926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>
        <v>15561.91</v>
      </c>
      <c r="L179" s="17"/>
      <c r="M179" s="20">
        <f>SUM(Tabla24[[#This Row],[01. Alcaldía]:[11. Salud pública y seguridad ciudadana]])</f>
        <v>15561.91</v>
      </c>
    </row>
    <row r="180" spans="1:13" x14ac:dyDescent="0.25">
      <c r="A180" s="49" t="s">
        <v>2169</v>
      </c>
      <c r="B180" s="17"/>
      <c r="C180" s="17"/>
      <c r="D180" s="17">
        <v>260.97000000000003</v>
      </c>
      <c r="E180" s="17"/>
      <c r="F180" s="17"/>
      <c r="G180" s="17"/>
      <c r="H180" s="17">
        <v>5324</v>
      </c>
      <c r="I180" s="17"/>
      <c r="J180" s="17"/>
      <c r="K180" s="17"/>
      <c r="L180" s="17"/>
      <c r="M180" s="20">
        <f>SUM(Tabla24[[#This Row],[01. Alcaldía]:[11. Salud pública y seguridad ciudadana]])</f>
        <v>5584.97</v>
      </c>
    </row>
    <row r="181" spans="1:13" x14ac:dyDescent="0.25">
      <c r="A181" s="49" t="s">
        <v>2175</v>
      </c>
      <c r="B181" s="17"/>
      <c r="C181" s="17"/>
      <c r="D181" s="17"/>
      <c r="E181" s="17"/>
      <c r="F181" s="17"/>
      <c r="G181" s="17">
        <v>97.9</v>
      </c>
      <c r="H181" s="17"/>
      <c r="I181" s="17"/>
      <c r="J181" s="17"/>
      <c r="K181" s="17"/>
      <c r="L181" s="17"/>
      <c r="M181" s="20">
        <f>SUM(Tabla24[[#This Row],[01. Alcaldía]:[11. Salud pública y seguridad ciudadana]])</f>
        <v>97.9</v>
      </c>
    </row>
    <row r="182" spans="1:13" x14ac:dyDescent="0.25">
      <c r="A182" s="49" t="s">
        <v>2177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>
        <v>187</v>
      </c>
      <c r="L182" s="17"/>
      <c r="M182" s="20">
        <f>SUM(Tabla24[[#This Row],[01. Alcaldía]:[11. Salud pública y seguridad ciudadana]])</f>
        <v>187</v>
      </c>
    </row>
    <row r="183" spans="1:13" x14ac:dyDescent="0.25">
      <c r="A183" s="49" t="s">
        <v>2185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>
        <v>700</v>
      </c>
      <c r="L183" s="17"/>
      <c r="M183" s="20">
        <f>SUM(Tabla24[[#This Row],[01. Alcaldía]:[11. Salud pública y seguridad ciudadana]])</f>
        <v>700</v>
      </c>
    </row>
    <row r="184" spans="1:13" x14ac:dyDescent="0.25">
      <c r="A184" s="49" t="s">
        <v>294</v>
      </c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>
        <v>5045.7</v>
      </c>
      <c r="M184" s="20">
        <f>SUM(Tabla24[[#This Row],[01. Alcaldía]:[11. Salud pública y seguridad ciudadana]])</f>
        <v>5045.7</v>
      </c>
    </row>
    <row r="185" spans="1:13" x14ac:dyDescent="0.25">
      <c r="A185" s="49" t="s">
        <v>3533</v>
      </c>
      <c r="B185" s="17"/>
      <c r="C185" s="17"/>
      <c r="D185" s="17"/>
      <c r="E185" s="17"/>
      <c r="F185" s="17">
        <v>5167.91</v>
      </c>
      <c r="G185" s="17"/>
      <c r="H185" s="17"/>
      <c r="I185" s="17"/>
      <c r="J185" s="17"/>
      <c r="K185" s="17"/>
      <c r="L185" s="17"/>
      <c r="M185" s="20">
        <f>SUM(Tabla24[[#This Row],[01. Alcaldía]:[11. Salud pública y seguridad ciudadana]])</f>
        <v>5167.91</v>
      </c>
    </row>
    <row r="186" spans="1:13" x14ac:dyDescent="0.25">
      <c r="A186" s="49" t="s">
        <v>4230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>
        <v>122.21</v>
      </c>
      <c r="L186" s="17"/>
      <c r="M186" s="20">
        <f>SUM(Tabla24[[#This Row],[01. Alcaldía]:[11. Salud pública y seguridad ciudadana]])</f>
        <v>122.21</v>
      </c>
    </row>
    <row r="187" spans="1:13" x14ac:dyDescent="0.25">
      <c r="A187" s="49" t="s">
        <v>2201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>
        <v>5567.55</v>
      </c>
      <c r="M187" s="20">
        <f>SUM(Tabla24[[#This Row],[01. Alcaldía]:[11. Salud pública y seguridad ciudadana]])</f>
        <v>5567.55</v>
      </c>
    </row>
    <row r="188" spans="1:13" x14ac:dyDescent="0.25">
      <c r="A188" s="49" t="s">
        <v>364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>
        <v>500</v>
      </c>
      <c r="L188" s="17"/>
      <c r="M188" s="20">
        <f>SUM(Tabla24[[#This Row],[01. Alcaldía]:[11. Salud pública y seguridad ciudadana]])</f>
        <v>500</v>
      </c>
    </row>
    <row r="189" spans="1:13" x14ac:dyDescent="0.25">
      <c r="A189" s="49" t="s">
        <v>295</v>
      </c>
      <c r="B189" s="17"/>
      <c r="C189" s="17"/>
      <c r="D189" s="17"/>
      <c r="E189" s="17"/>
      <c r="F189" s="17"/>
      <c r="G189" s="17">
        <v>6459.25</v>
      </c>
      <c r="H189" s="17"/>
      <c r="I189" s="17"/>
      <c r="J189" s="17"/>
      <c r="K189" s="17"/>
      <c r="L189" s="17"/>
      <c r="M189" s="20">
        <f>SUM(Tabla24[[#This Row],[01. Alcaldía]:[11. Salud pública y seguridad ciudadana]])</f>
        <v>6459.25</v>
      </c>
    </row>
    <row r="190" spans="1:13" x14ac:dyDescent="0.25">
      <c r="A190" s="49" t="s">
        <v>251</v>
      </c>
      <c r="B190" s="17"/>
      <c r="C190" s="17"/>
      <c r="D190" s="17"/>
      <c r="E190" s="17"/>
      <c r="F190" s="17"/>
      <c r="G190" s="17"/>
      <c r="H190" s="17"/>
      <c r="I190" s="17">
        <v>3850</v>
      </c>
      <c r="J190" s="17"/>
      <c r="K190" s="17"/>
      <c r="L190" s="17"/>
      <c r="M190" s="20">
        <f>SUM(Tabla24[[#This Row],[01. Alcaldía]:[11. Salud pública y seguridad ciudadana]])</f>
        <v>3850</v>
      </c>
    </row>
    <row r="191" spans="1:13" x14ac:dyDescent="0.25">
      <c r="A191" s="49" t="s">
        <v>3624</v>
      </c>
      <c r="B191" s="17"/>
      <c r="C191" s="17"/>
      <c r="D191" s="17"/>
      <c r="E191" s="17"/>
      <c r="F191" s="17">
        <v>2649.9</v>
      </c>
      <c r="G191" s="17"/>
      <c r="H191" s="17"/>
      <c r="I191" s="17"/>
      <c r="J191" s="17"/>
      <c r="K191" s="17"/>
      <c r="L191" s="17"/>
      <c r="M191" s="20">
        <f>SUM(Tabla24[[#This Row],[01. Alcaldía]:[11. Salud pública y seguridad ciudadana]])</f>
        <v>2649.9</v>
      </c>
    </row>
    <row r="192" spans="1:13" x14ac:dyDescent="0.25">
      <c r="A192" s="49" t="s">
        <v>3295</v>
      </c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>
        <v>87.12</v>
      </c>
      <c r="M192" s="20">
        <f>SUM(Tabla24[[#This Row],[01. Alcaldía]:[11. Salud pública y seguridad ciudadana]])</f>
        <v>87.12</v>
      </c>
    </row>
    <row r="193" spans="1:13" x14ac:dyDescent="0.25">
      <c r="A193" s="49" t="s">
        <v>3546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>
        <v>4840</v>
      </c>
      <c r="M193" s="20">
        <f>SUM(Tabla24[[#This Row],[01. Alcaldía]:[11. Salud pública y seguridad ciudadana]])</f>
        <v>4840</v>
      </c>
    </row>
    <row r="194" spans="1:13" x14ac:dyDescent="0.25">
      <c r="A194" s="49" t="s">
        <v>288</v>
      </c>
      <c r="B194" s="17">
        <v>332.8</v>
      </c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20">
        <f>SUM(Tabla24[[#This Row],[01. Alcaldía]:[11. Salud pública y seguridad ciudadana]])</f>
        <v>332.8</v>
      </c>
    </row>
    <row r="195" spans="1:13" x14ac:dyDescent="0.25">
      <c r="A195" s="49" t="s">
        <v>4813</v>
      </c>
      <c r="B195" s="17">
        <v>1543.1</v>
      </c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20">
        <f>SUM(Tabla24[[#This Row],[01. Alcaldía]:[11. Salud pública y seguridad ciudadana]])</f>
        <v>1543.1</v>
      </c>
    </row>
    <row r="196" spans="1:13" x14ac:dyDescent="0.25">
      <c r="A196" s="49" t="s">
        <v>2280</v>
      </c>
      <c r="B196" s="17">
        <v>7696</v>
      </c>
      <c r="C196" s="17"/>
      <c r="D196" s="17"/>
      <c r="E196" s="17"/>
      <c r="F196" s="17"/>
      <c r="G196" s="17"/>
      <c r="H196" s="17"/>
      <c r="I196" s="17"/>
      <c r="J196" s="17"/>
      <c r="K196" s="17">
        <v>5940.48</v>
      </c>
      <c r="L196" s="17"/>
      <c r="M196" s="20">
        <f>SUM(Tabla24[[#This Row],[01. Alcaldía]:[11. Salud pública y seguridad ciudadana]])</f>
        <v>13636.48</v>
      </c>
    </row>
    <row r="197" spans="1:13" x14ac:dyDescent="0.25">
      <c r="A197" s="49" t="s">
        <v>26</v>
      </c>
      <c r="B197" s="17">
        <v>1144</v>
      </c>
      <c r="C197" s="17"/>
      <c r="D197" s="17"/>
      <c r="E197" s="17"/>
      <c r="F197" s="17"/>
      <c r="G197" s="17">
        <v>600</v>
      </c>
      <c r="H197" s="17"/>
      <c r="I197" s="17"/>
      <c r="J197" s="17"/>
      <c r="K197" s="17"/>
      <c r="L197" s="17"/>
      <c r="M197" s="20">
        <f>SUM(Tabla24[[#This Row],[01. Alcaldía]:[11. Salud pública y seguridad ciudadana]])</f>
        <v>1744</v>
      </c>
    </row>
    <row r="198" spans="1:13" x14ac:dyDescent="0.25">
      <c r="A198" s="49" t="s">
        <v>2287</v>
      </c>
      <c r="B198" s="17"/>
      <c r="C198" s="17"/>
      <c r="D198" s="17"/>
      <c r="E198" s="17"/>
      <c r="F198" s="17"/>
      <c r="G198" s="17"/>
      <c r="H198" s="17">
        <v>1149.5</v>
      </c>
      <c r="I198" s="17"/>
      <c r="J198" s="17"/>
      <c r="K198" s="17"/>
      <c r="L198" s="17"/>
      <c r="M198" s="20">
        <f>SUM(Tabla24[[#This Row],[01. Alcaldía]:[11. Salud pública y seguridad ciudadana]])</f>
        <v>1149.5</v>
      </c>
    </row>
    <row r="199" spans="1:13" x14ac:dyDescent="0.25">
      <c r="A199" s="49" t="s">
        <v>342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>
        <v>1914.83</v>
      </c>
      <c r="L199" s="17">
        <v>345.5</v>
      </c>
      <c r="M199" s="20">
        <f>SUM(Tabla24[[#This Row],[01. Alcaldía]:[11. Salud pública y seguridad ciudadana]])</f>
        <v>2260.33</v>
      </c>
    </row>
    <row r="200" spans="1:13" x14ac:dyDescent="0.25">
      <c r="A200" s="49" t="s">
        <v>30</v>
      </c>
      <c r="B200" s="17">
        <v>7117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>
        <v>775.01</v>
      </c>
      <c r="M200" s="20">
        <f>SUM(Tabla24[[#This Row],[01. Alcaldía]:[11. Salud pública y seguridad ciudadana]])</f>
        <v>7892.01</v>
      </c>
    </row>
    <row r="201" spans="1:13" x14ac:dyDescent="0.25">
      <c r="A201" s="49" t="s">
        <v>420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>
        <v>658.24</v>
      </c>
      <c r="M201" s="20">
        <f>SUM(Tabla24[[#This Row],[01. Alcaldía]:[11. Salud pública y seguridad ciudadana]])</f>
        <v>658.24</v>
      </c>
    </row>
    <row r="202" spans="1:13" x14ac:dyDescent="0.25">
      <c r="A202" s="49" t="s">
        <v>2304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>
        <v>123.42</v>
      </c>
      <c r="M202" s="20">
        <f>SUM(Tabla24[[#This Row],[01. Alcaldía]:[11. Salud pública y seguridad ciudadana]])</f>
        <v>123.42</v>
      </c>
    </row>
    <row r="203" spans="1:13" x14ac:dyDescent="0.25">
      <c r="A203" s="49" t="s">
        <v>49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>
        <v>1742.99</v>
      </c>
      <c r="M203" s="20">
        <f>SUM(Tabla24[[#This Row],[01. Alcaldía]:[11. Salud pública y seguridad ciudadana]])</f>
        <v>1742.99</v>
      </c>
    </row>
    <row r="204" spans="1:13" x14ac:dyDescent="0.25">
      <c r="A204" s="49" t="s">
        <v>4171</v>
      </c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>
        <v>250</v>
      </c>
      <c r="M204" s="20">
        <f>SUM(Tabla24[[#This Row],[01. Alcaldía]:[11. Salud pública y seguridad ciudadana]])</f>
        <v>250</v>
      </c>
    </row>
    <row r="205" spans="1:13" x14ac:dyDescent="0.25">
      <c r="A205" s="49" t="s">
        <v>2330</v>
      </c>
      <c r="B205" s="17"/>
      <c r="C205" s="17">
        <v>1113.3</v>
      </c>
      <c r="D205" s="17"/>
      <c r="E205" s="17"/>
      <c r="F205" s="17"/>
      <c r="G205" s="17"/>
      <c r="H205" s="17"/>
      <c r="I205" s="17"/>
      <c r="J205" s="17"/>
      <c r="K205" s="17"/>
      <c r="L205" s="17"/>
      <c r="M205" s="20">
        <f>SUM(Tabla24[[#This Row],[01. Alcaldía]:[11. Salud pública y seguridad ciudadana]])</f>
        <v>1113.3</v>
      </c>
    </row>
    <row r="206" spans="1:13" x14ac:dyDescent="0.25">
      <c r="A206" s="49" t="s">
        <v>4046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>
        <v>387.75</v>
      </c>
      <c r="M206" s="20">
        <f>SUM(Tabla24[[#This Row],[01. Alcaldía]:[11. Salud pública y seguridad ciudadana]])</f>
        <v>387.75</v>
      </c>
    </row>
    <row r="207" spans="1:13" x14ac:dyDescent="0.25">
      <c r="A207" s="49" t="s">
        <v>256</v>
      </c>
      <c r="B207" s="17">
        <v>105</v>
      </c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20">
        <f>SUM(Tabla24[[#This Row],[01. Alcaldía]:[11. Salud pública y seguridad ciudadana]])</f>
        <v>105</v>
      </c>
    </row>
    <row r="208" spans="1:13" x14ac:dyDescent="0.25">
      <c r="A208" s="49" t="s">
        <v>3987</v>
      </c>
      <c r="B208" s="17"/>
      <c r="C208" s="17">
        <v>562.11</v>
      </c>
      <c r="D208" s="17"/>
      <c r="E208" s="17"/>
      <c r="F208" s="17"/>
      <c r="G208" s="17"/>
      <c r="H208" s="17"/>
      <c r="I208" s="17"/>
      <c r="J208" s="17"/>
      <c r="K208" s="17"/>
      <c r="L208" s="17"/>
      <c r="M208" s="20">
        <f>SUM(Tabla24[[#This Row],[01. Alcaldía]:[11. Salud pública y seguridad ciudadana]])</f>
        <v>562.11</v>
      </c>
    </row>
    <row r="209" spans="1:13" x14ac:dyDescent="0.25">
      <c r="A209" s="49" t="s">
        <v>2377</v>
      </c>
      <c r="B209" s="17"/>
      <c r="C209" s="17">
        <v>6787.6</v>
      </c>
      <c r="D209" s="17"/>
      <c r="E209" s="17"/>
      <c r="F209" s="17"/>
      <c r="G209" s="17"/>
      <c r="H209" s="17"/>
      <c r="I209" s="17"/>
      <c r="J209" s="17"/>
      <c r="K209" s="17"/>
      <c r="L209" s="17"/>
      <c r="M209" s="20">
        <f>SUM(Tabla24[[#This Row],[01. Alcaldía]:[11. Salud pública y seguridad ciudadana]])</f>
        <v>6787.6</v>
      </c>
    </row>
    <row r="210" spans="1:13" x14ac:dyDescent="0.25">
      <c r="A210" s="49" t="s">
        <v>12</v>
      </c>
      <c r="B210" s="17"/>
      <c r="C210" s="17"/>
      <c r="D210" s="17"/>
      <c r="E210" s="17"/>
      <c r="F210" s="17"/>
      <c r="G210" s="17"/>
      <c r="H210" s="17"/>
      <c r="I210" s="17">
        <v>1210</v>
      </c>
      <c r="J210" s="17"/>
      <c r="K210" s="17"/>
      <c r="L210" s="17"/>
      <c r="M210" s="20">
        <f>SUM(Tabla24[[#This Row],[01. Alcaldía]:[11. Salud pública y seguridad ciudadana]])</f>
        <v>1210</v>
      </c>
    </row>
    <row r="211" spans="1:13" x14ac:dyDescent="0.25">
      <c r="A211" s="49" t="s">
        <v>3266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>
        <v>11167.09</v>
      </c>
      <c r="L211" s="17">
        <v>648.9</v>
      </c>
      <c r="M211" s="20">
        <f>SUM(Tabla24[[#This Row],[01. Alcaldía]:[11. Salud pública y seguridad ciudadana]])</f>
        <v>11815.99</v>
      </c>
    </row>
    <row r="212" spans="1:13" x14ac:dyDescent="0.25">
      <c r="A212" s="49" t="s">
        <v>346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>
        <v>6219.4</v>
      </c>
      <c r="M212" s="20">
        <f>SUM(Tabla24[[#This Row],[01. Alcaldía]:[11. Salud pública y seguridad ciudadana]])</f>
        <v>6219.4</v>
      </c>
    </row>
    <row r="213" spans="1:13" x14ac:dyDescent="0.25">
      <c r="A213" s="49" t="s">
        <v>248</v>
      </c>
      <c r="B213" s="17">
        <v>5050</v>
      </c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20">
        <f>SUM(Tabla24[[#This Row],[01. Alcaldía]:[11. Salud pública y seguridad ciudadana]])</f>
        <v>5050</v>
      </c>
    </row>
    <row r="214" spans="1:13" x14ac:dyDescent="0.25">
      <c r="A214" s="49" t="s">
        <v>4316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>
        <v>47.19</v>
      </c>
      <c r="M214" s="20">
        <f>SUM(Tabla24[[#This Row],[01. Alcaldía]:[11. Salud pública y seguridad ciudadana]])</f>
        <v>47.19</v>
      </c>
    </row>
    <row r="215" spans="1:13" x14ac:dyDescent="0.25">
      <c r="A215" s="49" t="s">
        <v>2850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>
        <v>9618.369999999999</v>
      </c>
      <c r="M215" s="20">
        <f>SUM(Tabla24[[#This Row],[01. Alcaldía]:[11. Salud pública y seguridad ciudadana]])</f>
        <v>9618.369999999999</v>
      </c>
    </row>
    <row r="216" spans="1:13" x14ac:dyDescent="0.25">
      <c r="A216" s="49" t="s">
        <v>404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>
        <v>7078.5</v>
      </c>
      <c r="M216" s="20">
        <f>SUM(Tabla24[[#This Row],[01. Alcaldía]:[11. Salud pública y seguridad ciudadana]])</f>
        <v>7078.5</v>
      </c>
    </row>
    <row r="217" spans="1:13" x14ac:dyDescent="0.25">
      <c r="A217" s="49" t="s">
        <v>3938</v>
      </c>
      <c r="B217" s="17"/>
      <c r="C217" s="17"/>
      <c r="D217" s="17"/>
      <c r="E217" s="17"/>
      <c r="F217" s="17">
        <v>617.1</v>
      </c>
      <c r="G217" s="17"/>
      <c r="H217" s="17"/>
      <c r="I217" s="17"/>
      <c r="J217" s="17"/>
      <c r="K217" s="17"/>
      <c r="L217" s="17"/>
      <c r="M217" s="20">
        <f>SUM(Tabla24[[#This Row],[01. Alcaldía]:[11. Salud pública y seguridad ciudadana]])</f>
        <v>617.1</v>
      </c>
    </row>
    <row r="218" spans="1:13" x14ac:dyDescent="0.25">
      <c r="A218" s="49" t="s">
        <v>347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>
        <v>2964.5</v>
      </c>
      <c r="M218" s="20">
        <f>SUM(Tabla24[[#This Row],[01. Alcaldía]:[11. Salud pública y seguridad ciudadana]])</f>
        <v>2964.5</v>
      </c>
    </row>
    <row r="219" spans="1:13" x14ac:dyDescent="0.25">
      <c r="A219" s="49" t="s">
        <v>2483</v>
      </c>
      <c r="B219" s="17"/>
      <c r="C219" s="17"/>
      <c r="D219" s="17"/>
      <c r="E219" s="17"/>
      <c r="F219" s="17"/>
      <c r="G219" s="17"/>
      <c r="H219" s="17"/>
      <c r="I219" s="17">
        <v>10285</v>
      </c>
      <c r="J219" s="17"/>
      <c r="K219" s="17"/>
      <c r="L219" s="17"/>
      <c r="M219" s="20">
        <f>SUM(Tabla24[[#This Row],[01. Alcaldía]:[11. Salud pública y seguridad ciudadana]])</f>
        <v>10285</v>
      </c>
    </row>
    <row r="220" spans="1:13" x14ac:dyDescent="0.25">
      <c r="A220" s="49" t="s">
        <v>4462</v>
      </c>
      <c r="B220" s="17"/>
      <c r="C220" s="17"/>
      <c r="D220" s="17"/>
      <c r="E220" s="17"/>
      <c r="F220" s="17"/>
      <c r="G220" s="17">
        <v>5119.75</v>
      </c>
      <c r="H220" s="17"/>
      <c r="I220" s="17"/>
      <c r="J220" s="17"/>
      <c r="K220" s="17"/>
      <c r="L220" s="17"/>
      <c r="M220" s="20">
        <f>SUM(Tabla24[[#This Row],[01. Alcaldía]:[11. Salud pública y seguridad ciudadana]])</f>
        <v>5119.75</v>
      </c>
    </row>
    <row r="221" spans="1:13" x14ac:dyDescent="0.25">
      <c r="A221" s="49" t="s">
        <v>309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>
        <v>3440.15</v>
      </c>
      <c r="L221" s="17"/>
      <c r="M221" s="20">
        <f>SUM(Tabla24[[#This Row],[01. Alcaldía]:[11. Salud pública y seguridad ciudadana]])</f>
        <v>3440.15</v>
      </c>
    </row>
    <row r="222" spans="1:13" x14ac:dyDescent="0.25">
      <c r="A222" s="49" t="s">
        <v>4019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>
        <v>487.63</v>
      </c>
      <c r="M222" s="20">
        <f>SUM(Tabla24[[#This Row],[01. Alcaldía]:[11. Salud pública y seguridad ciudadana]])</f>
        <v>487.63</v>
      </c>
    </row>
    <row r="223" spans="1:13" x14ac:dyDescent="0.25">
      <c r="A223" s="49" t="s">
        <v>2535</v>
      </c>
      <c r="B223" s="17">
        <v>676.36</v>
      </c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20">
        <f>SUM(Tabla24[[#This Row],[01. Alcaldía]:[11. Salud pública y seguridad ciudadana]])</f>
        <v>676.36</v>
      </c>
    </row>
    <row r="224" spans="1:13" x14ac:dyDescent="0.25">
      <c r="A224" s="49" t="s">
        <v>55</v>
      </c>
      <c r="B224" s="17">
        <v>7100.3</v>
      </c>
      <c r="C224" s="17"/>
      <c r="D224" s="17"/>
      <c r="E224" s="17"/>
      <c r="F224" s="17"/>
      <c r="G224" s="17"/>
      <c r="H224" s="17"/>
      <c r="I224" s="17"/>
      <c r="J224" s="17"/>
      <c r="K224" s="17">
        <v>700</v>
      </c>
      <c r="L224" s="17">
        <v>3660.9300000000003</v>
      </c>
      <c r="M224" s="20">
        <f>SUM(Tabla24[[#This Row],[01. Alcaldía]:[11. Salud pública y seguridad ciudadana]])</f>
        <v>11461.23</v>
      </c>
    </row>
    <row r="225" spans="1:13" x14ac:dyDescent="0.25">
      <c r="A225" s="49" t="s">
        <v>3555</v>
      </c>
      <c r="B225" s="17"/>
      <c r="C225" s="17"/>
      <c r="D225" s="17"/>
      <c r="E225" s="17">
        <v>4732.5600000000004</v>
      </c>
      <c r="F225" s="17"/>
      <c r="G225" s="17"/>
      <c r="H225" s="17"/>
      <c r="I225" s="17"/>
      <c r="J225" s="17"/>
      <c r="K225" s="17"/>
      <c r="L225" s="17"/>
      <c r="M225" s="20">
        <f>SUM(Tabla24[[#This Row],[01. Alcaldía]:[11. Salud pública y seguridad ciudadana]])</f>
        <v>4732.5600000000004</v>
      </c>
    </row>
    <row r="226" spans="1:13" x14ac:dyDescent="0.25">
      <c r="A226" s="49" t="s">
        <v>884</v>
      </c>
      <c r="B226" s="17"/>
      <c r="C226" s="17"/>
      <c r="D226" s="17"/>
      <c r="E226" s="17"/>
      <c r="F226" s="17"/>
      <c r="G226" s="17"/>
      <c r="H226" s="17">
        <v>3046.49</v>
      </c>
      <c r="I226" s="17"/>
      <c r="J226" s="17"/>
      <c r="K226" s="17"/>
      <c r="L226" s="17"/>
      <c r="M226" s="20">
        <f>SUM(Tabla24[[#This Row],[01. Alcaldía]:[11. Salud pública y seguridad ciudadana]])</f>
        <v>3046.49</v>
      </c>
    </row>
    <row r="227" spans="1:13" x14ac:dyDescent="0.25">
      <c r="A227" s="49" t="s">
        <v>2553</v>
      </c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>
        <v>1349.27</v>
      </c>
      <c r="M227" s="20">
        <f>SUM(Tabla24[[#This Row],[01. Alcaldía]:[11. Salud pública y seguridad ciudadana]])</f>
        <v>1349.27</v>
      </c>
    </row>
    <row r="228" spans="1:13" x14ac:dyDescent="0.25">
      <c r="A228" s="49" t="s">
        <v>2555</v>
      </c>
      <c r="B228" s="17"/>
      <c r="C228" s="17"/>
      <c r="D228" s="17"/>
      <c r="E228" s="17"/>
      <c r="F228" s="17"/>
      <c r="G228" s="17"/>
      <c r="H228" s="17">
        <v>5000</v>
      </c>
      <c r="I228" s="17"/>
      <c r="J228" s="17"/>
      <c r="K228" s="17"/>
      <c r="L228" s="17"/>
      <c r="M228" s="20">
        <f>SUM(Tabla24[[#This Row],[01. Alcaldía]:[11. Salud pública y seguridad ciudadana]])</f>
        <v>5000</v>
      </c>
    </row>
    <row r="229" spans="1:13" x14ac:dyDescent="0.25">
      <c r="A229" s="49" t="s">
        <v>4267</v>
      </c>
      <c r="B229" s="17"/>
      <c r="C229" s="17"/>
      <c r="D229" s="17"/>
      <c r="E229" s="17"/>
      <c r="F229" s="17"/>
      <c r="G229" s="17">
        <v>105</v>
      </c>
      <c r="H229" s="17"/>
      <c r="I229" s="17"/>
      <c r="J229" s="17"/>
      <c r="K229" s="17"/>
      <c r="L229" s="17"/>
      <c r="M229" s="20">
        <f>SUM(Tabla24[[#This Row],[01. Alcaldía]:[11. Salud pública y seguridad ciudadana]])</f>
        <v>105</v>
      </c>
    </row>
    <row r="230" spans="1:13" x14ac:dyDescent="0.25">
      <c r="A230" s="49" t="s">
        <v>46</v>
      </c>
      <c r="B230" s="17"/>
      <c r="C230" s="17"/>
      <c r="D230" s="17"/>
      <c r="E230" s="17"/>
      <c r="F230" s="17"/>
      <c r="G230" s="17">
        <v>912.32</v>
      </c>
      <c r="H230" s="17"/>
      <c r="I230" s="17"/>
      <c r="J230" s="17"/>
      <c r="K230" s="17"/>
      <c r="L230" s="17"/>
      <c r="M230" s="20">
        <f>SUM(Tabla24[[#This Row],[01. Alcaldía]:[11. Salud pública y seguridad ciudadana]])</f>
        <v>912.32</v>
      </c>
    </row>
    <row r="231" spans="1:13" x14ac:dyDescent="0.25">
      <c r="A231" s="22" t="s">
        <v>254</v>
      </c>
      <c r="B231" s="20">
        <f>SUBTOTAL(109,Tabla24[01. Alcaldía])</f>
        <v>146112.78999999998</v>
      </c>
      <c r="C231" s="20">
        <f>SUBTOTAL(109,Tabla24[02. Urbanismo y vivienda])</f>
        <v>36826.200000000004</v>
      </c>
      <c r="D231" s="20">
        <f>SUBTOTAL(109,Tabla24[03. Participación ciudadana y deportes])</f>
        <v>18632.010000000002</v>
      </c>
      <c r="E231" s="20">
        <f>SUBTOTAL(109,Tabla24[04. Hacienda, personal y modernización administrativa])</f>
        <v>72390.61</v>
      </c>
      <c r="F231" s="20">
        <f>SUBTOTAL(109,Tabla24[05. Comercio, mercados y consumo])</f>
        <v>18991.219999999998</v>
      </c>
      <c r="G231" s="20">
        <f>SUBTOTAL(109,Tabla24[06. Educación y cultura])</f>
        <v>169230.81999999998</v>
      </c>
      <c r="H231" s="20">
        <f>SUBTOTAL(109,Tabla24[07. Medio ambiente])</f>
        <v>46102.7</v>
      </c>
      <c r="I231" s="20">
        <f>SUBTOTAL(109,Tabla24[08. Tráfico y movilidad])</f>
        <v>45260.74</v>
      </c>
      <c r="J231" s="20">
        <f>SUBTOTAL(109,Tabla24[09. Turismo, eventos y marca ciudad])</f>
        <v>0</v>
      </c>
      <c r="K231" s="20">
        <f>SUBTOTAL(109,Tabla24[10. Personas mayores, familia y servicios sociales])</f>
        <v>114103.6</v>
      </c>
      <c r="L231" s="20">
        <f>SUBTOTAL(109,Tabla24[11. Salud pública y seguridad ciudadana])</f>
        <v>149472.03999999998</v>
      </c>
      <c r="M231" s="20">
        <f>SUBTOTAL(109,Tabla24[Total general])</f>
        <v>817122.73</v>
      </c>
    </row>
  </sheetData>
  <pageMargins left="0.31496062992125984" right="0.31496062992125984" top="0.78596491228070176" bottom="0.55118110236220474" header="0.31496062992125984" footer="0.31496062992125984"/>
  <pageSetup paperSize="9" scale="64" fitToHeight="0" orientation="landscape" r:id="rId1"/>
  <headerFooter>
    <oddHeader>&amp;C&amp;"Arial Narrow,Negrita"&amp;14&amp;UCONTRATACION MENOR DE SUMINISTROS POR PROVEEDORES Y AREAS AYUNTAMIENTO DE VALLADOLID -  PRIMER SEMESTRE EJERCICIO 2026
&amp;G</oddHeader>
    <oddFooter>&amp;R&amp;P / &amp;N</oddFoot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7"/>
  <sheetViews>
    <sheetView showGridLines="0" view="pageLayout" zoomScaleNormal="100" workbookViewId="0"/>
  </sheetViews>
  <sheetFormatPr baseColWidth="10" defaultColWidth="36.5703125" defaultRowHeight="12.75" x14ac:dyDescent="0.25"/>
  <cols>
    <col min="1" max="1" width="41.140625" style="12" customWidth="1"/>
    <col min="2" max="2" width="12.85546875" style="12" bestFit="1" customWidth="1"/>
    <col min="3" max="4" width="13.28515625" style="12" bestFit="1" customWidth="1"/>
    <col min="5" max="5" width="13.42578125" style="12" bestFit="1" customWidth="1"/>
    <col min="6" max="6" width="13" style="12" bestFit="1" customWidth="1"/>
    <col min="7" max="8" width="12.5703125" style="12" bestFit="1" customWidth="1"/>
    <col min="9" max="9" width="12.85546875" style="12" bestFit="1" customWidth="1"/>
    <col min="10" max="11" width="13.5703125" style="12" bestFit="1" customWidth="1"/>
    <col min="12" max="12" width="12.140625" style="12" bestFit="1" customWidth="1"/>
    <col min="13" max="13" width="10.42578125" style="12" bestFit="1" customWidth="1"/>
    <col min="14" max="16384" width="36.5703125" style="12"/>
  </cols>
  <sheetData>
    <row r="1" spans="1:13" s="14" customFormat="1" ht="51" x14ac:dyDescent="0.25">
      <c r="A1" s="38" t="s">
        <v>4974</v>
      </c>
      <c r="B1" s="38" t="s">
        <v>67</v>
      </c>
      <c r="C1" s="38" t="s">
        <v>374</v>
      </c>
      <c r="D1" s="38" t="s">
        <v>279</v>
      </c>
      <c r="E1" s="38" t="s">
        <v>375</v>
      </c>
      <c r="F1" s="38" t="s">
        <v>376</v>
      </c>
      <c r="G1" s="38" t="s">
        <v>377</v>
      </c>
      <c r="H1" s="38" t="s">
        <v>378</v>
      </c>
      <c r="I1" s="38" t="s">
        <v>379</v>
      </c>
      <c r="J1" s="38" t="s">
        <v>380</v>
      </c>
      <c r="K1" s="38" t="s">
        <v>381</v>
      </c>
      <c r="L1" s="38" t="s">
        <v>260</v>
      </c>
      <c r="M1" s="38" t="s">
        <v>244</v>
      </c>
    </row>
    <row r="2" spans="1:13" ht="12.75" customHeight="1" x14ac:dyDescent="0.25">
      <c r="A2" s="18" t="s">
        <v>651</v>
      </c>
      <c r="B2" s="17"/>
      <c r="C2" s="17"/>
      <c r="D2" s="17"/>
      <c r="E2" s="17"/>
      <c r="F2" s="17"/>
      <c r="G2" s="17"/>
      <c r="H2" s="17"/>
      <c r="I2" s="17"/>
      <c r="J2" s="17"/>
      <c r="K2" s="17">
        <v>1279.58</v>
      </c>
      <c r="L2" s="17"/>
      <c r="M2" s="20">
        <f>SUM(Tabla245[[#This Row],[01. Alcaldía]:[11. Salud pública y seguridad ciudadana]])</f>
        <v>1279.58</v>
      </c>
    </row>
    <row r="3" spans="1:13" ht="12.75" customHeight="1" x14ac:dyDescent="0.25">
      <c r="A3" s="18" t="s">
        <v>998</v>
      </c>
      <c r="B3" s="17"/>
      <c r="C3" s="17"/>
      <c r="D3" s="17"/>
      <c r="E3" s="17"/>
      <c r="F3" s="17"/>
      <c r="G3" s="17"/>
      <c r="H3" s="17"/>
      <c r="I3" s="17"/>
      <c r="J3" s="17"/>
      <c r="K3" s="17">
        <v>254.28</v>
      </c>
      <c r="L3" s="17"/>
      <c r="M3" s="20">
        <f>SUM(Tabla245[[#This Row],[01. Alcaldía]:[11. Salud pública y seguridad ciudadana]])</f>
        <v>254.28</v>
      </c>
    </row>
    <row r="4" spans="1:13" ht="12.75" customHeight="1" x14ac:dyDescent="0.25">
      <c r="A4" s="18" t="s">
        <v>44</v>
      </c>
      <c r="B4" s="17"/>
      <c r="C4" s="17"/>
      <c r="D4" s="17"/>
      <c r="E4" s="17"/>
      <c r="F4" s="17"/>
      <c r="G4" s="17"/>
      <c r="H4" s="17">
        <v>3505.6400000000003</v>
      </c>
      <c r="I4" s="17"/>
      <c r="J4" s="17"/>
      <c r="K4" s="17">
        <v>12515.64</v>
      </c>
      <c r="L4" s="17"/>
      <c r="M4" s="20">
        <f>SUM(Tabla245[[#This Row],[01. Alcaldía]:[11. Salud pública y seguridad ciudadana]])</f>
        <v>16021.279999999999</v>
      </c>
    </row>
    <row r="5" spans="1:13" s="21" customFormat="1" ht="12.75" customHeight="1" x14ac:dyDescent="0.25">
      <c r="A5" s="18" t="s">
        <v>3947</v>
      </c>
      <c r="B5" s="17"/>
      <c r="C5" s="17"/>
      <c r="D5" s="17"/>
      <c r="E5" s="17"/>
      <c r="F5" s="17">
        <v>41073.519999999997</v>
      </c>
      <c r="G5" s="17"/>
      <c r="H5" s="17"/>
      <c r="I5" s="17"/>
      <c r="J5" s="17"/>
      <c r="K5" s="17"/>
      <c r="L5" s="17"/>
      <c r="M5" s="20">
        <f>SUM(Tabla245[[#This Row],[01. Alcaldía]:[11. Salud pública y seguridad ciudadana]])</f>
        <v>41073.519999999997</v>
      </c>
    </row>
    <row r="6" spans="1:13" x14ac:dyDescent="0.25">
      <c r="A6" s="18" t="s">
        <v>1069</v>
      </c>
      <c r="B6" s="17"/>
      <c r="C6" s="17"/>
      <c r="D6" s="17"/>
      <c r="E6" s="17"/>
      <c r="F6" s="17"/>
      <c r="G6" s="17"/>
      <c r="H6" s="17"/>
      <c r="I6" s="17"/>
      <c r="J6" s="17">
        <v>23311.22</v>
      </c>
      <c r="K6" s="17"/>
      <c r="L6" s="17"/>
      <c r="M6" s="20">
        <f>SUM(Tabla245[[#This Row],[01. Alcaldía]:[11. Salud pública y seguridad ciudadana]])</f>
        <v>23311.22</v>
      </c>
    </row>
    <row r="7" spans="1:13" x14ac:dyDescent="0.25">
      <c r="A7" s="18" t="s">
        <v>775</v>
      </c>
      <c r="B7" s="17"/>
      <c r="C7" s="17"/>
      <c r="D7" s="17"/>
      <c r="E7" s="17"/>
      <c r="F7" s="17"/>
      <c r="G7" s="17"/>
      <c r="H7" s="17"/>
      <c r="I7" s="17"/>
      <c r="J7" s="17">
        <v>13742.31</v>
      </c>
      <c r="K7" s="17"/>
      <c r="L7" s="17"/>
      <c r="M7" s="20">
        <f>SUM(Tabla245[[#This Row],[01. Alcaldía]:[11. Salud pública y seguridad ciudadana]])</f>
        <v>13742.31</v>
      </c>
    </row>
    <row r="8" spans="1:13" x14ac:dyDescent="0.25">
      <c r="A8" s="18" t="s">
        <v>3079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>
        <v>41079.5</v>
      </c>
      <c r="M8" s="20">
        <f>SUM(Tabla245[[#This Row],[01. Alcaldía]:[11. Salud pública y seguridad ciudadana]])</f>
        <v>41079.5</v>
      </c>
    </row>
    <row r="9" spans="1:13" x14ac:dyDescent="0.25">
      <c r="A9" s="18" t="s">
        <v>981</v>
      </c>
      <c r="B9" s="17"/>
      <c r="C9" s="17"/>
      <c r="D9" s="17"/>
      <c r="E9" s="17"/>
      <c r="F9" s="17"/>
      <c r="G9" s="17"/>
      <c r="H9" s="17"/>
      <c r="I9" s="17"/>
      <c r="J9" s="17"/>
      <c r="K9" s="17">
        <v>982.6</v>
      </c>
      <c r="L9" s="17"/>
      <c r="M9" s="20">
        <f>SUM(Tabla245[[#This Row],[01. Alcaldía]:[11. Salud pública y seguridad ciudadana]])</f>
        <v>982.6</v>
      </c>
    </row>
    <row r="10" spans="1:13" x14ac:dyDescent="0.25">
      <c r="A10" s="18" t="s">
        <v>1893</v>
      </c>
      <c r="B10" s="17"/>
      <c r="C10" s="17">
        <v>3320.24</v>
      </c>
      <c r="D10" s="17"/>
      <c r="E10" s="17"/>
      <c r="F10" s="17"/>
      <c r="G10" s="17"/>
      <c r="H10" s="17"/>
      <c r="I10" s="17"/>
      <c r="J10" s="17"/>
      <c r="K10" s="17"/>
      <c r="L10" s="17"/>
      <c r="M10" s="20">
        <f>SUM(Tabla245[[#This Row],[01. Alcaldía]:[11. Salud pública y seguridad ciudadana]])</f>
        <v>3320.24</v>
      </c>
    </row>
    <row r="11" spans="1:13" x14ac:dyDescent="0.25">
      <c r="A11" s="18" t="s">
        <v>4443</v>
      </c>
      <c r="B11" s="17"/>
      <c r="C11" s="17">
        <v>6439.02</v>
      </c>
      <c r="D11" s="17"/>
      <c r="E11" s="17"/>
      <c r="F11" s="17"/>
      <c r="G11" s="17"/>
      <c r="H11" s="17"/>
      <c r="I11" s="17"/>
      <c r="J11" s="17"/>
      <c r="K11" s="17"/>
      <c r="L11" s="17"/>
      <c r="M11" s="20">
        <f>SUM(Tabla245[[#This Row],[01. Alcaldía]:[11. Salud pública y seguridad ciudadana]])</f>
        <v>6439.02</v>
      </c>
    </row>
    <row r="12" spans="1:13" x14ac:dyDescent="0.25">
      <c r="A12" s="18" t="s">
        <v>3539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>
        <v>5020.29</v>
      </c>
      <c r="M12" s="20">
        <f>SUM(Tabla245[[#This Row],[01. Alcaldía]:[11. Salud pública y seguridad ciudadana]])</f>
        <v>5020.29</v>
      </c>
    </row>
    <row r="13" spans="1:13" x14ac:dyDescent="0.25">
      <c r="A13" s="18" t="s">
        <v>353</v>
      </c>
      <c r="B13" s="17"/>
      <c r="C13" s="17">
        <v>1100</v>
      </c>
      <c r="D13" s="17"/>
      <c r="E13" s="17"/>
      <c r="F13" s="17"/>
      <c r="G13" s="17"/>
      <c r="H13" s="17"/>
      <c r="I13" s="17"/>
      <c r="J13" s="17"/>
      <c r="K13" s="17"/>
      <c r="L13" s="17"/>
      <c r="M13" s="20">
        <f>SUM(Tabla245[[#This Row],[01. Alcaldía]:[11. Salud pública y seguridad ciudadana]])</f>
        <v>1100</v>
      </c>
    </row>
    <row r="14" spans="1:13" x14ac:dyDescent="0.25">
      <c r="A14" s="18" t="s">
        <v>2926</v>
      </c>
      <c r="B14" s="17"/>
      <c r="C14" s="17">
        <v>5457.1</v>
      </c>
      <c r="D14" s="17"/>
      <c r="E14" s="17"/>
      <c r="F14" s="17"/>
      <c r="G14" s="17"/>
      <c r="H14" s="17"/>
      <c r="I14" s="17"/>
      <c r="J14" s="17"/>
      <c r="K14" s="17"/>
      <c r="L14" s="17"/>
      <c r="M14" s="20">
        <f>SUM(Tabla245[[#This Row],[01. Alcaldía]:[11. Salud pública y seguridad ciudadana]])</f>
        <v>5457.1</v>
      </c>
    </row>
    <row r="15" spans="1:13" x14ac:dyDescent="0.25">
      <c r="A15" s="18" t="s">
        <v>3368</v>
      </c>
      <c r="B15" s="17"/>
      <c r="C15" s="17"/>
      <c r="D15" s="17"/>
      <c r="E15" s="17"/>
      <c r="F15" s="17"/>
      <c r="G15" s="17">
        <v>44348.15</v>
      </c>
      <c r="H15" s="17"/>
      <c r="I15" s="17"/>
      <c r="J15" s="17"/>
      <c r="K15" s="17">
        <v>27648.5</v>
      </c>
      <c r="L15" s="17"/>
      <c r="M15" s="20">
        <f>SUM(Tabla245[[#This Row],[01. Alcaldía]:[11. Salud pública y seguridad ciudadana]])</f>
        <v>71996.649999999994</v>
      </c>
    </row>
    <row r="16" spans="1:13" x14ac:dyDescent="0.25">
      <c r="A16" s="18" t="s">
        <v>3378</v>
      </c>
      <c r="B16" s="17"/>
      <c r="C16" s="17"/>
      <c r="D16" s="17"/>
      <c r="E16" s="17"/>
      <c r="F16" s="17"/>
      <c r="G16" s="17"/>
      <c r="H16" s="17"/>
      <c r="I16" s="17"/>
      <c r="J16" s="17">
        <v>23534.5</v>
      </c>
      <c r="K16" s="17"/>
      <c r="L16" s="17"/>
      <c r="M16" s="20">
        <f>SUM(Tabla245[[#This Row],[01. Alcaldía]:[11. Salud pública y seguridad ciudadana]])</f>
        <v>23534.5</v>
      </c>
    </row>
    <row r="17" spans="1:13" x14ac:dyDescent="0.25">
      <c r="A17" s="22" t="s">
        <v>250</v>
      </c>
      <c r="B17" s="20">
        <f>SUBTOTAL(109,Tabla245[01. Alcaldía])</f>
        <v>0</v>
      </c>
      <c r="C17" s="20">
        <f>SUBTOTAL(109,Tabla245[02. Urbanismo y vivienda])</f>
        <v>16316.36</v>
      </c>
      <c r="D17" s="20">
        <f>SUBTOTAL(109,Tabla245[03. Participación ciudadana y deportes])</f>
        <v>0</v>
      </c>
      <c r="E17" s="20">
        <f>SUBTOTAL(109,Tabla245[04. Hacienda, personal y modernización administrativa])</f>
        <v>0</v>
      </c>
      <c r="F17" s="20">
        <f>SUBTOTAL(109,Tabla245[05. Comercio, mercados y consumo])</f>
        <v>41073.519999999997</v>
      </c>
      <c r="G17" s="20">
        <f>SUBTOTAL(109,Tabla245[06. Educación y cultura])</f>
        <v>44348.15</v>
      </c>
      <c r="H17" s="20">
        <f>SUBTOTAL(109,Tabla245[07. Medio ambiente])</f>
        <v>3505.6400000000003</v>
      </c>
      <c r="I17" s="20">
        <f>SUBTOTAL(109,Tabla245[08. Tráfico y movilidad])</f>
        <v>0</v>
      </c>
      <c r="J17" s="20">
        <f>SUBTOTAL(109,Tabla245[09. Turismo, eventos y marca ciudad])</f>
        <v>60588.03</v>
      </c>
      <c r="K17" s="20">
        <f>SUBTOTAL(109,Tabla245[10. Personas mayores, familia y servicios sociales])</f>
        <v>42680.6</v>
      </c>
      <c r="L17" s="20">
        <f>SUBTOTAL(109,Tabla245[11. Salud pública y seguridad ciudadana])</f>
        <v>46099.79</v>
      </c>
      <c r="M17" s="20">
        <f>SUBTOTAL(109,Tabla245[Total general])</f>
        <v>254612.09</v>
      </c>
    </row>
  </sheetData>
  <printOptions horizontalCentered="1"/>
  <pageMargins left="0.31496062992125984" right="0.31496062992125984" top="0.86614173228346458" bottom="0.74803149606299213" header="0.31496062992125984" footer="0.31496062992125984"/>
  <pageSetup paperSize="9" scale="72" fitToHeight="0" orientation="landscape" r:id="rId1"/>
  <headerFooter>
    <oddHeader>&amp;C&amp;"Arial Narrow,Negrita"&amp;14&amp;UCONTRATACION MENOR DE OBRAS POR PROVEEDORES Y AREAS AYUNTAMIENTO DE VALLADOLID -  PRIMER SEMESTRE EJERCICIO 2026
&amp;G</oddHeader>
  </headerFooter>
  <legacyDrawingHF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0"/>
  <sheetViews>
    <sheetView showGridLines="0" view="pageLayout" zoomScaleNormal="100" workbookViewId="0"/>
  </sheetViews>
  <sheetFormatPr baseColWidth="10" defaultColWidth="36.5703125" defaultRowHeight="12.75" x14ac:dyDescent="0.25"/>
  <cols>
    <col min="1" max="1" width="40.140625" style="12" customWidth="1"/>
    <col min="2" max="2" width="12.85546875" style="12" bestFit="1" customWidth="1"/>
    <col min="3" max="4" width="13.28515625" style="12" bestFit="1" customWidth="1"/>
    <col min="5" max="5" width="13.42578125" style="12" bestFit="1" customWidth="1"/>
    <col min="6" max="6" width="13" style="12" bestFit="1" customWidth="1"/>
    <col min="7" max="8" width="12.5703125" style="12" bestFit="1" customWidth="1"/>
    <col min="9" max="9" width="12.85546875" style="12" bestFit="1" customWidth="1"/>
    <col min="10" max="11" width="13.5703125" style="12" bestFit="1" customWidth="1"/>
    <col min="12" max="12" width="12.140625" style="12" bestFit="1" customWidth="1"/>
    <col min="13" max="13" width="10.42578125" style="12" bestFit="1" customWidth="1"/>
    <col min="14" max="16384" width="36.5703125" style="12"/>
  </cols>
  <sheetData>
    <row r="1" spans="1:13" s="14" customFormat="1" ht="51" x14ac:dyDescent="0.25">
      <c r="A1" s="19" t="s">
        <v>4975</v>
      </c>
      <c r="B1" s="38" t="s">
        <v>67</v>
      </c>
      <c r="C1" s="38" t="s">
        <v>374</v>
      </c>
      <c r="D1" s="38" t="s">
        <v>279</v>
      </c>
      <c r="E1" s="38" t="s">
        <v>375</v>
      </c>
      <c r="F1" s="38" t="s">
        <v>376</v>
      </c>
      <c r="G1" s="38" t="s">
        <v>377</v>
      </c>
      <c r="H1" s="38" t="s">
        <v>378</v>
      </c>
      <c r="I1" s="38" t="s">
        <v>379</v>
      </c>
      <c r="J1" s="38" t="s">
        <v>380</v>
      </c>
      <c r="K1" s="38" t="s">
        <v>381</v>
      </c>
      <c r="L1" s="38" t="s">
        <v>260</v>
      </c>
      <c r="M1" s="19" t="s">
        <v>244</v>
      </c>
    </row>
    <row r="2" spans="1:13" ht="25.5" x14ac:dyDescent="0.25">
      <c r="A2" s="18" t="s">
        <v>330</v>
      </c>
      <c r="B2" s="17"/>
      <c r="C2" s="17"/>
      <c r="D2" s="17"/>
      <c r="E2" s="17"/>
      <c r="F2" s="17"/>
      <c r="G2" s="17"/>
      <c r="H2" s="17"/>
      <c r="I2" s="17"/>
      <c r="J2" s="17">
        <v>411.4</v>
      </c>
      <c r="K2" s="17"/>
      <c r="L2" s="17"/>
      <c r="M2" s="20">
        <f>SUM(Tabla2456[[#This Row],[01. Alcaldía]:[11. Salud pública y seguridad ciudadana]])</f>
        <v>411.4</v>
      </c>
    </row>
    <row r="3" spans="1:13" x14ac:dyDescent="0.25">
      <c r="A3" s="18" t="s">
        <v>707</v>
      </c>
      <c r="B3" s="17"/>
      <c r="C3" s="17"/>
      <c r="D3" s="17"/>
      <c r="E3" s="17"/>
      <c r="F3" s="17"/>
      <c r="G3" s="17"/>
      <c r="H3" s="17"/>
      <c r="I3" s="17"/>
      <c r="J3" s="17">
        <v>181.5</v>
      </c>
      <c r="K3" s="17"/>
      <c r="L3" s="17"/>
      <c r="M3" s="20">
        <f>SUM(Tabla2456[[#This Row],[01. Alcaldía]:[11. Salud pública y seguridad ciudadana]])</f>
        <v>181.5</v>
      </c>
    </row>
    <row r="4" spans="1:13" x14ac:dyDescent="0.25">
      <c r="A4" s="18" t="s">
        <v>3551</v>
      </c>
      <c r="B4" s="17"/>
      <c r="C4" s="17"/>
      <c r="D4" s="17"/>
      <c r="E4" s="17"/>
      <c r="F4" s="17"/>
      <c r="G4" s="17"/>
      <c r="H4" s="17"/>
      <c r="I4" s="17"/>
      <c r="J4" s="17"/>
      <c r="K4" s="17">
        <v>4800</v>
      </c>
      <c r="L4" s="17"/>
      <c r="M4" s="20">
        <f>SUM(Tabla2456[[#This Row],[01. Alcaldía]:[11. Salud pública y seguridad ciudadana]])</f>
        <v>4800</v>
      </c>
    </row>
    <row r="5" spans="1:13" x14ac:dyDescent="0.25">
      <c r="A5" s="18" t="s">
        <v>3421</v>
      </c>
      <c r="B5" s="17">
        <v>12100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20">
        <f>SUM(Tabla2456[[#This Row],[01. Alcaldía]:[11. Salud pública y seguridad ciudadana]])</f>
        <v>12100</v>
      </c>
    </row>
    <row r="6" spans="1:13" ht="25.5" x14ac:dyDescent="0.25">
      <c r="A6" s="18" t="s">
        <v>302</v>
      </c>
      <c r="B6" s="17">
        <v>14500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20">
        <f>SUM(Tabla2456[[#This Row],[01. Alcaldía]:[11. Salud pública y seguridad ciudadana]])</f>
        <v>14500</v>
      </c>
    </row>
    <row r="7" spans="1:13" x14ac:dyDescent="0.25">
      <c r="A7" s="18" t="s">
        <v>3603</v>
      </c>
      <c r="B7" s="17">
        <v>3000.8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20">
        <f>SUM(Tabla2456[[#This Row],[01. Alcaldía]:[11. Salud pública y seguridad ciudadana]])</f>
        <v>3000.8</v>
      </c>
    </row>
    <row r="8" spans="1:13" x14ac:dyDescent="0.25">
      <c r="A8" s="18" t="s">
        <v>4551</v>
      </c>
      <c r="B8" s="17">
        <v>3025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20">
        <f>SUM(Tabla2456[[#This Row],[01. Alcaldía]:[11. Salud pública y seguridad ciudadana]])</f>
        <v>3025</v>
      </c>
    </row>
    <row r="9" spans="1:13" x14ac:dyDescent="0.25">
      <c r="A9" s="18" t="s">
        <v>1273</v>
      </c>
      <c r="B9" s="17"/>
      <c r="C9" s="17">
        <v>620.73</v>
      </c>
      <c r="D9" s="17"/>
      <c r="E9" s="17"/>
      <c r="F9" s="17"/>
      <c r="G9" s="17"/>
      <c r="H9" s="17"/>
      <c r="I9" s="17"/>
      <c r="J9" s="17"/>
      <c r="K9" s="17"/>
      <c r="L9" s="17"/>
      <c r="M9" s="20">
        <f>SUM(Tabla2456[[#This Row],[01. Alcaldía]:[11. Salud pública y seguridad ciudadana]])</f>
        <v>620.73</v>
      </c>
    </row>
    <row r="10" spans="1:13" ht="25.5" x14ac:dyDescent="0.25">
      <c r="A10" s="18" t="s">
        <v>4479</v>
      </c>
      <c r="B10" s="17">
        <v>4840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20">
        <f>SUM(Tabla2456[[#This Row],[01. Alcaldía]:[11. Salud pública y seguridad ciudadana]])</f>
        <v>4840</v>
      </c>
    </row>
    <row r="11" spans="1:13" x14ac:dyDescent="0.25">
      <c r="A11" s="18" t="s">
        <v>327</v>
      </c>
      <c r="B11" s="17">
        <v>1500.4</v>
      </c>
      <c r="C11" s="17"/>
      <c r="D11" s="17"/>
      <c r="E11" s="17"/>
      <c r="F11" s="17"/>
      <c r="G11" s="17"/>
      <c r="H11" s="17"/>
      <c r="I11" s="17"/>
      <c r="J11" s="17">
        <v>465.85</v>
      </c>
      <c r="K11" s="17"/>
      <c r="L11" s="17"/>
      <c r="M11" s="20">
        <f>SUM(Tabla2456[[#This Row],[01. Alcaldía]:[11. Salud pública y seguridad ciudadana]])</f>
        <v>1966.25</v>
      </c>
    </row>
    <row r="12" spans="1:13" x14ac:dyDescent="0.25">
      <c r="A12" s="18" t="s">
        <v>1810</v>
      </c>
      <c r="B12" s="17">
        <v>5553.9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0">
        <f>SUM(Tabla2456[[#This Row],[01. Alcaldía]:[11. Salud pública y seguridad ciudadana]])</f>
        <v>5553.9</v>
      </c>
    </row>
    <row r="13" spans="1:13" x14ac:dyDescent="0.25">
      <c r="A13" s="18" t="s">
        <v>1917</v>
      </c>
      <c r="B13" s="17">
        <v>5900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0">
        <f>SUM(Tabla2456[[#This Row],[01. Alcaldía]:[11. Salud pública y seguridad ciudadana]])</f>
        <v>5900</v>
      </c>
    </row>
    <row r="14" spans="1:13" x14ac:dyDescent="0.25">
      <c r="A14" s="57" t="s">
        <v>1940</v>
      </c>
      <c r="B14" s="17"/>
      <c r="C14" s="17"/>
      <c r="D14" s="17"/>
      <c r="E14" s="17"/>
      <c r="F14" s="17"/>
      <c r="G14" s="17"/>
      <c r="H14" s="17"/>
      <c r="I14" s="17"/>
      <c r="J14" s="17">
        <v>477.95</v>
      </c>
      <c r="K14" s="17"/>
      <c r="L14" s="17"/>
      <c r="M14" s="20">
        <f>SUM(Tabla2456[[#This Row],[01. Alcaldía]:[11. Salud pública y seguridad ciudadana]])</f>
        <v>477.95</v>
      </c>
    </row>
    <row r="15" spans="1:13" x14ac:dyDescent="0.25">
      <c r="A15" s="57" t="s">
        <v>1989</v>
      </c>
      <c r="B15" s="17"/>
      <c r="C15" s="17"/>
      <c r="D15" s="17"/>
      <c r="E15" s="17"/>
      <c r="F15" s="17"/>
      <c r="G15" s="17"/>
      <c r="H15" s="17"/>
      <c r="I15" s="17"/>
      <c r="J15" s="17">
        <v>181.5</v>
      </c>
      <c r="K15" s="17"/>
      <c r="L15" s="17"/>
      <c r="M15" s="20">
        <f>SUM(Tabla2456[[#This Row],[01. Alcaldía]:[11. Salud pública y seguridad ciudadana]])</f>
        <v>181.5</v>
      </c>
    </row>
    <row r="16" spans="1:13" x14ac:dyDescent="0.25">
      <c r="A16" s="57" t="s">
        <v>2161</v>
      </c>
      <c r="B16" s="17"/>
      <c r="C16" s="17"/>
      <c r="D16" s="17"/>
      <c r="E16" s="17"/>
      <c r="F16" s="17"/>
      <c r="G16" s="17"/>
      <c r="H16" s="17"/>
      <c r="I16" s="17"/>
      <c r="J16" s="17">
        <v>338.8</v>
      </c>
      <c r="K16" s="17"/>
      <c r="L16" s="17"/>
      <c r="M16" s="20">
        <f>SUM(Tabla2456[[#This Row],[01. Alcaldía]:[11. Salud pública y seguridad ciudadana]])</f>
        <v>338.8</v>
      </c>
    </row>
    <row r="17" spans="1:13" x14ac:dyDescent="0.25">
      <c r="A17" s="57" t="s">
        <v>2277</v>
      </c>
      <c r="B17" s="17"/>
      <c r="C17" s="17"/>
      <c r="D17" s="17"/>
      <c r="E17" s="17"/>
      <c r="F17" s="17"/>
      <c r="G17" s="17"/>
      <c r="H17" s="17"/>
      <c r="I17" s="17"/>
      <c r="J17" s="17">
        <v>882.75</v>
      </c>
      <c r="K17" s="17"/>
      <c r="L17" s="17"/>
      <c r="M17" s="20">
        <f>SUM(Tabla2456[[#This Row],[01. Alcaldía]:[11. Salud pública y seguridad ciudadana]])</f>
        <v>882.75</v>
      </c>
    </row>
    <row r="18" spans="1:13" x14ac:dyDescent="0.25">
      <c r="A18" s="57" t="s">
        <v>2427</v>
      </c>
      <c r="B18" s="17"/>
      <c r="C18" s="17"/>
      <c r="D18" s="17"/>
      <c r="E18" s="17"/>
      <c r="F18" s="17"/>
      <c r="G18" s="17">
        <v>165290</v>
      </c>
      <c r="H18" s="17"/>
      <c r="I18" s="17"/>
      <c r="J18" s="17"/>
      <c r="K18" s="17"/>
      <c r="L18" s="17"/>
      <c r="M18" s="20">
        <f>SUM(Tabla2456[[#This Row],[01. Alcaldía]:[11. Salud pública y seguridad ciudadana]])</f>
        <v>165290</v>
      </c>
    </row>
    <row r="19" spans="1:13" x14ac:dyDescent="0.25">
      <c r="A19" s="22" t="s">
        <v>255</v>
      </c>
      <c r="B19" s="20">
        <f>SUBTOTAL(109,Tabla2456[01. Alcaldía])</f>
        <v>50420.100000000006</v>
      </c>
      <c r="C19" s="20">
        <f>SUBTOTAL(109,Tabla2456[02. Urbanismo y vivienda])</f>
        <v>620.73</v>
      </c>
      <c r="D19" s="20">
        <f>SUBTOTAL(109,Tabla2456[03. Participación ciudadana y deportes])</f>
        <v>0</v>
      </c>
      <c r="E19" s="20">
        <f>SUBTOTAL(109,Tabla2456[04. Hacienda, personal y modernización administrativa])</f>
        <v>0</v>
      </c>
      <c r="F19" s="20">
        <f>SUBTOTAL(109,Tabla2456[05. Comercio, mercados y consumo])</f>
        <v>0</v>
      </c>
      <c r="G19" s="20">
        <f>SUBTOTAL(109,Tabla2456[06. Educación y cultura])</f>
        <v>165290</v>
      </c>
      <c r="H19" s="20">
        <f>SUBTOTAL(109,Tabla2456[07. Medio ambiente])</f>
        <v>0</v>
      </c>
      <c r="I19" s="20">
        <f>SUBTOTAL(109,Tabla2456[08. Tráfico y movilidad])</f>
        <v>0</v>
      </c>
      <c r="J19" s="20">
        <f>SUBTOTAL(109,Tabla2456[09. Turismo, eventos y marca ciudad])</f>
        <v>2939.75</v>
      </c>
      <c r="K19" s="20">
        <f>SUBTOTAL(109,Tabla2456[10. Personas mayores, familia y servicios sociales])</f>
        <v>4800</v>
      </c>
      <c r="L19" s="20">
        <f>SUBTOTAL(109,Tabla2456[11. Salud pública y seguridad ciudadana])</f>
        <v>0</v>
      </c>
      <c r="M19" s="20">
        <f>SUBTOTAL(109,Tabla2456[Total general])</f>
        <v>224070.58000000002</v>
      </c>
    </row>
    <row r="25" spans="1:13" x14ac:dyDescent="0.25">
      <c r="I25" s="39"/>
    </row>
    <row r="26" spans="1:13" x14ac:dyDescent="0.25">
      <c r="G26" s="39"/>
      <c r="I26" s="39"/>
    </row>
    <row r="27" spans="1:13" x14ac:dyDescent="0.25">
      <c r="I27" s="39"/>
    </row>
    <row r="28" spans="1:13" x14ac:dyDescent="0.25">
      <c r="I28" s="39"/>
    </row>
    <row r="29" spans="1:13" x14ac:dyDescent="0.25">
      <c r="I29" s="39"/>
    </row>
    <row r="30" spans="1:13" x14ac:dyDescent="0.25">
      <c r="I30" s="39"/>
    </row>
  </sheetData>
  <printOptions horizontalCentered="1"/>
  <pageMargins left="0.31496062992125984" right="0.31496062992125984" top="0.90277777777777779" bottom="0.55118110236220474" header="0.31496062992125984" footer="0.31496062992125984"/>
  <pageSetup paperSize="9" scale="73" fitToHeight="0" orientation="landscape" r:id="rId1"/>
  <headerFooter>
    <oddHeader>&amp;C&amp;"Arial Narrow,Negrita"&amp;14&amp;UOTRA CONTRATACION MENOR POR PROVEEDORES Y AREAS AYUNTAMIENTO DE VALLADOLID -  PRIMER SEMESTRE EJERCICIO 2026
&amp;G</oddHeader>
    <oddFooter>&amp;R&amp;P / &amp;N</oddFooter>
  </headerFooter>
  <legacy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Hoja1</vt:lpstr>
      <vt:lpstr>% PROVINCIAS</vt:lpstr>
      <vt:lpstr>OPERACIONES SICALWIN</vt:lpstr>
      <vt:lpstr>PROCEDIMIENTO-AREA</vt:lpstr>
      <vt:lpstr>MENOR-AREA</vt:lpstr>
      <vt:lpstr>ACUM. MENOR SERVICIOS</vt:lpstr>
      <vt:lpstr>ACUM. MENOR SUMINISTROS</vt:lpstr>
      <vt:lpstr>ACUM. MENOR OBRAS</vt:lpstr>
      <vt:lpstr>ACUM. MENOR OTROS</vt:lpstr>
      <vt:lpstr>ACUM. MENOR MIXTO</vt:lpstr>
      <vt:lpstr>'ACUM. MENOR OBRAS'!Títulos_a_imprimir</vt:lpstr>
      <vt:lpstr>'ACUM. MENOR SERVICIOS'!Títulos_a_imprimir</vt:lpstr>
      <vt:lpstr>'ACUM. MENOR SUMINISTROS'!Títulos_a_imprimir</vt:lpstr>
      <vt:lpstr>'MENOR-AREA'!Títulos_a_imprimir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Valdegrama</dc:creator>
  <cp:lastModifiedBy>Yolanda del Pozo Garcia</cp:lastModifiedBy>
  <cp:lastPrinted>2025-03-03T12:01:05Z</cp:lastPrinted>
  <dcterms:created xsi:type="dcterms:W3CDTF">2019-04-05T07:39:46Z</dcterms:created>
  <dcterms:modified xsi:type="dcterms:W3CDTF">2026-07-30T07:48:19Z</dcterms:modified>
</cp:coreProperties>
</file>